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685"/>
  </bookViews>
  <sheets>
    <sheet name="PAA 2018" sheetId="1" r:id="rId1"/>
    <sheet name="Resumen x Produ" sheetId="2" r:id="rId2"/>
    <sheet name="RESUMEN GRAL" sheetId="3" state="hidden" r:id="rId3"/>
    <sheet name="Cartog" sheetId="4" state="hidden" r:id="rId4"/>
    <sheet name="Geogr" sheetId="5" state="hidden" r:id="rId5"/>
    <sheet name="C Interno" sheetId="6" state="hidden" r:id="rId6"/>
    <sheet name="T Humano" sheetId="7" state="hidden" r:id="rId7"/>
    <sheet name="Agrologia" sheetId="8" state="hidden" r:id="rId8"/>
    <sheet name="Catastro" sheetId="9" state="hidden" r:id="rId9"/>
    <sheet name="Ciaf" sheetId="10" state="hidden" r:id="rId10"/>
    <sheet name="Juridica" sheetId="11" state="hidden" r:id="rId11"/>
    <sheet name="Geods" sheetId="12" state="hidden" r:id="rId12"/>
    <sheet name="Informatica" sheetId="13" state="hidden" r:id="rId13"/>
    <sheet name="OAP" sheetId="14" state="hidden" r:id="rId14"/>
    <sheet name="Serv Ciud" sheetId="15" state="hidden" r:id="rId15"/>
    <sheet name="Comunica" sheetId="16" state="hidden" r:id="rId16"/>
    <sheet name="C Discip" sheetId="17" state="hidden" r:id="rId17"/>
    <sheet name="Mejora Cont" sheetId="18" state="hidden" r:id="rId18"/>
    <sheet name="Difu" sheetId="19" state="hidden" r:id="rId19"/>
    <sheet name="financ" sheetId="20" state="hidden" r:id="rId20"/>
    <sheet name="Adquis" sheetId="21" state="hidden" r:id="rId21"/>
    <sheet name="S Admi" sheetId="22" state="hidden" r:id="rId22"/>
    <sheet name="G Docu" sheetId="23" state="hidden" r:id="rId23"/>
    <sheet name="PLAN SNARIV" sheetId="24" state="hidden" r:id="rId24"/>
    <sheet name="PPTO 2018" sheetId="25" state="hidden" r:id="rId25"/>
    <sheet name="Componente anticorrupcion y SC" sheetId="26" state="hidden" r:id="rId26"/>
    <sheet name="SNARIV" sheetId="27" state="hidden" r:id="rId27"/>
  </sheets>
  <definedNames>
    <definedName name="CATASTRO">Catastro!$A$1:$C$3</definedName>
    <definedName name="PAA">'PAA 2018'!$A$7:$A$42</definedName>
  </definedNames>
  <calcPr calcId="152511"/>
</workbook>
</file>

<file path=xl/calcChain.xml><?xml version="1.0" encoding="utf-8"?>
<calcChain xmlns="http://schemas.openxmlformats.org/spreadsheetml/2006/main">
  <c r="I173" i="26" l="1"/>
  <c r="G173" i="26"/>
  <c r="E173" i="26"/>
  <c r="I158" i="26"/>
  <c r="G158" i="26"/>
  <c r="I157" i="26"/>
  <c r="G157" i="26"/>
  <c r="I156" i="26"/>
  <c r="G156" i="26"/>
  <c r="I155" i="26"/>
  <c r="G155" i="26"/>
  <c r="G161" i="26" s="1"/>
  <c r="I154" i="26"/>
  <c r="I163" i="26" s="1"/>
  <c r="G154" i="26"/>
  <c r="M150" i="26"/>
  <c r="L150" i="26"/>
  <c r="K150" i="26"/>
  <c r="D176" i="26" s="1"/>
  <c r="E176" i="26" s="1"/>
  <c r="M149" i="26"/>
  <c r="L149" i="26"/>
  <c r="K149"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M112" i="26"/>
  <c r="L112" i="26"/>
  <c r="K112" i="26"/>
  <c r="M111" i="26"/>
  <c r="L111" i="26"/>
  <c r="K111" i="26"/>
  <c r="N111" i="26" s="1"/>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M74" i="26"/>
  <c r="L74" i="26"/>
  <c r="K74" i="26"/>
  <c r="D174" i="26" s="1"/>
  <c r="E174" i="26" s="1"/>
  <c r="M73" i="26"/>
  <c r="L73" i="26"/>
  <c r="K73"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M29" i="26"/>
  <c r="L29" i="26"/>
  <c r="K29" i="26"/>
  <c r="D172" i="26" s="1"/>
  <c r="E172" i="26" s="1"/>
  <c r="M28" i="26"/>
  <c r="L28" i="26"/>
  <c r="K28" i="26"/>
  <c r="N28" i="26" s="1"/>
  <c r="N24" i="26"/>
  <c r="N23" i="26"/>
  <c r="N22" i="26"/>
  <c r="N21" i="26"/>
  <c r="N20" i="26"/>
  <c r="N19" i="26"/>
  <c r="N18" i="26"/>
  <c r="N17" i="26"/>
  <c r="N16" i="26"/>
  <c r="N15" i="26"/>
  <c r="N14" i="26"/>
  <c r="N13" i="26"/>
  <c r="N12" i="26"/>
  <c r="N11" i="26"/>
  <c r="N10" i="26"/>
  <c r="H45" i="25"/>
  <c r="F45" i="25"/>
  <c r="E45" i="25"/>
  <c r="I44" i="25"/>
  <c r="G44" i="25"/>
  <c r="G43" i="25"/>
  <c r="H42" i="25"/>
  <c r="G42" i="25"/>
  <c r="H41" i="25"/>
  <c r="I41" i="25" s="1"/>
  <c r="G41" i="25"/>
  <c r="I40" i="25"/>
  <c r="G40" i="25"/>
  <c r="G45" i="25" s="1"/>
  <c r="H35" i="25"/>
  <c r="E35" i="25"/>
  <c r="F34" i="25"/>
  <c r="G33" i="25"/>
  <c r="I33" i="25" s="1"/>
  <c r="H32" i="25"/>
  <c r="E29" i="25"/>
  <c r="G28" i="25"/>
  <c r="I28" i="25" s="1"/>
  <c r="G27" i="25"/>
  <c r="I27" i="25" s="1"/>
  <c r="G26" i="25"/>
  <c r="I26" i="25" s="1"/>
  <c r="H23" i="25"/>
  <c r="H36" i="25" s="1"/>
  <c r="F23" i="25"/>
  <c r="G23" i="25" s="1"/>
  <c r="I23" i="25" s="1"/>
  <c r="E23" i="25"/>
  <c r="E36" i="25" s="1"/>
  <c r="I22" i="25"/>
  <c r="G22" i="25"/>
  <c r="H19" i="25"/>
  <c r="G19" i="25"/>
  <c r="I19" i="25" s="1"/>
  <c r="F19" i="25"/>
  <c r="F35" i="25" s="1"/>
  <c r="E19" i="25"/>
  <c r="G18" i="25"/>
  <c r="I18" i="25" s="1"/>
  <c r="H15" i="25"/>
  <c r="H34" i="25" s="1"/>
  <c r="F15" i="25"/>
  <c r="E15" i="25"/>
  <c r="E34" i="25" s="1"/>
  <c r="G34" i="25" s="1"/>
  <c r="H12" i="25"/>
  <c r="H33" i="25" s="1"/>
  <c r="G12" i="25"/>
  <c r="I12" i="25" s="1"/>
  <c r="F12" i="25"/>
  <c r="F33" i="25" s="1"/>
  <c r="E12" i="25"/>
  <c r="E33" i="25" s="1"/>
  <c r="G11" i="25"/>
  <c r="I11" i="25" s="1"/>
  <c r="H8" i="25"/>
  <c r="H29" i="25" s="1"/>
  <c r="F8" i="25"/>
  <c r="E8" i="25"/>
  <c r="E32" i="25" s="1"/>
  <c r="I7" i="25"/>
  <c r="G7" i="25"/>
  <c r="I6" i="25"/>
  <c r="G6" i="25"/>
  <c r="I5" i="25"/>
  <c r="G5" i="25"/>
  <c r="U65" i="23"/>
  <c r="T65" i="23"/>
  <c r="S65" i="23"/>
  <c r="S47" i="23" s="1"/>
  <c r="R65" i="23"/>
  <c r="Q65" i="23"/>
  <c r="P65" i="23"/>
  <c r="O65" i="23"/>
  <c r="O47" i="23" s="1"/>
  <c r="N65" i="23"/>
  <c r="M65" i="23"/>
  <c r="L65" i="23"/>
  <c r="K65" i="23"/>
  <c r="K47" i="23" s="1"/>
  <c r="J65" i="23"/>
  <c r="W64" i="23"/>
  <c r="U64" i="23"/>
  <c r="T64" i="23"/>
  <c r="S64" i="23"/>
  <c r="R64" i="23"/>
  <c r="R46" i="23" s="1"/>
  <c r="Q64" i="23"/>
  <c r="P64" i="23"/>
  <c r="O64" i="23"/>
  <c r="N64" i="23"/>
  <c r="N46" i="23" s="1"/>
  <c r="M64" i="23"/>
  <c r="L64" i="23"/>
  <c r="K64" i="23"/>
  <c r="J64" i="23"/>
  <c r="J46" i="23" s="1"/>
  <c r="V63" i="23"/>
  <c r="X63" i="23" s="1"/>
  <c r="V62" i="23"/>
  <c r="X62" i="23" s="1"/>
  <c r="V61" i="23"/>
  <c r="X61" i="23" s="1"/>
  <c r="V60" i="23"/>
  <c r="X60" i="23" s="1"/>
  <c r="V59" i="23"/>
  <c r="X59" i="23" s="1"/>
  <c r="V58" i="23"/>
  <c r="X58" i="23" s="1"/>
  <c r="V57" i="23"/>
  <c r="X57" i="23" s="1"/>
  <c r="V56" i="23"/>
  <c r="X56" i="23" s="1"/>
  <c r="V55" i="23"/>
  <c r="X55" i="23" s="1"/>
  <c r="V54" i="23"/>
  <c r="X54" i="23" s="1"/>
  <c r="V53" i="23"/>
  <c r="V52" i="23"/>
  <c r="V51" i="23"/>
  <c r="X51" i="23" s="1"/>
  <c r="V50" i="23"/>
  <c r="X50" i="23" s="1"/>
  <c r="U47" i="23"/>
  <c r="T47" i="23"/>
  <c r="R47" i="23"/>
  <c r="Q47" i="23"/>
  <c r="P47" i="23"/>
  <c r="N47" i="23"/>
  <c r="M47" i="23"/>
  <c r="L47" i="23"/>
  <c r="J47" i="23"/>
  <c r="U46" i="23"/>
  <c r="T46" i="23"/>
  <c r="S46" i="23"/>
  <c r="Q46" i="23"/>
  <c r="P46" i="23"/>
  <c r="O46" i="23"/>
  <c r="M46" i="23"/>
  <c r="L46" i="23"/>
  <c r="K46" i="23"/>
  <c r="V44" i="23"/>
  <c r="X44" i="23" s="1"/>
  <c r="U44" i="23"/>
  <c r="T44" i="23"/>
  <c r="S44" i="23"/>
  <c r="R44" i="23"/>
  <c r="R27" i="23" s="1"/>
  <c r="Q44" i="23"/>
  <c r="P44" i="23"/>
  <c r="O44" i="23"/>
  <c r="N44" i="23"/>
  <c r="N27" i="23" s="1"/>
  <c r="M44" i="23"/>
  <c r="L44" i="23"/>
  <c r="K44" i="23"/>
  <c r="J44" i="23"/>
  <c r="J27" i="23" s="1"/>
  <c r="U43" i="23"/>
  <c r="T43" i="23"/>
  <c r="T26" i="23" s="1"/>
  <c r="S43" i="23"/>
  <c r="R43" i="23"/>
  <c r="Q43" i="23"/>
  <c r="P43" i="23"/>
  <c r="P26" i="23" s="1"/>
  <c r="O43" i="23"/>
  <c r="N43" i="23"/>
  <c r="M43" i="23"/>
  <c r="L43" i="23"/>
  <c r="L26" i="23" s="1"/>
  <c r="K43" i="23"/>
  <c r="J43" i="23"/>
  <c r="W42" i="23"/>
  <c r="V42" i="23"/>
  <c r="V41" i="23"/>
  <c r="X41" i="23" s="1"/>
  <c r="V40" i="23"/>
  <c r="X40" i="23" s="1"/>
  <c r="V39" i="23"/>
  <c r="X39" i="23" s="1"/>
  <c r="V38" i="23"/>
  <c r="X38" i="23" s="1"/>
  <c r="V37" i="23"/>
  <c r="X37" i="23" s="1"/>
  <c r="V36" i="23"/>
  <c r="X36" i="23" s="1"/>
  <c r="V35" i="23"/>
  <c r="X35" i="23" s="1"/>
  <c r="V34" i="23"/>
  <c r="X34" i="23" s="1"/>
  <c r="V33" i="23"/>
  <c r="X33" i="23" s="1"/>
  <c r="V32" i="23"/>
  <c r="X32" i="23" s="1"/>
  <c r="V31" i="23"/>
  <c r="X31" i="23" s="1"/>
  <c r="V30" i="23"/>
  <c r="U27" i="23"/>
  <c r="T27" i="23"/>
  <c r="S27" i="23"/>
  <c r="Q27" i="23"/>
  <c r="P27" i="23"/>
  <c r="O27" i="23"/>
  <c r="M27" i="23"/>
  <c r="L27" i="23"/>
  <c r="K27" i="23"/>
  <c r="U26" i="23"/>
  <c r="S26" i="23"/>
  <c r="R26" i="23"/>
  <c r="Q26" i="23"/>
  <c r="O26" i="23"/>
  <c r="N26" i="23"/>
  <c r="M26" i="23"/>
  <c r="K26" i="23"/>
  <c r="J26" i="23"/>
  <c r="U24" i="23"/>
  <c r="T24" i="23"/>
  <c r="T6" i="23" s="1"/>
  <c r="S24" i="23"/>
  <c r="R24" i="23"/>
  <c r="Q24" i="23"/>
  <c r="P24" i="23"/>
  <c r="P6" i="23" s="1"/>
  <c r="O24" i="23"/>
  <c r="N24" i="23"/>
  <c r="M24" i="23"/>
  <c r="L24" i="23"/>
  <c r="L6" i="23" s="1"/>
  <c r="K24" i="23"/>
  <c r="J24" i="23"/>
  <c r="W23" i="23"/>
  <c r="U23" i="23"/>
  <c r="T23" i="23"/>
  <c r="S23" i="23"/>
  <c r="R23" i="23"/>
  <c r="Q23" i="23"/>
  <c r="P23" i="23"/>
  <c r="O23" i="23"/>
  <c r="N23" i="23"/>
  <c r="M23" i="23"/>
  <c r="L23" i="23"/>
  <c r="K23" i="23"/>
  <c r="J23" i="23"/>
  <c r="V23" i="23" s="1"/>
  <c r="X23" i="23" s="1"/>
  <c r="X22" i="23"/>
  <c r="V22" i="23"/>
  <c r="X21" i="23"/>
  <c r="V21" i="23"/>
  <c r="X20" i="23"/>
  <c r="V20" i="23"/>
  <c r="X19" i="23"/>
  <c r="V19" i="23"/>
  <c r="X18" i="23"/>
  <c r="V18" i="23"/>
  <c r="X17" i="23"/>
  <c r="V17" i="23"/>
  <c r="X16" i="23"/>
  <c r="V16" i="23"/>
  <c r="X15" i="23"/>
  <c r="V15" i="23"/>
  <c r="X14" i="23"/>
  <c r="V14" i="23"/>
  <c r="X13" i="23"/>
  <c r="V13" i="23"/>
  <c r="X12" i="23"/>
  <c r="V12" i="23"/>
  <c r="X11" i="23"/>
  <c r="V11" i="23"/>
  <c r="X10" i="23"/>
  <c r="V10" i="23"/>
  <c r="X9" i="23"/>
  <c r="V9" i="23"/>
  <c r="U6" i="23"/>
  <c r="S6" i="23"/>
  <c r="R6" i="23"/>
  <c r="Q6" i="23"/>
  <c r="O6" i="23"/>
  <c r="N6" i="23"/>
  <c r="M6" i="23"/>
  <c r="K6" i="23"/>
  <c r="J6" i="23"/>
  <c r="U5" i="23"/>
  <c r="T5" i="23"/>
  <c r="S5" i="23"/>
  <c r="R5" i="23"/>
  <c r="Q5" i="23"/>
  <c r="P5" i="23"/>
  <c r="O5" i="23"/>
  <c r="N5" i="23"/>
  <c r="M5" i="23"/>
  <c r="L5" i="23"/>
  <c r="K5" i="23"/>
  <c r="J5" i="23"/>
  <c r="U53" i="22"/>
  <c r="T53" i="22"/>
  <c r="S53" i="22"/>
  <c r="S46" i="22" s="1"/>
  <c r="R53" i="22"/>
  <c r="Q53" i="22"/>
  <c r="P53" i="22"/>
  <c r="O53" i="22"/>
  <c r="O46" i="22" s="1"/>
  <c r="N53" i="22"/>
  <c r="M53" i="22"/>
  <c r="L53" i="22"/>
  <c r="K53" i="22"/>
  <c r="K46" i="22" s="1"/>
  <c r="J53" i="22"/>
  <c r="V53" i="22" s="1"/>
  <c r="X53" i="22" s="1"/>
  <c r="W52" i="22"/>
  <c r="U52" i="22"/>
  <c r="T52" i="22"/>
  <c r="S52" i="22"/>
  <c r="R52" i="22"/>
  <c r="R45" i="22" s="1"/>
  <c r="Q52" i="22"/>
  <c r="P52" i="22"/>
  <c r="O52" i="22"/>
  <c r="N52" i="22"/>
  <c r="N45" i="22" s="1"/>
  <c r="M52" i="22"/>
  <c r="L52" i="22"/>
  <c r="K52" i="22"/>
  <c r="J52" i="22"/>
  <c r="J45" i="22" s="1"/>
  <c r="V45" i="22" s="1"/>
  <c r="X45" i="22" s="1"/>
  <c r="V51" i="22"/>
  <c r="X51" i="22" s="1"/>
  <c r="V50" i="22"/>
  <c r="X50" i="22" s="1"/>
  <c r="V49" i="22"/>
  <c r="X49" i="22" s="1"/>
  <c r="V48" i="22"/>
  <c r="X48" i="22" s="1"/>
  <c r="U46" i="22"/>
  <c r="T46" i="22"/>
  <c r="R46" i="22"/>
  <c r="Q46" i="22"/>
  <c r="P46" i="22"/>
  <c r="N46" i="22"/>
  <c r="M46" i="22"/>
  <c r="L46" i="22"/>
  <c r="J46" i="22"/>
  <c r="U45" i="22"/>
  <c r="T45" i="22"/>
  <c r="S45" i="22"/>
  <c r="Q45" i="22"/>
  <c r="P45" i="22"/>
  <c r="O45" i="22"/>
  <c r="M45" i="22"/>
  <c r="L45" i="22"/>
  <c r="K45" i="22"/>
  <c r="U43" i="22"/>
  <c r="T43" i="22"/>
  <c r="T34" i="22" s="1"/>
  <c r="S43" i="22"/>
  <c r="R43" i="22"/>
  <c r="Q43" i="22"/>
  <c r="P43" i="22"/>
  <c r="P34" i="22" s="1"/>
  <c r="O43" i="22"/>
  <c r="N43" i="22"/>
  <c r="M43" i="22"/>
  <c r="L43" i="22"/>
  <c r="L34" i="22" s="1"/>
  <c r="K43" i="22"/>
  <c r="J43" i="22"/>
  <c r="W42" i="22"/>
  <c r="U42" i="22"/>
  <c r="T42" i="22"/>
  <c r="S42" i="22"/>
  <c r="R42" i="22"/>
  <c r="Q42" i="22"/>
  <c r="P42" i="22"/>
  <c r="O42" i="22"/>
  <c r="N42" i="22"/>
  <c r="M42" i="22"/>
  <c r="L42" i="22"/>
  <c r="K42" i="22"/>
  <c r="J42" i="22"/>
  <c r="V42" i="22" s="1"/>
  <c r="X42" i="22" s="1"/>
  <c r="X41" i="22"/>
  <c r="V41" i="22"/>
  <c r="X40" i="22"/>
  <c r="V40" i="22"/>
  <c r="X39" i="22"/>
  <c r="V39" i="22"/>
  <c r="X38" i="22"/>
  <c r="V38" i="22"/>
  <c r="X37" i="22"/>
  <c r="V37" i="22"/>
  <c r="X36" i="22"/>
  <c r="V36" i="22"/>
  <c r="U34" i="22"/>
  <c r="S34" i="22"/>
  <c r="R34" i="22"/>
  <c r="Q34" i="22"/>
  <c r="O34" i="22"/>
  <c r="N34" i="22"/>
  <c r="M34" i="22"/>
  <c r="K34" i="22"/>
  <c r="J34" i="22"/>
  <c r="V34" i="22" s="1"/>
  <c r="U33" i="22"/>
  <c r="T33" i="22"/>
  <c r="S33" i="22"/>
  <c r="R33" i="22"/>
  <c r="Q33" i="22"/>
  <c r="P33" i="22"/>
  <c r="O33" i="22"/>
  <c r="N33" i="22"/>
  <c r="M33" i="22"/>
  <c r="L33" i="22"/>
  <c r="K33" i="22"/>
  <c r="J33" i="22"/>
  <c r="U31" i="22"/>
  <c r="T31" i="22"/>
  <c r="S31" i="22"/>
  <c r="R31" i="22"/>
  <c r="Q31" i="22"/>
  <c r="P31" i="22"/>
  <c r="O31" i="22"/>
  <c r="N31" i="22"/>
  <c r="M31" i="22"/>
  <c r="L31" i="22"/>
  <c r="K31" i="22"/>
  <c r="J31" i="22"/>
  <c r="W30" i="22"/>
  <c r="U30" i="22"/>
  <c r="T30" i="22"/>
  <c r="T5" i="22" s="1"/>
  <c r="S30" i="22"/>
  <c r="R30" i="22"/>
  <c r="Q30" i="22"/>
  <c r="P30" i="22"/>
  <c r="P5" i="22" s="1"/>
  <c r="O30" i="22"/>
  <c r="N30" i="22"/>
  <c r="M30" i="22"/>
  <c r="L30" i="22"/>
  <c r="L5" i="22" s="1"/>
  <c r="K30" i="22"/>
  <c r="J30" i="22"/>
  <c r="V30" i="22" s="1"/>
  <c r="X30" i="22" s="1"/>
  <c r="V29" i="22"/>
  <c r="X29" i="22" s="1"/>
  <c r="V28" i="22"/>
  <c r="X28" i="22" s="1"/>
  <c r="V27" i="22"/>
  <c r="X27" i="22" s="1"/>
  <c r="V26" i="22"/>
  <c r="X26" i="22" s="1"/>
  <c r="V25" i="22"/>
  <c r="X25" i="22" s="1"/>
  <c r="V24" i="22"/>
  <c r="X24" i="22" s="1"/>
  <c r="V23" i="22"/>
  <c r="X23" i="22" s="1"/>
  <c r="V22" i="22"/>
  <c r="X22" i="22" s="1"/>
  <c r="V21" i="22"/>
  <c r="X21" i="22" s="1"/>
  <c r="V20" i="22"/>
  <c r="X20" i="22" s="1"/>
  <c r="V18" i="22"/>
  <c r="X18" i="22" s="1"/>
  <c r="X17" i="22"/>
  <c r="V16" i="22"/>
  <c r="X15" i="22"/>
  <c r="V15" i="22"/>
  <c r="X16" i="22" s="1"/>
  <c r="V14" i="22"/>
  <c r="X13" i="22"/>
  <c r="V13" i="22"/>
  <c r="X14" i="22" s="1"/>
  <c r="V12" i="22"/>
  <c r="X11" i="22"/>
  <c r="V11" i="22"/>
  <c r="X12" i="22" s="1"/>
  <c r="V10" i="22"/>
  <c r="X9" i="22"/>
  <c r="V9" i="22"/>
  <c r="X10" i="22" s="1"/>
  <c r="V8" i="22"/>
  <c r="X7" i="22"/>
  <c r="V7" i="22"/>
  <c r="X8" i="22" s="1"/>
  <c r="U6" i="22"/>
  <c r="T6" i="22"/>
  <c r="S6" i="22"/>
  <c r="R6" i="22"/>
  <c r="Q6" i="22"/>
  <c r="P6" i="22"/>
  <c r="O6" i="22"/>
  <c r="N6" i="22"/>
  <c r="M6" i="22"/>
  <c r="L6" i="22"/>
  <c r="K6" i="22"/>
  <c r="J6" i="22"/>
  <c r="U5" i="22"/>
  <c r="S5" i="22"/>
  <c r="R5" i="22"/>
  <c r="Q5" i="22"/>
  <c r="O5" i="22"/>
  <c r="N5" i="22"/>
  <c r="M5" i="22"/>
  <c r="K5" i="22"/>
  <c r="J5" i="22"/>
  <c r="U63" i="21"/>
  <c r="T63" i="21"/>
  <c r="S63" i="21"/>
  <c r="S46" i="21" s="1"/>
  <c r="R63" i="21"/>
  <c r="Q63" i="21"/>
  <c r="P63" i="21"/>
  <c r="O63" i="21"/>
  <c r="O46" i="21" s="1"/>
  <c r="N63" i="21"/>
  <c r="M63" i="21"/>
  <c r="L63" i="21"/>
  <c r="K63" i="21"/>
  <c r="K46" i="21" s="1"/>
  <c r="J63" i="21"/>
  <c r="W62" i="21"/>
  <c r="U62" i="21"/>
  <c r="T62" i="21"/>
  <c r="S62" i="21"/>
  <c r="R62" i="21"/>
  <c r="Q62" i="21"/>
  <c r="P62" i="21"/>
  <c r="O62" i="21"/>
  <c r="N62" i="21"/>
  <c r="M62" i="21"/>
  <c r="L62" i="21"/>
  <c r="K62" i="21"/>
  <c r="J62" i="21"/>
  <c r="V62" i="21" s="1"/>
  <c r="X62" i="21" s="1"/>
  <c r="V61" i="21"/>
  <c r="X61" i="21" s="1"/>
  <c r="V60" i="21"/>
  <c r="X60" i="21" s="1"/>
  <c r="V59" i="21"/>
  <c r="X59" i="21" s="1"/>
  <c r="V58" i="21"/>
  <c r="X58" i="21" s="1"/>
  <c r="V57" i="21"/>
  <c r="X57" i="21" s="1"/>
  <c r="V56" i="21"/>
  <c r="X56" i="21" s="1"/>
  <c r="V55" i="21"/>
  <c r="X55" i="21" s="1"/>
  <c r="V54" i="21"/>
  <c r="X54" i="21" s="1"/>
  <c r="V53" i="21"/>
  <c r="X53" i="21" s="1"/>
  <c r="V52" i="21"/>
  <c r="X52" i="21" s="1"/>
  <c r="V51" i="21"/>
  <c r="X51" i="21" s="1"/>
  <c r="V50" i="21"/>
  <c r="X50" i="21" s="1"/>
  <c r="V49" i="21"/>
  <c r="X49" i="21" s="1"/>
  <c r="V48" i="21"/>
  <c r="X48" i="21" s="1"/>
  <c r="U46" i="21"/>
  <c r="T46" i="21"/>
  <c r="R46" i="21"/>
  <c r="Q46" i="21"/>
  <c r="P46" i="21"/>
  <c r="N46" i="21"/>
  <c r="M46" i="21"/>
  <c r="L46" i="21"/>
  <c r="J46" i="21"/>
  <c r="U45" i="21"/>
  <c r="T45" i="21"/>
  <c r="S45" i="21"/>
  <c r="R45" i="21"/>
  <c r="Q45" i="21"/>
  <c r="P45" i="21"/>
  <c r="O45" i="21"/>
  <c r="N45" i="21"/>
  <c r="M45" i="21"/>
  <c r="L45" i="21"/>
  <c r="K45" i="21"/>
  <c r="J45" i="21"/>
  <c r="V45" i="21" s="1"/>
  <c r="X45" i="21" s="1"/>
  <c r="U43" i="21"/>
  <c r="T43" i="21"/>
  <c r="T26" i="21" s="1"/>
  <c r="S43" i="21"/>
  <c r="R43" i="21"/>
  <c r="Q43" i="21"/>
  <c r="P43" i="21"/>
  <c r="P26" i="21" s="1"/>
  <c r="O43" i="21"/>
  <c r="N43" i="21"/>
  <c r="M43" i="21"/>
  <c r="L43" i="21"/>
  <c r="L26" i="21" s="1"/>
  <c r="K43" i="21"/>
  <c r="J43" i="21"/>
  <c r="V43" i="21" s="1"/>
  <c r="W42" i="21"/>
  <c r="U42" i="21"/>
  <c r="T42" i="21"/>
  <c r="S42" i="21"/>
  <c r="S25" i="21" s="1"/>
  <c r="R42" i="21"/>
  <c r="Q42" i="21"/>
  <c r="P42" i="21"/>
  <c r="O42" i="21"/>
  <c r="O25" i="21" s="1"/>
  <c r="N42" i="21"/>
  <c r="M42" i="21"/>
  <c r="L42" i="21"/>
  <c r="K42" i="21"/>
  <c r="K25" i="21" s="1"/>
  <c r="J42" i="21"/>
  <c r="V42" i="21" s="1"/>
  <c r="X42" i="21" s="1"/>
  <c r="V41" i="21"/>
  <c r="X41" i="21" s="1"/>
  <c r="X40" i="21"/>
  <c r="V40" i="21"/>
  <c r="V39" i="21"/>
  <c r="X39" i="21" s="1"/>
  <c r="X38" i="21"/>
  <c r="V38" i="21"/>
  <c r="V37" i="21"/>
  <c r="X37" i="21" s="1"/>
  <c r="X36" i="21"/>
  <c r="V36" i="21"/>
  <c r="V35" i="21"/>
  <c r="X35" i="21" s="1"/>
  <c r="X34" i="21"/>
  <c r="V34" i="21"/>
  <c r="V33" i="21"/>
  <c r="X33" i="21" s="1"/>
  <c r="X32" i="21"/>
  <c r="V32" i="21"/>
  <c r="V31" i="21"/>
  <c r="X31" i="21" s="1"/>
  <c r="X30" i="21"/>
  <c r="V30" i="21"/>
  <c r="V29" i="21"/>
  <c r="X29" i="21" s="1"/>
  <c r="X28" i="21"/>
  <c r="V28" i="21"/>
  <c r="U26" i="21"/>
  <c r="S26" i="21"/>
  <c r="R26" i="21"/>
  <c r="Q26" i="21"/>
  <c r="O26" i="21"/>
  <c r="N26" i="21"/>
  <c r="M26" i="21"/>
  <c r="K26" i="21"/>
  <c r="J26" i="21"/>
  <c r="U25" i="21"/>
  <c r="T25" i="21"/>
  <c r="R25" i="21"/>
  <c r="Q25" i="21"/>
  <c r="P25" i="21"/>
  <c r="N25" i="21"/>
  <c r="M25" i="21"/>
  <c r="L25" i="21"/>
  <c r="J25" i="21"/>
  <c r="V25" i="21" s="1"/>
  <c r="X25" i="21" s="1"/>
  <c r="U23" i="21"/>
  <c r="U6" i="21" s="1"/>
  <c r="T23" i="21"/>
  <c r="S23" i="21"/>
  <c r="R23" i="21"/>
  <c r="Q23" i="21"/>
  <c r="Q6" i="21" s="1"/>
  <c r="P23" i="21"/>
  <c r="O23" i="21"/>
  <c r="N23" i="21"/>
  <c r="M23" i="21"/>
  <c r="M6" i="21" s="1"/>
  <c r="L23" i="21"/>
  <c r="K23" i="21"/>
  <c r="J23" i="21"/>
  <c r="V23" i="21" s="1"/>
  <c r="X23" i="21" s="1"/>
  <c r="W22" i="21"/>
  <c r="U22" i="21"/>
  <c r="T22" i="21"/>
  <c r="T5" i="21" s="1"/>
  <c r="S22" i="21"/>
  <c r="R22" i="21"/>
  <c r="Q22" i="21"/>
  <c r="P22" i="21"/>
  <c r="P5" i="21" s="1"/>
  <c r="O22" i="21"/>
  <c r="N22" i="21"/>
  <c r="M22" i="21"/>
  <c r="L22" i="21"/>
  <c r="L5" i="21" s="1"/>
  <c r="K22" i="21"/>
  <c r="J22" i="21"/>
  <c r="V21" i="21"/>
  <c r="X21" i="21" s="1"/>
  <c r="V20" i="21"/>
  <c r="X20" i="21" s="1"/>
  <c r="V19" i="21"/>
  <c r="X19" i="21" s="1"/>
  <c r="V18" i="21"/>
  <c r="X18" i="21" s="1"/>
  <c r="V17" i="21"/>
  <c r="X17" i="21" s="1"/>
  <c r="X16" i="21"/>
  <c r="V16" i="21"/>
  <c r="V15" i="21"/>
  <c r="X15" i="21" s="1"/>
  <c r="V14" i="21"/>
  <c r="X14" i="21" s="1"/>
  <c r="V13" i="21"/>
  <c r="X13" i="21" s="1"/>
  <c r="V12" i="21"/>
  <c r="X12" i="21" s="1"/>
  <c r="V11" i="21"/>
  <c r="X11" i="21" s="1"/>
  <c r="X10" i="21"/>
  <c r="V10" i="21"/>
  <c r="V9" i="21"/>
  <c r="X9" i="21" s="1"/>
  <c r="X8" i="21"/>
  <c r="V8" i="21"/>
  <c r="T6" i="21"/>
  <c r="S6" i="21"/>
  <c r="R6" i="21"/>
  <c r="P6" i="21"/>
  <c r="O6" i="21"/>
  <c r="N6" i="21"/>
  <c r="L6" i="21"/>
  <c r="K6" i="21"/>
  <c r="J6" i="21"/>
  <c r="U5" i="21"/>
  <c r="S5" i="21"/>
  <c r="R5" i="21"/>
  <c r="Q5" i="21"/>
  <c r="O5" i="21"/>
  <c r="N5" i="21"/>
  <c r="M5" i="21"/>
  <c r="K5" i="21"/>
  <c r="J5" i="21"/>
  <c r="V5" i="21" s="1"/>
  <c r="X5" i="21" s="1"/>
  <c r="V2" i="21" s="1"/>
  <c r="A596" i="20"/>
  <c r="U41" i="20"/>
  <c r="T41" i="20"/>
  <c r="S41" i="20"/>
  <c r="R41" i="20"/>
  <c r="Q41" i="20"/>
  <c r="P41" i="20"/>
  <c r="O41" i="20"/>
  <c r="N41" i="20"/>
  <c r="M41" i="20"/>
  <c r="L41" i="20"/>
  <c r="K41" i="20"/>
  <c r="J41" i="20"/>
  <c r="W40" i="20"/>
  <c r="U40" i="20"/>
  <c r="T40" i="20"/>
  <c r="S40" i="20"/>
  <c r="R40" i="20"/>
  <c r="Q40" i="20"/>
  <c r="P40" i="20"/>
  <c r="O40" i="20"/>
  <c r="N40" i="20"/>
  <c r="M40" i="20"/>
  <c r="L40" i="20"/>
  <c r="K40" i="20"/>
  <c r="J40" i="20"/>
  <c r="V40" i="20" s="1"/>
  <c r="X40" i="20" s="1"/>
  <c r="V39" i="20"/>
  <c r="X39" i="20" s="1"/>
  <c r="V38" i="20"/>
  <c r="X38" i="20" s="1"/>
  <c r="V37" i="20"/>
  <c r="X37" i="20" s="1"/>
  <c r="X36" i="20"/>
  <c r="V36" i="20"/>
  <c r="V35" i="20"/>
  <c r="X35" i="20" s="1"/>
  <c r="X34" i="20"/>
  <c r="V34" i="20"/>
  <c r="V32" i="20"/>
  <c r="V31" i="20"/>
  <c r="X31" i="20" s="1"/>
  <c r="U29" i="20"/>
  <c r="T29" i="20"/>
  <c r="S29" i="20"/>
  <c r="R29" i="20"/>
  <c r="Q29" i="20"/>
  <c r="P29" i="20"/>
  <c r="O29" i="20"/>
  <c r="N29" i="20"/>
  <c r="M29" i="20"/>
  <c r="L29" i="20"/>
  <c r="K29" i="20"/>
  <c r="J29" i="20"/>
  <c r="V29" i="20" s="1"/>
  <c r="X29" i="20" s="1"/>
  <c r="Y28" i="20"/>
  <c r="W28" i="20"/>
  <c r="U28" i="20"/>
  <c r="T28" i="20"/>
  <c r="S28" i="20"/>
  <c r="R28" i="20"/>
  <c r="Q28" i="20"/>
  <c r="P28" i="20"/>
  <c r="O28" i="20"/>
  <c r="N28" i="20"/>
  <c r="M28" i="20"/>
  <c r="L28" i="20"/>
  <c r="K28" i="20"/>
  <c r="J28" i="20"/>
  <c r="X27" i="20"/>
  <c r="V27" i="20"/>
  <c r="V26" i="20"/>
  <c r="X26" i="20" s="1"/>
  <c r="V25" i="20"/>
  <c r="X25" i="20" s="1"/>
  <c r="V24" i="20"/>
  <c r="X24" i="20" s="1"/>
  <c r="V23" i="20"/>
  <c r="X23" i="20" s="1"/>
  <c r="V22" i="20"/>
  <c r="X22" i="20" s="1"/>
  <c r="U20" i="20"/>
  <c r="T20" i="20"/>
  <c r="S20" i="20"/>
  <c r="R20" i="20"/>
  <c r="Q20" i="20"/>
  <c r="P20" i="20"/>
  <c r="O20" i="20"/>
  <c r="V20" i="20" s="1"/>
  <c r="N20" i="20"/>
  <c r="M20" i="20"/>
  <c r="L20" i="20"/>
  <c r="K20" i="20"/>
  <c r="J20" i="20"/>
  <c r="U19" i="20"/>
  <c r="T19" i="20"/>
  <c r="S19" i="20"/>
  <c r="R19" i="20"/>
  <c r="Q19" i="20"/>
  <c r="P19" i="20"/>
  <c r="O19" i="20"/>
  <c r="N19" i="20"/>
  <c r="M19" i="20"/>
  <c r="L19" i="20"/>
  <c r="K19" i="20"/>
  <c r="J19" i="20"/>
  <c r="U18" i="20"/>
  <c r="T18" i="20"/>
  <c r="S18" i="20"/>
  <c r="R18" i="20"/>
  <c r="V18" i="20" s="1"/>
  <c r="X18" i="20" s="1"/>
  <c r="Q18" i="20"/>
  <c r="P18" i="20"/>
  <c r="O18" i="20"/>
  <c r="N18" i="20"/>
  <c r="M18" i="20"/>
  <c r="L18" i="20"/>
  <c r="K18" i="20"/>
  <c r="J18" i="20"/>
  <c r="U17" i="20"/>
  <c r="T17" i="20"/>
  <c r="S17" i="20"/>
  <c r="R17" i="20"/>
  <c r="V17" i="20" s="1"/>
  <c r="X17" i="20" s="1"/>
  <c r="Q17" i="20"/>
  <c r="P17" i="20"/>
  <c r="O17" i="20"/>
  <c r="N17" i="20"/>
  <c r="M17" i="20"/>
  <c r="L17" i="20"/>
  <c r="K17" i="20"/>
  <c r="J17" i="20"/>
  <c r="U15" i="20"/>
  <c r="T15" i="20"/>
  <c r="S15" i="20"/>
  <c r="R15" i="20"/>
  <c r="Q15" i="20"/>
  <c r="P15" i="20"/>
  <c r="O15" i="20"/>
  <c r="N15" i="20"/>
  <c r="M15" i="20"/>
  <c r="L15" i="20"/>
  <c r="K15" i="20"/>
  <c r="J15" i="20"/>
  <c r="V15" i="20" s="1"/>
  <c r="X15" i="20" s="1"/>
  <c r="W14" i="20"/>
  <c r="U14" i="20"/>
  <c r="T14" i="20"/>
  <c r="S14" i="20"/>
  <c r="R14" i="20"/>
  <c r="R5" i="20" s="1"/>
  <c r="Q14" i="20"/>
  <c r="Q5" i="20" s="1"/>
  <c r="P14" i="20"/>
  <c r="O14" i="20"/>
  <c r="N14" i="20"/>
  <c r="N5" i="20" s="1"/>
  <c r="M14" i="20"/>
  <c r="M5" i="20" s="1"/>
  <c r="L14" i="20"/>
  <c r="K14" i="20"/>
  <c r="J14" i="20"/>
  <c r="J5" i="20" s="1"/>
  <c r="X13" i="20"/>
  <c r="V13" i="20"/>
  <c r="V12" i="20"/>
  <c r="X12" i="20" s="1"/>
  <c r="X11" i="20"/>
  <c r="V11" i="20"/>
  <c r="V10" i="20"/>
  <c r="X10" i="20" s="1"/>
  <c r="X9" i="20"/>
  <c r="V9" i="20"/>
  <c r="V8" i="20"/>
  <c r="X8" i="20" s="1"/>
  <c r="T6" i="20"/>
  <c r="S6" i="20"/>
  <c r="R6" i="20"/>
  <c r="Q6" i="20"/>
  <c r="P6" i="20"/>
  <c r="O6" i="20"/>
  <c r="N6" i="20"/>
  <c r="M6" i="20"/>
  <c r="L6" i="20"/>
  <c r="K6" i="20"/>
  <c r="J6" i="20"/>
  <c r="T5" i="20"/>
  <c r="S5" i="20"/>
  <c r="P5" i="20"/>
  <c r="O5" i="20"/>
  <c r="L5" i="20"/>
  <c r="K5" i="20"/>
  <c r="U83" i="19"/>
  <c r="T83" i="19"/>
  <c r="S83" i="19"/>
  <c r="R83" i="19"/>
  <c r="Q83" i="19"/>
  <c r="P83" i="19"/>
  <c r="O83" i="19"/>
  <c r="N83" i="19"/>
  <c r="M83" i="19"/>
  <c r="L83" i="19"/>
  <c r="K83" i="19"/>
  <c r="J83" i="19"/>
  <c r="W82" i="19"/>
  <c r="U82" i="19"/>
  <c r="T82" i="19"/>
  <c r="S82" i="19"/>
  <c r="R82" i="19"/>
  <c r="Q82" i="19"/>
  <c r="P82" i="19"/>
  <c r="O82" i="19"/>
  <c r="N82" i="19"/>
  <c r="V82" i="19" s="1"/>
  <c r="X82" i="19" s="1"/>
  <c r="M82" i="19"/>
  <c r="K82" i="19"/>
  <c r="J82" i="19"/>
  <c r="X81" i="19"/>
  <c r="V81" i="19"/>
  <c r="V80" i="19"/>
  <c r="X80" i="19" s="1"/>
  <c r="X79" i="19"/>
  <c r="V79" i="19"/>
  <c r="V78" i="19"/>
  <c r="X78" i="19" s="1"/>
  <c r="X77" i="19"/>
  <c r="V77" i="19"/>
  <c r="V76" i="19"/>
  <c r="X76" i="19" s="1"/>
  <c r="X75" i="19"/>
  <c r="V75" i="19"/>
  <c r="V74" i="19"/>
  <c r="X74" i="19" s="1"/>
  <c r="X73" i="19"/>
  <c r="V73" i="19"/>
  <c r="V72" i="19"/>
  <c r="X72" i="19" s="1"/>
  <c r="X71" i="19"/>
  <c r="V71" i="19"/>
  <c r="V70" i="19"/>
  <c r="X70" i="19" s="1"/>
  <c r="X69" i="19"/>
  <c r="V69" i="19"/>
  <c r="V68" i="19"/>
  <c r="X68" i="19" s="1"/>
  <c r="X66" i="19"/>
  <c r="V66" i="19"/>
  <c r="V65" i="19"/>
  <c r="X65" i="19" s="1"/>
  <c r="U63" i="19"/>
  <c r="T63" i="19"/>
  <c r="S63" i="19"/>
  <c r="R63" i="19"/>
  <c r="Q63" i="19"/>
  <c r="P63" i="19"/>
  <c r="O63" i="19"/>
  <c r="N63" i="19"/>
  <c r="M63" i="19"/>
  <c r="L63" i="19"/>
  <c r="K63" i="19"/>
  <c r="J63" i="19"/>
  <c r="V63" i="19" s="1"/>
  <c r="X63" i="19" s="1"/>
  <c r="W62" i="19"/>
  <c r="U62" i="19"/>
  <c r="T62" i="19"/>
  <c r="S62" i="19"/>
  <c r="R62" i="19"/>
  <c r="Q62" i="19"/>
  <c r="P62" i="19"/>
  <c r="O62" i="19"/>
  <c r="N62" i="19"/>
  <c r="M62" i="19"/>
  <c r="L62" i="19"/>
  <c r="K62" i="19"/>
  <c r="J62" i="19"/>
  <c r="V61" i="19"/>
  <c r="X61" i="19" s="1"/>
  <c r="V60" i="19"/>
  <c r="X60" i="19" s="1"/>
  <c r="V59" i="19"/>
  <c r="X59" i="19" s="1"/>
  <c r="V58" i="19"/>
  <c r="X58" i="19" s="1"/>
  <c r="V57" i="19"/>
  <c r="X57" i="19" s="1"/>
  <c r="X56" i="19"/>
  <c r="V56" i="19"/>
  <c r="V55" i="19"/>
  <c r="X55" i="19" s="1"/>
  <c r="X54" i="19"/>
  <c r="V54" i="19"/>
  <c r="V53" i="19"/>
  <c r="X53" i="19" s="1"/>
  <c r="V52" i="19"/>
  <c r="X52" i="19" s="1"/>
  <c r="V51" i="19"/>
  <c r="X51" i="19" s="1"/>
  <c r="V50" i="19"/>
  <c r="X50" i="19" s="1"/>
  <c r="V49" i="19"/>
  <c r="X49" i="19" s="1"/>
  <c r="X48" i="19"/>
  <c r="V48" i="19"/>
  <c r="V46" i="19"/>
  <c r="X46" i="19" s="1"/>
  <c r="X45" i="19"/>
  <c r="V45" i="19"/>
  <c r="U43" i="19"/>
  <c r="T43" i="19"/>
  <c r="S43" i="19"/>
  <c r="R43" i="19"/>
  <c r="Q43" i="19"/>
  <c r="P43" i="19"/>
  <c r="O43" i="19"/>
  <c r="N43" i="19"/>
  <c r="M43" i="19"/>
  <c r="L43" i="19"/>
  <c r="K43" i="19"/>
  <c r="J43" i="19"/>
  <c r="W42" i="19"/>
  <c r="U42" i="19"/>
  <c r="T42" i="19"/>
  <c r="S42" i="19"/>
  <c r="R42" i="19"/>
  <c r="Q42" i="19"/>
  <c r="P42" i="19"/>
  <c r="O42" i="19"/>
  <c r="N42" i="19"/>
  <c r="M42" i="19"/>
  <c r="L42" i="19"/>
  <c r="K42" i="19"/>
  <c r="J42" i="19"/>
  <c r="V42" i="19" s="1"/>
  <c r="X42" i="19" s="1"/>
  <c r="V41" i="19"/>
  <c r="X41" i="19" s="1"/>
  <c r="X40" i="19"/>
  <c r="V40" i="19"/>
  <c r="V39" i="19"/>
  <c r="X39" i="19" s="1"/>
  <c r="X38" i="19"/>
  <c r="V38" i="19"/>
  <c r="V37" i="19"/>
  <c r="X37" i="19" s="1"/>
  <c r="X36" i="19"/>
  <c r="V36" i="19"/>
  <c r="V35" i="19"/>
  <c r="X35" i="19" s="1"/>
  <c r="L35" i="19"/>
  <c r="V34" i="19"/>
  <c r="X34" i="19" s="1"/>
  <c r="X33" i="19"/>
  <c r="V33" i="19"/>
  <c r="V32" i="19"/>
  <c r="X32" i="19" s="1"/>
  <c r="V31" i="19"/>
  <c r="X31" i="19" s="1"/>
  <c r="V30" i="19"/>
  <c r="X30" i="19" s="1"/>
  <c r="V29" i="19"/>
  <c r="X29" i="19" s="1"/>
  <c r="V28" i="19"/>
  <c r="X28" i="19" s="1"/>
  <c r="X26" i="19"/>
  <c r="V26" i="19"/>
  <c r="V25" i="19"/>
  <c r="X25" i="19" s="1"/>
  <c r="U23" i="19"/>
  <c r="T23" i="19"/>
  <c r="S23" i="19"/>
  <c r="R23" i="19"/>
  <c r="Q23" i="19"/>
  <c r="P23" i="19"/>
  <c r="O23" i="19"/>
  <c r="N23" i="19"/>
  <c r="M23" i="19"/>
  <c r="L23" i="19"/>
  <c r="K23" i="19"/>
  <c r="J23" i="19"/>
  <c r="W22" i="19"/>
  <c r="U22" i="19"/>
  <c r="T22" i="19"/>
  <c r="S22" i="19"/>
  <c r="R22" i="19"/>
  <c r="Q22" i="19"/>
  <c r="P22" i="19"/>
  <c r="O22" i="19"/>
  <c r="N22" i="19"/>
  <c r="M22" i="19"/>
  <c r="L22" i="19"/>
  <c r="K22" i="19"/>
  <c r="J22" i="19"/>
  <c r="V22" i="19" s="1"/>
  <c r="X22" i="19" s="1"/>
  <c r="X21" i="19"/>
  <c r="V21" i="19"/>
  <c r="V20" i="19"/>
  <c r="X20" i="19" s="1"/>
  <c r="X19" i="19"/>
  <c r="V19" i="19"/>
  <c r="V18" i="19"/>
  <c r="X18" i="19" s="1"/>
  <c r="X17" i="19"/>
  <c r="V17" i="19"/>
  <c r="V16" i="19"/>
  <c r="X16" i="19" s="1"/>
  <c r="X15" i="19"/>
  <c r="V15" i="19"/>
  <c r="V14" i="19"/>
  <c r="X14" i="19" s="1"/>
  <c r="X13" i="19"/>
  <c r="V13" i="19"/>
  <c r="V12" i="19"/>
  <c r="X12" i="19" s="1"/>
  <c r="X11" i="19"/>
  <c r="V11" i="19"/>
  <c r="V10" i="19"/>
  <c r="X10" i="19" s="1"/>
  <c r="X9" i="19"/>
  <c r="V9" i="19"/>
  <c r="V8" i="19"/>
  <c r="X8" i="19" s="1"/>
  <c r="V6" i="19"/>
  <c r="V5" i="19"/>
  <c r="X5" i="19" s="1"/>
  <c r="U23" i="18"/>
  <c r="T23" i="18"/>
  <c r="S23" i="18"/>
  <c r="R23" i="18"/>
  <c r="R6" i="18" s="1"/>
  <c r="Q23" i="18"/>
  <c r="Q6" i="18" s="1"/>
  <c r="P23" i="18"/>
  <c r="O23" i="18"/>
  <c r="N23" i="18"/>
  <c r="N6" i="18" s="1"/>
  <c r="M23" i="18"/>
  <c r="M6" i="18" s="1"/>
  <c r="L23" i="18"/>
  <c r="K23" i="18"/>
  <c r="J23" i="18"/>
  <c r="J6" i="18" s="1"/>
  <c r="W22" i="18"/>
  <c r="U22" i="18"/>
  <c r="T22" i="18"/>
  <c r="S22" i="18"/>
  <c r="R22" i="18"/>
  <c r="Q22" i="18"/>
  <c r="P22" i="18"/>
  <c r="O22" i="18"/>
  <c r="N22" i="18"/>
  <c r="M22" i="18"/>
  <c r="L22" i="18"/>
  <c r="K22" i="18"/>
  <c r="J22" i="18"/>
  <c r="X21" i="18"/>
  <c r="V21" i="18"/>
  <c r="V20" i="18"/>
  <c r="X20" i="18" s="1"/>
  <c r="V19" i="18"/>
  <c r="X19" i="18" s="1"/>
  <c r="V18" i="18"/>
  <c r="X18" i="18" s="1"/>
  <c r="V17" i="18"/>
  <c r="X17" i="18" s="1"/>
  <c r="V16" i="18"/>
  <c r="X16" i="18" s="1"/>
  <c r="X15" i="18"/>
  <c r="V15" i="18"/>
  <c r="X14" i="18"/>
  <c r="V14" i="18"/>
  <c r="X13" i="18"/>
  <c r="V13" i="18"/>
  <c r="X12" i="18"/>
  <c r="V12" i="18"/>
  <c r="X11" i="18"/>
  <c r="V11" i="18"/>
  <c r="X10" i="18"/>
  <c r="V10" i="18"/>
  <c r="X9" i="18"/>
  <c r="V9" i="18"/>
  <c r="X8" i="18"/>
  <c r="V8" i="18"/>
  <c r="P6" i="18"/>
  <c r="O6" i="18"/>
  <c r="L6" i="18"/>
  <c r="K6" i="18"/>
  <c r="V5" i="18"/>
  <c r="X5" i="18" s="1"/>
  <c r="V2" i="18" s="1"/>
  <c r="U23" i="17"/>
  <c r="T23" i="17"/>
  <c r="S23" i="17"/>
  <c r="R23" i="17"/>
  <c r="Q23" i="17"/>
  <c r="O23" i="17"/>
  <c r="N23" i="17"/>
  <c r="M23" i="17"/>
  <c r="V23" i="17" s="1"/>
  <c r="X23" i="17" s="1"/>
  <c r="L23" i="17"/>
  <c r="L6" i="17" s="1"/>
  <c r="K23" i="17"/>
  <c r="J23" i="17"/>
  <c r="W22" i="17"/>
  <c r="U22" i="17"/>
  <c r="T22" i="17"/>
  <c r="T5" i="17" s="1"/>
  <c r="S22" i="17"/>
  <c r="R22" i="17"/>
  <c r="Q22" i="17"/>
  <c r="P22" i="17"/>
  <c r="P5" i="17" s="1"/>
  <c r="O22" i="17"/>
  <c r="N22" i="17"/>
  <c r="M22" i="17"/>
  <c r="L22" i="17"/>
  <c r="L5" i="17" s="1"/>
  <c r="K22" i="17"/>
  <c r="J22" i="17"/>
  <c r="V21" i="17"/>
  <c r="X21" i="17" s="1"/>
  <c r="X20" i="17"/>
  <c r="V20" i="17"/>
  <c r="V19" i="17"/>
  <c r="X19" i="17" s="1"/>
  <c r="X18" i="17"/>
  <c r="V18" i="17"/>
  <c r="V17" i="17"/>
  <c r="X17" i="17" s="1"/>
  <c r="X16" i="17"/>
  <c r="V16" i="17"/>
  <c r="V15" i="17"/>
  <c r="X15" i="17" s="1"/>
  <c r="X14" i="17"/>
  <c r="V14" i="17"/>
  <c r="V13" i="17"/>
  <c r="X13" i="17" s="1"/>
  <c r="X12" i="17"/>
  <c r="V12" i="17"/>
  <c r="V11" i="17"/>
  <c r="X11" i="17" s="1"/>
  <c r="X10" i="17"/>
  <c r="V10" i="17"/>
  <c r="V9" i="17"/>
  <c r="X9" i="17" s="1"/>
  <c r="X8" i="17"/>
  <c r="V8" i="17"/>
  <c r="U6" i="17"/>
  <c r="T6" i="17"/>
  <c r="S6" i="17"/>
  <c r="R6" i="17"/>
  <c r="Q6" i="17"/>
  <c r="P6" i="17"/>
  <c r="O6" i="17"/>
  <c r="N6" i="17"/>
  <c r="V6" i="17" s="1"/>
  <c r="M6" i="17"/>
  <c r="K6" i="17"/>
  <c r="J6" i="17"/>
  <c r="U5" i="17"/>
  <c r="S5" i="17"/>
  <c r="R5" i="17"/>
  <c r="Q5" i="17"/>
  <c r="O5" i="17"/>
  <c r="N5" i="17"/>
  <c r="M5" i="17"/>
  <c r="K5" i="17"/>
  <c r="J5" i="17"/>
  <c r="U23" i="16"/>
  <c r="T23" i="16"/>
  <c r="S23" i="16"/>
  <c r="R23" i="16"/>
  <c r="Q23" i="16"/>
  <c r="P23" i="16"/>
  <c r="P6" i="16" s="1"/>
  <c r="O23" i="16"/>
  <c r="O6" i="16" s="1"/>
  <c r="N23" i="16"/>
  <c r="M23" i="16"/>
  <c r="L23" i="16"/>
  <c r="L6" i="16" s="1"/>
  <c r="K23" i="16"/>
  <c r="J23" i="16"/>
  <c r="W22" i="16"/>
  <c r="U22" i="16"/>
  <c r="T22" i="16"/>
  <c r="S22" i="16"/>
  <c r="R22" i="16"/>
  <c r="Q22" i="16"/>
  <c r="P22" i="16"/>
  <c r="O22" i="16"/>
  <c r="N22" i="16"/>
  <c r="M22" i="16"/>
  <c r="L22" i="16"/>
  <c r="K22" i="16"/>
  <c r="J22" i="16"/>
  <c r="V22" i="16" s="1"/>
  <c r="X22" i="16" s="1"/>
  <c r="V21" i="16"/>
  <c r="X21" i="16" s="1"/>
  <c r="V20" i="16"/>
  <c r="X20" i="16" s="1"/>
  <c r="V19" i="16"/>
  <c r="X19" i="16" s="1"/>
  <c r="X18" i="16"/>
  <c r="V18" i="16"/>
  <c r="V17" i="16"/>
  <c r="X17" i="16" s="1"/>
  <c r="X16" i="16"/>
  <c r="V16" i="16"/>
  <c r="V15" i="16"/>
  <c r="X15" i="16" s="1"/>
  <c r="V14" i="16"/>
  <c r="X14" i="16" s="1"/>
  <c r="V13" i="16"/>
  <c r="X13" i="16" s="1"/>
  <c r="V12" i="16"/>
  <c r="X12" i="16" s="1"/>
  <c r="V11" i="16"/>
  <c r="X11" i="16" s="1"/>
  <c r="X10" i="16"/>
  <c r="V10" i="16"/>
  <c r="AM9" i="16"/>
  <c r="V9" i="16"/>
  <c r="X9" i="16" s="1"/>
  <c r="X8" i="16"/>
  <c r="V8" i="16"/>
  <c r="R6" i="16"/>
  <c r="Q6" i="16"/>
  <c r="N6" i="16"/>
  <c r="M6" i="16"/>
  <c r="K6" i="16"/>
  <c r="J6" i="16"/>
  <c r="V5" i="16"/>
  <c r="X5" i="16" s="1"/>
  <c r="U45" i="15"/>
  <c r="U32" i="15" s="1"/>
  <c r="T45" i="15"/>
  <c r="T32" i="15" s="1"/>
  <c r="S45" i="15"/>
  <c r="R45" i="15"/>
  <c r="Q45" i="15"/>
  <c r="Q32" i="15" s="1"/>
  <c r="P45" i="15"/>
  <c r="P32" i="15" s="1"/>
  <c r="O45" i="15"/>
  <c r="N45" i="15"/>
  <c r="M45" i="15"/>
  <c r="M32" i="15" s="1"/>
  <c r="L45" i="15"/>
  <c r="L32" i="15" s="1"/>
  <c r="K45" i="15"/>
  <c r="J45" i="15"/>
  <c r="V45" i="15" s="1"/>
  <c r="X45" i="15" s="1"/>
  <c r="W44" i="15"/>
  <c r="U44" i="15"/>
  <c r="T44" i="15"/>
  <c r="T31" i="15" s="1"/>
  <c r="S44" i="15"/>
  <c r="R44" i="15"/>
  <c r="Q44" i="15"/>
  <c r="P44" i="15"/>
  <c r="P31" i="15" s="1"/>
  <c r="O44" i="15"/>
  <c r="N44" i="15"/>
  <c r="M44" i="15"/>
  <c r="L44" i="15"/>
  <c r="L31" i="15" s="1"/>
  <c r="K44" i="15"/>
  <c r="J44" i="15"/>
  <c r="V43" i="15"/>
  <c r="X43" i="15" s="1"/>
  <c r="X42" i="15"/>
  <c r="V42" i="15"/>
  <c r="V41" i="15"/>
  <c r="X41" i="15" s="1"/>
  <c r="X40" i="15"/>
  <c r="V40" i="15"/>
  <c r="V39" i="15"/>
  <c r="X39" i="15" s="1"/>
  <c r="X38" i="15"/>
  <c r="V38" i="15"/>
  <c r="V37" i="15"/>
  <c r="X37" i="15" s="1"/>
  <c r="X36" i="15"/>
  <c r="V36" i="15"/>
  <c r="V35" i="15"/>
  <c r="X35" i="15" s="1"/>
  <c r="X34" i="15"/>
  <c r="V34" i="15"/>
  <c r="S32" i="15"/>
  <c r="R32" i="15"/>
  <c r="O32" i="15"/>
  <c r="N32" i="15"/>
  <c r="K32" i="15"/>
  <c r="J32" i="15"/>
  <c r="V32" i="15" s="1"/>
  <c r="X32" i="15" s="1"/>
  <c r="U31" i="15"/>
  <c r="S31" i="15"/>
  <c r="R31" i="15"/>
  <c r="Q31" i="15"/>
  <c r="O31" i="15"/>
  <c r="N31" i="15"/>
  <c r="M31" i="15"/>
  <c r="K31" i="15"/>
  <c r="J31" i="15"/>
  <c r="V31" i="15" s="1"/>
  <c r="X31" i="15" s="1"/>
  <c r="U29" i="15"/>
  <c r="T29" i="15"/>
  <c r="S29" i="15"/>
  <c r="R29" i="15"/>
  <c r="Q29" i="15"/>
  <c r="P29" i="15"/>
  <c r="O29" i="15"/>
  <c r="N29" i="15"/>
  <c r="M29" i="15"/>
  <c r="L29" i="15"/>
  <c r="K29" i="15"/>
  <c r="J29" i="15"/>
  <c r="V29" i="15" s="1"/>
  <c r="X29" i="15" s="1"/>
  <c r="W28" i="15"/>
  <c r="U28" i="15"/>
  <c r="T28" i="15"/>
  <c r="S28" i="15"/>
  <c r="R28" i="15"/>
  <c r="Q28" i="15"/>
  <c r="P28" i="15"/>
  <c r="O28" i="15"/>
  <c r="N28" i="15"/>
  <c r="M28" i="15"/>
  <c r="L28" i="15"/>
  <c r="K28" i="15"/>
  <c r="J28" i="15"/>
  <c r="V28" i="15" s="1"/>
  <c r="X28" i="15" s="1"/>
  <c r="X27" i="15"/>
  <c r="V27" i="15"/>
  <c r="V26" i="15"/>
  <c r="X26" i="15" s="1"/>
  <c r="X25" i="15"/>
  <c r="V25" i="15"/>
  <c r="V24" i="15"/>
  <c r="X24" i="15" s="1"/>
  <c r="X23" i="15"/>
  <c r="V23" i="15"/>
  <c r="V22" i="15"/>
  <c r="X22" i="15" s="1"/>
  <c r="X21" i="15"/>
  <c r="V21" i="15"/>
  <c r="V20" i="15"/>
  <c r="X20" i="15" s="1"/>
  <c r="X19" i="15"/>
  <c r="V19" i="15"/>
  <c r="V18" i="15"/>
  <c r="X18" i="15" s="1"/>
  <c r="X17" i="15"/>
  <c r="V17" i="15"/>
  <c r="V16" i="15"/>
  <c r="X16" i="15" s="1"/>
  <c r="X15" i="15"/>
  <c r="V15" i="15"/>
  <c r="V14" i="15"/>
  <c r="X14" i="15" s="1"/>
  <c r="X13" i="15"/>
  <c r="V13" i="15"/>
  <c r="V12" i="15"/>
  <c r="X12" i="15" s="1"/>
  <c r="X11" i="15"/>
  <c r="V11" i="15"/>
  <c r="V10" i="15"/>
  <c r="X10" i="15" s="1"/>
  <c r="X8" i="15"/>
  <c r="V8" i="15"/>
  <c r="V7" i="15"/>
  <c r="X7" i="15" s="1"/>
  <c r="X6" i="15"/>
  <c r="V6" i="15"/>
  <c r="V5" i="15"/>
  <c r="X5" i="15" s="1"/>
  <c r="V3" i="15"/>
  <c r="U43" i="14"/>
  <c r="T43" i="14"/>
  <c r="S43" i="14"/>
  <c r="R43" i="14"/>
  <c r="Q43" i="14"/>
  <c r="P43" i="14"/>
  <c r="O43" i="14"/>
  <c r="N43" i="14"/>
  <c r="M43" i="14"/>
  <c r="L43" i="14"/>
  <c r="K43" i="14"/>
  <c r="J43" i="14"/>
  <c r="V43" i="14" s="1"/>
  <c r="X43" i="14" s="1"/>
  <c r="W42" i="14"/>
  <c r="U42" i="14"/>
  <c r="T42" i="14"/>
  <c r="S42" i="14"/>
  <c r="R42" i="14"/>
  <c r="Q42" i="14"/>
  <c r="P42" i="14"/>
  <c r="O42" i="14"/>
  <c r="N42" i="14"/>
  <c r="M42" i="14"/>
  <c r="L42" i="14"/>
  <c r="K42" i="14"/>
  <c r="J42" i="14"/>
  <c r="V41" i="14"/>
  <c r="X41" i="14" s="1"/>
  <c r="X40" i="14"/>
  <c r="V40" i="14"/>
  <c r="V39" i="14"/>
  <c r="X39" i="14" s="1"/>
  <c r="X38" i="14"/>
  <c r="V38" i="14"/>
  <c r="V37" i="14"/>
  <c r="X37" i="14" s="1"/>
  <c r="X36" i="14"/>
  <c r="V36" i="14"/>
  <c r="V35" i="14"/>
  <c r="X35" i="14" s="1"/>
  <c r="X34" i="14"/>
  <c r="V34" i="14"/>
  <c r="V33" i="14"/>
  <c r="X33" i="14" s="1"/>
  <c r="X32" i="14"/>
  <c r="V32" i="14"/>
  <c r="V31" i="14"/>
  <c r="X31" i="14" s="1"/>
  <c r="X30" i="14"/>
  <c r="V30" i="14"/>
  <c r="V29" i="14"/>
  <c r="X29" i="14" s="1"/>
  <c r="X28" i="14"/>
  <c r="V28" i="14"/>
  <c r="V26" i="14"/>
  <c r="X26" i="14" s="1"/>
  <c r="X25" i="14"/>
  <c r="V25" i="14"/>
  <c r="U23" i="14"/>
  <c r="T23" i="14"/>
  <c r="S23" i="14"/>
  <c r="R23" i="14"/>
  <c r="Q23" i="14"/>
  <c r="P23" i="14"/>
  <c r="O23" i="14"/>
  <c r="N23" i="14"/>
  <c r="M23" i="14"/>
  <c r="L23" i="14"/>
  <c r="K23" i="14"/>
  <c r="J23" i="14"/>
  <c r="V23" i="14" s="1"/>
  <c r="X23" i="14" s="1"/>
  <c r="W22" i="14"/>
  <c r="U22" i="14"/>
  <c r="T22" i="14"/>
  <c r="S22" i="14"/>
  <c r="R22" i="14"/>
  <c r="Q22" i="14"/>
  <c r="P22" i="14"/>
  <c r="O22" i="14"/>
  <c r="N22" i="14"/>
  <c r="M22" i="14"/>
  <c r="L22" i="14"/>
  <c r="K22" i="14"/>
  <c r="J22" i="14"/>
  <c r="V22" i="14" s="1"/>
  <c r="X22" i="14" s="1"/>
  <c r="X21" i="14"/>
  <c r="V21" i="14"/>
  <c r="V20" i="14"/>
  <c r="X20" i="14" s="1"/>
  <c r="X19" i="14"/>
  <c r="V19" i="14"/>
  <c r="V18" i="14"/>
  <c r="X18" i="14" s="1"/>
  <c r="X17" i="14"/>
  <c r="V17" i="14"/>
  <c r="V16" i="14"/>
  <c r="X16" i="14" s="1"/>
  <c r="X15" i="14"/>
  <c r="V15" i="14"/>
  <c r="V14" i="14"/>
  <c r="X14" i="14" s="1"/>
  <c r="X13" i="14"/>
  <c r="V13" i="14"/>
  <c r="V12" i="14"/>
  <c r="X12" i="14" s="1"/>
  <c r="X11" i="14"/>
  <c r="V11" i="14"/>
  <c r="V10" i="14"/>
  <c r="X10" i="14" s="1"/>
  <c r="X9" i="14"/>
  <c r="V9" i="14"/>
  <c r="V8" i="14"/>
  <c r="X8" i="14" s="1"/>
  <c r="V6" i="14"/>
  <c r="U5" i="14"/>
  <c r="T5" i="14"/>
  <c r="S5" i="14"/>
  <c r="R5" i="14"/>
  <c r="Q5" i="14"/>
  <c r="P5" i="14"/>
  <c r="O5" i="14"/>
  <c r="N5" i="14"/>
  <c r="M5" i="14"/>
  <c r="L5" i="14"/>
  <c r="K5" i="14"/>
  <c r="J5" i="14"/>
  <c r="U145" i="13"/>
  <c r="T145" i="13"/>
  <c r="S145" i="13"/>
  <c r="R145" i="13"/>
  <c r="Q145" i="13"/>
  <c r="P145" i="13"/>
  <c r="O145" i="13"/>
  <c r="N145" i="13"/>
  <c r="M145" i="13"/>
  <c r="L145" i="13"/>
  <c r="K145" i="13"/>
  <c r="J145" i="13"/>
  <c r="V145" i="13" s="1"/>
  <c r="X145" i="13" s="1"/>
  <c r="W144" i="13"/>
  <c r="U144" i="13"/>
  <c r="T144" i="13"/>
  <c r="S144" i="13"/>
  <c r="R144" i="13"/>
  <c r="Q144" i="13"/>
  <c r="P144" i="13"/>
  <c r="O144" i="13"/>
  <c r="N144" i="13"/>
  <c r="M144" i="13"/>
  <c r="L144" i="13"/>
  <c r="K144" i="13"/>
  <c r="J144" i="13"/>
  <c r="V144" i="13" s="1"/>
  <c r="X144" i="13" s="1"/>
  <c r="X143" i="13"/>
  <c r="V143" i="13"/>
  <c r="V142" i="13"/>
  <c r="X142" i="13" s="1"/>
  <c r="X141" i="13"/>
  <c r="V141" i="13"/>
  <c r="V140" i="13"/>
  <c r="X140" i="13" s="1"/>
  <c r="X139" i="13"/>
  <c r="V139" i="13"/>
  <c r="V138" i="13"/>
  <c r="X138" i="13" s="1"/>
  <c r="X137" i="13"/>
  <c r="V137" i="13"/>
  <c r="V136" i="13"/>
  <c r="X136" i="13" s="1"/>
  <c r="X135" i="13"/>
  <c r="V135" i="13"/>
  <c r="V134" i="13"/>
  <c r="X134" i="13" s="1"/>
  <c r="X133" i="13"/>
  <c r="V133" i="13"/>
  <c r="V132" i="13"/>
  <c r="X132" i="13" s="1"/>
  <c r="X131" i="13"/>
  <c r="V131" i="13"/>
  <c r="V130" i="13"/>
  <c r="X130" i="13" s="1"/>
  <c r="X128" i="13"/>
  <c r="V128" i="13"/>
  <c r="V127" i="13"/>
  <c r="X127" i="13" s="1"/>
  <c r="U125" i="13"/>
  <c r="T125" i="13"/>
  <c r="S125" i="13"/>
  <c r="R125" i="13"/>
  <c r="Q125" i="13"/>
  <c r="P125" i="13"/>
  <c r="O125" i="13"/>
  <c r="N125" i="13"/>
  <c r="M125" i="13"/>
  <c r="L125" i="13"/>
  <c r="K125" i="13"/>
  <c r="J125" i="13"/>
  <c r="W124" i="13"/>
  <c r="U124" i="13"/>
  <c r="T124" i="13"/>
  <c r="S124" i="13"/>
  <c r="R124" i="13"/>
  <c r="Q124" i="13"/>
  <c r="P124" i="13"/>
  <c r="O124" i="13"/>
  <c r="N124" i="13"/>
  <c r="M124" i="13"/>
  <c r="L124" i="13"/>
  <c r="K124" i="13"/>
  <c r="J124" i="13"/>
  <c r="V124" i="13" s="1"/>
  <c r="X124" i="13" s="1"/>
  <c r="X123" i="13"/>
  <c r="V123" i="13"/>
  <c r="V122" i="13"/>
  <c r="X122" i="13" s="1"/>
  <c r="X121" i="13"/>
  <c r="V121" i="13"/>
  <c r="V120" i="13"/>
  <c r="X120" i="13" s="1"/>
  <c r="X119" i="13"/>
  <c r="V119" i="13"/>
  <c r="V118" i="13"/>
  <c r="X118" i="13" s="1"/>
  <c r="X117" i="13"/>
  <c r="V117" i="13"/>
  <c r="V116" i="13"/>
  <c r="X116" i="13" s="1"/>
  <c r="X115" i="13"/>
  <c r="V115" i="13"/>
  <c r="V114" i="13"/>
  <c r="X114" i="13" s="1"/>
  <c r="X113" i="13"/>
  <c r="V113" i="13"/>
  <c r="V112" i="13"/>
  <c r="X112" i="13" s="1"/>
  <c r="X111" i="13"/>
  <c r="V111" i="13"/>
  <c r="V110" i="13"/>
  <c r="X110" i="13" s="1"/>
  <c r="V108" i="13"/>
  <c r="V107" i="13"/>
  <c r="U105" i="13"/>
  <c r="T105" i="13"/>
  <c r="S105" i="13"/>
  <c r="R105" i="13"/>
  <c r="Q105" i="13"/>
  <c r="P105" i="13"/>
  <c r="O105" i="13"/>
  <c r="N105" i="13"/>
  <c r="M105" i="13"/>
  <c r="L105" i="13"/>
  <c r="K105" i="13"/>
  <c r="J105" i="13"/>
  <c r="V105" i="13" s="1"/>
  <c r="X105" i="13" s="1"/>
  <c r="W104" i="13"/>
  <c r="U104" i="13"/>
  <c r="T104" i="13"/>
  <c r="S104" i="13"/>
  <c r="R104" i="13"/>
  <c r="Q104" i="13"/>
  <c r="P104" i="13"/>
  <c r="O104" i="13"/>
  <c r="N104" i="13"/>
  <c r="M104" i="13"/>
  <c r="L104" i="13"/>
  <c r="K104" i="13"/>
  <c r="J104" i="13"/>
  <c r="V103" i="13"/>
  <c r="X103" i="13" s="1"/>
  <c r="X102" i="13"/>
  <c r="V102" i="13"/>
  <c r="V101" i="13"/>
  <c r="X101" i="13" s="1"/>
  <c r="X100" i="13"/>
  <c r="V100" i="13"/>
  <c r="V99" i="13"/>
  <c r="X99" i="13" s="1"/>
  <c r="X98" i="13"/>
  <c r="V98" i="13"/>
  <c r="V97" i="13"/>
  <c r="X97" i="13" s="1"/>
  <c r="X96" i="13"/>
  <c r="V96" i="13"/>
  <c r="V95" i="13"/>
  <c r="X95" i="13" s="1"/>
  <c r="X94" i="13"/>
  <c r="V94" i="13"/>
  <c r="V93" i="13"/>
  <c r="X93" i="13" s="1"/>
  <c r="X92" i="13"/>
  <c r="V92" i="13"/>
  <c r="V91" i="13"/>
  <c r="X91" i="13" s="1"/>
  <c r="X90" i="13"/>
  <c r="V90" i="13"/>
  <c r="V88" i="13"/>
  <c r="X88" i="13" s="1"/>
  <c r="X87" i="13"/>
  <c r="V87" i="13"/>
  <c r="U85" i="13"/>
  <c r="T85" i="13"/>
  <c r="S85" i="13"/>
  <c r="R85" i="13"/>
  <c r="Q85" i="13"/>
  <c r="P85" i="13"/>
  <c r="O85" i="13"/>
  <c r="N85" i="13"/>
  <c r="M85" i="13"/>
  <c r="L85" i="13"/>
  <c r="K85" i="13"/>
  <c r="J85" i="13"/>
  <c r="V85" i="13" s="1"/>
  <c r="X85" i="13" s="1"/>
  <c r="W84" i="13"/>
  <c r="U84" i="13"/>
  <c r="T84" i="13"/>
  <c r="S84" i="13"/>
  <c r="R84" i="13"/>
  <c r="Q84" i="13"/>
  <c r="P84" i="13"/>
  <c r="O84" i="13"/>
  <c r="N84" i="13"/>
  <c r="M84" i="13"/>
  <c r="L84" i="13"/>
  <c r="K84" i="13"/>
  <c r="J84" i="13"/>
  <c r="V83" i="13"/>
  <c r="X83" i="13" s="1"/>
  <c r="X82" i="13"/>
  <c r="V82" i="13"/>
  <c r="V81" i="13"/>
  <c r="V80" i="13"/>
  <c r="V79" i="13"/>
  <c r="V78" i="13"/>
  <c r="V77" i="13"/>
  <c r="X77" i="13" s="1"/>
  <c r="X76" i="13"/>
  <c r="V76" i="13"/>
  <c r="V75" i="13"/>
  <c r="V74" i="13"/>
  <c r="V73" i="13"/>
  <c r="V72" i="13"/>
  <c r="V71" i="13"/>
  <c r="V70" i="13"/>
  <c r="V69" i="13"/>
  <c r="V68" i="13"/>
  <c r="V67" i="13"/>
  <c r="V66" i="13"/>
  <c r="V65" i="13"/>
  <c r="V64" i="13"/>
  <c r="V63" i="13"/>
  <c r="V62" i="13"/>
  <c r="X61" i="13"/>
  <c r="V61" i="13"/>
  <c r="V60" i="13"/>
  <c r="X60" i="13" s="1"/>
  <c r="X59" i="13"/>
  <c r="V59" i="13"/>
  <c r="V58" i="13"/>
  <c r="X58" i="13" s="1"/>
  <c r="X57" i="13"/>
  <c r="V57" i="13"/>
  <c r="V56" i="13"/>
  <c r="X56" i="13" s="1"/>
  <c r="X55" i="13"/>
  <c r="V55" i="13"/>
  <c r="V54" i="13"/>
  <c r="X54" i="13" s="1"/>
  <c r="X53" i="13"/>
  <c r="V53" i="13"/>
  <c r="V52" i="13"/>
  <c r="X52" i="13" s="1"/>
  <c r="V50" i="13"/>
  <c r="V49" i="13"/>
  <c r="U47" i="13"/>
  <c r="T47" i="13"/>
  <c r="S47" i="13"/>
  <c r="R47" i="13"/>
  <c r="Q47" i="13"/>
  <c r="P47" i="13"/>
  <c r="O47" i="13"/>
  <c r="N47" i="13"/>
  <c r="M47" i="13"/>
  <c r="L47" i="13"/>
  <c r="K47" i="13"/>
  <c r="J47" i="13"/>
  <c r="W46" i="13"/>
  <c r="U46" i="13"/>
  <c r="T46" i="13"/>
  <c r="S46" i="13"/>
  <c r="R46" i="13"/>
  <c r="Q46" i="13"/>
  <c r="P46" i="13"/>
  <c r="O46" i="13"/>
  <c r="N46" i="13"/>
  <c r="M46" i="13"/>
  <c r="L46" i="13"/>
  <c r="K46" i="13"/>
  <c r="J46" i="13"/>
  <c r="V45" i="13"/>
  <c r="X45" i="13" s="1"/>
  <c r="X44" i="13"/>
  <c r="V44" i="13"/>
  <c r="V43" i="13"/>
  <c r="X43" i="13" s="1"/>
  <c r="X42" i="13"/>
  <c r="V42" i="13"/>
  <c r="V41" i="13"/>
  <c r="X41" i="13" s="1"/>
  <c r="X40" i="13"/>
  <c r="V40" i="13"/>
  <c r="V39" i="13"/>
  <c r="X39" i="13" s="1"/>
  <c r="X38" i="13"/>
  <c r="V38" i="13"/>
  <c r="V37" i="13"/>
  <c r="X37" i="13" s="1"/>
  <c r="X36" i="13"/>
  <c r="V36" i="13"/>
  <c r="V35" i="13"/>
  <c r="X35" i="13" s="1"/>
  <c r="X34" i="13"/>
  <c r="V34" i="13"/>
  <c r="V33" i="13"/>
  <c r="X33" i="13" s="1"/>
  <c r="X32" i="13"/>
  <c r="V32" i="13"/>
  <c r="V31" i="13"/>
  <c r="X31" i="13" s="1"/>
  <c r="X30" i="13"/>
  <c r="V30" i="13"/>
  <c r="V29" i="13"/>
  <c r="V47" i="13" s="1"/>
  <c r="X28" i="13"/>
  <c r="V28" i="13"/>
  <c r="V46" i="13" s="1"/>
  <c r="X46" i="13" s="1"/>
  <c r="V26" i="13"/>
  <c r="X26" i="13" s="1"/>
  <c r="X25" i="13"/>
  <c r="V25" i="13"/>
  <c r="U23" i="13"/>
  <c r="T23" i="13"/>
  <c r="S23" i="13"/>
  <c r="R23" i="13"/>
  <c r="Q23" i="13"/>
  <c r="P23" i="13"/>
  <c r="O23" i="13"/>
  <c r="N23" i="13"/>
  <c r="M23" i="13"/>
  <c r="L23" i="13"/>
  <c r="K23" i="13"/>
  <c r="J23" i="13"/>
  <c r="X22" i="13"/>
  <c r="W22" i="13"/>
  <c r="N384" i="13" s="1"/>
  <c r="U22" i="13"/>
  <c r="T22" i="13"/>
  <c r="S22" i="13"/>
  <c r="R22" i="13"/>
  <c r="Q22" i="13"/>
  <c r="P22" i="13"/>
  <c r="O22" i="13"/>
  <c r="N22" i="13"/>
  <c r="M22" i="13"/>
  <c r="L22" i="13"/>
  <c r="K22" i="13"/>
  <c r="J22" i="13"/>
  <c r="V22" i="13" s="1"/>
  <c r="V21" i="13"/>
  <c r="X21" i="13" s="1"/>
  <c r="X20" i="13"/>
  <c r="V20" i="13"/>
  <c r="V19" i="13"/>
  <c r="X19" i="13" s="1"/>
  <c r="X18" i="13"/>
  <c r="V18" i="13"/>
  <c r="V17" i="13"/>
  <c r="X17" i="13" s="1"/>
  <c r="X16" i="13"/>
  <c r="V16" i="13"/>
  <c r="V15" i="13"/>
  <c r="X15" i="13" s="1"/>
  <c r="X14" i="13"/>
  <c r="V14" i="13"/>
  <c r="V13" i="13"/>
  <c r="X13" i="13" s="1"/>
  <c r="X12" i="13"/>
  <c r="V12" i="13"/>
  <c r="V11" i="13"/>
  <c r="X11" i="13" s="1"/>
  <c r="X10" i="13"/>
  <c r="V10" i="13"/>
  <c r="V9" i="13"/>
  <c r="X9" i="13" s="1"/>
  <c r="X8" i="13"/>
  <c r="V8" i="13"/>
  <c r="V6" i="13"/>
  <c r="X6" i="13" s="1"/>
  <c r="X5" i="13"/>
  <c r="V5" i="13"/>
  <c r="U125" i="12"/>
  <c r="T125" i="12"/>
  <c r="S125" i="12"/>
  <c r="R125" i="12"/>
  <c r="Q125" i="12"/>
  <c r="P125" i="12"/>
  <c r="O125" i="12"/>
  <c r="N125" i="12"/>
  <c r="M125" i="12"/>
  <c r="L125" i="12"/>
  <c r="K125" i="12"/>
  <c r="J125" i="12"/>
  <c r="W124" i="12"/>
  <c r="U124" i="12"/>
  <c r="T124" i="12"/>
  <c r="S124" i="12"/>
  <c r="R124" i="12"/>
  <c r="Q124" i="12"/>
  <c r="P124" i="12"/>
  <c r="O124" i="12"/>
  <c r="N124" i="12"/>
  <c r="M124" i="12"/>
  <c r="L124" i="12"/>
  <c r="K124" i="12"/>
  <c r="J124" i="12"/>
  <c r="V123" i="12"/>
  <c r="X123" i="12" s="1"/>
  <c r="X122" i="12"/>
  <c r="V122" i="12"/>
  <c r="V121" i="12"/>
  <c r="X121" i="12" s="1"/>
  <c r="X120" i="12"/>
  <c r="V120" i="12"/>
  <c r="V119" i="12"/>
  <c r="X119" i="12" s="1"/>
  <c r="X118" i="12"/>
  <c r="V118" i="12"/>
  <c r="V116" i="12"/>
  <c r="X116" i="12" s="1"/>
  <c r="X115" i="12"/>
  <c r="V115" i="12"/>
  <c r="U113" i="12"/>
  <c r="T113" i="12"/>
  <c r="S113" i="12"/>
  <c r="Q113" i="12"/>
  <c r="O113" i="12"/>
  <c r="M113" i="12"/>
  <c r="K113" i="12"/>
  <c r="W112" i="12"/>
  <c r="U112" i="12"/>
  <c r="T112" i="12"/>
  <c r="S112" i="12"/>
  <c r="R112" i="12"/>
  <c r="Q112" i="12"/>
  <c r="P112" i="12"/>
  <c r="O112" i="12"/>
  <c r="N112" i="12"/>
  <c r="M112" i="12"/>
  <c r="L112" i="12"/>
  <c r="K112" i="12"/>
  <c r="V112" i="12" s="1"/>
  <c r="X112" i="12" s="1"/>
  <c r="X111" i="12"/>
  <c r="V111" i="12"/>
  <c r="V110" i="12"/>
  <c r="X110" i="12" s="1"/>
  <c r="X109" i="12"/>
  <c r="V109" i="12"/>
  <c r="V108" i="12"/>
  <c r="X108" i="12" s="1"/>
  <c r="X107" i="12"/>
  <c r="V107" i="12"/>
  <c r="V106" i="12"/>
  <c r="X106" i="12" s="1"/>
  <c r="X105" i="12"/>
  <c r="V105" i="12"/>
  <c r="X104" i="12"/>
  <c r="V104" i="12"/>
  <c r="X103" i="12"/>
  <c r="V103" i="12"/>
  <c r="X102" i="12"/>
  <c r="V102" i="12"/>
  <c r="X101" i="12"/>
  <c r="V101" i="12"/>
  <c r="X100" i="12"/>
  <c r="V100" i="12"/>
  <c r="X99" i="12"/>
  <c r="V99" i="12"/>
  <c r="X98" i="12"/>
  <c r="V98" i="12"/>
  <c r="X97" i="12"/>
  <c r="V97" i="12"/>
  <c r="X96" i="12"/>
  <c r="V96" i="12"/>
  <c r="X95" i="12"/>
  <c r="V95" i="12"/>
  <c r="X94" i="12"/>
  <c r="V94" i="12"/>
  <c r="X93" i="12"/>
  <c r="V93" i="12"/>
  <c r="X92" i="12"/>
  <c r="V92" i="12"/>
  <c r="X91" i="12"/>
  <c r="V91" i="12"/>
  <c r="X90" i="12"/>
  <c r="V90" i="12"/>
  <c r="X89" i="12"/>
  <c r="V89" i="12"/>
  <c r="X88" i="12"/>
  <c r="V88" i="12"/>
  <c r="V86" i="12"/>
  <c r="V85" i="12"/>
  <c r="X86" i="12" s="1"/>
  <c r="U83" i="12"/>
  <c r="T83" i="12"/>
  <c r="S83" i="12"/>
  <c r="R83" i="12"/>
  <c r="Q83" i="12"/>
  <c r="P83" i="12"/>
  <c r="O83" i="12"/>
  <c r="N83" i="12"/>
  <c r="M83" i="12"/>
  <c r="L83" i="12"/>
  <c r="K83" i="12"/>
  <c r="J83" i="12"/>
  <c r="W82" i="12"/>
  <c r="U82" i="12"/>
  <c r="T82" i="12"/>
  <c r="S82" i="12"/>
  <c r="R82" i="12"/>
  <c r="Q82" i="12"/>
  <c r="P82" i="12"/>
  <c r="O82" i="12"/>
  <c r="N82" i="12"/>
  <c r="M82" i="12"/>
  <c r="L82" i="12"/>
  <c r="K82" i="12"/>
  <c r="J82" i="12"/>
  <c r="V82" i="12" s="1"/>
  <c r="X82" i="12" s="1"/>
  <c r="V81" i="12"/>
  <c r="X81" i="12" s="1"/>
  <c r="X80" i="12"/>
  <c r="V80" i="12"/>
  <c r="V79" i="12"/>
  <c r="X79" i="12" s="1"/>
  <c r="X78" i="12"/>
  <c r="V78" i="12"/>
  <c r="V77" i="12"/>
  <c r="X77" i="12" s="1"/>
  <c r="X76" i="12"/>
  <c r="V76" i="12"/>
  <c r="V75" i="12"/>
  <c r="X75" i="12" s="1"/>
  <c r="X74" i="12"/>
  <c r="V74" i="12"/>
  <c r="V73" i="12"/>
  <c r="X73" i="12" s="1"/>
  <c r="X72" i="12"/>
  <c r="V72" i="12"/>
  <c r="V71" i="12"/>
  <c r="X71" i="12" s="1"/>
  <c r="X70" i="12"/>
  <c r="V70" i="12"/>
  <c r="V69" i="12"/>
  <c r="X69" i="12" s="1"/>
  <c r="X68" i="12"/>
  <c r="V68" i="12"/>
  <c r="V66" i="12"/>
  <c r="X66" i="12" s="1"/>
  <c r="X65" i="12"/>
  <c r="V65" i="12"/>
  <c r="C65" i="12"/>
  <c r="U63" i="12"/>
  <c r="T63" i="12"/>
  <c r="S63" i="12"/>
  <c r="R63" i="12"/>
  <c r="Q63" i="12"/>
  <c r="O63" i="12"/>
  <c r="N63" i="12"/>
  <c r="M63" i="12"/>
  <c r="L63" i="12"/>
  <c r="K63" i="12"/>
  <c r="J63" i="12"/>
  <c r="W62" i="12"/>
  <c r="U62" i="12"/>
  <c r="T62" i="12"/>
  <c r="S62" i="12"/>
  <c r="R62" i="12"/>
  <c r="Q62" i="12"/>
  <c r="P62" i="12"/>
  <c r="O62" i="12"/>
  <c r="N62" i="12"/>
  <c r="M62" i="12"/>
  <c r="L62" i="12"/>
  <c r="K62" i="12"/>
  <c r="J62" i="12"/>
  <c r="V62" i="12" s="1"/>
  <c r="X62" i="12" s="1"/>
  <c r="X61" i="12"/>
  <c r="V61" i="12"/>
  <c r="V60" i="12"/>
  <c r="X60" i="12" s="1"/>
  <c r="X59" i="12"/>
  <c r="V59" i="12"/>
  <c r="V58" i="12"/>
  <c r="X58" i="12" s="1"/>
  <c r="X57" i="12"/>
  <c r="V57" i="12"/>
  <c r="V56" i="12"/>
  <c r="X56" i="12" s="1"/>
  <c r="X55" i="12"/>
  <c r="V55" i="12"/>
  <c r="V54" i="12"/>
  <c r="X54" i="12" s="1"/>
  <c r="X53" i="12"/>
  <c r="V53" i="12"/>
  <c r="V52" i="12"/>
  <c r="X52" i="12" s="1"/>
  <c r="X51" i="12"/>
  <c r="V51" i="12"/>
  <c r="V50" i="12"/>
  <c r="X50" i="12" s="1"/>
  <c r="X49" i="12"/>
  <c r="V49" i="12"/>
  <c r="V48" i="12"/>
  <c r="X48" i="12" s="1"/>
  <c r="V46" i="12"/>
  <c r="V45" i="12"/>
  <c r="U43" i="12"/>
  <c r="T43" i="12"/>
  <c r="S43" i="12"/>
  <c r="R43" i="12"/>
  <c r="Q43" i="12"/>
  <c r="P43" i="12"/>
  <c r="O43" i="12"/>
  <c r="N43" i="12"/>
  <c r="M43" i="12"/>
  <c r="L43" i="12"/>
  <c r="K43" i="12"/>
  <c r="J43" i="12"/>
  <c r="W42" i="12"/>
  <c r="U42" i="12"/>
  <c r="T42" i="12"/>
  <c r="S42" i="12"/>
  <c r="R42" i="12"/>
  <c r="Q42" i="12"/>
  <c r="P42" i="12"/>
  <c r="O42" i="12"/>
  <c r="N42" i="12"/>
  <c r="M42" i="12"/>
  <c r="L42" i="12"/>
  <c r="K42" i="12"/>
  <c r="J42" i="12"/>
  <c r="V42" i="12" s="1"/>
  <c r="X42" i="12" s="1"/>
  <c r="V41" i="12"/>
  <c r="X41" i="12" s="1"/>
  <c r="V40" i="12"/>
  <c r="X40" i="12" s="1"/>
  <c r="V39" i="12"/>
  <c r="X39" i="12" s="1"/>
  <c r="X38" i="12"/>
  <c r="V38" i="12"/>
  <c r="V37" i="12"/>
  <c r="X37" i="12" s="1"/>
  <c r="V36" i="12"/>
  <c r="X36" i="12" s="1"/>
  <c r="V35" i="12"/>
  <c r="X35" i="12" s="1"/>
  <c r="X34" i="12"/>
  <c r="V34" i="12"/>
  <c r="V33" i="12"/>
  <c r="X33" i="12" s="1"/>
  <c r="V32" i="12"/>
  <c r="X32" i="12" s="1"/>
  <c r="V31" i="12"/>
  <c r="X31" i="12" s="1"/>
  <c r="X30" i="12"/>
  <c r="V30" i="12"/>
  <c r="V29" i="12"/>
  <c r="X29" i="12" s="1"/>
  <c r="V28" i="12"/>
  <c r="X28" i="12" s="1"/>
  <c r="V26" i="12"/>
  <c r="X26" i="12" s="1"/>
  <c r="X25" i="12"/>
  <c r="V25" i="12"/>
  <c r="U23" i="12"/>
  <c r="T23" i="12"/>
  <c r="S23" i="12"/>
  <c r="R23" i="12"/>
  <c r="Q23" i="12"/>
  <c r="P23" i="12"/>
  <c r="O23" i="12"/>
  <c r="N23" i="12"/>
  <c r="M23" i="12"/>
  <c r="L23" i="12"/>
  <c r="K23" i="12"/>
  <c r="J23" i="12"/>
  <c r="W22" i="12"/>
  <c r="U22" i="12"/>
  <c r="T22" i="12"/>
  <c r="S22" i="12"/>
  <c r="R22" i="12"/>
  <c r="Q22" i="12"/>
  <c r="P22" i="12"/>
  <c r="O22" i="12"/>
  <c r="N22" i="12"/>
  <c r="M22" i="12"/>
  <c r="L22" i="12"/>
  <c r="K22" i="12"/>
  <c r="J22" i="12"/>
  <c r="V21" i="12"/>
  <c r="X21" i="12" s="1"/>
  <c r="X20" i="12"/>
  <c r="V20" i="12"/>
  <c r="V19" i="12"/>
  <c r="X19" i="12" s="1"/>
  <c r="X18" i="12"/>
  <c r="V18" i="12"/>
  <c r="V17" i="12"/>
  <c r="X17" i="12" s="1"/>
  <c r="X16" i="12"/>
  <c r="V16" i="12"/>
  <c r="V15" i="12"/>
  <c r="X15" i="12" s="1"/>
  <c r="X14" i="12"/>
  <c r="V14" i="12"/>
  <c r="V13" i="12"/>
  <c r="X13" i="12" s="1"/>
  <c r="X12" i="12"/>
  <c r="V12" i="12"/>
  <c r="V11" i="12"/>
  <c r="X11" i="12" s="1"/>
  <c r="X10" i="12"/>
  <c r="V10" i="12"/>
  <c r="V9" i="12"/>
  <c r="X9" i="12" s="1"/>
  <c r="X8" i="12"/>
  <c r="V8" i="12"/>
  <c r="V6" i="12"/>
  <c r="X6" i="12" s="1"/>
  <c r="X5" i="12"/>
  <c r="V5" i="12"/>
  <c r="O717" i="11"/>
  <c r="U33" i="11"/>
  <c r="T33" i="11"/>
  <c r="S33" i="11"/>
  <c r="R33" i="11"/>
  <c r="Q33" i="11"/>
  <c r="P33" i="11"/>
  <c r="O33" i="11"/>
  <c r="N33" i="11"/>
  <c r="M33" i="11"/>
  <c r="L33" i="11"/>
  <c r="K33" i="11"/>
  <c r="J33" i="11"/>
  <c r="X32" i="11"/>
  <c r="W32" i="11"/>
  <c r="U32" i="11"/>
  <c r="T32" i="11"/>
  <c r="S32" i="11"/>
  <c r="S21" i="11" s="1"/>
  <c r="R32" i="11"/>
  <c r="Q32" i="11"/>
  <c r="P32" i="11"/>
  <c r="O32" i="11"/>
  <c r="O21" i="11" s="1"/>
  <c r="N32" i="11"/>
  <c r="M32" i="11"/>
  <c r="L32" i="11"/>
  <c r="K32" i="11"/>
  <c r="K21" i="11" s="1"/>
  <c r="J32" i="11"/>
  <c r="V31" i="11"/>
  <c r="X31" i="11" s="1"/>
  <c r="X30" i="11"/>
  <c r="V30" i="11"/>
  <c r="V29" i="11"/>
  <c r="X29" i="11" s="1"/>
  <c r="X28" i="11"/>
  <c r="V28" i="11"/>
  <c r="V27" i="11"/>
  <c r="X27" i="11" s="1"/>
  <c r="X26" i="11"/>
  <c r="V26" i="11"/>
  <c r="V25" i="11"/>
  <c r="X24" i="11"/>
  <c r="V24" i="11"/>
  <c r="V32" i="11" s="1"/>
  <c r="V22" i="11"/>
  <c r="U21" i="11"/>
  <c r="T21" i="11"/>
  <c r="R21" i="11"/>
  <c r="Q21" i="11"/>
  <c r="P21" i="11"/>
  <c r="N21" i="11"/>
  <c r="M21" i="11"/>
  <c r="L21" i="11"/>
  <c r="J21" i="11"/>
  <c r="V19" i="11"/>
  <c r="X19" i="11" s="1"/>
  <c r="U19" i="11"/>
  <c r="T19" i="11"/>
  <c r="S19" i="11"/>
  <c r="R19" i="11"/>
  <c r="Q19" i="11"/>
  <c r="P19" i="11"/>
  <c r="O19" i="11"/>
  <c r="N19" i="11"/>
  <c r="M19" i="11"/>
  <c r="L19" i="11"/>
  <c r="K19" i="11"/>
  <c r="J19" i="11"/>
  <c r="W18" i="11"/>
  <c r="U18" i="11"/>
  <c r="T18" i="11"/>
  <c r="S18" i="11"/>
  <c r="R18" i="11"/>
  <c r="Q18" i="11"/>
  <c r="P18" i="11"/>
  <c r="O18" i="11"/>
  <c r="N18" i="11"/>
  <c r="M18" i="11"/>
  <c r="L18" i="11"/>
  <c r="K18" i="11"/>
  <c r="J18" i="11"/>
  <c r="V17" i="11"/>
  <c r="X17" i="11" s="1"/>
  <c r="V16" i="11"/>
  <c r="X16" i="11" s="1"/>
  <c r="X15" i="11"/>
  <c r="V15" i="11"/>
  <c r="V14" i="11"/>
  <c r="X14" i="11" s="1"/>
  <c r="X13" i="11"/>
  <c r="V13" i="11"/>
  <c r="V12" i="11"/>
  <c r="X12" i="11" s="1"/>
  <c r="X11" i="11"/>
  <c r="V11" i="11"/>
  <c r="V10" i="11"/>
  <c r="X10" i="11" s="1"/>
  <c r="V8" i="11"/>
  <c r="X8" i="11" s="1"/>
  <c r="X7" i="11"/>
  <c r="V7" i="11"/>
  <c r="V6" i="11"/>
  <c r="X6" i="11" s="1"/>
  <c r="X5" i="11"/>
  <c r="V5" i="11"/>
  <c r="U248" i="10"/>
  <c r="T248" i="10"/>
  <c r="S248" i="10"/>
  <c r="Q248" i="10"/>
  <c r="P248" i="10"/>
  <c r="O248" i="10"/>
  <c r="N248" i="10"/>
  <c r="M248" i="10"/>
  <c r="L248" i="10"/>
  <c r="K248" i="10"/>
  <c r="J248" i="10"/>
  <c r="X247" i="10"/>
  <c r="W247" i="10"/>
  <c r="U247" i="10"/>
  <c r="T247" i="10"/>
  <c r="S247" i="10"/>
  <c r="R247" i="10"/>
  <c r="Q247" i="10"/>
  <c r="P247" i="10"/>
  <c r="O247" i="10"/>
  <c r="N247" i="10"/>
  <c r="M247" i="10"/>
  <c r="L247" i="10"/>
  <c r="K247" i="10"/>
  <c r="J247" i="10"/>
  <c r="V247" i="10" s="1"/>
  <c r="X246" i="10"/>
  <c r="V246" i="10"/>
  <c r="V245" i="10"/>
  <c r="X245" i="10" s="1"/>
  <c r="X244" i="10"/>
  <c r="V244" i="10"/>
  <c r="X243" i="10"/>
  <c r="V243" i="10"/>
  <c r="X242" i="10"/>
  <c r="V242" i="10"/>
  <c r="X241" i="10"/>
  <c r="V241" i="10"/>
  <c r="X240" i="10"/>
  <c r="V240" i="10"/>
  <c r="X239" i="10"/>
  <c r="V239" i="10"/>
  <c r="V237" i="10"/>
  <c r="X237" i="10" s="1"/>
  <c r="X236" i="10"/>
  <c r="V236" i="10"/>
  <c r="V235" i="10"/>
  <c r="X235" i="10" s="1"/>
  <c r="X234" i="10"/>
  <c r="V234" i="10"/>
  <c r="V233" i="10"/>
  <c r="X233" i="10" s="1"/>
  <c r="V231" i="10"/>
  <c r="X230" i="10"/>
  <c r="V230" i="10"/>
  <c r="X231" i="10" s="1"/>
  <c r="U228" i="10"/>
  <c r="T228" i="10"/>
  <c r="S228" i="10"/>
  <c r="R228" i="10"/>
  <c r="Q228" i="10"/>
  <c r="P228" i="10"/>
  <c r="O228" i="10"/>
  <c r="N228" i="10"/>
  <c r="M228" i="10"/>
  <c r="L228" i="10"/>
  <c r="K228" i="10"/>
  <c r="J228" i="10"/>
  <c r="W227" i="10"/>
  <c r="U227" i="10"/>
  <c r="T227" i="10"/>
  <c r="S227" i="10"/>
  <c r="R227" i="10"/>
  <c r="Q227" i="10"/>
  <c r="P227" i="10"/>
  <c r="O227" i="10"/>
  <c r="N227" i="10"/>
  <c r="M227" i="10"/>
  <c r="L227" i="10"/>
  <c r="K227" i="10"/>
  <c r="J227" i="10"/>
  <c r="V226" i="10"/>
  <c r="X226" i="10" s="1"/>
  <c r="X225" i="10"/>
  <c r="V225" i="10"/>
  <c r="V224" i="10"/>
  <c r="X224" i="10" s="1"/>
  <c r="X223" i="10"/>
  <c r="V223" i="10"/>
  <c r="V222" i="10"/>
  <c r="X222" i="10" s="1"/>
  <c r="X221" i="10"/>
  <c r="V221" i="10"/>
  <c r="V220" i="10"/>
  <c r="X220" i="10" s="1"/>
  <c r="X219" i="10"/>
  <c r="V219" i="10"/>
  <c r="V218" i="10"/>
  <c r="X218" i="10" s="1"/>
  <c r="X217" i="10"/>
  <c r="V217" i="10"/>
  <c r="V216" i="10"/>
  <c r="X216" i="10" s="1"/>
  <c r="X215" i="10"/>
  <c r="V215" i="10"/>
  <c r="V214" i="10"/>
  <c r="X214" i="10" s="1"/>
  <c r="X213" i="10"/>
  <c r="V213" i="10"/>
  <c r="V211" i="10"/>
  <c r="X211" i="10" s="1"/>
  <c r="X210" i="10"/>
  <c r="V210" i="10"/>
  <c r="U208" i="10"/>
  <c r="T208" i="10"/>
  <c r="S208" i="10"/>
  <c r="R208" i="10"/>
  <c r="Q208" i="10"/>
  <c r="P208" i="10"/>
  <c r="O208" i="10"/>
  <c r="N208" i="10"/>
  <c r="M208" i="10"/>
  <c r="L208" i="10"/>
  <c r="K208" i="10"/>
  <c r="J208" i="10"/>
  <c r="V208" i="10" s="1"/>
  <c r="X208" i="10" s="1"/>
  <c r="W207" i="10"/>
  <c r="U207" i="10"/>
  <c r="T207" i="10"/>
  <c r="S207" i="10"/>
  <c r="Q207" i="10"/>
  <c r="P207" i="10"/>
  <c r="M207" i="10"/>
  <c r="L207" i="10"/>
  <c r="K207" i="10"/>
  <c r="J207" i="10"/>
  <c r="X206" i="10"/>
  <c r="V206" i="10"/>
  <c r="V205" i="10"/>
  <c r="X205" i="10" s="1"/>
  <c r="V204" i="10"/>
  <c r="X204" i="10" s="1"/>
  <c r="V203" i="10"/>
  <c r="X203" i="10" s="1"/>
  <c r="X202" i="10"/>
  <c r="V202" i="10"/>
  <c r="V201" i="10"/>
  <c r="X201" i="10" s="1"/>
  <c r="V200" i="10"/>
  <c r="X200" i="10" s="1"/>
  <c r="V199" i="10"/>
  <c r="X199" i="10" s="1"/>
  <c r="X198" i="10"/>
  <c r="V198" i="10"/>
  <c r="R197" i="10"/>
  <c r="R207" i="10" s="1"/>
  <c r="Q197" i="10"/>
  <c r="P197" i="10"/>
  <c r="O197" i="10"/>
  <c r="O207" i="10" s="1"/>
  <c r="N197" i="10"/>
  <c r="N207" i="10" s="1"/>
  <c r="M197" i="10"/>
  <c r="X196" i="10"/>
  <c r="V196" i="10"/>
  <c r="V195" i="10"/>
  <c r="V193" i="10"/>
  <c r="X193" i="10" s="1"/>
  <c r="V192" i="10"/>
  <c r="X192" i="10" s="1"/>
  <c r="U190" i="10"/>
  <c r="T190" i="10"/>
  <c r="S190" i="10"/>
  <c r="R190" i="10"/>
  <c r="Q190" i="10"/>
  <c r="P190" i="10"/>
  <c r="O190" i="10"/>
  <c r="N190" i="10"/>
  <c r="M190" i="10"/>
  <c r="L190" i="10"/>
  <c r="K190" i="10"/>
  <c r="J190" i="10"/>
  <c r="V190" i="10" s="1"/>
  <c r="X190" i="10" s="1"/>
  <c r="W189" i="10"/>
  <c r="U189" i="10"/>
  <c r="T189" i="10"/>
  <c r="S189" i="10"/>
  <c r="R189" i="10"/>
  <c r="Q189" i="10"/>
  <c r="P189" i="10"/>
  <c r="O189" i="10"/>
  <c r="N189" i="10"/>
  <c r="M189" i="10"/>
  <c r="L189" i="10"/>
  <c r="K189" i="10"/>
  <c r="J189" i="10"/>
  <c r="V189" i="10" s="1"/>
  <c r="X189" i="10" s="1"/>
  <c r="X188" i="10"/>
  <c r="V188" i="10"/>
  <c r="X187" i="10"/>
  <c r="V187" i="10"/>
  <c r="X186" i="10"/>
  <c r="V186" i="10"/>
  <c r="X185" i="10"/>
  <c r="V185" i="10"/>
  <c r="X184" i="10"/>
  <c r="V184" i="10"/>
  <c r="X183" i="10"/>
  <c r="V183" i="10"/>
  <c r="X182" i="10"/>
  <c r="V182" i="10"/>
  <c r="X181" i="10"/>
  <c r="V181" i="10"/>
  <c r="X180" i="10"/>
  <c r="V180" i="10"/>
  <c r="X179" i="10"/>
  <c r="V179" i="10"/>
  <c r="X178" i="10"/>
  <c r="V178" i="10"/>
  <c r="X177" i="10"/>
  <c r="V177" i="10"/>
  <c r="X176" i="10"/>
  <c r="V176" i="10"/>
  <c r="X175" i="10"/>
  <c r="V175" i="10"/>
  <c r="X172" i="10"/>
  <c r="V171" i="10"/>
  <c r="X171" i="10" s="1"/>
  <c r="U169" i="10"/>
  <c r="T169" i="10"/>
  <c r="S169" i="10"/>
  <c r="R169" i="10"/>
  <c r="Q169" i="10"/>
  <c r="P169" i="10"/>
  <c r="O169" i="10"/>
  <c r="N169" i="10"/>
  <c r="M169" i="10"/>
  <c r="L169" i="10"/>
  <c r="K169" i="10"/>
  <c r="J169" i="10"/>
  <c r="V169" i="10" s="1"/>
  <c r="X169" i="10" s="1"/>
  <c r="W168" i="10"/>
  <c r="U168" i="10"/>
  <c r="T168" i="10"/>
  <c r="S168" i="10"/>
  <c r="R168" i="10"/>
  <c r="Q168" i="10"/>
  <c r="P168" i="10"/>
  <c r="O168" i="10"/>
  <c r="N168" i="10"/>
  <c r="M168" i="10"/>
  <c r="L168" i="10"/>
  <c r="K168" i="10"/>
  <c r="J168" i="10"/>
  <c r="V168" i="10" s="1"/>
  <c r="X168" i="10" s="1"/>
  <c r="X167" i="10"/>
  <c r="V167" i="10"/>
  <c r="X166" i="10"/>
  <c r="V166" i="10"/>
  <c r="X165" i="10"/>
  <c r="V165" i="10"/>
  <c r="X164" i="10"/>
  <c r="V164" i="10"/>
  <c r="X163" i="10"/>
  <c r="V163" i="10"/>
  <c r="X162" i="10"/>
  <c r="V162" i="10"/>
  <c r="X161" i="10"/>
  <c r="V161" i="10"/>
  <c r="X160" i="10"/>
  <c r="V160" i="10"/>
  <c r="X159" i="10"/>
  <c r="V159" i="10"/>
  <c r="X158" i="10"/>
  <c r="V158" i="10"/>
  <c r="X157" i="10"/>
  <c r="V157" i="10"/>
  <c r="X156" i="10"/>
  <c r="V156" i="10"/>
  <c r="X155" i="10"/>
  <c r="V155" i="10"/>
  <c r="X154" i="10"/>
  <c r="V154" i="10"/>
  <c r="X152" i="10"/>
  <c r="V152" i="10"/>
  <c r="X151" i="10"/>
  <c r="V151" i="10"/>
  <c r="U149" i="10"/>
  <c r="T149" i="10"/>
  <c r="S149" i="10"/>
  <c r="R149" i="10"/>
  <c r="Q149" i="10"/>
  <c r="P149" i="10"/>
  <c r="O149" i="10"/>
  <c r="N149" i="10"/>
  <c r="M149" i="10"/>
  <c r="L149" i="10"/>
  <c r="K149" i="10"/>
  <c r="J149" i="10"/>
  <c r="W148" i="10"/>
  <c r="U148" i="10"/>
  <c r="T148" i="10"/>
  <c r="S148" i="10"/>
  <c r="R148" i="10"/>
  <c r="R129" i="10" s="1"/>
  <c r="Q148" i="10"/>
  <c r="P148" i="10"/>
  <c r="O148" i="10"/>
  <c r="N148" i="10"/>
  <c r="N129" i="10" s="1"/>
  <c r="M148" i="10"/>
  <c r="L148" i="10"/>
  <c r="K148" i="10"/>
  <c r="J148" i="10"/>
  <c r="V148" i="10" s="1"/>
  <c r="V147" i="10"/>
  <c r="X147" i="10" s="1"/>
  <c r="V146" i="10"/>
  <c r="X146" i="10" s="1"/>
  <c r="V145" i="10"/>
  <c r="X145" i="10" s="1"/>
  <c r="V144" i="10"/>
  <c r="X144" i="10" s="1"/>
  <c r="V143" i="10"/>
  <c r="X143" i="10" s="1"/>
  <c r="V142" i="10"/>
  <c r="X142" i="10" s="1"/>
  <c r="V141" i="10"/>
  <c r="X141" i="10" s="1"/>
  <c r="V140" i="10"/>
  <c r="X140" i="10" s="1"/>
  <c r="V139" i="10"/>
  <c r="X139" i="10" s="1"/>
  <c r="V138" i="10"/>
  <c r="X138" i="10" s="1"/>
  <c r="V137" i="10"/>
  <c r="X137" i="10" s="1"/>
  <c r="V136" i="10"/>
  <c r="X136" i="10" s="1"/>
  <c r="V135" i="10"/>
  <c r="X135" i="10" s="1"/>
  <c r="V134" i="10"/>
  <c r="X134" i="10" s="1"/>
  <c r="V133" i="10"/>
  <c r="X133" i="10" s="1"/>
  <c r="V132" i="10"/>
  <c r="X132" i="10" s="1"/>
  <c r="P130" i="10"/>
  <c r="L130" i="10"/>
  <c r="T129" i="10"/>
  <c r="S129" i="10"/>
  <c r="Q129" i="10"/>
  <c r="P129" i="10"/>
  <c r="O129" i="10"/>
  <c r="M129" i="10"/>
  <c r="L129" i="10"/>
  <c r="U127" i="10"/>
  <c r="T127" i="10"/>
  <c r="S127" i="10"/>
  <c r="R127" i="10"/>
  <c r="Q127" i="10"/>
  <c r="P127" i="10"/>
  <c r="O127" i="10"/>
  <c r="N127" i="10"/>
  <c r="M127" i="10"/>
  <c r="L127" i="10"/>
  <c r="K127" i="10"/>
  <c r="J127" i="10"/>
  <c r="W126" i="10"/>
  <c r="U126" i="10"/>
  <c r="T126" i="10"/>
  <c r="S126" i="10"/>
  <c r="R126" i="10"/>
  <c r="Q126" i="10"/>
  <c r="P126" i="10"/>
  <c r="O126" i="10"/>
  <c r="N126" i="10"/>
  <c r="M126" i="10"/>
  <c r="L126" i="10"/>
  <c r="K126" i="10"/>
  <c r="J126" i="10"/>
  <c r="V126" i="10" s="1"/>
  <c r="X126" i="10" s="1"/>
  <c r="V125" i="10"/>
  <c r="X125" i="10" s="1"/>
  <c r="V124" i="10"/>
  <c r="X124" i="10" s="1"/>
  <c r="X123" i="10"/>
  <c r="V123" i="10"/>
  <c r="V122" i="10"/>
  <c r="X122" i="10" s="1"/>
  <c r="X121" i="10"/>
  <c r="V121" i="10"/>
  <c r="V120" i="10"/>
  <c r="X120" i="10" s="1"/>
  <c r="X119" i="10"/>
  <c r="V119" i="10"/>
  <c r="V118" i="10"/>
  <c r="X118" i="10" s="1"/>
  <c r="X117" i="10"/>
  <c r="V117" i="10"/>
  <c r="V116" i="10"/>
  <c r="X116" i="10" s="1"/>
  <c r="X115" i="10"/>
  <c r="V115" i="10"/>
  <c r="V114" i="10"/>
  <c r="X114" i="10" s="1"/>
  <c r="V113" i="10"/>
  <c r="X113" i="10" s="1"/>
  <c r="V112" i="10"/>
  <c r="X112" i="10" s="1"/>
  <c r="V111" i="10"/>
  <c r="X111" i="10" s="1"/>
  <c r="V110" i="10"/>
  <c r="X110" i="10" s="1"/>
  <c r="V109" i="10"/>
  <c r="X109" i="10" s="1"/>
  <c r="V108" i="10"/>
  <c r="X108" i="10" s="1"/>
  <c r="V107" i="10"/>
  <c r="X107" i="10" s="1"/>
  <c r="V106" i="10"/>
  <c r="X106" i="10" s="1"/>
  <c r="V105" i="10"/>
  <c r="X105" i="10" s="1"/>
  <c r="V104" i="10"/>
  <c r="X104" i="10" s="1"/>
  <c r="V103" i="10"/>
  <c r="X103" i="10" s="1"/>
  <c r="V102" i="10"/>
  <c r="X102" i="10" s="1"/>
  <c r="V101" i="10"/>
  <c r="X101" i="10" s="1"/>
  <c r="V100" i="10"/>
  <c r="X100" i="10" s="1"/>
  <c r="V99" i="10"/>
  <c r="X99" i="10" s="1"/>
  <c r="V98" i="10"/>
  <c r="X98" i="10" s="1"/>
  <c r="V97" i="10"/>
  <c r="X97" i="10" s="1"/>
  <c r="V96" i="10"/>
  <c r="X96" i="10" s="1"/>
  <c r="V95" i="10"/>
  <c r="X95" i="10" s="1"/>
  <c r="V94" i="10"/>
  <c r="X94" i="10" s="1"/>
  <c r="V93" i="10"/>
  <c r="X93" i="10" s="1"/>
  <c r="V92" i="10"/>
  <c r="X92" i="10" s="1"/>
  <c r="V91" i="10"/>
  <c r="X91" i="10" s="1"/>
  <c r="V90" i="10"/>
  <c r="X90" i="10" s="1"/>
  <c r="V89" i="10"/>
  <c r="X89" i="10" s="1"/>
  <c r="V88" i="10"/>
  <c r="X88" i="10" s="1"/>
  <c r="V87" i="10"/>
  <c r="X87" i="10" s="1"/>
  <c r="V86" i="10"/>
  <c r="X86" i="10" s="1"/>
  <c r="V85" i="10"/>
  <c r="X85" i="10" s="1"/>
  <c r="V84" i="10"/>
  <c r="X84" i="10" s="1"/>
  <c r="V83" i="10"/>
  <c r="X83" i="10" s="1"/>
  <c r="V82" i="10"/>
  <c r="X82" i="10" s="1"/>
  <c r="V80" i="10"/>
  <c r="V79" i="10"/>
  <c r="X79" i="10" s="1"/>
  <c r="U77" i="10"/>
  <c r="T77" i="10"/>
  <c r="S77" i="10"/>
  <c r="R77" i="10"/>
  <c r="Q77" i="10"/>
  <c r="P77" i="10"/>
  <c r="O77" i="10"/>
  <c r="N77" i="10"/>
  <c r="M77" i="10"/>
  <c r="L77" i="10"/>
  <c r="K77" i="10"/>
  <c r="J77" i="10"/>
  <c r="V77" i="10" s="1"/>
  <c r="X77" i="10" s="1"/>
  <c r="W76" i="10"/>
  <c r="U76" i="10"/>
  <c r="T76" i="10"/>
  <c r="S76" i="10"/>
  <c r="R76" i="10"/>
  <c r="Q76" i="10"/>
  <c r="P76" i="10"/>
  <c r="O76" i="10"/>
  <c r="N76" i="10"/>
  <c r="M76" i="10"/>
  <c r="L76" i="10"/>
  <c r="K76" i="10"/>
  <c r="J76" i="10"/>
  <c r="X75" i="10"/>
  <c r="V75" i="10"/>
  <c r="X74" i="10"/>
  <c r="V74" i="10"/>
  <c r="X73" i="10"/>
  <c r="V73" i="10"/>
  <c r="X72" i="10"/>
  <c r="V72" i="10"/>
  <c r="X71" i="10"/>
  <c r="V71" i="10"/>
  <c r="X70" i="10"/>
  <c r="V70" i="10"/>
  <c r="X69" i="10"/>
  <c r="V69" i="10"/>
  <c r="X68" i="10"/>
  <c r="V68" i="10"/>
  <c r="X67" i="10"/>
  <c r="V67" i="10"/>
  <c r="X66" i="10"/>
  <c r="V66" i="10"/>
  <c r="X65" i="10"/>
  <c r="V65" i="10"/>
  <c r="X64" i="10"/>
  <c r="V64" i="10"/>
  <c r="X63" i="10"/>
  <c r="V63" i="10"/>
  <c r="X62" i="10"/>
  <c r="V62" i="10"/>
  <c r="V60" i="10"/>
  <c r="X59" i="10"/>
  <c r="V59" i="10"/>
  <c r="X60" i="10" s="1"/>
  <c r="U57" i="10"/>
  <c r="T57" i="10"/>
  <c r="S57" i="10"/>
  <c r="R57" i="10"/>
  <c r="Q57" i="10"/>
  <c r="P57" i="10"/>
  <c r="O57" i="10"/>
  <c r="N57" i="10"/>
  <c r="M57" i="10"/>
  <c r="L57" i="10"/>
  <c r="K57" i="10"/>
  <c r="J57" i="10"/>
  <c r="V57" i="10" s="1"/>
  <c r="X57" i="10" s="1"/>
  <c r="W56" i="10"/>
  <c r="U56" i="10"/>
  <c r="T56" i="10"/>
  <c r="S56" i="10"/>
  <c r="R56" i="10"/>
  <c r="Q56" i="10"/>
  <c r="P56" i="10"/>
  <c r="O56" i="10"/>
  <c r="N56" i="10"/>
  <c r="M56" i="10"/>
  <c r="L56" i="10"/>
  <c r="K56" i="10"/>
  <c r="J56" i="10"/>
  <c r="V55" i="10"/>
  <c r="X55" i="10" s="1"/>
  <c r="V54" i="10"/>
  <c r="X54" i="10" s="1"/>
  <c r="V53" i="10"/>
  <c r="X53" i="10" s="1"/>
  <c r="V52" i="10"/>
  <c r="X52" i="10" s="1"/>
  <c r="V51" i="10"/>
  <c r="X51" i="10" s="1"/>
  <c r="V50" i="10"/>
  <c r="X50" i="10" s="1"/>
  <c r="V49" i="10"/>
  <c r="X49" i="10" s="1"/>
  <c r="V48" i="10"/>
  <c r="X48" i="10" s="1"/>
  <c r="V47" i="10"/>
  <c r="X47" i="10" s="1"/>
  <c r="V46" i="10"/>
  <c r="X46" i="10" s="1"/>
  <c r="V45" i="10"/>
  <c r="X45" i="10" s="1"/>
  <c r="V44" i="10"/>
  <c r="X44" i="10" s="1"/>
  <c r="V43" i="10"/>
  <c r="X43" i="10" s="1"/>
  <c r="V42" i="10"/>
  <c r="X42" i="10" s="1"/>
  <c r="V40" i="10"/>
  <c r="X40" i="10" s="1"/>
  <c r="V39" i="10"/>
  <c r="X39" i="10" s="1"/>
  <c r="U37" i="10"/>
  <c r="T37" i="10"/>
  <c r="S37" i="10"/>
  <c r="R37" i="10"/>
  <c r="Q37" i="10"/>
  <c r="P37" i="10"/>
  <c r="O37" i="10"/>
  <c r="N37" i="10"/>
  <c r="M37" i="10"/>
  <c r="L37" i="10"/>
  <c r="K37" i="10"/>
  <c r="J37" i="10"/>
  <c r="V37" i="10" s="1"/>
  <c r="X37" i="10" s="1"/>
  <c r="W36" i="10"/>
  <c r="U36" i="10"/>
  <c r="T36" i="10"/>
  <c r="S36" i="10"/>
  <c r="R36" i="10"/>
  <c r="Q36" i="10"/>
  <c r="P36" i="10"/>
  <c r="O36" i="10"/>
  <c r="N36" i="10"/>
  <c r="M36" i="10"/>
  <c r="L36" i="10"/>
  <c r="K36" i="10"/>
  <c r="J36" i="10"/>
  <c r="V36" i="10" s="1"/>
  <c r="X36" i="10" s="1"/>
  <c r="X35" i="10"/>
  <c r="V35" i="10"/>
  <c r="V34" i="10"/>
  <c r="X34" i="10" s="1"/>
  <c r="X33" i="10"/>
  <c r="V33" i="10"/>
  <c r="V32" i="10"/>
  <c r="X32" i="10" s="1"/>
  <c r="X31" i="10" s="1"/>
  <c r="V31" i="10"/>
  <c r="V30" i="10"/>
  <c r="X30" i="10" s="1"/>
  <c r="X29" i="10"/>
  <c r="V29" i="10"/>
  <c r="V28" i="10"/>
  <c r="X28" i="10" s="1"/>
  <c r="X27" i="10"/>
  <c r="V27" i="10"/>
  <c r="V26" i="10"/>
  <c r="X26" i="10" s="1"/>
  <c r="X25" i="10"/>
  <c r="V25" i="10"/>
  <c r="V24" i="10"/>
  <c r="X24" i="10" s="1"/>
  <c r="X23" i="10"/>
  <c r="V23" i="10"/>
  <c r="V22" i="10"/>
  <c r="X22" i="10" s="1"/>
  <c r="X21" i="10"/>
  <c r="V21" i="10"/>
  <c r="V20" i="10"/>
  <c r="X20" i="10" s="1"/>
  <c r="X19" i="10"/>
  <c r="V19" i="10"/>
  <c r="V18" i="10"/>
  <c r="X18" i="10" s="1"/>
  <c r="X17" i="10"/>
  <c r="V17" i="10"/>
  <c r="V16" i="10"/>
  <c r="X16" i="10" s="1"/>
  <c r="X15" i="10"/>
  <c r="V15" i="10"/>
  <c r="V14" i="10"/>
  <c r="X14" i="10" s="1"/>
  <c r="X13" i="10"/>
  <c r="V13" i="10"/>
  <c r="V12" i="10"/>
  <c r="X12" i="10" s="1"/>
  <c r="X11" i="10"/>
  <c r="V11" i="10"/>
  <c r="V10" i="10"/>
  <c r="X10" i="10" s="1"/>
  <c r="X9" i="10"/>
  <c r="V9" i="10"/>
  <c r="V8" i="10"/>
  <c r="X8" i="10" s="1"/>
  <c r="X6" i="10"/>
  <c r="V6" i="10"/>
  <c r="V5" i="10"/>
  <c r="X5" i="10" s="1"/>
  <c r="U163" i="9"/>
  <c r="Q163" i="9"/>
  <c r="M163" i="9"/>
  <c r="W162" i="9"/>
  <c r="U162" i="9"/>
  <c r="T162" i="9"/>
  <c r="S162" i="9"/>
  <c r="R162" i="9"/>
  <c r="Q162" i="9"/>
  <c r="P162" i="9"/>
  <c r="O162" i="9"/>
  <c r="N162" i="9"/>
  <c r="M162" i="9"/>
  <c r="L162" i="9"/>
  <c r="K162" i="9"/>
  <c r="J162" i="9"/>
  <c r="V161" i="9"/>
  <c r="X161" i="9" s="1"/>
  <c r="V160" i="9"/>
  <c r="X160" i="9" s="1"/>
  <c r="V159" i="9"/>
  <c r="X159" i="9" s="1"/>
  <c r="V158" i="9"/>
  <c r="X158" i="9" s="1"/>
  <c r="V157" i="9"/>
  <c r="X157" i="9" s="1"/>
  <c r="V156" i="9"/>
  <c r="X156" i="9" s="1"/>
  <c r="V155" i="9"/>
  <c r="X155" i="9" s="1"/>
  <c r="V154" i="9"/>
  <c r="X154" i="9" s="1"/>
  <c r="V153" i="9"/>
  <c r="X153" i="9" s="1"/>
  <c r="V152" i="9"/>
  <c r="X152" i="9" s="1"/>
  <c r="V151" i="9"/>
  <c r="X151" i="9" s="1"/>
  <c r="V150" i="9"/>
  <c r="X150" i="9" s="1"/>
  <c r="V149" i="9"/>
  <c r="X149" i="9" s="1"/>
  <c r="V148" i="9"/>
  <c r="T163" i="9" s="1"/>
  <c r="V146" i="9"/>
  <c r="X146" i="9" s="1"/>
  <c r="V145" i="9"/>
  <c r="X145" i="9" s="1"/>
  <c r="U143" i="9"/>
  <c r="T143" i="9"/>
  <c r="S143" i="9"/>
  <c r="R143" i="9"/>
  <c r="Q143" i="9"/>
  <c r="P143" i="9"/>
  <c r="O143" i="9"/>
  <c r="N143" i="9"/>
  <c r="M143" i="9"/>
  <c r="L143" i="9"/>
  <c r="K143" i="9"/>
  <c r="J143" i="9"/>
  <c r="V143" i="9" s="1"/>
  <c r="X143" i="9" s="1"/>
  <c r="W142" i="9"/>
  <c r="U142" i="9"/>
  <c r="T142" i="9"/>
  <c r="S142" i="9"/>
  <c r="R142" i="9"/>
  <c r="Q142" i="9"/>
  <c r="P142" i="9"/>
  <c r="O142" i="9"/>
  <c r="N142" i="9"/>
  <c r="M142" i="9"/>
  <c r="L142" i="9"/>
  <c r="K142" i="9"/>
  <c r="J142" i="9"/>
  <c r="V142" i="9" s="1"/>
  <c r="X142" i="9" s="1"/>
  <c r="X141" i="9"/>
  <c r="V141" i="9"/>
  <c r="V140" i="9"/>
  <c r="X140" i="9" s="1"/>
  <c r="X139" i="9"/>
  <c r="V139" i="9"/>
  <c r="V138" i="9"/>
  <c r="X138" i="9" s="1"/>
  <c r="X137" i="9"/>
  <c r="V137" i="9"/>
  <c r="V136" i="9"/>
  <c r="X136" i="9" s="1"/>
  <c r="X135" i="9"/>
  <c r="V135" i="9"/>
  <c r="V134" i="9"/>
  <c r="X134" i="9" s="1"/>
  <c r="X133" i="9"/>
  <c r="V133" i="9"/>
  <c r="V132" i="9"/>
  <c r="X132" i="9" s="1"/>
  <c r="X131" i="9"/>
  <c r="V131" i="9"/>
  <c r="V130" i="9"/>
  <c r="X130" i="9" s="1"/>
  <c r="X129" i="9"/>
  <c r="V129" i="9"/>
  <c r="V128" i="9"/>
  <c r="X128" i="9" s="1"/>
  <c r="X126" i="9"/>
  <c r="V126" i="9"/>
  <c r="V125" i="9"/>
  <c r="X125" i="9" s="1"/>
  <c r="O123" i="9"/>
  <c r="W122" i="9"/>
  <c r="U122" i="9"/>
  <c r="T122" i="9"/>
  <c r="S122" i="9"/>
  <c r="R122" i="9"/>
  <c r="Q122" i="9"/>
  <c r="P122" i="9"/>
  <c r="O122" i="9"/>
  <c r="N122" i="9"/>
  <c r="M122" i="9"/>
  <c r="L122" i="9"/>
  <c r="K122" i="9"/>
  <c r="J122" i="9"/>
  <c r="V122" i="9" s="1"/>
  <c r="X122" i="9" s="1"/>
  <c r="V121" i="9"/>
  <c r="X121" i="9" s="1"/>
  <c r="V120" i="9"/>
  <c r="X120" i="9" s="1"/>
  <c r="V119" i="9"/>
  <c r="X119" i="9" s="1"/>
  <c r="V118" i="9"/>
  <c r="X118" i="9" s="1"/>
  <c r="V117" i="9"/>
  <c r="X117" i="9" s="1"/>
  <c r="V116" i="9"/>
  <c r="X116" i="9" s="1"/>
  <c r="V115" i="9"/>
  <c r="X115" i="9" s="1"/>
  <c r="V114" i="9"/>
  <c r="X114" i="9" s="1"/>
  <c r="V113" i="9"/>
  <c r="X113" i="9" s="1"/>
  <c r="V112" i="9"/>
  <c r="X112" i="9" s="1"/>
  <c r="V111" i="9"/>
  <c r="X111" i="9" s="1"/>
  <c r="V110" i="9"/>
  <c r="X110" i="9" s="1"/>
  <c r="V109" i="9"/>
  <c r="X109" i="9" s="1"/>
  <c r="V108" i="9"/>
  <c r="S123" i="9" s="1"/>
  <c r="V106" i="9"/>
  <c r="X106" i="9" s="1"/>
  <c r="V105" i="9"/>
  <c r="X105" i="9" s="1"/>
  <c r="T103" i="9"/>
  <c r="P103" i="9"/>
  <c r="L103" i="9"/>
  <c r="W102" i="9"/>
  <c r="U102" i="9"/>
  <c r="T102" i="9"/>
  <c r="S102" i="9"/>
  <c r="R102" i="9"/>
  <c r="Q102" i="9"/>
  <c r="P102" i="9"/>
  <c r="O102" i="9"/>
  <c r="N102" i="9"/>
  <c r="M102" i="9"/>
  <c r="L102" i="9"/>
  <c r="K102" i="9"/>
  <c r="J102" i="9"/>
  <c r="V101" i="9"/>
  <c r="X101" i="9" s="1"/>
  <c r="X100" i="9"/>
  <c r="V100" i="9"/>
  <c r="V99" i="9"/>
  <c r="X99" i="9" s="1"/>
  <c r="X98" i="9"/>
  <c r="V98" i="9"/>
  <c r="V97" i="9"/>
  <c r="X97" i="9" s="1"/>
  <c r="X96" i="9"/>
  <c r="V96" i="9"/>
  <c r="V95" i="9"/>
  <c r="X95" i="9" s="1"/>
  <c r="X94" i="9"/>
  <c r="V94" i="9"/>
  <c r="V93" i="9"/>
  <c r="X93" i="9" s="1"/>
  <c r="X92" i="9"/>
  <c r="V92" i="9"/>
  <c r="V91" i="9"/>
  <c r="X91" i="9" s="1"/>
  <c r="X90" i="9"/>
  <c r="V90" i="9"/>
  <c r="V89" i="9"/>
  <c r="X89" i="9" s="1"/>
  <c r="X88" i="9"/>
  <c r="V88" i="9"/>
  <c r="S103" i="9" s="1"/>
  <c r="V86" i="9"/>
  <c r="X86" i="9" s="1"/>
  <c r="X85" i="9"/>
  <c r="V85" i="9"/>
  <c r="U83" i="9"/>
  <c r="W82" i="9"/>
  <c r="U82" i="9"/>
  <c r="T82" i="9"/>
  <c r="S82" i="9"/>
  <c r="R82" i="9"/>
  <c r="Q82" i="9"/>
  <c r="P82" i="9"/>
  <c r="O82" i="9"/>
  <c r="N82" i="9"/>
  <c r="M82" i="9"/>
  <c r="L82" i="9"/>
  <c r="K82" i="9"/>
  <c r="V81" i="9"/>
  <c r="X81" i="9" s="1"/>
  <c r="J81" i="9"/>
  <c r="J80" i="9"/>
  <c r="V80" i="9" s="1"/>
  <c r="X80" i="9" s="1"/>
  <c r="J79" i="9"/>
  <c r="V79" i="9" s="1"/>
  <c r="X79" i="9" s="1"/>
  <c r="X78" i="9"/>
  <c r="J78" i="9"/>
  <c r="V78" i="9" s="1"/>
  <c r="V77" i="9"/>
  <c r="X77" i="9" s="1"/>
  <c r="J77" i="9"/>
  <c r="J76" i="9"/>
  <c r="V76" i="9" s="1"/>
  <c r="X76" i="9" s="1"/>
  <c r="V75" i="9"/>
  <c r="X75" i="9" s="1"/>
  <c r="J75" i="9"/>
  <c r="X74" i="9"/>
  <c r="V74" i="9"/>
  <c r="J73" i="9"/>
  <c r="V73" i="9" s="1"/>
  <c r="X73" i="9" s="1"/>
  <c r="V72" i="9"/>
  <c r="X72" i="9" s="1"/>
  <c r="J72" i="9"/>
  <c r="X71" i="9"/>
  <c r="J71" i="9"/>
  <c r="V71" i="9" s="1"/>
  <c r="V70" i="9"/>
  <c r="X70" i="9" s="1"/>
  <c r="V69" i="9"/>
  <c r="X69" i="9" s="1"/>
  <c r="V68" i="9"/>
  <c r="V66" i="9"/>
  <c r="X66" i="9" s="1"/>
  <c r="V65" i="9"/>
  <c r="X65" i="9" s="1"/>
  <c r="T63" i="9"/>
  <c r="P63" i="9"/>
  <c r="L63" i="9"/>
  <c r="W62" i="9"/>
  <c r="U62" i="9"/>
  <c r="T62" i="9"/>
  <c r="S62" i="9"/>
  <c r="S45" i="9" s="1"/>
  <c r="R62" i="9"/>
  <c r="Q62" i="9"/>
  <c r="P62" i="9"/>
  <c r="O62" i="9"/>
  <c r="O45" i="9" s="1"/>
  <c r="N62" i="9"/>
  <c r="M62" i="9"/>
  <c r="L62" i="9"/>
  <c r="K62" i="9"/>
  <c r="K45" i="9" s="1"/>
  <c r="J62" i="9"/>
  <c r="V61" i="9"/>
  <c r="X61" i="9" s="1"/>
  <c r="X60" i="9"/>
  <c r="V60" i="9"/>
  <c r="V59" i="9"/>
  <c r="X59" i="9" s="1"/>
  <c r="X58" i="9"/>
  <c r="V58" i="9"/>
  <c r="X57" i="9"/>
  <c r="V57" i="9"/>
  <c r="X56" i="9"/>
  <c r="V56" i="9"/>
  <c r="X55" i="9"/>
  <c r="V55" i="9"/>
  <c r="X54" i="9"/>
  <c r="V54" i="9"/>
  <c r="X53" i="9"/>
  <c r="V53" i="9"/>
  <c r="X52" i="9"/>
  <c r="V52" i="9"/>
  <c r="V51" i="9"/>
  <c r="X51" i="9" s="1"/>
  <c r="X50" i="9"/>
  <c r="V50" i="9"/>
  <c r="V49" i="9"/>
  <c r="X49" i="9" s="1"/>
  <c r="X48" i="9"/>
  <c r="V48" i="9"/>
  <c r="S63" i="9" s="1"/>
  <c r="V46" i="9"/>
  <c r="U45" i="9"/>
  <c r="T45" i="9"/>
  <c r="R45" i="9"/>
  <c r="Q45" i="9"/>
  <c r="P45" i="9"/>
  <c r="N45" i="9"/>
  <c r="M45" i="9"/>
  <c r="L45" i="9"/>
  <c r="J45" i="9"/>
  <c r="V45" i="9" s="1"/>
  <c r="X45" i="9" s="1"/>
  <c r="U43" i="9"/>
  <c r="Q43" i="9"/>
  <c r="M43" i="9"/>
  <c r="X42" i="9"/>
  <c r="W42" i="9"/>
  <c r="U42" i="9"/>
  <c r="T42" i="9"/>
  <c r="S42" i="9"/>
  <c r="R42" i="9"/>
  <c r="Q42" i="9"/>
  <c r="P42" i="9"/>
  <c r="O42" i="9"/>
  <c r="N42" i="9"/>
  <c r="M42" i="9"/>
  <c r="L42" i="9"/>
  <c r="K42" i="9"/>
  <c r="J42" i="9"/>
  <c r="V42" i="9" s="1"/>
  <c r="V41" i="9"/>
  <c r="X41" i="9" s="1"/>
  <c r="V40" i="9"/>
  <c r="X40" i="9" s="1"/>
  <c r="V39" i="9"/>
  <c r="X39" i="9" s="1"/>
  <c r="V38" i="9"/>
  <c r="X38" i="9" s="1"/>
  <c r="V37" i="9"/>
  <c r="X37" i="9" s="1"/>
  <c r="V36" i="9"/>
  <c r="X36" i="9" s="1"/>
  <c r="V35" i="9"/>
  <c r="X35" i="9" s="1"/>
  <c r="V34" i="9"/>
  <c r="X34" i="9" s="1"/>
  <c r="V33" i="9"/>
  <c r="X33" i="9" s="1"/>
  <c r="V32" i="9"/>
  <c r="X32" i="9" s="1"/>
  <c r="V31" i="9"/>
  <c r="X31" i="9" s="1"/>
  <c r="V30" i="9"/>
  <c r="X30" i="9" s="1"/>
  <c r="V29" i="9"/>
  <c r="X29" i="9" s="1"/>
  <c r="V28" i="9"/>
  <c r="T43" i="9" s="1"/>
  <c r="V26" i="9"/>
  <c r="X26" i="9" s="1"/>
  <c r="V25" i="9"/>
  <c r="X25" i="9" s="1"/>
  <c r="U23" i="9"/>
  <c r="T23" i="9"/>
  <c r="S23" i="9"/>
  <c r="R23" i="9"/>
  <c r="Q23" i="9"/>
  <c r="P23" i="9"/>
  <c r="O23" i="9"/>
  <c r="N23" i="9"/>
  <c r="M23" i="9"/>
  <c r="L23" i="9"/>
  <c r="K23" i="9"/>
  <c r="J23" i="9"/>
  <c r="V23" i="9" s="1"/>
  <c r="X23" i="9" s="1"/>
  <c r="W22" i="9"/>
  <c r="U22" i="9"/>
  <c r="T22" i="9"/>
  <c r="S22" i="9"/>
  <c r="R22" i="9"/>
  <c r="Q22" i="9"/>
  <c r="P22" i="9"/>
  <c r="O22" i="9"/>
  <c r="N22" i="9"/>
  <c r="M22" i="9"/>
  <c r="L22" i="9"/>
  <c r="K22" i="9"/>
  <c r="J22" i="9"/>
  <c r="X21" i="9"/>
  <c r="V21" i="9"/>
  <c r="V20" i="9"/>
  <c r="X20" i="9" s="1"/>
  <c r="X19" i="9"/>
  <c r="V19" i="9"/>
  <c r="V18" i="9"/>
  <c r="X18" i="9" s="1"/>
  <c r="X17" i="9"/>
  <c r="V17" i="9"/>
  <c r="V16" i="9"/>
  <c r="X16" i="9" s="1"/>
  <c r="X15" i="9"/>
  <c r="V15" i="9"/>
  <c r="V14" i="9"/>
  <c r="X14" i="9" s="1"/>
  <c r="X13" i="9"/>
  <c r="V13" i="9"/>
  <c r="V12" i="9"/>
  <c r="X12" i="9" s="1"/>
  <c r="X11" i="9"/>
  <c r="V11" i="9"/>
  <c r="V10" i="9"/>
  <c r="X10" i="9" s="1"/>
  <c r="X9" i="9"/>
  <c r="V9" i="9"/>
  <c r="V8" i="9"/>
  <c r="X8" i="9" s="1"/>
  <c r="X6" i="9"/>
  <c r="V6" i="9"/>
  <c r="X5" i="9"/>
  <c r="V5" i="9"/>
  <c r="U81" i="8"/>
  <c r="U72" i="8" s="1"/>
  <c r="T81" i="8"/>
  <c r="S81" i="8"/>
  <c r="R81" i="8"/>
  <c r="Q81" i="8"/>
  <c r="Q72" i="8" s="1"/>
  <c r="P81" i="8"/>
  <c r="O81" i="8"/>
  <c r="N81" i="8"/>
  <c r="M81" i="8"/>
  <c r="L81" i="8"/>
  <c r="K81" i="8"/>
  <c r="J81" i="8"/>
  <c r="W80" i="8"/>
  <c r="U80" i="8"/>
  <c r="T80" i="8"/>
  <c r="T71" i="8" s="1"/>
  <c r="S80" i="8"/>
  <c r="R80" i="8"/>
  <c r="Q80" i="8"/>
  <c r="P80" i="8"/>
  <c r="P71" i="8" s="1"/>
  <c r="O80" i="8"/>
  <c r="N80" i="8"/>
  <c r="M80" i="8"/>
  <c r="L80" i="8"/>
  <c r="L71" i="8" s="1"/>
  <c r="K80" i="8"/>
  <c r="J80" i="8"/>
  <c r="V79" i="8"/>
  <c r="X79" i="8" s="1"/>
  <c r="V78" i="8"/>
  <c r="X78" i="8" s="1"/>
  <c r="V77" i="8"/>
  <c r="X77" i="8" s="1"/>
  <c r="V76" i="8"/>
  <c r="X76" i="8" s="1"/>
  <c r="V75" i="8"/>
  <c r="X74" i="8"/>
  <c r="V74" i="8"/>
  <c r="V80" i="8" s="1"/>
  <c r="X80" i="8" s="1"/>
  <c r="T72" i="8"/>
  <c r="S72" i="8"/>
  <c r="R72" i="8"/>
  <c r="L72" i="8"/>
  <c r="K72" i="8"/>
  <c r="J72" i="8"/>
  <c r="V72" i="8" s="1"/>
  <c r="U71" i="8"/>
  <c r="S71" i="8"/>
  <c r="R71" i="8"/>
  <c r="Q71" i="8"/>
  <c r="O71" i="8"/>
  <c r="N71" i="8"/>
  <c r="M71" i="8"/>
  <c r="K71" i="8"/>
  <c r="J71" i="8"/>
  <c r="U69" i="8"/>
  <c r="T69" i="8"/>
  <c r="S69" i="8"/>
  <c r="R69" i="8"/>
  <c r="Q69" i="8"/>
  <c r="P69" i="8"/>
  <c r="O69" i="8"/>
  <c r="N69" i="8"/>
  <c r="M69" i="8"/>
  <c r="L69" i="8"/>
  <c r="K69" i="8"/>
  <c r="J69" i="8"/>
  <c r="V69" i="8" s="1"/>
  <c r="X69" i="8" s="1"/>
  <c r="W68" i="8"/>
  <c r="U68" i="8"/>
  <c r="T68" i="8"/>
  <c r="S68" i="8"/>
  <c r="R68" i="8"/>
  <c r="Q68" i="8"/>
  <c r="P68" i="8"/>
  <c r="O68" i="8"/>
  <c r="N68" i="8"/>
  <c r="M68" i="8"/>
  <c r="L68" i="8"/>
  <c r="K68" i="8"/>
  <c r="J68" i="8"/>
  <c r="X67" i="8"/>
  <c r="V67" i="8"/>
  <c r="V66" i="8"/>
  <c r="X66" i="8" s="1"/>
  <c r="X65" i="8"/>
  <c r="V65" i="8"/>
  <c r="V64" i="8"/>
  <c r="X64" i="8" s="1"/>
  <c r="X63" i="8"/>
  <c r="V63" i="8"/>
  <c r="V62" i="8"/>
  <c r="X62" i="8" s="1"/>
  <c r="X61" i="8"/>
  <c r="V61" i="8"/>
  <c r="V60" i="8"/>
  <c r="X60" i="8" s="1"/>
  <c r="X59" i="8"/>
  <c r="V59" i="8"/>
  <c r="V58" i="8"/>
  <c r="X58" i="8" s="1"/>
  <c r="X57" i="8"/>
  <c r="V57" i="8"/>
  <c r="V56" i="8"/>
  <c r="X56" i="8" s="1"/>
  <c r="X55" i="8"/>
  <c r="V55" i="8"/>
  <c r="V54" i="8"/>
  <c r="X54" i="8" s="1"/>
  <c r="X53" i="8"/>
  <c r="V53" i="8"/>
  <c r="V52" i="8"/>
  <c r="X52" i="8" s="1"/>
  <c r="X50" i="8"/>
  <c r="V50" i="8"/>
  <c r="V49" i="8"/>
  <c r="X49" i="8" s="1"/>
  <c r="U47" i="8"/>
  <c r="T47" i="8"/>
  <c r="S47" i="8"/>
  <c r="R47" i="8"/>
  <c r="Q47" i="8"/>
  <c r="P47" i="8"/>
  <c r="O47" i="8"/>
  <c r="N47" i="8"/>
  <c r="M47" i="8"/>
  <c r="L47" i="8"/>
  <c r="K47" i="8"/>
  <c r="J47" i="8"/>
  <c r="W46" i="8"/>
  <c r="U46" i="8"/>
  <c r="T46" i="8"/>
  <c r="S46" i="8"/>
  <c r="R46" i="8"/>
  <c r="Q46" i="8"/>
  <c r="P46" i="8"/>
  <c r="O46" i="8"/>
  <c r="N46" i="8"/>
  <c r="M46" i="8"/>
  <c r="L46" i="8"/>
  <c r="K46" i="8"/>
  <c r="J46" i="8"/>
  <c r="V45" i="8"/>
  <c r="X45" i="8" s="1"/>
  <c r="V44" i="8"/>
  <c r="X44" i="8" s="1"/>
  <c r="V43" i="8"/>
  <c r="X43" i="8" s="1"/>
  <c r="V42" i="8"/>
  <c r="X42" i="8" s="1"/>
  <c r="V41" i="8"/>
  <c r="X41" i="8" s="1"/>
  <c r="V40" i="8"/>
  <c r="X40" i="8" s="1"/>
  <c r="V39" i="8"/>
  <c r="X39" i="8" s="1"/>
  <c r="V38" i="8"/>
  <c r="X38" i="8" s="1"/>
  <c r="V37" i="8"/>
  <c r="V47" i="8" s="1"/>
  <c r="X47" i="8" s="1"/>
  <c r="V36" i="8"/>
  <c r="X36" i="8" s="1"/>
  <c r="V34" i="8"/>
  <c r="X34" i="8" s="1"/>
  <c r="V33" i="8"/>
  <c r="X33" i="8" s="1"/>
  <c r="U31" i="8"/>
  <c r="T31" i="8"/>
  <c r="S31" i="8"/>
  <c r="R31" i="8"/>
  <c r="Q31" i="8"/>
  <c r="P31" i="8"/>
  <c r="O31" i="8"/>
  <c r="N31" i="8"/>
  <c r="M31" i="8"/>
  <c r="L31" i="8"/>
  <c r="K31" i="8"/>
  <c r="J31" i="8"/>
  <c r="W30" i="8"/>
  <c r="U30" i="8"/>
  <c r="T30" i="8"/>
  <c r="S30" i="8"/>
  <c r="S19" i="8" s="1"/>
  <c r="R30" i="8"/>
  <c r="Q30" i="8"/>
  <c r="P30" i="8"/>
  <c r="O30" i="8"/>
  <c r="O19" i="8" s="1"/>
  <c r="N30" i="8"/>
  <c r="M30" i="8"/>
  <c r="L30" i="8"/>
  <c r="K30" i="8"/>
  <c r="K19" i="8" s="1"/>
  <c r="J30" i="8"/>
  <c r="V29" i="8"/>
  <c r="X29" i="8" s="1"/>
  <c r="X28" i="8"/>
  <c r="V28" i="8"/>
  <c r="V27" i="8"/>
  <c r="X27" i="8" s="1"/>
  <c r="X26" i="8"/>
  <c r="V26" i="8"/>
  <c r="V25" i="8"/>
  <c r="X25" i="8" s="1"/>
  <c r="X24" i="8"/>
  <c r="V24" i="8"/>
  <c r="V23" i="8"/>
  <c r="V31" i="8" s="1"/>
  <c r="X31" i="8" s="1"/>
  <c r="X22" i="8"/>
  <c r="V22" i="8"/>
  <c r="V30" i="8" s="1"/>
  <c r="X30" i="8" s="1"/>
  <c r="V20" i="8"/>
  <c r="X19" i="8"/>
  <c r="U19" i="8"/>
  <c r="T19" i="8"/>
  <c r="R19" i="8"/>
  <c r="Q19" i="8"/>
  <c r="P19" i="8"/>
  <c r="N19" i="8"/>
  <c r="M19" i="8"/>
  <c r="L19" i="8"/>
  <c r="J19" i="8"/>
  <c r="V19" i="8" s="1"/>
  <c r="U17" i="8"/>
  <c r="T17" i="8"/>
  <c r="S17" i="8"/>
  <c r="R17" i="8"/>
  <c r="Q17" i="8"/>
  <c r="P17" i="8"/>
  <c r="O17" i="8"/>
  <c r="N17" i="8"/>
  <c r="M17" i="8"/>
  <c r="L17" i="8"/>
  <c r="K17" i="8"/>
  <c r="J17" i="8"/>
  <c r="W16" i="8"/>
  <c r="U16" i="8"/>
  <c r="T16" i="8"/>
  <c r="S16" i="8"/>
  <c r="R16" i="8"/>
  <c r="Q16" i="8"/>
  <c r="P16" i="8"/>
  <c r="O16" i="8"/>
  <c r="N16" i="8"/>
  <c r="M16" i="8"/>
  <c r="L16" i="8"/>
  <c r="K16" i="8"/>
  <c r="J16" i="8"/>
  <c r="V15" i="8"/>
  <c r="X15" i="8" s="1"/>
  <c r="V14" i="8"/>
  <c r="X14" i="8" s="1"/>
  <c r="V13" i="8"/>
  <c r="X13" i="8" s="1"/>
  <c r="V12" i="8"/>
  <c r="X12" i="8" s="1"/>
  <c r="V11" i="8"/>
  <c r="X11" i="8" s="1"/>
  <c r="V10" i="8"/>
  <c r="X10" i="8" s="1"/>
  <c r="V9" i="8"/>
  <c r="V8" i="8"/>
  <c r="X8" i="8" s="1"/>
  <c r="V6" i="8"/>
  <c r="X6" i="8" s="1"/>
  <c r="V5" i="8"/>
  <c r="X5" i="8" s="1"/>
  <c r="U58" i="7"/>
  <c r="T58" i="7"/>
  <c r="T49" i="7" s="1"/>
  <c r="S58" i="7"/>
  <c r="R58" i="7"/>
  <c r="Q58" i="7"/>
  <c r="P58" i="7"/>
  <c r="P49" i="7" s="1"/>
  <c r="O58" i="7"/>
  <c r="N58" i="7"/>
  <c r="M58" i="7"/>
  <c r="L58" i="7"/>
  <c r="L49" i="7" s="1"/>
  <c r="K58" i="7"/>
  <c r="J58" i="7"/>
  <c r="V58" i="7" s="1"/>
  <c r="X58" i="7" s="1"/>
  <c r="W57" i="7"/>
  <c r="U57" i="7"/>
  <c r="T57" i="7"/>
  <c r="S57" i="7"/>
  <c r="R57" i="7"/>
  <c r="Q57" i="7"/>
  <c r="P57" i="7"/>
  <c r="O57" i="7"/>
  <c r="N57" i="7"/>
  <c r="M57" i="7"/>
  <c r="L57" i="7"/>
  <c r="K57" i="7"/>
  <c r="J57" i="7"/>
  <c r="V56" i="7"/>
  <c r="X56" i="7" s="1"/>
  <c r="X55" i="7"/>
  <c r="V55" i="7"/>
  <c r="V54" i="7"/>
  <c r="X54" i="7" s="1"/>
  <c r="X53" i="7"/>
  <c r="V53" i="7"/>
  <c r="V52" i="7"/>
  <c r="X52" i="7" s="1"/>
  <c r="X51" i="7"/>
  <c r="V51" i="7"/>
  <c r="U49" i="7"/>
  <c r="S49" i="7"/>
  <c r="R49" i="7"/>
  <c r="Q49" i="7"/>
  <c r="O49" i="7"/>
  <c r="N49" i="7"/>
  <c r="M49" i="7"/>
  <c r="K49" i="7"/>
  <c r="J49" i="7"/>
  <c r="V49" i="7" s="1"/>
  <c r="U48" i="7"/>
  <c r="T48" i="7"/>
  <c r="S48" i="7"/>
  <c r="R48" i="7"/>
  <c r="Q48" i="7"/>
  <c r="P48" i="7"/>
  <c r="O48" i="7"/>
  <c r="N48" i="7"/>
  <c r="M48" i="7"/>
  <c r="L48" i="7"/>
  <c r="K48" i="7"/>
  <c r="J48" i="7"/>
  <c r="U46" i="7"/>
  <c r="T46" i="7"/>
  <c r="S46" i="7"/>
  <c r="R46" i="7"/>
  <c r="Q46" i="7"/>
  <c r="P46" i="7"/>
  <c r="O46" i="7"/>
  <c r="N46" i="7"/>
  <c r="M46" i="7"/>
  <c r="L46" i="7"/>
  <c r="K46" i="7"/>
  <c r="J46" i="7"/>
  <c r="V46" i="7" s="1"/>
  <c r="X46" i="7" s="1"/>
  <c r="W45" i="7"/>
  <c r="U45" i="7"/>
  <c r="T45" i="7"/>
  <c r="T5" i="7" s="1"/>
  <c r="S45" i="7"/>
  <c r="R45" i="7"/>
  <c r="Q45" i="7"/>
  <c r="P45" i="7"/>
  <c r="P5" i="7" s="1"/>
  <c r="O45" i="7"/>
  <c r="N45" i="7"/>
  <c r="M45" i="7"/>
  <c r="L45" i="7"/>
  <c r="L5" i="7" s="1"/>
  <c r="K45" i="7"/>
  <c r="J45" i="7"/>
  <c r="V44" i="7"/>
  <c r="X44" i="7" s="1"/>
  <c r="V43" i="7"/>
  <c r="X43" i="7" s="1"/>
  <c r="V42" i="7"/>
  <c r="X42" i="7" s="1"/>
  <c r="V41" i="7"/>
  <c r="X41" i="7" s="1"/>
  <c r="V40" i="7"/>
  <c r="X40" i="7" s="1"/>
  <c r="V39" i="7"/>
  <c r="X39" i="7" s="1"/>
  <c r="V37" i="7"/>
  <c r="X37" i="7" s="1"/>
  <c r="V36" i="7"/>
  <c r="X36" i="7" s="1"/>
  <c r="V35" i="7"/>
  <c r="X35" i="7" s="1"/>
  <c r="X34" i="7"/>
  <c r="V34" i="7"/>
  <c r="V32" i="7"/>
  <c r="X32" i="7" s="1"/>
  <c r="V31" i="7"/>
  <c r="X31" i="7" s="1"/>
  <c r="V30" i="7"/>
  <c r="X30" i="7" s="1"/>
  <c r="X29" i="7"/>
  <c r="V29" i="7"/>
  <c r="V28" i="7"/>
  <c r="X28" i="7" s="1"/>
  <c r="X27" i="7"/>
  <c r="V27" i="7"/>
  <c r="V25" i="7"/>
  <c r="X25" i="7" s="1"/>
  <c r="X24" i="7"/>
  <c r="V24" i="7"/>
  <c r="X23" i="7"/>
  <c r="V23" i="7"/>
  <c r="X22" i="7"/>
  <c r="V22" i="7"/>
  <c r="X21" i="7"/>
  <c r="V21" i="7"/>
  <c r="X20" i="7"/>
  <c r="V20" i="7"/>
  <c r="X19" i="7"/>
  <c r="V19" i="7"/>
  <c r="X18" i="7"/>
  <c r="V18" i="7"/>
  <c r="X17" i="7"/>
  <c r="V17" i="7"/>
  <c r="X16" i="7"/>
  <c r="V16" i="7"/>
  <c r="X14" i="7"/>
  <c r="V14" i="7"/>
  <c r="X13" i="7"/>
  <c r="V13" i="7"/>
  <c r="X12" i="7"/>
  <c r="V12" i="7"/>
  <c r="X11" i="7"/>
  <c r="V11" i="7"/>
  <c r="X10" i="7"/>
  <c r="V10" i="7"/>
  <c r="X9" i="7"/>
  <c r="V9" i="7"/>
  <c r="U6" i="7"/>
  <c r="T6" i="7"/>
  <c r="S6" i="7"/>
  <c r="R6" i="7"/>
  <c r="Q6" i="7"/>
  <c r="P6" i="7"/>
  <c r="O6" i="7"/>
  <c r="N6" i="7"/>
  <c r="M6" i="7"/>
  <c r="L6" i="7"/>
  <c r="K6" i="7"/>
  <c r="J6" i="7"/>
  <c r="V6" i="7" s="1"/>
  <c r="U5" i="7"/>
  <c r="S5" i="7"/>
  <c r="R5" i="7"/>
  <c r="Q5" i="7"/>
  <c r="O5" i="7"/>
  <c r="N5" i="7"/>
  <c r="M5" i="7"/>
  <c r="K5" i="7"/>
  <c r="J5" i="7"/>
  <c r="U43" i="6"/>
  <c r="T43" i="6"/>
  <c r="S43" i="6"/>
  <c r="R43" i="6"/>
  <c r="Q43" i="6"/>
  <c r="P43" i="6"/>
  <c r="O43" i="6"/>
  <c r="N43" i="6"/>
  <c r="M43" i="6"/>
  <c r="L43" i="6"/>
  <c r="K43" i="6"/>
  <c r="J43" i="6"/>
  <c r="W42" i="6"/>
  <c r="U42" i="6"/>
  <c r="T42" i="6"/>
  <c r="S42" i="6"/>
  <c r="R42" i="6"/>
  <c r="Q42" i="6"/>
  <c r="P42" i="6"/>
  <c r="O42" i="6"/>
  <c r="N42" i="6"/>
  <c r="M42" i="6"/>
  <c r="L42" i="6"/>
  <c r="K42" i="6"/>
  <c r="J42" i="6"/>
  <c r="V42" i="6" s="1"/>
  <c r="X42" i="6" s="1"/>
  <c r="X41" i="6"/>
  <c r="V41" i="6"/>
  <c r="V40" i="6"/>
  <c r="X40" i="6" s="1"/>
  <c r="X39" i="6"/>
  <c r="V39" i="6"/>
  <c r="V38" i="6"/>
  <c r="X38" i="6" s="1"/>
  <c r="X37" i="6"/>
  <c r="V37" i="6"/>
  <c r="V36" i="6"/>
  <c r="X36" i="6" s="1"/>
  <c r="X35" i="6"/>
  <c r="V35" i="6"/>
  <c r="V34" i="6"/>
  <c r="X34" i="6" s="1"/>
  <c r="X33" i="6"/>
  <c r="V33" i="6"/>
  <c r="V32" i="6"/>
  <c r="X32" i="6" s="1"/>
  <c r="X31" i="6"/>
  <c r="V31" i="6"/>
  <c r="V30" i="6"/>
  <c r="X30" i="6" s="1"/>
  <c r="X29" i="6"/>
  <c r="V29" i="6"/>
  <c r="V28" i="6"/>
  <c r="X28" i="6" s="1"/>
  <c r="V26" i="6"/>
  <c r="U25" i="6"/>
  <c r="T25" i="6"/>
  <c r="S25" i="6"/>
  <c r="R25" i="6"/>
  <c r="Q25" i="6"/>
  <c r="P25" i="6"/>
  <c r="O25" i="6"/>
  <c r="N25" i="6"/>
  <c r="M25" i="6"/>
  <c r="L25" i="6"/>
  <c r="K25" i="6"/>
  <c r="J25" i="6"/>
  <c r="V25" i="6" s="1"/>
  <c r="U23" i="6"/>
  <c r="T23" i="6"/>
  <c r="S23" i="6"/>
  <c r="R23" i="6"/>
  <c r="Q23" i="6"/>
  <c r="P23" i="6"/>
  <c r="P6" i="6" s="1"/>
  <c r="O23" i="6"/>
  <c r="O6" i="6" s="1"/>
  <c r="N23" i="6"/>
  <c r="M23" i="6"/>
  <c r="L23" i="6"/>
  <c r="L6" i="6" s="1"/>
  <c r="K23" i="6"/>
  <c r="K6" i="6" s="1"/>
  <c r="J23" i="6"/>
  <c r="V23" i="6" s="1"/>
  <c r="X23" i="6" s="1"/>
  <c r="W22" i="6"/>
  <c r="U22" i="6"/>
  <c r="U5" i="6" s="1"/>
  <c r="T22" i="6"/>
  <c r="S22" i="6"/>
  <c r="S5" i="6" s="1"/>
  <c r="R22" i="6"/>
  <c r="R5" i="6" s="1"/>
  <c r="Q22" i="6"/>
  <c r="Q5" i="6" s="1"/>
  <c r="P22" i="6"/>
  <c r="O22" i="6"/>
  <c r="O5" i="6" s="1"/>
  <c r="N22" i="6"/>
  <c r="N5" i="6" s="1"/>
  <c r="M22" i="6"/>
  <c r="M5" i="6" s="1"/>
  <c r="L22" i="6"/>
  <c r="K22" i="6"/>
  <c r="K5" i="6" s="1"/>
  <c r="J22" i="6"/>
  <c r="X21" i="6"/>
  <c r="V21" i="6"/>
  <c r="X20" i="6"/>
  <c r="V20" i="6"/>
  <c r="X19" i="6"/>
  <c r="V19" i="6"/>
  <c r="X18" i="6"/>
  <c r="V18" i="6"/>
  <c r="X17" i="6"/>
  <c r="V17" i="6"/>
  <c r="X16" i="6"/>
  <c r="V16" i="6"/>
  <c r="X15" i="6"/>
  <c r="V15" i="6"/>
  <c r="X14" i="6"/>
  <c r="V14" i="6"/>
  <c r="X13" i="6"/>
  <c r="V13" i="6"/>
  <c r="X12" i="6"/>
  <c r="V12" i="6"/>
  <c r="X11" i="6"/>
  <c r="V11" i="6"/>
  <c r="X10" i="6"/>
  <c r="V10" i="6"/>
  <c r="X9" i="6"/>
  <c r="V9" i="6"/>
  <c r="X8" i="6"/>
  <c r="V8" i="6"/>
  <c r="R6" i="6"/>
  <c r="Q6" i="6"/>
  <c r="N6" i="6"/>
  <c r="M6" i="6"/>
  <c r="J6" i="6"/>
  <c r="T5" i="6"/>
  <c r="P5" i="6"/>
  <c r="L5" i="6"/>
  <c r="U161" i="5"/>
  <c r="T161" i="5"/>
  <c r="S161" i="5"/>
  <c r="R161" i="5"/>
  <c r="Q161" i="5"/>
  <c r="P161" i="5"/>
  <c r="O161" i="5"/>
  <c r="N161" i="5"/>
  <c r="M161" i="5"/>
  <c r="L161" i="5"/>
  <c r="K161" i="5"/>
  <c r="W160" i="5"/>
  <c r="U160" i="5"/>
  <c r="T160" i="5"/>
  <c r="S160" i="5"/>
  <c r="R160" i="5"/>
  <c r="Q160" i="5"/>
  <c r="P160" i="5"/>
  <c r="O160" i="5"/>
  <c r="N160" i="5"/>
  <c r="V160" i="5" s="1"/>
  <c r="X160" i="5" s="1"/>
  <c r="M160" i="5"/>
  <c r="L160" i="5"/>
  <c r="K160" i="5"/>
  <c r="X159" i="5"/>
  <c r="V159" i="5"/>
  <c r="X158" i="5"/>
  <c r="V158" i="5"/>
  <c r="X157" i="5"/>
  <c r="V157" i="5"/>
  <c r="X156" i="5"/>
  <c r="V156" i="5"/>
  <c r="X155" i="5"/>
  <c r="V155" i="5"/>
  <c r="X154" i="5"/>
  <c r="V154" i="5"/>
  <c r="X153" i="5"/>
  <c r="V153" i="5"/>
  <c r="X152" i="5"/>
  <c r="V152" i="5"/>
  <c r="X150" i="5"/>
  <c r="V150" i="5"/>
  <c r="V149" i="5"/>
  <c r="U147" i="5"/>
  <c r="T147" i="5"/>
  <c r="S147" i="5"/>
  <c r="R147" i="5"/>
  <c r="Q147" i="5"/>
  <c r="P147" i="5"/>
  <c r="O147" i="5"/>
  <c r="N147" i="5"/>
  <c r="M147" i="5"/>
  <c r="L147" i="5"/>
  <c r="K147" i="5"/>
  <c r="J147" i="5"/>
  <c r="V147" i="5" s="1"/>
  <c r="X147" i="5" s="1"/>
  <c r="W146" i="5"/>
  <c r="U146" i="5"/>
  <c r="T146" i="5"/>
  <c r="S146" i="5"/>
  <c r="R146" i="5"/>
  <c r="Q146" i="5"/>
  <c r="P146" i="5"/>
  <c r="O146" i="5"/>
  <c r="N146" i="5"/>
  <c r="M146" i="5"/>
  <c r="L146" i="5"/>
  <c r="K146" i="5"/>
  <c r="J146" i="5"/>
  <c r="X145" i="5"/>
  <c r="V145" i="5"/>
  <c r="V144" i="5"/>
  <c r="V143" i="5"/>
  <c r="X143" i="5" s="1"/>
  <c r="V142" i="5"/>
  <c r="V140" i="5"/>
  <c r="V139" i="5"/>
  <c r="X140" i="5" s="1"/>
  <c r="U137" i="5"/>
  <c r="T137" i="5"/>
  <c r="S137" i="5"/>
  <c r="R137" i="5"/>
  <c r="Q137" i="5"/>
  <c r="P137" i="5"/>
  <c r="O137" i="5"/>
  <c r="N137" i="5"/>
  <c r="M137" i="5"/>
  <c r="L137" i="5"/>
  <c r="K137" i="5"/>
  <c r="J137" i="5"/>
  <c r="W136" i="5"/>
  <c r="U136" i="5"/>
  <c r="T136" i="5"/>
  <c r="S136" i="5"/>
  <c r="R136" i="5"/>
  <c r="Q136" i="5"/>
  <c r="P136" i="5"/>
  <c r="O136" i="5"/>
  <c r="N136" i="5"/>
  <c r="M136" i="5"/>
  <c r="L136" i="5"/>
  <c r="K136" i="5"/>
  <c r="J136" i="5"/>
  <c r="X135" i="5"/>
  <c r="V135" i="5"/>
  <c r="V134" i="5"/>
  <c r="X133" i="5"/>
  <c r="V133" i="5"/>
  <c r="V132" i="5"/>
  <c r="X131" i="5"/>
  <c r="V131" i="5"/>
  <c r="V130" i="5"/>
  <c r="V129" i="5"/>
  <c r="X129" i="5" s="1"/>
  <c r="V128" i="5"/>
  <c r="V126" i="5"/>
  <c r="V125" i="5"/>
  <c r="X126" i="5" s="1"/>
  <c r="U123" i="5"/>
  <c r="T123" i="5"/>
  <c r="S123" i="5"/>
  <c r="R123" i="5"/>
  <c r="Q123" i="5"/>
  <c r="P123" i="5"/>
  <c r="O123" i="5"/>
  <c r="N123" i="5"/>
  <c r="M123" i="5"/>
  <c r="L123" i="5"/>
  <c r="K123" i="5"/>
  <c r="J123" i="5"/>
  <c r="V123" i="5" s="1"/>
  <c r="X123" i="5" s="1"/>
  <c r="W122" i="5"/>
  <c r="U122" i="5"/>
  <c r="T122" i="5"/>
  <c r="S122" i="5"/>
  <c r="R122" i="5"/>
  <c r="Q122" i="5"/>
  <c r="P122" i="5"/>
  <c r="O122" i="5"/>
  <c r="N122" i="5"/>
  <c r="M122" i="5"/>
  <c r="L122" i="5"/>
  <c r="K122" i="5"/>
  <c r="J122" i="5"/>
  <c r="X121" i="5"/>
  <c r="V121" i="5"/>
  <c r="X120" i="5"/>
  <c r="V120" i="5"/>
  <c r="X119" i="5"/>
  <c r="V119" i="5"/>
  <c r="X118" i="5"/>
  <c r="V118" i="5"/>
  <c r="X117" i="5"/>
  <c r="V117" i="5"/>
  <c r="X116" i="5"/>
  <c r="V116" i="5"/>
  <c r="X115" i="5"/>
  <c r="V115" i="5"/>
  <c r="X114" i="5"/>
  <c r="V114" i="5"/>
  <c r="X113" i="5"/>
  <c r="V113" i="5"/>
  <c r="X112" i="5"/>
  <c r="V112" i="5"/>
  <c r="X111" i="5"/>
  <c r="V111" i="5"/>
  <c r="X110" i="5"/>
  <c r="V110" i="5"/>
  <c r="X109" i="5"/>
  <c r="V109" i="5"/>
  <c r="X108" i="5"/>
  <c r="V108" i="5"/>
  <c r="V106" i="5"/>
  <c r="V105" i="5"/>
  <c r="X106" i="5" s="1"/>
  <c r="U103" i="5"/>
  <c r="T103" i="5"/>
  <c r="S103" i="5"/>
  <c r="R103" i="5"/>
  <c r="Q103" i="5"/>
  <c r="P103" i="5"/>
  <c r="O103" i="5"/>
  <c r="N103" i="5"/>
  <c r="M103" i="5"/>
  <c r="L103" i="5"/>
  <c r="K103" i="5"/>
  <c r="J103" i="5"/>
  <c r="W102" i="5"/>
  <c r="U102" i="5"/>
  <c r="T102" i="5"/>
  <c r="S102" i="5"/>
  <c r="R102" i="5"/>
  <c r="Q102" i="5"/>
  <c r="P102" i="5"/>
  <c r="O102" i="5"/>
  <c r="N102" i="5"/>
  <c r="M102" i="5"/>
  <c r="L102" i="5"/>
  <c r="K102" i="5"/>
  <c r="J102" i="5"/>
  <c r="V102" i="5" s="1"/>
  <c r="X102" i="5" s="1"/>
  <c r="X101" i="5"/>
  <c r="V101" i="5"/>
  <c r="X100" i="5"/>
  <c r="V100" i="5"/>
  <c r="X99" i="5"/>
  <c r="V99" i="5"/>
  <c r="X98" i="5"/>
  <c r="V98" i="5"/>
  <c r="X97" i="5"/>
  <c r="V97" i="5"/>
  <c r="X96" i="5"/>
  <c r="V96" i="5"/>
  <c r="X95" i="5"/>
  <c r="V95" i="5"/>
  <c r="X94" i="5"/>
  <c r="V94" i="5"/>
  <c r="X93" i="5"/>
  <c r="V93" i="5"/>
  <c r="X92" i="5"/>
  <c r="V92" i="5"/>
  <c r="X91" i="5"/>
  <c r="V91" i="5"/>
  <c r="X90" i="5"/>
  <c r="V90" i="5"/>
  <c r="X89" i="5"/>
  <c r="V89" i="5"/>
  <c r="X88" i="5"/>
  <c r="V88" i="5"/>
  <c r="V86" i="5"/>
  <c r="V85" i="5"/>
  <c r="X86" i="5" s="1"/>
  <c r="U83" i="5"/>
  <c r="T83" i="5"/>
  <c r="S83" i="5"/>
  <c r="R83" i="5"/>
  <c r="Q83" i="5"/>
  <c r="P83" i="5"/>
  <c r="O83" i="5"/>
  <c r="N83" i="5"/>
  <c r="M83" i="5"/>
  <c r="L83" i="5"/>
  <c r="K83" i="5"/>
  <c r="J83" i="5"/>
  <c r="W82" i="5"/>
  <c r="U82" i="5"/>
  <c r="T82" i="5"/>
  <c r="S82" i="5"/>
  <c r="R82" i="5"/>
  <c r="Q82" i="5"/>
  <c r="P82" i="5"/>
  <c r="O82" i="5"/>
  <c r="N82" i="5"/>
  <c r="M82" i="5"/>
  <c r="L82" i="5"/>
  <c r="K82" i="5"/>
  <c r="J82" i="5"/>
  <c r="X81" i="5"/>
  <c r="V81" i="5"/>
  <c r="X80" i="5"/>
  <c r="V80" i="5"/>
  <c r="X79" i="5"/>
  <c r="V79" i="5"/>
  <c r="X78" i="5"/>
  <c r="V78" i="5"/>
  <c r="X77" i="5"/>
  <c r="V77" i="5"/>
  <c r="X76" i="5"/>
  <c r="V76" i="5"/>
  <c r="X75" i="5"/>
  <c r="V75" i="5"/>
  <c r="X74" i="5"/>
  <c r="V74" i="5"/>
  <c r="X73" i="5"/>
  <c r="V73" i="5"/>
  <c r="X72" i="5"/>
  <c r="V72" i="5"/>
  <c r="X71" i="5"/>
  <c r="V71" i="5"/>
  <c r="X70" i="5"/>
  <c r="V70" i="5"/>
  <c r="X69" i="5"/>
  <c r="V69" i="5"/>
  <c r="V83" i="5" s="1"/>
  <c r="X83" i="5" s="1"/>
  <c r="X68" i="5"/>
  <c r="V68" i="5"/>
  <c r="X66" i="5"/>
  <c r="V66" i="5"/>
  <c r="U63" i="5"/>
  <c r="T63" i="5"/>
  <c r="S63" i="5"/>
  <c r="R63" i="5"/>
  <c r="Q63" i="5"/>
  <c r="P63" i="5"/>
  <c r="O63" i="5"/>
  <c r="N63" i="5"/>
  <c r="M63" i="5"/>
  <c r="L63" i="5"/>
  <c r="K63" i="5"/>
  <c r="J63" i="5"/>
  <c r="V63" i="5" s="1"/>
  <c r="X63" i="5" s="1"/>
  <c r="W62" i="5"/>
  <c r="U62" i="5"/>
  <c r="T62" i="5"/>
  <c r="S62" i="5"/>
  <c r="R62" i="5"/>
  <c r="Q62" i="5"/>
  <c r="P62" i="5"/>
  <c r="O62" i="5"/>
  <c r="N62" i="5"/>
  <c r="M62" i="5"/>
  <c r="L62" i="5"/>
  <c r="K62" i="5"/>
  <c r="J62" i="5"/>
  <c r="V62" i="5" s="1"/>
  <c r="X62" i="5" s="1"/>
  <c r="X61" i="5"/>
  <c r="V61" i="5"/>
  <c r="V60" i="5"/>
  <c r="X60" i="5" s="1"/>
  <c r="X59" i="5"/>
  <c r="V59" i="5"/>
  <c r="V58" i="5"/>
  <c r="X58" i="5" s="1"/>
  <c r="X57" i="5"/>
  <c r="V57" i="5"/>
  <c r="V56" i="5"/>
  <c r="X56" i="5" s="1"/>
  <c r="X55" i="5"/>
  <c r="V55" i="5"/>
  <c r="V54" i="5"/>
  <c r="X54" i="5" s="1"/>
  <c r="X53" i="5"/>
  <c r="V53" i="5"/>
  <c r="V52" i="5"/>
  <c r="X52" i="5" s="1"/>
  <c r="X51" i="5"/>
  <c r="V51" i="5"/>
  <c r="V50" i="5"/>
  <c r="X50" i="5" s="1"/>
  <c r="X49" i="5"/>
  <c r="V49" i="5"/>
  <c r="V48" i="5"/>
  <c r="X48" i="5" s="1"/>
  <c r="X46" i="5"/>
  <c r="V46" i="5"/>
  <c r="V45" i="5"/>
  <c r="U43" i="5"/>
  <c r="T43" i="5"/>
  <c r="S43" i="5"/>
  <c r="R43" i="5"/>
  <c r="Q43" i="5"/>
  <c r="P43" i="5"/>
  <c r="O43" i="5"/>
  <c r="N43" i="5"/>
  <c r="M43" i="5"/>
  <c r="L43" i="5"/>
  <c r="K43" i="5"/>
  <c r="J43" i="5"/>
  <c r="W42" i="5"/>
  <c r="U42" i="5"/>
  <c r="T42" i="5"/>
  <c r="R42" i="5"/>
  <c r="Q42" i="5"/>
  <c r="P42" i="5"/>
  <c r="O42" i="5"/>
  <c r="N42" i="5"/>
  <c r="M42" i="5"/>
  <c r="V42" i="5" s="1"/>
  <c r="X42" i="5" s="1"/>
  <c r="L42" i="5"/>
  <c r="K42" i="5"/>
  <c r="J42" i="5"/>
  <c r="X41" i="5"/>
  <c r="V41" i="5"/>
  <c r="V40" i="5"/>
  <c r="X40" i="5" s="1"/>
  <c r="X39" i="5"/>
  <c r="V39" i="5"/>
  <c r="V38" i="5"/>
  <c r="X38" i="5" s="1"/>
  <c r="X37" i="5"/>
  <c r="V37" i="5"/>
  <c r="V36" i="5"/>
  <c r="X36" i="5" s="1"/>
  <c r="X35" i="5"/>
  <c r="V35" i="5"/>
  <c r="V34" i="5"/>
  <c r="X34" i="5" s="1"/>
  <c r="X33" i="5"/>
  <c r="V33" i="5"/>
  <c r="V32" i="5"/>
  <c r="X32" i="5" s="1"/>
  <c r="X31" i="5"/>
  <c r="V31" i="5"/>
  <c r="V30" i="5"/>
  <c r="X30" i="5" s="1"/>
  <c r="X29" i="5"/>
  <c r="V29" i="5"/>
  <c r="V28" i="5"/>
  <c r="X28" i="5" s="1"/>
  <c r="X26" i="5"/>
  <c r="V26" i="5"/>
  <c r="V25" i="5"/>
  <c r="U23" i="5"/>
  <c r="T23" i="5"/>
  <c r="S23" i="5"/>
  <c r="R23" i="5"/>
  <c r="Q23" i="5"/>
  <c r="P23" i="5"/>
  <c r="O23" i="5"/>
  <c r="N23" i="5"/>
  <c r="M23" i="5"/>
  <c r="L23" i="5"/>
  <c r="K23" i="5"/>
  <c r="J23" i="5"/>
  <c r="V23" i="5" s="1"/>
  <c r="X23" i="5" s="1"/>
  <c r="W22" i="5"/>
  <c r="U22" i="5"/>
  <c r="T22" i="5"/>
  <c r="S22" i="5"/>
  <c r="R22" i="5"/>
  <c r="Q22" i="5"/>
  <c r="P22" i="5"/>
  <c r="O22" i="5"/>
  <c r="N22" i="5"/>
  <c r="M22" i="5"/>
  <c r="L22" i="5"/>
  <c r="K22" i="5"/>
  <c r="J22" i="5"/>
  <c r="V22" i="5" s="1"/>
  <c r="X22" i="5" s="1"/>
  <c r="X21" i="5"/>
  <c r="V21" i="5"/>
  <c r="V20" i="5"/>
  <c r="X20" i="5" s="1"/>
  <c r="X19" i="5"/>
  <c r="V19" i="5"/>
  <c r="V18" i="5"/>
  <c r="X18" i="5" s="1"/>
  <c r="X17" i="5"/>
  <c r="V17" i="5"/>
  <c r="V16" i="5"/>
  <c r="X16" i="5" s="1"/>
  <c r="X15" i="5"/>
  <c r="V15" i="5"/>
  <c r="V14" i="5"/>
  <c r="X14" i="5" s="1"/>
  <c r="X13" i="5"/>
  <c r="V13" i="5"/>
  <c r="V12" i="5"/>
  <c r="X12" i="5" s="1"/>
  <c r="X11" i="5"/>
  <c r="V11" i="5"/>
  <c r="V10" i="5"/>
  <c r="X10" i="5" s="1"/>
  <c r="X9" i="5"/>
  <c r="V9" i="5"/>
  <c r="V8" i="5"/>
  <c r="V6" i="5"/>
  <c r="X6" i="5" s="1"/>
  <c r="V5" i="5"/>
  <c r="V2" i="5"/>
  <c r="Q101" i="4"/>
  <c r="P101" i="4"/>
  <c r="N101" i="4"/>
  <c r="M101" i="4"/>
  <c r="U100" i="4"/>
  <c r="T100" i="4"/>
  <c r="S100" i="4"/>
  <c r="R100" i="4"/>
  <c r="Q100" i="4"/>
  <c r="P100" i="4"/>
  <c r="O100" i="4"/>
  <c r="N100" i="4"/>
  <c r="M100" i="4"/>
  <c r="V100" i="4" s="1"/>
  <c r="V99" i="4"/>
  <c r="X99" i="4" s="1"/>
  <c r="V98" i="4"/>
  <c r="X98" i="4" s="1"/>
  <c r="V96" i="4"/>
  <c r="X96" i="4" s="1"/>
  <c r="AQ95" i="4"/>
  <c r="V95" i="4"/>
  <c r="AT95" i="4" s="1"/>
  <c r="P93" i="4"/>
  <c r="N93" i="4"/>
  <c r="M93" i="4"/>
  <c r="U92" i="4"/>
  <c r="T92" i="4"/>
  <c r="S92" i="4"/>
  <c r="R92" i="4"/>
  <c r="Q92" i="4"/>
  <c r="P92" i="4"/>
  <c r="O92" i="4"/>
  <c r="N92" i="4"/>
  <c r="M92" i="4"/>
  <c r="V92" i="4" s="1"/>
  <c r="X91" i="4"/>
  <c r="V91" i="4"/>
  <c r="X90" i="4"/>
  <c r="V90" i="4"/>
  <c r="X89" i="4"/>
  <c r="V89" i="4"/>
  <c r="X88" i="4"/>
  <c r="Q93" i="4" s="1"/>
  <c r="V88" i="4"/>
  <c r="X86" i="4"/>
  <c r="V86" i="4"/>
  <c r="AR85" i="4"/>
  <c r="AQ85" i="4"/>
  <c r="X85" i="4"/>
  <c r="V85" i="4"/>
  <c r="AT85" i="4" s="1"/>
  <c r="U83" i="4"/>
  <c r="T83" i="4"/>
  <c r="S83" i="4"/>
  <c r="R83" i="4"/>
  <c r="Q83" i="4"/>
  <c r="P83" i="4"/>
  <c r="O83" i="4"/>
  <c r="N83" i="4"/>
  <c r="M83" i="4"/>
  <c r="L83" i="4"/>
  <c r="K83" i="4"/>
  <c r="J83" i="4"/>
  <c r="W82" i="4"/>
  <c r="U82" i="4"/>
  <c r="T82" i="4"/>
  <c r="S82" i="4"/>
  <c r="R82" i="4"/>
  <c r="Q82" i="4"/>
  <c r="P82" i="4"/>
  <c r="O82" i="4"/>
  <c r="N82" i="4"/>
  <c r="M82" i="4"/>
  <c r="L82" i="4"/>
  <c r="K82" i="4"/>
  <c r="J82" i="4"/>
  <c r="V82" i="4" s="1"/>
  <c r="X82" i="4" s="1"/>
  <c r="V81" i="4"/>
  <c r="X81" i="4" s="1"/>
  <c r="V80" i="4"/>
  <c r="X80" i="4" s="1"/>
  <c r="V79" i="4"/>
  <c r="X79" i="4" s="1"/>
  <c r="V78" i="4"/>
  <c r="X78" i="4" s="1"/>
  <c r="V77" i="4"/>
  <c r="X77" i="4" s="1"/>
  <c r="V76" i="4"/>
  <c r="X76" i="4" s="1"/>
  <c r="V75" i="4"/>
  <c r="X75" i="4" s="1"/>
  <c r="V74" i="4"/>
  <c r="X74" i="4" s="1"/>
  <c r="V73" i="4"/>
  <c r="X73" i="4" s="1"/>
  <c r="V72" i="4"/>
  <c r="X72" i="4" s="1"/>
  <c r="V71" i="4"/>
  <c r="X71" i="4" s="1"/>
  <c r="V70" i="4"/>
  <c r="X70" i="4" s="1"/>
  <c r="V69" i="4"/>
  <c r="X69" i="4" s="1"/>
  <c r="V68" i="4"/>
  <c r="X68" i="4" s="1"/>
  <c r="V66" i="4"/>
  <c r="V65" i="4"/>
  <c r="U63" i="4"/>
  <c r="T63" i="4"/>
  <c r="S63" i="4"/>
  <c r="R63" i="4"/>
  <c r="Q63" i="4"/>
  <c r="P63" i="4"/>
  <c r="O63" i="4"/>
  <c r="N63" i="4"/>
  <c r="M63" i="4"/>
  <c r="L63" i="4"/>
  <c r="K63" i="4"/>
  <c r="J63" i="4"/>
  <c r="V63" i="4" s="1"/>
  <c r="X63" i="4" s="1"/>
  <c r="W62" i="4"/>
  <c r="U62" i="4"/>
  <c r="T62" i="4"/>
  <c r="S62" i="4"/>
  <c r="R62" i="4"/>
  <c r="Q62" i="4"/>
  <c r="P62" i="4"/>
  <c r="O62" i="4"/>
  <c r="N62" i="4"/>
  <c r="M62" i="4"/>
  <c r="L62" i="4"/>
  <c r="K62" i="4"/>
  <c r="J62" i="4"/>
  <c r="V61" i="4"/>
  <c r="X61" i="4" s="1"/>
  <c r="X60" i="4"/>
  <c r="V60" i="4"/>
  <c r="V59" i="4"/>
  <c r="X59" i="4" s="1"/>
  <c r="X58" i="4"/>
  <c r="V58" i="4"/>
  <c r="V57" i="4"/>
  <c r="X57" i="4" s="1"/>
  <c r="X56" i="4"/>
  <c r="V56" i="4"/>
  <c r="V55" i="4"/>
  <c r="X55" i="4" s="1"/>
  <c r="X54" i="4"/>
  <c r="V54" i="4"/>
  <c r="V53" i="4"/>
  <c r="X53" i="4" s="1"/>
  <c r="X52" i="4"/>
  <c r="V52" i="4"/>
  <c r="V51" i="4"/>
  <c r="X51" i="4" s="1"/>
  <c r="X50" i="4"/>
  <c r="V50" i="4"/>
  <c r="V49" i="4"/>
  <c r="X49" i="4" s="1"/>
  <c r="X48" i="4"/>
  <c r="V48" i="4"/>
  <c r="V46" i="4"/>
  <c r="X46" i="4" s="1"/>
  <c r="AT45" i="4"/>
  <c r="X45" i="4"/>
  <c r="V45" i="4"/>
  <c r="AS45" i="4" s="1"/>
  <c r="U43" i="4"/>
  <c r="T43" i="4"/>
  <c r="S43" i="4"/>
  <c r="R43" i="4"/>
  <c r="Q43" i="4"/>
  <c r="P43" i="4"/>
  <c r="O43" i="4"/>
  <c r="N43" i="4"/>
  <c r="M43" i="4"/>
  <c r="L43" i="4"/>
  <c r="K43" i="4"/>
  <c r="V43" i="4" s="1"/>
  <c r="W42" i="4"/>
  <c r="U42" i="4"/>
  <c r="T42" i="4"/>
  <c r="S42" i="4"/>
  <c r="R42" i="4"/>
  <c r="Q42" i="4"/>
  <c r="P42" i="4"/>
  <c r="O42" i="4"/>
  <c r="N42" i="4"/>
  <c r="M42" i="4"/>
  <c r="L42" i="4"/>
  <c r="K42" i="4"/>
  <c r="V42" i="4" s="1"/>
  <c r="V41" i="4"/>
  <c r="X41" i="4" s="1"/>
  <c r="V40" i="4"/>
  <c r="X40" i="4" s="1"/>
  <c r="V39" i="4"/>
  <c r="X39" i="4" s="1"/>
  <c r="V38" i="4"/>
  <c r="X38" i="4" s="1"/>
  <c r="V37" i="4"/>
  <c r="X37" i="4" s="1"/>
  <c r="V36" i="4"/>
  <c r="X36" i="4" s="1"/>
  <c r="V35" i="4"/>
  <c r="X35" i="4" s="1"/>
  <c r="V34" i="4"/>
  <c r="X34" i="4" s="1"/>
  <c r="V33" i="4"/>
  <c r="X33" i="4" s="1"/>
  <c r="V32" i="4"/>
  <c r="X32" i="4" s="1"/>
  <c r="V31" i="4"/>
  <c r="X31" i="4" s="1"/>
  <c r="V30" i="4"/>
  <c r="X30" i="4" s="1"/>
  <c r="V29" i="4"/>
  <c r="X29" i="4" s="1"/>
  <c r="V28" i="4"/>
  <c r="X28" i="4" s="1"/>
  <c r="V26" i="4"/>
  <c r="X26" i="4" s="1"/>
  <c r="V25" i="4"/>
  <c r="U23" i="4"/>
  <c r="T23" i="4"/>
  <c r="S23" i="4"/>
  <c r="R23" i="4"/>
  <c r="Q23" i="4"/>
  <c r="P23" i="4"/>
  <c r="O23" i="4"/>
  <c r="N23" i="4"/>
  <c r="M23" i="4"/>
  <c r="L23" i="4"/>
  <c r="K23" i="4"/>
  <c r="W22" i="4"/>
  <c r="U22" i="4"/>
  <c r="T22" i="4"/>
  <c r="S22" i="4"/>
  <c r="R22" i="4"/>
  <c r="Q22" i="4"/>
  <c r="P22" i="4"/>
  <c r="O22" i="4"/>
  <c r="N22" i="4"/>
  <c r="V22" i="4" s="1"/>
  <c r="X22" i="4" s="1"/>
  <c r="M22" i="4"/>
  <c r="L22" i="4"/>
  <c r="K22" i="4"/>
  <c r="X17" i="4"/>
  <c r="V17" i="4"/>
  <c r="V16" i="4"/>
  <c r="X16" i="4" s="1"/>
  <c r="X15" i="4"/>
  <c r="V15" i="4"/>
  <c r="V14" i="4"/>
  <c r="X14" i="4" s="1"/>
  <c r="X13" i="4"/>
  <c r="V13" i="4"/>
  <c r="V12" i="4"/>
  <c r="X12" i="4" s="1"/>
  <c r="X11" i="4"/>
  <c r="V11" i="4"/>
  <c r="V10" i="4"/>
  <c r="X10" i="4" s="1"/>
  <c r="X9" i="4"/>
  <c r="V9" i="4"/>
  <c r="V8" i="4"/>
  <c r="X8" i="4" s="1"/>
  <c r="X6" i="4"/>
  <c r="V6" i="4"/>
  <c r="AR5" i="4"/>
  <c r="V5" i="4"/>
  <c r="AQ5" i="4" s="1"/>
  <c r="B409" i="3"/>
  <c r="T318" i="3"/>
  <c r="P318" i="3"/>
  <c r="L318" i="3"/>
  <c r="U317" i="3"/>
  <c r="T317" i="3"/>
  <c r="S317" i="3"/>
  <c r="R317" i="3"/>
  <c r="R318" i="3" s="1"/>
  <c r="Q317" i="3"/>
  <c r="Q318" i="3" s="1"/>
  <c r="P317" i="3"/>
  <c r="O317" i="3"/>
  <c r="N317" i="3"/>
  <c r="N318" i="3" s="1"/>
  <c r="M317" i="3"/>
  <c r="M318" i="3" s="1"/>
  <c r="L317" i="3"/>
  <c r="K317" i="3"/>
  <c r="J317" i="3"/>
  <c r="J318" i="3" s="1"/>
  <c r="I317" i="3"/>
  <c r="V316" i="3"/>
  <c r="T316" i="3"/>
  <c r="S316" i="3"/>
  <c r="S318" i="3" s="1"/>
  <c r="R316" i="3"/>
  <c r="Q316" i="3"/>
  <c r="P316" i="3"/>
  <c r="O316" i="3"/>
  <c r="O318" i="3" s="1"/>
  <c r="N316" i="3"/>
  <c r="M316" i="3"/>
  <c r="L316" i="3"/>
  <c r="K316" i="3"/>
  <c r="K318" i="3" s="1"/>
  <c r="J316" i="3"/>
  <c r="I316" i="3"/>
  <c r="B316" i="3"/>
  <c r="A316" i="3"/>
  <c r="A419" i="3" s="1"/>
  <c r="R312" i="3"/>
  <c r="N312" i="3"/>
  <c r="J312" i="3"/>
  <c r="T311" i="3"/>
  <c r="T312" i="3" s="1"/>
  <c r="S311" i="3"/>
  <c r="R311" i="3"/>
  <c r="Q311" i="3"/>
  <c r="P311" i="3"/>
  <c r="P312" i="3" s="1"/>
  <c r="O311" i="3"/>
  <c r="N311" i="3"/>
  <c r="M311" i="3"/>
  <c r="L311" i="3"/>
  <c r="L312" i="3" s="1"/>
  <c r="K311" i="3"/>
  <c r="J311" i="3"/>
  <c r="I311" i="3"/>
  <c r="V310" i="3"/>
  <c r="T310" i="3"/>
  <c r="S310" i="3"/>
  <c r="R310" i="3"/>
  <c r="Q310" i="3"/>
  <c r="Q312" i="3" s="1"/>
  <c r="P310" i="3"/>
  <c r="O310" i="3"/>
  <c r="N310" i="3"/>
  <c r="M310" i="3"/>
  <c r="M312" i="3" s="1"/>
  <c r="L310" i="3"/>
  <c r="K310" i="3"/>
  <c r="J310" i="3"/>
  <c r="I310" i="3"/>
  <c r="I312" i="3" s="1"/>
  <c r="T309" i="3"/>
  <c r="P309" i="3"/>
  <c r="L309" i="3"/>
  <c r="T308" i="3"/>
  <c r="S308" i="3"/>
  <c r="R308" i="3"/>
  <c r="R309" i="3" s="1"/>
  <c r="Q308" i="3"/>
  <c r="P308" i="3"/>
  <c r="O308" i="3"/>
  <c r="N308" i="3"/>
  <c r="N309" i="3" s="1"/>
  <c r="M308" i="3"/>
  <c r="L308" i="3"/>
  <c r="K308" i="3"/>
  <c r="J308" i="3"/>
  <c r="J309" i="3" s="1"/>
  <c r="I308" i="3"/>
  <c r="V307" i="3"/>
  <c r="T307" i="3"/>
  <c r="S307" i="3"/>
  <c r="S309" i="3" s="1"/>
  <c r="R307" i="3"/>
  <c r="Q307" i="3"/>
  <c r="P307" i="3"/>
  <c r="O307" i="3"/>
  <c r="O309" i="3" s="1"/>
  <c r="N307" i="3"/>
  <c r="M307" i="3"/>
  <c r="L307" i="3"/>
  <c r="K307" i="3"/>
  <c r="K309" i="3" s="1"/>
  <c r="J307" i="3"/>
  <c r="I307" i="3"/>
  <c r="R306" i="3"/>
  <c r="N306" i="3"/>
  <c r="J306" i="3"/>
  <c r="T305" i="3"/>
  <c r="S305" i="3"/>
  <c r="R305" i="3"/>
  <c r="Q305" i="3"/>
  <c r="P305" i="3"/>
  <c r="O305" i="3"/>
  <c r="N305" i="3"/>
  <c r="M305" i="3"/>
  <c r="L305" i="3"/>
  <c r="K305" i="3"/>
  <c r="J305" i="3"/>
  <c r="I305" i="3"/>
  <c r="V304" i="3"/>
  <c r="V313" i="3" s="1"/>
  <c r="T304" i="3"/>
  <c r="S304" i="3"/>
  <c r="R304" i="3"/>
  <c r="Q304" i="3"/>
  <c r="Q306" i="3" s="1"/>
  <c r="P304" i="3"/>
  <c r="O304" i="3"/>
  <c r="N304" i="3"/>
  <c r="M304" i="3"/>
  <c r="M306" i="3" s="1"/>
  <c r="L304" i="3"/>
  <c r="K304" i="3"/>
  <c r="J304" i="3"/>
  <c r="I304" i="3"/>
  <c r="I306" i="3" s="1"/>
  <c r="B304" i="3"/>
  <c r="F301" i="3"/>
  <c r="T300" i="3"/>
  <c r="P300" i="3"/>
  <c r="L300" i="3"/>
  <c r="T299" i="3"/>
  <c r="S299" i="3"/>
  <c r="R299" i="3"/>
  <c r="R300" i="3" s="1"/>
  <c r="Q299" i="3"/>
  <c r="Q300" i="3" s="1"/>
  <c r="P299" i="3"/>
  <c r="O299" i="3"/>
  <c r="N299" i="3"/>
  <c r="N300" i="3" s="1"/>
  <c r="M299" i="3"/>
  <c r="M300" i="3" s="1"/>
  <c r="L299" i="3"/>
  <c r="K299" i="3"/>
  <c r="J299" i="3"/>
  <c r="J300" i="3" s="1"/>
  <c r="I299" i="3"/>
  <c r="I300" i="3" s="1"/>
  <c r="V298" i="3"/>
  <c r="U298" i="3"/>
  <c r="W298" i="3" s="1"/>
  <c r="T298" i="3"/>
  <c r="S298" i="3"/>
  <c r="S300" i="3" s="1"/>
  <c r="R298" i="3"/>
  <c r="Q298" i="3"/>
  <c r="P298" i="3"/>
  <c r="O298" i="3"/>
  <c r="O300" i="3" s="1"/>
  <c r="N298" i="3"/>
  <c r="M298" i="3"/>
  <c r="L298" i="3"/>
  <c r="K298" i="3"/>
  <c r="K300" i="3" s="1"/>
  <c r="J298" i="3"/>
  <c r="I298" i="3"/>
  <c r="R297" i="3"/>
  <c r="N297" i="3"/>
  <c r="J297" i="3"/>
  <c r="U296" i="3"/>
  <c r="T296" i="3"/>
  <c r="T297" i="3" s="1"/>
  <c r="S296" i="3"/>
  <c r="R296" i="3"/>
  <c r="Q296" i="3"/>
  <c r="Q297" i="3" s="1"/>
  <c r="P296" i="3"/>
  <c r="P297" i="3" s="1"/>
  <c r="O296" i="3"/>
  <c r="N296" i="3"/>
  <c r="M296" i="3"/>
  <c r="M297" i="3" s="1"/>
  <c r="L296" i="3"/>
  <c r="L297" i="3" s="1"/>
  <c r="K296" i="3"/>
  <c r="J296" i="3"/>
  <c r="I296" i="3"/>
  <c r="I297" i="3" s="1"/>
  <c r="V295" i="3"/>
  <c r="T295" i="3"/>
  <c r="S295" i="3"/>
  <c r="R295" i="3"/>
  <c r="Q295" i="3"/>
  <c r="P295" i="3"/>
  <c r="O295" i="3"/>
  <c r="N295" i="3"/>
  <c r="M295" i="3"/>
  <c r="L295" i="3"/>
  <c r="K295" i="3"/>
  <c r="J295" i="3"/>
  <c r="I295" i="3"/>
  <c r="T294" i="3"/>
  <c r="P294" i="3"/>
  <c r="L294" i="3"/>
  <c r="U293" i="3"/>
  <c r="U294" i="3" s="1"/>
  <c r="T293" i="3"/>
  <c r="S293" i="3"/>
  <c r="S294" i="3" s="1"/>
  <c r="R293" i="3"/>
  <c r="R294" i="3" s="1"/>
  <c r="Q293" i="3"/>
  <c r="Q294" i="3" s="1"/>
  <c r="P293" i="3"/>
  <c r="O293" i="3"/>
  <c r="O294" i="3" s="1"/>
  <c r="N293" i="3"/>
  <c r="N294" i="3" s="1"/>
  <c r="M293" i="3"/>
  <c r="M294" i="3" s="1"/>
  <c r="L293" i="3"/>
  <c r="K293" i="3"/>
  <c r="K294" i="3" s="1"/>
  <c r="J293" i="3"/>
  <c r="J294" i="3" s="1"/>
  <c r="I293" i="3"/>
  <c r="I294" i="3" s="1"/>
  <c r="V292" i="3"/>
  <c r="U292" i="3"/>
  <c r="W292" i="3" s="1"/>
  <c r="T292" i="3"/>
  <c r="S292" i="3"/>
  <c r="R292" i="3"/>
  <c r="Q292" i="3"/>
  <c r="P292" i="3"/>
  <c r="O292" i="3"/>
  <c r="N292" i="3"/>
  <c r="M292" i="3"/>
  <c r="L292" i="3"/>
  <c r="K292" i="3"/>
  <c r="J292" i="3"/>
  <c r="I292" i="3"/>
  <c r="U291" i="3"/>
  <c r="Q291" i="3"/>
  <c r="M291" i="3"/>
  <c r="I291" i="3"/>
  <c r="U290" i="3"/>
  <c r="T290" i="3"/>
  <c r="T291" i="3" s="1"/>
  <c r="S290" i="3"/>
  <c r="S291" i="3" s="1"/>
  <c r="R290" i="3"/>
  <c r="Q290" i="3"/>
  <c r="P290" i="3"/>
  <c r="P291" i="3" s="1"/>
  <c r="O290" i="3"/>
  <c r="O291" i="3" s="1"/>
  <c r="N290" i="3"/>
  <c r="M290" i="3"/>
  <c r="L290" i="3"/>
  <c r="L291" i="3" s="1"/>
  <c r="K290" i="3"/>
  <c r="K291" i="3" s="1"/>
  <c r="J290" i="3"/>
  <c r="I290" i="3"/>
  <c r="V289" i="3"/>
  <c r="U289" i="3"/>
  <c r="T289" i="3"/>
  <c r="S289" i="3"/>
  <c r="R289" i="3"/>
  <c r="Q289" i="3"/>
  <c r="P289" i="3"/>
  <c r="O289" i="3"/>
  <c r="N289" i="3"/>
  <c r="M289" i="3"/>
  <c r="L289" i="3"/>
  <c r="K289" i="3"/>
  <c r="J289" i="3"/>
  <c r="I289" i="3"/>
  <c r="R288" i="3"/>
  <c r="N288" i="3"/>
  <c r="J288" i="3"/>
  <c r="U287" i="3"/>
  <c r="U288" i="3" s="1"/>
  <c r="T287" i="3"/>
  <c r="T288" i="3" s="1"/>
  <c r="S287" i="3"/>
  <c r="S288" i="3" s="1"/>
  <c r="R287" i="3"/>
  <c r="Q287" i="3"/>
  <c r="Q288" i="3" s="1"/>
  <c r="P287" i="3"/>
  <c r="P288" i="3" s="1"/>
  <c r="O287" i="3"/>
  <c r="O288" i="3" s="1"/>
  <c r="N287" i="3"/>
  <c r="M287" i="3"/>
  <c r="M288" i="3" s="1"/>
  <c r="L287" i="3"/>
  <c r="L288" i="3" s="1"/>
  <c r="K287" i="3"/>
  <c r="K288" i="3" s="1"/>
  <c r="J287" i="3"/>
  <c r="I287" i="3"/>
  <c r="I288" i="3" s="1"/>
  <c r="W286" i="3"/>
  <c r="V286" i="3"/>
  <c r="U286" i="3"/>
  <c r="T286" i="3"/>
  <c r="S286" i="3"/>
  <c r="R286" i="3"/>
  <c r="Q286" i="3"/>
  <c r="P286" i="3"/>
  <c r="O286" i="3"/>
  <c r="N286" i="3"/>
  <c r="M286" i="3"/>
  <c r="L286" i="3"/>
  <c r="K286" i="3"/>
  <c r="J286" i="3"/>
  <c r="I286" i="3"/>
  <c r="S285" i="3"/>
  <c r="O285" i="3"/>
  <c r="K285" i="3"/>
  <c r="U284" i="3"/>
  <c r="T284" i="3"/>
  <c r="S284" i="3"/>
  <c r="R284" i="3"/>
  <c r="R285" i="3" s="1"/>
  <c r="Q284" i="3"/>
  <c r="Q285" i="3" s="1"/>
  <c r="P284" i="3"/>
  <c r="O284" i="3"/>
  <c r="N284" i="3"/>
  <c r="N285" i="3" s="1"/>
  <c r="M284" i="3"/>
  <c r="M285" i="3" s="1"/>
  <c r="L284" i="3"/>
  <c r="K284" i="3"/>
  <c r="J284" i="3"/>
  <c r="J285" i="3" s="1"/>
  <c r="I284" i="3"/>
  <c r="I285" i="3" s="1"/>
  <c r="V283" i="3"/>
  <c r="U283" i="3"/>
  <c r="W283" i="3" s="1"/>
  <c r="T283" i="3"/>
  <c r="S283" i="3"/>
  <c r="R283" i="3"/>
  <c r="Q283" i="3"/>
  <c r="P283" i="3"/>
  <c r="O283" i="3"/>
  <c r="N283" i="3"/>
  <c r="M283" i="3"/>
  <c r="L283" i="3"/>
  <c r="K283" i="3"/>
  <c r="J283" i="3"/>
  <c r="I283" i="3"/>
  <c r="T282" i="3"/>
  <c r="P282" i="3"/>
  <c r="L282" i="3"/>
  <c r="U281" i="3"/>
  <c r="T281" i="3"/>
  <c r="S281" i="3"/>
  <c r="S282" i="3" s="1"/>
  <c r="R281" i="3"/>
  <c r="R282" i="3" s="1"/>
  <c r="Q281" i="3"/>
  <c r="P281" i="3"/>
  <c r="O281" i="3"/>
  <c r="O282" i="3" s="1"/>
  <c r="N281" i="3"/>
  <c r="N282" i="3" s="1"/>
  <c r="M281" i="3"/>
  <c r="L281" i="3"/>
  <c r="K281" i="3"/>
  <c r="K282" i="3" s="1"/>
  <c r="J281" i="3"/>
  <c r="J282" i="3" s="1"/>
  <c r="I281" i="3"/>
  <c r="V280" i="3"/>
  <c r="U280" i="3"/>
  <c r="T280" i="3"/>
  <c r="S280" i="3"/>
  <c r="R280" i="3"/>
  <c r="Q280" i="3"/>
  <c r="P280" i="3"/>
  <c r="O280" i="3"/>
  <c r="N280" i="3"/>
  <c r="M280" i="3"/>
  <c r="L280" i="3"/>
  <c r="K280" i="3"/>
  <c r="J280" i="3"/>
  <c r="I280" i="3"/>
  <c r="U279" i="3"/>
  <c r="Q279" i="3"/>
  <c r="M279" i="3"/>
  <c r="I279" i="3"/>
  <c r="U278" i="3"/>
  <c r="W278" i="3" s="1"/>
  <c r="T278" i="3"/>
  <c r="T279" i="3" s="1"/>
  <c r="S278" i="3"/>
  <c r="S279" i="3" s="1"/>
  <c r="R278" i="3"/>
  <c r="R279" i="3" s="1"/>
  <c r="Q278" i="3"/>
  <c r="P278" i="3"/>
  <c r="P279" i="3" s="1"/>
  <c r="O278" i="3"/>
  <c r="O279" i="3" s="1"/>
  <c r="N278" i="3"/>
  <c r="N279" i="3" s="1"/>
  <c r="M278" i="3"/>
  <c r="L278" i="3"/>
  <c r="L279" i="3" s="1"/>
  <c r="K278" i="3"/>
  <c r="K279" i="3" s="1"/>
  <c r="J278" i="3"/>
  <c r="J279" i="3" s="1"/>
  <c r="I278" i="3"/>
  <c r="V277" i="3"/>
  <c r="U277" i="3"/>
  <c r="T277" i="3"/>
  <c r="S277" i="3"/>
  <c r="R277" i="3"/>
  <c r="Q277" i="3"/>
  <c r="P277" i="3"/>
  <c r="O277" i="3"/>
  <c r="N277" i="3"/>
  <c r="M277" i="3"/>
  <c r="L277" i="3"/>
  <c r="K277" i="3"/>
  <c r="J277" i="3"/>
  <c r="I277" i="3"/>
  <c r="R276" i="3"/>
  <c r="N276" i="3"/>
  <c r="J276" i="3"/>
  <c r="T275" i="3"/>
  <c r="S275" i="3"/>
  <c r="S276" i="3" s="1"/>
  <c r="R275" i="3"/>
  <c r="Q275" i="3"/>
  <c r="Q276" i="3" s="1"/>
  <c r="P275" i="3"/>
  <c r="O275" i="3"/>
  <c r="O276" i="3" s="1"/>
  <c r="N275" i="3"/>
  <c r="M275" i="3"/>
  <c r="M276" i="3" s="1"/>
  <c r="L275" i="3"/>
  <c r="K275" i="3"/>
  <c r="K276" i="3" s="1"/>
  <c r="J275" i="3"/>
  <c r="I275" i="3"/>
  <c r="I276" i="3" s="1"/>
  <c r="V274" i="3"/>
  <c r="T274" i="3"/>
  <c r="S274" i="3"/>
  <c r="R274" i="3"/>
  <c r="Q274" i="3"/>
  <c r="P274" i="3"/>
  <c r="O274" i="3"/>
  <c r="N274" i="3"/>
  <c r="M274" i="3"/>
  <c r="L274" i="3"/>
  <c r="K274" i="3"/>
  <c r="J274" i="3"/>
  <c r="I274" i="3"/>
  <c r="B274" i="3"/>
  <c r="T270" i="3"/>
  <c r="P270" i="3"/>
  <c r="L270" i="3"/>
  <c r="T269" i="3"/>
  <c r="S269" i="3"/>
  <c r="S270" i="3" s="1"/>
  <c r="R269" i="3"/>
  <c r="R270" i="3" s="1"/>
  <c r="Q269" i="3"/>
  <c r="P269" i="3"/>
  <c r="O269" i="3"/>
  <c r="O270" i="3" s="1"/>
  <c r="N269" i="3"/>
  <c r="N270" i="3" s="1"/>
  <c r="M269" i="3"/>
  <c r="L269" i="3"/>
  <c r="K269" i="3"/>
  <c r="K270" i="3" s="1"/>
  <c r="J269" i="3"/>
  <c r="J270" i="3" s="1"/>
  <c r="I269" i="3"/>
  <c r="V268" i="3"/>
  <c r="U268" i="3"/>
  <c r="T268" i="3"/>
  <c r="S268" i="3"/>
  <c r="R268" i="3"/>
  <c r="Q268" i="3"/>
  <c r="Q271" i="3" s="1"/>
  <c r="P268" i="3"/>
  <c r="O268" i="3"/>
  <c r="N268" i="3"/>
  <c r="M268" i="3"/>
  <c r="M271" i="3" s="1"/>
  <c r="L268" i="3"/>
  <c r="K268" i="3"/>
  <c r="J268" i="3"/>
  <c r="I268" i="3"/>
  <c r="R267" i="3"/>
  <c r="N267" i="3"/>
  <c r="J267" i="3"/>
  <c r="T266" i="3"/>
  <c r="T267" i="3" s="1"/>
  <c r="S266" i="3"/>
  <c r="R266" i="3"/>
  <c r="Q266" i="3"/>
  <c r="Q267" i="3" s="1"/>
  <c r="P266" i="3"/>
  <c r="P267" i="3" s="1"/>
  <c r="O266" i="3"/>
  <c r="N266" i="3"/>
  <c r="M266" i="3"/>
  <c r="M267" i="3" s="1"/>
  <c r="L266" i="3"/>
  <c r="L267" i="3" s="1"/>
  <c r="K266" i="3"/>
  <c r="J266" i="3"/>
  <c r="I266" i="3"/>
  <c r="I267" i="3" s="1"/>
  <c r="W265" i="3"/>
  <c r="V265" i="3"/>
  <c r="U265" i="3"/>
  <c r="T265" i="3"/>
  <c r="S265" i="3"/>
  <c r="R265" i="3"/>
  <c r="Q265" i="3"/>
  <c r="P265" i="3"/>
  <c r="O265" i="3"/>
  <c r="N265" i="3"/>
  <c r="M265" i="3"/>
  <c r="L265" i="3"/>
  <c r="K265" i="3"/>
  <c r="J265" i="3"/>
  <c r="I265" i="3"/>
  <c r="T264" i="3"/>
  <c r="P264" i="3"/>
  <c r="L264" i="3"/>
  <c r="T263" i="3"/>
  <c r="S263" i="3"/>
  <c r="S264" i="3" s="1"/>
  <c r="R263" i="3"/>
  <c r="Q263" i="3"/>
  <c r="P263" i="3"/>
  <c r="O263" i="3"/>
  <c r="O264" i="3" s="1"/>
  <c r="N263" i="3"/>
  <c r="M263" i="3"/>
  <c r="L263" i="3"/>
  <c r="K263" i="3"/>
  <c r="K264" i="3" s="1"/>
  <c r="J263" i="3"/>
  <c r="I263" i="3"/>
  <c r="V262" i="3"/>
  <c r="V271" i="3" s="1"/>
  <c r="U262" i="3"/>
  <c r="W262" i="3" s="1"/>
  <c r="T262" i="3"/>
  <c r="S262" i="3"/>
  <c r="R262" i="3"/>
  <c r="Q262" i="3"/>
  <c r="P262" i="3"/>
  <c r="O262" i="3"/>
  <c r="N262" i="3"/>
  <c r="M262" i="3"/>
  <c r="L262" i="3"/>
  <c r="K262" i="3"/>
  <c r="J262" i="3"/>
  <c r="I262" i="3"/>
  <c r="B262" i="3"/>
  <c r="F259" i="3"/>
  <c r="R258" i="3"/>
  <c r="N258" i="3"/>
  <c r="J258" i="3"/>
  <c r="U257" i="3"/>
  <c r="U258" i="3" s="1"/>
  <c r="T257" i="3"/>
  <c r="T258" i="3" s="1"/>
  <c r="S257" i="3"/>
  <c r="R257" i="3"/>
  <c r="Q257" i="3"/>
  <c r="Q258" i="3" s="1"/>
  <c r="P257" i="3"/>
  <c r="P258" i="3" s="1"/>
  <c r="O257" i="3"/>
  <c r="N257" i="3"/>
  <c r="M257" i="3"/>
  <c r="M258" i="3" s="1"/>
  <c r="L257" i="3"/>
  <c r="L258" i="3" s="1"/>
  <c r="K257" i="3"/>
  <c r="J257" i="3"/>
  <c r="I257" i="3"/>
  <c r="I258" i="3" s="1"/>
  <c r="W256" i="3"/>
  <c r="V256" i="3"/>
  <c r="U256" i="3"/>
  <c r="T256" i="3"/>
  <c r="S256" i="3"/>
  <c r="R256" i="3"/>
  <c r="Q256" i="3"/>
  <c r="P256" i="3"/>
  <c r="O256" i="3"/>
  <c r="N256" i="3"/>
  <c r="M256" i="3"/>
  <c r="L256" i="3"/>
  <c r="K256" i="3"/>
  <c r="J256" i="3"/>
  <c r="I256" i="3"/>
  <c r="K255" i="3"/>
  <c r="J255" i="3"/>
  <c r="U254" i="3"/>
  <c r="T254" i="3"/>
  <c r="T255" i="3" s="1"/>
  <c r="S254" i="3"/>
  <c r="R254" i="3"/>
  <c r="Q254" i="3"/>
  <c r="Q255" i="3" s="1"/>
  <c r="P254" i="3"/>
  <c r="P255" i="3" s="1"/>
  <c r="O254" i="3"/>
  <c r="N254" i="3"/>
  <c r="M254" i="3"/>
  <c r="M255" i="3" s="1"/>
  <c r="L254" i="3"/>
  <c r="L255" i="3" s="1"/>
  <c r="K254" i="3"/>
  <c r="J254" i="3"/>
  <c r="I254" i="3"/>
  <c r="I255" i="3" s="1"/>
  <c r="V253" i="3"/>
  <c r="T253" i="3"/>
  <c r="S253" i="3"/>
  <c r="R253" i="3"/>
  <c r="Q253" i="3"/>
  <c r="P253" i="3"/>
  <c r="O253" i="3"/>
  <c r="N253" i="3"/>
  <c r="M253" i="3"/>
  <c r="L253" i="3"/>
  <c r="K253" i="3"/>
  <c r="J253" i="3"/>
  <c r="I253" i="3"/>
  <c r="T252" i="3"/>
  <c r="S252" i="3"/>
  <c r="P252" i="3"/>
  <c r="O252" i="3"/>
  <c r="L252" i="3"/>
  <c r="K252" i="3"/>
  <c r="W251" i="3"/>
  <c r="W252" i="3" s="1"/>
  <c r="U251" i="3"/>
  <c r="T251" i="3"/>
  <c r="S251" i="3"/>
  <c r="R251" i="3"/>
  <c r="R252" i="3" s="1"/>
  <c r="Q251" i="3"/>
  <c r="P251" i="3"/>
  <c r="O251" i="3"/>
  <c r="N251" i="3"/>
  <c r="N252" i="3" s="1"/>
  <c r="M251" i="3"/>
  <c r="L251" i="3"/>
  <c r="K251" i="3"/>
  <c r="J251" i="3"/>
  <c r="J252" i="3" s="1"/>
  <c r="I251" i="3"/>
  <c r="V250" i="3"/>
  <c r="U250" i="3"/>
  <c r="W250" i="3" s="1"/>
  <c r="T250" i="3"/>
  <c r="S250" i="3"/>
  <c r="R250" i="3"/>
  <c r="Q250" i="3"/>
  <c r="P250" i="3"/>
  <c r="O250" i="3"/>
  <c r="N250" i="3"/>
  <c r="M250" i="3"/>
  <c r="L250" i="3"/>
  <c r="K250" i="3"/>
  <c r="J250" i="3"/>
  <c r="I250" i="3"/>
  <c r="R249" i="3"/>
  <c r="Q249" i="3"/>
  <c r="N249" i="3"/>
  <c r="M249" i="3"/>
  <c r="J249" i="3"/>
  <c r="I249" i="3"/>
  <c r="T248" i="3"/>
  <c r="S248" i="3"/>
  <c r="R248" i="3"/>
  <c r="Q248" i="3"/>
  <c r="P248" i="3"/>
  <c r="O248" i="3"/>
  <c r="N248" i="3"/>
  <c r="M248" i="3"/>
  <c r="L248" i="3"/>
  <c r="K248" i="3"/>
  <c r="J248" i="3"/>
  <c r="I248" i="3"/>
  <c r="V247" i="3"/>
  <c r="T247" i="3"/>
  <c r="S247" i="3"/>
  <c r="R247" i="3"/>
  <c r="Q247" i="3"/>
  <c r="P247" i="3"/>
  <c r="O247" i="3"/>
  <c r="N247" i="3"/>
  <c r="M247" i="3"/>
  <c r="L247" i="3"/>
  <c r="K247" i="3"/>
  <c r="J247" i="3"/>
  <c r="I247" i="3"/>
  <c r="B247" i="3"/>
  <c r="O245" i="3"/>
  <c r="M244" i="3"/>
  <c r="T243" i="3"/>
  <c r="S243" i="3"/>
  <c r="P243" i="3"/>
  <c r="O243" i="3"/>
  <c r="L243" i="3"/>
  <c r="K243" i="3"/>
  <c r="W242" i="3"/>
  <c r="W243" i="3" s="1"/>
  <c r="U242" i="3"/>
  <c r="T242" i="3"/>
  <c r="S242" i="3"/>
  <c r="R242" i="3"/>
  <c r="R243" i="3" s="1"/>
  <c r="Q242" i="3"/>
  <c r="P242" i="3"/>
  <c r="O242" i="3"/>
  <c r="N242" i="3"/>
  <c r="N243" i="3" s="1"/>
  <c r="M242" i="3"/>
  <c r="L242" i="3"/>
  <c r="K242" i="3"/>
  <c r="J242" i="3"/>
  <c r="J243" i="3" s="1"/>
  <c r="I242" i="3"/>
  <c r="V241" i="3"/>
  <c r="U241" i="3"/>
  <c r="W241" i="3" s="1"/>
  <c r="T241" i="3"/>
  <c r="S241" i="3"/>
  <c r="R241" i="3"/>
  <c r="Q241" i="3"/>
  <c r="Q244" i="3" s="1"/>
  <c r="P241" i="3"/>
  <c r="O241" i="3"/>
  <c r="N241" i="3"/>
  <c r="M241" i="3"/>
  <c r="L241" i="3"/>
  <c r="K241" i="3"/>
  <c r="J241" i="3"/>
  <c r="I241" i="3"/>
  <c r="I244" i="3" s="1"/>
  <c r="W240" i="3"/>
  <c r="U240" i="3"/>
  <c r="R240" i="3"/>
  <c r="Q240" i="3"/>
  <c r="N240" i="3"/>
  <c r="M240" i="3"/>
  <c r="J240" i="3"/>
  <c r="I240" i="3"/>
  <c r="U239" i="3"/>
  <c r="T239" i="3"/>
  <c r="T240" i="3" s="1"/>
  <c r="S239" i="3"/>
  <c r="S240" i="3" s="1"/>
  <c r="R239" i="3"/>
  <c r="Q239" i="3"/>
  <c r="P239" i="3"/>
  <c r="P240" i="3" s="1"/>
  <c r="O239" i="3"/>
  <c r="O240" i="3" s="1"/>
  <c r="N239" i="3"/>
  <c r="M239" i="3"/>
  <c r="L239" i="3"/>
  <c r="L240" i="3" s="1"/>
  <c r="K239" i="3"/>
  <c r="K240" i="3" s="1"/>
  <c r="J239" i="3"/>
  <c r="I239" i="3"/>
  <c r="W238" i="3"/>
  <c r="V238" i="3"/>
  <c r="R245" i="3" s="1"/>
  <c r="U238" i="3"/>
  <c r="W239" i="3" s="1"/>
  <c r="T238" i="3"/>
  <c r="S238" i="3"/>
  <c r="R238" i="3"/>
  <c r="Q238" i="3"/>
  <c r="P238" i="3"/>
  <c r="O238" i="3"/>
  <c r="N238" i="3"/>
  <c r="M238" i="3"/>
  <c r="L238" i="3"/>
  <c r="K238" i="3"/>
  <c r="J238" i="3"/>
  <c r="I238" i="3"/>
  <c r="S237" i="3"/>
  <c r="R237" i="3"/>
  <c r="O237" i="3"/>
  <c r="N237" i="3"/>
  <c r="K237" i="3"/>
  <c r="J237" i="3"/>
  <c r="U236" i="3"/>
  <c r="T236" i="3"/>
  <c r="T245" i="3" s="1"/>
  <c r="T246" i="3" s="1"/>
  <c r="S236" i="3"/>
  <c r="R236" i="3"/>
  <c r="Q236" i="3"/>
  <c r="P236" i="3"/>
  <c r="P245" i="3" s="1"/>
  <c r="P246" i="3" s="1"/>
  <c r="O236" i="3"/>
  <c r="N236" i="3"/>
  <c r="M236" i="3"/>
  <c r="L236" i="3"/>
  <c r="L245" i="3" s="1"/>
  <c r="L246" i="3" s="1"/>
  <c r="K236" i="3"/>
  <c r="J236" i="3"/>
  <c r="I236" i="3"/>
  <c r="W235" i="3"/>
  <c r="V235" i="3"/>
  <c r="V244" i="3" s="1"/>
  <c r="U235" i="3"/>
  <c r="T235" i="3"/>
  <c r="T244" i="3" s="1"/>
  <c r="S235" i="3"/>
  <c r="S244" i="3" s="1"/>
  <c r="R235" i="3"/>
  <c r="Q235" i="3"/>
  <c r="P235" i="3"/>
  <c r="P244" i="3" s="1"/>
  <c r="O235" i="3"/>
  <c r="O244" i="3" s="1"/>
  <c r="N235" i="3"/>
  <c r="M235" i="3"/>
  <c r="L235" i="3"/>
  <c r="L244" i="3" s="1"/>
  <c r="K235" i="3"/>
  <c r="K244" i="3" s="1"/>
  <c r="J235" i="3"/>
  <c r="I235" i="3"/>
  <c r="B235" i="3"/>
  <c r="T231" i="3"/>
  <c r="Q231" i="3"/>
  <c r="P231" i="3"/>
  <c r="M231" i="3"/>
  <c r="L231" i="3"/>
  <c r="I231" i="3"/>
  <c r="U230" i="3"/>
  <c r="T230" i="3"/>
  <c r="S230" i="3"/>
  <c r="S231" i="3" s="1"/>
  <c r="R230" i="3"/>
  <c r="Q230" i="3"/>
  <c r="P230" i="3"/>
  <c r="O230" i="3"/>
  <c r="O231" i="3" s="1"/>
  <c r="N230" i="3"/>
  <c r="M230" i="3"/>
  <c r="L230" i="3"/>
  <c r="K230" i="3"/>
  <c r="K231" i="3" s="1"/>
  <c r="J230" i="3"/>
  <c r="I230" i="3"/>
  <c r="V229" i="3"/>
  <c r="V232" i="3" s="1"/>
  <c r="T229" i="3"/>
  <c r="S229" i="3"/>
  <c r="R229" i="3"/>
  <c r="Q229" i="3"/>
  <c r="P229" i="3"/>
  <c r="O229" i="3"/>
  <c r="N229" i="3"/>
  <c r="M229" i="3"/>
  <c r="L229" i="3"/>
  <c r="K229" i="3"/>
  <c r="J229" i="3"/>
  <c r="I229" i="3"/>
  <c r="E229" i="3"/>
  <c r="S228" i="3"/>
  <c r="R228" i="3"/>
  <c r="O228" i="3"/>
  <c r="N228" i="3"/>
  <c r="K228" i="3"/>
  <c r="J228" i="3"/>
  <c r="U227" i="3"/>
  <c r="T227" i="3"/>
  <c r="T228" i="3" s="1"/>
  <c r="S227" i="3"/>
  <c r="R227" i="3"/>
  <c r="Q227" i="3"/>
  <c r="P227" i="3"/>
  <c r="P228" i="3" s="1"/>
  <c r="O227" i="3"/>
  <c r="N227" i="3"/>
  <c r="M227" i="3"/>
  <c r="L227" i="3"/>
  <c r="L228" i="3" s="1"/>
  <c r="K227" i="3"/>
  <c r="J227" i="3"/>
  <c r="I227" i="3"/>
  <c r="V226" i="3"/>
  <c r="T226" i="3"/>
  <c r="S226" i="3"/>
  <c r="R226" i="3"/>
  <c r="Q226" i="3"/>
  <c r="P226" i="3"/>
  <c r="O226" i="3"/>
  <c r="N226" i="3"/>
  <c r="M226" i="3"/>
  <c r="L226" i="3"/>
  <c r="K226" i="3"/>
  <c r="J226" i="3"/>
  <c r="I226" i="3"/>
  <c r="B226" i="3"/>
  <c r="T225" i="3"/>
  <c r="S225" i="3"/>
  <c r="P225" i="3"/>
  <c r="O225" i="3"/>
  <c r="L225" i="3"/>
  <c r="K225" i="3"/>
  <c r="T224" i="3"/>
  <c r="S224" i="3"/>
  <c r="R224" i="3"/>
  <c r="R225" i="3" s="1"/>
  <c r="Q224" i="3"/>
  <c r="P224" i="3"/>
  <c r="O224" i="3"/>
  <c r="N224" i="3"/>
  <c r="N225" i="3" s="1"/>
  <c r="M224" i="3"/>
  <c r="L224" i="3"/>
  <c r="K224" i="3"/>
  <c r="J224" i="3"/>
  <c r="J225" i="3" s="1"/>
  <c r="I224" i="3"/>
  <c r="V223" i="3"/>
  <c r="U223" i="3"/>
  <c r="W223" i="3" s="1"/>
  <c r="T223" i="3"/>
  <c r="S223" i="3"/>
  <c r="R223" i="3"/>
  <c r="Q223" i="3"/>
  <c r="P223" i="3"/>
  <c r="O223" i="3"/>
  <c r="N223" i="3"/>
  <c r="M223" i="3"/>
  <c r="L223" i="3"/>
  <c r="K223" i="3"/>
  <c r="J223" i="3"/>
  <c r="I223" i="3"/>
  <c r="B223" i="3"/>
  <c r="F220" i="3"/>
  <c r="U219" i="3"/>
  <c r="R219" i="3"/>
  <c r="Q219" i="3"/>
  <c r="N219" i="3"/>
  <c r="M219" i="3"/>
  <c r="J219" i="3"/>
  <c r="I219" i="3"/>
  <c r="U218" i="3"/>
  <c r="T218" i="3"/>
  <c r="T219" i="3" s="1"/>
  <c r="S218" i="3"/>
  <c r="R218" i="3"/>
  <c r="Q218" i="3"/>
  <c r="P218" i="3"/>
  <c r="P219" i="3" s="1"/>
  <c r="O218" i="3"/>
  <c r="N218" i="3"/>
  <c r="M218" i="3"/>
  <c r="L218" i="3"/>
  <c r="L219" i="3" s="1"/>
  <c r="K218" i="3"/>
  <c r="J218" i="3"/>
  <c r="I218" i="3"/>
  <c r="W217" i="3"/>
  <c r="V217" i="3"/>
  <c r="V220" i="3" s="1"/>
  <c r="U217" i="3"/>
  <c r="W218" i="3" s="1"/>
  <c r="T217" i="3"/>
  <c r="S217" i="3"/>
  <c r="R217" i="3"/>
  <c r="Q217" i="3"/>
  <c r="P217" i="3"/>
  <c r="O217" i="3"/>
  <c r="N217" i="3"/>
  <c r="M217" i="3"/>
  <c r="L217" i="3"/>
  <c r="K217" i="3"/>
  <c r="J217" i="3"/>
  <c r="I217" i="3"/>
  <c r="T216" i="3"/>
  <c r="S216" i="3"/>
  <c r="P216" i="3"/>
  <c r="O216" i="3"/>
  <c r="L216" i="3"/>
  <c r="K216" i="3"/>
  <c r="U215" i="3"/>
  <c r="T215" i="3"/>
  <c r="S215" i="3"/>
  <c r="R215" i="3"/>
  <c r="Q215" i="3"/>
  <c r="P215" i="3"/>
  <c r="O215" i="3"/>
  <c r="N215" i="3"/>
  <c r="M215" i="3"/>
  <c r="L215" i="3"/>
  <c r="K215" i="3"/>
  <c r="J215" i="3"/>
  <c r="I215" i="3"/>
  <c r="V214" i="3"/>
  <c r="T214" i="3"/>
  <c r="S214" i="3"/>
  <c r="R214" i="3"/>
  <c r="Q214" i="3"/>
  <c r="P214" i="3"/>
  <c r="O214" i="3"/>
  <c r="N214" i="3"/>
  <c r="M214" i="3"/>
  <c r="L214" i="3"/>
  <c r="K214" i="3"/>
  <c r="J214" i="3"/>
  <c r="I214" i="3"/>
  <c r="B214" i="3"/>
  <c r="R210" i="3"/>
  <c r="Q210" i="3"/>
  <c r="N210" i="3"/>
  <c r="M210" i="3"/>
  <c r="J210" i="3"/>
  <c r="I210" i="3"/>
  <c r="U209" i="3"/>
  <c r="T209" i="3"/>
  <c r="T210" i="3" s="1"/>
  <c r="S209" i="3"/>
  <c r="R209" i="3"/>
  <c r="Q209" i="3"/>
  <c r="P209" i="3"/>
  <c r="P210" i="3" s="1"/>
  <c r="O209" i="3"/>
  <c r="N209" i="3"/>
  <c r="M209" i="3"/>
  <c r="L209" i="3"/>
  <c r="L210" i="3" s="1"/>
  <c r="K209" i="3"/>
  <c r="J209" i="3"/>
  <c r="I209" i="3"/>
  <c r="V208" i="3"/>
  <c r="T208" i="3"/>
  <c r="S208" i="3"/>
  <c r="R208" i="3"/>
  <c r="Q208" i="3"/>
  <c r="P208" i="3"/>
  <c r="O208" i="3"/>
  <c r="N208" i="3"/>
  <c r="M208" i="3"/>
  <c r="L208" i="3"/>
  <c r="K208" i="3"/>
  <c r="J208" i="3"/>
  <c r="I208" i="3"/>
  <c r="T207" i="3"/>
  <c r="S207" i="3"/>
  <c r="P207" i="3"/>
  <c r="O207" i="3"/>
  <c r="L207" i="3"/>
  <c r="K207" i="3"/>
  <c r="U206" i="3"/>
  <c r="U207" i="3" s="1"/>
  <c r="T206" i="3"/>
  <c r="S206" i="3"/>
  <c r="R206" i="3"/>
  <c r="R207" i="3" s="1"/>
  <c r="Q206" i="3"/>
  <c r="Q207" i="3" s="1"/>
  <c r="P206" i="3"/>
  <c r="O206" i="3"/>
  <c r="N206" i="3"/>
  <c r="N207" i="3" s="1"/>
  <c r="M206" i="3"/>
  <c r="M207" i="3" s="1"/>
  <c r="L206" i="3"/>
  <c r="K206" i="3"/>
  <c r="J206" i="3"/>
  <c r="J207" i="3" s="1"/>
  <c r="I206" i="3"/>
  <c r="I207" i="3" s="1"/>
  <c r="V205" i="3"/>
  <c r="U205" i="3"/>
  <c r="W205" i="3" s="1"/>
  <c r="T205" i="3"/>
  <c r="S205" i="3"/>
  <c r="R205" i="3"/>
  <c r="Q205" i="3"/>
  <c r="P205" i="3"/>
  <c r="O205" i="3"/>
  <c r="N205" i="3"/>
  <c r="M205" i="3"/>
  <c r="L205" i="3"/>
  <c r="K205" i="3"/>
  <c r="J205" i="3"/>
  <c r="I205" i="3"/>
  <c r="U204" i="3"/>
  <c r="T204" i="3"/>
  <c r="Q204" i="3"/>
  <c r="P204" i="3"/>
  <c r="M204" i="3"/>
  <c r="L204" i="3"/>
  <c r="I204" i="3"/>
  <c r="U203" i="3"/>
  <c r="T203" i="3"/>
  <c r="S203" i="3"/>
  <c r="R203" i="3"/>
  <c r="Q203" i="3"/>
  <c r="P203" i="3"/>
  <c r="O203" i="3"/>
  <c r="N203" i="3"/>
  <c r="M203" i="3"/>
  <c r="L203" i="3"/>
  <c r="K203" i="3"/>
  <c r="J203" i="3"/>
  <c r="I203" i="3"/>
  <c r="V202" i="3"/>
  <c r="V211" i="3" s="1"/>
  <c r="U202" i="3"/>
  <c r="T202" i="3"/>
  <c r="S202" i="3"/>
  <c r="R202" i="3"/>
  <c r="Q202" i="3"/>
  <c r="P202" i="3"/>
  <c r="O202" i="3"/>
  <c r="N202" i="3"/>
  <c r="M202" i="3"/>
  <c r="L202" i="3"/>
  <c r="K202" i="3"/>
  <c r="J202" i="3"/>
  <c r="I202" i="3"/>
  <c r="B202" i="3"/>
  <c r="R201" i="3"/>
  <c r="Q201" i="3"/>
  <c r="N201" i="3"/>
  <c r="M201" i="3"/>
  <c r="J201" i="3"/>
  <c r="I201" i="3"/>
  <c r="T200" i="3"/>
  <c r="T201" i="3" s="1"/>
  <c r="S200" i="3"/>
  <c r="R200" i="3"/>
  <c r="Q200" i="3"/>
  <c r="P200" i="3"/>
  <c r="P201" i="3" s="1"/>
  <c r="O200" i="3"/>
  <c r="N200" i="3"/>
  <c r="M200" i="3"/>
  <c r="L200" i="3"/>
  <c r="L201" i="3" s="1"/>
  <c r="K200" i="3"/>
  <c r="J200" i="3"/>
  <c r="I200" i="3"/>
  <c r="W199" i="3"/>
  <c r="V199" i="3"/>
  <c r="U199" i="3"/>
  <c r="T199" i="3"/>
  <c r="S199" i="3"/>
  <c r="R199" i="3"/>
  <c r="Q199" i="3"/>
  <c r="P199" i="3"/>
  <c r="O199" i="3"/>
  <c r="N199" i="3"/>
  <c r="M199" i="3"/>
  <c r="L199" i="3"/>
  <c r="K199" i="3"/>
  <c r="J199" i="3"/>
  <c r="I199" i="3"/>
  <c r="B199" i="3"/>
  <c r="A199" i="3"/>
  <c r="O197" i="3"/>
  <c r="M196" i="3"/>
  <c r="T195" i="3"/>
  <c r="S195" i="3"/>
  <c r="P195" i="3"/>
  <c r="O195" i="3"/>
  <c r="L195" i="3"/>
  <c r="K195" i="3"/>
  <c r="W194" i="3"/>
  <c r="W195" i="3" s="1"/>
  <c r="U194" i="3"/>
  <c r="U195" i="3" s="1"/>
  <c r="T194" i="3"/>
  <c r="S194" i="3"/>
  <c r="R194" i="3"/>
  <c r="R195" i="3" s="1"/>
  <c r="Q194" i="3"/>
  <c r="Q195" i="3" s="1"/>
  <c r="P194" i="3"/>
  <c r="O194" i="3"/>
  <c r="N194" i="3"/>
  <c r="N195" i="3" s="1"/>
  <c r="M194" i="3"/>
  <c r="M195" i="3" s="1"/>
  <c r="L194" i="3"/>
  <c r="K194" i="3"/>
  <c r="J194" i="3"/>
  <c r="J195" i="3" s="1"/>
  <c r="I194" i="3"/>
  <c r="I195" i="3" s="1"/>
  <c r="V193" i="3"/>
  <c r="U193" i="3"/>
  <c r="W193" i="3" s="1"/>
  <c r="T193" i="3"/>
  <c r="S193" i="3"/>
  <c r="R193" i="3"/>
  <c r="Q193" i="3"/>
  <c r="P193" i="3"/>
  <c r="O193" i="3"/>
  <c r="N193" i="3"/>
  <c r="M193" i="3"/>
  <c r="L193" i="3"/>
  <c r="K193" i="3"/>
  <c r="J193" i="3"/>
  <c r="I193" i="3"/>
  <c r="U192" i="3"/>
  <c r="R192" i="3"/>
  <c r="Q192" i="3"/>
  <c r="N192" i="3"/>
  <c r="M192" i="3"/>
  <c r="J192" i="3"/>
  <c r="I192" i="3"/>
  <c r="U191" i="3"/>
  <c r="W191" i="3" s="1"/>
  <c r="W192" i="3" s="1"/>
  <c r="T191" i="3"/>
  <c r="T192" i="3" s="1"/>
  <c r="S191" i="3"/>
  <c r="S192" i="3" s="1"/>
  <c r="R191" i="3"/>
  <c r="Q191" i="3"/>
  <c r="P191" i="3"/>
  <c r="P192" i="3" s="1"/>
  <c r="O191" i="3"/>
  <c r="O192" i="3" s="1"/>
  <c r="N191" i="3"/>
  <c r="M191" i="3"/>
  <c r="L191" i="3"/>
  <c r="L192" i="3" s="1"/>
  <c r="K191" i="3"/>
  <c r="K192" i="3" s="1"/>
  <c r="J191" i="3"/>
  <c r="I191" i="3"/>
  <c r="W190" i="3"/>
  <c r="V190" i="3"/>
  <c r="U190" i="3"/>
  <c r="T190" i="3"/>
  <c r="S190" i="3"/>
  <c r="R190" i="3"/>
  <c r="Q190" i="3"/>
  <c r="P190" i="3"/>
  <c r="O190" i="3"/>
  <c r="N190" i="3"/>
  <c r="M190" i="3"/>
  <c r="L190" i="3"/>
  <c r="K190" i="3"/>
  <c r="J190" i="3"/>
  <c r="I190" i="3"/>
  <c r="T189" i="3"/>
  <c r="S189" i="3"/>
  <c r="P189" i="3"/>
  <c r="O189" i="3"/>
  <c r="L189" i="3"/>
  <c r="K189" i="3"/>
  <c r="U188" i="3"/>
  <c r="U189" i="3" s="1"/>
  <c r="T188" i="3"/>
  <c r="S188" i="3"/>
  <c r="R188" i="3"/>
  <c r="R189" i="3" s="1"/>
  <c r="Q188" i="3"/>
  <c r="Q189" i="3" s="1"/>
  <c r="P188" i="3"/>
  <c r="O188" i="3"/>
  <c r="N188" i="3"/>
  <c r="N189" i="3" s="1"/>
  <c r="M188" i="3"/>
  <c r="M189" i="3" s="1"/>
  <c r="L188" i="3"/>
  <c r="K188" i="3"/>
  <c r="J188" i="3"/>
  <c r="J189" i="3" s="1"/>
  <c r="I188" i="3"/>
  <c r="I189" i="3" s="1"/>
  <c r="V187" i="3"/>
  <c r="U187" i="3"/>
  <c r="W187" i="3" s="1"/>
  <c r="T187" i="3"/>
  <c r="S187" i="3"/>
  <c r="R187" i="3"/>
  <c r="Q187" i="3"/>
  <c r="P187" i="3"/>
  <c r="O187" i="3"/>
  <c r="N187" i="3"/>
  <c r="M187" i="3"/>
  <c r="L187" i="3"/>
  <c r="K187" i="3"/>
  <c r="J187" i="3"/>
  <c r="I187" i="3"/>
  <c r="U186" i="3"/>
  <c r="R186" i="3"/>
  <c r="Q186" i="3"/>
  <c r="N186" i="3"/>
  <c r="M186" i="3"/>
  <c r="J186" i="3"/>
  <c r="I186" i="3"/>
  <c r="U185" i="3"/>
  <c r="W185" i="3" s="1"/>
  <c r="W186" i="3" s="1"/>
  <c r="T185" i="3"/>
  <c r="T186" i="3" s="1"/>
  <c r="S185" i="3"/>
  <c r="R185" i="3"/>
  <c r="Q185" i="3"/>
  <c r="P185" i="3"/>
  <c r="P186" i="3" s="1"/>
  <c r="O185" i="3"/>
  <c r="N185" i="3"/>
  <c r="M185" i="3"/>
  <c r="L185" i="3"/>
  <c r="L186" i="3" s="1"/>
  <c r="K185" i="3"/>
  <c r="J185" i="3"/>
  <c r="I185" i="3"/>
  <c r="W184" i="3"/>
  <c r="V184" i="3"/>
  <c r="U184" i="3"/>
  <c r="T184" i="3"/>
  <c r="S184" i="3"/>
  <c r="R184" i="3"/>
  <c r="Q184" i="3"/>
  <c r="P184" i="3"/>
  <c r="O184" i="3"/>
  <c r="N184" i="3"/>
  <c r="M184" i="3"/>
  <c r="L184" i="3"/>
  <c r="K184" i="3"/>
  <c r="J184" i="3"/>
  <c r="I184" i="3"/>
  <c r="T183" i="3"/>
  <c r="S183" i="3"/>
  <c r="P183" i="3"/>
  <c r="O183" i="3"/>
  <c r="L183" i="3"/>
  <c r="K183" i="3"/>
  <c r="W182" i="3"/>
  <c r="W183" i="3" s="1"/>
  <c r="U182" i="3"/>
  <c r="T182" i="3"/>
  <c r="S182" i="3"/>
  <c r="R182" i="3"/>
  <c r="R183" i="3" s="1"/>
  <c r="Q182" i="3"/>
  <c r="P182" i="3"/>
  <c r="O182" i="3"/>
  <c r="N182" i="3"/>
  <c r="N183" i="3" s="1"/>
  <c r="M182" i="3"/>
  <c r="L182" i="3"/>
  <c r="K182" i="3"/>
  <c r="J182" i="3"/>
  <c r="J183" i="3" s="1"/>
  <c r="I182" i="3"/>
  <c r="V181" i="3"/>
  <c r="U181" i="3"/>
  <c r="W181" i="3" s="1"/>
  <c r="T181" i="3"/>
  <c r="S181" i="3"/>
  <c r="R181" i="3"/>
  <c r="Q181" i="3"/>
  <c r="Q196" i="3" s="1"/>
  <c r="P181" i="3"/>
  <c r="O181" i="3"/>
  <c r="N181" i="3"/>
  <c r="M181" i="3"/>
  <c r="L181" i="3"/>
  <c r="K181" i="3"/>
  <c r="J181" i="3"/>
  <c r="I181" i="3"/>
  <c r="I196" i="3" s="1"/>
  <c r="U180" i="3"/>
  <c r="R180" i="3"/>
  <c r="Q180" i="3"/>
  <c r="N180" i="3"/>
  <c r="M180" i="3"/>
  <c r="J180" i="3"/>
  <c r="I180" i="3"/>
  <c r="U179" i="3"/>
  <c r="W179" i="3" s="1"/>
  <c r="W180" i="3" s="1"/>
  <c r="T179" i="3"/>
  <c r="S179" i="3"/>
  <c r="S180" i="3" s="1"/>
  <c r="R179" i="3"/>
  <c r="Q179" i="3"/>
  <c r="Q197" i="3" s="1"/>
  <c r="P179" i="3"/>
  <c r="O179" i="3"/>
  <c r="O180" i="3" s="1"/>
  <c r="N179" i="3"/>
  <c r="M179" i="3"/>
  <c r="M197" i="3" s="1"/>
  <c r="L179" i="3"/>
  <c r="K179" i="3"/>
  <c r="K180" i="3" s="1"/>
  <c r="J179" i="3"/>
  <c r="I179" i="3"/>
  <c r="I197" i="3" s="1"/>
  <c r="W178" i="3"/>
  <c r="V178" i="3"/>
  <c r="R197" i="3" s="1"/>
  <c r="R198" i="3" s="1"/>
  <c r="U178" i="3"/>
  <c r="T178" i="3"/>
  <c r="S178" i="3"/>
  <c r="R178" i="3"/>
  <c r="R196" i="3" s="1"/>
  <c r="Q178" i="3"/>
  <c r="P178" i="3"/>
  <c r="O178" i="3"/>
  <c r="N178" i="3"/>
  <c r="N196" i="3" s="1"/>
  <c r="M178" i="3"/>
  <c r="L178" i="3"/>
  <c r="K178" i="3"/>
  <c r="J178" i="3"/>
  <c r="J196" i="3" s="1"/>
  <c r="I178" i="3"/>
  <c r="B178" i="3"/>
  <c r="T174" i="3"/>
  <c r="S174" i="3"/>
  <c r="P174" i="3"/>
  <c r="O174" i="3"/>
  <c r="L174" i="3"/>
  <c r="K174" i="3"/>
  <c r="U173" i="3"/>
  <c r="T173" i="3"/>
  <c r="S173" i="3"/>
  <c r="R173" i="3"/>
  <c r="R174" i="3" s="1"/>
  <c r="Q173" i="3"/>
  <c r="P173" i="3"/>
  <c r="O173" i="3"/>
  <c r="N173" i="3"/>
  <c r="N174" i="3" s="1"/>
  <c r="M173" i="3"/>
  <c r="L173" i="3"/>
  <c r="K173" i="3"/>
  <c r="J173" i="3"/>
  <c r="J174" i="3" s="1"/>
  <c r="I173" i="3"/>
  <c r="V172" i="3"/>
  <c r="U172" i="3"/>
  <c r="T172" i="3"/>
  <c r="S172" i="3"/>
  <c r="R172" i="3"/>
  <c r="Q172" i="3"/>
  <c r="P172" i="3"/>
  <c r="O172" i="3"/>
  <c r="N172" i="3"/>
  <c r="M172" i="3"/>
  <c r="L172" i="3"/>
  <c r="K172" i="3"/>
  <c r="J172" i="3"/>
  <c r="I172" i="3"/>
  <c r="R171" i="3"/>
  <c r="Q171" i="3"/>
  <c r="N171" i="3"/>
  <c r="M171" i="3"/>
  <c r="J171" i="3"/>
  <c r="T170" i="3"/>
  <c r="S170" i="3"/>
  <c r="S171" i="3" s="1"/>
  <c r="R170" i="3"/>
  <c r="Q170" i="3"/>
  <c r="P170" i="3"/>
  <c r="O170" i="3"/>
  <c r="O171" i="3" s="1"/>
  <c r="N170" i="3"/>
  <c r="M170" i="3"/>
  <c r="L170" i="3"/>
  <c r="K170" i="3"/>
  <c r="K171" i="3" s="1"/>
  <c r="J170" i="3"/>
  <c r="I170" i="3"/>
  <c r="V169" i="3"/>
  <c r="V175" i="3" s="1"/>
  <c r="T169" i="3"/>
  <c r="S169" i="3"/>
  <c r="R169" i="3"/>
  <c r="Q169" i="3"/>
  <c r="P169" i="3"/>
  <c r="O169" i="3"/>
  <c r="N169" i="3"/>
  <c r="M169" i="3"/>
  <c r="L169" i="3"/>
  <c r="K169" i="3"/>
  <c r="J169" i="3"/>
  <c r="B169" i="3"/>
  <c r="K167" i="3"/>
  <c r="I166" i="3"/>
  <c r="T165" i="3"/>
  <c r="S165" i="3"/>
  <c r="P165" i="3"/>
  <c r="O165" i="3"/>
  <c r="L165" i="3"/>
  <c r="K165" i="3"/>
  <c r="U164" i="3"/>
  <c r="U165" i="3" s="1"/>
  <c r="T164" i="3"/>
  <c r="S164" i="3"/>
  <c r="R164" i="3"/>
  <c r="R165" i="3" s="1"/>
  <c r="Q164" i="3"/>
  <c r="Q165" i="3" s="1"/>
  <c r="P164" i="3"/>
  <c r="O164" i="3"/>
  <c r="N164" i="3"/>
  <c r="N165" i="3" s="1"/>
  <c r="M164" i="3"/>
  <c r="M165" i="3" s="1"/>
  <c r="L164" i="3"/>
  <c r="K164" i="3"/>
  <c r="J164" i="3"/>
  <c r="J165" i="3" s="1"/>
  <c r="I164" i="3"/>
  <c r="I165" i="3" s="1"/>
  <c r="V163" i="3"/>
  <c r="U163" i="3"/>
  <c r="W163" i="3" s="1"/>
  <c r="T163" i="3"/>
  <c r="S163" i="3"/>
  <c r="R163" i="3"/>
  <c r="Q163" i="3"/>
  <c r="Q166" i="3" s="1"/>
  <c r="P163" i="3"/>
  <c r="O163" i="3"/>
  <c r="N163" i="3"/>
  <c r="M163" i="3"/>
  <c r="L163" i="3"/>
  <c r="K163" i="3"/>
  <c r="J163" i="3"/>
  <c r="I163" i="3"/>
  <c r="U162" i="3"/>
  <c r="R162" i="3"/>
  <c r="Q162" i="3"/>
  <c r="N162" i="3"/>
  <c r="M162" i="3"/>
  <c r="J162" i="3"/>
  <c r="I162" i="3"/>
  <c r="U161" i="3"/>
  <c r="W161" i="3" s="1"/>
  <c r="W162" i="3" s="1"/>
  <c r="T161" i="3"/>
  <c r="T162" i="3" s="1"/>
  <c r="S161" i="3"/>
  <c r="R161" i="3"/>
  <c r="Q161" i="3"/>
  <c r="P161" i="3"/>
  <c r="P162" i="3" s="1"/>
  <c r="O161" i="3"/>
  <c r="N161" i="3"/>
  <c r="M161" i="3"/>
  <c r="L161" i="3"/>
  <c r="L162" i="3" s="1"/>
  <c r="K161" i="3"/>
  <c r="J161" i="3"/>
  <c r="I161" i="3"/>
  <c r="W160" i="3"/>
  <c r="V160" i="3"/>
  <c r="U160" i="3"/>
  <c r="T160" i="3"/>
  <c r="S160" i="3"/>
  <c r="R160" i="3"/>
  <c r="Q160" i="3"/>
  <c r="P160" i="3"/>
  <c r="O160" i="3"/>
  <c r="N160" i="3"/>
  <c r="M160" i="3"/>
  <c r="L160" i="3"/>
  <c r="K160" i="3"/>
  <c r="J160" i="3"/>
  <c r="I160" i="3"/>
  <c r="T159" i="3"/>
  <c r="S159" i="3"/>
  <c r="P159" i="3"/>
  <c r="O159" i="3"/>
  <c r="L159" i="3"/>
  <c r="K159" i="3"/>
  <c r="W158" i="3"/>
  <c r="W159" i="3" s="1"/>
  <c r="U158" i="3"/>
  <c r="T158" i="3"/>
  <c r="S158" i="3"/>
  <c r="R158" i="3"/>
  <c r="R159" i="3" s="1"/>
  <c r="Q158" i="3"/>
  <c r="P158" i="3"/>
  <c r="O158" i="3"/>
  <c r="N158" i="3"/>
  <c r="N159" i="3" s="1"/>
  <c r="M158" i="3"/>
  <c r="L158" i="3"/>
  <c r="K158" i="3"/>
  <c r="J158" i="3"/>
  <c r="J159" i="3" s="1"/>
  <c r="I158" i="3"/>
  <c r="V157" i="3"/>
  <c r="U157" i="3"/>
  <c r="W157" i="3" s="1"/>
  <c r="T157" i="3"/>
  <c r="S157" i="3"/>
  <c r="R157" i="3"/>
  <c r="Q157" i="3"/>
  <c r="P157" i="3"/>
  <c r="O157" i="3"/>
  <c r="N157" i="3"/>
  <c r="M157" i="3"/>
  <c r="M166" i="3" s="1"/>
  <c r="L157" i="3"/>
  <c r="K157" i="3"/>
  <c r="J157" i="3"/>
  <c r="I157" i="3"/>
  <c r="U156" i="3"/>
  <c r="R156" i="3"/>
  <c r="Q156" i="3"/>
  <c r="N156" i="3"/>
  <c r="M156" i="3"/>
  <c r="J156" i="3"/>
  <c r="I156" i="3"/>
  <c r="U155" i="3"/>
  <c r="W155" i="3" s="1"/>
  <c r="W156" i="3" s="1"/>
  <c r="T155" i="3"/>
  <c r="S155" i="3"/>
  <c r="S156" i="3" s="1"/>
  <c r="R155" i="3"/>
  <c r="Q155" i="3"/>
  <c r="Q167" i="3" s="1"/>
  <c r="P155" i="3"/>
  <c r="O155" i="3"/>
  <c r="O156" i="3" s="1"/>
  <c r="N155" i="3"/>
  <c r="M155" i="3"/>
  <c r="M167" i="3" s="1"/>
  <c r="L155" i="3"/>
  <c r="K155" i="3"/>
  <c r="K156" i="3" s="1"/>
  <c r="J155" i="3"/>
  <c r="I155" i="3"/>
  <c r="I167" i="3" s="1"/>
  <c r="W154" i="3"/>
  <c r="V154" i="3"/>
  <c r="R167" i="3" s="1"/>
  <c r="U154" i="3"/>
  <c r="T154" i="3"/>
  <c r="S154" i="3"/>
  <c r="R154" i="3"/>
  <c r="R166" i="3" s="1"/>
  <c r="Q154" i="3"/>
  <c r="P154" i="3"/>
  <c r="O154" i="3"/>
  <c r="N154" i="3"/>
  <c r="N166" i="3" s="1"/>
  <c r="M154" i="3"/>
  <c r="L154" i="3"/>
  <c r="K154" i="3"/>
  <c r="J154" i="3"/>
  <c r="J166" i="3" s="1"/>
  <c r="I154" i="3"/>
  <c r="B154" i="3"/>
  <c r="T150" i="3"/>
  <c r="S150" i="3"/>
  <c r="P150" i="3"/>
  <c r="O150" i="3"/>
  <c r="L150" i="3"/>
  <c r="K150" i="3"/>
  <c r="U149" i="3"/>
  <c r="T149" i="3"/>
  <c r="S149" i="3"/>
  <c r="R149" i="3"/>
  <c r="R150" i="3" s="1"/>
  <c r="Q149" i="3"/>
  <c r="P149" i="3"/>
  <c r="O149" i="3"/>
  <c r="N149" i="3"/>
  <c r="N150" i="3" s="1"/>
  <c r="M149" i="3"/>
  <c r="L149" i="3"/>
  <c r="K149" i="3"/>
  <c r="J149" i="3"/>
  <c r="J150" i="3" s="1"/>
  <c r="I149" i="3"/>
  <c r="V148" i="3"/>
  <c r="U148" i="3"/>
  <c r="T148" i="3"/>
  <c r="S148" i="3"/>
  <c r="R148" i="3"/>
  <c r="Q148" i="3"/>
  <c r="P148" i="3"/>
  <c r="O148" i="3"/>
  <c r="N148" i="3"/>
  <c r="M148" i="3"/>
  <c r="L148" i="3"/>
  <c r="K148" i="3"/>
  <c r="J148" i="3"/>
  <c r="I148" i="3"/>
  <c r="U147" i="3"/>
  <c r="Q147" i="3"/>
  <c r="N147" i="3"/>
  <c r="M147" i="3"/>
  <c r="I147" i="3"/>
  <c r="U146" i="3"/>
  <c r="W146" i="3" s="1"/>
  <c r="W147" i="3" s="1"/>
  <c r="T146" i="3"/>
  <c r="T147" i="3" s="1"/>
  <c r="S146" i="3"/>
  <c r="R146" i="3"/>
  <c r="Q146" i="3"/>
  <c r="P146" i="3"/>
  <c r="P147" i="3" s="1"/>
  <c r="O146" i="3"/>
  <c r="N146" i="3"/>
  <c r="M146" i="3"/>
  <c r="L146" i="3"/>
  <c r="L147" i="3" s="1"/>
  <c r="K146" i="3"/>
  <c r="J146" i="3"/>
  <c r="I146" i="3"/>
  <c r="W145" i="3"/>
  <c r="V145" i="3"/>
  <c r="U145" i="3"/>
  <c r="T145" i="3"/>
  <c r="S145" i="3"/>
  <c r="R145" i="3"/>
  <c r="R147" i="3" s="1"/>
  <c r="Q145" i="3"/>
  <c r="P145" i="3"/>
  <c r="O145" i="3"/>
  <c r="N145" i="3"/>
  <c r="M145" i="3"/>
  <c r="L145" i="3"/>
  <c r="K145" i="3"/>
  <c r="J145" i="3"/>
  <c r="J147" i="3" s="1"/>
  <c r="I145" i="3"/>
  <c r="S144" i="3"/>
  <c r="O144" i="3"/>
  <c r="K144" i="3"/>
  <c r="U143" i="3"/>
  <c r="T143" i="3"/>
  <c r="S143" i="3"/>
  <c r="R143" i="3"/>
  <c r="R144" i="3" s="1"/>
  <c r="Q143" i="3"/>
  <c r="P143" i="3"/>
  <c r="O143" i="3"/>
  <c r="N143" i="3"/>
  <c r="N144" i="3" s="1"/>
  <c r="M143" i="3"/>
  <c r="L143" i="3"/>
  <c r="K143" i="3"/>
  <c r="J143" i="3"/>
  <c r="J144" i="3" s="1"/>
  <c r="I143" i="3"/>
  <c r="V142" i="3"/>
  <c r="U142" i="3"/>
  <c r="W142" i="3" s="1"/>
  <c r="T142" i="3"/>
  <c r="T144" i="3" s="1"/>
  <c r="S142" i="3"/>
  <c r="R142" i="3"/>
  <c r="Q142" i="3"/>
  <c r="P142" i="3"/>
  <c r="P144" i="3" s="1"/>
  <c r="O142" i="3"/>
  <c r="N142" i="3"/>
  <c r="M142" i="3"/>
  <c r="L142" i="3"/>
  <c r="L144" i="3" s="1"/>
  <c r="K142" i="3"/>
  <c r="J142" i="3"/>
  <c r="I142" i="3"/>
  <c r="U141" i="3"/>
  <c r="Q141" i="3"/>
  <c r="M141" i="3"/>
  <c r="I141" i="3"/>
  <c r="U140" i="3"/>
  <c r="T140" i="3"/>
  <c r="T141" i="3" s="1"/>
  <c r="S140" i="3"/>
  <c r="S141" i="3" s="1"/>
  <c r="R140" i="3"/>
  <c r="Q140" i="3"/>
  <c r="P140" i="3"/>
  <c r="P141" i="3" s="1"/>
  <c r="O140" i="3"/>
  <c r="O141" i="3" s="1"/>
  <c r="N140" i="3"/>
  <c r="M140" i="3"/>
  <c r="L140" i="3"/>
  <c r="L141" i="3" s="1"/>
  <c r="K140" i="3"/>
  <c r="K141" i="3" s="1"/>
  <c r="J140" i="3"/>
  <c r="I140" i="3"/>
  <c r="V139" i="3"/>
  <c r="W139" i="3" s="1"/>
  <c r="U139" i="3"/>
  <c r="T139" i="3"/>
  <c r="S139" i="3"/>
  <c r="R139" i="3"/>
  <c r="R141" i="3" s="1"/>
  <c r="Q139" i="3"/>
  <c r="P139" i="3"/>
  <c r="O139" i="3"/>
  <c r="N139" i="3"/>
  <c r="N141" i="3" s="1"/>
  <c r="M139" i="3"/>
  <c r="L139" i="3"/>
  <c r="K139" i="3"/>
  <c r="J139" i="3"/>
  <c r="J141" i="3" s="1"/>
  <c r="I139" i="3"/>
  <c r="T138" i="3"/>
  <c r="S138" i="3"/>
  <c r="O138" i="3"/>
  <c r="L138" i="3"/>
  <c r="K138" i="3"/>
  <c r="W137" i="3"/>
  <c r="W138" i="3" s="1"/>
  <c r="U137" i="3"/>
  <c r="T137" i="3"/>
  <c r="S137" i="3"/>
  <c r="R137" i="3"/>
  <c r="R138" i="3" s="1"/>
  <c r="Q137" i="3"/>
  <c r="P137" i="3"/>
  <c r="O137" i="3"/>
  <c r="N137" i="3"/>
  <c r="N138" i="3" s="1"/>
  <c r="M137" i="3"/>
  <c r="L137" i="3"/>
  <c r="K137" i="3"/>
  <c r="J137" i="3"/>
  <c r="J138" i="3" s="1"/>
  <c r="I137" i="3"/>
  <c r="V136" i="3"/>
  <c r="U136" i="3"/>
  <c r="W136" i="3" s="1"/>
  <c r="T136" i="3"/>
  <c r="S136" i="3"/>
  <c r="R136" i="3"/>
  <c r="Q136" i="3"/>
  <c r="P136" i="3"/>
  <c r="P138" i="3" s="1"/>
  <c r="O136" i="3"/>
  <c r="N136" i="3"/>
  <c r="M136" i="3"/>
  <c r="L136" i="3"/>
  <c r="K136" i="3"/>
  <c r="J136" i="3"/>
  <c r="I136" i="3"/>
  <c r="R135" i="3"/>
  <c r="Q135" i="3"/>
  <c r="M135" i="3"/>
  <c r="J135" i="3"/>
  <c r="I135" i="3"/>
  <c r="T134" i="3"/>
  <c r="T135" i="3" s="1"/>
  <c r="S134" i="3"/>
  <c r="S135" i="3" s="1"/>
  <c r="R134" i="3"/>
  <c r="Q134" i="3"/>
  <c r="P134" i="3"/>
  <c r="P135" i="3" s="1"/>
  <c r="O134" i="3"/>
  <c r="O135" i="3" s="1"/>
  <c r="N134" i="3"/>
  <c r="M134" i="3"/>
  <c r="L134" i="3"/>
  <c r="L135" i="3" s="1"/>
  <c r="K134" i="3"/>
  <c r="K135" i="3" s="1"/>
  <c r="J134" i="3"/>
  <c r="I134" i="3"/>
  <c r="V133" i="3"/>
  <c r="T133" i="3"/>
  <c r="S133" i="3"/>
  <c r="R133" i="3"/>
  <c r="Q133" i="3"/>
  <c r="P133" i="3"/>
  <c r="O133" i="3"/>
  <c r="N133" i="3"/>
  <c r="N135" i="3" s="1"/>
  <c r="M133" i="3"/>
  <c r="L133" i="3"/>
  <c r="K133" i="3"/>
  <c r="J133" i="3"/>
  <c r="I133" i="3"/>
  <c r="S132" i="3"/>
  <c r="O132" i="3"/>
  <c r="K132" i="3"/>
  <c r="U131" i="3"/>
  <c r="T131" i="3"/>
  <c r="S131" i="3"/>
  <c r="R131" i="3"/>
  <c r="R132" i="3" s="1"/>
  <c r="Q131" i="3"/>
  <c r="P131" i="3"/>
  <c r="O131" i="3"/>
  <c r="N131" i="3"/>
  <c r="N132" i="3" s="1"/>
  <c r="M131" i="3"/>
  <c r="L131" i="3"/>
  <c r="K131" i="3"/>
  <c r="J131" i="3"/>
  <c r="J132" i="3" s="1"/>
  <c r="I131" i="3"/>
  <c r="V130" i="3"/>
  <c r="U130" i="3"/>
  <c r="W130" i="3" s="1"/>
  <c r="T130" i="3"/>
  <c r="T132" i="3" s="1"/>
  <c r="S130" i="3"/>
  <c r="R130" i="3"/>
  <c r="Q130" i="3"/>
  <c r="P130" i="3"/>
  <c r="P132" i="3" s="1"/>
  <c r="O130" i="3"/>
  <c r="N130" i="3"/>
  <c r="M130" i="3"/>
  <c r="L130" i="3"/>
  <c r="L132" i="3" s="1"/>
  <c r="K130" i="3"/>
  <c r="J130" i="3"/>
  <c r="I130" i="3"/>
  <c r="U129" i="3"/>
  <c r="Q129" i="3"/>
  <c r="M129" i="3"/>
  <c r="J129" i="3"/>
  <c r="I129" i="3"/>
  <c r="U128" i="3"/>
  <c r="T128" i="3"/>
  <c r="T129" i="3" s="1"/>
  <c r="S128" i="3"/>
  <c r="R128" i="3"/>
  <c r="Q128" i="3"/>
  <c r="P128" i="3"/>
  <c r="P129" i="3" s="1"/>
  <c r="O128" i="3"/>
  <c r="O129" i="3" s="1"/>
  <c r="N128" i="3"/>
  <c r="M128" i="3"/>
  <c r="L128" i="3"/>
  <c r="L129" i="3" s="1"/>
  <c r="K128" i="3"/>
  <c r="J128" i="3"/>
  <c r="I128" i="3"/>
  <c r="V127" i="3"/>
  <c r="U127" i="3"/>
  <c r="T127" i="3"/>
  <c r="S127" i="3"/>
  <c r="R127" i="3"/>
  <c r="R129" i="3" s="1"/>
  <c r="Q127" i="3"/>
  <c r="P127" i="3"/>
  <c r="O127" i="3"/>
  <c r="N127" i="3"/>
  <c r="N129" i="3" s="1"/>
  <c r="M127" i="3"/>
  <c r="L127" i="3"/>
  <c r="K127" i="3"/>
  <c r="J127" i="3"/>
  <c r="I127" i="3"/>
  <c r="T126" i="3"/>
  <c r="S126" i="3"/>
  <c r="O126" i="3"/>
  <c r="L126" i="3"/>
  <c r="K126" i="3"/>
  <c r="W125" i="3"/>
  <c r="W126" i="3" s="1"/>
  <c r="U125" i="3"/>
  <c r="T125" i="3"/>
  <c r="S125" i="3"/>
  <c r="R125" i="3"/>
  <c r="R126" i="3" s="1"/>
  <c r="Q125" i="3"/>
  <c r="P125" i="3"/>
  <c r="O125" i="3"/>
  <c r="N125" i="3"/>
  <c r="N126" i="3" s="1"/>
  <c r="M125" i="3"/>
  <c r="L125" i="3"/>
  <c r="K125" i="3"/>
  <c r="J125" i="3"/>
  <c r="J126" i="3" s="1"/>
  <c r="I125" i="3"/>
  <c r="V124" i="3"/>
  <c r="U124" i="3"/>
  <c r="W124" i="3" s="1"/>
  <c r="T124" i="3"/>
  <c r="S124" i="3"/>
  <c r="R124" i="3"/>
  <c r="Q124" i="3"/>
  <c r="P124" i="3"/>
  <c r="P126" i="3" s="1"/>
  <c r="O124" i="3"/>
  <c r="N124" i="3"/>
  <c r="M124" i="3"/>
  <c r="L124" i="3"/>
  <c r="K124" i="3"/>
  <c r="J124" i="3"/>
  <c r="I124" i="3"/>
  <c r="U123" i="3"/>
  <c r="Q123" i="3"/>
  <c r="M123" i="3"/>
  <c r="I123" i="3"/>
  <c r="U122" i="3"/>
  <c r="T122" i="3"/>
  <c r="S122" i="3"/>
  <c r="R122" i="3"/>
  <c r="Q122" i="3"/>
  <c r="P122" i="3"/>
  <c r="O122" i="3"/>
  <c r="N122" i="3"/>
  <c r="M122" i="3"/>
  <c r="L122" i="3"/>
  <c r="K122" i="3"/>
  <c r="J122" i="3"/>
  <c r="I122" i="3"/>
  <c r="W121" i="3"/>
  <c r="V121" i="3"/>
  <c r="U121" i="3"/>
  <c r="T121" i="3"/>
  <c r="S121" i="3"/>
  <c r="R121" i="3"/>
  <c r="Q121" i="3"/>
  <c r="P121" i="3"/>
  <c r="O121" i="3"/>
  <c r="N121" i="3"/>
  <c r="N123" i="3" s="1"/>
  <c r="M121" i="3"/>
  <c r="L121" i="3"/>
  <c r="K121" i="3"/>
  <c r="J121" i="3"/>
  <c r="I121" i="3"/>
  <c r="B121" i="3"/>
  <c r="R117" i="3"/>
  <c r="N117" i="3"/>
  <c r="J117" i="3"/>
  <c r="U116" i="3"/>
  <c r="T116" i="3"/>
  <c r="T117" i="3" s="1"/>
  <c r="S116" i="3"/>
  <c r="S117" i="3" s="1"/>
  <c r="R116" i="3"/>
  <c r="Q116" i="3"/>
  <c r="P116" i="3"/>
  <c r="P117" i="3" s="1"/>
  <c r="O116" i="3"/>
  <c r="O117" i="3" s="1"/>
  <c r="N116" i="3"/>
  <c r="M116" i="3"/>
  <c r="L116" i="3"/>
  <c r="L117" i="3" s="1"/>
  <c r="K116" i="3"/>
  <c r="K117" i="3" s="1"/>
  <c r="J116" i="3"/>
  <c r="I116" i="3"/>
  <c r="W115" i="3"/>
  <c r="V115" i="3"/>
  <c r="U115" i="3"/>
  <c r="U117" i="3" s="1"/>
  <c r="T115" i="3"/>
  <c r="S115" i="3"/>
  <c r="R115" i="3"/>
  <c r="Q115" i="3"/>
  <c r="Q117" i="3" s="1"/>
  <c r="P115" i="3"/>
  <c r="O115" i="3"/>
  <c r="N115" i="3"/>
  <c r="M115" i="3"/>
  <c r="M117" i="3" s="1"/>
  <c r="L115" i="3"/>
  <c r="K115" i="3"/>
  <c r="J115" i="3"/>
  <c r="I115" i="3"/>
  <c r="I117" i="3" s="1"/>
  <c r="T114" i="3"/>
  <c r="P114" i="3"/>
  <c r="L114" i="3"/>
  <c r="W113" i="3"/>
  <c r="W114" i="3" s="1"/>
  <c r="U113" i="3"/>
  <c r="U114" i="3" s="1"/>
  <c r="T113" i="3"/>
  <c r="S113" i="3"/>
  <c r="R113" i="3"/>
  <c r="R114" i="3" s="1"/>
  <c r="Q113" i="3"/>
  <c r="Q114" i="3" s="1"/>
  <c r="P113" i="3"/>
  <c r="O113" i="3"/>
  <c r="N113" i="3"/>
  <c r="N114" i="3" s="1"/>
  <c r="M113" i="3"/>
  <c r="M114" i="3" s="1"/>
  <c r="L113" i="3"/>
  <c r="K113" i="3"/>
  <c r="J113" i="3"/>
  <c r="J114" i="3" s="1"/>
  <c r="I113" i="3"/>
  <c r="I114" i="3" s="1"/>
  <c r="V112" i="3"/>
  <c r="U112" i="3"/>
  <c r="W112" i="3" s="1"/>
  <c r="T112" i="3"/>
  <c r="S112" i="3"/>
  <c r="S114" i="3" s="1"/>
  <c r="R112" i="3"/>
  <c r="Q112" i="3"/>
  <c r="P112" i="3"/>
  <c r="O112" i="3"/>
  <c r="O114" i="3" s="1"/>
  <c r="N112" i="3"/>
  <c r="M112" i="3"/>
  <c r="L112" i="3"/>
  <c r="K112" i="3"/>
  <c r="K114" i="3" s="1"/>
  <c r="J112" i="3"/>
  <c r="U111" i="3"/>
  <c r="Q111" i="3"/>
  <c r="M111" i="3"/>
  <c r="I111" i="3"/>
  <c r="U110" i="3"/>
  <c r="T110" i="3"/>
  <c r="S110" i="3"/>
  <c r="S111" i="3" s="1"/>
  <c r="R110" i="3"/>
  <c r="Q110" i="3"/>
  <c r="P110" i="3"/>
  <c r="O110" i="3"/>
  <c r="O111" i="3" s="1"/>
  <c r="N110" i="3"/>
  <c r="M110" i="3"/>
  <c r="L110" i="3"/>
  <c r="K110" i="3"/>
  <c r="K111" i="3" s="1"/>
  <c r="J110" i="3"/>
  <c r="I110" i="3"/>
  <c r="V109" i="3"/>
  <c r="U109" i="3"/>
  <c r="W109" i="3" s="1"/>
  <c r="T109" i="3"/>
  <c r="T111" i="3" s="1"/>
  <c r="S109" i="3"/>
  <c r="R109" i="3"/>
  <c r="Q109" i="3"/>
  <c r="P109" i="3"/>
  <c r="P111" i="3" s="1"/>
  <c r="O109" i="3"/>
  <c r="N109" i="3"/>
  <c r="M109" i="3"/>
  <c r="L109" i="3"/>
  <c r="L111" i="3" s="1"/>
  <c r="K109" i="3"/>
  <c r="J109" i="3"/>
  <c r="W108" i="3"/>
  <c r="U108" i="3"/>
  <c r="R108" i="3"/>
  <c r="Q108" i="3"/>
  <c r="N108" i="3"/>
  <c r="M108" i="3"/>
  <c r="J108" i="3"/>
  <c r="I108" i="3"/>
  <c r="U107" i="3"/>
  <c r="T107" i="3"/>
  <c r="T108" i="3" s="1"/>
  <c r="S107" i="3"/>
  <c r="S108" i="3" s="1"/>
  <c r="R107" i="3"/>
  <c r="Q107" i="3"/>
  <c r="P107" i="3"/>
  <c r="P108" i="3" s="1"/>
  <c r="O107" i="3"/>
  <c r="O108" i="3" s="1"/>
  <c r="N107" i="3"/>
  <c r="M107" i="3"/>
  <c r="L107" i="3"/>
  <c r="L108" i="3" s="1"/>
  <c r="K107" i="3"/>
  <c r="K108" i="3" s="1"/>
  <c r="J107" i="3"/>
  <c r="I107" i="3"/>
  <c r="W106" i="3"/>
  <c r="V106" i="3"/>
  <c r="U106" i="3"/>
  <c r="W107" i="3" s="1"/>
  <c r="T106" i="3"/>
  <c r="S106" i="3"/>
  <c r="R106" i="3"/>
  <c r="Q106" i="3"/>
  <c r="P106" i="3"/>
  <c r="O106" i="3"/>
  <c r="N106" i="3"/>
  <c r="M106" i="3"/>
  <c r="L106" i="3"/>
  <c r="K106" i="3"/>
  <c r="J106" i="3"/>
  <c r="I106" i="3"/>
  <c r="T105" i="3"/>
  <c r="S105" i="3"/>
  <c r="P105" i="3"/>
  <c r="O105" i="3"/>
  <c r="L105" i="3"/>
  <c r="K105" i="3"/>
  <c r="W104" i="3"/>
  <c r="W105" i="3" s="1"/>
  <c r="U104" i="3"/>
  <c r="U105" i="3" s="1"/>
  <c r="T104" i="3"/>
  <c r="S104" i="3"/>
  <c r="R104" i="3"/>
  <c r="R105" i="3" s="1"/>
  <c r="Q104" i="3"/>
  <c r="Q105" i="3" s="1"/>
  <c r="P104" i="3"/>
  <c r="O104" i="3"/>
  <c r="N104" i="3"/>
  <c r="N105" i="3" s="1"/>
  <c r="M104" i="3"/>
  <c r="M105" i="3" s="1"/>
  <c r="L104" i="3"/>
  <c r="K104" i="3"/>
  <c r="J104" i="3"/>
  <c r="J105" i="3" s="1"/>
  <c r="I104" i="3"/>
  <c r="I105" i="3" s="1"/>
  <c r="V103" i="3"/>
  <c r="U103" i="3"/>
  <c r="W103" i="3" s="1"/>
  <c r="T103" i="3"/>
  <c r="S103" i="3"/>
  <c r="R103" i="3"/>
  <c r="Q103" i="3"/>
  <c r="P103" i="3"/>
  <c r="O103" i="3"/>
  <c r="N103" i="3"/>
  <c r="M103" i="3"/>
  <c r="L103" i="3"/>
  <c r="K103" i="3"/>
  <c r="J103" i="3"/>
  <c r="U102" i="3"/>
  <c r="T102" i="3"/>
  <c r="P102" i="3"/>
  <c r="M102" i="3"/>
  <c r="L102" i="3"/>
  <c r="U101" i="3"/>
  <c r="T101" i="3"/>
  <c r="S101" i="3"/>
  <c r="S102" i="3" s="1"/>
  <c r="R101" i="3"/>
  <c r="Q101" i="3"/>
  <c r="P101" i="3"/>
  <c r="O101" i="3"/>
  <c r="O102" i="3" s="1"/>
  <c r="N101" i="3"/>
  <c r="M101" i="3"/>
  <c r="L101" i="3"/>
  <c r="K101" i="3"/>
  <c r="K102" i="3" s="1"/>
  <c r="J101" i="3"/>
  <c r="I101" i="3"/>
  <c r="V100" i="3"/>
  <c r="W101" i="3" s="1"/>
  <c r="U100" i="3"/>
  <c r="T100" i="3"/>
  <c r="S100" i="3"/>
  <c r="R100" i="3"/>
  <c r="Q100" i="3"/>
  <c r="Q102" i="3" s="1"/>
  <c r="P100" i="3"/>
  <c r="O100" i="3"/>
  <c r="N100" i="3"/>
  <c r="M100" i="3"/>
  <c r="L100" i="3"/>
  <c r="K100" i="3"/>
  <c r="J100" i="3"/>
  <c r="I100" i="3"/>
  <c r="I102" i="3" s="1"/>
  <c r="S99" i="3"/>
  <c r="R99" i="3"/>
  <c r="N99" i="3"/>
  <c r="K99" i="3"/>
  <c r="J99" i="3"/>
  <c r="U98" i="3"/>
  <c r="T98" i="3"/>
  <c r="T99" i="3" s="1"/>
  <c r="S98" i="3"/>
  <c r="R98" i="3"/>
  <c r="Q98" i="3"/>
  <c r="Q99" i="3" s="1"/>
  <c r="P98" i="3"/>
  <c r="P99" i="3" s="1"/>
  <c r="O98" i="3"/>
  <c r="N98" i="3"/>
  <c r="M98" i="3"/>
  <c r="M99" i="3" s="1"/>
  <c r="L98" i="3"/>
  <c r="L99" i="3" s="1"/>
  <c r="K98" i="3"/>
  <c r="J98" i="3"/>
  <c r="I98" i="3"/>
  <c r="I99" i="3" s="1"/>
  <c r="W97" i="3"/>
  <c r="V97" i="3"/>
  <c r="U97" i="3"/>
  <c r="T97" i="3"/>
  <c r="S97" i="3"/>
  <c r="R97" i="3"/>
  <c r="Q97" i="3"/>
  <c r="P97" i="3"/>
  <c r="O97" i="3"/>
  <c r="O99" i="3" s="1"/>
  <c r="N97" i="3"/>
  <c r="M97" i="3"/>
  <c r="L97" i="3"/>
  <c r="K97" i="3"/>
  <c r="J97" i="3"/>
  <c r="T96" i="3"/>
  <c r="S96" i="3"/>
  <c r="O96" i="3"/>
  <c r="L96" i="3"/>
  <c r="K96" i="3"/>
  <c r="U95" i="3"/>
  <c r="T95" i="3"/>
  <c r="S95" i="3"/>
  <c r="R95" i="3"/>
  <c r="Q95" i="3"/>
  <c r="P95" i="3"/>
  <c r="O95" i="3"/>
  <c r="N95" i="3"/>
  <c r="M95" i="3"/>
  <c r="L95" i="3"/>
  <c r="K95" i="3"/>
  <c r="J95" i="3"/>
  <c r="I95" i="3"/>
  <c r="I96" i="3" s="1"/>
  <c r="V94" i="3"/>
  <c r="U94" i="3"/>
  <c r="O118" i="3" s="1"/>
  <c r="T94" i="3"/>
  <c r="S94" i="3"/>
  <c r="R94" i="3"/>
  <c r="Q94" i="3"/>
  <c r="Q118" i="3" s="1"/>
  <c r="P94" i="3"/>
  <c r="O94" i="3"/>
  <c r="N94" i="3"/>
  <c r="M94" i="3"/>
  <c r="M118" i="3" s="1"/>
  <c r="L94" i="3"/>
  <c r="K94" i="3"/>
  <c r="J94" i="3"/>
  <c r="B94" i="3"/>
  <c r="V91" i="3"/>
  <c r="T90" i="3"/>
  <c r="P90" i="3"/>
  <c r="M90" i="3"/>
  <c r="L90" i="3"/>
  <c r="U89" i="3"/>
  <c r="T89" i="3"/>
  <c r="S89" i="3"/>
  <c r="S90" i="3" s="1"/>
  <c r="R89" i="3"/>
  <c r="R90" i="3" s="1"/>
  <c r="Q89" i="3"/>
  <c r="P89" i="3"/>
  <c r="O89" i="3"/>
  <c r="O90" i="3" s="1"/>
  <c r="N89" i="3"/>
  <c r="N90" i="3" s="1"/>
  <c r="M89" i="3"/>
  <c r="L89" i="3"/>
  <c r="K89" i="3"/>
  <c r="K90" i="3" s="1"/>
  <c r="J89" i="3"/>
  <c r="J90" i="3" s="1"/>
  <c r="I89" i="3"/>
  <c r="V88" i="3"/>
  <c r="T88" i="3"/>
  <c r="S88" i="3"/>
  <c r="R88" i="3"/>
  <c r="Q88" i="3"/>
  <c r="Q90" i="3" s="1"/>
  <c r="P88" i="3"/>
  <c r="O88" i="3"/>
  <c r="N88" i="3"/>
  <c r="M88" i="3"/>
  <c r="L88" i="3"/>
  <c r="K88" i="3"/>
  <c r="J88" i="3"/>
  <c r="I88" i="3"/>
  <c r="I90" i="3" s="1"/>
  <c r="R87" i="3"/>
  <c r="N87" i="3"/>
  <c r="J87" i="3"/>
  <c r="U86" i="3"/>
  <c r="T86" i="3"/>
  <c r="T87" i="3" s="1"/>
  <c r="S86" i="3"/>
  <c r="R86" i="3"/>
  <c r="Q86" i="3"/>
  <c r="Q87" i="3" s="1"/>
  <c r="P86" i="3"/>
  <c r="P87" i="3" s="1"/>
  <c r="O86" i="3"/>
  <c r="N86" i="3"/>
  <c r="M86" i="3"/>
  <c r="M87" i="3" s="1"/>
  <c r="L86" i="3"/>
  <c r="L87" i="3" s="1"/>
  <c r="K86" i="3"/>
  <c r="J86" i="3"/>
  <c r="I86" i="3"/>
  <c r="I87" i="3" s="1"/>
  <c r="W85" i="3"/>
  <c r="V85" i="3"/>
  <c r="U85" i="3"/>
  <c r="T85" i="3"/>
  <c r="S85" i="3"/>
  <c r="S87" i="3" s="1"/>
  <c r="R85" i="3"/>
  <c r="Q85" i="3"/>
  <c r="P85" i="3"/>
  <c r="O85" i="3"/>
  <c r="O87" i="3" s="1"/>
  <c r="N85" i="3"/>
  <c r="M85" i="3"/>
  <c r="L85" i="3"/>
  <c r="K85" i="3"/>
  <c r="K87" i="3" s="1"/>
  <c r="J85" i="3"/>
  <c r="I85" i="3"/>
  <c r="T84" i="3"/>
  <c r="P84" i="3"/>
  <c r="L84" i="3"/>
  <c r="W83" i="3"/>
  <c r="W84" i="3" s="1"/>
  <c r="U83" i="3"/>
  <c r="T83" i="3"/>
  <c r="S83" i="3"/>
  <c r="S84" i="3" s="1"/>
  <c r="R83" i="3"/>
  <c r="R84" i="3" s="1"/>
  <c r="Q83" i="3"/>
  <c r="P83" i="3"/>
  <c r="O83" i="3"/>
  <c r="O84" i="3" s="1"/>
  <c r="N83" i="3"/>
  <c r="N84" i="3" s="1"/>
  <c r="M83" i="3"/>
  <c r="L83" i="3"/>
  <c r="K83" i="3"/>
  <c r="K84" i="3" s="1"/>
  <c r="J83" i="3"/>
  <c r="J84" i="3" s="1"/>
  <c r="I83" i="3"/>
  <c r="V82" i="3"/>
  <c r="U82" i="3"/>
  <c r="W82" i="3" s="1"/>
  <c r="T82" i="3"/>
  <c r="S82" i="3"/>
  <c r="R82" i="3"/>
  <c r="Q82" i="3"/>
  <c r="Q84" i="3" s="1"/>
  <c r="P82" i="3"/>
  <c r="O82" i="3"/>
  <c r="N82" i="3"/>
  <c r="M82" i="3"/>
  <c r="M84" i="3" s="1"/>
  <c r="L82" i="3"/>
  <c r="K82" i="3"/>
  <c r="J82" i="3"/>
  <c r="I82" i="3"/>
  <c r="I84" i="3" s="1"/>
  <c r="S81" i="3"/>
  <c r="R81" i="3"/>
  <c r="O81" i="3"/>
  <c r="N81" i="3"/>
  <c r="K81" i="3"/>
  <c r="J81" i="3"/>
  <c r="U80" i="3"/>
  <c r="T80" i="3"/>
  <c r="S80" i="3"/>
  <c r="R80" i="3"/>
  <c r="Q80" i="3"/>
  <c r="Q81" i="3" s="1"/>
  <c r="P80" i="3"/>
  <c r="O80" i="3"/>
  <c r="N80" i="3"/>
  <c r="M80" i="3"/>
  <c r="M81" i="3" s="1"/>
  <c r="L80" i="3"/>
  <c r="K80" i="3"/>
  <c r="J80" i="3"/>
  <c r="I80" i="3"/>
  <c r="I81" i="3" s="1"/>
  <c r="W79" i="3"/>
  <c r="V79" i="3"/>
  <c r="U79" i="3"/>
  <c r="T79" i="3"/>
  <c r="S79" i="3"/>
  <c r="R79" i="3"/>
  <c r="Q79" i="3"/>
  <c r="P79" i="3"/>
  <c r="O79" i="3"/>
  <c r="N79" i="3"/>
  <c r="M79" i="3"/>
  <c r="L79" i="3"/>
  <c r="K79" i="3"/>
  <c r="J79" i="3"/>
  <c r="I79" i="3"/>
  <c r="T78" i="3"/>
  <c r="P78" i="3"/>
  <c r="L78" i="3"/>
  <c r="U77" i="3"/>
  <c r="T77" i="3"/>
  <c r="S77" i="3"/>
  <c r="R77" i="3"/>
  <c r="Q77" i="3"/>
  <c r="P77" i="3"/>
  <c r="O77" i="3"/>
  <c r="N77" i="3"/>
  <c r="M77" i="3"/>
  <c r="L77" i="3"/>
  <c r="K77" i="3"/>
  <c r="J77" i="3"/>
  <c r="I77" i="3"/>
  <c r="V76" i="3"/>
  <c r="U76" i="3"/>
  <c r="T76" i="3"/>
  <c r="S76" i="3"/>
  <c r="R76" i="3"/>
  <c r="Q76" i="3"/>
  <c r="Q78" i="3" s="1"/>
  <c r="P76" i="3"/>
  <c r="O76" i="3"/>
  <c r="N76" i="3"/>
  <c r="M76" i="3"/>
  <c r="L76" i="3"/>
  <c r="K76" i="3"/>
  <c r="J76" i="3"/>
  <c r="I76" i="3"/>
  <c r="I78" i="3" s="1"/>
  <c r="B76" i="3"/>
  <c r="V73" i="3"/>
  <c r="U72" i="3"/>
  <c r="Q72" i="3"/>
  <c r="U71" i="3"/>
  <c r="T71" i="3"/>
  <c r="T72" i="3" s="1"/>
  <c r="S71" i="3"/>
  <c r="S72" i="3" s="1"/>
  <c r="R71" i="3"/>
  <c r="Q71" i="3"/>
  <c r="P71" i="3"/>
  <c r="P72" i="3" s="1"/>
  <c r="O71" i="3"/>
  <c r="O72" i="3" s="1"/>
  <c r="N71" i="3"/>
  <c r="M71" i="3"/>
  <c r="M72" i="3" s="1"/>
  <c r="L71" i="3"/>
  <c r="L72" i="3" s="1"/>
  <c r="K71" i="3"/>
  <c r="K72" i="3" s="1"/>
  <c r="J71" i="3"/>
  <c r="I71" i="3"/>
  <c r="I72" i="3" s="1"/>
  <c r="V70" i="3"/>
  <c r="W70" i="3" s="1"/>
  <c r="U70" i="3"/>
  <c r="T70" i="3"/>
  <c r="S70" i="3"/>
  <c r="R70" i="3"/>
  <c r="R72" i="3" s="1"/>
  <c r="Q70" i="3"/>
  <c r="P70" i="3"/>
  <c r="O70" i="3"/>
  <c r="N70" i="3"/>
  <c r="N72" i="3" s="1"/>
  <c r="M70" i="3"/>
  <c r="L70" i="3"/>
  <c r="K70" i="3"/>
  <c r="J70" i="3"/>
  <c r="J72" i="3" s="1"/>
  <c r="I70" i="3"/>
  <c r="S69" i="3"/>
  <c r="Q69" i="3"/>
  <c r="L69" i="3"/>
  <c r="U68" i="3"/>
  <c r="T68" i="3"/>
  <c r="S68" i="3"/>
  <c r="R68" i="3"/>
  <c r="R69" i="3" s="1"/>
  <c r="Q68" i="3"/>
  <c r="P68" i="3"/>
  <c r="O68" i="3"/>
  <c r="O69" i="3" s="1"/>
  <c r="N68" i="3"/>
  <c r="N69" i="3" s="1"/>
  <c r="M68" i="3"/>
  <c r="M69" i="3" s="1"/>
  <c r="L68" i="3"/>
  <c r="K68" i="3"/>
  <c r="K69" i="3" s="1"/>
  <c r="J68" i="3"/>
  <c r="J69" i="3" s="1"/>
  <c r="I68" i="3"/>
  <c r="I69" i="3" s="1"/>
  <c r="V67" i="3"/>
  <c r="U67" i="3"/>
  <c r="W67" i="3" s="1"/>
  <c r="T67" i="3"/>
  <c r="T69" i="3" s="1"/>
  <c r="S67" i="3"/>
  <c r="R67" i="3"/>
  <c r="Q67" i="3"/>
  <c r="P67" i="3"/>
  <c r="P69" i="3" s="1"/>
  <c r="O67" i="3"/>
  <c r="N67" i="3"/>
  <c r="M67" i="3"/>
  <c r="L67" i="3"/>
  <c r="K67" i="3"/>
  <c r="J67" i="3"/>
  <c r="I67" i="3"/>
  <c r="S66" i="3"/>
  <c r="R66" i="3"/>
  <c r="N66" i="3"/>
  <c r="M66" i="3"/>
  <c r="U65" i="3"/>
  <c r="T65" i="3"/>
  <c r="S65" i="3"/>
  <c r="R65" i="3"/>
  <c r="Q65" i="3"/>
  <c r="Q66" i="3" s="1"/>
  <c r="P65" i="3"/>
  <c r="O65" i="3"/>
  <c r="O66" i="3" s="1"/>
  <c r="N65" i="3"/>
  <c r="M65" i="3"/>
  <c r="L65" i="3"/>
  <c r="K65" i="3"/>
  <c r="K66" i="3" s="1"/>
  <c r="J65" i="3"/>
  <c r="I65" i="3"/>
  <c r="I66" i="3" s="1"/>
  <c r="V64" i="3"/>
  <c r="W64" i="3" s="1"/>
  <c r="U64" i="3"/>
  <c r="T64" i="3"/>
  <c r="S64" i="3"/>
  <c r="R64" i="3"/>
  <c r="Q64" i="3"/>
  <c r="P64" i="3"/>
  <c r="O64" i="3"/>
  <c r="N64" i="3"/>
  <c r="M64" i="3"/>
  <c r="L64" i="3"/>
  <c r="K64" i="3"/>
  <c r="J64" i="3"/>
  <c r="J66" i="3" s="1"/>
  <c r="I64" i="3"/>
  <c r="T63" i="3"/>
  <c r="P63" i="3"/>
  <c r="O63" i="3"/>
  <c r="L63" i="3"/>
  <c r="U62" i="3"/>
  <c r="T62" i="3"/>
  <c r="S62" i="3"/>
  <c r="S63" i="3" s="1"/>
  <c r="R62" i="3"/>
  <c r="Q62" i="3"/>
  <c r="P62" i="3"/>
  <c r="O62" i="3"/>
  <c r="N62" i="3"/>
  <c r="M62" i="3"/>
  <c r="L62" i="3"/>
  <c r="K62" i="3"/>
  <c r="K63" i="3" s="1"/>
  <c r="J62" i="3"/>
  <c r="I62" i="3"/>
  <c r="V61" i="3"/>
  <c r="U61" i="3"/>
  <c r="T61" i="3"/>
  <c r="S61" i="3"/>
  <c r="R61" i="3"/>
  <c r="Q61" i="3"/>
  <c r="P61" i="3"/>
  <c r="O61" i="3"/>
  <c r="N61" i="3"/>
  <c r="M61" i="3"/>
  <c r="L61" i="3"/>
  <c r="K61" i="3"/>
  <c r="J61" i="3"/>
  <c r="I61" i="3"/>
  <c r="I63" i="3" s="1"/>
  <c r="U60" i="3"/>
  <c r="Q60" i="3"/>
  <c r="J60" i="3"/>
  <c r="U59" i="3"/>
  <c r="T59" i="3"/>
  <c r="T60" i="3" s="1"/>
  <c r="S59" i="3"/>
  <c r="S60" i="3" s="1"/>
  <c r="R59" i="3"/>
  <c r="Q59" i="3"/>
  <c r="P59" i="3"/>
  <c r="P60" i="3" s="1"/>
  <c r="O59" i="3"/>
  <c r="O60" i="3" s="1"/>
  <c r="N59" i="3"/>
  <c r="M59" i="3"/>
  <c r="M60" i="3" s="1"/>
  <c r="L59" i="3"/>
  <c r="L60" i="3" s="1"/>
  <c r="K59" i="3"/>
  <c r="K60" i="3" s="1"/>
  <c r="J59" i="3"/>
  <c r="I59" i="3"/>
  <c r="I60" i="3" s="1"/>
  <c r="V58" i="3"/>
  <c r="W58" i="3" s="1"/>
  <c r="U58" i="3"/>
  <c r="T58" i="3"/>
  <c r="S58" i="3"/>
  <c r="R58" i="3"/>
  <c r="R60" i="3" s="1"/>
  <c r="Q58" i="3"/>
  <c r="P58" i="3"/>
  <c r="O58" i="3"/>
  <c r="N58" i="3"/>
  <c r="N60" i="3" s="1"/>
  <c r="M58" i="3"/>
  <c r="L58" i="3"/>
  <c r="K58" i="3"/>
  <c r="J58" i="3"/>
  <c r="I58" i="3"/>
  <c r="S57" i="3"/>
  <c r="L57" i="3"/>
  <c r="U56" i="3"/>
  <c r="T56" i="3"/>
  <c r="S56" i="3"/>
  <c r="R56" i="3"/>
  <c r="R57" i="3" s="1"/>
  <c r="Q56" i="3"/>
  <c r="Q57" i="3" s="1"/>
  <c r="P56" i="3"/>
  <c r="O56" i="3"/>
  <c r="O57" i="3" s="1"/>
  <c r="N56" i="3"/>
  <c r="N57" i="3" s="1"/>
  <c r="M56" i="3"/>
  <c r="M57" i="3" s="1"/>
  <c r="L56" i="3"/>
  <c r="K56" i="3"/>
  <c r="K57" i="3" s="1"/>
  <c r="J56" i="3"/>
  <c r="J57" i="3" s="1"/>
  <c r="I56" i="3"/>
  <c r="I57" i="3" s="1"/>
  <c r="V55" i="3"/>
  <c r="U55" i="3"/>
  <c r="W55" i="3" s="1"/>
  <c r="T55" i="3"/>
  <c r="T57" i="3" s="1"/>
  <c r="S55" i="3"/>
  <c r="R55" i="3"/>
  <c r="Q55" i="3"/>
  <c r="P55" i="3"/>
  <c r="P57" i="3" s="1"/>
  <c r="O55" i="3"/>
  <c r="N55" i="3"/>
  <c r="M55" i="3"/>
  <c r="L55" i="3"/>
  <c r="K55" i="3"/>
  <c r="J55" i="3"/>
  <c r="I55" i="3"/>
  <c r="E55" i="3"/>
  <c r="S54" i="3"/>
  <c r="R54" i="3"/>
  <c r="N54" i="3"/>
  <c r="M54" i="3"/>
  <c r="U53" i="3"/>
  <c r="T53" i="3"/>
  <c r="S53" i="3"/>
  <c r="R53" i="3"/>
  <c r="Q53" i="3"/>
  <c r="Q54" i="3" s="1"/>
  <c r="P53" i="3"/>
  <c r="O53" i="3"/>
  <c r="O54" i="3" s="1"/>
  <c r="N53" i="3"/>
  <c r="M53" i="3"/>
  <c r="L53" i="3"/>
  <c r="K53" i="3"/>
  <c r="K54" i="3" s="1"/>
  <c r="J53" i="3"/>
  <c r="I53" i="3"/>
  <c r="I54" i="3" s="1"/>
  <c r="V52" i="3"/>
  <c r="W52" i="3" s="1"/>
  <c r="U52" i="3"/>
  <c r="T52" i="3"/>
  <c r="S52" i="3"/>
  <c r="R52" i="3"/>
  <c r="Q52" i="3"/>
  <c r="P52" i="3"/>
  <c r="O52" i="3"/>
  <c r="N52" i="3"/>
  <c r="M52" i="3"/>
  <c r="L52" i="3"/>
  <c r="K52" i="3"/>
  <c r="J52" i="3"/>
  <c r="J54" i="3" s="1"/>
  <c r="I52" i="3"/>
  <c r="G52" i="3"/>
  <c r="T51" i="3"/>
  <c r="P51" i="3"/>
  <c r="L51" i="3"/>
  <c r="U50" i="3"/>
  <c r="T50" i="3"/>
  <c r="S50" i="3"/>
  <c r="S51" i="3" s="1"/>
  <c r="R50" i="3"/>
  <c r="Q50" i="3"/>
  <c r="P50" i="3"/>
  <c r="O50" i="3"/>
  <c r="O51" i="3" s="1"/>
  <c r="N50" i="3"/>
  <c r="M50" i="3"/>
  <c r="L50" i="3"/>
  <c r="K50" i="3"/>
  <c r="K51" i="3" s="1"/>
  <c r="J50" i="3"/>
  <c r="I50" i="3"/>
  <c r="V49" i="3"/>
  <c r="U49" i="3"/>
  <c r="T49" i="3"/>
  <c r="S49" i="3"/>
  <c r="R49" i="3"/>
  <c r="Q49" i="3"/>
  <c r="P49" i="3"/>
  <c r="O49" i="3"/>
  <c r="N49" i="3"/>
  <c r="M49" i="3"/>
  <c r="L49" i="3"/>
  <c r="K49" i="3"/>
  <c r="J49" i="3"/>
  <c r="I49" i="3"/>
  <c r="I51" i="3" s="1"/>
  <c r="U48" i="3"/>
  <c r="Q48" i="3"/>
  <c r="J48" i="3"/>
  <c r="U47" i="3"/>
  <c r="T47" i="3"/>
  <c r="T48" i="3" s="1"/>
  <c r="S47" i="3"/>
  <c r="R47" i="3"/>
  <c r="Q47" i="3"/>
  <c r="P47" i="3"/>
  <c r="P48" i="3" s="1"/>
  <c r="O47" i="3"/>
  <c r="N47" i="3"/>
  <c r="M47" i="3"/>
  <c r="M48" i="3" s="1"/>
  <c r="L47" i="3"/>
  <c r="L48" i="3" s="1"/>
  <c r="K47" i="3"/>
  <c r="J47" i="3"/>
  <c r="I47" i="3"/>
  <c r="I48" i="3" s="1"/>
  <c r="V46" i="3"/>
  <c r="M74" i="3" s="1"/>
  <c r="U46" i="3"/>
  <c r="T46" i="3"/>
  <c r="T73" i="3" s="1"/>
  <c r="S46" i="3"/>
  <c r="R46" i="3"/>
  <c r="Q46" i="3"/>
  <c r="P46" i="3"/>
  <c r="O46" i="3"/>
  <c r="N46" i="3"/>
  <c r="M46" i="3"/>
  <c r="L46" i="3"/>
  <c r="K46" i="3"/>
  <c r="J46" i="3"/>
  <c r="I46" i="3"/>
  <c r="E46" i="3"/>
  <c r="B46" i="3"/>
  <c r="P44" i="3"/>
  <c r="N43" i="3"/>
  <c r="I43" i="3"/>
  <c r="S42" i="3"/>
  <c r="M42" i="3"/>
  <c r="W41" i="3"/>
  <c r="W42" i="3" s="1"/>
  <c r="U41" i="3"/>
  <c r="T41" i="3"/>
  <c r="S41" i="3"/>
  <c r="R41" i="3"/>
  <c r="R42" i="3" s="1"/>
  <c r="Q41" i="3"/>
  <c r="Q42" i="3" s="1"/>
  <c r="P41" i="3"/>
  <c r="O41" i="3"/>
  <c r="O42" i="3" s="1"/>
  <c r="N41" i="3"/>
  <c r="N42" i="3" s="1"/>
  <c r="M41" i="3"/>
  <c r="L41" i="3"/>
  <c r="K41" i="3"/>
  <c r="K42" i="3" s="1"/>
  <c r="J41" i="3"/>
  <c r="J42" i="3" s="1"/>
  <c r="I41" i="3"/>
  <c r="V40" i="3"/>
  <c r="U40" i="3"/>
  <c r="W40" i="3" s="1"/>
  <c r="T40" i="3"/>
  <c r="T42" i="3" s="1"/>
  <c r="S40" i="3"/>
  <c r="R40" i="3"/>
  <c r="Q40" i="3"/>
  <c r="P40" i="3"/>
  <c r="P42" i="3" s="1"/>
  <c r="O40" i="3"/>
  <c r="N40" i="3"/>
  <c r="M40" i="3"/>
  <c r="L40" i="3"/>
  <c r="L42" i="3" s="1"/>
  <c r="K40" i="3"/>
  <c r="J40" i="3"/>
  <c r="I40" i="3"/>
  <c r="I42" i="3" s="1"/>
  <c r="G40" i="3"/>
  <c r="U39" i="3"/>
  <c r="S39" i="3"/>
  <c r="Q39" i="3"/>
  <c r="N39" i="3"/>
  <c r="I39" i="3"/>
  <c r="U38" i="3"/>
  <c r="T38" i="3"/>
  <c r="T39" i="3" s="1"/>
  <c r="S38" i="3"/>
  <c r="R38" i="3"/>
  <c r="Q38" i="3"/>
  <c r="P38" i="3"/>
  <c r="P39" i="3" s="1"/>
  <c r="O38" i="3"/>
  <c r="O39" i="3" s="1"/>
  <c r="N38" i="3"/>
  <c r="M38" i="3"/>
  <c r="M39" i="3" s="1"/>
  <c r="L38" i="3"/>
  <c r="L39" i="3" s="1"/>
  <c r="K38" i="3"/>
  <c r="K39" i="3" s="1"/>
  <c r="J38" i="3"/>
  <c r="I38" i="3"/>
  <c r="V37" i="3"/>
  <c r="W37" i="3" s="1"/>
  <c r="U37" i="3"/>
  <c r="T37" i="3"/>
  <c r="S37" i="3"/>
  <c r="R37" i="3"/>
  <c r="R39" i="3" s="1"/>
  <c r="Q37" i="3"/>
  <c r="P37" i="3"/>
  <c r="O37" i="3"/>
  <c r="N37" i="3"/>
  <c r="M37" i="3"/>
  <c r="L37" i="3"/>
  <c r="K37" i="3"/>
  <c r="J37" i="3"/>
  <c r="J39" i="3" s="1"/>
  <c r="I37" i="3"/>
  <c r="U36" i="3"/>
  <c r="S36" i="3"/>
  <c r="P36" i="3"/>
  <c r="L36" i="3"/>
  <c r="K36" i="3"/>
  <c r="U35" i="3"/>
  <c r="T35" i="3"/>
  <c r="S35" i="3"/>
  <c r="R35" i="3"/>
  <c r="Q35" i="3"/>
  <c r="Q36" i="3" s="1"/>
  <c r="P35" i="3"/>
  <c r="O35" i="3"/>
  <c r="O36" i="3" s="1"/>
  <c r="N35" i="3"/>
  <c r="M35" i="3"/>
  <c r="M36" i="3" s="1"/>
  <c r="L35" i="3"/>
  <c r="K35" i="3"/>
  <c r="J35" i="3"/>
  <c r="I35" i="3"/>
  <c r="I36" i="3" s="1"/>
  <c r="V34" i="3"/>
  <c r="K44" i="3" s="1"/>
  <c r="U34" i="3"/>
  <c r="T34" i="3"/>
  <c r="T36" i="3" s="1"/>
  <c r="S34" i="3"/>
  <c r="R34" i="3"/>
  <c r="Q34" i="3"/>
  <c r="P34" i="3"/>
  <c r="O34" i="3"/>
  <c r="N34" i="3"/>
  <c r="M34" i="3"/>
  <c r="L34" i="3"/>
  <c r="K34" i="3"/>
  <c r="J34" i="3"/>
  <c r="I34" i="3"/>
  <c r="W33" i="3"/>
  <c r="R33" i="3"/>
  <c r="Q33" i="3"/>
  <c r="N33" i="3"/>
  <c r="K33" i="3"/>
  <c r="U32" i="3"/>
  <c r="W32" i="3" s="1"/>
  <c r="T32" i="3"/>
  <c r="T33" i="3" s="1"/>
  <c r="S32" i="3"/>
  <c r="R32" i="3"/>
  <c r="Q32" i="3"/>
  <c r="P32" i="3"/>
  <c r="P33" i="3" s="1"/>
  <c r="O32" i="3"/>
  <c r="O33" i="3" s="1"/>
  <c r="N32" i="3"/>
  <c r="M32" i="3"/>
  <c r="M33" i="3" s="1"/>
  <c r="L32" i="3"/>
  <c r="L33" i="3" s="1"/>
  <c r="K32" i="3"/>
  <c r="J32" i="3"/>
  <c r="I32" i="3"/>
  <c r="I33" i="3" s="1"/>
  <c r="W31" i="3"/>
  <c r="V31" i="3"/>
  <c r="U31" i="3"/>
  <c r="T31" i="3"/>
  <c r="S31" i="3"/>
  <c r="S33" i="3" s="1"/>
  <c r="R31" i="3"/>
  <c r="Q31" i="3"/>
  <c r="P31" i="3"/>
  <c r="O31" i="3"/>
  <c r="N31" i="3"/>
  <c r="M31" i="3"/>
  <c r="L31" i="3"/>
  <c r="K31" i="3"/>
  <c r="J31" i="3"/>
  <c r="J33" i="3" s="1"/>
  <c r="I31" i="3"/>
  <c r="S30" i="3"/>
  <c r="M30" i="3"/>
  <c r="W29" i="3"/>
  <c r="W30" i="3" s="1"/>
  <c r="U29" i="3"/>
  <c r="T29" i="3"/>
  <c r="S29" i="3"/>
  <c r="R29" i="3"/>
  <c r="R30" i="3" s="1"/>
  <c r="Q29" i="3"/>
  <c r="Q30" i="3" s="1"/>
  <c r="P29" i="3"/>
  <c r="O29" i="3"/>
  <c r="O30" i="3" s="1"/>
  <c r="N29" i="3"/>
  <c r="N30" i="3" s="1"/>
  <c r="M29" i="3"/>
  <c r="L29" i="3"/>
  <c r="K29" i="3"/>
  <c r="K30" i="3" s="1"/>
  <c r="J29" i="3"/>
  <c r="J30" i="3" s="1"/>
  <c r="I29" i="3"/>
  <c r="V28" i="3"/>
  <c r="U28" i="3"/>
  <c r="W28" i="3" s="1"/>
  <c r="T28" i="3"/>
  <c r="T30" i="3" s="1"/>
  <c r="S28" i="3"/>
  <c r="R28" i="3"/>
  <c r="Q28" i="3"/>
  <c r="P28" i="3"/>
  <c r="P30" i="3" s="1"/>
  <c r="O28" i="3"/>
  <c r="N28" i="3"/>
  <c r="M28" i="3"/>
  <c r="L28" i="3"/>
  <c r="L30" i="3" s="1"/>
  <c r="K28" i="3"/>
  <c r="J28" i="3"/>
  <c r="I28" i="3"/>
  <c r="I30" i="3" s="1"/>
  <c r="U27" i="3"/>
  <c r="S27" i="3"/>
  <c r="Q27" i="3"/>
  <c r="N27" i="3"/>
  <c r="I27" i="3"/>
  <c r="U26" i="3"/>
  <c r="T26" i="3"/>
  <c r="T27" i="3" s="1"/>
  <c r="S26" i="3"/>
  <c r="S44" i="3" s="1"/>
  <c r="R26" i="3"/>
  <c r="Q26" i="3"/>
  <c r="P26" i="3"/>
  <c r="P27" i="3" s="1"/>
  <c r="O26" i="3"/>
  <c r="O44" i="3" s="1"/>
  <c r="N26" i="3"/>
  <c r="M26" i="3"/>
  <c r="L26" i="3"/>
  <c r="L27" i="3" s="1"/>
  <c r="K26" i="3"/>
  <c r="K27" i="3" s="1"/>
  <c r="J26" i="3"/>
  <c r="I26" i="3"/>
  <c r="V25" i="3"/>
  <c r="J44" i="3" s="1"/>
  <c r="U25" i="3"/>
  <c r="T25" i="3"/>
  <c r="S25" i="3"/>
  <c r="R25" i="3"/>
  <c r="R43" i="3" s="1"/>
  <c r="Q25" i="3"/>
  <c r="P25" i="3"/>
  <c r="O25" i="3"/>
  <c r="N25" i="3"/>
  <c r="M25" i="3"/>
  <c r="L25" i="3"/>
  <c r="K25" i="3"/>
  <c r="J25" i="3"/>
  <c r="J43" i="3" s="1"/>
  <c r="I25" i="3"/>
  <c r="B25" i="3"/>
  <c r="S21" i="3"/>
  <c r="Q21" i="3"/>
  <c r="L21" i="3"/>
  <c r="T20" i="3"/>
  <c r="S20" i="3"/>
  <c r="R20" i="3"/>
  <c r="R21" i="3" s="1"/>
  <c r="Q20" i="3"/>
  <c r="P20" i="3"/>
  <c r="O20" i="3"/>
  <c r="O21" i="3" s="1"/>
  <c r="N20" i="3"/>
  <c r="N21" i="3" s="1"/>
  <c r="M20" i="3"/>
  <c r="M21" i="3" s="1"/>
  <c r="L20" i="3"/>
  <c r="K20" i="3"/>
  <c r="K21" i="3" s="1"/>
  <c r="J20" i="3"/>
  <c r="J21" i="3" s="1"/>
  <c r="I20" i="3"/>
  <c r="I21" i="3" s="1"/>
  <c r="V19" i="3"/>
  <c r="T19" i="3"/>
  <c r="T21" i="3" s="1"/>
  <c r="S19" i="3"/>
  <c r="R19" i="3"/>
  <c r="Q19" i="3"/>
  <c r="P19" i="3"/>
  <c r="P21" i="3" s="1"/>
  <c r="O19" i="3"/>
  <c r="N19" i="3"/>
  <c r="M19" i="3"/>
  <c r="L19" i="3"/>
  <c r="K19" i="3"/>
  <c r="J19" i="3"/>
  <c r="I19" i="3"/>
  <c r="U19" i="3" s="1"/>
  <c r="W19" i="3" s="1"/>
  <c r="E19" i="3"/>
  <c r="R18" i="3"/>
  <c r="N18" i="3"/>
  <c r="J18" i="3"/>
  <c r="T17" i="3"/>
  <c r="S17" i="3"/>
  <c r="R17" i="3"/>
  <c r="Q17" i="3"/>
  <c r="Q18" i="3" s="1"/>
  <c r="P17" i="3"/>
  <c r="O17" i="3"/>
  <c r="N17" i="3"/>
  <c r="M17" i="3"/>
  <c r="M18" i="3" s="1"/>
  <c r="L17" i="3"/>
  <c r="K17" i="3"/>
  <c r="J17" i="3"/>
  <c r="I17" i="3"/>
  <c r="I18" i="3" s="1"/>
  <c r="V16" i="3"/>
  <c r="T16" i="3"/>
  <c r="S16" i="3"/>
  <c r="S18" i="3" s="1"/>
  <c r="R16" i="3"/>
  <c r="Q16" i="3"/>
  <c r="P16" i="3"/>
  <c r="O16" i="3"/>
  <c r="N16" i="3"/>
  <c r="M16" i="3"/>
  <c r="L16" i="3"/>
  <c r="K16" i="3"/>
  <c r="J16" i="3"/>
  <c r="I16" i="3"/>
  <c r="T15" i="3"/>
  <c r="P15" i="3"/>
  <c r="L15" i="3"/>
  <c r="T14" i="3"/>
  <c r="S14" i="3"/>
  <c r="S15" i="3" s="1"/>
  <c r="R14" i="3"/>
  <c r="R15" i="3" s="1"/>
  <c r="Q14" i="3"/>
  <c r="P14" i="3"/>
  <c r="O14" i="3"/>
  <c r="O15" i="3" s="1"/>
  <c r="N14" i="3"/>
  <c r="N15" i="3" s="1"/>
  <c r="M14" i="3"/>
  <c r="L14" i="3"/>
  <c r="K14" i="3"/>
  <c r="K15" i="3" s="1"/>
  <c r="J14" i="3"/>
  <c r="J15" i="3" s="1"/>
  <c r="I14" i="3"/>
  <c r="U14" i="3" s="1"/>
  <c r="V13" i="3"/>
  <c r="T13" i="3"/>
  <c r="S13" i="3"/>
  <c r="R13" i="3"/>
  <c r="Q13" i="3"/>
  <c r="Q15" i="3" s="1"/>
  <c r="P13" i="3"/>
  <c r="O13" i="3"/>
  <c r="N13" i="3"/>
  <c r="M13" i="3"/>
  <c r="M15" i="3" s="1"/>
  <c r="L13" i="3"/>
  <c r="K13" i="3"/>
  <c r="J13" i="3"/>
  <c r="I13" i="3"/>
  <c r="I15" i="3" s="1"/>
  <c r="R12" i="3"/>
  <c r="N12" i="3"/>
  <c r="J12" i="3"/>
  <c r="T11" i="3"/>
  <c r="T12" i="3" s="1"/>
  <c r="S11" i="3"/>
  <c r="R11" i="3"/>
  <c r="Q11" i="3"/>
  <c r="Q12" i="3" s="1"/>
  <c r="P11" i="3"/>
  <c r="P12" i="3" s="1"/>
  <c r="O11" i="3"/>
  <c r="N11" i="3"/>
  <c r="M11" i="3"/>
  <c r="M12" i="3" s="1"/>
  <c r="L11" i="3"/>
  <c r="L12" i="3" s="1"/>
  <c r="K11" i="3"/>
  <c r="J11" i="3"/>
  <c r="I11" i="3"/>
  <c r="I12" i="3" s="1"/>
  <c r="V10" i="3"/>
  <c r="T10" i="3"/>
  <c r="S10" i="3"/>
  <c r="S12" i="3" s="1"/>
  <c r="R10" i="3"/>
  <c r="Q10" i="3"/>
  <c r="P10" i="3"/>
  <c r="O10" i="3"/>
  <c r="O12" i="3" s="1"/>
  <c r="N10" i="3"/>
  <c r="M10" i="3"/>
  <c r="L10" i="3"/>
  <c r="K10" i="3"/>
  <c r="K12" i="3" s="1"/>
  <c r="J10" i="3"/>
  <c r="I10" i="3"/>
  <c r="F10" i="3"/>
  <c r="T9" i="3"/>
  <c r="P9" i="3"/>
  <c r="L9" i="3"/>
  <c r="T8" i="3"/>
  <c r="S8" i="3"/>
  <c r="S9" i="3" s="1"/>
  <c r="R8" i="3"/>
  <c r="R9" i="3" s="1"/>
  <c r="Q8" i="3"/>
  <c r="P8" i="3"/>
  <c r="O8" i="3"/>
  <c r="O9" i="3" s="1"/>
  <c r="N8" i="3"/>
  <c r="N9" i="3" s="1"/>
  <c r="M8" i="3"/>
  <c r="L8" i="3"/>
  <c r="K8" i="3"/>
  <c r="K9" i="3" s="1"/>
  <c r="J8" i="3"/>
  <c r="J9" i="3" s="1"/>
  <c r="I8" i="3"/>
  <c r="U8" i="3" s="1"/>
  <c r="V7" i="3"/>
  <c r="T7" i="3"/>
  <c r="S7" i="3"/>
  <c r="R7" i="3"/>
  <c r="Q7" i="3"/>
  <c r="Q9" i="3" s="1"/>
  <c r="P7" i="3"/>
  <c r="O7" i="3"/>
  <c r="N7" i="3"/>
  <c r="M7" i="3"/>
  <c r="M9" i="3" s="1"/>
  <c r="L7" i="3"/>
  <c r="K7" i="3"/>
  <c r="J7" i="3"/>
  <c r="I7" i="3"/>
  <c r="I9" i="3" s="1"/>
  <c r="R6" i="3"/>
  <c r="N6" i="3"/>
  <c r="J6" i="3"/>
  <c r="T5" i="3"/>
  <c r="T6" i="3" s="1"/>
  <c r="S5" i="3"/>
  <c r="R5" i="3"/>
  <c r="Q5" i="3"/>
  <c r="P5" i="3"/>
  <c r="O5" i="3"/>
  <c r="N5" i="3"/>
  <c r="M5" i="3"/>
  <c r="L5" i="3"/>
  <c r="K5" i="3"/>
  <c r="J5" i="3"/>
  <c r="I5" i="3"/>
  <c r="V4" i="3"/>
  <c r="V22" i="3" s="1"/>
  <c r="T4" i="3"/>
  <c r="S4" i="3"/>
  <c r="R4" i="3"/>
  <c r="Q4" i="3"/>
  <c r="P4" i="3"/>
  <c r="O4" i="3"/>
  <c r="N4" i="3"/>
  <c r="M4" i="3"/>
  <c r="L4" i="3"/>
  <c r="K4" i="3"/>
  <c r="J4" i="3"/>
  <c r="I4" i="3"/>
  <c r="U4" i="3" s="1"/>
  <c r="B4" i="3"/>
  <c r="F2" i="3"/>
  <c r="A321" i="3" s="1"/>
  <c r="F154" i="2"/>
  <c r="H138" i="2"/>
  <c r="G138" i="2"/>
  <c r="C138" i="2"/>
  <c r="H136" i="2"/>
  <c r="E136" i="2"/>
  <c r="C136" i="2"/>
  <c r="H134" i="2"/>
  <c r="G134" i="2"/>
  <c r="D134" i="2"/>
  <c r="C134" i="2"/>
  <c r="H132" i="2"/>
  <c r="E156" i="2" s="1"/>
  <c r="F132" i="2"/>
  <c r="E132" i="2"/>
  <c r="C132" i="2"/>
  <c r="H130" i="2"/>
  <c r="G130" i="2"/>
  <c r="D130" i="2"/>
  <c r="C130" i="2"/>
  <c r="H128" i="2"/>
  <c r="E154" i="2" s="1"/>
  <c r="E128" i="2"/>
  <c r="C128" i="2"/>
  <c r="H126" i="2"/>
  <c r="H139" i="2" s="1"/>
  <c r="B146" i="2" s="1"/>
  <c r="G126" i="2"/>
  <c r="C126" i="2"/>
  <c r="H124" i="2"/>
  <c r="C124" i="2"/>
  <c r="H120" i="2"/>
  <c r="G120" i="2"/>
  <c r="F120" i="2"/>
  <c r="C120" i="2"/>
  <c r="B120" i="2"/>
  <c r="F153" i="2" s="1"/>
  <c r="H118" i="2"/>
  <c r="C118" i="2"/>
  <c r="H116" i="2"/>
  <c r="H121" i="2" s="1"/>
  <c r="B145" i="2" s="1"/>
  <c r="C116" i="2"/>
  <c r="B116" i="2"/>
  <c r="B121" i="2" s="1"/>
  <c r="C145" i="2" s="1"/>
  <c r="H112" i="2"/>
  <c r="E155" i="2" s="1"/>
  <c r="G112" i="2"/>
  <c r="C112" i="2"/>
  <c r="H110" i="2"/>
  <c r="E153" i="2" s="1"/>
  <c r="E110" i="2"/>
  <c r="C110" i="2"/>
  <c r="H106" i="2"/>
  <c r="F106" i="2"/>
  <c r="C106" i="2"/>
  <c r="B106" i="2"/>
  <c r="H104" i="2"/>
  <c r="D104" i="2"/>
  <c r="C104" i="2"/>
  <c r="H102" i="2"/>
  <c r="F102" i="2"/>
  <c r="C102" i="2"/>
  <c r="B102" i="2"/>
  <c r="H100" i="2"/>
  <c r="C100" i="2"/>
  <c r="H98" i="2"/>
  <c r="C98" i="2"/>
  <c r="J97" i="2"/>
  <c r="H96" i="2"/>
  <c r="C96" i="2"/>
  <c r="H94" i="2"/>
  <c r="C94" i="2"/>
  <c r="G90" i="2"/>
  <c r="F90" i="2"/>
  <c r="E90" i="2"/>
  <c r="E120" i="2" s="1"/>
  <c r="D90" i="2"/>
  <c r="D120" i="2" s="1"/>
  <c r="B90" i="2"/>
  <c r="F89" i="2"/>
  <c r="F88" i="2"/>
  <c r="G87" i="2"/>
  <c r="F87" i="2"/>
  <c r="F138" i="2" s="1"/>
  <c r="E87" i="2"/>
  <c r="E138" i="2" s="1"/>
  <c r="D87" i="2"/>
  <c r="D138" i="2" s="1"/>
  <c r="B87" i="2"/>
  <c r="B138" i="2" s="1"/>
  <c r="F86" i="2"/>
  <c r="F85" i="2"/>
  <c r="L79" i="2"/>
  <c r="G78" i="2"/>
  <c r="G136" i="2" s="1"/>
  <c r="F78" i="2"/>
  <c r="F136" i="2" s="1"/>
  <c r="E78" i="2"/>
  <c r="D78" i="2"/>
  <c r="D136" i="2" s="1"/>
  <c r="B78" i="2"/>
  <c r="B136" i="2" s="1"/>
  <c r="A78" i="2"/>
  <c r="A136" i="2" s="1"/>
  <c r="F77" i="2"/>
  <c r="J76" i="2"/>
  <c r="F76" i="2"/>
  <c r="G75" i="2"/>
  <c r="F75" i="2"/>
  <c r="F134" i="2" s="1"/>
  <c r="E75" i="2"/>
  <c r="E134" i="2" s="1"/>
  <c r="D75" i="2"/>
  <c r="B75" i="2"/>
  <c r="B134" i="2" s="1"/>
  <c r="F74" i="2"/>
  <c r="F72" i="2"/>
  <c r="G71" i="2"/>
  <c r="G132" i="2" s="1"/>
  <c r="F71" i="2"/>
  <c r="E71" i="2"/>
  <c r="D71" i="2"/>
  <c r="D132" i="2" s="1"/>
  <c r="B71" i="2"/>
  <c r="B132" i="2" s="1"/>
  <c r="F156" i="2" s="1"/>
  <c r="F70" i="2"/>
  <c r="G68" i="2"/>
  <c r="F68" i="2"/>
  <c r="F130" i="2" s="1"/>
  <c r="E68" i="2"/>
  <c r="E130" i="2" s="1"/>
  <c r="D68" i="2"/>
  <c r="B68" i="2"/>
  <c r="B130" i="2" s="1"/>
  <c r="B139" i="2" s="1"/>
  <c r="C146" i="2" s="1"/>
  <c r="I67" i="2"/>
  <c r="F67" i="2"/>
  <c r="G66" i="2"/>
  <c r="G128" i="2" s="1"/>
  <c r="F66" i="2"/>
  <c r="F128" i="2" s="1"/>
  <c r="E66" i="2"/>
  <c r="D66" i="2"/>
  <c r="D128" i="2" s="1"/>
  <c r="B66" i="2"/>
  <c r="B128" i="2" s="1"/>
  <c r="G65" i="2"/>
  <c r="G118" i="2" s="1"/>
  <c r="F65" i="2"/>
  <c r="F118" i="2" s="1"/>
  <c r="E65" i="2"/>
  <c r="E118" i="2" s="1"/>
  <c r="D65" i="2"/>
  <c r="D118" i="2" s="1"/>
  <c r="B65" i="2"/>
  <c r="B118" i="2" s="1"/>
  <c r="M64" i="2"/>
  <c r="N64" i="2" s="1"/>
  <c r="F64" i="2"/>
  <c r="J63" i="2"/>
  <c r="G63" i="2"/>
  <c r="F63" i="2"/>
  <c r="F112" i="2" s="1"/>
  <c r="E63" i="2"/>
  <c r="E112" i="2" s="1"/>
  <c r="D63" i="2"/>
  <c r="D112" i="2" s="1"/>
  <c r="B63" i="2"/>
  <c r="B112" i="2" s="1"/>
  <c r="F155" i="2" s="1"/>
  <c r="L61" i="2"/>
  <c r="G60" i="2"/>
  <c r="F60" i="2"/>
  <c r="F126" i="2" s="1"/>
  <c r="E60" i="2"/>
  <c r="E126" i="2" s="1"/>
  <c r="D60" i="2"/>
  <c r="B60" i="2"/>
  <c r="B126" i="2" s="1"/>
  <c r="G59" i="2"/>
  <c r="G110" i="2" s="1"/>
  <c r="F59" i="2"/>
  <c r="F110" i="2" s="1"/>
  <c r="E59" i="2"/>
  <c r="D59" i="2"/>
  <c r="B59" i="2"/>
  <c r="B110" i="2" s="1"/>
  <c r="B113" i="2" s="1"/>
  <c r="C144" i="2" s="1"/>
  <c r="M58" i="2"/>
  <c r="N58" i="2" s="1"/>
  <c r="F58" i="2"/>
  <c r="F57" i="2"/>
  <c r="F56" i="2"/>
  <c r="J55" i="2"/>
  <c r="F55" i="2"/>
  <c r="F54" i="2"/>
  <c r="G53" i="2"/>
  <c r="G124" i="2" s="1"/>
  <c r="F53" i="2"/>
  <c r="F124" i="2" s="1"/>
  <c r="E53" i="2"/>
  <c r="E124" i="2" s="1"/>
  <c r="D53" i="2"/>
  <c r="D124" i="2" s="1"/>
  <c r="B53" i="2"/>
  <c r="B124" i="2" s="1"/>
  <c r="N52" i="2"/>
  <c r="F52" i="2"/>
  <c r="K51" i="2"/>
  <c r="G51" i="2"/>
  <c r="G116" i="2" s="1"/>
  <c r="F51" i="2"/>
  <c r="F116" i="2" s="1"/>
  <c r="E51" i="2"/>
  <c r="E116" i="2" s="1"/>
  <c r="D51" i="2"/>
  <c r="D116" i="2" s="1"/>
  <c r="B51" i="2"/>
  <c r="F50" i="2"/>
  <c r="F49" i="2"/>
  <c r="I48" i="2"/>
  <c r="F48" i="2"/>
  <c r="K47" i="2"/>
  <c r="G47" i="2"/>
  <c r="G106" i="2" s="1"/>
  <c r="F47" i="2"/>
  <c r="E47" i="2"/>
  <c r="E106" i="2" s="1"/>
  <c r="D47" i="2"/>
  <c r="D106" i="2" s="1"/>
  <c r="B47" i="2"/>
  <c r="N46" i="2"/>
  <c r="F46" i="2"/>
  <c r="F45" i="2"/>
  <c r="F44" i="2"/>
  <c r="F43" i="2"/>
  <c r="N42" i="2"/>
  <c r="F42" i="2"/>
  <c r="F41" i="2"/>
  <c r="F40" i="2"/>
  <c r="F39" i="2"/>
  <c r="N38" i="2"/>
  <c r="F38" i="2"/>
  <c r="G37" i="2"/>
  <c r="G104" i="2" s="1"/>
  <c r="F37" i="2"/>
  <c r="F104" i="2" s="1"/>
  <c r="E37" i="2"/>
  <c r="E104" i="2" s="1"/>
  <c r="D37" i="2"/>
  <c r="B37" i="2"/>
  <c r="B104" i="2" s="1"/>
  <c r="F36" i="2"/>
  <c r="F35" i="2"/>
  <c r="I34" i="2"/>
  <c r="F34" i="2"/>
  <c r="F33" i="2"/>
  <c r="F32" i="2"/>
  <c r="F31" i="2"/>
  <c r="I30" i="2"/>
  <c r="F30" i="2"/>
  <c r="K29" i="2"/>
  <c r="G29" i="2"/>
  <c r="G102" i="2" s="1"/>
  <c r="F29" i="2"/>
  <c r="E29" i="2"/>
  <c r="E102" i="2" s="1"/>
  <c r="D29" i="2"/>
  <c r="D102" i="2" s="1"/>
  <c r="B29" i="2"/>
  <c r="F28" i="2"/>
  <c r="J27" i="2"/>
  <c r="F27" i="2"/>
  <c r="M26" i="2"/>
  <c r="I26" i="2"/>
  <c r="F26" i="2"/>
  <c r="F25" i="2"/>
  <c r="M24" i="2"/>
  <c r="I24" i="2"/>
  <c r="G24" i="2"/>
  <c r="G100" i="2" s="1"/>
  <c r="F24" i="2"/>
  <c r="F100" i="2" s="1"/>
  <c r="E24" i="2"/>
  <c r="E100" i="2" s="1"/>
  <c r="D24" i="2"/>
  <c r="D100" i="2" s="1"/>
  <c r="B24" i="2"/>
  <c r="B100" i="2" s="1"/>
  <c r="M23" i="2"/>
  <c r="I23" i="2"/>
  <c r="F23" i="2"/>
  <c r="L22" i="2"/>
  <c r="F22" i="2"/>
  <c r="K21" i="2"/>
  <c r="F21" i="2"/>
  <c r="J20" i="2"/>
  <c r="F20" i="2"/>
  <c r="I19" i="2"/>
  <c r="F19" i="2"/>
  <c r="L18" i="2"/>
  <c r="F18" i="2"/>
  <c r="K17" i="2"/>
  <c r="F17" i="2"/>
  <c r="F16" i="2"/>
  <c r="K15" i="2"/>
  <c r="G15" i="2"/>
  <c r="G98" i="2" s="1"/>
  <c r="F15" i="2"/>
  <c r="F98" i="2" s="1"/>
  <c r="E15" i="2"/>
  <c r="E98" i="2" s="1"/>
  <c r="D15" i="2"/>
  <c r="D98" i="2" s="1"/>
  <c r="B15" i="2"/>
  <c r="B98" i="2" s="1"/>
  <c r="A15" i="2"/>
  <c r="A98" i="2" s="1"/>
  <c r="K14" i="2"/>
  <c r="F14" i="2"/>
  <c r="J13" i="2"/>
  <c r="F13" i="2"/>
  <c r="M12" i="2"/>
  <c r="I12" i="2"/>
  <c r="F12" i="2"/>
  <c r="F11" i="2"/>
  <c r="K10" i="2"/>
  <c r="F10" i="2"/>
  <c r="L9" i="2"/>
  <c r="G9" i="2"/>
  <c r="G96" i="2" s="1"/>
  <c r="F9" i="2"/>
  <c r="F96" i="2" s="1"/>
  <c r="E9" i="2"/>
  <c r="E96" i="2" s="1"/>
  <c r="D9" i="2"/>
  <c r="D96" i="2" s="1"/>
  <c r="B9" i="2"/>
  <c r="B96" i="2" s="1"/>
  <c r="L8" i="2"/>
  <c r="F8" i="2"/>
  <c r="K7" i="2"/>
  <c r="F7" i="2"/>
  <c r="J6" i="2"/>
  <c r="F6" i="2"/>
  <c r="I5" i="2"/>
  <c r="F5" i="2"/>
  <c r="L4" i="2"/>
  <c r="F4" i="2"/>
  <c r="G3" i="2"/>
  <c r="G94" i="2" s="1"/>
  <c r="F3" i="2"/>
  <c r="F94" i="2" s="1"/>
  <c r="E3" i="2"/>
  <c r="E94" i="2" s="1"/>
  <c r="D3" i="2"/>
  <c r="D94" i="2" s="1"/>
  <c r="B3" i="2"/>
  <c r="B94" i="2" s="1"/>
  <c r="F152" i="2" s="1"/>
  <c r="F157" i="2" s="1"/>
  <c r="A846" i="1"/>
  <c r="W844" i="1"/>
  <c r="V844" i="1"/>
  <c r="V843" i="1"/>
  <c r="W843" i="1" s="1"/>
  <c r="Q843" i="1"/>
  <c r="O843" i="1"/>
  <c r="V842" i="1"/>
  <c r="W842" i="1" s="1"/>
  <c r="J842" i="1"/>
  <c r="M90" i="2" s="1"/>
  <c r="V841" i="1"/>
  <c r="Q841" i="1"/>
  <c r="O841" i="1"/>
  <c r="W841" i="1" s="1"/>
  <c r="W840" i="1"/>
  <c r="V840" i="1"/>
  <c r="V839" i="1"/>
  <c r="W839" i="1" s="1"/>
  <c r="R839" i="1"/>
  <c r="Q839" i="1"/>
  <c r="O839" i="1"/>
  <c r="N839" i="1"/>
  <c r="M839" i="1"/>
  <c r="K90" i="2" s="1"/>
  <c r="L839" i="1"/>
  <c r="G316" i="3" s="1"/>
  <c r="K839" i="1"/>
  <c r="F316" i="3" s="1"/>
  <c r="H839" i="1"/>
  <c r="J90" i="2" s="1"/>
  <c r="G839" i="1"/>
  <c r="E316" i="3" s="1"/>
  <c r="A839" i="1"/>
  <c r="A90" i="2" s="1"/>
  <c r="A120" i="2" s="1"/>
  <c r="A837" i="1"/>
  <c r="W835" i="1"/>
  <c r="V835" i="1"/>
  <c r="V834" i="1"/>
  <c r="W834" i="1" s="1"/>
  <c r="Q834" i="1"/>
  <c r="O834" i="1"/>
  <c r="V833" i="1"/>
  <c r="W833" i="1" s="1"/>
  <c r="V832" i="1"/>
  <c r="Q832" i="1"/>
  <c r="O832" i="1"/>
  <c r="W832" i="1" s="1"/>
  <c r="W831" i="1"/>
  <c r="V831" i="1"/>
  <c r="W830" i="1"/>
  <c r="V830" i="1"/>
  <c r="Q830" i="1"/>
  <c r="O830" i="1"/>
  <c r="W829" i="1"/>
  <c r="V829" i="1"/>
  <c r="V828" i="1"/>
  <c r="R828" i="1"/>
  <c r="Q828" i="1"/>
  <c r="O828" i="1"/>
  <c r="W828" i="1" s="1"/>
  <c r="N828" i="1"/>
  <c r="M828" i="1"/>
  <c r="K89" i="2" s="1"/>
  <c r="L828" i="1"/>
  <c r="G310" i="3" s="1"/>
  <c r="K828" i="1"/>
  <c r="F310" i="3" s="1"/>
  <c r="H828" i="1"/>
  <c r="J89" i="2" s="1"/>
  <c r="G828" i="1"/>
  <c r="E310" i="3" s="1"/>
  <c r="W827" i="1"/>
  <c r="V827" i="1"/>
  <c r="W826" i="1"/>
  <c r="V826" i="1"/>
  <c r="Q826" i="1"/>
  <c r="O826" i="1"/>
  <c r="W825" i="1"/>
  <c r="V825" i="1"/>
  <c r="V824" i="1"/>
  <c r="Q824" i="1"/>
  <c r="O824" i="1"/>
  <c r="W824" i="1" s="1"/>
  <c r="W823" i="1"/>
  <c r="V823" i="1"/>
  <c r="W822" i="1"/>
  <c r="V822" i="1"/>
  <c r="Q822" i="1"/>
  <c r="O822" i="1"/>
  <c r="W821" i="1"/>
  <c r="V821" i="1"/>
  <c r="V820" i="1"/>
  <c r="W820" i="1" s="1"/>
  <c r="Q820" i="1"/>
  <c r="O820" i="1"/>
  <c r="V819" i="1"/>
  <c r="W819" i="1" s="1"/>
  <c r="V818" i="1"/>
  <c r="Q818" i="1"/>
  <c r="O818" i="1"/>
  <c r="W818" i="1" s="1"/>
  <c r="W817" i="1"/>
  <c r="V817" i="1"/>
  <c r="V816" i="1"/>
  <c r="W816" i="1" s="1"/>
  <c r="R816" i="1"/>
  <c r="Q816" i="1"/>
  <c r="O816" i="1"/>
  <c r="N816" i="1"/>
  <c r="M816" i="1"/>
  <c r="K88" i="2" s="1"/>
  <c r="L816" i="1"/>
  <c r="G307" i="3" s="1"/>
  <c r="K816" i="1"/>
  <c r="F307" i="3" s="1"/>
  <c r="H816" i="1"/>
  <c r="J88" i="2" s="1"/>
  <c r="G816" i="1"/>
  <c r="V815" i="1"/>
  <c r="W815" i="1" s="1"/>
  <c r="V814" i="1"/>
  <c r="Q814" i="1"/>
  <c r="O814" i="1"/>
  <c r="W814" i="1" s="1"/>
  <c r="W813" i="1"/>
  <c r="V813" i="1"/>
  <c r="V812" i="1"/>
  <c r="W812" i="1" s="1"/>
  <c r="Q812" i="1"/>
  <c r="O812" i="1"/>
  <c r="V811" i="1"/>
  <c r="W811" i="1" s="1"/>
  <c r="V810" i="1"/>
  <c r="Q810" i="1"/>
  <c r="O810" i="1"/>
  <c r="W810" i="1" s="1"/>
  <c r="W809" i="1"/>
  <c r="V809" i="1"/>
  <c r="W808" i="1"/>
  <c r="V808" i="1"/>
  <c r="Q808" i="1"/>
  <c r="O808" i="1"/>
  <c r="W807" i="1"/>
  <c r="V807" i="1"/>
  <c r="V806" i="1"/>
  <c r="Q806" i="1"/>
  <c r="O806" i="1"/>
  <c r="W806" i="1" s="1"/>
  <c r="W805" i="1"/>
  <c r="V805" i="1"/>
  <c r="W804" i="1"/>
  <c r="V804" i="1"/>
  <c r="Q804" i="1"/>
  <c r="O804" i="1"/>
  <c r="W803" i="1"/>
  <c r="V803" i="1"/>
  <c r="V802" i="1"/>
  <c r="R802" i="1"/>
  <c r="Q802" i="1"/>
  <c r="O802" i="1"/>
  <c r="W802" i="1" s="1"/>
  <c r="N802" i="1"/>
  <c r="M802" i="1"/>
  <c r="K87" i="2" s="1"/>
  <c r="L802" i="1"/>
  <c r="G304" i="3" s="1"/>
  <c r="K802" i="1"/>
  <c r="F304" i="3" s="1"/>
  <c r="H802" i="1"/>
  <c r="J87" i="2" s="1"/>
  <c r="G802" i="1"/>
  <c r="E304" i="3" s="1"/>
  <c r="A802" i="1"/>
  <c r="A800" i="1"/>
  <c r="W798" i="1"/>
  <c r="V798" i="1"/>
  <c r="V797" i="1"/>
  <c r="Q797" i="1"/>
  <c r="O797" i="1"/>
  <c r="W797" i="1" s="1"/>
  <c r="V796" i="1"/>
  <c r="W796" i="1" s="1"/>
  <c r="V795" i="1"/>
  <c r="R795" i="1"/>
  <c r="Q795" i="1"/>
  <c r="O795" i="1"/>
  <c r="W795" i="1" s="1"/>
  <c r="N795" i="1"/>
  <c r="M795" i="1"/>
  <c r="K86" i="2" s="1"/>
  <c r="L795" i="1"/>
  <c r="G298" i="3" s="1"/>
  <c r="K795" i="1"/>
  <c r="F298" i="3" s="1"/>
  <c r="J795" i="1"/>
  <c r="L86" i="2" s="1"/>
  <c r="H795" i="1"/>
  <c r="J86" i="2" s="1"/>
  <c r="G795" i="1"/>
  <c r="E298" i="3" s="1"/>
  <c r="W794" i="1"/>
  <c r="V794" i="1"/>
  <c r="V793" i="1"/>
  <c r="W793" i="1" s="1"/>
  <c r="Q793" i="1"/>
  <c r="O793" i="1"/>
  <c r="V792" i="1"/>
  <c r="W792" i="1" s="1"/>
  <c r="J792" i="1"/>
  <c r="M85" i="2" s="1"/>
  <c r="V791" i="1"/>
  <c r="Q791" i="1"/>
  <c r="O791" i="1"/>
  <c r="W791" i="1" s="1"/>
  <c r="V790" i="1"/>
  <c r="V789" i="1"/>
  <c r="R789" i="1"/>
  <c r="Q789" i="1"/>
  <c r="O789" i="1"/>
  <c r="W790" i="1" s="1"/>
  <c r="N789" i="1"/>
  <c r="M789" i="1"/>
  <c r="K85" i="2" s="1"/>
  <c r="L789" i="1"/>
  <c r="G295" i="3" s="1"/>
  <c r="K789" i="1"/>
  <c r="F295" i="3" s="1"/>
  <c r="H789" i="1"/>
  <c r="J85" i="2" s="1"/>
  <c r="G789" i="1"/>
  <c r="W787" i="1"/>
  <c r="V787" i="1"/>
  <c r="W785" i="1" s="1"/>
  <c r="J787" i="1"/>
  <c r="M84" i="2" s="1"/>
  <c r="N84" i="2" s="1"/>
  <c r="V785" i="1"/>
  <c r="Q785" i="1"/>
  <c r="O785" i="1"/>
  <c r="N785" i="1"/>
  <c r="M785" i="1"/>
  <c r="K84" i="2" s="1"/>
  <c r="L785" i="1"/>
  <c r="G292" i="3" s="1"/>
  <c r="K785" i="1"/>
  <c r="F292" i="3" s="1"/>
  <c r="J785" i="1"/>
  <c r="L84" i="2" s="1"/>
  <c r="H785" i="1"/>
  <c r="J84" i="2" s="1"/>
  <c r="W784" i="1"/>
  <c r="V784" i="1"/>
  <c r="J784" i="1"/>
  <c r="M83" i="2" s="1"/>
  <c r="W783" i="1"/>
  <c r="V783" i="1"/>
  <c r="W782" i="1" s="1"/>
  <c r="Q783" i="1"/>
  <c r="O783" i="1"/>
  <c r="N783" i="1"/>
  <c r="M783" i="1"/>
  <c r="K83" i="2" s="1"/>
  <c r="L783" i="1"/>
  <c r="G289" i="3" s="1"/>
  <c r="K783" i="1"/>
  <c r="F289" i="3" s="1"/>
  <c r="J783" i="1"/>
  <c r="L83" i="2" s="1"/>
  <c r="H783" i="1"/>
  <c r="J83" i="2" s="1"/>
  <c r="V782" i="1"/>
  <c r="J782" i="1"/>
  <c r="M82" i="2" s="1"/>
  <c r="N82" i="2" s="1"/>
  <c r="W781" i="1"/>
  <c r="V781" i="1"/>
  <c r="Q781" i="1"/>
  <c r="O781" i="1"/>
  <c r="N781" i="1"/>
  <c r="M781" i="1"/>
  <c r="K82" i="2" s="1"/>
  <c r="L781" i="1"/>
  <c r="G286" i="3" s="1"/>
  <c r="K781" i="1"/>
  <c r="F286" i="3" s="1"/>
  <c r="J781" i="1"/>
  <c r="L82" i="2" s="1"/>
  <c r="H781" i="1"/>
  <c r="J82" i="2" s="1"/>
  <c r="J780" i="1"/>
  <c r="M81" i="2" s="1"/>
  <c r="N81" i="2" s="1"/>
  <c r="V779" i="1"/>
  <c r="N779" i="1"/>
  <c r="M779" i="1"/>
  <c r="K81" i="2" s="1"/>
  <c r="L779" i="1"/>
  <c r="G283" i="3" s="1"/>
  <c r="K779" i="1"/>
  <c r="F283" i="3" s="1"/>
  <c r="J779" i="1"/>
  <c r="L81" i="2" s="1"/>
  <c r="H779" i="1"/>
  <c r="J81" i="2" s="1"/>
  <c r="J778" i="1"/>
  <c r="M80" i="2" s="1"/>
  <c r="N80" i="2" s="1"/>
  <c r="V777" i="1"/>
  <c r="Q777" i="1"/>
  <c r="O777" i="1"/>
  <c r="W777" i="1" s="1"/>
  <c r="N777" i="1"/>
  <c r="M777" i="1"/>
  <c r="K80" i="2" s="1"/>
  <c r="L777" i="1"/>
  <c r="G280" i="3" s="1"/>
  <c r="K777" i="1"/>
  <c r="F280" i="3" s="1"/>
  <c r="J777" i="1"/>
  <c r="L80" i="2" s="1"/>
  <c r="H777" i="1"/>
  <c r="J80" i="2" s="1"/>
  <c r="J776" i="1"/>
  <c r="M79" i="2" s="1"/>
  <c r="W775" i="1"/>
  <c r="V775" i="1"/>
  <c r="N775" i="1"/>
  <c r="M775" i="1"/>
  <c r="K79" i="2" s="1"/>
  <c r="L775" i="1"/>
  <c r="G277" i="3" s="1"/>
  <c r="K775" i="1"/>
  <c r="F277" i="3" s="1"/>
  <c r="J775" i="1"/>
  <c r="H775" i="1"/>
  <c r="J79" i="2" s="1"/>
  <c r="V773" i="1"/>
  <c r="R773" i="1"/>
  <c r="Q773" i="1"/>
  <c r="O773" i="1"/>
  <c r="W773" i="1" s="1"/>
  <c r="N773" i="1"/>
  <c r="M773" i="1"/>
  <c r="K78" i="2" s="1"/>
  <c r="L773" i="1"/>
  <c r="G274" i="3" s="1"/>
  <c r="K773" i="1"/>
  <c r="F274" i="3" s="1"/>
  <c r="H773" i="1"/>
  <c r="J78" i="2" s="1"/>
  <c r="G773" i="1"/>
  <c r="A773" i="1"/>
  <c r="A274" i="3" s="1"/>
  <c r="A771" i="1"/>
  <c r="J770" i="1"/>
  <c r="V769" i="1"/>
  <c r="W769" i="1" s="1"/>
  <c r="V768" i="1"/>
  <c r="Q768" i="1"/>
  <c r="O768" i="1"/>
  <c r="W768" i="1" s="1"/>
  <c r="W767" i="1"/>
  <c r="V767" i="1"/>
  <c r="W766" i="1"/>
  <c r="V766" i="1"/>
  <c r="Q766" i="1"/>
  <c r="O766" i="1"/>
  <c r="W765" i="1"/>
  <c r="V765" i="1"/>
  <c r="V764" i="1"/>
  <c r="R764" i="1"/>
  <c r="Q764" i="1"/>
  <c r="O764" i="1"/>
  <c r="W764" i="1" s="1"/>
  <c r="N764" i="1"/>
  <c r="M764" i="1"/>
  <c r="K77" i="2" s="1"/>
  <c r="L764" i="1"/>
  <c r="G268" i="3" s="1"/>
  <c r="K764" i="1"/>
  <c r="F268" i="3" s="1"/>
  <c r="J764" i="1"/>
  <c r="L77" i="2" s="1"/>
  <c r="H764" i="1"/>
  <c r="J77" i="2" s="1"/>
  <c r="G764" i="1"/>
  <c r="W763" i="1"/>
  <c r="V763" i="1"/>
  <c r="W762" i="1"/>
  <c r="V762" i="1"/>
  <c r="Q762" i="1"/>
  <c r="O762" i="1"/>
  <c r="W761" i="1"/>
  <c r="V761" i="1"/>
  <c r="V760" i="1"/>
  <c r="W760" i="1" s="1"/>
  <c r="Q760" i="1"/>
  <c r="O760" i="1"/>
  <c r="V759" i="1"/>
  <c r="W759" i="1" s="1"/>
  <c r="V758" i="1"/>
  <c r="R758" i="1"/>
  <c r="Q758" i="1"/>
  <c r="O758" i="1"/>
  <c r="W758" i="1" s="1"/>
  <c r="N758" i="1"/>
  <c r="M758" i="1"/>
  <c r="K76" i="2" s="1"/>
  <c r="L758" i="1"/>
  <c r="G265" i="3" s="1"/>
  <c r="K758" i="1"/>
  <c r="F265" i="3" s="1"/>
  <c r="J758" i="1"/>
  <c r="L76" i="2" s="1"/>
  <c r="H758" i="1"/>
  <c r="G758" i="1"/>
  <c r="W757" i="1"/>
  <c r="V757" i="1"/>
  <c r="V756" i="1"/>
  <c r="W756" i="1" s="1"/>
  <c r="Q756" i="1"/>
  <c r="O756" i="1"/>
  <c r="V755" i="1"/>
  <c r="W755" i="1" s="1"/>
  <c r="V754" i="1"/>
  <c r="Q754" i="1"/>
  <c r="O754" i="1"/>
  <c r="W754" i="1" s="1"/>
  <c r="W753" i="1"/>
  <c r="V753" i="1"/>
  <c r="W752" i="1"/>
  <c r="V752" i="1"/>
  <c r="Q752" i="1"/>
  <c r="O752" i="1"/>
  <c r="W751" i="1"/>
  <c r="V751" i="1"/>
  <c r="V750" i="1"/>
  <c r="R750" i="1"/>
  <c r="Q750" i="1"/>
  <c r="O750" i="1"/>
  <c r="W750" i="1" s="1"/>
  <c r="N750" i="1"/>
  <c r="M750" i="1"/>
  <c r="K75" i="2" s="1"/>
  <c r="L750" i="1"/>
  <c r="G262" i="3" s="1"/>
  <c r="K750" i="1"/>
  <c r="F262" i="3" s="1"/>
  <c r="J750" i="1"/>
  <c r="L75" i="2" s="1"/>
  <c r="H750" i="1"/>
  <c r="J75" i="2" s="1"/>
  <c r="G750" i="1"/>
  <c r="A750" i="1"/>
  <c r="A262" i="3" s="1"/>
  <c r="A748" i="1"/>
  <c r="W746" i="1"/>
  <c r="V746" i="1"/>
  <c r="V745" i="1"/>
  <c r="Q745" i="1"/>
  <c r="O745" i="1"/>
  <c r="W745" i="1" s="1"/>
  <c r="V744" i="1"/>
  <c r="J744" i="1"/>
  <c r="M74" i="2" s="1"/>
  <c r="V743" i="1"/>
  <c r="Q743" i="1"/>
  <c r="O743" i="1"/>
  <c r="W743" i="1" s="1"/>
  <c r="W742" i="1"/>
  <c r="V742" i="1"/>
  <c r="V741" i="1"/>
  <c r="W741" i="1" s="1"/>
  <c r="R741" i="1"/>
  <c r="Q741" i="1"/>
  <c r="O741" i="1"/>
  <c r="N741" i="1"/>
  <c r="M741" i="1"/>
  <c r="K74" i="2" s="1"/>
  <c r="L741" i="1"/>
  <c r="G256" i="3" s="1"/>
  <c r="K741" i="1"/>
  <c r="F256" i="3" s="1"/>
  <c r="J741" i="1"/>
  <c r="L74" i="2" s="1"/>
  <c r="H741" i="1"/>
  <c r="J74" i="2" s="1"/>
  <c r="G741" i="1"/>
  <c r="V740" i="1"/>
  <c r="W740" i="1" s="1"/>
  <c r="V739" i="1"/>
  <c r="Q739" i="1"/>
  <c r="O739" i="1"/>
  <c r="W739" i="1" s="1"/>
  <c r="J739" i="1"/>
  <c r="M73" i="2" s="1"/>
  <c r="V738" i="1"/>
  <c r="N738" i="1"/>
  <c r="M738" i="1"/>
  <c r="K73" i="2" s="1"/>
  <c r="L738" i="1"/>
  <c r="G253" i="3" s="1"/>
  <c r="K738" i="1"/>
  <c r="F253" i="3" s="1"/>
  <c r="H738" i="1"/>
  <c r="J73" i="2" s="1"/>
  <c r="V737" i="1"/>
  <c r="Q737" i="1"/>
  <c r="O737" i="1"/>
  <c r="W738" i="1" s="1"/>
  <c r="J737" i="1"/>
  <c r="M72" i="2" s="1"/>
  <c r="V736" i="1"/>
  <c r="W736" i="1" s="1"/>
  <c r="V735" i="1"/>
  <c r="R735" i="1"/>
  <c r="Q735" i="1"/>
  <c r="O735" i="1"/>
  <c r="W735" i="1" s="1"/>
  <c r="N735" i="1"/>
  <c r="M735" i="1"/>
  <c r="K72" i="2" s="1"/>
  <c r="L735" i="1"/>
  <c r="G250" i="3" s="1"/>
  <c r="K735" i="1"/>
  <c r="F250" i="3" s="1"/>
  <c r="J735" i="1"/>
  <c r="L72" i="2" s="1"/>
  <c r="H735" i="1"/>
  <c r="J72" i="2" s="1"/>
  <c r="G735" i="1"/>
  <c r="W734" i="1"/>
  <c r="V734" i="1"/>
  <c r="V733" i="1"/>
  <c r="W733" i="1" s="1"/>
  <c r="Q733" i="1"/>
  <c r="O733" i="1"/>
  <c r="V732" i="1"/>
  <c r="W732" i="1" s="1"/>
  <c r="V731" i="1"/>
  <c r="Q731" i="1"/>
  <c r="O731" i="1"/>
  <c r="W731" i="1" s="1"/>
  <c r="V730" i="1"/>
  <c r="V729" i="1"/>
  <c r="R729" i="1"/>
  <c r="Q729" i="1"/>
  <c r="O729" i="1"/>
  <c r="W730" i="1" s="1"/>
  <c r="N729" i="1"/>
  <c r="M729" i="1"/>
  <c r="K71" i="2" s="1"/>
  <c r="L729" i="1"/>
  <c r="G247" i="3" s="1"/>
  <c r="K729" i="1"/>
  <c r="F247" i="3" s="1"/>
  <c r="H729" i="1"/>
  <c r="J71" i="2" s="1"/>
  <c r="G729" i="1"/>
  <c r="A729" i="1"/>
  <c r="J727" i="1"/>
  <c r="A727" i="1"/>
  <c r="H726" i="1"/>
  <c r="B726" i="1"/>
  <c r="C235" i="3" s="1"/>
  <c r="W725" i="1"/>
  <c r="V725" i="1"/>
  <c r="W724" i="1"/>
  <c r="V724" i="1"/>
  <c r="Q724" i="1"/>
  <c r="O724" i="1"/>
  <c r="W723" i="1"/>
  <c r="V723" i="1"/>
  <c r="V722" i="1"/>
  <c r="Q722" i="1"/>
  <c r="O722" i="1"/>
  <c r="W722" i="1" s="1"/>
  <c r="J722" i="1"/>
  <c r="M70" i="2" s="1"/>
  <c r="V721" i="1"/>
  <c r="W721" i="1" s="1"/>
  <c r="V720" i="1"/>
  <c r="Q720" i="1"/>
  <c r="O720" i="1"/>
  <c r="W720" i="1" s="1"/>
  <c r="W719" i="1"/>
  <c r="V719" i="1"/>
  <c r="V718" i="1"/>
  <c r="W718" i="1" s="1"/>
  <c r="Q718" i="1"/>
  <c r="O718" i="1"/>
  <c r="V717" i="1"/>
  <c r="W717" i="1" s="1"/>
  <c r="V716" i="1"/>
  <c r="R716" i="1"/>
  <c r="Q716" i="1"/>
  <c r="O716" i="1"/>
  <c r="W716" i="1" s="1"/>
  <c r="N716" i="1"/>
  <c r="M716" i="1"/>
  <c r="K70" i="2" s="1"/>
  <c r="L716" i="1"/>
  <c r="G241" i="3" s="1"/>
  <c r="K716" i="1"/>
  <c r="F241" i="3" s="1"/>
  <c r="J716" i="1"/>
  <c r="L70" i="2" s="1"/>
  <c r="H716" i="1"/>
  <c r="J70" i="2" s="1"/>
  <c r="G716" i="1"/>
  <c r="W715" i="1"/>
  <c r="V715" i="1"/>
  <c r="V714" i="1"/>
  <c r="W714" i="1" s="1"/>
  <c r="Q714" i="1"/>
  <c r="O714" i="1"/>
  <c r="V713" i="1"/>
  <c r="W713" i="1" s="1"/>
  <c r="V712" i="1"/>
  <c r="Q712" i="1"/>
  <c r="O712" i="1"/>
  <c r="W712" i="1" s="1"/>
  <c r="J712" i="1"/>
  <c r="M69" i="2" s="1"/>
  <c r="N69" i="2" s="1"/>
  <c r="V711" i="1"/>
  <c r="W711" i="1" s="1"/>
  <c r="W710" i="1"/>
  <c r="V710" i="1"/>
  <c r="Q710" i="1"/>
  <c r="O710" i="1"/>
  <c r="W709" i="1"/>
  <c r="V709" i="1"/>
  <c r="V708" i="1"/>
  <c r="Q708" i="1"/>
  <c r="O708" i="1"/>
  <c r="W708" i="1" s="1"/>
  <c r="N708" i="1"/>
  <c r="M708" i="1"/>
  <c r="K69" i="2" s="1"/>
  <c r="L708" i="1"/>
  <c r="G238" i="3" s="1"/>
  <c r="K708" i="1"/>
  <c r="F238" i="3" s="1"/>
  <c r="J708" i="1"/>
  <c r="L69" i="2" s="1"/>
  <c r="H708" i="1"/>
  <c r="J69" i="2" s="1"/>
  <c r="W707" i="1"/>
  <c r="V707" i="1"/>
  <c r="V706" i="1"/>
  <c r="Q706" i="1"/>
  <c r="O706" i="1"/>
  <c r="W706" i="1" s="1"/>
  <c r="V705" i="1"/>
  <c r="W704" i="1"/>
  <c r="V704" i="1"/>
  <c r="Q704" i="1"/>
  <c r="O704" i="1"/>
  <c r="W705" i="1" s="1"/>
  <c r="W703" i="1"/>
  <c r="V703" i="1"/>
  <c r="J703" i="1"/>
  <c r="M68" i="2" s="1"/>
  <c r="N68" i="2" s="1"/>
  <c r="V702" i="1"/>
  <c r="W702" i="1" s="1"/>
  <c r="Q702" i="1"/>
  <c r="O702" i="1"/>
  <c r="V701" i="1"/>
  <c r="W701" i="1" s="1"/>
  <c r="V700" i="1"/>
  <c r="Q700" i="1"/>
  <c r="O700" i="1"/>
  <c r="W700" i="1" s="1"/>
  <c r="W699" i="1"/>
  <c r="V699" i="1"/>
  <c r="V698" i="1"/>
  <c r="W698" i="1" s="1"/>
  <c r="R698" i="1"/>
  <c r="Q698" i="1"/>
  <c r="O698" i="1"/>
  <c r="N698" i="1"/>
  <c r="M698" i="1"/>
  <c r="K68" i="2" s="1"/>
  <c r="L698" i="1"/>
  <c r="G235" i="3" s="1"/>
  <c r="K698" i="1"/>
  <c r="F235" i="3" s="1"/>
  <c r="J698" i="1"/>
  <c r="L68" i="2" s="1"/>
  <c r="H698" i="1"/>
  <c r="J68" i="2" s="1"/>
  <c r="G698" i="1"/>
  <c r="A698" i="1"/>
  <c r="A696" i="1"/>
  <c r="W694" i="1"/>
  <c r="V694" i="1"/>
  <c r="V693" i="1"/>
  <c r="W693" i="1" s="1"/>
  <c r="Q693" i="1"/>
  <c r="O693" i="1"/>
  <c r="V692" i="1"/>
  <c r="W692" i="1" s="1"/>
  <c r="J692" i="1"/>
  <c r="M67" i="2" s="1"/>
  <c r="V691" i="1"/>
  <c r="Q691" i="1"/>
  <c r="O691" i="1"/>
  <c r="W691" i="1" s="1"/>
  <c r="V690" i="1"/>
  <c r="V689" i="1"/>
  <c r="R689" i="1"/>
  <c r="Q689" i="1"/>
  <c r="O689" i="1"/>
  <c r="W690" i="1" s="1"/>
  <c r="N689" i="1"/>
  <c r="M689" i="1"/>
  <c r="K67" i="2" s="1"/>
  <c r="L689" i="1"/>
  <c r="G229" i="3" s="1"/>
  <c r="K689" i="1"/>
  <c r="F229" i="3" s="1"/>
  <c r="H689" i="1"/>
  <c r="J67" i="2" s="1"/>
  <c r="V688" i="1"/>
  <c r="W688" i="1" s="1"/>
  <c r="V687" i="1"/>
  <c r="Q687" i="1"/>
  <c r="O687" i="1"/>
  <c r="W687" i="1" s="1"/>
  <c r="W686" i="1"/>
  <c r="V686" i="1"/>
  <c r="V685" i="1"/>
  <c r="W685" i="1" s="1"/>
  <c r="Q685" i="1"/>
  <c r="O685" i="1"/>
  <c r="V684" i="1"/>
  <c r="W684" i="1" s="1"/>
  <c r="V683" i="1"/>
  <c r="Q683" i="1"/>
  <c r="O683" i="1"/>
  <c r="W683" i="1" s="1"/>
  <c r="W681" i="1"/>
  <c r="V681" i="1"/>
  <c r="V680" i="1"/>
  <c r="W680" i="1" s="1"/>
  <c r="Q680" i="1"/>
  <c r="O680" i="1"/>
  <c r="V679" i="1"/>
  <c r="W679" i="1" s="1"/>
  <c r="V678" i="1"/>
  <c r="Q678" i="1"/>
  <c r="O678" i="1"/>
  <c r="W678" i="1" s="1"/>
  <c r="W676" i="1"/>
  <c r="V676" i="1"/>
  <c r="V675" i="1"/>
  <c r="W675" i="1" s="1"/>
  <c r="Q675" i="1"/>
  <c r="O675" i="1"/>
  <c r="V674" i="1"/>
  <c r="W674" i="1" s="1"/>
  <c r="V673" i="1"/>
  <c r="Q673" i="1"/>
  <c r="O673" i="1"/>
  <c r="W673" i="1" s="1"/>
  <c r="W672" i="1"/>
  <c r="V672" i="1"/>
  <c r="V671" i="1"/>
  <c r="W671" i="1" s="1"/>
  <c r="Q671" i="1"/>
  <c r="O671" i="1"/>
  <c r="J670" i="1"/>
  <c r="M66" i="2" s="1"/>
  <c r="W669" i="1"/>
  <c r="V669" i="1"/>
  <c r="V668" i="1"/>
  <c r="W668" i="1" s="1"/>
  <c r="Q668" i="1"/>
  <c r="O668" i="1"/>
  <c r="V667" i="1"/>
  <c r="W667" i="1" s="1"/>
  <c r="W666" i="1"/>
  <c r="V666" i="1"/>
  <c r="Q666" i="1"/>
  <c r="O666" i="1"/>
  <c r="W665" i="1"/>
  <c r="V665" i="1"/>
  <c r="V664" i="1"/>
  <c r="W664" i="1" s="1"/>
  <c r="Q664" i="1"/>
  <c r="O664" i="1"/>
  <c r="V663" i="1"/>
  <c r="W663" i="1" s="1"/>
  <c r="W662" i="1"/>
  <c r="V662" i="1"/>
  <c r="Q662" i="1"/>
  <c r="O662" i="1"/>
  <c r="W661" i="1"/>
  <c r="V661" i="1"/>
  <c r="V660" i="1"/>
  <c r="Q660" i="1"/>
  <c r="O660" i="1"/>
  <c r="W660" i="1" s="1"/>
  <c r="W658" i="1"/>
  <c r="V658" i="1"/>
  <c r="W657" i="1"/>
  <c r="V657" i="1"/>
  <c r="Q657" i="1"/>
  <c r="O657" i="1"/>
  <c r="W656" i="1"/>
  <c r="V656" i="1"/>
  <c r="V655" i="1"/>
  <c r="Q655" i="1"/>
  <c r="O655" i="1"/>
  <c r="W655" i="1" s="1"/>
  <c r="W654" i="1"/>
  <c r="V654" i="1"/>
  <c r="W653" i="1"/>
  <c r="V653" i="1"/>
  <c r="Q653" i="1"/>
  <c r="O653" i="1"/>
  <c r="R652" i="1"/>
  <c r="N652" i="1"/>
  <c r="M652" i="1"/>
  <c r="K66" i="2" s="1"/>
  <c r="L652" i="1"/>
  <c r="G226" i="3" s="1"/>
  <c r="K652" i="1"/>
  <c r="F226" i="3" s="1"/>
  <c r="H652" i="1"/>
  <c r="J66" i="2" s="1"/>
  <c r="G652" i="1"/>
  <c r="A652" i="1"/>
  <c r="A226" i="3" s="1"/>
  <c r="A650" i="1"/>
  <c r="J649" i="1"/>
  <c r="H649" i="1"/>
  <c r="W648" i="1"/>
  <c r="V648" i="1"/>
  <c r="W647" i="1"/>
  <c r="V647" i="1"/>
  <c r="Q647" i="1"/>
  <c r="O647" i="1"/>
  <c r="W646" i="1"/>
  <c r="V646" i="1"/>
  <c r="V645" i="1"/>
  <c r="Q645" i="1"/>
  <c r="O645" i="1"/>
  <c r="W645" i="1" s="1"/>
  <c r="W644" i="1"/>
  <c r="V644" i="1"/>
  <c r="W643" i="1"/>
  <c r="V643" i="1"/>
  <c r="Q643" i="1"/>
  <c r="O643" i="1"/>
  <c r="W642" i="1"/>
  <c r="V642" i="1"/>
  <c r="V641" i="1"/>
  <c r="W641" i="1" s="1"/>
  <c r="Q641" i="1"/>
  <c r="O641" i="1"/>
  <c r="V640" i="1"/>
  <c r="W640" i="1" s="1"/>
  <c r="V639" i="1"/>
  <c r="Q639" i="1"/>
  <c r="O639" i="1"/>
  <c r="W639" i="1" s="1"/>
  <c r="W638" i="1"/>
  <c r="V638" i="1"/>
  <c r="V637" i="1"/>
  <c r="W637" i="1" s="1"/>
  <c r="Q637" i="1"/>
  <c r="O637" i="1"/>
  <c r="V636" i="1"/>
  <c r="W636" i="1" s="1"/>
  <c r="V635" i="1"/>
  <c r="R635" i="1"/>
  <c r="Q635" i="1"/>
  <c r="O635" i="1"/>
  <c r="W635" i="1" s="1"/>
  <c r="N635" i="1"/>
  <c r="M635" i="1"/>
  <c r="K65" i="2" s="1"/>
  <c r="L635" i="1"/>
  <c r="G223" i="3" s="1"/>
  <c r="K635" i="1"/>
  <c r="F223" i="3" s="1"/>
  <c r="J635" i="1"/>
  <c r="L65" i="2" s="1"/>
  <c r="H635" i="1"/>
  <c r="J65" i="2" s="1"/>
  <c r="G635" i="1"/>
  <c r="E223" i="3" s="1"/>
  <c r="A635" i="1"/>
  <c r="A633" i="1"/>
  <c r="V631" i="1"/>
  <c r="W631" i="1" s="1"/>
  <c r="V630" i="1"/>
  <c r="Q630" i="1"/>
  <c r="O630" i="1"/>
  <c r="W630" i="1" s="1"/>
  <c r="W629" i="1"/>
  <c r="V629" i="1"/>
  <c r="V628" i="1"/>
  <c r="W628" i="1" s="1"/>
  <c r="Q628" i="1"/>
  <c r="O628" i="1"/>
  <c r="V627" i="1"/>
  <c r="W627" i="1" s="1"/>
  <c r="V626" i="1"/>
  <c r="Q626" i="1"/>
  <c r="O626" i="1"/>
  <c r="W626" i="1" s="1"/>
  <c r="W625" i="1"/>
  <c r="V625" i="1"/>
  <c r="J625" i="1"/>
  <c r="W624" i="1"/>
  <c r="V624" i="1"/>
  <c r="Q624" i="1"/>
  <c r="O624" i="1"/>
  <c r="W623" i="1"/>
  <c r="V623" i="1"/>
  <c r="V622" i="1"/>
  <c r="Q622" i="1"/>
  <c r="O622" i="1"/>
  <c r="W622" i="1" s="1"/>
  <c r="W621" i="1"/>
  <c r="V621" i="1"/>
  <c r="W620" i="1"/>
  <c r="V620" i="1"/>
  <c r="Q620" i="1"/>
  <c r="O620" i="1"/>
  <c r="W619" i="1"/>
  <c r="V619" i="1"/>
  <c r="V618" i="1"/>
  <c r="R618" i="1"/>
  <c r="Q618" i="1"/>
  <c r="O618" i="1"/>
  <c r="W618" i="1" s="1"/>
  <c r="N618" i="1"/>
  <c r="M618" i="1"/>
  <c r="K64" i="2" s="1"/>
  <c r="L618" i="1"/>
  <c r="G217" i="3" s="1"/>
  <c r="K618" i="1"/>
  <c r="F217" i="3" s="1"/>
  <c r="J618" i="1"/>
  <c r="L64" i="2" s="1"/>
  <c r="H618" i="1"/>
  <c r="J64" i="2" s="1"/>
  <c r="G618" i="1"/>
  <c r="E217" i="3" s="1"/>
  <c r="W617" i="1"/>
  <c r="V617" i="1"/>
  <c r="W616" i="1"/>
  <c r="V616" i="1"/>
  <c r="Q616" i="1"/>
  <c r="O616" i="1"/>
  <c r="W615" i="1"/>
  <c r="V615" i="1"/>
  <c r="V614" i="1"/>
  <c r="Q614" i="1"/>
  <c r="O614" i="1"/>
  <c r="W614" i="1" s="1"/>
  <c r="W613" i="1"/>
  <c r="V613" i="1"/>
  <c r="W612" i="1"/>
  <c r="V612" i="1"/>
  <c r="Q612" i="1"/>
  <c r="O612" i="1"/>
  <c r="W611" i="1"/>
  <c r="V611" i="1"/>
  <c r="J611" i="1"/>
  <c r="M63" i="2" s="1"/>
  <c r="V610" i="1"/>
  <c r="W610" i="1" s="1"/>
  <c r="Q610" i="1"/>
  <c r="O610" i="1"/>
  <c r="V609" i="1"/>
  <c r="W609" i="1" s="1"/>
  <c r="V608" i="1"/>
  <c r="Q608" i="1"/>
  <c r="O608" i="1"/>
  <c r="W608" i="1" s="1"/>
  <c r="W607" i="1"/>
  <c r="V607" i="1"/>
  <c r="V606" i="1"/>
  <c r="W606" i="1" s="1"/>
  <c r="Q606" i="1"/>
  <c r="O606" i="1"/>
  <c r="V605" i="1"/>
  <c r="W605" i="1" s="1"/>
  <c r="V604" i="1"/>
  <c r="R604" i="1"/>
  <c r="Q604" i="1"/>
  <c r="O604" i="1"/>
  <c r="W604" i="1" s="1"/>
  <c r="N604" i="1"/>
  <c r="M604" i="1"/>
  <c r="K63" i="2" s="1"/>
  <c r="L604" i="1"/>
  <c r="G214" i="3" s="1"/>
  <c r="K604" i="1"/>
  <c r="F214" i="3" s="1"/>
  <c r="H604" i="1"/>
  <c r="G604" i="1"/>
  <c r="A604" i="1"/>
  <c r="A602" i="1"/>
  <c r="V600" i="1"/>
  <c r="W600" i="1" s="1"/>
  <c r="V599" i="1"/>
  <c r="Q599" i="1"/>
  <c r="O599" i="1"/>
  <c r="W599" i="1" s="1"/>
  <c r="W598" i="1"/>
  <c r="V598" i="1"/>
  <c r="J598" i="1"/>
  <c r="M62" i="2" s="1"/>
  <c r="W597" i="1"/>
  <c r="V597" i="1"/>
  <c r="Q597" i="1"/>
  <c r="O597" i="1"/>
  <c r="W596" i="1"/>
  <c r="V596" i="1"/>
  <c r="V595" i="1"/>
  <c r="R595" i="1"/>
  <c r="Q595" i="1"/>
  <c r="O595" i="1"/>
  <c r="W595" i="1" s="1"/>
  <c r="N595" i="1"/>
  <c r="M595" i="1"/>
  <c r="K62" i="2" s="1"/>
  <c r="L595" i="1"/>
  <c r="G208" i="3" s="1"/>
  <c r="K595" i="1"/>
  <c r="F208" i="3" s="1"/>
  <c r="H595" i="1"/>
  <c r="H601" i="1" s="1"/>
  <c r="G595" i="1"/>
  <c r="V594" i="1"/>
  <c r="J594" i="1"/>
  <c r="M61" i="2" s="1"/>
  <c r="N61" i="2" s="1"/>
  <c r="V593" i="1"/>
  <c r="Q593" i="1"/>
  <c r="O593" i="1"/>
  <c r="W593" i="1" s="1"/>
  <c r="N593" i="1"/>
  <c r="M593" i="1"/>
  <c r="K61" i="2" s="1"/>
  <c r="L593" i="1"/>
  <c r="G205" i="3" s="1"/>
  <c r="K593" i="1"/>
  <c r="F205" i="3" s="1"/>
  <c r="J593" i="1"/>
  <c r="H593" i="1"/>
  <c r="J61" i="2" s="1"/>
  <c r="V592" i="1"/>
  <c r="W592" i="1" s="1"/>
  <c r="V591" i="1"/>
  <c r="Q591" i="1"/>
  <c r="O591" i="1"/>
  <c r="W591" i="1" s="1"/>
  <c r="J591" i="1"/>
  <c r="M60" i="2" s="1"/>
  <c r="V590" i="1"/>
  <c r="W589" i="1"/>
  <c r="V589" i="1"/>
  <c r="R589" i="1"/>
  <c r="Q589" i="1"/>
  <c r="O589" i="1"/>
  <c r="W590" i="1" s="1"/>
  <c r="N589" i="1"/>
  <c r="M589" i="1"/>
  <c r="K60" i="2" s="1"/>
  <c r="L589" i="1"/>
  <c r="G202" i="3" s="1"/>
  <c r="K589" i="1"/>
  <c r="F202" i="3" s="1"/>
  <c r="J589" i="1"/>
  <c r="L60" i="2" s="1"/>
  <c r="H589" i="1"/>
  <c r="J60" i="2" s="1"/>
  <c r="G589" i="1"/>
  <c r="A589" i="1"/>
  <c r="A202" i="3" s="1"/>
  <c r="A587" i="1"/>
  <c r="H586" i="1"/>
  <c r="W585" i="1"/>
  <c r="V585" i="1"/>
  <c r="W584" i="1"/>
  <c r="V584" i="1"/>
  <c r="Q584" i="1"/>
  <c r="O584" i="1"/>
  <c r="W583" i="1"/>
  <c r="V583" i="1"/>
  <c r="V582" i="1"/>
  <c r="W582" i="1" s="1"/>
  <c r="Q582" i="1"/>
  <c r="O582" i="1"/>
  <c r="V581" i="1"/>
  <c r="W581" i="1" s="1"/>
  <c r="V580" i="1"/>
  <c r="R580" i="1"/>
  <c r="Q580" i="1"/>
  <c r="O580" i="1"/>
  <c r="W580" i="1" s="1"/>
  <c r="N580" i="1"/>
  <c r="M580" i="1"/>
  <c r="K59" i="2" s="1"/>
  <c r="L580" i="1"/>
  <c r="G199" i="3" s="1"/>
  <c r="K580" i="1"/>
  <c r="F199" i="3" s="1"/>
  <c r="J580" i="1"/>
  <c r="L59" i="2" s="1"/>
  <c r="H580" i="1"/>
  <c r="J59" i="2" s="1"/>
  <c r="G580" i="1"/>
  <c r="E199" i="3" s="1"/>
  <c r="A580" i="1"/>
  <c r="A59" i="2" s="1"/>
  <c r="A110" i="2" s="1"/>
  <c r="A578" i="1"/>
  <c r="V576" i="1"/>
  <c r="W576" i="1" s="1"/>
  <c r="J576" i="1"/>
  <c r="V575" i="1"/>
  <c r="R575" i="1"/>
  <c r="Q575" i="1"/>
  <c r="O575" i="1"/>
  <c r="W575" i="1" s="1"/>
  <c r="N575" i="1"/>
  <c r="M575" i="1"/>
  <c r="K58" i="2" s="1"/>
  <c r="L575" i="1"/>
  <c r="G193" i="3" s="1"/>
  <c r="K575" i="1"/>
  <c r="F193" i="3" s="1"/>
  <c r="J575" i="1"/>
  <c r="L58" i="2" s="1"/>
  <c r="H575" i="1"/>
  <c r="J58" i="2" s="1"/>
  <c r="G575" i="1"/>
  <c r="E193" i="3" s="1"/>
  <c r="V574" i="1"/>
  <c r="J574" i="1"/>
  <c r="M57" i="2" s="1"/>
  <c r="V573" i="1"/>
  <c r="R573" i="1"/>
  <c r="Q573" i="1"/>
  <c r="O573" i="1"/>
  <c r="W573" i="1" s="1"/>
  <c r="N573" i="1"/>
  <c r="M573" i="1"/>
  <c r="K57" i="2" s="1"/>
  <c r="L573" i="1"/>
  <c r="G190" i="3" s="1"/>
  <c r="K573" i="1"/>
  <c r="F190" i="3" s="1"/>
  <c r="J573" i="1"/>
  <c r="L57" i="2" s="1"/>
  <c r="H573" i="1"/>
  <c r="J57" i="2" s="1"/>
  <c r="G573" i="1"/>
  <c r="V572" i="1"/>
  <c r="J572" i="1"/>
  <c r="M56" i="2" s="1"/>
  <c r="V571" i="1"/>
  <c r="R571" i="1"/>
  <c r="Q571" i="1"/>
  <c r="O571" i="1"/>
  <c r="W572" i="1" s="1"/>
  <c r="N571" i="1"/>
  <c r="M571" i="1"/>
  <c r="K56" i="2" s="1"/>
  <c r="L571" i="1"/>
  <c r="G187" i="3" s="1"/>
  <c r="K571" i="1"/>
  <c r="F187" i="3" s="1"/>
  <c r="J571" i="1"/>
  <c r="L56" i="2" s="1"/>
  <c r="H571" i="1"/>
  <c r="J56" i="2" s="1"/>
  <c r="G571" i="1"/>
  <c r="W570" i="1"/>
  <c r="V570" i="1"/>
  <c r="V569" i="1"/>
  <c r="Q569" i="1"/>
  <c r="O569" i="1"/>
  <c r="W569" i="1" s="1"/>
  <c r="V568" i="1"/>
  <c r="W567" i="1"/>
  <c r="V567" i="1"/>
  <c r="Q567" i="1"/>
  <c r="O567" i="1"/>
  <c r="W568" i="1" s="1"/>
  <c r="W566" i="1"/>
  <c r="V566" i="1"/>
  <c r="V565" i="1"/>
  <c r="Q565" i="1"/>
  <c r="O565" i="1"/>
  <c r="W565" i="1" s="1"/>
  <c r="W564" i="1"/>
  <c r="V564" i="1"/>
  <c r="W563" i="1"/>
  <c r="V563" i="1"/>
  <c r="Q563" i="1"/>
  <c r="O563" i="1"/>
  <c r="W562" i="1"/>
  <c r="V562" i="1"/>
  <c r="V561" i="1"/>
  <c r="Q561" i="1"/>
  <c r="O561" i="1"/>
  <c r="W561" i="1" s="1"/>
  <c r="W560" i="1"/>
  <c r="V560" i="1"/>
  <c r="W559" i="1"/>
  <c r="V559" i="1"/>
  <c r="Q559" i="1"/>
  <c r="O559" i="1"/>
  <c r="W558" i="1"/>
  <c r="V558" i="1"/>
  <c r="V557" i="1"/>
  <c r="Q557" i="1"/>
  <c r="O557" i="1"/>
  <c r="W557" i="1" s="1"/>
  <c r="W556" i="1"/>
  <c r="V556" i="1"/>
  <c r="W555" i="1"/>
  <c r="V555" i="1"/>
  <c r="Q555" i="1"/>
  <c r="O555" i="1"/>
  <c r="J555" i="1"/>
  <c r="M55" i="2" s="1"/>
  <c r="N55" i="2" s="1"/>
  <c r="W554" i="1"/>
  <c r="V554" i="1"/>
  <c r="V553" i="1"/>
  <c r="W553" i="1" s="1"/>
  <c r="Q553" i="1"/>
  <c r="O553" i="1"/>
  <c r="V552" i="1"/>
  <c r="W552" i="1" s="1"/>
  <c r="V551" i="1"/>
  <c r="Q551" i="1"/>
  <c r="O551" i="1"/>
  <c r="W551" i="1" s="1"/>
  <c r="W550" i="1"/>
  <c r="V550" i="1"/>
  <c r="V549" i="1"/>
  <c r="W549" i="1" s="1"/>
  <c r="Q549" i="1"/>
  <c r="O549" i="1"/>
  <c r="V548" i="1"/>
  <c r="W548" i="1" s="1"/>
  <c r="V547" i="1"/>
  <c r="Q547" i="1"/>
  <c r="O547" i="1"/>
  <c r="W547" i="1" s="1"/>
  <c r="W546" i="1"/>
  <c r="V546" i="1"/>
  <c r="V545" i="1"/>
  <c r="W545" i="1" s="1"/>
  <c r="Q545" i="1"/>
  <c r="O545" i="1"/>
  <c r="V544" i="1"/>
  <c r="W544" i="1" s="1"/>
  <c r="V543" i="1"/>
  <c r="Q543" i="1"/>
  <c r="O543" i="1"/>
  <c r="W543" i="1" s="1"/>
  <c r="W542" i="1"/>
  <c r="V542" i="1"/>
  <c r="V541" i="1"/>
  <c r="W541" i="1" s="1"/>
  <c r="Q541" i="1"/>
  <c r="O541" i="1"/>
  <c r="V540" i="1"/>
  <c r="W540" i="1" s="1"/>
  <c r="V539" i="1"/>
  <c r="R539" i="1"/>
  <c r="Q539" i="1"/>
  <c r="O539" i="1"/>
  <c r="W539" i="1" s="1"/>
  <c r="N539" i="1"/>
  <c r="M539" i="1"/>
  <c r="K55" i="2" s="1"/>
  <c r="L539" i="1"/>
  <c r="G184" i="3" s="1"/>
  <c r="K539" i="1"/>
  <c r="F184" i="3" s="1"/>
  <c r="J539" i="1"/>
  <c r="L55" i="2" s="1"/>
  <c r="H539" i="1"/>
  <c r="G539" i="1"/>
  <c r="W538" i="1"/>
  <c r="V538" i="1"/>
  <c r="V537" i="1"/>
  <c r="W537" i="1" s="1"/>
  <c r="Q537" i="1"/>
  <c r="O537" i="1"/>
  <c r="V536" i="1"/>
  <c r="W536" i="1" s="1"/>
  <c r="V535" i="1"/>
  <c r="Q535" i="1"/>
  <c r="O535" i="1"/>
  <c r="W535" i="1" s="1"/>
  <c r="W534" i="1"/>
  <c r="V534" i="1"/>
  <c r="V533" i="1"/>
  <c r="W533" i="1" s="1"/>
  <c r="Q533" i="1"/>
  <c r="O533" i="1"/>
  <c r="V532" i="1"/>
  <c r="W532" i="1" s="1"/>
  <c r="V531" i="1"/>
  <c r="Q531" i="1"/>
  <c r="O531" i="1"/>
  <c r="W531" i="1" s="1"/>
  <c r="W530" i="1"/>
  <c r="V530" i="1"/>
  <c r="J530" i="1"/>
  <c r="M54" i="2" s="1"/>
  <c r="N54" i="2" s="1"/>
  <c r="W529" i="1"/>
  <c r="V529" i="1"/>
  <c r="Q529" i="1"/>
  <c r="O529" i="1"/>
  <c r="W528" i="1"/>
  <c r="V528" i="1"/>
  <c r="V527" i="1"/>
  <c r="W527" i="1" s="1"/>
  <c r="Q527" i="1"/>
  <c r="O527" i="1"/>
  <c r="V526" i="1"/>
  <c r="W526" i="1" s="1"/>
  <c r="W525" i="1"/>
  <c r="V525" i="1"/>
  <c r="Q525" i="1"/>
  <c r="O525" i="1"/>
  <c r="W524" i="1"/>
  <c r="V524" i="1"/>
  <c r="V523" i="1"/>
  <c r="W523" i="1" s="1"/>
  <c r="Q523" i="1"/>
  <c r="O523" i="1"/>
  <c r="V522" i="1"/>
  <c r="W522" i="1" s="1"/>
  <c r="W521" i="1"/>
  <c r="V521" i="1"/>
  <c r="R521" i="1"/>
  <c r="Q521" i="1"/>
  <c r="O521" i="1"/>
  <c r="N521" i="1"/>
  <c r="M521" i="1"/>
  <c r="K54" i="2" s="1"/>
  <c r="L521" i="1"/>
  <c r="G181" i="3" s="1"/>
  <c r="K521" i="1"/>
  <c r="F181" i="3" s="1"/>
  <c r="J521" i="1"/>
  <c r="L54" i="2" s="1"/>
  <c r="H521" i="1"/>
  <c r="J54" i="2" s="1"/>
  <c r="G521" i="1"/>
  <c r="E181" i="3" s="1"/>
  <c r="W520" i="1"/>
  <c r="V520" i="1"/>
  <c r="V519" i="1"/>
  <c r="W519" i="1" s="1"/>
  <c r="Q519" i="1"/>
  <c r="O519" i="1"/>
  <c r="V518" i="1"/>
  <c r="W518" i="1" s="1"/>
  <c r="W517" i="1"/>
  <c r="V517" i="1"/>
  <c r="Q517" i="1"/>
  <c r="O517" i="1"/>
  <c r="W516" i="1"/>
  <c r="V516" i="1"/>
  <c r="V515" i="1"/>
  <c r="Q515" i="1"/>
  <c r="O515" i="1"/>
  <c r="W515" i="1" s="1"/>
  <c r="J515" i="1"/>
  <c r="M53" i="2" s="1"/>
  <c r="N53" i="2" s="1"/>
  <c r="V514" i="1"/>
  <c r="W514" i="1" s="1"/>
  <c r="V513" i="1"/>
  <c r="Q513" i="1"/>
  <c r="O513" i="1"/>
  <c r="W513" i="1" s="1"/>
  <c r="W512" i="1"/>
  <c r="V512" i="1"/>
  <c r="V511" i="1"/>
  <c r="W511" i="1" s="1"/>
  <c r="Q511" i="1"/>
  <c r="O511" i="1"/>
  <c r="V510" i="1"/>
  <c r="W510" i="1" s="1"/>
  <c r="V509" i="1"/>
  <c r="Q509" i="1"/>
  <c r="O509" i="1"/>
  <c r="W509" i="1" s="1"/>
  <c r="W508" i="1"/>
  <c r="V508" i="1"/>
  <c r="V507" i="1"/>
  <c r="W507" i="1" s="1"/>
  <c r="R507" i="1"/>
  <c r="Q507" i="1"/>
  <c r="O507" i="1"/>
  <c r="N507" i="1"/>
  <c r="M507" i="1"/>
  <c r="K53" i="2" s="1"/>
  <c r="L507" i="1"/>
  <c r="G178" i="3" s="1"/>
  <c r="K507" i="1"/>
  <c r="F178" i="3" s="1"/>
  <c r="J507" i="1"/>
  <c r="L53" i="2" s="1"/>
  <c r="H507" i="1"/>
  <c r="H577" i="1" s="1"/>
  <c r="G507" i="1"/>
  <c r="A507" i="1"/>
  <c r="A505" i="1"/>
  <c r="V503" i="1"/>
  <c r="J503" i="1"/>
  <c r="M52" i="2" s="1"/>
  <c r="V502" i="1"/>
  <c r="R502" i="1"/>
  <c r="Q502" i="1"/>
  <c r="O502" i="1"/>
  <c r="W503" i="1" s="1"/>
  <c r="N502" i="1"/>
  <c r="M502" i="1"/>
  <c r="K52" i="2" s="1"/>
  <c r="L502" i="1"/>
  <c r="G172" i="3" s="1"/>
  <c r="K502" i="1"/>
  <c r="F172" i="3" s="1"/>
  <c r="J502" i="1"/>
  <c r="L52" i="2" s="1"/>
  <c r="G502" i="1"/>
  <c r="W501" i="1"/>
  <c r="V501" i="1"/>
  <c r="V500" i="1"/>
  <c r="Q500" i="1"/>
  <c r="O500" i="1"/>
  <c r="W500" i="1" s="1"/>
  <c r="W499" i="1"/>
  <c r="V499" i="1"/>
  <c r="W498" i="1"/>
  <c r="V498" i="1"/>
  <c r="Q498" i="1"/>
  <c r="O498" i="1"/>
  <c r="W497" i="1"/>
  <c r="V497" i="1"/>
  <c r="V496" i="1"/>
  <c r="W496" i="1" s="1"/>
  <c r="Q496" i="1"/>
  <c r="O496" i="1"/>
  <c r="V495" i="1"/>
  <c r="W495" i="1" s="1"/>
  <c r="V494" i="1"/>
  <c r="Q494" i="1"/>
  <c r="O494" i="1"/>
  <c r="W494" i="1" s="1"/>
  <c r="W493" i="1"/>
  <c r="V493" i="1"/>
  <c r="V492" i="1"/>
  <c r="W492" i="1" s="1"/>
  <c r="R492" i="1"/>
  <c r="Q492" i="1"/>
  <c r="O492" i="1"/>
  <c r="N492" i="1"/>
  <c r="M492" i="1"/>
  <c r="G169" i="3" s="1"/>
  <c r="L492" i="1"/>
  <c r="K492" i="1"/>
  <c r="F169" i="3" s="1"/>
  <c r="H492" i="1"/>
  <c r="J51" i="2" s="1"/>
  <c r="G492" i="1"/>
  <c r="A492" i="1"/>
  <c r="A169" i="3" s="1"/>
  <c r="A490" i="1"/>
  <c r="W488" i="1"/>
  <c r="V488" i="1"/>
  <c r="V487" i="1"/>
  <c r="W487" i="1" s="1"/>
  <c r="Q487" i="1"/>
  <c r="O487" i="1"/>
  <c r="J487" i="1"/>
  <c r="M50" i="2" s="1"/>
  <c r="W486" i="1"/>
  <c r="V486" i="1"/>
  <c r="V485" i="1"/>
  <c r="R485" i="1"/>
  <c r="Q485" i="1"/>
  <c r="O485" i="1"/>
  <c r="W485" i="1" s="1"/>
  <c r="N485" i="1"/>
  <c r="M485" i="1"/>
  <c r="K50" i="2" s="1"/>
  <c r="L485" i="1"/>
  <c r="G163" i="3" s="1"/>
  <c r="K485" i="1"/>
  <c r="F163" i="3" s="1"/>
  <c r="J485" i="1"/>
  <c r="L50" i="2" s="1"/>
  <c r="H485" i="1"/>
  <c r="J50" i="2" s="1"/>
  <c r="G485" i="1"/>
  <c r="W484" i="1"/>
  <c r="V484" i="1"/>
  <c r="W483" i="1"/>
  <c r="V483" i="1"/>
  <c r="Q483" i="1"/>
  <c r="O483" i="1"/>
  <c r="J483" i="1"/>
  <c r="M49" i="2" s="1"/>
  <c r="N49" i="2" s="1"/>
  <c r="W482" i="1"/>
  <c r="V482" i="1"/>
  <c r="V481" i="1"/>
  <c r="W481" i="1" s="1"/>
  <c r="R481" i="1"/>
  <c r="Q481" i="1"/>
  <c r="O481" i="1"/>
  <c r="N481" i="1"/>
  <c r="M481" i="1"/>
  <c r="K49" i="2" s="1"/>
  <c r="L481" i="1"/>
  <c r="G160" i="3" s="1"/>
  <c r="K481" i="1"/>
  <c r="F160" i="3" s="1"/>
  <c r="J481" i="1"/>
  <c r="L49" i="2" s="1"/>
  <c r="H481" i="1"/>
  <c r="J49" i="2" s="1"/>
  <c r="G481" i="1"/>
  <c r="V480" i="1"/>
  <c r="W480" i="1" s="1"/>
  <c r="V479" i="1"/>
  <c r="Q479" i="1"/>
  <c r="O479" i="1"/>
  <c r="W479" i="1" s="1"/>
  <c r="W478" i="1"/>
  <c r="V478" i="1"/>
  <c r="V477" i="1"/>
  <c r="W477" i="1" s="1"/>
  <c r="Q477" i="1"/>
  <c r="O477" i="1"/>
  <c r="V476" i="1"/>
  <c r="W476" i="1" s="1"/>
  <c r="V475" i="1"/>
  <c r="Q475" i="1"/>
  <c r="O475" i="1"/>
  <c r="W475" i="1" s="1"/>
  <c r="J475" i="1"/>
  <c r="M48" i="2" s="1"/>
  <c r="N48" i="2" s="1"/>
  <c r="W474" i="1"/>
  <c r="V474" i="1"/>
  <c r="W473" i="1"/>
  <c r="V473" i="1"/>
  <c r="Q473" i="1"/>
  <c r="O473" i="1"/>
  <c r="W472" i="1"/>
  <c r="V472" i="1"/>
  <c r="V471" i="1"/>
  <c r="Q471" i="1"/>
  <c r="O471" i="1"/>
  <c r="W471" i="1" s="1"/>
  <c r="V470" i="1"/>
  <c r="V469" i="1"/>
  <c r="R469" i="1"/>
  <c r="Q469" i="1"/>
  <c r="O469" i="1"/>
  <c r="W469" i="1" s="1"/>
  <c r="N469" i="1"/>
  <c r="M469" i="1"/>
  <c r="K48" i="2" s="1"/>
  <c r="L469" i="1"/>
  <c r="G157" i="3" s="1"/>
  <c r="K469" i="1"/>
  <c r="F157" i="3" s="1"/>
  <c r="J469" i="1"/>
  <c r="L48" i="2" s="1"/>
  <c r="H469" i="1"/>
  <c r="J48" i="2" s="1"/>
  <c r="G469" i="1"/>
  <c r="E157" i="3" s="1"/>
  <c r="W468" i="1"/>
  <c r="V468" i="1"/>
  <c r="V467" i="1"/>
  <c r="R467" i="1"/>
  <c r="Q467" i="1"/>
  <c r="O467" i="1"/>
  <c r="W467" i="1" s="1"/>
  <c r="V466" i="1"/>
  <c r="W466" i="1" s="1"/>
  <c r="V465" i="1"/>
  <c r="R465" i="1"/>
  <c r="Q465" i="1"/>
  <c r="O465" i="1"/>
  <c r="W465" i="1" s="1"/>
  <c r="J465" i="1"/>
  <c r="M47" i="2" s="1"/>
  <c r="N47" i="2" s="1"/>
  <c r="V464" i="1"/>
  <c r="W464" i="1" s="1"/>
  <c r="V463" i="1"/>
  <c r="R463" i="1"/>
  <c r="Q463" i="1"/>
  <c r="O463" i="1"/>
  <c r="W463" i="1" s="1"/>
  <c r="V462" i="1"/>
  <c r="V461" i="1"/>
  <c r="R461" i="1"/>
  <c r="Q461" i="1"/>
  <c r="O461" i="1"/>
  <c r="W461" i="1" s="1"/>
  <c r="W460" i="1"/>
  <c r="V460" i="1"/>
  <c r="V459" i="1"/>
  <c r="W459" i="1" s="1"/>
  <c r="R459" i="1"/>
  <c r="Q459" i="1"/>
  <c r="O459" i="1"/>
  <c r="N459" i="1"/>
  <c r="M459" i="1"/>
  <c r="L459" i="1"/>
  <c r="G154" i="3" s="1"/>
  <c r="K459" i="1"/>
  <c r="F154" i="3" s="1"/>
  <c r="J459" i="1"/>
  <c r="L47" i="2" s="1"/>
  <c r="H459" i="1"/>
  <c r="J47" i="2" s="1"/>
  <c r="G459" i="1"/>
  <c r="A459" i="1"/>
  <c r="A154" i="3" s="1"/>
  <c r="A457" i="1"/>
  <c r="W455" i="1"/>
  <c r="V455" i="1"/>
  <c r="V454" i="1"/>
  <c r="W454" i="1" s="1"/>
  <c r="Q454" i="1"/>
  <c r="O454" i="1"/>
  <c r="V453" i="1"/>
  <c r="W453" i="1" s="1"/>
  <c r="J453" i="1"/>
  <c r="M46" i="2" s="1"/>
  <c r="V452" i="1"/>
  <c r="Q452" i="1"/>
  <c r="O452" i="1"/>
  <c r="W452" i="1" s="1"/>
  <c r="V451" i="1"/>
  <c r="V450" i="1"/>
  <c r="R450" i="1"/>
  <c r="Q450" i="1"/>
  <c r="O450" i="1"/>
  <c r="W450" i="1" s="1"/>
  <c r="N450" i="1"/>
  <c r="M450" i="1"/>
  <c r="K46" i="2" s="1"/>
  <c r="L450" i="1"/>
  <c r="G148" i="3" s="1"/>
  <c r="K450" i="1"/>
  <c r="F148" i="3" s="1"/>
  <c r="J450" i="1"/>
  <c r="L46" i="2" s="1"/>
  <c r="H450" i="1"/>
  <c r="J46" i="2" s="1"/>
  <c r="G450" i="1"/>
  <c r="W449" i="1"/>
  <c r="V449" i="1"/>
  <c r="V448" i="1"/>
  <c r="Q448" i="1"/>
  <c r="O448" i="1"/>
  <c r="W448" i="1" s="1"/>
  <c r="V447" i="1"/>
  <c r="J447" i="1"/>
  <c r="M45" i="2" s="1"/>
  <c r="N45" i="2" s="1"/>
  <c r="V446" i="1"/>
  <c r="Q446" i="1"/>
  <c r="O446" i="1"/>
  <c r="W446" i="1" s="1"/>
  <c r="W445" i="1"/>
  <c r="V445" i="1"/>
  <c r="V444" i="1"/>
  <c r="W444" i="1" s="1"/>
  <c r="R444" i="1"/>
  <c r="Q444" i="1"/>
  <c r="O444" i="1"/>
  <c r="N444" i="1"/>
  <c r="M444" i="1"/>
  <c r="K45" i="2" s="1"/>
  <c r="L444" i="1"/>
  <c r="G145" i="3" s="1"/>
  <c r="K444" i="1"/>
  <c r="F145" i="3" s="1"/>
  <c r="J444" i="1"/>
  <c r="L45" i="2" s="1"/>
  <c r="H444" i="1"/>
  <c r="J45" i="2" s="1"/>
  <c r="G444" i="1"/>
  <c r="E145" i="3" s="1"/>
  <c r="V443" i="1"/>
  <c r="W443" i="1" s="1"/>
  <c r="V442" i="1"/>
  <c r="Q442" i="1"/>
  <c r="O442" i="1"/>
  <c r="W442" i="1" s="1"/>
  <c r="W441" i="1"/>
  <c r="V441" i="1"/>
  <c r="V440" i="1"/>
  <c r="W440" i="1" s="1"/>
  <c r="Q440" i="1"/>
  <c r="O440" i="1"/>
  <c r="J440" i="1"/>
  <c r="M44" i="2" s="1"/>
  <c r="N44" i="2" s="1"/>
  <c r="W439" i="1"/>
  <c r="V439" i="1"/>
  <c r="Q438" i="1"/>
  <c r="O438" i="1"/>
  <c r="V437" i="1"/>
  <c r="V436" i="1"/>
  <c r="R436" i="1"/>
  <c r="Q436" i="1"/>
  <c r="O436" i="1"/>
  <c r="W436" i="1" s="1"/>
  <c r="N436" i="1"/>
  <c r="M436" i="1"/>
  <c r="K44" i="2" s="1"/>
  <c r="L436" i="1"/>
  <c r="G142" i="3" s="1"/>
  <c r="K436" i="1"/>
  <c r="F142" i="3" s="1"/>
  <c r="J436" i="1"/>
  <c r="L44" i="2" s="1"/>
  <c r="H436" i="1"/>
  <c r="J44" i="2" s="1"/>
  <c r="G436" i="1"/>
  <c r="E142" i="3" s="1"/>
  <c r="W435" i="1"/>
  <c r="V435" i="1"/>
  <c r="V434" i="1"/>
  <c r="Q434" i="1"/>
  <c r="O434" i="1"/>
  <c r="W434" i="1" s="1"/>
  <c r="W433" i="1"/>
  <c r="V433" i="1"/>
  <c r="W432" i="1"/>
  <c r="V432" i="1"/>
  <c r="Q432" i="1"/>
  <c r="O432" i="1"/>
  <c r="J432" i="1"/>
  <c r="M43" i="2" s="1"/>
  <c r="W431" i="1"/>
  <c r="V431" i="1"/>
  <c r="V430" i="1"/>
  <c r="W430" i="1" s="1"/>
  <c r="Q430" i="1"/>
  <c r="O430" i="1"/>
  <c r="V429" i="1"/>
  <c r="W429" i="1" s="1"/>
  <c r="V428" i="1"/>
  <c r="R428" i="1"/>
  <c r="Q428" i="1"/>
  <c r="O428" i="1"/>
  <c r="W428" i="1" s="1"/>
  <c r="N428" i="1"/>
  <c r="M428" i="1"/>
  <c r="K43" i="2" s="1"/>
  <c r="L428" i="1"/>
  <c r="G139" i="3" s="1"/>
  <c r="K428" i="1"/>
  <c r="F139" i="3" s="1"/>
  <c r="J428" i="1"/>
  <c r="L43" i="2" s="1"/>
  <c r="H428" i="1"/>
  <c r="J43" i="2" s="1"/>
  <c r="G428" i="1"/>
  <c r="W427" i="1"/>
  <c r="V427" i="1"/>
  <c r="V426" i="1"/>
  <c r="W426" i="1" s="1"/>
  <c r="Q426" i="1"/>
  <c r="O426" i="1"/>
  <c r="V425" i="1"/>
  <c r="W425" i="1" s="1"/>
  <c r="V424" i="1"/>
  <c r="Q424" i="1"/>
  <c r="O424" i="1"/>
  <c r="W424" i="1" s="1"/>
  <c r="W423" i="1"/>
  <c r="V423" i="1"/>
  <c r="J423" i="1"/>
  <c r="M42" i="2" s="1"/>
  <c r="W422" i="1"/>
  <c r="V422" i="1"/>
  <c r="Q422" i="1"/>
  <c r="O422" i="1"/>
  <c r="W421" i="1"/>
  <c r="V421" i="1"/>
  <c r="V420" i="1"/>
  <c r="Q420" i="1"/>
  <c r="O420" i="1"/>
  <c r="W420" i="1" s="1"/>
  <c r="V419" i="1"/>
  <c r="V418" i="1"/>
  <c r="R418" i="1"/>
  <c r="Q418" i="1"/>
  <c r="O418" i="1"/>
  <c r="W419" i="1" s="1"/>
  <c r="N418" i="1"/>
  <c r="M418" i="1"/>
  <c r="K42" i="2" s="1"/>
  <c r="L418" i="1"/>
  <c r="G136" i="3" s="1"/>
  <c r="K418" i="1"/>
  <c r="F136" i="3" s="1"/>
  <c r="J418" i="1"/>
  <c r="L42" i="2" s="1"/>
  <c r="H418" i="1"/>
  <c r="J42" i="2" s="1"/>
  <c r="G418" i="1"/>
  <c r="W417" i="1"/>
  <c r="V417" i="1"/>
  <c r="V416" i="1"/>
  <c r="W416" i="1" s="1"/>
  <c r="Q416" i="1"/>
  <c r="O416" i="1"/>
  <c r="V415" i="1"/>
  <c r="W415" i="1" s="1"/>
  <c r="W414" i="1"/>
  <c r="V414" i="1"/>
  <c r="Q414" i="1"/>
  <c r="O414" i="1"/>
  <c r="W413" i="1"/>
  <c r="V413" i="1"/>
  <c r="V412" i="1"/>
  <c r="W412" i="1" s="1"/>
  <c r="Q412" i="1"/>
  <c r="O412" i="1"/>
  <c r="V411" i="1"/>
  <c r="W411" i="1" s="1"/>
  <c r="V410" i="1"/>
  <c r="Q410" i="1"/>
  <c r="O410" i="1"/>
  <c r="W410" i="1" s="1"/>
  <c r="W409" i="1"/>
  <c r="V409" i="1"/>
  <c r="V408" i="1"/>
  <c r="W408" i="1" s="1"/>
  <c r="Q408" i="1"/>
  <c r="O408" i="1"/>
  <c r="V407" i="1"/>
  <c r="W407" i="1" s="1"/>
  <c r="V406" i="1"/>
  <c r="Q406" i="1"/>
  <c r="O406" i="1"/>
  <c r="W406" i="1" s="1"/>
  <c r="W405" i="1"/>
  <c r="V405" i="1"/>
  <c r="V404" i="1"/>
  <c r="W404" i="1" s="1"/>
  <c r="Q404" i="1"/>
  <c r="O404" i="1"/>
  <c r="V403" i="1"/>
  <c r="W403" i="1" s="1"/>
  <c r="V402" i="1"/>
  <c r="R402" i="1"/>
  <c r="Q402" i="1"/>
  <c r="O402" i="1"/>
  <c r="W402" i="1" s="1"/>
  <c r="N402" i="1"/>
  <c r="M402" i="1"/>
  <c r="K41" i="2" s="1"/>
  <c r="L402" i="1"/>
  <c r="G133" i="3" s="1"/>
  <c r="K402" i="1"/>
  <c r="F133" i="3" s="1"/>
  <c r="H402" i="1"/>
  <c r="J41" i="2" s="1"/>
  <c r="G402" i="1"/>
  <c r="E133" i="3" s="1"/>
  <c r="W401" i="1"/>
  <c r="V401" i="1"/>
  <c r="V400" i="1"/>
  <c r="W400" i="1" s="1"/>
  <c r="Q400" i="1"/>
  <c r="O400" i="1"/>
  <c r="V399" i="1"/>
  <c r="W399" i="1" s="1"/>
  <c r="V398" i="1"/>
  <c r="Q398" i="1"/>
  <c r="O398" i="1"/>
  <c r="W398" i="1" s="1"/>
  <c r="W397" i="1"/>
  <c r="V397" i="1"/>
  <c r="V396" i="1"/>
  <c r="W396" i="1" s="1"/>
  <c r="Q396" i="1"/>
  <c r="O396" i="1"/>
  <c r="V395" i="1"/>
  <c r="W395" i="1" s="1"/>
  <c r="V394" i="1"/>
  <c r="Q394" i="1"/>
  <c r="O394" i="1"/>
  <c r="W394" i="1" s="1"/>
  <c r="W393" i="1"/>
  <c r="V393" i="1"/>
  <c r="V392" i="1"/>
  <c r="W392" i="1" s="1"/>
  <c r="Q392" i="1"/>
  <c r="O392" i="1"/>
  <c r="V391" i="1"/>
  <c r="W391" i="1" s="1"/>
  <c r="V390" i="1"/>
  <c r="Q390" i="1"/>
  <c r="O390" i="1"/>
  <c r="W390" i="1" s="1"/>
  <c r="W389" i="1"/>
  <c r="V389" i="1"/>
  <c r="V388" i="1"/>
  <c r="W388" i="1" s="1"/>
  <c r="Q388" i="1"/>
  <c r="O388" i="1"/>
  <c r="V387" i="1"/>
  <c r="W387" i="1" s="1"/>
  <c r="V386" i="1"/>
  <c r="Q386" i="1"/>
  <c r="O386" i="1"/>
  <c r="W386" i="1" s="1"/>
  <c r="W385" i="1"/>
  <c r="V385" i="1"/>
  <c r="V384" i="1"/>
  <c r="W384" i="1" s="1"/>
  <c r="Q384" i="1"/>
  <c r="O384" i="1"/>
  <c r="V383" i="1"/>
  <c r="W383" i="1" s="1"/>
  <c r="V382" i="1"/>
  <c r="Q382" i="1"/>
  <c r="O382" i="1"/>
  <c r="W382" i="1" s="1"/>
  <c r="Q380" i="1"/>
  <c r="O380" i="1"/>
  <c r="J380" i="1"/>
  <c r="M40" i="2" s="1"/>
  <c r="N40" i="2" s="1"/>
  <c r="W379" i="1"/>
  <c r="V379" i="1"/>
  <c r="V378" i="1"/>
  <c r="W378" i="1" s="1"/>
  <c r="Q378" i="1"/>
  <c r="O378" i="1"/>
  <c r="V377" i="1"/>
  <c r="W377" i="1" s="1"/>
  <c r="W376" i="1"/>
  <c r="V376" i="1"/>
  <c r="Q376" i="1"/>
  <c r="O376" i="1"/>
  <c r="W375" i="1"/>
  <c r="V375" i="1"/>
  <c r="V374" i="1"/>
  <c r="W374" i="1" s="1"/>
  <c r="Q374" i="1"/>
  <c r="O374" i="1"/>
  <c r="Q372" i="1"/>
  <c r="O372" i="1"/>
  <c r="W371" i="1"/>
  <c r="V371" i="1"/>
  <c r="V370" i="1"/>
  <c r="W370" i="1" s="1"/>
  <c r="Q370" i="1"/>
  <c r="O370" i="1"/>
  <c r="V369" i="1"/>
  <c r="W369" i="1" s="1"/>
  <c r="W368" i="1"/>
  <c r="V368" i="1"/>
  <c r="Q368" i="1"/>
  <c r="O368" i="1"/>
  <c r="W367" i="1"/>
  <c r="V367" i="1"/>
  <c r="V366" i="1"/>
  <c r="W366" i="1" s="1"/>
  <c r="Q366" i="1"/>
  <c r="O366" i="1"/>
  <c r="V365" i="1"/>
  <c r="W365" i="1" s="1"/>
  <c r="W364" i="1"/>
  <c r="V364" i="1"/>
  <c r="Q364" i="1"/>
  <c r="O364" i="1"/>
  <c r="W363" i="1"/>
  <c r="V363" i="1"/>
  <c r="V362" i="1"/>
  <c r="W362" i="1" s="1"/>
  <c r="Q362" i="1"/>
  <c r="O362" i="1"/>
  <c r="V361" i="1"/>
  <c r="W361" i="1" s="1"/>
  <c r="W360" i="1"/>
  <c r="V360" i="1"/>
  <c r="Q360" i="1"/>
  <c r="O360" i="1"/>
  <c r="R358" i="1"/>
  <c r="Q358" i="1"/>
  <c r="O358" i="1"/>
  <c r="N358" i="1"/>
  <c r="M358" i="1"/>
  <c r="K40" i="2" s="1"/>
  <c r="L358" i="1"/>
  <c r="G130" i="3" s="1"/>
  <c r="K358" i="1"/>
  <c r="F130" i="3" s="1"/>
  <c r="J358" i="1"/>
  <c r="L40" i="2" s="1"/>
  <c r="H358" i="1"/>
  <c r="J40" i="2" s="1"/>
  <c r="G358" i="1"/>
  <c r="E130" i="3" s="1"/>
  <c r="V357" i="1"/>
  <c r="W357" i="1" s="1"/>
  <c r="W356" i="1"/>
  <c r="V356" i="1"/>
  <c r="Q356" i="1"/>
  <c r="O356" i="1"/>
  <c r="W355" i="1"/>
  <c r="V355" i="1"/>
  <c r="J355" i="1"/>
  <c r="M39" i="2" s="1"/>
  <c r="V354" i="1"/>
  <c r="W354" i="1" s="1"/>
  <c r="Q354" i="1"/>
  <c r="O354" i="1"/>
  <c r="V353" i="1"/>
  <c r="W353" i="1" s="1"/>
  <c r="V352" i="1"/>
  <c r="R352" i="1"/>
  <c r="Q352" i="1"/>
  <c r="O352" i="1"/>
  <c r="W352" i="1" s="1"/>
  <c r="N352" i="1"/>
  <c r="M352" i="1"/>
  <c r="K39" i="2" s="1"/>
  <c r="L352" i="1"/>
  <c r="G127" i="3" s="1"/>
  <c r="K352" i="1"/>
  <c r="F127" i="3" s="1"/>
  <c r="J352" i="1"/>
  <c r="L39" i="2" s="1"/>
  <c r="H352" i="1"/>
  <c r="J39" i="2" s="1"/>
  <c r="G352" i="1"/>
  <c r="W351" i="1"/>
  <c r="V351" i="1"/>
  <c r="V350" i="1"/>
  <c r="W350" i="1" s="1"/>
  <c r="Q350" i="1"/>
  <c r="O350" i="1"/>
  <c r="V349" i="1"/>
  <c r="W349" i="1" s="1"/>
  <c r="V348" i="1"/>
  <c r="Q348" i="1"/>
  <c r="O348" i="1"/>
  <c r="W348" i="1" s="1"/>
  <c r="J348" i="1"/>
  <c r="M38" i="2" s="1"/>
  <c r="V347" i="1"/>
  <c r="W347" i="1" s="1"/>
  <c r="W346" i="1"/>
  <c r="V346" i="1"/>
  <c r="Q346" i="1"/>
  <c r="O346" i="1"/>
  <c r="W345" i="1"/>
  <c r="V345" i="1"/>
  <c r="V344" i="1"/>
  <c r="R344" i="1"/>
  <c r="Q344" i="1"/>
  <c r="O344" i="1"/>
  <c r="W344" i="1" s="1"/>
  <c r="N344" i="1"/>
  <c r="M344" i="1"/>
  <c r="K38" i="2" s="1"/>
  <c r="L344" i="1"/>
  <c r="G124" i="3" s="1"/>
  <c r="K344" i="1"/>
  <c r="F124" i="3" s="1"/>
  <c r="J344" i="1"/>
  <c r="L38" i="2" s="1"/>
  <c r="H344" i="1"/>
  <c r="J38" i="2" s="1"/>
  <c r="G344" i="1"/>
  <c r="W343" i="1"/>
  <c r="V343" i="1"/>
  <c r="W342" i="1"/>
  <c r="V342" i="1"/>
  <c r="Q342" i="1"/>
  <c r="O342" i="1"/>
  <c r="W341" i="1"/>
  <c r="V341" i="1"/>
  <c r="V340" i="1"/>
  <c r="Q340" i="1"/>
  <c r="O340" i="1"/>
  <c r="W340" i="1" s="1"/>
  <c r="W339" i="1"/>
  <c r="V339" i="1"/>
  <c r="W338" i="1"/>
  <c r="V338" i="1"/>
  <c r="Q338" i="1"/>
  <c r="O338" i="1"/>
  <c r="W337" i="1"/>
  <c r="V337" i="1"/>
  <c r="V336" i="1"/>
  <c r="Q336" i="1"/>
  <c r="O336" i="1"/>
  <c r="W336" i="1" s="1"/>
  <c r="W335" i="1"/>
  <c r="V335" i="1"/>
  <c r="W334" i="1"/>
  <c r="V334" i="1"/>
  <c r="Q334" i="1"/>
  <c r="O334" i="1"/>
  <c r="W333" i="1"/>
  <c r="V333" i="1"/>
  <c r="V332" i="1"/>
  <c r="Q332" i="1"/>
  <c r="O332" i="1"/>
  <c r="W332" i="1" s="1"/>
  <c r="Q330" i="1"/>
  <c r="O330" i="1"/>
  <c r="W329" i="1"/>
  <c r="V329" i="1"/>
  <c r="V328" i="1"/>
  <c r="Q328" i="1"/>
  <c r="O328" i="1"/>
  <c r="W328" i="1" s="1"/>
  <c r="J328" i="1"/>
  <c r="M37" i="2" s="1"/>
  <c r="V327" i="1"/>
  <c r="W327" i="1" s="1"/>
  <c r="V326" i="1"/>
  <c r="Q326" i="1"/>
  <c r="O326" i="1"/>
  <c r="W326" i="1" s="1"/>
  <c r="W325" i="1"/>
  <c r="V325" i="1"/>
  <c r="V324" i="1"/>
  <c r="W324" i="1" s="1"/>
  <c r="Q324" i="1"/>
  <c r="O324" i="1"/>
  <c r="V323" i="1"/>
  <c r="W323" i="1" s="1"/>
  <c r="V322" i="1"/>
  <c r="Q322" i="1"/>
  <c r="O322" i="1"/>
  <c r="W322" i="1" s="1"/>
  <c r="W321" i="1"/>
  <c r="V321" i="1"/>
  <c r="V320" i="1"/>
  <c r="W320" i="1" s="1"/>
  <c r="Q320" i="1"/>
  <c r="O320" i="1"/>
  <c r="V319" i="1"/>
  <c r="W319" i="1" s="1"/>
  <c r="V318" i="1"/>
  <c r="Q318" i="1"/>
  <c r="O318" i="1"/>
  <c r="W318" i="1" s="1"/>
  <c r="R316" i="1"/>
  <c r="Q316" i="1"/>
  <c r="O316" i="1"/>
  <c r="N316" i="1"/>
  <c r="M316" i="1"/>
  <c r="K37" i="2" s="1"/>
  <c r="L316" i="1"/>
  <c r="G121" i="3" s="1"/>
  <c r="K316" i="1"/>
  <c r="F121" i="3" s="1"/>
  <c r="J316" i="1"/>
  <c r="L37" i="2" s="1"/>
  <c r="H316" i="1"/>
  <c r="J37" i="2" s="1"/>
  <c r="G316" i="1"/>
  <c r="A316" i="1"/>
  <c r="A121" i="3" s="1"/>
  <c r="A314" i="1"/>
  <c r="V312" i="1"/>
  <c r="J312" i="1"/>
  <c r="M36" i="2" s="1"/>
  <c r="V311" i="1"/>
  <c r="R311" i="1"/>
  <c r="Q311" i="1"/>
  <c r="O311" i="1"/>
  <c r="W312" i="1" s="1"/>
  <c r="N311" i="1"/>
  <c r="M311" i="1"/>
  <c r="K36" i="2" s="1"/>
  <c r="L311" i="1"/>
  <c r="G115" i="3" s="1"/>
  <c r="K311" i="1"/>
  <c r="F115" i="3" s="1"/>
  <c r="J311" i="1"/>
  <c r="L36" i="2" s="1"/>
  <c r="H311" i="1"/>
  <c r="J36" i="2" s="1"/>
  <c r="G311" i="1"/>
  <c r="W310" i="1"/>
  <c r="V310" i="1"/>
  <c r="V309" i="1"/>
  <c r="W309" i="1" s="1"/>
  <c r="Q309" i="1"/>
  <c r="O309" i="1"/>
  <c r="V308" i="1"/>
  <c r="W308" i="1" s="1"/>
  <c r="W307" i="1"/>
  <c r="V307" i="1"/>
  <c r="Q307" i="1"/>
  <c r="O307" i="1"/>
  <c r="J307" i="1"/>
  <c r="M35" i="2" s="1"/>
  <c r="N35" i="2" s="1"/>
  <c r="W306" i="1"/>
  <c r="V306" i="1"/>
  <c r="V305" i="1"/>
  <c r="W305" i="1" s="1"/>
  <c r="Q305" i="1"/>
  <c r="O305" i="1"/>
  <c r="V304" i="1"/>
  <c r="W304" i="1" s="1"/>
  <c r="V303" i="1"/>
  <c r="Q303" i="1"/>
  <c r="O303" i="1"/>
  <c r="W303" i="1" s="1"/>
  <c r="W302" i="1"/>
  <c r="V302" i="1"/>
  <c r="V301" i="1"/>
  <c r="W301" i="1" s="1"/>
  <c r="R301" i="1"/>
  <c r="Q301" i="1"/>
  <c r="O301" i="1"/>
  <c r="N301" i="1"/>
  <c r="M301" i="1"/>
  <c r="K35" i="2" s="1"/>
  <c r="L301" i="1"/>
  <c r="G112" i="3" s="1"/>
  <c r="K301" i="1"/>
  <c r="F112" i="3" s="1"/>
  <c r="J301" i="1"/>
  <c r="L35" i="2" s="1"/>
  <c r="H301" i="1"/>
  <c r="J35" i="2" s="1"/>
  <c r="G301" i="1"/>
  <c r="V300" i="1"/>
  <c r="W300" i="1" s="1"/>
  <c r="V299" i="1"/>
  <c r="Q299" i="1"/>
  <c r="O299" i="1"/>
  <c r="W299" i="1" s="1"/>
  <c r="W298" i="1"/>
  <c r="V298" i="1"/>
  <c r="V297" i="1"/>
  <c r="W297" i="1" s="1"/>
  <c r="Q297" i="1"/>
  <c r="O297" i="1"/>
  <c r="V296" i="1"/>
  <c r="W296" i="1" s="1"/>
  <c r="J296" i="1"/>
  <c r="M34" i="2" s="1"/>
  <c r="N34" i="2" s="1"/>
  <c r="V295" i="1"/>
  <c r="W295" i="1" s="1"/>
  <c r="Q295" i="1"/>
  <c r="O295" i="1"/>
  <c r="V294" i="1"/>
  <c r="W294" i="1" s="1"/>
  <c r="W293" i="1"/>
  <c r="V293" i="1"/>
  <c r="Q293" i="1"/>
  <c r="O293" i="1"/>
  <c r="W292" i="1"/>
  <c r="V292" i="1"/>
  <c r="V291" i="1"/>
  <c r="W291" i="1" s="1"/>
  <c r="R291" i="1"/>
  <c r="Q291" i="1"/>
  <c r="O291" i="1"/>
  <c r="N291" i="1"/>
  <c r="M291" i="1"/>
  <c r="K34" i="2" s="1"/>
  <c r="L291" i="1"/>
  <c r="G109" i="3" s="1"/>
  <c r="K291" i="1"/>
  <c r="F109" i="3" s="1"/>
  <c r="J291" i="1"/>
  <c r="L34" i="2" s="1"/>
  <c r="H291" i="1"/>
  <c r="J34" i="2" s="1"/>
  <c r="G291" i="1"/>
  <c r="E109" i="3" s="1"/>
  <c r="V290" i="1"/>
  <c r="W290" i="1" s="1"/>
  <c r="W289" i="1"/>
  <c r="V289" i="1"/>
  <c r="Q289" i="1"/>
  <c r="O289" i="1"/>
  <c r="W288" i="1"/>
  <c r="V288" i="1"/>
  <c r="V287" i="1"/>
  <c r="Q287" i="1"/>
  <c r="O287" i="1"/>
  <c r="W287" i="1" s="1"/>
  <c r="W286" i="1"/>
  <c r="V286" i="1"/>
  <c r="W285" i="1"/>
  <c r="V285" i="1"/>
  <c r="Q285" i="1"/>
  <c r="O285" i="1"/>
  <c r="J285" i="1"/>
  <c r="M33" i="2" s="1"/>
  <c r="W284" i="1"/>
  <c r="V284" i="1"/>
  <c r="V283" i="1"/>
  <c r="W283" i="1" s="1"/>
  <c r="Q283" i="1"/>
  <c r="O283" i="1"/>
  <c r="V282" i="1"/>
  <c r="W282" i="1" s="1"/>
  <c r="V281" i="1"/>
  <c r="Q281" i="1"/>
  <c r="O281" i="1"/>
  <c r="W281" i="1" s="1"/>
  <c r="W280" i="1"/>
  <c r="V280" i="1"/>
  <c r="V279" i="1"/>
  <c r="W279" i="1" s="1"/>
  <c r="Q279" i="1"/>
  <c r="O279" i="1"/>
  <c r="V278" i="1"/>
  <c r="W278" i="1" s="1"/>
  <c r="V277" i="1"/>
  <c r="R277" i="1"/>
  <c r="Q277" i="1"/>
  <c r="O277" i="1"/>
  <c r="W277" i="1" s="1"/>
  <c r="N277" i="1"/>
  <c r="M277" i="1"/>
  <c r="K33" i="2" s="1"/>
  <c r="L277" i="1"/>
  <c r="G106" i="3" s="1"/>
  <c r="K277" i="1"/>
  <c r="F106" i="3" s="1"/>
  <c r="J277" i="1"/>
  <c r="L33" i="2" s="1"/>
  <c r="H277" i="1"/>
  <c r="J33" i="2" s="1"/>
  <c r="G277" i="1"/>
  <c r="E106" i="3" s="1"/>
  <c r="W276" i="1"/>
  <c r="V276" i="1"/>
  <c r="V275" i="1"/>
  <c r="W275" i="1" s="1"/>
  <c r="Q275" i="1"/>
  <c r="O275" i="1"/>
  <c r="V274" i="1"/>
  <c r="W274" i="1" s="1"/>
  <c r="V273" i="1"/>
  <c r="Q273" i="1"/>
  <c r="O273" i="1"/>
  <c r="W273" i="1" s="1"/>
  <c r="W272" i="1"/>
  <c r="V272" i="1"/>
  <c r="V271" i="1"/>
  <c r="W271" i="1" s="1"/>
  <c r="Q271" i="1"/>
  <c r="O271" i="1"/>
  <c r="V270" i="1"/>
  <c r="W270" i="1" s="1"/>
  <c r="J270" i="1"/>
  <c r="M32" i="2" s="1"/>
  <c r="V269" i="1"/>
  <c r="W269" i="1" s="1"/>
  <c r="Q269" i="1"/>
  <c r="O269" i="1"/>
  <c r="V268" i="1"/>
  <c r="W268" i="1" s="1"/>
  <c r="W267" i="1"/>
  <c r="V267" i="1"/>
  <c r="Q267" i="1"/>
  <c r="O267" i="1"/>
  <c r="W266" i="1"/>
  <c r="V266" i="1"/>
  <c r="V265" i="1"/>
  <c r="Q265" i="1"/>
  <c r="O265" i="1"/>
  <c r="W265" i="1" s="1"/>
  <c r="V264" i="1"/>
  <c r="V263" i="1"/>
  <c r="R263" i="1"/>
  <c r="Q263" i="1"/>
  <c r="O263" i="1"/>
  <c r="W264" i="1" s="1"/>
  <c r="N263" i="1"/>
  <c r="M263" i="1"/>
  <c r="K32" i="2" s="1"/>
  <c r="L263" i="1"/>
  <c r="G103" i="3" s="1"/>
  <c r="K263" i="1"/>
  <c r="F103" i="3" s="1"/>
  <c r="J263" i="1"/>
  <c r="L32" i="2" s="1"/>
  <c r="H263" i="1"/>
  <c r="J32" i="2" s="1"/>
  <c r="G263" i="1"/>
  <c r="W262" i="1"/>
  <c r="V262" i="1"/>
  <c r="V261" i="1"/>
  <c r="W261" i="1" s="1"/>
  <c r="Q261" i="1"/>
  <c r="O261" i="1"/>
  <c r="J261" i="1"/>
  <c r="M31" i="2" s="1"/>
  <c r="N31" i="2" s="1"/>
  <c r="V260" i="1"/>
  <c r="W260" i="1" s="1"/>
  <c r="V259" i="1"/>
  <c r="R259" i="1"/>
  <c r="Q259" i="1"/>
  <c r="O259" i="1"/>
  <c r="W259" i="1" s="1"/>
  <c r="N259" i="1"/>
  <c r="M259" i="1"/>
  <c r="K31" i="2" s="1"/>
  <c r="L259" i="1"/>
  <c r="G100" i="3" s="1"/>
  <c r="K259" i="1"/>
  <c r="F100" i="3" s="1"/>
  <c r="J259" i="1"/>
  <c r="L31" i="2" s="1"/>
  <c r="H259" i="1"/>
  <c r="J31" i="2" s="1"/>
  <c r="G259" i="1"/>
  <c r="W258" i="1"/>
  <c r="V258" i="1"/>
  <c r="V257" i="1"/>
  <c r="W257" i="1" s="1"/>
  <c r="Q257" i="1"/>
  <c r="O257" i="1"/>
  <c r="V256" i="1"/>
  <c r="W256" i="1" s="1"/>
  <c r="V255" i="1"/>
  <c r="Q255" i="1"/>
  <c r="O255" i="1"/>
  <c r="W255" i="1" s="1"/>
  <c r="W254" i="1"/>
  <c r="V254" i="1"/>
  <c r="V253" i="1"/>
  <c r="W253" i="1" s="1"/>
  <c r="Q253" i="1"/>
  <c r="O253" i="1"/>
  <c r="J253" i="1"/>
  <c r="M30" i="2" s="1"/>
  <c r="N30" i="2" s="1"/>
  <c r="W252" i="1"/>
  <c r="V252" i="1"/>
  <c r="V251" i="1"/>
  <c r="W251" i="1" s="1"/>
  <c r="Q251" i="1"/>
  <c r="O251" i="1"/>
  <c r="V250" i="1"/>
  <c r="W250" i="1" s="1"/>
  <c r="W249" i="1"/>
  <c r="V249" i="1"/>
  <c r="Q249" i="1"/>
  <c r="O249" i="1"/>
  <c r="W248" i="1"/>
  <c r="V248" i="1"/>
  <c r="V247" i="1"/>
  <c r="R247" i="1"/>
  <c r="Q247" i="1"/>
  <c r="O247" i="1"/>
  <c r="W247" i="1" s="1"/>
  <c r="N247" i="1"/>
  <c r="M247" i="1"/>
  <c r="K30" i="2" s="1"/>
  <c r="L247" i="1"/>
  <c r="G97" i="3" s="1"/>
  <c r="K247" i="1"/>
  <c r="F97" i="3" s="1"/>
  <c r="J247" i="1"/>
  <c r="L30" i="2" s="1"/>
  <c r="H247" i="1"/>
  <c r="J30" i="2" s="1"/>
  <c r="G247" i="1"/>
  <c r="E97" i="3" s="1"/>
  <c r="W246" i="1"/>
  <c r="V246" i="1"/>
  <c r="W245" i="1"/>
  <c r="V245" i="1"/>
  <c r="Q245" i="1"/>
  <c r="O245" i="1"/>
  <c r="W244" i="1"/>
  <c r="V244" i="1"/>
  <c r="V243" i="1"/>
  <c r="Q243" i="1"/>
  <c r="O243" i="1"/>
  <c r="W243" i="1" s="1"/>
  <c r="V242" i="1"/>
  <c r="J242" i="1"/>
  <c r="M29" i="2" s="1"/>
  <c r="N29" i="2" s="1"/>
  <c r="V241" i="1"/>
  <c r="Q241" i="1"/>
  <c r="O241" i="1"/>
  <c r="W241" i="1" s="1"/>
  <c r="W240" i="1"/>
  <c r="V240" i="1"/>
  <c r="V239" i="1"/>
  <c r="W239" i="1" s="1"/>
  <c r="Q239" i="1"/>
  <c r="O239" i="1"/>
  <c r="V238" i="1"/>
  <c r="W238" i="1" s="1"/>
  <c r="V237" i="1"/>
  <c r="R237" i="1"/>
  <c r="Q237" i="1"/>
  <c r="O237" i="1"/>
  <c r="W237" i="1" s="1"/>
  <c r="N237" i="1"/>
  <c r="M237" i="1"/>
  <c r="L237" i="1"/>
  <c r="G94" i="3" s="1"/>
  <c r="K237" i="1"/>
  <c r="F94" i="3" s="1"/>
  <c r="J237" i="1"/>
  <c r="L29" i="2" s="1"/>
  <c r="H237" i="1"/>
  <c r="J29" i="2" s="1"/>
  <c r="G237" i="1"/>
  <c r="A237" i="1"/>
  <c r="A94" i="3" s="1"/>
  <c r="A235" i="1"/>
  <c r="V233" i="1"/>
  <c r="W233" i="1" s="1"/>
  <c r="V232" i="1"/>
  <c r="Q232" i="1"/>
  <c r="O232" i="1"/>
  <c r="W232" i="1" s="1"/>
  <c r="W231" i="1"/>
  <c r="V231" i="1"/>
  <c r="J231" i="1"/>
  <c r="M28" i="2" s="1"/>
  <c r="W230" i="1"/>
  <c r="V230" i="1"/>
  <c r="Q230" i="1"/>
  <c r="O230" i="1"/>
  <c r="W229" i="1"/>
  <c r="V229" i="1"/>
  <c r="V228" i="1"/>
  <c r="W228" i="1" s="1"/>
  <c r="R228" i="1"/>
  <c r="Q228" i="1"/>
  <c r="O228" i="1"/>
  <c r="N228" i="1"/>
  <c r="M228" i="1"/>
  <c r="K28" i="2" s="1"/>
  <c r="L228" i="1"/>
  <c r="G88" i="3" s="1"/>
  <c r="K228" i="1"/>
  <c r="F88" i="3" s="1"/>
  <c r="H228" i="1"/>
  <c r="J28" i="2" s="1"/>
  <c r="G228" i="1"/>
  <c r="V227" i="1"/>
  <c r="W227" i="1" s="1"/>
  <c r="W226" i="1"/>
  <c r="V226" i="1"/>
  <c r="Q226" i="1"/>
  <c r="O226" i="1"/>
  <c r="W225" i="1"/>
  <c r="V225" i="1"/>
  <c r="V224" i="1"/>
  <c r="W224" i="1" s="1"/>
  <c r="Q224" i="1"/>
  <c r="O224" i="1"/>
  <c r="V223" i="1"/>
  <c r="W223" i="1" s="1"/>
  <c r="W222" i="1"/>
  <c r="V222" i="1"/>
  <c r="Q222" i="1"/>
  <c r="O222" i="1"/>
  <c r="W221" i="1"/>
  <c r="V221" i="1"/>
  <c r="V220" i="1"/>
  <c r="W220" i="1" s="1"/>
  <c r="Q220" i="1"/>
  <c r="O220" i="1"/>
  <c r="J220" i="1"/>
  <c r="M27" i="2" s="1"/>
  <c r="V219" i="1"/>
  <c r="W219" i="1" s="1"/>
  <c r="V218" i="1"/>
  <c r="Q218" i="1"/>
  <c r="O218" i="1"/>
  <c r="W218" i="1" s="1"/>
  <c r="W217" i="1"/>
  <c r="V217" i="1"/>
  <c r="V216" i="1"/>
  <c r="W216" i="1" s="1"/>
  <c r="Q216" i="1"/>
  <c r="O216" i="1"/>
  <c r="V215" i="1"/>
  <c r="W215" i="1" s="1"/>
  <c r="V214" i="1"/>
  <c r="Q214" i="1"/>
  <c r="O214" i="1"/>
  <c r="W214" i="1" s="1"/>
  <c r="W213" i="1"/>
  <c r="V213" i="1"/>
  <c r="V212" i="1"/>
  <c r="W212" i="1" s="1"/>
  <c r="R212" i="1"/>
  <c r="Q212" i="1"/>
  <c r="O212" i="1"/>
  <c r="N212" i="1"/>
  <c r="M212" i="1"/>
  <c r="K27" i="2" s="1"/>
  <c r="L212" i="1"/>
  <c r="G85" i="3" s="1"/>
  <c r="K212" i="1"/>
  <c r="F85" i="3" s="1"/>
  <c r="J212" i="1"/>
  <c r="L27" i="2" s="1"/>
  <c r="H212" i="1"/>
  <c r="G212" i="1"/>
  <c r="E85" i="3" s="1"/>
  <c r="V211" i="1"/>
  <c r="W211" i="1" s="1"/>
  <c r="V210" i="1"/>
  <c r="Q210" i="1"/>
  <c r="O210" i="1"/>
  <c r="W210" i="1" s="1"/>
  <c r="W209" i="1"/>
  <c r="V209" i="1"/>
  <c r="V208" i="1"/>
  <c r="W208" i="1" s="1"/>
  <c r="Q208" i="1"/>
  <c r="O208" i="1"/>
  <c r="V207" i="1"/>
  <c r="W207" i="1" s="1"/>
  <c r="J207" i="1"/>
  <c r="V206" i="1"/>
  <c r="W206" i="1" s="1"/>
  <c r="Q206" i="1"/>
  <c r="O206" i="1"/>
  <c r="V205" i="1"/>
  <c r="W205" i="1" s="1"/>
  <c r="W204" i="1"/>
  <c r="V204" i="1"/>
  <c r="Q204" i="1"/>
  <c r="O204" i="1"/>
  <c r="W203" i="1"/>
  <c r="V203" i="1"/>
  <c r="V202" i="1"/>
  <c r="R202" i="1"/>
  <c r="Q202" i="1"/>
  <c r="O202" i="1"/>
  <c r="W202" i="1" s="1"/>
  <c r="N202" i="1"/>
  <c r="M202" i="1"/>
  <c r="K26" i="2" s="1"/>
  <c r="L202" i="1"/>
  <c r="G82" i="3" s="1"/>
  <c r="K202" i="1"/>
  <c r="F82" i="3" s="1"/>
  <c r="J202" i="1"/>
  <c r="L26" i="2" s="1"/>
  <c r="H202" i="1"/>
  <c r="J26" i="2" s="1"/>
  <c r="G202" i="1"/>
  <c r="E82" i="3" s="1"/>
  <c r="W201" i="1"/>
  <c r="V201" i="1"/>
  <c r="W200" i="1"/>
  <c r="V200" i="1"/>
  <c r="Q200" i="1"/>
  <c r="O200" i="1"/>
  <c r="W199" i="1"/>
  <c r="V199" i="1"/>
  <c r="V198" i="1"/>
  <c r="Q198" i="1"/>
  <c r="O198" i="1"/>
  <c r="W198" i="1" s="1"/>
  <c r="J198" i="1"/>
  <c r="M25" i="2" s="1"/>
  <c r="N25" i="2" s="1"/>
  <c r="V197" i="1"/>
  <c r="W197" i="1" s="1"/>
  <c r="V196" i="1"/>
  <c r="Q196" i="1"/>
  <c r="O196" i="1"/>
  <c r="W196" i="1" s="1"/>
  <c r="W195" i="1"/>
  <c r="V195" i="1"/>
  <c r="V194" i="1"/>
  <c r="W194" i="1" s="1"/>
  <c r="R194" i="1"/>
  <c r="Q194" i="1"/>
  <c r="O194" i="1"/>
  <c r="N194" i="1"/>
  <c r="M194" i="1"/>
  <c r="K25" i="2" s="1"/>
  <c r="L194" i="1"/>
  <c r="G79" i="3" s="1"/>
  <c r="K194" i="1"/>
  <c r="F79" i="3" s="1"/>
  <c r="J194" i="1"/>
  <c r="L25" i="2" s="1"/>
  <c r="H194" i="1"/>
  <c r="H234" i="1" s="1"/>
  <c r="G194" i="1"/>
  <c r="E79" i="3" s="1"/>
  <c r="V193" i="1"/>
  <c r="W193" i="1" s="1"/>
  <c r="V192" i="1"/>
  <c r="Q192" i="1"/>
  <c r="O192" i="1"/>
  <c r="W192" i="1" s="1"/>
  <c r="W191" i="1"/>
  <c r="V191" i="1"/>
  <c r="V190" i="1"/>
  <c r="W190" i="1" s="1"/>
  <c r="Q190" i="1"/>
  <c r="O190" i="1"/>
  <c r="J190" i="1"/>
  <c r="W189" i="1"/>
  <c r="V189" i="1"/>
  <c r="V188" i="1"/>
  <c r="Q188" i="1"/>
  <c r="O188" i="1"/>
  <c r="W188" i="1" s="1"/>
  <c r="V187" i="1"/>
  <c r="V186" i="1"/>
  <c r="R186" i="1"/>
  <c r="Q186" i="1"/>
  <c r="O186" i="1"/>
  <c r="W186" i="1" s="1"/>
  <c r="N186" i="1"/>
  <c r="M186" i="1"/>
  <c r="K24" i="2" s="1"/>
  <c r="L186" i="1"/>
  <c r="G76" i="3" s="1"/>
  <c r="K186" i="1"/>
  <c r="F76" i="3" s="1"/>
  <c r="J186" i="1"/>
  <c r="L24" i="2" s="1"/>
  <c r="H186" i="1"/>
  <c r="J24" i="2" s="1"/>
  <c r="G186" i="1"/>
  <c r="E76" i="3" s="1"/>
  <c r="A186" i="1"/>
  <c r="A76" i="3" s="1"/>
  <c r="A184" i="1"/>
  <c r="J183" i="1"/>
  <c r="V182" i="1"/>
  <c r="W182" i="1" s="1"/>
  <c r="W181" i="1"/>
  <c r="V181" i="1"/>
  <c r="Q181" i="1"/>
  <c r="O181" i="1"/>
  <c r="W180" i="1"/>
  <c r="V180" i="1"/>
  <c r="V179" i="1"/>
  <c r="W179" i="1" s="1"/>
  <c r="Q179" i="1"/>
  <c r="O179" i="1"/>
  <c r="J179" i="1"/>
  <c r="V178" i="1"/>
  <c r="W178" i="1" s="1"/>
  <c r="V177" i="1"/>
  <c r="Q177" i="1"/>
  <c r="O177" i="1"/>
  <c r="W177" i="1" s="1"/>
  <c r="W176" i="1"/>
  <c r="V176" i="1"/>
  <c r="V175" i="1"/>
  <c r="W175" i="1" s="1"/>
  <c r="R175" i="1"/>
  <c r="Q175" i="1"/>
  <c r="O175" i="1"/>
  <c r="N175" i="1"/>
  <c r="M175" i="1"/>
  <c r="K23" i="2" s="1"/>
  <c r="L175" i="1"/>
  <c r="G70" i="3" s="1"/>
  <c r="K175" i="1"/>
  <c r="F70" i="3" s="1"/>
  <c r="J175" i="1"/>
  <c r="L23" i="2" s="1"/>
  <c r="H175" i="1"/>
  <c r="J23" i="2" s="1"/>
  <c r="G175" i="1"/>
  <c r="E70" i="3" s="1"/>
  <c r="V174" i="1"/>
  <c r="W174" i="1" s="1"/>
  <c r="V173" i="1"/>
  <c r="Q173" i="1"/>
  <c r="O173" i="1"/>
  <c r="W173" i="1" s="1"/>
  <c r="J173" i="1"/>
  <c r="M22" i="2" s="1"/>
  <c r="N22" i="2" s="1"/>
  <c r="V172" i="1"/>
  <c r="W172" i="1" s="1"/>
  <c r="W171" i="1"/>
  <c r="V171" i="1"/>
  <c r="R171" i="1"/>
  <c r="Q171" i="1"/>
  <c r="O171" i="1"/>
  <c r="N171" i="1"/>
  <c r="M171" i="1"/>
  <c r="K22" i="2" s="1"/>
  <c r="L171" i="1"/>
  <c r="G67" i="3" s="1"/>
  <c r="K171" i="1"/>
  <c r="F67" i="3" s="1"/>
  <c r="J171" i="1"/>
  <c r="H171" i="1"/>
  <c r="J22" i="2" s="1"/>
  <c r="G171" i="1"/>
  <c r="E67" i="3" s="1"/>
  <c r="W170" i="1"/>
  <c r="V170" i="1"/>
  <c r="V169" i="1"/>
  <c r="W169" i="1" s="1"/>
  <c r="Q169" i="1"/>
  <c r="O169" i="1"/>
  <c r="V168" i="1"/>
  <c r="W168" i="1" s="1"/>
  <c r="W167" i="1"/>
  <c r="V167" i="1"/>
  <c r="Q167" i="1"/>
  <c r="O167" i="1"/>
  <c r="J167" i="1"/>
  <c r="M21" i="2" s="1"/>
  <c r="N21" i="2" s="1"/>
  <c r="W166" i="1"/>
  <c r="V166" i="1"/>
  <c r="V165" i="1"/>
  <c r="W165" i="1" s="1"/>
  <c r="Q165" i="1"/>
  <c r="O165" i="1"/>
  <c r="V164" i="1"/>
  <c r="W164" i="1" s="1"/>
  <c r="V163" i="1"/>
  <c r="R163" i="1"/>
  <c r="Q163" i="1"/>
  <c r="O163" i="1"/>
  <c r="W163" i="1" s="1"/>
  <c r="N163" i="1"/>
  <c r="M163" i="1"/>
  <c r="L163" i="1"/>
  <c r="G64" i="3" s="1"/>
  <c r="K163" i="1"/>
  <c r="F64" i="3" s="1"/>
  <c r="J163" i="1"/>
  <c r="L21" i="2" s="1"/>
  <c r="H163" i="1"/>
  <c r="J21" i="2" s="1"/>
  <c r="G163" i="1"/>
  <c r="E64" i="3" s="1"/>
  <c r="W162" i="1"/>
  <c r="V162" i="1"/>
  <c r="V161" i="1"/>
  <c r="W161" i="1" s="1"/>
  <c r="Q161" i="1"/>
  <c r="O161" i="1"/>
  <c r="V160" i="1"/>
  <c r="W160" i="1" s="1"/>
  <c r="V159" i="1"/>
  <c r="Q159" i="1"/>
  <c r="O159" i="1"/>
  <c r="W159" i="1" s="1"/>
  <c r="W158" i="1"/>
  <c r="V158" i="1"/>
  <c r="V157" i="1"/>
  <c r="W157" i="1" s="1"/>
  <c r="Q157" i="1"/>
  <c r="O157" i="1"/>
  <c r="V156" i="1"/>
  <c r="W156" i="1" s="1"/>
  <c r="J156" i="1"/>
  <c r="M20" i="2" s="1"/>
  <c r="V155" i="1"/>
  <c r="W155" i="1" s="1"/>
  <c r="Q155" i="1"/>
  <c r="O155" i="1"/>
  <c r="V154" i="1"/>
  <c r="W154" i="1" s="1"/>
  <c r="W153" i="1"/>
  <c r="V153" i="1"/>
  <c r="Q153" i="1"/>
  <c r="O153" i="1"/>
  <c r="W152" i="1"/>
  <c r="V152" i="1"/>
  <c r="V151" i="1"/>
  <c r="W151" i="1" s="1"/>
  <c r="Q151" i="1"/>
  <c r="O151" i="1"/>
  <c r="V150" i="1"/>
  <c r="V149" i="1"/>
  <c r="R149" i="1"/>
  <c r="Q149" i="1"/>
  <c r="O149" i="1"/>
  <c r="W149" i="1" s="1"/>
  <c r="N149" i="1"/>
  <c r="M149" i="1"/>
  <c r="K20" i="2" s="1"/>
  <c r="L149" i="1"/>
  <c r="G61" i="3" s="1"/>
  <c r="K149" i="1"/>
  <c r="F61" i="3" s="1"/>
  <c r="J149" i="1"/>
  <c r="L20" i="2" s="1"/>
  <c r="H149" i="1"/>
  <c r="G149" i="1"/>
  <c r="E61" i="3" s="1"/>
  <c r="W148" i="1"/>
  <c r="V148" i="1"/>
  <c r="V147" i="1"/>
  <c r="W147" i="1" s="1"/>
  <c r="Q147" i="1"/>
  <c r="O147" i="1"/>
  <c r="V146" i="1"/>
  <c r="W146" i="1" s="1"/>
  <c r="J146" i="1"/>
  <c r="M19" i="2" s="1"/>
  <c r="V145" i="1"/>
  <c r="Q145" i="1"/>
  <c r="O145" i="1"/>
  <c r="W145" i="1" s="1"/>
  <c r="W144" i="1"/>
  <c r="V144" i="1"/>
  <c r="V143" i="1"/>
  <c r="W143" i="1" s="1"/>
  <c r="R143" i="1"/>
  <c r="Q143" i="1"/>
  <c r="O143" i="1"/>
  <c r="N143" i="1"/>
  <c r="M143" i="1"/>
  <c r="K19" i="2" s="1"/>
  <c r="L143" i="1"/>
  <c r="G58" i="3" s="1"/>
  <c r="K143" i="1"/>
  <c r="F58" i="3" s="1"/>
  <c r="J143" i="1"/>
  <c r="L19" i="2" s="1"/>
  <c r="H143" i="1"/>
  <c r="J19" i="2" s="1"/>
  <c r="G143" i="1"/>
  <c r="E58" i="3" s="1"/>
  <c r="V142" i="1"/>
  <c r="W142" i="1" s="1"/>
  <c r="V141" i="1"/>
  <c r="Q141" i="1"/>
  <c r="O141" i="1"/>
  <c r="W141" i="1" s="1"/>
  <c r="W140" i="1"/>
  <c r="V140" i="1"/>
  <c r="V139" i="1"/>
  <c r="W139" i="1" s="1"/>
  <c r="Q139" i="1"/>
  <c r="O139" i="1"/>
  <c r="J139" i="1"/>
  <c r="M18" i="2" s="1"/>
  <c r="N18" i="2" s="1"/>
  <c r="W138" i="1"/>
  <c r="V138" i="1"/>
  <c r="V137" i="1"/>
  <c r="W137" i="1" s="1"/>
  <c r="Q137" i="1"/>
  <c r="O137" i="1"/>
  <c r="V136" i="1"/>
  <c r="V135" i="1"/>
  <c r="R135" i="1"/>
  <c r="Q135" i="1"/>
  <c r="O135" i="1"/>
  <c r="W135" i="1" s="1"/>
  <c r="N135" i="1"/>
  <c r="M135" i="1"/>
  <c r="K18" i="2" s="1"/>
  <c r="L135" i="1"/>
  <c r="G55" i="3" s="1"/>
  <c r="K135" i="1"/>
  <c r="F55" i="3" s="1"/>
  <c r="J135" i="1"/>
  <c r="H135" i="1"/>
  <c r="J18" i="2" s="1"/>
  <c r="G135" i="1"/>
  <c r="I18" i="2" s="1"/>
  <c r="W134" i="1"/>
  <c r="V134" i="1"/>
  <c r="V133" i="1"/>
  <c r="W133" i="1" s="1"/>
  <c r="Q133" i="1"/>
  <c r="O133" i="1"/>
  <c r="V132" i="1"/>
  <c r="W132" i="1" s="1"/>
  <c r="W131" i="1"/>
  <c r="V131" i="1"/>
  <c r="Q131" i="1"/>
  <c r="O131" i="1"/>
  <c r="W130" i="1"/>
  <c r="V130" i="1"/>
  <c r="J130" i="1"/>
  <c r="M17" i="2" s="1"/>
  <c r="V129" i="1"/>
  <c r="W129" i="1" s="1"/>
  <c r="Q129" i="1"/>
  <c r="O129" i="1"/>
  <c r="V128" i="1"/>
  <c r="W128" i="1" s="1"/>
  <c r="V127" i="1"/>
  <c r="Q127" i="1"/>
  <c r="O127" i="1"/>
  <c r="W127" i="1" s="1"/>
  <c r="W126" i="1"/>
  <c r="V126" i="1"/>
  <c r="V125" i="1"/>
  <c r="W125" i="1" s="1"/>
  <c r="R125" i="1"/>
  <c r="Q125" i="1"/>
  <c r="O125" i="1"/>
  <c r="N125" i="1"/>
  <c r="M125" i="1"/>
  <c r="L125" i="1"/>
  <c r="K125" i="1"/>
  <c r="F52" i="3" s="1"/>
  <c r="J125" i="1"/>
  <c r="L17" i="2" s="1"/>
  <c r="H125" i="1"/>
  <c r="J17" i="2" s="1"/>
  <c r="G125" i="1"/>
  <c r="E52" i="3" s="1"/>
  <c r="V124" i="1"/>
  <c r="W124" i="1" s="1"/>
  <c r="V123" i="1"/>
  <c r="Q123" i="1"/>
  <c r="O123" i="1"/>
  <c r="W123" i="1" s="1"/>
  <c r="W122" i="1"/>
  <c r="V122" i="1"/>
  <c r="V121" i="1"/>
  <c r="W121" i="1" s="1"/>
  <c r="Q121" i="1"/>
  <c r="O121" i="1"/>
  <c r="V120" i="1"/>
  <c r="W120" i="1" s="1"/>
  <c r="J120" i="1"/>
  <c r="M16" i="2" s="1"/>
  <c r="N16" i="2" s="1"/>
  <c r="V119" i="1"/>
  <c r="Q119" i="1"/>
  <c r="O119" i="1"/>
  <c r="W119" i="1" s="1"/>
  <c r="W118" i="1"/>
  <c r="V118" i="1"/>
  <c r="W117" i="1"/>
  <c r="V117" i="1"/>
  <c r="Q117" i="1"/>
  <c r="O117" i="1"/>
  <c r="W116" i="1"/>
  <c r="V116" i="1"/>
  <c r="V115" i="1"/>
  <c r="R115" i="1"/>
  <c r="Q115" i="1"/>
  <c r="O115" i="1"/>
  <c r="W115" i="1" s="1"/>
  <c r="N115" i="1"/>
  <c r="M115" i="1"/>
  <c r="K16" i="2" s="1"/>
  <c r="L115" i="1"/>
  <c r="G49" i="3" s="1"/>
  <c r="K115" i="1"/>
  <c r="F49" i="3" s="1"/>
  <c r="J115" i="1"/>
  <c r="L16" i="2" s="1"/>
  <c r="H115" i="1"/>
  <c r="J16" i="2" s="1"/>
  <c r="G115" i="1"/>
  <c r="E49" i="3" s="1"/>
  <c r="W114" i="1"/>
  <c r="V114" i="1"/>
  <c r="W113" i="1"/>
  <c r="V113" i="1"/>
  <c r="Q113" i="1"/>
  <c r="O113" i="1"/>
  <c r="W112" i="1"/>
  <c r="V112" i="1"/>
  <c r="V111" i="1"/>
  <c r="Q111" i="1"/>
  <c r="O111" i="1"/>
  <c r="W111" i="1" s="1"/>
  <c r="W110" i="1"/>
  <c r="V110" i="1"/>
  <c r="W109" i="1"/>
  <c r="V109" i="1"/>
  <c r="Q109" i="1"/>
  <c r="O109" i="1"/>
  <c r="J109" i="1"/>
  <c r="M15" i="2" s="1"/>
  <c r="W108" i="1"/>
  <c r="V108" i="1"/>
  <c r="V107" i="1"/>
  <c r="W107" i="1" s="1"/>
  <c r="Q107" i="1"/>
  <c r="O107" i="1"/>
  <c r="V106" i="1"/>
  <c r="W106" i="1" s="1"/>
  <c r="V105" i="1"/>
  <c r="Q105" i="1"/>
  <c r="O105" i="1"/>
  <c r="W105" i="1" s="1"/>
  <c r="W104" i="1"/>
  <c r="V104" i="1"/>
  <c r="V103" i="1"/>
  <c r="W103" i="1" s="1"/>
  <c r="R103" i="1"/>
  <c r="Q103" i="1"/>
  <c r="O103" i="1"/>
  <c r="N103" i="1"/>
  <c r="M103" i="1"/>
  <c r="L103" i="1"/>
  <c r="G46" i="3" s="1"/>
  <c r="K103" i="1"/>
  <c r="F46" i="3" s="1"/>
  <c r="J103" i="1"/>
  <c r="L15" i="2" s="1"/>
  <c r="H103" i="1"/>
  <c r="J15" i="2" s="1"/>
  <c r="G103" i="1"/>
  <c r="I15" i="2" s="1"/>
  <c r="A103" i="1"/>
  <c r="A46" i="3" s="1"/>
  <c r="A101" i="1"/>
  <c r="W99" i="1"/>
  <c r="V99" i="1"/>
  <c r="V98" i="1"/>
  <c r="W98" i="1" s="1"/>
  <c r="Q98" i="1"/>
  <c r="O98" i="1"/>
  <c r="V97" i="1"/>
  <c r="W97" i="1" s="1"/>
  <c r="J97" i="1"/>
  <c r="M14" i="2" s="1"/>
  <c r="V96" i="1"/>
  <c r="Q96" i="1"/>
  <c r="O96" i="1"/>
  <c r="W96" i="1" s="1"/>
  <c r="V95" i="1"/>
  <c r="V94" i="1"/>
  <c r="R94" i="1"/>
  <c r="Q94" i="1"/>
  <c r="O94" i="1"/>
  <c r="W94" i="1" s="1"/>
  <c r="N94" i="1"/>
  <c r="M94" i="1"/>
  <c r="L94" i="1"/>
  <c r="K94" i="1"/>
  <c r="F40" i="3" s="1"/>
  <c r="J94" i="1"/>
  <c r="L14" i="2" s="1"/>
  <c r="H94" i="1"/>
  <c r="J14" i="2" s="1"/>
  <c r="G94" i="1"/>
  <c r="E40" i="3" s="1"/>
  <c r="W93" i="1"/>
  <c r="V93" i="1"/>
  <c r="V92" i="1"/>
  <c r="Q92" i="1"/>
  <c r="O92" i="1"/>
  <c r="W92" i="1" s="1"/>
  <c r="W91" i="1"/>
  <c r="V91" i="1"/>
  <c r="Q90" i="1"/>
  <c r="O90" i="1"/>
  <c r="W89" i="1"/>
  <c r="V89" i="1"/>
  <c r="V88" i="1"/>
  <c r="Q88" i="1"/>
  <c r="O88" i="1"/>
  <c r="W88" i="1" s="1"/>
  <c r="W87" i="1"/>
  <c r="V87" i="1"/>
  <c r="W86" i="1"/>
  <c r="V86" i="1"/>
  <c r="Q86" i="1"/>
  <c r="O86" i="1"/>
  <c r="W85" i="1"/>
  <c r="V85" i="1"/>
  <c r="V84" i="1"/>
  <c r="Q84" i="1"/>
  <c r="O84" i="1"/>
  <c r="W84" i="1" s="1"/>
  <c r="W83" i="1"/>
  <c r="V83" i="1"/>
  <c r="W82" i="1"/>
  <c r="V82" i="1"/>
  <c r="Q82" i="1"/>
  <c r="O82" i="1"/>
  <c r="J82" i="1"/>
  <c r="M13" i="2" s="1"/>
  <c r="W81" i="1"/>
  <c r="V81" i="1"/>
  <c r="V80" i="1"/>
  <c r="W80" i="1" s="1"/>
  <c r="Q80" i="1"/>
  <c r="O80" i="1"/>
  <c r="V79" i="1"/>
  <c r="W79" i="1" s="1"/>
  <c r="V78" i="1"/>
  <c r="Q78" i="1"/>
  <c r="O78" i="1"/>
  <c r="W78" i="1" s="1"/>
  <c r="W77" i="1"/>
  <c r="V77" i="1"/>
  <c r="V76" i="1"/>
  <c r="W76" i="1" s="1"/>
  <c r="Q76" i="1"/>
  <c r="O76" i="1"/>
  <c r="V75" i="1"/>
  <c r="W75" i="1" s="1"/>
  <c r="V74" i="1"/>
  <c r="Q74" i="1"/>
  <c r="O74" i="1"/>
  <c r="W74" i="1" s="1"/>
  <c r="W73" i="1"/>
  <c r="V73" i="1"/>
  <c r="V72" i="1"/>
  <c r="W72" i="1" s="1"/>
  <c r="Q72" i="1"/>
  <c r="O72" i="1"/>
  <c r="V71" i="1"/>
  <c r="W71" i="1" s="1"/>
  <c r="V70" i="1"/>
  <c r="R70" i="1"/>
  <c r="Q70" i="1"/>
  <c r="O70" i="1"/>
  <c r="W70" i="1" s="1"/>
  <c r="N70" i="1"/>
  <c r="M70" i="1"/>
  <c r="K13" i="2" s="1"/>
  <c r="L70" i="1"/>
  <c r="G37" i="3" s="1"/>
  <c r="K70" i="1"/>
  <c r="F37" i="3" s="1"/>
  <c r="J70" i="1"/>
  <c r="L13" i="2" s="1"/>
  <c r="H70" i="1"/>
  <c r="G70" i="1"/>
  <c r="E37" i="3" s="1"/>
  <c r="W69" i="1"/>
  <c r="V69" i="1"/>
  <c r="V68" i="1"/>
  <c r="W68" i="1" s="1"/>
  <c r="Q68" i="1"/>
  <c r="O68" i="1"/>
  <c r="V67" i="1"/>
  <c r="W67" i="1" s="1"/>
  <c r="J67" i="1"/>
  <c r="V66" i="1"/>
  <c r="Q66" i="1"/>
  <c r="O66" i="1"/>
  <c r="W66" i="1" s="1"/>
  <c r="V65" i="1"/>
  <c r="V64" i="1"/>
  <c r="R64" i="1"/>
  <c r="Q64" i="1"/>
  <c r="O64" i="1"/>
  <c r="W65" i="1" s="1"/>
  <c r="N64" i="1"/>
  <c r="M64" i="1"/>
  <c r="K12" i="2" s="1"/>
  <c r="L64" i="1"/>
  <c r="G34" i="3" s="1"/>
  <c r="K64" i="1"/>
  <c r="F34" i="3" s="1"/>
  <c r="J64" i="1"/>
  <c r="L12" i="2" s="1"/>
  <c r="H64" i="1"/>
  <c r="J12" i="2" s="1"/>
  <c r="G64" i="1"/>
  <c r="E34" i="3" s="1"/>
  <c r="W63" i="1"/>
  <c r="V63" i="1"/>
  <c r="V62" i="1"/>
  <c r="Q62" i="1"/>
  <c r="O62" i="1"/>
  <c r="W62" i="1" s="1"/>
  <c r="V61" i="1"/>
  <c r="J61" i="1"/>
  <c r="M11" i="2" s="1"/>
  <c r="V60" i="1"/>
  <c r="Q60" i="1"/>
  <c r="O60" i="1"/>
  <c r="W60" i="1" s="1"/>
  <c r="W59" i="1"/>
  <c r="V59" i="1"/>
  <c r="V58" i="1"/>
  <c r="W58" i="1" s="1"/>
  <c r="R58" i="1"/>
  <c r="Q58" i="1"/>
  <c r="O58" i="1"/>
  <c r="N58" i="1"/>
  <c r="M58" i="1"/>
  <c r="K11" i="2" s="1"/>
  <c r="L58" i="1"/>
  <c r="G31" i="3" s="1"/>
  <c r="K58" i="1"/>
  <c r="F31" i="3" s="1"/>
  <c r="J58" i="1"/>
  <c r="L11" i="2" s="1"/>
  <c r="H58" i="1"/>
  <c r="J11" i="2" s="1"/>
  <c r="G58" i="1"/>
  <c r="E31" i="3" s="1"/>
  <c r="V57" i="1"/>
  <c r="W57" i="1" s="1"/>
  <c r="V56" i="1"/>
  <c r="Q56" i="1"/>
  <c r="O56" i="1"/>
  <c r="W56" i="1" s="1"/>
  <c r="W55" i="1"/>
  <c r="V55" i="1"/>
  <c r="J55" i="1"/>
  <c r="M10" i="2" s="1"/>
  <c r="W54" i="1"/>
  <c r="V54" i="1"/>
  <c r="Q54" i="1"/>
  <c r="O54" i="1"/>
  <c r="W53" i="1"/>
  <c r="V53" i="1"/>
  <c r="V52" i="1"/>
  <c r="R52" i="1"/>
  <c r="Q52" i="1"/>
  <c r="O52" i="1"/>
  <c r="W52" i="1" s="1"/>
  <c r="N52" i="1"/>
  <c r="M52" i="1"/>
  <c r="L52" i="1"/>
  <c r="G28" i="3" s="1"/>
  <c r="K52" i="1"/>
  <c r="F28" i="3" s="1"/>
  <c r="J52" i="1"/>
  <c r="L10" i="2" s="1"/>
  <c r="H52" i="1"/>
  <c r="J10" i="2" s="1"/>
  <c r="G52" i="1"/>
  <c r="E28" i="3" s="1"/>
  <c r="W51" i="1"/>
  <c r="V51" i="1"/>
  <c r="W50" i="1"/>
  <c r="V50" i="1"/>
  <c r="Q50" i="1"/>
  <c r="O50" i="1"/>
  <c r="W49" i="1"/>
  <c r="V49" i="1"/>
  <c r="J49" i="1"/>
  <c r="M9" i="2" s="1"/>
  <c r="N9" i="2" s="1"/>
  <c r="V48" i="1"/>
  <c r="W48" i="1" s="1"/>
  <c r="Q48" i="1"/>
  <c r="O48" i="1"/>
  <c r="V47" i="1"/>
  <c r="W47" i="1" s="1"/>
  <c r="V46" i="1"/>
  <c r="R46" i="1"/>
  <c r="Q46" i="1"/>
  <c r="O46" i="1"/>
  <c r="W46" i="1" s="1"/>
  <c r="N46" i="1"/>
  <c r="M46" i="1"/>
  <c r="K9" i="2" s="1"/>
  <c r="L46" i="1"/>
  <c r="G25" i="3" s="1"/>
  <c r="K46" i="1"/>
  <c r="F25" i="3" s="1"/>
  <c r="J46" i="1"/>
  <c r="H46" i="1"/>
  <c r="J9" i="2" s="1"/>
  <c r="G46" i="1"/>
  <c r="E25" i="3" s="1"/>
  <c r="A46" i="1"/>
  <c r="A25" i="3" s="1"/>
  <c r="A44" i="1"/>
  <c r="V42" i="1"/>
  <c r="W42" i="1" s="1"/>
  <c r="J42" i="1"/>
  <c r="M8" i="2" s="1"/>
  <c r="N8" i="2" s="1"/>
  <c r="V41" i="1"/>
  <c r="R41" i="1"/>
  <c r="Q41" i="1"/>
  <c r="O41" i="1"/>
  <c r="W41" i="1" s="1"/>
  <c r="N41" i="1"/>
  <c r="M41" i="1"/>
  <c r="K8" i="2" s="1"/>
  <c r="L41" i="1"/>
  <c r="G19" i="3" s="1"/>
  <c r="K41" i="1"/>
  <c r="F19" i="3" s="1"/>
  <c r="J41" i="1"/>
  <c r="H41" i="1"/>
  <c r="J8" i="2" s="1"/>
  <c r="G41" i="1"/>
  <c r="I8" i="2" s="1"/>
  <c r="W40" i="1"/>
  <c r="V40" i="1"/>
  <c r="W39" i="1"/>
  <c r="V39" i="1"/>
  <c r="Q39" i="1"/>
  <c r="O39" i="1"/>
  <c r="J39" i="1"/>
  <c r="M7" i="2" s="1"/>
  <c r="N7" i="2" s="1"/>
  <c r="W38" i="1"/>
  <c r="V38" i="1"/>
  <c r="V37" i="1"/>
  <c r="W37" i="1" s="1"/>
  <c r="R37" i="1"/>
  <c r="Q37" i="1"/>
  <c r="O37" i="1"/>
  <c r="N37" i="1"/>
  <c r="M37" i="1"/>
  <c r="L37" i="1"/>
  <c r="G16" i="3" s="1"/>
  <c r="K37" i="1"/>
  <c r="F16" i="3" s="1"/>
  <c r="J37" i="1"/>
  <c r="L7" i="2" s="1"/>
  <c r="H37" i="1"/>
  <c r="J7" i="2" s="1"/>
  <c r="G37" i="1"/>
  <c r="E16" i="3" s="1"/>
  <c r="V36" i="1"/>
  <c r="W36" i="1" s="1"/>
  <c r="V35" i="1"/>
  <c r="Q35" i="1"/>
  <c r="O35" i="1"/>
  <c r="W35" i="1" s="1"/>
  <c r="J35" i="1"/>
  <c r="M6" i="2" s="1"/>
  <c r="V34" i="1"/>
  <c r="V33" i="1"/>
  <c r="R33" i="1"/>
  <c r="Q33" i="1"/>
  <c r="O33" i="1"/>
  <c r="W34" i="1" s="1"/>
  <c r="N33" i="1"/>
  <c r="M33" i="1"/>
  <c r="K6" i="2" s="1"/>
  <c r="L33" i="1"/>
  <c r="G13" i="3" s="1"/>
  <c r="K33" i="1"/>
  <c r="F13" i="3" s="1"/>
  <c r="J33" i="1"/>
  <c r="L6" i="2" s="1"/>
  <c r="H33" i="1"/>
  <c r="G33" i="1"/>
  <c r="E13" i="3" s="1"/>
  <c r="W32" i="1"/>
  <c r="V32" i="1"/>
  <c r="V31" i="1"/>
  <c r="Q31" i="1"/>
  <c r="O31" i="1"/>
  <c r="W31" i="1" s="1"/>
  <c r="V30" i="1"/>
  <c r="J30" i="1"/>
  <c r="M5" i="2" s="1"/>
  <c r="V29" i="1"/>
  <c r="Q29" i="1"/>
  <c r="O29" i="1"/>
  <c r="W29" i="1" s="1"/>
  <c r="W28" i="1"/>
  <c r="V28" i="1"/>
  <c r="V27" i="1"/>
  <c r="W27" i="1" s="1"/>
  <c r="R27" i="1"/>
  <c r="Q27" i="1"/>
  <c r="O27" i="1"/>
  <c r="N27" i="1"/>
  <c r="M27" i="1"/>
  <c r="K5" i="2" s="1"/>
  <c r="L27" i="1"/>
  <c r="G10" i="3" s="1"/>
  <c r="K27" i="1"/>
  <c r="J27" i="1"/>
  <c r="L5" i="2" s="1"/>
  <c r="H27" i="1"/>
  <c r="J5" i="2" s="1"/>
  <c r="G27" i="1"/>
  <c r="E10" i="3" s="1"/>
  <c r="V26" i="1"/>
  <c r="W26" i="1" s="1"/>
  <c r="V25" i="1"/>
  <c r="Q25" i="1"/>
  <c r="O25" i="1"/>
  <c r="W25" i="1" s="1"/>
  <c r="W24" i="1"/>
  <c r="V24" i="1"/>
  <c r="V23" i="1"/>
  <c r="W23" i="1" s="1"/>
  <c r="Q23" i="1"/>
  <c r="O23" i="1"/>
  <c r="V22" i="1"/>
  <c r="W22" i="1" s="1"/>
  <c r="J22" i="1"/>
  <c r="M4" i="2" s="1"/>
  <c r="N4" i="2" s="1"/>
  <c r="V21" i="1"/>
  <c r="Q21" i="1"/>
  <c r="O21" i="1"/>
  <c r="W21" i="1" s="1"/>
  <c r="W20" i="1"/>
  <c r="V20" i="1"/>
  <c r="W19" i="1"/>
  <c r="V19" i="1"/>
  <c r="Q19" i="1"/>
  <c r="O19" i="1"/>
  <c r="W18" i="1"/>
  <c r="V18" i="1"/>
  <c r="V17" i="1"/>
  <c r="R17" i="1"/>
  <c r="Q17" i="1"/>
  <c r="O17" i="1"/>
  <c r="W17" i="1" s="1"/>
  <c r="N17" i="1"/>
  <c r="M17" i="1"/>
  <c r="K4" i="2" s="1"/>
  <c r="L17" i="1"/>
  <c r="G7" i="3" s="1"/>
  <c r="K17" i="1"/>
  <c r="F7" i="3" s="1"/>
  <c r="J17" i="1"/>
  <c r="H17" i="1"/>
  <c r="H43" i="1" s="1"/>
  <c r="G17" i="1"/>
  <c r="E7" i="3" s="1"/>
  <c r="W16" i="1"/>
  <c r="V16" i="1"/>
  <c r="W15" i="1"/>
  <c r="V15" i="1"/>
  <c r="Q15" i="1"/>
  <c r="O15" i="1"/>
  <c r="W14" i="1"/>
  <c r="V14" i="1"/>
  <c r="V13" i="1"/>
  <c r="Q13" i="1"/>
  <c r="O13" i="1"/>
  <c r="W13" i="1" s="1"/>
  <c r="V12" i="1"/>
  <c r="J12" i="1"/>
  <c r="M3" i="2" s="1"/>
  <c r="N3" i="2" s="1"/>
  <c r="V11" i="1"/>
  <c r="Q11" i="1"/>
  <c r="O11" i="1"/>
  <c r="W11" i="1" s="1"/>
  <c r="W10" i="1"/>
  <c r="V10" i="1"/>
  <c r="V9" i="1"/>
  <c r="W9" i="1" s="1"/>
  <c r="Q9" i="1"/>
  <c r="O9" i="1"/>
  <c r="V8" i="1"/>
  <c r="W8" i="1" s="1"/>
  <c r="V7" i="1"/>
  <c r="R7" i="1"/>
  <c r="Q7" i="1"/>
  <c r="O7" i="1"/>
  <c r="W7" i="1" s="1"/>
  <c r="N7" i="1"/>
  <c r="M7" i="1"/>
  <c r="K3" i="2" s="1"/>
  <c r="L7" i="1"/>
  <c r="G4" i="3" s="1"/>
  <c r="K7" i="1"/>
  <c r="F4" i="3" s="1"/>
  <c r="J7" i="1"/>
  <c r="L3" i="2" s="1"/>
  <c r="H7" i="1"/>
  <c r="J3" i="2" s="1"/>
  <c r="G7" i="1"/>
  <c r="E4" i="3" s="1"/>
  <c r="A7" i="1"/>
  <c r="A3" i="2" s="1"/>
  <c r="A94" i="2" s="1"/>
  <c r="N6" i="2" l="1"/>
  <c r="N11" i="2"/>
  <c r="N13" i="2"/>
  <c r="N27" i="2"/>
  <c r="N12" i="2"/>
  <c r="N5" i="2"/>
  <c r="N10" i="2"/>
  <c r="O9" i="2" s="1"/>
  <c r="N17" i="2"/>
  <c r="N19" i="2"/>
  <c r="N20" i="2"/>
  <c r="N15" i="2"/>
  <c r="N33" i="2"/>
  <c r="N24" i="2"/>
  <c r="N26" i="2"/>
  <c r="N14" i="2"/>
  <c r="N23" i="2"/>
  <c r="W64" i="1"/>
  <c r="A403" i="3"/>
  <c r="A378" i="3"/>
  <c r="A353" i="3"/>
  <c r="A328" i="3"/>
  <c r="F91" i="3"/>
  <c r="W311" i="1"/>
  <c r="E127" i="3"/>
  <c r="I39" i="2"/>
  <c r="W418" i="1"/>
  <c r="E139" i="3"/>
  <c r="I43" i="2"/>
  <c r="N43" i="2"/>
  <c r="W502" i="1"/>
  <c r="W571" i="1"/>
  <c r="N57" i="2"/>
  <c r="A385" i="3"/>
  <c r="A360" i="3"/>
  <c r="A410" i="3"/>
  <c r="A335" i="3"/>
  <c r="F211" i="3"/>
  <c r="E214" i="3"/>
  <c r="I63" i="2"/>
  <c r="E250" i="3"/>
  <c r="I72" i="2"/>
  <c r="E274" i="3"/>
  <c r="I78" i="2"/>
  <c r="W789" i="1"/>
  <c r="A60" i="2"/>
  <c r="A126" i="2" s="1"/>
  <c r="A66" i="2"/>
  <c r="A128" i="2" s="1"/>
  <c r="J45" i="3"/>
  <c r="W49" i="3"/>
  <c r="U51" i="3"/>
  <c r="H100" i="1"/>
  <c r="A377" i="3"/>
  <c r="A352" i="3"/>
  <c r="A402" i="3"/>
  <c r="A327" i="3"/>
  <c r="F73" i="3"/>
  <c r="E103" i="3"/>
  <c r="I32" i="2"/>
  <c r="E115" i="3"/>
  <c r="I36" i="2"/>
  <c r="N36" i="2"/>
  <c r="H313" i="1"/>
  <c r="A405" i="3"/>
  <c r="A380" i="3"/>
  <c r="A355" i="3"/>
  <c r="A330" i="3"/>
  <c r="F151" i="3"/>
  <c r="E136" i="3"/>
  <c r="I42" i="2"/>
  <c r="E148" i="3"/>
  <c r="I46" i="2"/>
  <c r="H456" i="1"/>
  <c r="A381" i="3"/>
  <c r="A356" i="3"/>
  <c r="A406" i="3"/>
  <c r="F166" i="3"/>
  <c r="A331" i="3"/>
  <c r="N50" i="2"/>
  <c r="O47" i="2" s="1"/>
  <c r="H489" i="1"/>
  <c r="A407" i="3"/>
  <c r="A357" i="3"/>
  <c r="A332" i="3"/>
  <c r="F175" i="3"/>
  <c r="A382" i="3"/>
  <c r="E172" i="3"/>
  <c r="I52" i="2"/>
  <c r="A178" i="3"/>
  <c r="A53" i="2"/>
  <c r="A124" i="2" s="1"/>
  <c r="E187" i="3"/>
  <c r="I56" i="2"/>
  <c r="N56" i="2"/>
  <c r="E202" i="3"/>
  <c r="I60" i="2"/>
  <c r="E226" i="3"/>
  <c r="I66" i="2"/>
  <c r="H695" i="1"/>
  <c r="A235" i="3"/>
  <c r="A68" i="2"/>
  <c r="A130" i="2" s="1"/>
  <c r="E247" i="3"/>
  <c r="I71" i="2"/>
  <c r="N79" i="2"/>
  <c r="N83" i="2"/>
  <c r="E295" i="3"/>
  <c r="I85" i="2"/>
  <c r="H836" i="1"/>
  <c r="I4" i="2"/>
  <c r="I9" i="2"/>
  <c r="I11" i="2"/>
  <c r="I22" i="2"/>
  <c r="I25" i="2"/>
  <c r="A29" i="2"/>
  <c r="A102" i="2" s="1"/>
  <c r="I40" i="2"/>
  <c r="I41" i="2"/>
  <c r="I44" i="2"/>
  <c r="I45" i="2"/>
  <c r="A47" i="2"/>
  <c r="A106" i="2" s="1"/>
  <c r="I54" i="2"/>
  <c r="J62" i="2"/>
  <c r="I87" i="2"/>
  <c r="I90" i="2"/>
  <c r="A4" i="3"/>
  <c r="W4" i="3"/>
  <c r="L6" i="3"/>
  <c r="P6" i="3"/>
  <c r="U10" i="3"/>
  <c r="W10" i="3" s="1"/>
  <c r="K18" i="3"/>
  <c r="O18" i="3"/>
  <c r="T43" i="3"/>
  <c r="K74" i="3"/>
  <c r="K48" i="3"/>
  <c r="O74" i="3"/>
  <c r="S74" i="3"/>
  <c r="S48" i="3"/>
  <c r="O48" i="3"/>
  <c r="M63" i="3"/>
  <c r="Q63" i="3"/>
  <c r="W62" i="3"/>
  <c r="W33" i="1"/>
  <c r="H183" i="1"/>
  <c r="E94" i="3"/>
  <c r="I29" i="2"/>
  <c r="W263" i="1"/>
  <c r="E184" i="3"/>
  <c r="I55" i="2"/>
  <c r="W689" i="1"/>
  <c r="E241" i="3"/>
  <c r="I70" i="2"/>
  <c r="A247" i="3"/>
  <c r="A71" i="2"/>
  <c r="A132" i="2" s="1"/>
  <c r="W729" i="1"/>
  <c r="N74" i="2"/>
  <c r="E265" i="3"/>
  <c r="I76" i="2"/>
  <c r="I3" i="2"/>
  <c r="S119" i="3"/>
  <c r="O119" i="3"/>
  <c r="O120" i="3" s="1"/>
  <c r="K119" i="3"/>
  <c r="I118" i="3"/>
  <c r="W94" i="3"/>
  <c r="K118" i="3"/>
  <c r="S118" i="3"/>
  <c r="W12" i="1"/>
  <c r="W30" i="1"/>
  <c r="W61" i="1"/>
  <c r="W95" i="1"/>
  <c r="W136" i="1"/>
  <c r="W150" i="1"/>
  <c r="W187" i="1"/>
  <c r="W242" i="1"/>
  <c r="E112" i="3"/>
  <c r="I35" i="2"/>
  <c r="E121" i="3"/>
  <c r="I37" i="2"/>
  <c r="N37" i="2"/>
  <c r="N39" i="2"/>
  <c r="W437" i="1"/>
  <c r="W447" i="1"/>
  <c r="W451" i="1"/>
  <c r="E154" i="3"/>
  <c r="I47" i="2"/>
  <c r="W462" i="1"/>
  <c r="W470" i="1"/>
  <c r="E160" i="3"/>
  <c r="I49" i="2"/>
  <c r="E169" i="3"/>
  <c r="I51" i="2"/>
  <c r="E178" i="3"/>
  <c r="I53" i="2"/>
  <c r="W574" i="1"/>
  <c r="W594" i="1"/>
  <c r="J633" i="1"/>
  <c r="B632" i="1" s="1"/>
  <c r="C214" i="3" s="1"/>
  <c r="E235" i="3"/>
  <c r="I68" i="2"/>
  <c r="N70" i="2"/>
  <c r="O68" i="2" s="1"/>
  <c r="N72" i="2"/>
  <c r="W737" i="1"/>
  <c r="E256" i="3"/>
  <c r="I74" i="2"/>
  <c r="W744" i="1"/>
  <c r="H747" i="1"/>
  <c r="A416" i="3"/>
  <c r="A391" i="3"/>
  <c r="A366" i="3"/>
  <c r="F271" i="3"/>
  <c r="A341" i="3"/>
  <c r="H799" i="1"/>
  <c r="A304" i="3"/>
  <c r="A87" i="2"/>
  <c r="A138" i="2" s="1"/>
  <c r="E307" i="3"/>
  <c r="I88" i="2"/>
  <c r="H845" i="1"/>
  <c r="J4" i="2"/>
  <c r="O3" i="2" s="1"/>
  <c r="I7" i="2"/>
  <c r="I10" i="2"/>
  <c r="I14" i="2"/>
  <c r="I17" i="2"/>
  <c r="I21" i="2"/>
  <c r="A24" i="2"/>
  <c r="A100" i="2" s="1"/>
  <c r="J25" i="2"/>
  <c r="A51" i="2"/>
  <c r="A116" i="2" s="1"/>
  <c r="J53" i="2"/>
  <c r="O53" i="2" s="1"/>
  <c r="D110" i="2"/>
  <c r="D126" i="2"/>
  <c r="I59" i="2"/>
  <c r="I65" i="2"/>
  <c r="I86" i="2"/>
  <c r="I89" i="2"/>
  <c r="E152" i="2"/>
  <c r="E157" i="2" s="1"/>
  <c r="K6" i="3"/>
  <c r="O6" i="3"/>
  <c r="S6" i="3"/>
  <c r="U7" i="3"/>
  <c r="W7" i="3" s="1"/>
  <c r="U20" i="3"/>
  <c r="B351" i="3"/>
  <c r="B326" i="3"/>
  <c r="B401" i="3"/>
  <c r="B376" i="3"/>
  <c r="W35" i="3"/>
  <c r="J73" i="3"/>
  <c r="N48" i="3"/>
  <c r="N73" i="3"/>
  <c r="R48" i="3"/>
  <c r="R73" i="3"/>
  <c r="J74" i="3"/>
  <c r="J75" i="3" s="1"/>
  <c r="N74" i="3"/>
  <c r="N75" i="3" s="1"/>
  <c r="I74" i="3"/>
  <c r="L73" i="3"/>
  <c r="W46" i="3"/>
  <c r="M51" i="3"/>
  <c r="Q51" i="3"/>
  <c r="W50" i="3"/>
  <c r="W51" i="3" s="1"/>
  <c r="W65" i="3"/>
  <c r="W66" i="3" s="1"/>
  <c r="U66" i="3"/>
  <c r="U69" i="3"/>
  <c r="W68" i="3"/>
  <c r="W69" i="3" s="1"/>
  <c r="K73" i="3"/>
  <c r="R74" i="3"/>
  <c r="Q119" i="3"/>
  <c r="Q120" i="3" s="1"/>
  <c r="K129" i="3"/>
  <c r="S129" i="3"/>
  <c r="I31" i="2"/>
  <c r="E100" i="3"/>
  <c r="E190" i="3"/>
  <c r="I57" i="2"/>
  <c r="A413" i="3"/>
  <c r="A388" i="3"/>
  <c r="A363" i="3"/>
  <c r="A338" i="3"/>
  <c r="F232" i="3"/>
  <c r="W779" i="1"/>
  <c r="I33" i="2"/>
  <c r="W8" i="3"/>
  <c r="W9" i="3" s="1"/>
  <c r="A401" i="3"/>
  <c r="A376" i="3"/>
  <c r="A351" i="3"/>
  <c r="A326" i="3"/>
  <c r="F43" i="3"/>
  <c r="V90" i="1"/>
  <c r="W90" i="1" s="1"/>
  <c r="I28" i="2"/>
  <c r="E88" i="3"/>
  <c r="A404" i="3"/>
  <c r="A379" i="3"/>
  <c r="A354" i="3"/>
  <c r="A329" i="3"/>
  <c r="F118" i="3"/>
  <c r="N32" i="2"/>
  <c r="O29" i="2" s="1"/>
  <c r="E124" i="3"/>
  <c r="I38" i="2"/>
  <c r="E163" i="3"/>
  <c r="I50" i="2"/>
  <c r="N60" i="2"/>
  <c r="E208" i="3"/>
  <c r="I62" i="2"/>
  <c r="A214" i="3"/>
  <c r="A63" i="2"/>
  <c r="A112" i="2" s="1"/>
  <c r="H632" i="1"/>
  <c r="A223" i="3"/>
  <c r="A65" i="2"/>
  <c r="A118" i="2" s="1"/>
  <c r="E262" i="3"/>
  <c r="I75" i="2"/>
  <c r="E268" i="3"/>
  <c r="I77" i="2"/>
  <c r="H770" i="1"/>
  <c r="A417" i="3"/>
  <c r="A392" i="3"/>
  <c r="A367" i="3"/>
  <c r="A342" i="3"/>
  <c r="B107" i="2"/>
  <c r="C143" i="2" s="1"/>
  <c r="C147" i="2" s="1"/>
  <c r="I6" i="2"/>
  <c r="A9" i="2"/>
  <c r="A96" i="2" s="1"/>
  <c r="I13" i="2"/>
  <c r="I16" i="2"/>
  <c r="I20" i="2"/>
  <c r="I27" i="2"/>
  <c r="A37" i="2"/>
  <c r="A104" i="2" s="1"/>
  <c r="I58" i="2"/>
  <c r="I64" i="2"/>
  <c r="A75" i="2"/>
  <c r="A134" i="2" s="1"/>
  <c r="B91" i="2"/>
  <c r="U13" i="3"/>
  <c r="W13" i="3" s="1"/>
  <c r="U17" i="3"/>
  <c r="O73" i="3"/>
  <c r="S73" i="3"/>
  <c r="Q74" i="3"/>
  <c r="W53" i="3"/>
  <c r="W54" i="3" s="1"/>
  <c r="U54" i="3"/>
  <c r="U57" i="3"/>
  <c r="W56" i="3"/>
  <c r="W57" i="3" s="1"/>
  <c r="W61" i="3"/>
  <c r="U63" i="3"/>
  <c r="P73" i="3"/>
  <c r="M78" i="3"/>
  <c r="W76" i="3"/>
  <c r="W77" i="3"/>
  <c r="W78" i="3" s="1"/>
  <c r="U78" i="3"/>
  <c r="K78" i="3"/>
  <c r="O78" i="3"/>
  <c r="S78" i="3"/>
  <c r="U81" i="3"/>
  <c r="W80" i="3"/>
  <c r="W81" i="3" s="1"/>
  <c r="W268" i="3"/>
  <c r="O272" i="3"/>
  <c r="S272" i="3"/>
  <c r="H113" i="2"/>
  <c r="B144" i="2" s="1"/>
  <c r="B400" i="3"/>
  <c r="B375" i="3"/>
  <c r="B350" i="3"/>
  <c r="B325" i="3"/>
  <c r="B320" i="3"/>
  <c r="U5" i="3"/>
  <c r="U11" i="3"/>
  <c r="J27" i="3"/>
  <c r="O27" i="3"/>
  <c r="P43" i="3"/>
  <c r="P45" i="3" s="1"/>
  <c r="L44" i="3"/>
  <c r="R44" i="3"/>
  <c r="R45" i="3" s="1"/>
  <c r="T74" i="3"/>
  <c r="T75" i="3" s="1"/>
  <c r="U87" i="3"/>
  <c r="W86" i="3"/>
  <c r="W87" i="3" s="1"/>
  <c r="J118" i="3"/>
  <c r="N118" i="3"/>
  <c r="R118" i="3"/>
  <c r="V118" i="3"/>
  <c r="L119" i="3"/>
  <c r="P119" i="3"/>
  <c r="T119" i="3"/>
  <c r="L123" i="3"/>
  <c r="P123" i="3"/>
  <c r="T123" i="3"/>
  <c r="W127" i="3"/>
  <c r="R168" i="3"/>
  <c r="H107" i="2"/>
  <c r="B143" i="2" s="1"/>
  <c r="B147" i="2" s="1"/>
  <c r="U16" i="3"/>
  <c r="W16" i="3" s="1"/>
  <c r="K43" i="3"/>
  <c r="K45" i="3" s="1"/>
  <c r="O43" i="3"/>
  <c r="O45" i="3" s="1"/>
  <c r="S43" i="3"/>
  <c r="S45" i="3" s="1"/>
  <c r="W25" i="3"/>
  <c r="U30" i="3"/>
  <c r="J36" i="3"/>
  <c r="N36" i="3"/>
  <c r="R36" i="3"/>
  <c r="U42" i="3"/>
  <c r="L43" i="3"/>
  <c r="Q43" i="3"/>
  <c r="V43" i="3"/>
  <c r="N44" i="3"/>
  <c r="N45" i="3" s="1"/>
  <c r="W47" i="3"/>
  <c r="W48" i="3" s="1"/>
  <c r="W59" i="3"/>
  <c r="W60" i="3" s="1"/>
  <c r="W71" i="3"/>
  <c r="W72" i="3" s="1"/>
  <c r="P74" i="3"/>
  <c r="P75" i="3" s="1"/>
  <c r="B404" i="3"/>
  <c r="B379" i="3"/>
  <c r="B354" i="3"/>
  <c r="B329" i="3"/>
  <c r="M96" i="3"/>
  <c r="Q96" i="3"/>
  <c r="U96" i="3"/>
  <c r="U99" i="3"/>
  <c r="W98" i="3"/>
  <c r="W99" i="3" s="1"/>
  <c r="J102" i="3"/>
  <c r="N102" i="3"/>
  <c r="R102" i="3"/>
  <c r="W110" i="3"/>
  <c r="W111" i="3" s="1"/>
  <c r="I119" i="3"/>
  <c r="I6" i="3"/>
  <c r="M6" i="3"/>
  <c r="Q6" i="3"/>
  <c r="L18" i="3"/>
  <c r="P18" i="3"/>
  <c r="T18" i="3"/>
  <c r="I44" i="3"/>
  <c r="M44" i="3"/>
  <c r="Q44" i="3"/>
  <c r="Q45" i="3" s="1"/>
  <c r="W26" i="3"/>
  <c r="M27" i="3"/>
  <c r="R27" i="3"/>
  <c r="U33" i="3"/>
  <c r="W34" i="3"/>
  <c r="W38" i="3"/>
  <c r="W39" i="3" s="1"/>
  <c r="M43" i="3"/>
  <c r="T44" i="3"/>
  <c r="T45" i="3" s="1"/>
  <c r="B402" i="3"/>
  <c r="B327" i="3"/>
  <c r="B377" i="3"/>
  <c r="B352" i="3"/>
  <c r="I73" i="3"/>
  <c r="M73" i="3"/>
  <c r="M75" i="3" s="1"/>
  <c r="Q73" i="3"/>
  <c r="J51" i="3"/>
  <c r="N51" i="3"/>
  <c r="R51" i="3"/>
  <c r="L54" i="3"/>
  <c r="P54" i="3"/>
  <c r="T54" i="3"/>
  <c r="J63" i="3"/>
  <c r="N63" i="3"/>
  <c r="R63" i="3"/>
  <c r="L66" i="3"/>
  <c r="P66" i="3"/>
  <c r="T66" i="3"/>
  <c r="L74" i="3"/>
  <c r="L75" i="3" s="1"/>
  <c r="J78" i="3"/>
  <c r="N78" i="3"/>
  <c r="R78" i="3"/>
  <c r="L81" i="3"/>
  <c r="P81" i="3"/>
  <c r="T81" i="3"/>
  <c r="U84" i="3"/>
  <c r="L118" i="3"/>
  <c r="P118" i="3"/>
  <c r="T118" i="3"/>
  <c r="J96" i="3"/>
  <c r="J119" i="3"/>
  <c r="J120" i="3" s="1"/>
  <c r="N96" i="3"/>
  <c r="N119" i="3"/>
  <c r="N120" i="3" s="1"/>
  <c r="R96" i="3"/>
  <c r="R119" i="3"/>
  <c r="R120" i="3" s="1"/>
  <c r="W95" i="3"/>
  <c r="W96" i="3" s="1"/>
  <c r="P96" i="3"/>
  <c r="W100" i="3"/>
  <c r="W102" i="3" s="1"/>
  <c r="J111" i="3"/>
  <c r="N111" i="3"/>
  <c r="R111" i="3"/>
  <c r="M119" i="3"/>
  <c r="M120" i="3" s="1"/>
  <c r="W148" i="3"/>
  <c r="W149" i="3"/>
  <c r="W172" i="3"/>
  <c r="W173" i="3"/>
  <c r="K204" i="3"/>
  <c r="O204" i="3"/>
  <c r="S204" i="3"/>
  <c r="W219" i="3"/>
  <c r="B388" i="3"/>
  <c r="B363" i="3"/>
  <c r="B338" i="3"/>
  <c r="B413" i="3"/>
  <c r="W122" i="3"/>
  <c r="W123" i="3" s="1"/>
  <c r="I126" i="3"/>
  <c r="M126" i="3"/>
  <c r="Q126" i="3"/>
  <c r="U126" i="3"/>
  <c r="I138" i="3"/>
  <c r="M138" i="3"/>
  <c r="Q138" i="3"/>
  <c r="U138" i="3"/>
  <c r="K147" i="3"/>
  <c r="O147" i="3"/>
  <c r="S147" i="3"/>
  <c r="K166" i="3"/>
  <c r="C356" i="3" s="1"/>
  <c r="O166" i="3"/>
  <c r="S166" i="3"/>
  <c r="L156" i="3"/>
  <c r="L167" i="3"/>
  <c r="P156" i="3"/>
  <c r="P167" i="3"/>
  <c r="T156" i="3"/>
  <c r="T167" i="3"/>
  <c r="I159" i="3"/>
  <c r="M159" i="3"/>
  <c r="Q159" i="3"/>
  <c r="U159" i="3"/>
  <c r="W164" i="3"/>
  <c r="W165" i="3" s="1"/>
  <c r="O167" i="3"/>
  <c r="O168" i="3" s="1"/>
  <c r="L171" i="3"/>
  <c r="P171" i="3"/>
  <c r="T171" i="3"/>
  <c r="K196" i="3"/>
  <c r="C358" i="3" s="1"/>
  <c r="O196" i="3"/>
  <c r="O198" i="3" s="1"/>
  <c r="S196" i="3"/>
  <c r="L180" i="3"/>
  <c r="L197" i="3"/>
  <c r="P180" i="3"/>
  <c r="P197" i="3"/>
  <c r="T180" i="3"/>
  <c r="T197" i="3"/>
  <c r="I183" i="3"/>
  <c r="M183" i="3"/>
  <c r="Q183" i="3"/>
  <c r="U183" i="3"/>
  <c r="W188" i="3"/>
  <c r="W189" i="3" s="1"/>
  <c r="S197" i="3"/>
  <c r="S198" i="3" s="1"/>
  <c r="A409" i="3"/>
  <c r="A384" i="3"/>
  <c r="A359" i="3"/>
  <c r="A334" i="3"/>
  <c r="K201" i="3"/>
  <c r="O201" i="3"/>
  <c r="S201" i="3"/>
  <c r="W206" i="3"/>
  <c r="W207" i="3" s="1"/>
  <c r="K210" i="3"/>
  <c r="O210" i="3"/>
  <c r="S210" i="3"/>
  <c r="I216" i="3"/>
  <c r="M216" i="3"/>
  <c r="Q216" i="3"/>
  <c r="I225" i="3"/>
  <c r="M225" i="3"/>
  <c r="Q225" i="3"/>
  <c r="J231" i="3"/>
  <c r="N231" i="3"/>
  <c r="R231" i="3"/>
  <c r="J244" i="3"/>
  <c r="C364" i="3" s="1"/>
  <c r="N244" i="3"/>
  <c r="R244" i="3"/>
  <c r="R246" i="3" s="1"/>
  <c r="I243" i="3"/>
  <c r="M243" i="3"/>
  <c r="Q243" i="3"/>
  <c r="U243" i="3"/>
  <c r="K245" i="3"/>
  <c r="K246" i="3" s="1"/>
  <c r="I252" i="3"/>
  <c r="M252" i="3"/>
  <c r="Q252" i="3"/>
  <c r="U252" i="3"/>
  <c r="K271" i="3"/>
  <c r="O271" i="3"/>
  <c r="S271" i="3"/>
  <c r="I272" i="3"/>
  <c r="M272" i="3"/>
  <c r="M273" i="3" s="1"/>
  <c r="Q272" i="3"/>
  <c r="Q273" i="3" s="1"/>
  <c r="B403" i="3"/>
  <c r="B378" i="3"/>
  <c r="B353" i="3"/>
  <c r="B328" i="3"/>
  <c r="W116" i="3"/>
  <c r="W117" i="3" s="1"/>
  <c r="W128" i="3"/>
  <c r="W129" i="3" s="1"/>
  <c r="I132" i="3"/>
  <c r="M132" i="3"/>
  <c r="Q132" i="3"/>
  <c r="U132" i="3"/>
  <c r="I144" i="3"/>
  <c r="M144" i="3"/>
  <c r="Q144" i="3"/>
  <c r="U144" i="3"/>
  <c r="I150" i="3"/>
  <c r="M150" i="3"/>
  <c r="Q150" i="3"/>
  <c r="U150" i="3"/>
  <c r="I168" i="3"/>
  <c r="M168" i="3"/>
  <c r="Q168" i="3"/>
  <c r="S167" i="3"/>
  <c r="S168" i="3" s="1"/>
  <c r="I174" i="3"/>
  <c r="M174" i="3"/>
  <c r="Q174" i="3"/>
  <c r="U174" i="3"/>
  <c r="I198" i="3"/>
  <c r="M198" i="3"/>
  <c r="Q198" i="3"/>
  <c r="J216" i="3"/>
  <c r="N216" i="3"/>
  <c r="R216" i="3"/>
  <c r="B414" i="3"/>
  <c r="B339" i="3"/>
  <c r="B389" i="3"/>
  <c r="B364" i="3"/>
  <c r="O246" i="3"/>
  <c r="K249" i="3"/>
  <c r="O249" i="3"/>
  <c r="S249" i="3"/>
  <c r="L276" i="3"/>
  <c r="P276" i="3"/>
  <c r="T276" i="3"/>
  <c r="W280" i="3"/>
  <c r="W281" i="3"/>
  <c r="W282" i="3" s="1"/>
  <c r="X26" i="6"/>
  <c r="X25" i="6"/>
  <c r="H502" i="1" s="1"/>
  <c r="J52" i="2" s="1"/>
  <c r="B380" i="3"/>
  <c r="B355" i="3"/>
  <c r="B330" i="3"/>
  <c r="B405" i="3"/>
  <c r="V151" i="3"/>
  <c r="K123" i="3"/>
  <c r="O123" i="3"/>
  <c r="S123" i="3"/>
  <c r="J123" i="3"/>
  <c r="R123" i="3"/>
  <c r="W131" i="3"/>
  <c r="W132" i="3" s="1"/>
  <c r="W140" i="3"/>
  <c r="W141" i="3" s="1"/>
  <c r="W143" i="3"/>
  <c r="W144" i="3" s="1"/>
  <c r="K162" i="3"/>
  <c r="O162" i="3"/>
  <c r="S162" i="3"/>
  <c r="K186" i="3"/>
  <c r="O186" i="3"/>
  <c r="S186" i="3"/>
  <c r="K197" i="3"/>
  <c r="K198" i="3" s="1"/>
  <c r="K219" i="3"/>
  <c r="O219" i="3"/>
  <c r="S219" i="3"/>
  <c r="C387" i="3"/>
  <c r="C362" i="3"/>
  <c r="C337" i="3"/>
  <c r="C412" i="3"/>
  <c r="I228" i="3"/>
  <c r="M228" i="3"/>
  <c r="Q228" i="3"/>
  <c r="I245" i="3"/>
  <c r="I237" i="3"/>
  <c r="M245" i="3"/>
  <c r="M246" i="3" s="1"/>
  <c r="M237" i="3"/>
  <c r="Q245" i="3"/>
  <c r="Q246" i="3" s="1"/>
  <c r="Q237" i="3"/>
  <c r="U237" i="3"/>
  <c r="W236" i="3"/>
  <c r="W237" i="3" s="1"/>
  <c r="S245" i="3"/>
  <c r="S246" i="3" s="1"/>
  <c r="L249" i="3"/>
  <c r="P249" i="3"/>
  <c r="T249" i="3"/>
  <c r="I271" i="3"/>
  <c r="B406" i="3"/>
  <c r="B331" i="3"/>
  <c r="B381" i="3"/>
  <c r="B356" i="3"/>
  <c r="V166" i="3"/>
  <c r="B407" i="3"/>
  <c r="B382" i="3"/>
  <c r="B357" i="3"/>
  <c r="B332" i="3"/>
  <c r="B408" i="3"/>
  <c r="B383" i="3"/>
  <c r="B358" i="3"/>
  <c r="B333" i="3"/>
  <c r="V196" i="3"/>
  <c r="B384" i="3"/>
  <c r="B359" i="3"/>
  <c r="B334" i="3"/>
  <c r="D334" i="3"/>
  <c r="D409" i="3"/>
  <c r="E409" i="3" s="1"/>
  <c r="D384" i="3"/>
  <c r="E384" i="3" s="1"/>
  <c r="D359" i="3"/>
  <c r="W202" i="3"/>
  <c r="J204" i="3"/>
  <c r="N204" i="3"/>
  <c r="R204" i="3"/>
  <c r="L237" i="3"/>
  <c r="P237" i="3"/>
  <c r="T237" i="3"/>
  <c r="B415" i="3"/>
  <c r="B390" i="3"/>
  <c r="B365" i="3"/>
  <c r="B340" i="3"/>
  <c r="V259" i="3"/>
  <c r="N255" i="3"/>
  <c r="R255" i="3"/>
  <c r="L271" i="3"/>
  <c r="P271" i="3"/>
  <c r="T271" i="3"/>
  <c r="J272" i="3"/>
  <c r="J264" i="3"/>
  <c r="N272" i="3"/>
  <c r="N264" i="3"/>
  <c r="R272" i="3"/>
  <c r="R264" i="3"/>
  <c r="W277" i="3"/>
  <c r="L285" i="3"/>
  <c r="P285" i="3"/>
  <c r="T285" i="3"/>
  <c r="W290" i="3"/>
  <c r="W293" i="3"/>
  <c r="W294" i="3" s="1"/>
  <c r="K306" i="3"/>
  <c r="O306" i="3"/>
  <c r="S306" i="3"/>
  <c r="I309" i="3"/>
  <c r="M309" i="3"/>
  <c r="Q309" i="3"/>
  <c r="C419" i="3"/>
  <c r="C394" i="3"/>
  <c r="C369" i="3"/>
  <c r="C344" i="3"/>
  <c r="C334" i="3"/>
  <c r="C409" i="3"/>
  <c r="C384" i="3"/>
  <c r="C359" i="3"/>
  <c r="B410" i="3"/>
  <c r="B335" i="3"/>
  <c r="B360" i="3"/>
  <c r="O255" i="3"/>
  <c r="S255" i="3"/>
  <c r="K258" i="3"/>
  <c r="O258" i="3"/>
  <c r="S258" i="3"/>
  <c r="K267" i="3"/>
  <c r="O267" i="3"/>
  <c r="S267" i="3"/>
  <c r="I270" i="3"/>
  <c r="M270" i="3"/>
  <c r="Q270" i="3"/>
  <c r="K272" i="3"/>
  <c r="K273" i="3" s="1"/>
  <c r="I282" i="3"/>
  <c r="M282" i="3"/>
  <c r="Q282" i="3"/>
  <c r="U282" i="3"/>
  <c r="U285" i="3"/>
  <c r="W284" i="3"/>
  <c r="W285" i="3" s="1"/>
  <c r="J291" i="3"/>
  <c r="N291" i="3"/>
  <c r="R291" i="3"/>
  <c r="K297" i="3"/>
  <c r="O297" i="3"/>
  <c r="S297" i="3"/>
  <c r="L306" i="3"/>
  <c r="P306" i="3"/>
  <c r="T306" i="3"/>
  <c r="K312" i="3"/>
  <c r="O312" i="3"/>
  <c r="S312" i="3"/>
  <c r="B385" i="3"/>
  <c r="L166" i="3"/>
  <c r="P166" i="3"/>
  <c r="T166" i="3"/>
  <c r="J167" i="3"/>
  <c r="J168" i="3" s="1"/>
  <c r="N167" i="3"/>
  <c r="N168" i="3" s="1"/>
  <c r="L196" i="3"/>
  <c r="C383" i="3" s="1"/>
  <c r="P196" i="3"/>
  <c r="T196" i="3"/>
  <c r="J197" i="3"/>
  <c r="J198" i="3" s="1"/>
  <c r="N197" i="3"/>
  <c r="N198" i="3" s="1"/>
  <c r="W203" i="3"/>
  <c r="W204" i="3" s="1"/>
  <c r="B411" i="3"/>
  <c r="B386" i="3"/>
  <c r="B361" i="3"/>
  <c r="B336" i="3"/>
  <c r="B412" i="3"/>
  <c r="B387" i="3"/>
  <c r="B362" i="3"/>
  <c r="B337" i="3"/>
  <c r="D337" i="3"/>
  <c r="D412" i="3"/>
  <c r="E412" i="3" s="1"/>
  <c r="D387" i="3"/>
  <c r="D362" i="3"/>
  <c r="J245" i="3"/>
  <c r="J246" i="3" s="1"/>
  <c r="N245" i="3"/>
  <c r="N246" i="3" s="1"/>
  <c r="J271" i="3"/>
  <c r="N271" i="3"/>
  <c r="R271" i="3"/>
  <c r="L272" i="3"/>
  <c r="L273" i="3" s="1"/>
  <c r="P272" i="3"/>
  <c r="P273" i="3" s="1"/>
  <c r="T272" i="3"/>
  <c r="T273" i="3" s="1"/>
  <c r="V301" i="3"/>
  <c r="W279" i="3"/>
  <c r="W289" i="3"/>
  <c r="D419" i="3"/>
  <c r="X66" i="4"/>
  <c r="V3" i="4" s="1"/>
  <c r="J44" i="1" s="1"/>
  <c r="B43" i="1" s="1"/>
  <c r="C4" i="3" s="1"/>
  <c r="AR65" i="4"/>
  <c r="AQ65" i="4"/>
  <c r="AT65" i="4"/>
  <c r="X65" i="4"/>
  <c r="AS65" i="4"/>
  <c r="I264" i="3"/>
  <c r="M264" i="3"/>
  <c r="Q264" i="3"/>
  <c r="B392" i="3"/>
  <c r="B367" i="3"/>
  <c r="B342" i="3"/>
  <c r="B418" i="3"/>
  <c r="B343" i="3"/>
  <c r="I318" i="3"/>
  <c r="A344" i="3"/>
  <c r="B368" i="3"/>
  <c r="V82" i="5"/>
  <c r="X82" i="5" s="1"/>
  <c r="V103" i="5"/>
  <c r="X103" i="5" s="1"/>
  <c r="V136" i="5"/>
  <c r="X136" i="5" s="1"/>
  <c r="V146" i="5"/>
  <c r="X146" i="5" s="1"/>
  <c r="V43" i="6"/>
  <c r="X43" i="6" s="1"/>
  <c r="T83" i="9"/>
  <c r="P83" i="9"/>
  <c r="L83" i="9"/>
  <c r="S83" i="9"/>
  <c r="O83" i="9"/>
  <c r="K83" i="9"/>
  <c r="R83" i="9"/>
  <c r="N83" i="9"/>
  <c r="J83" i="9"/>
  <c r="X68" i="9"/>
  <c r="Q83" i="9"/>
  <c r="M83" i="9"/>
  <c r="W257" i="3"/>
  <c r="W258" i="3" s="1"/>
  <c r="W287" i="3"/>
  <c r="W288" i="3" s="1"/>
  <c r="A369" i="3"/>
  <c r="B393" i="3"/>
  <c r="B417" i="3"/>
  <c r="AR25" i="4"/>
  <c r="AR100" i="4" s="1"/>
  <c r="AQ25" i="4"/>
  <c r="AQ100" i="4" s="1"/>
  <c r="AT25" i="4"/>
  <c r="X25" i="4"/>
  <c r="O101" i="4"/>
  <c r="R101" i="4"/>
  <c r="V101" i="4" s="1"/>
  <c r="X101" i="4" s="1"/>
  <c r="V3" i="5"/>
  <c r="J184" i="1" s="1"/>
  <c r="B183" i="1" s="1"/>
  <c r="C46" i="3" s="1"/>
  <c r="V137" i="5"/>
  <c r="X137" i="5" s="1"/>
  <c r="V6" i="6"/>
  <c r="V5" i="7"/>
  <c r="X6" i="7" s="1"/>
  <c r="X148" i="10"/>
  <c r="V129" i="10"/>
  <c r="B416" i="3"/>
  <c r="B391" i="3"/>
  <c r="B366" i="3"/>
  <c r="B341" i="3"/>
  <c r="B419" i="3"/>
  <c r="B394" i="3"/>
  <c r="B369" i="3"/>
  <c r="B344" i="3"/>
  <c r="D394" i="3"/>
  <c r="D369" i="3"/>
  <c r="E369" i="3" s="1"/>
  <c r="D344" i="3"/>
  <c r="A394" i="3"/>
  <c r="V23" i="4"/>
  <c r="X23" i="4" s="1"/>
  <c r="AS25" i="4"/>
  <c r="X42" i="4"/>
  <c r="X43" i="4"/>
  <c r="V62" i="4"/>
  <c r="X62" i="4" s="1"/>
  <c r="V83" i="4"/>
  <c r="X83" i="4" s="1"/>
  <c r="V43" i="5"/>
  <c r="X43" i="5" s="1"/>
  <c r="V122" i="5"/>
  <c r="X122" i="5" s="1"/>
  <c r="V161" i="5"/>
  <c r="X161" i="5" s="1"/>
  <c r="V22" i="6"/>
  <c r="X22" i="6" s="1"/>
  <c r="V81" i="8"/>
  <c r="X81" i="8" s="1"/>
  <c r="X75" i="8"/>
  <c r="AS5" i="4"/>
  <c r="AQ45" i="4"/>
  <c r="AS85" i="4"/>
  <c r="O93" i="4"/>
  <c r="V93" i="4" s="1"/>
  <c r="X93" i="4" s="1"/>
  <c r="AR95" i="4"/>
  <c r="V45" i="7"/>
  <c r="X45" i="7" s="1"/>
  <c r="X20" i="8"/>
  <c r="V68" i="8"/>
  <c r="X68" i="8" s="1"/>
  <c r="V2" i="9"/>
  <c r="J313" i="1" s="1"/>
  <c r="V22" i="9"/>
  <c r="X22" i="9" s="1"/>
  <c r="X46" i="9"/>
  <c r="V3" i="9" s="1"/>
  <c r="J314" i="1" s="1"/>
  <c r="B313" i="1" s="1"/>
  <c r="C94" i="3" s="1"/>
  <c r="J82" i="9"/>
  <c r="V82" i="9" s="1"/>
  <c r="X82" i="9" s="1"/>
  <c r="V102" i="9"/>
  <c r="X102" i="9" s="1"/>
  <c r="V162" i="9"/>
  <c r="X162" i="9" s="1"/>
  <c r="X80" i="10"/>
  <c r="V127" i="10"/>
  <c r="X127" i="10" s="1"/>
  <c r="V149" i="10"/>
  <c r="X45" i="12"/>
  <c r="V2" i="12" s="1"/>
  <c r="J100" i="1" s="1"/>
  <c r="X46" i="12"/>
  <c r="X5" i="4"/>
  <c r="AT5" i="4"/>
  <c r="AT100" i="4" s="1"/>
  <c r="AR45" i="4"/>
  <c r="AS95" i="4"/>
  <c r="J5" i="6"/>
  <c r="V57" i="7"/>
  <c r="X57" i="7" s="1"/>
  <c r="V62" i="9"/>
  <c r="X62" i="9" s="1"/>
  <c r="V56" i="10"/>
  <c r="X56" i="10" s="1"/>
  <c r="X108" i="13"/>
  <c r="X107" i="13"/>
  <c r="X95" i="4"/>
  <c r="V48" i="7"/>
  <c r="V17" i="8"/>
  <c r="X17" i="8" s="1"/>
  <c r="X9" i="8"/>
  <c r="V46" i="8"/>
  <c r="X46" i="8" s="1"/>
  <c r="V71" i="8"/>
  <c r="R123" i="9"/>
  <c r="N123" i="9"/>
  <c r="J123" i="9"/>
  <c r="U123" i="9"/>
  <c r="Q123" i="9"/>
  <c r="M123" i="9"/>
  <c r="T123" i="9"/>
  <c r="P123" i="9"/>
  <c r="L123" i="9"/>
  <c r="X108" i="9"/>
  <c r="K123" i="9"/>
  <c r="V76" i="10"/>
  <c r="X76" i="10" s="1"/>
  <c r="X50" i="13"/>
  <c r="X49" i="13"/>
  <c r="V2" i="13" s="1"/>
  <c r="J577" i="1" s="1"/>
  <c r="J43" i="9"/>
  <c r="N43" i="9"/>
  <c r="R43" i="9"/>
  <c r="M63" i="9"/>
  <c r="Q63" i="9"/>
  <c r="U63" i="9"/>
  <c r="V83" i="9"/>
  <c r="X83" i="9" s="1"/>
  <c r="M103" i="9"/>
  <c r="Q103" i="9"/>
  <c r="U103" i="9"/>
  <c r="J163" i="9"/>
  <c r="N163" i="9"/>
  <c r="R163" i="9"/>
  <c r="V197" i="10"/>
  <c r="V207" i="10"/>
  <c r="X207" i="10" s="1"/>
  <c r="V227" i="10"/>
  <c r="X227" i="10" s="1"/>
  <c r="V21" i="11"/>
  <c r="V33" i="11"/>
  <c r="X33" i="11" s="1"/>
  <c r="X25" i="11"/>
  <c r="V3" i="12"/>
  <c r="J101" i="1" s="1"/>
  <c r="B100" i="1" s="1"/>
  <c r="C25" i="3" s="1"/>
  <c r="V23" i="12"/>
  <c r="X23" i="12" s="1"/>
  <c r="V124" i="12"/>
  <c r="X124" i="12" s="1"/>
  <c r="V3" i="13"/>
  <c r="J578" i="1" s="1"/>
  <c r="B577" i="1" s="1"/>
  <c r="C178" i="3" s="1"/>
  <c r="V23" i="13"/>
  <c r="X23" i="13" s="1"/>
  <c r="V84" i="13"/>
  <c r="X84" i="13" s="1"/>
  <c r="V125" i="13"/>
  <c r="X125" i="13" s="1"/>
  <c r="V5" i="14"/>
  <c r="V2" i="15"/>
  <c r="J726" i="1" s="1"/>
  <c r="V5" i="17"/>
  <c r="V16" i="8"/>
  <c r="X16" i="8" s="1"/>
  <c r="X23" i="8"/>
  <c r="K43" i="9"/>
  <c r="O43" i="9"/>
  <c r="S43" i="9"/>
  <c r="J63" i="9"/>
  <c r="N63" i="9"/>
  <c r="R63" i="9"/>
  <c r="J103" i="9"/>
  <c r="N103" i="9"/>
  <c r="R103" i="9"/>
  <c r="K163" i="9"/>
  <c r="O163" i="9"/>
  <c r="S163" i="9"/>
  <c r="X22" i="11"/>
  <c r="V3" i="11" s="1"/>
  <c r="J602" i="1" s="1"/>
  <c r="B601" i="1" s="1"/>
  <c r="C202" i="3" s="1"/>
  <c r="V83" i="12"/>
  <c r="X83" i="12" s="1"/>
  <c r="P113" i="12"/>
  <c r="L113" i="12"/>
  <c r="R113" i="12"/>
  <c r="N113" i="12"/>
  <c r="V125" i="12"/>
  <c r="X125" i="12" s="1"/>
  <c r="X47" i="13"/>
  <c r="V42" i="14"/>
  <c r="X42" i="14" s="1"/>
  <c r="V44" i="15"/>
  <c r="X44" i="15" s="1"/>
  <c r="V6" i="18"/>
  <c r="X37" i="8"/>
  <c r="X28" i="9"/>
  <c r="L43" i="9"/>
  <c r="P43" i="9"/>
  <c r="K63" i="9"/>
  <c r="O63" i="9"/>
  <c r="K103" i="9"/>
  <c r="O103" i="9"/>
  <c r="X148" i="9"/>
  <c r="L163" i="9"/>
  <c r="P163" i="9"/>
  <c r="V228" i="10"/>
  <c r="X228" i="10" s="1"/>
  <c r="V22" i="12"/>
  <c r="X22" i="12" s="1"/>
  <c r="V43" i="12"/>
  <c r="X43" i="12" s="1"/>
  <c r="P63" i="12"/>
  <c r="V63" i="12" s="1"/>
  <c r="X63" i="12" s="1"/>
  <c r="X85" i="12"/>
  <c r="V104" i="13"/>
  <c r="X104" i="13" s="1"/>
  <c r="V6" i="16"/>
  <c r="V23" i="19"/>
  <c r="X23" i="19" s="1"/>
  <c r="V62" i="19"/>
  <c r="X62" i="19" s="1"/>
  <c r="V5" i="20"/>
  <c r="V14" i="20"/>
  <c r="X14" i="20" s="1"/>
  <c r="X20" i="20"/>
  <c r="V22" i="18"/>
  <c r="X22" i="18" s="1"/>
  <c r="V2" i="19"/>
  <c r="J489" i="1" s="1"/>
  <c r="V28" i="20"/>
  <c r="X28" i="20" s="1"/>
  <c r="X43" i="21"/>
  <c r="V52" i="22"/>
  <c r="X52" i="22" s="1"/>
  <c r="V26" i="23"/>
  <c r="V18" i="11"/>
  <c r="X18" i="11" s="1"/>
  <c r="X29" i="13"/>
  <c r="V23" i="16"/>
  <c r="X23" i="16" s="1"/>
  <c r="V22" i="17"/>
  <c r="X22" i="17" s="1"/>
  <c r="V19" i="20"/>
  <c r="X32" i="20"/>
  <c r="V41" i="20"/>
  <c r="X41" i="20" s="1"/>
  <c r="V46" i="23"/>
  <c r="V64" i="23"/>
  <c r="X64" i="23" s="1"/>
  <c r="I45" i="25"/>
  <c r="N112" i="26"/>
  <c r="H175" i="26" s="1"/>
  <c r="I175" i="26" s="1"/>
  <c r="D175" i="26"/>
  <c r="E175" i="26" s="1"/>
  <c r="V2" i="16"/>
  <c r="J586" i="1" s="1"/>
  <c r="V23" i="18"/>
  <c r="X23" i="18" s="1"/>
  <c r="X6" i="19"/>
  <c r="V3" i="19" s="1"/>
  <c r="J490" i="1" s="1"/>
  <c r="B489" i="1" s="1"/>
  <c r="C154" i="3" s="1"/>
  <c r="V43" i="19"/>
  <c r="X43" i="19" s="1"/>
  <c r="V83" i="19"/>
  <c r="X83" i="19" s="1"/>
  <c r="V6" i="20"/>
  <c r="V6" i="21"/>
  <c r="V5" i="22"/>
  <c r="V6" i="23"/>
  <c r="V43" i="23"/>
  <c r="X43" i="23" s="1"/>
  <c r="X30" i="23"/>
  <c r="V47" i="23"/>
  <c r="H37" i="25"/>
  <c r="H47" i="25" s="1"/>
  <c r="V26" i="21"/>
  <c r="V46" i="21"/>
  <c r="V6" i="22"/>
  <c r="V43" i="22"/>
  <c r="X43" i="22" s="1"/>
  <c r="V24" i="23"/>
  <c r="X24" i="23" s="1"/>
  <c r="E37" i="25"/>
  <c r="E47" i="25" s="1"/>
  <c r="I34" i="25"/>
  <c r="N73" i="26"/>
  <c r="F174" i="26"/>
  <c r="G174" i="26" s="1"/>
  <c r="F175" i="26"/>
  <c r="G175" i="26" s="1"/>
  <c r="N149" i="26"/>
  <c r="F176" i="26"/>
  <c r="G176" i="26" s="1"/>
  <c r="V22" i="21"/>
  <c r="X22" i="21" s="1"/>
  <c r="V63" i="21"/>
  <c r="X63" i="21" s="1"/>
  <c r="V31" i="22"/>
  <c r="X31" i="22" s="1"/>
  <c r="V33" i="22"/>
  <c r="V46" i="22"/>
  <c r="V5" i="23"/>
  <c r="V27" i="23"/>
  <c r="V65" i="23"/>
  <c r="X65" i="23" s="1"/>
  <c r="F32" i="25"/>
  <c r="F29" i="25"/>
  <c r="G35" i="25"/>
  <c r="I35" i="25" s="1"/>
  <c r="E177" i="26"/>
  <c r="F172" i="26"/>
  <c r="G172" i="26" s="1"/>
  <c r="G8" i="25"/>
  <c r="I8" i="25" s="1"/>
  <c r="I29" i="25" s="1"/>
  <c r="G15" i="25"/>
  <c r="I15" i="25" s="1"/>
  <c r="N29" i="26"/>
  <c r="H172" i="26" s="1"/>
  <c r="I172" i="26" s="1"/>
  <c r="N74" i="26"/>
  <c r="H174" i="26" s="1"/>
  <c r="I174" i="26" s="1"/>
  <c r="N150" i="26"/>
  <c r="H176" i="26" s="1"/>
  <c r="I176" i="26" s="1"/>
  <c r="F36" i="25"/>
  <c r="G36" i="25" s="1"/>
  <c r="I36" i="25" s="1"/>
  <c r="X27" i="23" l="1"/>
  <c r="U308" i="3"/>
  <c r="J822" i="1"/>
  <c r="M88" i="2" s="1"/>
  <c r="G177" i="26"/>
  <c r="F37" i="25"/>
  <c r="F47" i="25" s="1"/>
  <c r="X46" i="22"/>
  <c r="U299" i="3"/>
  <c r="J797" i="1"/>
  <c r="M86" i="2" s="1"/>
  <c r="N86" i="2" s="1"/>
  <c r="G32" i="25"/>
  <c r="X6" i="22"/>
  <c r="U275" i="3"/>
  <c r="J774" i="1"/>
  <c r="M78" i="2" s="1"/>
  <c r="X6" i="23"/>
  <c r="U305" i="3"/>
  <c r="J810" i="1"/>
  <c r="M87" i="2" s="1"/>
  <c r="X19" i="20"/>
  <c r="U253" i="3"/>
  <c r="J738" i="1"/>
  <c r="L73" i="2" s="1"/>
  <c r="N73" i="2" s="1"/>
  <c r="X6" i="18"/>
  <c r="V3" i="18" s="1"/>
  <c r="J650" i="1" s="1"/>
  <c r="B649" i="1" s="1"/>
  <c r="C223" i="3" s="1"/>
  <c r="U224" i="3"/>
  <c r="J642" i="1"/>
  <c r="M65" i="2" s="1"/>
  <c r="N65" i="2" s="1"/>
  <c r="O65" i="2" s="1"/>
  <c r="V103" i="9"/>
  <c r="X103" i="9" s="1"/>
  <c r="P53" i="2"/>
  <c r="I124" i="2"/>
  <c r="J124" i="2" s="1"/>
  <c r="I177" i="26"/>
  <c r="X33" i="22"/>
  <c r="U295" i="3"/>
  <c r="J789" i="1"/>
  <c r="L85" i="2" s="1"/>
  <c r="N85" i="2" s="1"/>
  <c r="G29" i="25"/>
  <c r="X46" i="21"/>
  <c r="U269" i="3"/>
  <c r="J767" i="1"/>
  <c r="M77" i="2" s="1"/>
  <c r="N77" i="2" s="1"/>
  <c r="X47" i="23"/>
  <c r="U311" i="3"/>
  <c r="J832" i="1"/>
  <c r="M89" i="2" s="1"/>
  <c r="N89" i="2" s="1"/>
  <c r="X5" i="22"/>
  <c r="U274" i="3"/>
  <c r="J773" i="1"/>
  <c r="L78" i="2" s="1"/>
  <c r="X46" i="23"/>
  <c r="U310" i="3"/>
  <c r="W310" i="3" s="1"/>
  <c r="J828" i="1"/>
  <c r="L89" i="2" s="1"/>
  <c r="X26" i="23"/>
  <c r="U307" i="3"/>
  <c r="W307" i="3" s="1"/>
  <c r="J816" i="1"/>
  <c r="L88" i="2" s="1"/>
  <c r="X5" i="17"/>
  <c r="V2" i="17" s="1"/>
  <c r="J845" i="1" s="1"/>
  <c r="U316" i="3"/>
  <c r="J839" i="1"/>
  <c r="L90" i="2" s="1"/>
  <c r="N90" i="2" s="1"/>
  <c r="O90" i="2" s="1"/>
  <c r="X6" i="17"/>
  <c r="V3" i="17" s="1"/>
  <c r="J846" i="1" s="1"/>
  <c r="B845" i="1" s="1"/>
  <c r="C316" i="3" s="1"/>
  <c r="X21" i="11"/>
  <c r="V2" i="11" s="1"/>
  <c r="J601" i="1" s="1"/>
  <c r="U208" i="3"/>
  <c r="J595" i="1"/>
  <c r="L62" i="2" s="1"/>
  <c r="N62" i="2" s="1"/>
  <c r="V43" i="9"/>
  <c r="X43" i="9" s="1"/>
  <c r="I94" i="2"/>
  <c r="J94" i="2" s="1"/>
  <c r="P3" i="2"/>
  <c r="I96" i="2"/>
  <c r="J96" i="2" s="1"/>
  <c r="P9" i="2"/>
  <c r="X6" i="16"/>
  <c r="V3" i="16"/>
  <c r="J587" i="1" s="1"/>
  <c r="B586" i="1" s="1"/>
  <c r="C199" i="3" s="1"/>
  <c r="U200" i="3"/>
  <c r="J583" i="1"/>
  <c r="M59" i="2" s="1"/>
  <c r="N59" i="2" s="1"/>
  <c r="O59" i="2" s="1"/>
  <c r="X26" i="21"/>
  <c r="U266" i="3"/>
  <c r="J761" i="1"/>
  <c r="M76" i="2" s="1"/>
  <c r="N76" i="2" s="1"/>
  <c r="X6" i="21"/>
  <c r="V3" i="21" s="1"/>
  <c r="J771" i="1" s="1"/>
  <c r="B770" i="1" s="1"/>
  <c r="C262" i="3" s="1"/>
  <c r="U263" i="3"/>
  <c r="J755" i="1"/>
  <c r="M75" i="2" s="1"/>
  <c r="N75" i="2" s="1"/>
  <c r="X5" i="23"/>
  <c r="V2" i="23" s="1"/>
  <c r="J836" i="1" s="1"/>
  <c r="U304" i="3"/>
  <c r="J802" i="1"/>
  <c r="L87" i="2" s="1"/>
  <c r="X6" i="20"/>
  <c r="V3" i="20" s="1"/>
  <c r="J748" i="1" s="1"/>
  <c r="B747" i="1" s="1"/>
  <c r="C247" i="3" s="1"/>
  <c r="U248" i="3"/>
  <c r="J732" i="1"/>
  <c r="M71" i="2" s="1"/>
  <c r="X34" i="22"/>
  <c r="X5" i="20"/>
  <c r="V2" i="20" s="1"/>
  <c r="J747" i="1" s="1"/>
  <c r="U247" i="3"/>
  <c r="J729" i="1"/>
  <c r="L71" i="2" s="1"/>
  <c r="V113" i="12"/>
  <c r="X113" i="12" s="1"/>
  <c r="V63" i="9"/>
  <c r="X63" i="9" s="1"/>
  <c r="X5" i="14"/>
  <c r="V2" i="14" s="1"/>
  <c r="X6" i="14"/>
  <c r="V3" i="14" s="1"/>
  <c r="U214" i="3"/>
  <c r="J604" i="1"/>
  <c r="V163" i="9"/>
  <c r="X163" i="9" s="1"/>
  <c r="I102" i="2"/>
  <c r="J102" i="2" s="1"/>
  <c r="P29" i="2"/>
  <c r="I130" i="2"/>
  <c r="J130" i="2" s="1"/>
  <c r="P68" i="2"/>
  <c r="I106" i="2"/>
  <c r="J106" i="2" s="1"/>
  <c r="P47" i="2"/>
  <c r="X197" i="10"/>
  <c r="V438" i="1"/>
  <c r="W438" i="1" s="1"/>
  <c r="E387" i="3"/>
  <c r="E359" i="3"/>
  <c r="D383" i="3"/>
  <c r="U167" i="3"/>
  <c r="D331" i="3"/>
  <c r="T198" i="3"/>
  <c r="L198" i="3"/>
  <c r="T168" i="3"/>
  <c r="L168" i="3"/>
  <c r="C408" i="3"/>
  <c r="W174" i="3"/>
  <c r="C402" i="3"/>
  <c r="C377" i="3"/>
  <c r="C352" i="3"/>
  <c r="C327" i="3"/>
  <c r="U73" i="3"/>
  <c r="W27" i="3"/>
  <c r="C381" i="3"/>
  <c r="P120" i="3"/>
  <c r="Q23" i="3"/>
  <c r="B346" i="3"/>
  <c r="Q75" i="3"/>
  <c r="U43" i="3"/>
  <c r="C401" i="3"/>
  <c r="W17" i="3"/>
  <c r="W18" i="3" s="1"/>
  <c r="U18" i="3"/>
  <c r="T22" i="3"/>
  <c r="O60" i="2"/>
  <c r="R75" i="3"/>
  <c r="O23" i="3"/>
  <c r="S22" i="3"/>
  <c r="K22" i="3"/>
  <c r="S120" i="3"/>
  <c r="S23" i="3"/>
  <c r="K23" i="3"/>
  <c r="K24" i="3" s="1"/>
  <c r="A415" i="3"/>
  <c r="A390" i="3"/>
  <c r="A365" i="3"/>
  <c r="A340" i="3"/>
  <c r="P23" i="3"/>
  <c r="P24" i="3" s="1"/>
  <c r="A408" i="3"/>
  <c r="A383" i="3"/>
  <c r="A358" i="3"/>
  <c r="A333" i="3"/>
  <c r="F196" i="3"/>
  <c r="E419" i="3"/>
  <c r="N273" i="3"/>
  <c r="U197" i="3"/>
  <c r="D408" i="3"/>
  <c r="E408" i="3" s="1"/>
  <c r="D406" i="3"/>
  <c r="U244" i="3"/>
  <c r="C389" i="3"/>
  <c r="C333" i="3"/>
  <c r="K168" i="3"/>
  <c r="C331" i="3"/>
  <c r="L120" i="3"/>
  <c r="M23" i="3"/>
  <c r="B371" i="3"/>
  <c r="S273" i="3"/>
  <c r="C351" i="3"/>
  <c r="P22" i="3"/>
  <c r="A411" i="3"/>
  <c r="A386" i="3"/>
  <c r="A336" i="3"/>
  <c r="A361" i="3"/>
  <c r="U21" i="3"/>
  <c r="W20" i="3"/>
  <c r="W21" i="3" s="1"/>
  <c r="C379" i="3"/>
  <c r="C354" i="3"/>
  <c r="C404" i="3"/>
  <c r="C329" i="3"/>
  <c r="U118" i="3"/>
  <c r="Q22" i="3"/>
  <c r="J22" i="3"/>
  <c r="W63" i="3"/>
  <c r="K75" i="3"/>
  <c r="W14" i="3"/>
  <c r="W15" i="3" s="1"/>
  <c r="A400" i="3"/>
  <c r="A375" i="3"/>
  <c r="A350" i="3"/>
  <c r="A325" i="3"/>
  <c r="F22" i="3"/>
  <c r="A389" i="3"/>
  <c r="A364" i="3"/>
  <c r="A414" i="3"/>
  <c r="A339" i="3"/>
  <c r="F244" i="3"/>
  <c r="H504" i="1"/>
  <c r="J23" i="3"/>
  <c r="J24" i="3" s="1"/>
  <c r="O15" i="2"/>
  <c r="X71" i="8"/>
  <c r="V2" i="8" s="1"/>
  <c r="J234" i="1" s="1"/>
  <c r="U88" i="3"/>
  <c r="J228" i="1"/>
  <c r="L28" i="2" s="1"/>
  <c r="N28" i="2" s="1"/>
  <c r="X48" i="7"/>
  <c r="U229" i="3"/>
  <c r="J689" i="1"/>
  <c r="L67" i="2" s="1"/>
  <c r="N67" i="2" s="1"/>
  <c r="V130" i="10"/>
  <c r="X149" i="10"/>
  <c r="X72" i="8"/>
  <c r="V3" i="8" s="1"/>
  <c r="J235" i="1" s="1"/>
  <c r="B234" i="1" s="1"/>
  <c r="C76" i="3" s="1"/>
  <c r="E394" i="3"/>
  <c r="X5" i="7"/>
  <c r="V2" i="7" s="1"/>
  <c r="J695" i="1" s="1"/>
  <c r="U226" i="3"/>
  <c r="J652" i="1"/>
  <c r="L66" i="2" s="1"/>
  <c r="N66" i="2" s="1"/>
  <c r="O66" i="2" s="1"/>
  <c r="W291" i="3"/>
  <c r="C391" i="3"/>
  <c r="C366" i="3"/>
  <c r="C341" i="3"/>
  <c r="C416" i="3"/>
  <c r="U271" i="3"/>
  <c r="D333" i="3"/>
  <c r="D356" i="3"/>
  <c r="E356" i="3" s="1"/>
  <c r="D341" i="3"/>
  <c r="D416" i="3"/>
  <c r="D366" i="3"/>
  <c r="I273" i="3"/>
  <c r="U272" i="3"/>
  <c r="D391" i="3"/>
  <c r="E391" i="3" s="1"/>
  <c r="P198" i="3"/>
  <c r="P168" i="3"/>
  <c r="C339" i="3"/>
  <c r="W150" i="3"/>
  <c r="M45" i="3"/>
  <c r="D329" i="3"/>
  <c r="D404" i="3"/>
  <c r="D379" i="3"/>
  <c r="E379" i="3" s="1"/>
  <c r="D354" i="3"/>
  <c r="I120" i="3"/>
  <c r="U119" i="3"/>
  <c r="U120" i="3" s="1"/>
  <c r="U166" i="3"/>
  <c r="C406" i="3"/>
  <c r="L45" i="3"/>
  <c r="U12" i="3"/>
  <c r="W11" i="3"/>
  <c r="W12" i="3" s="1"/>
  <c r="I23" i="3"/>
  <c r="B396" i="3"/>
  <c r="O273" i="3"/>
  <c r="C326" i="3"/>
  <c r="T23" i="3"/>
  <c r="T24" i="3" s="1"/>
  <c r="R23" i="3"/>
  <c r="R24" i="3" s="1"/>
  <c r="L22" i="3"/>
  <c r="A412" i="3"/>
  <c r="A387" i="3"/>
  <c r="A362" i="3"/>
  <c r="A337" i="3"/>
  <c r="O22" i="3"/>
  <c r="A393" i="3"/>
  <c r="A368" i="3"/>
  <c r="A418" i="3"/>
  <c r="F313" i="3"/>
  <c r="A343" i="3"/>
  <c r="K120" i="3"/>
  <c r="R22" i="3"/>
  <c r="I22" i="3"/>
  <c r="S75" i="3"/>
  <c r="U15" i="3"/>
  <c r="V123" i="9"/>
  <c r="X123" i="9" s="1"/>
  <c r="V5" i="6"/>
  <c r="I169" i="3"/>
  <c r="V2" i="4"/>
  <c r="J43" i="1" s="1"/>
  <c r="AS100" i="4"/>
  <c r="AU100" i="4" s="1"/>
  <c r="X49" i="7"/>
  <c r="V3" i="7" s="1"/>
  <c r="J696" i="1" s="1"/>
  <c r="B695" i="1" s="1"/>
  <c r="C226" i="3" s="1"/>
  <c r="X129" i="10"/>
  <c r="V2" i="10" s="1"/>
  <c r="J456" i="1" s="1"/>
  <c r="U133" i="3"/>
  <c r="J402" i="1"/>
  <c r="L41" i="2" s="1"/>
  <c r="X6" i="6"/>
  <c r="V3" i="6" s="1"/>
  <c r="U170" i="3"/>
  <c r="J498" i="1"/>
  <c r="E362" i="3"/>
  <c r="R273" i="3"/>
  <c r="J273" i="3"/>
  <c r="D414" i="3"/>
  <c r="E414" i="3" s="1"/>
  <c r="D339" i="3"/>
  <c r="D389" i="3"/>
  <c r="E389" i="3" s="1"/>
  <c r="D364" i="3"/>
  <c r="I246" i="3"/>
  <c r="U245" i="3"/>
  <c r="U246" i="3" s="1"/>
  <c r="D358" i="3"/>
  <c r="E358" i="3" s="1"/>
  <c r="D381" i="3"/>
  <c r="C414" i="3"/>
  <c r="U196" i="3"/>
  <c r="D401" i="3"/>
  <c r="E401" i="3" s="1"/>
  <c r="D376" i="3"/>
  <c r="D351" i="3"/>
  <c r="E351" i="3" s="1"/>
  <c r="D326" i="3"/>
  <c r="U44" i="3"/>
  <c r="U45" i="3" s="1"/>
  <c r="I45" i="3"/>
  <c r="T120" i="3"/>
  <c r="U6" i="3"/>
  <c r="W5" i="3"/>
  <c r="W6" i="3" s="1"/>
  <c r="B421" i="3"/>
  <c r="C376" i="3"/>
  <c r="M22" i="3"/>
  <c r="N23" i="3"/>
  <c r="D402" i="3"/>
  <c r="D377" i="3"/>
  <c r="E377" i="3" s="1"/>
  <c r="D352" i="3"/>
  <c r="D327" i="3"/>
  <c r="I75" i="3"/>
  <c r="U74" i="3"/>
  <c r="U75" i="3" s="1"/>
  <c r="W36" i="3"/>
  <c r="U9" i="3"/>
  <c r="N22" i="3"/>
  <c r="O75" i="3"/>
  <c r="L23" i="3"/>
  <c r="L24" i="3" s="1"/>
  <c r="O24" i="2"/>
  <c r="M51" i="2" l="1"/>
  <c r="J505" i="1"/>
  <c r="B504" i="1" s="1"/>
  <c r="C169" i="3" s="1"/>
  <c r="N24" i="3"/>
  <c r="X5" i="6"/>
  <c r="V2" i="6" s="1"/>
  <c r="U169" i="3"/>
  <c r="J492" i="1"/>
  <c r="C350" i="3"/>
  <c r="C400" i="3"/>
  <c r="C375" i="3"/>
  <c r="C325" i="3"/>
  <c r="U22" i="3"/>
  <c r="E416" i="3"/>
  <c r="X130" i="10"/>
  <c r="V3" i="10" s="1"/>
  <c r="J457" i="1" s="1"/>
  <c r="B456" i="1" s="1"/>
  <c r="C121" i="3" s="1"/>
  <c r="U134" i="3"/>
  <c r="J411" i="1"/>
  <c r="M41" i="2" s="1"/>
  <c r="N41" i="2" s="1"/>
  <c r="O37" i="2" s="1"/>
  <c r="M24" i="3"/>
  <c r="N71" i="2"/>
  <c r="O71" i="2" s="1"/>
  <c r="S314" i="3"/>
  <c r="O314" i="3"/>
  <c r="O315" i="3" s="1"/>
  <c r="K314" i="3"/>
  <c r="I314" i="3"/>
  <c r="W304" i="3"/>
  <c r="Q314" i="3"/>
  <c r="K313" i="3"/>
  <c r="M314" i="3"/>
  <c r="M315" i="3" s="1"/>
  <c r="O313" i="3"/>
  <c r="R314" i="3"/>
  <c r="T313" i="3"/>
  <c r="L314" i="3"/>
  <c r="L315" i="3" s="1"/>
  <c r="T314" i="3"/>
  <c r="Q313" i="3"/>
  <c r="S313" i="3"/>
  <c r="J313" i="3"/>
  <c r="J314" i="3"/>
  <c r="L313" i="3"/>
  <c r="N313" i="3"/>
  <c r="P314" i="3"/>
  <c r="P315" i="3" s="1"/>
  <c r="I313" i="3"/>
  <c r="N314" i="3"/>
  <c r="P313" i="3"/>
  <c r="R313" i="3"/>
  <c r="M313" i="3"/>
  <c r="U201" i="3"/>
  <c r="W200" i="3"/>
  <c r="W201" i="3" s="1"/>
  <c r="V2" i="22"/>
  <c r="J799" i="1" s="1"/>
  <c r="U225" i="3"/>
  <c r="W224" i="3"/>
  <c r="W225" i="3" s="1"/>
  <c r="N78" i="2"/>
  <c r="O78" i="2" s="1"/>
  <c r="E352" i="3"/>
  <c r="E404" i="3"/>
  <c r="U273" i="3"/>
  <c r="W88" i="3"/>
  <c r="W89" i="3"/>
  <c r="U90" i="3"/>
  <c r="P92" i="3"/>
  <c r="J91" i="3"/>
  <c r="M91" i="3"/>
  <c r="S91" i="3"/>
  <c r="P91" i="3"/>
  <c r="N92" i="3"/>
  <c r="N93" i="3" s="1"/>
  <c r="T92" i="3"/>
  <c r="K92" i="3"/>
  <c r="S92" i="3"/>
  <c r="S93" i="3" s="1"/>
  <c r="I92" i="3"/>
  <c r="T91" i="3"/>
  <c r="N91" i="3"/>
  <c r="R91" i="3"/>
  <c r="Q91" i="3"/>
  <c r="L92" i="3"/>
  <c r="K91" i="3"/>
  <c r="M92" i="3"/>
  <c r="M93" i="3" s="1"/>
  <c r="J92" i="3"/>
  <c r="J93" i="3" s="1"/>
  <c r="R92" i="3"/>
  <c r="I91" i="3"/>
  <c r="O92" i="3"/>
  <c r="O91" i="3"/>
  <c r="Q92" i="3"/>
  <c r="L91" i="3"/>
  <c r="U198" i="3"/>
  <c r="I126" i="2"/>
  <c r="J126" i="2" s="1"/>
  <c r="P60" i="2"/>
  <c r="Q24" i="3"/>
  <c r="U168" i="3"/>
  <c r="Q260" i="3"/>
  <c r="Q261" i="3" s="1"/>
  <c r="M260" i="3"/>
  <c r="W247" i="3"/>
  <c r="I260" i="3"/>
  <c r="P259" i="3"/>
  <c r="J260" i="3"/>
  <c r="N259" i="3"/>
  <c r="S260" i="3"/>
  <c r="S259" i="3"/>
  <c r="L260" i="3"/>
  <c r="T260" i="3"/>
  <c r="T259" i="3"/>
  <c r="I259" i="3"/>
  <c r="N260" i="3"/>
  <c r="R259" i="3"/>
  <c r="K259" i="3"/>
  <c r="M259" i="3"/>
  <c r="R260" i="3"/>
  <c r="K260" i="3"/>
  <c r="O259" i="3"/>
  <c r="P260" i="3"/>
  <c r="P261" i="3" s="1"/>
  <c r="L259" i="3"/>
  <c r="Q259" i="3"/>
  <c r="J259" i="3"/>
  <c r="O260" i="3"/>
  <c r="O261" i="3" s="1"/>
  <c r="U249" i="3"/>
  <c r="W248" i="3"/>
  <c r="W249" i="3" s="1"/>
  <c r="I120" i="2"/>
  <c r="J120" i="2" s="1"/>
  <c r="P90" i="2"/>
  <c r="U270" i="3"/>
  <c r="W269" i="3"/>
  <c r="W270" i="3" s="1"/>
  <c r="W296" i="3"/>
  <c r="W297" i="3" s="1"/>
  <c r="W295" i="3"/>
  <c r="U297" i="3"/>
  <c r="N87" i="2"/>
  <c r="U276" i="3"/>
  <c r="W275" i="3"/>
  <c r="U300" i="3"/>
  <c r="W299" i="3"/>
  <c r="W300" i="3" s="1"/>
  <c r="N88" i="2"/>
  <c r="W133" i="3"/>
  <c r="Q151" i="3"/>
  <c r="S152" i="3"/>
  <c r="S153" i="3" s="1"/>
  <c r="I152" i="3"/>
  <c r="R152" i="3"/>
  <c r="K151" i="3"/>
  <c r="L152" i="3"/>
  <c r="L153" i="3" s="1"/>
  <c r="T152" i="3"/>
  <c r="L151" i="3"/>
  <c r="M152" i="3"/>
  <c r="J151" i="3"/>
  <c r="M151" i="3"/>
  <c r="K152" i="3"/>
  <c r="O151" i="3"/>
  <c r="I151" i="3"/>
  <c r="P151" i="3"/>
  <c r="Q152" i="3"/>
  <c r="Q153" i="3" s="1"/>
  <c r="J152" i="3"/>
  <c r="N151" i="3"/>
  <c r="O152" i="3"/>
  <c r="O153" i="3" s="1"/>
  <c r="S151" i="3"/>
  <c r="P152" i="3"/>
  <c r="T151" i="3"/>
  <c r="N152" i="3"/>
  <c r="N153" i="3" s="1"/>
  <c r="R151" i="3"/>
  <c r="P66" i="2"/>
  <c r="I128" i="2"/>
  <c r="J128" i="2" s="1"/>
  <c r="G154" i="2" s="1"/>
  <c r="H154" i="2" s="1"/>
  <c r="W230" i="3"/>
  <c r="W231" i="3" s="1"/>
  <c r="W229" i="3"/>
  <c r="U231" i="3"/>
  <c r="E383" i="3"/>
  <c r="L63" i="2"/>
  <c r="N63" i="2" s="1"/>
  <c r="O63" i="2" s="1"/>
  <c r="J632" i="1"/>
  <c r="O75" i="2"/>
  <c r="U267" i="3"/>
  <c r="W266" i="3"/>
  <c r="W267" i="3" s="1"/>
  <c r="U210" i="3"/>
  <c r="W209" i="3"/>
  <c r="W210" i="3" s="1"/>
  <c r="W208" i="3"/>
  <c r="O211" i="3"/>
  <c r="Q212" i="3"/>
  <c r="T212" i="3"/>
  <c r="T213" i="3" s="1"/>
  <c r="S211" i="3"/>
  <c r="T211" i="3"/>
  <c r="K211" i="3"/>
  <c r="P212" i="3"/>
  <c r="P213" i="3" s="1"/>
  <c r="I211" i="3"/>
  <c r="K212" i="3"/>
  <c r="S212" i="3"/>
  <c r="S213" i="3" s="1"/>
  <c r="J211" i="3"/>
  <c r="I212" i="3"/>
  <c r="J212" i="3"/>
  <c r="M212" i="3"/>
  <c r="M211" i="3"/>
  <c r="N211" i="3"/>
  <c r="L211" i="3"/>
  <c r="N212" i="3"/>
  <c r="N213" i="3" s="1"/>
  <c r="Q211" i="3"/>
  <c r="O212" i="3"/>
  <c r="R211" i="3"/>
  <c r="P211" i="3"/>
  <c r="R212" i="3"/>
  <c r="R213" i="3" s="1"/>
  <c r="L212" i="3"/>
  <c r="W316" i="3"/>
  <c r="W317" i="3"/>
  <c r="W318" i="3" s="1"/>
  <c r="U318" i="3"/>
  <c r="U312" i="3"/>
  <c r="W311" i="3"/>
  <c r="W312" i="3" s="1"/>
  <c r="U306" i="3"/>
  <c r="W305" i="3"/>
  <c r="W306" i="3" s="1"/>
  <c r="V3" i="22"/>
  <c r="J800" i="1" s="1"/>
  <c r="U309" i="3"/>
  <c r="W308" i="3"/>
  <c r="W309" i="3" s="1"/>
  <c r="I100" i="2"/>
  <c r="J100" i="2" s="1"/>
  <c r="P24" i="2"/>
  <c r="E402" i="3"/>
  <c r="E381" i="3"/>
  <c r="E364" i="3"/>
  <c r="U171" i="3"/>
  <c r="W170" i="3"/>
  <c r="I171" i="3"/>
  <c r="I175" i="3"/>
  <c r="D400" i="3"/>
  <c r="D375" i="3"/>
  <c r="D350" i="3"/>
  <c r="D325" i="3"/>
  <c r="U23" i="3"/>
  <c r="U24" i="3" s="1"/>
  <c r="I24" i="3"/>
  <c r="E354" i="3"/>
  <c r="E366" i="3"/>
  <c r="W226" i="3"/>
  <c r="U228" i="3"/>
  <c r="W227" i="3"/>
  <c r="W228" i="3" s="1"/>
  <c r="I98" i="2"/>
  <c r="J98" i="2" s="1"/>
  <c r="P15" i="2"/>
  <c r="E406" i="3"/>
  <c r="S24" i="3"/>
  <c r="O24" i="3"/>
  <c r="S233" i="3"/>
  <c r="O233" i="3"/>
  <c r="K233" i="3"/>
  <c r="Q232" i="3"/>
  <c r="M232" i="3"/>
  <c r="I232" i="3"/>
  <c r="T221" i="3"/>
  <c r="P221" i="3"/>
  <c r="P222" i="3" s="1"/>
  <c r="L221" i="3"/>
  <c r="R220" i="3"/>
  <c r="N220" i="3"/>
  <c r="J220" i="3"/>
  <c r="R233" i="3"/>
  <c r="N233" i="3"/>
  <c r="J233" i="3"/>
  <c r="S221" i="3"/>
  <c r="O221" i="3"/>
  <c r="K221" i="3"/>
  <c r="K222" i="3" s="1"/>
  <c r="W214" i="3"/>
  <c r="M221" i="3"/>
  <c r="M222" i="3" s="1"/>
  <c r="K220" i="3"/>
  <c r="T233" i="3"/>
  <c r="R232" i="3"/>
  <c r="I221" i="3"/>
  <c r="W215" i="3"/>
  <c r="P233" i="3"/>
  <c r="N232" i="3"/>
  <c r="S220" i="3"/>
  <c r="O220" i="3"/>
  <c r="L233" i="3"/>
  <c r="J232" i="3"/>
  <c r="Q221" i="3"/>
  <c r="Q222" i="3" s="1"/>
  <c r="O232" i="3"/>
  <c r="U216" i="3"/>
  <c r="L232" i="3"/>
  <c r="T220" i="3"/>
  <c r="N221" i="3"/>
  <c r="Q220" i="3"/>
  <c r="S232" i="3"/>
  <c r="P232" i="3"/>
  <c r="I233" i="3"/>
  <c r="Q233" i="3"/>
  <c r="T232" i="3"/>
  <c r="L220" i="3"/>
  <c r="J221" i="3"/>
  <c r="R221" i="3"/>
  <c r="R222" i="3" s="1"/>
  <c r="I220" i="3"/>
  <c r="K232" i="3"/>
  <c r="P220" i="3"/>
  <c r="M220" i="3"/>
  <c r="M233" i="3"/>
  <c r="M234" i="3" s="1"/>
  <c r="U264" i="3"/>
  <c r="W263" i="3"/>
  <c r="W264" i="3" s="1"/>
  <c r="P59" i="2"/>
  <c r="I110" i="2"/>
  <c r="J110" i="2" s="1"/>
  <c r="S302" i="3"/>
  <c r="Q301" i="3"/>
  <c r="O302" i="3"/>
  <c r="M301" i="3"/>
  <c r="K302" i="3"/>
  <c r="I301" i="3"/>
  <c r="W274" i="3"/>
  <c r="N301" i="3"/>
  <c r="S301" i="3"/>
  <c r="P301" i="3"/>
  <c r="R302" i="3"/>
  <c r="M302" i="3"/>
  <c r="M303" i="3" s="1"/>
  <c r="R301" i="3"/>
  <c r="P302" i="3"/>
  <c r="P303" i="3" s="1"/>
  <c r="T301" i="3"/>
  <c r="Q302" i="3"/>
  <c r="Q303" i="3" s="1"/>
  <c r="K301" i="3"/>
  <c r="J302" i="3"/>
  <c r="J301" i="3"/>
  <c r="L302" i="3"/>
  <c r="L303" i="3" s="1"/>
  <c r="T302" i="3"/>
  <c r="T303" i="3" s="1"/>
  <c r="O301" i="3"/>
  <c r="L301" i="3"/>
  <c r="N302" i="3"/>
  <c r="N303" i="3" s="1"/>
  <c r="I302" i="3"/>
  <c r="P65" i="2"/>
  <c r="I118" i="2"/>
  <c r="J118" i="2" s="1"/>
  <c r="W253" i="3"/>
  <c r="W254" i="3"/>
  <c r="W255" i="3" s="1"/>
  <c r="U255" i="3"/>
  <c r="V3" i="23"/>
  <c r="J837" i="1" s="1"/>
  <c r="B836" i="1" s="1"/>
  <c r="C304" i="3" s="1"/>
  <c r="I32" i="25"/>
  <c r="I37" i="25" s="1"/>
  <c r="I47" i="25" s="1"/>
  <c r="G37" i="25"/>
  <c r="G47" i="25" s="1"/>
  <c r="C411" i="3" l="1"/>
  <c r="C386" i="3"/>
  <c r="C361" i="3"/>
  <c r="C336" i="3"/>
  <c r="U220" i="3"/>
  <c r="R303" i="3"/>
  <c r="O303" i="3"/>
  <c r="Q234" i="3"/>
  <c r="L234" i="3"/>
  <c r="P234" i="3"/>
  <c r="T234" i="3"/>
  <c r="N234" i="3"/>
  <c r="C338" i="3"/>
  <c r="C413" i="3"/>
  <c r="C363" i="3"/>
  <c r="C388" i="3"/>
  <c r="U232" i="3"/>
  <c r="O234" i="3"/>
  <c r="E375" i="3"/>
  <c r="J213" i="3"/>
  <c r="K213" i="3"/>
  <c r="G152" i="2"/>
  <c r="I134" i="2"/>
  <c r="J134" i="2" s="1"/>
  <c r="P75" i="2"/>
  <c r="P153" i="3"/>
  <c r="J153" i="3"/>
  <c r="M153" i="3"/>
  <c r="K261" i="3"/>
  <c r="T261" i="3"/>
  <c r="C403" i="3"/>
  <c r="C378" i="3"/>
  <c r="C353" i="3"/>
  <c r="C328" i="3"/>
  <c r="U91" i="3"/>
  <c r="K93" i="3"/>
  <c r="N315" i="3"/>
  <c r="R315" i="3"/>
  <c r="Q315" i="3"/>
  <c r="I104" i="2"/>
  <c r="J104" i="2" s="1"/>
  <c r="J107" i="2" s="1"/>
  <c r="D143" i="2" s="1"/>
  <c r="P37" i="2"/>
  <c r="S303" i="3"/>
  <c r="J113" i="2"/>
  <c r="D144" i="2" s="1"/>
  <c r="E144" i="2" s="1"/>
  <c r="J303" i="3"/>
  <c r="C342" i="3"/>
  <c r="C417" i="3"/>
  <c r="C392" i="3"/>
  <c r="U301" i="3"/>
  <c r="C367" i="3"/>
  <c r="J222" i="3"/>
  <c r="D338" i="3"/>
  <c r="D413" i="3"/>
  <c r="E413" i="3" s="1"/>
  <c r="D388" i="3"/>
  <c r="E388" i="3" s="1"/>
  <c r="D363" i="3"/>
  <c r="E363" i="3" s="1"/>
  <c r="I234" i="3"/>
  <c r="U233" i="3"/>
  <c r="U234" i="3" s="1"/>
  <c r="N222" i="3"/>
  <c r="W216" i="3"/>
  <c r="O222" i="3"/>
  <c r="R234" i="3"/>
  <c r="L222" i="3"/>
  <c r="S234" i="3"/>
  <c r="E400" i="3"/>
  <c r="C274" i="3"/>
  <c r="C320" i="3" s="1"/>
  <c r="B799" i="1"/>
  <c r="L213" i="3"/>
  <c r="O213" i="3"/>
  <c r="D410" i="3"/>
  <c r="E410" i="3" s="1"/>
  <c r="D335" i="3"/>
  <c r="D385" i="3"/>
  <c r="E385" i="3" s="1"/>
  <c r="D360" i="3"/>
  <c r="I213" i="3"/>
  <c r="U212" i="3"/>
  <c r="U213" i="3" s="1"/>
  <c r="C410" i="3"/>
  <c r="C335" i="3"/>
  <c r="C385" i="3"/>
  <c r="C360" i="3"/>
  <c r="U211" i="3"/>
  <c r="K153" i="3"/>
  <c r="R153" i="3"/>
  <c r="W276" i="3"/>
  <c r="R261" i="3"/>
  <c r="N261" i="3"/>
  <c r="L261" i="3"/>
  <c r="J261" i="3"/>
  <c r="M261" i="3"/>
  <c r="Q93" i="3"/>
  <c r="R93" i="3"/>
  <c r="L93" i="3"/>
  <c r="T93" i="3"/>
  <c r="W90" i="3"/>
  <c r="C418" i="3"/>
  <c r="C343" i="3"/>
  <c r="C393" i="3"/>
  <c r="C368" i="3"/>
  <c r="U313" i="3"/>
  <c r="J315" i="3"/>
  <c r="T315" i="3"/>
  <c r="S315" i="3"/>
  <c r="W134" i="3"/>
  <c r="W135" i="3" s="1"/>
  <c r="U135" i="3"/>
  <c r="L51" i="2"/>
  <c r="J504" i="1"/>
  <c r="D342" i="3"/>
  <c r="D417" i="3"/>
  <c r="E417" i="3" s="1"/>
  <c r="D392" i="3"/>
  <c r="E392" i="3" s="1"/>
  <c r="D367" i="3"/>
  <c r="I303" i="3"/>
  <c r="U302" i="3"/>
  <c r="K303" i="3"/>
  <c r="D386" i="3"/>
  <c r="D361" i="3"/>
  <c r="E361" i="3" s="1"/>
  <c r="D336" i="3"/>
  <c r="D411" i="3"/>
  <c r="E411" i="3" s="1"/>
  <c r="I222" i="3"/>
  <c r="U221" i="3"/>
  <c r="U222" i="3" s="1"/>
  <c r="S222" i="3"/>
  <c r="I112" i="2"/>
  <c r="J112" i="2" s="1"/>
  <c r="P63" i="2"/>
  <c r="T153" i="3"/>
  <c r="D330" i="3"/>
  <c r="D405" i="3"/>
  <c r="D380" i="3"/>
  <c r="E380" i="3" s="1"/>
  <c r="D355" i="3"/>
  <c r="E355" i="3" s="1"/>
  <c r="I153" i="3"/>
  <c r="U152" i="3"/>
  <c r="C415" i="3"/>
  <c r="C390" i="3"/>
  <c r="C365" i="3"/>
  <c r="C340" i="3"/>
  <c r="U259" i="3"/>
  <c r="D378" i="3"/>
  <c r="E378" i="3" s="1"/>
  <c r="D353" i="3"/>
  <c r="D403" i="3"/>
  <c r="I93" i="3"/>
  <c r="U92" i="3"/>
  <c r="U93" i="3" s="1"/>
  <c r="D328" i="3"/>
  <c r="P78" i="2"/>
  <c r="I136" i="2"/>
  <c r="J136" i="2" s="1"/>
  <c r="D418" i="3"/>
  <c r="E418" i="3" s="1"/>
  <c r="D343" i="3"/>
  <c r="D393" i="3"/>
  <c r="D368" i="3"/>
  <c r="E368" i="3" s="1"/>
  <c r="I315" i="3"/>
  <c r="U314" i="3"/>
  <c r="I132" i="2"/>
  <c r="J132" i="2" s="1"/>
  <c r="G156" i="2" s="1"/>
  <c r="H156" i="2" s="1"/>
  <c r="P71" i="2"/>
  <c r="R176" i="3"/>
  <c r="N176" i="3"/>
  <c r="J176" i="3"/>
  <c r="T175" i="3"/>
  <c r="P175" i="3"/>
  <c r="L175" i="3"/>
  <c r="O176" i="3"/>
  <c r="M175" i="3"/>
  <c r="C357" i="3" s="1"/>
  <c r="K176" i="3"/>
  <c r="K177" i="3" s="1"/>
  <c r="W169" i="3"/>
  <c r="W171" i="3" s="1"/>
  <c r="S176" i="3"/>
  <c r="Q175" i="3"/>
  <c r="R175" i="3"/>
  <c r="P176" i="3"/>
  <c r="O175" i="3"/>
  <c r="Q176" i="3"/>
  <c r="Q177" i="3" s="1"/>
  <c r="S175" i="3"/>
  <c r="J175" i="3"/>
  <c r="C332" i="3" s="1"/>
  <c r="L176" i="3"/>
  <c r="T176" i="3"/>
  <c r="T177" i="3" s="1"/>
  <c r="I176" i="3"/>
  <c r="N175" i="3"/>
  <c r="K175" i="3"/>
  <c r="M176" i="3"/>
  <c r="M177" i="3" s="1"/>
  <c r="N51" i="2"/>
  <c r="O51" i="2" s="1"/>
  <c r="J234" i="3"/>
  <c r="T222" i="3"/>
  <c r="K234" i="3"/>
  <c r="E350" i="3"/>
  <c r="M213" i="3"/>
  <c r="Q213" i="3"/>
  <c r="C330" i="3"/>
  <c r="C405" i="3"/>
  <c r="C380" i="3"/>
  <c r="C355" i="3"/>
  <c r="U151" i="3"/>
  <c r="O87" i="2"/>
  <c r="S261" i="3"/>
  <c r="D390" i="3"/>
  <c r="D365" i="3"/>
  <c r="E365" i="3" s="1"/>
  <c r="D340" i="3"/>
  <c r="I261" i="3"/>
  <c r="D415" i="3"/>
  <c r="E415" i="3" s="1"/>
  <c r="U260" i="3"/>
  <c r="U261" i="3" s="1"/>
  <c r="O93" i="3"/>
  <c r="P93" i="3"/>
  <c r="K315" i="3"/>
  <c r="E143" i="2" l="1"/>
  <c r="E390" i="3"/>
  <c r="L177" i="3"/>
  <c r="S177" i="3"/>
  <c r="O177" i="3"/>
  <c r="J177" i="3"/>
  <c r="E393" i="3"/>
  <c r="E403" i="3"/>
  <c r="U153" i="3"/>
  <c r="E405" i="3"/>
  <c r="C382" i="3"/>
  <c r="E386" i="3"/>
  <c r="E367" i="3"/>
  <c r="E360" i="3"/>
  <c r="P177" i="3"/>
  <c r="N177" i="3"/>
  <c r="U315" i="3"/>
  <c r="E353" i="3"/>
  <c r="U175" i="3"/>
  <c r="C407" i="3"/>
  <c r="H152" i="2"/>
  <c r="P87" i="2"/>
  <c r="P91" i="2" s="1"/>
  <c r="I138" i="2"/>
  <c r="J138" i="2" s="1"/>
  <c r="G153" i="2" s="1"/>
  <c r="H153" i="2" s="1"/>
  <c r="I116" i="2"/>
  <c r="J116" i="2" s="1"/>
  <c r="J121" i="2" s="1"/>
  <c r="D145" i="2" s="1"/>
  <c r="E145" i="2" s="1"/>
  <c r="P51" i="2"/>
  <c r="D382" i="3"/>
  <c r="E382" i="3" s="1"/>
  <c r="D357" i="3"/>
  <c r="D332" i="3"/>
  <c r="D407" i="3"/>
  <c r="E407" i="3" s="1"/>
  <c r="I177" i="3"/>
  <c r="U176" i="3"/>
  <c r="R177" i="3"/>
  <c r="U303" i="3"/>
  <c r="J139" i="2"/>
  <c r="D146" i="2" s="1"/>
  <c r="E146" i="2" s="1"/>
  <c r="U177" i="3" l="1"/>
  <c r="E357" i="3"/>
  <c r="D147" i="2"/>
  <c r="E147" i="2" s="1"/>
  <c r="G155" i="2"/>
  <c r="H155" i="2" l="1"/>
  <c r="G157" i="2"/>
  <c r="H157" i="2" s="1"/>
</calcChain>
</file>

<file path=xl/comments1.xml><?xml version="1.0" encoding="utf-8"?>
<comments xmlns="http://schemas.openxmlformats.org/spreadsheetml/2006/main">
  <authors>
    <author/>
  </authors>
  <commentList>
    <comment ref="B5" authorId="0">
      <text>
        <r>
          <rPr>
            <sz val="11"/>
            <color rgb="FF000000"/>
            <rFont val="Calibri"/>
          </rPr>
          <t>Andrea del Pilar Moreno Hernandez:
Este porcentaje es definidio por la OAP</t>
        </r>
      </text>
    </comment>
  </commentList>
</comments>
</file>

<file path=xl/comments2.xml><?xml version="1.0" encoding="utf-8"?>
<comments xmlns="http://schemas.openxmlformats.org/spreadsheetml/2006/main">
  <authors>
    <author/>
  </authors>
  <commentList>
    <comment ref="C68" authorId="0">
      <text>
        <r>
          <rPr>
            <sz val="11"/>
            <color rgb="FF000000"/>
            <rFont val="Calibri"/>
          </rPr>
          <t>Andrea del Pilar Moreno Hernandez:
TODAS LAS ACTIVIDADES DEBEN ESTAR PONDERADAS AL 100%</t>
        </r>
      </text>
    </comment>
  </commentList>
</comments>
</file>

<file path=xl/comments3.xml><?xml version="1.0" encoding="utf-8"?>
<comments xmlns="http://schemas.openxmlformats.org/spreadsheetml/2006/main">
  <authors>
    <author/>
  </authors>
  <commentList>
    <comment ref="C22" authorId="0">
      <text>
        <r>
          <rPr>
            <sz val="11"/>
            <color rgb="FF000000"/>
            <rFont val="Calibri"/>
          </rPr>
          <t>lsanabria:
97,64% corresponde a  la meta sectorial, cuya  ejecución esta a cargo de ordenadores del gasto.</t>
        </r>
      </text>
    </comment>
    <comment ref="C24" authorId="0">
      <text>
        <r>
          <rPr>
            <sz val="11"/>
            <color rgb="FF000000"/>
            <rFont val="Calibri"/>
          </rPr>
          <t>lsanabria:
95,64% corresponde a  la meta sectorial, cuya  ejecución esta a cargo de ordenadores del gasto.</t>
        </r>
      </text>
    </comment>
  </commentList>
</comments>
</file>

<file path=xl/sharedStrings.xml><?xml version="1.0" encoding="utf-8"?>
<sst xmlns="http://schemas.openxmlformats.org/spreadsheetml/2006/main" count="10297" uniqueCount="3354">
  <si>
    <t>PLAN DE ACCION ANUAL 2018 POR PROCESO Y POR PRODUCTOS</t>
  </si>
  <si>
    <t>Proceso</t>
  </si>
  <si>
    <t>Peso % del Prceso</t>
  </si>
  <si>
    <t>Tipo de Proceso</t>
  </si>
  <si>
    <t>Objetivo Institucional</t>
  </si>
  <si>
    <t>Estrategias IGAC</t>
  </si>
  <si>
    <t>Dimensiones</t>
  </si>
  <si>
    <t>Política(s) de Gestión y Desempeño Institucional</t>
  </si>
  <si>
    <t>Productos</t>
  </si>
  <si>
    <t>Peso %</t>
  </si>
  <si>
    <t>Nombre del indicador</t>
  </si>
  <si>
    <t>Programado</t>
  </si>
  <si>
    <t>Ejecutado</t>
  </si>
  <si>
    <t>Avance del Producto</t>
  </si>
  <si>
    <t>Avance % del Proceso</t>
  </si>
  <si>
    <t>Avance % del Proceso segun peso</t>
  </si>
  <si>
    <t>Misional</t>
  </si>
  <si>
    <t>FECHA DE ELABORACIÓN</t>
  </si>
  <si>
    <t>AAAA-MM-DD</t>
  </si>
  <si>
    <t>VIGENCIA:</t>
  </si>
  <si>
    <t>Versión No.</t>
  </si>
  <si>
    <t>1.1</t>
  </si>
  <si>
    <t>Septiembre</t>
  </si>
  <si>
    <t>PROCESO</t>
  </si>
  <si>
    <t>Peso % Proceso</t>
  </si>
  <si>
    <t xml:space="preserve">PRODUCTO </t>
  </si>
  <si>
    <t>Peso % Producto</t>
  </si>
  <si>
    <t>Avance fisico o Porcentual Acumulado</t>
  </si>
  <si>
    <t>META</t>
  </si>
  <si>
    <t>Unidad de medida</t>
  </si>
  <si>
    <t>Indicador</t>
  </si>
  <si>
    <t>Tipo de Indicador</t>
  </si>
  <si>
    <t>Peso % Actividad</t>
  </si>
  <si>
    <t>Integración con los planes Institucionales y estratégicos
 (Decreto 612 de 2018)</t>
  </si>
  <si>
    <t>ACTIVIDADES</t>
  </si>
  <si>
    <t>DEPENDENCIA RESPONSABLE</t>
  </si>
  <si>
    <t>FECHA PROGRAMADA AÑO 2018</t>
  </si>
  <si>
    <t>PROGRAMACION Y SEGUIMIENTO</t>
  </si>
  <si>
    <t>Fecha de inicio</t>
  </si>
  <si>
    <t>Fecha de terminación</t>
  </si>
  <si>
    <t>Programado / Ejecutado</t>
  </si>
  <si>
    <t>Acumulado</t>
  </si>
  <si>
    <t>% Según Peso</t>
  </si>
  <si>
    <t>Fortalecer al Instituto como ente rector, autoridad y ejecutor determinante de políticas, metodologías y el marco normativo en materia geográfica.</t>
  </si>
  <si>
    <t>Producir, actualizar y promover la información geográfica oficial y fomentar la estrategia de Investigación, Desarrollo e Innovación (I+D+i)</t>
  </si>
  <si>
    <t>Gestión con valores para resultados</t>
  </si>
  <si>
    <t>Política Planeación institucional
Política Gestión presupuestal y eficiencia del gasto público
Política Seguimiento y evaluación del desempeño institucional
Participación ciudadana en la gestión pública</t>
  </si>
  <si>
    <t>P</t>
  </si>
  <si>
    <t>E</t>
  </si>
  <si>
    <t>GIT Control terrestre y Clasificación de Campo</t>
  </si>
  <si>
    <t>GIT Generación de datos y productos cartográficos</t>
  </si>
  <si>
    <t>Gestión con valores para el resultados</t>
  </si>
  <si>
    <t>Evaluacion y Control</t>
  </si>
  <si>
    <t>Apoyo</t>
  </si>
  <si>
    <t>Estrategico</t>
  </si>
  <si>
    <t>p</t>
  </si>
  <si>
    <t>TOTAL AVANCE A</t>
  </si>
  <si>
    <t>PLAN DE ACCIÓN ANUAL 2018  POR PROCESO</t>
  </si>
  <si>
    <t>PESO %</t>
  </si>
  <si>
    <t>% AVANCE</t>
  </si>
  <si>
    <t>PRODUCTOS</t>
  </si>
  <si>
    <t>UNIDAD DE MEDIDA</t>
  </si>
  <si>
    <t>EST</t>
  </si>
  <si>
    <t>ENE</t>
  </si>
  <si>
    <t>FEB</t>
  </si>
  <si>
    <t>MAR</t>
  </si>
  <si>
    <t>ABR</t>
  </si>
  <si>
    <t>MAY</t>
  </si>
  <si>
    <t>JUN</t>
  </si>
  <si>
    <t>JUL</t>
  </si>
  <si>
    <t>AGO</t>
  </si>
  <si>
    <t>SEP</t>
  </si>
  <si>
    <t>OCT</t>
  </si>
  <si>
    <t>NOV</t>
  </si>
  <si>
    <t>DIC</t>
  </si>
  <si>
    <t>ACUMULADO</t>
  </si>
  <si>
    <t>PESO</t>
  </si>
  <si>
    <t>%
SEGÚN PESO</t>
  </si>
  <si>
    <t xml:space="preserve">E </t>
  </si>
  <si>
    <t>%</t>
  </si>
  <si>
    <t>Total Igac</t>
  </si>
  <si>
    <t>AVANCE DE LOS PROCESOS MISIONALES</t>
  </si>
  <si>
    <t>No. de productos</t>
  </si>
  <si>
    <t>Avance del proceso</t>
  </si>
  <si>
    <t>Avance segun peso</t>
  </si>
  <si>
    <t>TOTAL</t>
  </si>
  <si>
    <t>AVANCE DE LOS PROCESOS ESTRATEGICOS</t>
  </si>
  <si>
    <t>AVANCE DE LOS PROCESOS DE EVALUACION Y CONTROL</t>
  </si>
  <si>
    <t>AVANCE DE LOS PROCESOS DE APOYO</t>
  </si>
  <si>
    <t>Resumen por tipo de porceso</t>
  </si>
  <si>
    <t>Procesos</t>
  </si>
  <si>
    <t>Ejecutado segun peso</t>
  </si>
  <si>
    <t>Avance %</t>
  </si>
  <si>
    <t>Misionales</t>
  </si>
  <si>
    <t>Estrategicos</t>
  </si>
  <si>
    <t>Total</t>
  </si>
  <si>
    <t>Avance de la gestion por Objetivos</t>
  </si>
  <si>
    <t>No. de productos por Objetivo</t>
  </si>
  <si>
    <t>Peso % de los procesos por Objetivo</t>
  </si>
  <si>
    <t>1.Fortalecer al Instituto como ente rector, autoridad y ejecutor de políticas, metodologías y el marco normativo en materia geográfica.</t>
  </si>
  <si>
    <t>2. Brindar atención al ciudadano fomentando los mecanismos de participación y transparencia.</t>
  </si>
  <si>
    <t>3. Fortalecer las competencias laborales y comportamentales, así como el sentido de pertenencia y estímulos a los servidores teniendo en cuenta los principios del servicio público</t>
  </si>
  <si>
    <t>4. Facilitar y promover el acceso a los trámites, servicios e información geográfica que produce el Instituto, racionalizando y optimizando el uso de los recursos</t>
  </si>
  <si>
    <t>5. Optimizar la gestión financiera de recursos.</t>
  </si>
  <si>
    <t>PLAN OPERATIVO ANUAL 2018</t>
  </si>
  <si>
    <t>GESTIÓN CARTOGRÁFICA</t>
  </si>
  <si>
    <t>PRODUCTO</t>
  </si>
  <si>
    <t>DEPENDENCIA</t>
  </si>
  <si>
    <t>UNIDAD</t>
  </si>
  <si>
    <t>INDICADOR</t>
  </si>
  <si>
    <t>TIPO INDICADOR</t>
  </si>
  <si>
    <t>ESTADO</t>
  </si>
  <si>
    <t>OBSERVACIONES I PERIODO</t>
  </si>
  <si>
    <t>OBSERVACIONES ABRIL</t>
  </si>
  <si>
    <t>OBSERVACIONES MAYO</t>
  </si>
  <si>
    <t>OBSERVACIONES JUNIO</t>
  </si>
  <si>
    <t>OBSERVACIONES II PERIODO</t>
  </si>
  <si>
    <t>OBSERVACIONES JULIO</t>
  </si>
  <si>
    <t>OBSERVACIONES AGOSTO</t>
  </si>
  <si>
    <t>OBSERVACIONES SEPTIEMBRE</t>
  </si>
  <si>
    <t>OBSERVACIONES III PERIODO</t>
  </si>
  <si>
    <t>progrmado I TRIMESTRE</t>
  </si>
  <si>
    <t>progrmado II TRIMESTRE</t>
  </si>
  <si>
    <t>progrmado III TRIMESTRE</t>
  </si>
  <si>
    <t>SUogUmado iv TUIMESTUE</t>
  </si>
  <si>
    <t>Hectareas</t>
  </si>
  <si>
    <t>Hectareas de cartografia básica a escala 1:25.000 generadas</t>
  </si>
  <si>
    <t xml:space="preserve">Eficacia 
</t>
  </si>
  <si>
    <t xml:space="preserve">Hectáreas de cartografía básica a escala 1:25.000 generada (De las 2,500,000; 1,500,000 corresponden a áreas de posconflicto): Avance en los procesos de preparación y revisión de insumos y captura de la informacion de 300.522 has. Elaboración de mosaicos de las imágenes PlanetScope, con su respectiva evaluación. Preparación de los vectores existentes y compilaciones toponímicas existentes, para iniciar con el proceso de captura y actualización de elementos geográficos.   </t>
  </si>
  <si>
    <t>Hectáreas de cartografía básica a escala 1:25.000 generada (De las 2,500,000; 1,500,000 corresponden a áreas de posconflicto): Para el mes de abril se realizó los procesos de preparación de insumos y captura de 252.000 hectáreas, y se tiene un acumulado de 552.522 hectáreas. Elaboración de mosaicos de las imágenes PlanetScope, con su respectiva evaluación. Preparación de los vectores y compilaciones toponimicas existentes, para iniciar con el proceso de captura y actualización de elementos geográficos.</t>
  </si>
  <si>
    <t xml:space="preserve">Hectáreas de cartografía básica a escala 1:25.000 generada (De las 2,500,000; 1,500,000 corresponden a áreas de posconflicto): Para el mes de mayo se realizó los procesos de preparación de insumos, captura y elaboracion de salidas graficas para 306.194 has.
Prepararon de insumos  y captura de información, elaboración de mosaicos de las imágenes PlanetScope con su respectiva evaluación; y preparación de los vectores  y compilaciones toponimicas existentes, para iniciar con el proceso de captura y actualización de elementos geográficos.  </t>
  </si>
  <si>
    <t xml:space="preserve">Hectáreas de cartografía básica a escala 1:25.000 generada (De las 2,500,000; 1,500,000 corresponden a áreas de posconflicto): Para el mes de junio, se realizó la preparación de insumos, captura y elaboracion de salidas graficas para 466.807 has., mosaicos de las imágenes PlanetScope, con su respectiva evaluación y preparación de los vectores  y compilaciones toponimicas existentes, para iniciar con el proceso de captura y actualización de elementos geográficos.  </t>
  </si>
  <si>
    <t>Hectáreas de cartografía básica a escala 1:25.000 generada (De las 2.500.000; 1.500.000 corresponden a áreas de posconflicto): Para el segundo periodo se tiene un avance de  1,025,001 has generadas  y un acumulado de 1.325.523 has generadas de cartográfica básica a escala 1:25.000. 
Se realizaron los procesos de preparación de insumos, captura y elaboración de salidas graficas, así mismo, se elaboraron los mosaicos de las imágenes PlanetScope con su respectiva evaluación, se prepararon los vectores y se realizaron las compilaciones toponímicas existentes, para iniciar con el proceso de actualización de elementos geográficos.</t>
  </si>
  <si>
    <t xml:space="preserve">Hectáreas de cartografía básica a escala 1:25.000 generada (De las 2,500,000; 1,500,000 corresponden a áreas de posconflicto): Para el mes de julio, se realizó la preparación de insumos, captura y elaboracion de salidas graficas para 171.662 has, mosaicos de las imágenes PlanetScope, con su respectiva evaluación y preparación de los vectores  y compilaciones toponimicas existentes, para iniciar con el proceso de captura y actualización de elementos geográficos.  </t>
  </si>
  <si>
    <t>Hectáreas de cartografía básica a escala 1:25.000 generada (De las 2,500,000; 1,500,000 corresponden a áreas de posconflicto): Para el mes de agosto, se prepararon los insumos, captura y elaboracion de salidas graficas para 370.752 has., mosaicos de las imágenes PlanetScope, con su respectiva evaluación. Preparación de los vectores  y compilaciones toponimicas existentes, para iniciar con el proceso de captura y actualización de elementos geográficos.</t>
  </si>
  <si>
    <t>Hectáreas de cartografía básica a escala 1:25.000 generada (De las 2,500,000; 1,500,000 corresponden a áreas de posconflicto): Para el mes de septiembre, se realizó captura de la información de 75.000 Has.</t>
  </si>
  <si>
    <t>Hectáreas de cartografía básica a escala 1:25.000 generada (De las 2.500.000; 1.500.000 corresponden a áreas de posconflicto). Para el tercer periodo se tiene un avance de 617.414 has generadas  y un acumulado de 1.942.937 has generadas de cartográfica básica a escala 1:25.000.  Se realizaron los procesos de preparación de insumos, captura, clasificación de campo y elaboración de salidas graficas.</t>
  </si>
  <si>
    <t>Cartografía a escala 1:25.000</t>
  </si>
  <si>
    <t xml:space="preserve">Preparación y revisón de los insumos requeridos para la generación de la Cartografía escala 1:25.000 </t>
  </si>
  <si>
    <t>Preparación de los insumos para 42 hojas correspondientes a 554.600,4 has</t>
  </si>
  <si>
    <t>Preparación de los insumos para 33 hojas correspondientes a 419.234,63 has</t>
  </si>
  <si>
    <t>Preparación de los insumos para 20 hojas correspondientes a 299.280 has</t>
  </si>
  <si>
    <t>Preparación de insumos de 150.000 has., correspondientes a 10 hojas, cubriendo parcialmente 10 municipios de posconflicto de los departamentos de Bolívar, Cesar, Magdalena y Sucre.</t>
  </si>
  <si>
    <t>Preparación de insumos para un total de 63 hojas correspondientes a 868.514 has. Dentro de las cuales se encuentran 10 municipios del posconflicto de los departamentos de Bolívar, Cesar, Magdalena y Sucre.</t>
  </si>
  <si>
    <t>Preparación de insumos de 217.500 hectáreas, cubriendo parcialmente los departamentos de Antioquia, Bolívar, Boyacá, Caldas, Caquetá, Casanare, Cesar, Chocó, Córdoba, La Guajira, Magdalena, Meta, Nariño, Santander, Sucre y Tolima, incluyendo insumos como: vectores existentes, cartografía escaneada antigua, compilaciones toponímicas elaboradas en años anteriores y la generación de mosaicos de imágenes PlanetScope; insumos básicos para iniciar el proceso de captura.</t>
  </si>
  <si>
    <t>Preparación de insumos de 370,752 hectáreas,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</si>
  <si>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Preparación de insumos de 588.252 has, cubriendo parcialmente los departamentos de Antioquia, Bolívar, Boyacá, Caldas, Caquetá, Casanare, Cesar, Chocó, Córdoba, La Guajira, Magdalena, Meta, Nariño, Santander, Sucre, Tolima, Norte de Santander, Putumayo y  Risaralda, incluyendo insumos como: vectores existentes, cartografía escaneada antigua, compilaciones toponímicas elaboradas en años anteriores y la generación de mosaicos de imágenes PlanetScope; insumos básicos para iniciar el proceso de captura.</t>
  </si>
  <si>
    <t xml:space="preserve">Captura de la información </t>
  </si>
  <si>
    <t>Avance en la captura de 29 hojas correspondientes a 659.457,74 has</t>
  </si>
  <si>
    <t>Se avanzó en la captura de 33 hojas correspondientes a 419.234,63 has</t>
  </si>
  <si>
    <t>Avance en la captura de 20 hojas correspondientes a 299.280 has,  que cubren parcialmente 12  municipios de posconflicto de los departamentos de Bolívar y Sucre.</t>
  </si>
  <si>
    <t>Se avanzó en la captura de 150.000 hectáreas, correspondientes a 10 hojas, cubriendo parcialmente 10 municipios de posconflicto de los departamentos de Bolívar, Cesar, Magdalena y Sucre</t>
  </si>
  <si>
    <t>Se avanzó en la captura de 868.514 has, correspondientes a 63 hojas, cubriendo parcialmente 10 municipios de posconflicto de los departamentos de Bolívar, Cesar, Magdalena y Sucre</t>
  </si>
  <si>
    <t>Se avanzó en la captura de 224,999,96 hectáreas, cubriendo parcialmente los departamentos de Antioquia, Bolívar, Boyacá, Caldas, Caquetá, Casanare, Cesar, Chocó, Córdoba, La Guajira, Magdalena, Meta, Nariño, Santander, Sucre y Tolima, incluyendo insumos como: vectores existentes, cartografía escaneada antigua, compilaciones toponímicas elaboradas en años anteriores y la generación de mosaicos de imágenes PlanetScope; insumos básicos para iniciar el proceso de captura.</t>
  </si>
  <si>
    <t>Se avanzó en la captura de 370,752 hectáreas,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</si>
  <si>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Se avanzó en la aprobación de 75.000 Has de hojas cartográficas actualizadas: 45,000 Has de la sede central, 15.000 Has de la sede Nariño y 15.000 Has de la sede Caquetá.</t>
  </si>
  <si>
    <t>Se avanzó en la captura de 670.751,96 has,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</si>
  <si>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 xml:space="preserve">Clasificación de campo </t>
  </si>
  <si>
    <t xml:space="preserve">
Salida de Comisión para el departamento de la Guajira al municipio de San Juan del Cesar en el mes de marzo para iniciar la actividad de clasificación de campo.</t>
  </si>
  <si>
    <t>Se realizó el proceso de clasificación de campo para 375,000 Has, que equivalen al 19,56% de la meta propuesta.</t>
  </si>
  <si>
    <t>Se avanzó en el proceso de clasificacion de campo de 355,347 Has.</t>
  </si>
  <si>
    <t>Se avanzó en el proceso de clasificación de campo en 105,000 Has., y preparación de información para salida a campo.</t>
  </si>
  <si>
    <t xml:space="preserve">Se realizó el proceso de clasificación de campo para 835,347 Has y preparación de información para salida a campo. </t>
  </si>
  <si>
    <t>Se avanzó en el proceso de compilación de 135.000 hectáreas y actividades de oficina. No se presentó avance para las actividades de campo en espera de insumos.</t>
  </si>
  <si>
    <t>Se realizó el proceso de compilación de 115.145 Hectáreas lo que equivale a trabajo de oficina, es decir, se está realizando preparación de la información para salidas de campo en futuras comisiones con el objeto de realizar hojas que cubran áreas de los Municipios de Bolivar, Atlántico y Magdalena.</t>
  </si>
  <si>
    <t>Se realizó el proceso de compilación a 104.584 Hectáreas lo que equivale a trabajo de oficina. Se preparó la información para realizar salidas de campo a futuras comisiones en hojas que cubren áreas de los municipios de Bolívar, Atlántico y Magdalena,  quedando pendiente la elaboración de 9 hojas cartográficas correspondientes al territorio de la comunidad indígena de la sierra nevada de Santa Marta</t>
  </si>
  <si>
    <t>Se realizó el proceso de compilación de 354.729 has,  lo que equivale a trabajo de oficina.  Se preparó la información para realizar salidas de campo a futuras comisiones en hojas que cubren áreas de los municipios de Bolívar, Atlántico y Magdalena,</t>
  </si>
  <si>
    <t xml:space="preserve">Elaboración de salidas gráficas </t>
  </si>
  <si>
    <t>De las 5 hojas aprobadas se inició el proceso de elaboración de salida gráfica, pero se está estandarizando la plantilla y el modelo de datos de la geodatabase.</t>
  </si>
  <si>
    <t>Elaboración de 24 salidas gráficas, correspondientes a 306.194 has,  las cuales están  pendientes por  entregar al proceso de Control de Calidad.</t>
  </si>
  <si>
    <t>Elaboración de 36 salidas gráficas correspondientes a 466.807 Has.</t>
  </si>
  <si>
    <t>Elaboración de 65 salidas gráficas correspondientes a 773,001 Has.</t>
  </si>
  <si>
    <t>Se realizó la  elaboración de 12 salidas gráficas para escala 1:25.000 que representan un área de 171.662 Has.</t>
  </si>
  <si>
    <t>No se presenta avance en el proceso de generación de salidas gráficas, por  estar en proceso de control de calidad.</t>
  </si>
  <si>
    <t>Se realizó la  elaboración de 171.662 Has, que corresponde a 12 planchas de salidas gráficas.</t>
  </si>
  <si>
    <t xml:space="preserve">Publicación de la información </t>
  </si>
  <si>
    <t>Hectáreas de cartografía básica a escala 1:2.000 generadas</t>
  </si>
  <si>
    <t>Avance de 156 hectáreas en los procesos de preparación de insumos y captura, con la ejecución de obtención de imágenes del sensor ADS, fotocontrol para la zona y realización de la aerotriangulación,  generación del modelo digital del terreno y el respectivo ortofotomosaico, preparación de los archivos dgn para el proceso de Compilación Toponímica y entrega de cortes e imágenes en formato MrSid. Por otro lado, se replanteó el cubrimiento del área de Mocoa de 451 has a 653,9 has, al identificar según el proceso de captura que faltaba por incluir áreas urbanas y parte del río que pasa cerca de la cabecera.</t>
  </si>
  <si>
    <t>Para el mes de abril se realizó los procesos de preparación de insumos y captura de 78 hectáreas y se tiene un acumulado de 234 hectáreas.
 Preparación de la geodatabase modelo de acuerdo al orígen asociado al municipio, y restitución fotogramétrica al 100%</t>
  </si>
  <si>
    <t xml:space="preserve">Para el mes de mayo se realizó el proceso de preparación de insumos y clasificacion de campo de 121  hectáreas, y se tiene un acumulado de 355 hectáreas.
Verificación de insumos a partir de la aprobacion de Control de Restitución de las 13 hojas que cubren el municipio de Mocoa, con el fin de alistar los archivos dgn, aplicando los filtros necesarios para que sean compatibles con ArcGis y garantizar la migración del 100% de los elementos capturados a las bases de datos. </t>
  </si>
  <si>
    <t>Proyecto: “Mocoa”: Para el mes de junio se finalizó la preparación de insumos con la elaboración del formato de salida final de 160,46 hectáreas, y se tiene un acumulado de 515,46 hectáreas.
Se inició la edición y estructuración definitiva correspondiente a 7 hojas que cubren parte el municipio de Mocoa, con su respectiva salida gráfica.</t>
  </si>
  <si>
    <t>Para el segundo periodo se tiene un avance de 359 has., generadas  y un acumulado de 515 has., generadas de cartografía básica a escala 1:2.000. 
Preparación de la geodatabase modelo de acuerdo al origen asociado al municipio, restitución fotogramétrica, verificación de insumos, elaboración del formato de salida final, edición y estructuración definitiva con su respectiva salida gráfica.</t>
  </si>
  <si>
    <t xml:space="preserve">Para el mes de julio se realizó el control de calidad sobre las hojas editadas, el cual está pendiente de aprobación, para continuar con el proceso de generación de salidas gráficas.
</t>
  </si>
  <si>
    <t>Para el mes de agosto se aprobaron las bases de datos y se realizó la elaboración de salidas gráficas de 138,4 hectareas, con un acumulado de 653,9 hectareas correspondientes al área total del poyecto. Queda pendiente la aprobación por parte de control de calidad para realizar la respectiva publicación de la información.</t>
  </si>
  <si>
    <t>Para el mes de septiembre, se realizó la integración de la información generada a partir de grilla escala 1.2000</t>
  </si>
  <si>
    <t>Para el tercer periodo, se realizó la integración de la información generada a partir de grilla escala 1.2000</t>
  </si>
  <si>
    <t>Cartografía a escala 1:2.000</t>
  </si>
  <si>
    <t xml:space="preserve">Preparación y revisón de los insumos requeridos para la generación de la Cartografía escala 1:2.000 </t>
  </si>
  <si>
    <t>Preparación de insumos para el área total del proyecto: imágenes ADS, fotocontrol, aerotriangulación, modelo digital del terreno y ortofotomosaico y entrega al grupo de Clasificación de Campo los archivos dgn, cortes e imágenes en formato MrSid de las 13 hojas que cubren el proyecto de Mocoa, para el proceso de Compilación Toponímica.</t>
  </si>
  <si>
    <t>Generación de la geodatabase modelo, de acuerdo al origen asociado, insumo base para iniciar el proceso de edición y estructuración de las 13 hojas cartográficas del proyecto de Mocoa.</t>
  </si>
  <si>
    <t>Verificación de insumos de las 13 hojas cartográficas del proyecto de Mocoa, proceso que se realiza después de aprobada la Restitución.</t>
  </si>
  <si>
    <t>Finalizó la preparación y revisión de los insumos mediante la elaboración del formato para la salida gráfica.</t>
  </si>
  <si>
    <t>Verificación y finalización de insumos mediante la elaboración del formato para la salida gráfica.</t>
  </si>
  <si>
    <t>Avance en la restitución de 301 has, correspondiente a 12 hojas, las cuales se entregaron al proceso de Control de Restitución.</t>
  </si>
  <si>
    <t>Restitución de 150 has, correspondiente a la hoja que faltaba para completar la captura del proyecto. Todas las hojas están en el proceso de Control de Restitución.</t>
  </si>
  <si>
    <t>Se finalizó el proceso de clasificación de campo para el  proyecto Mocoa, donde se contempla las 202 has adcionales.</t>
  </si>
  <si>
    <t>Se encuentran todas las hojas en proceso de Control de Restitución, para dar por finalizado el proceso de captura de la información.</t>
  </si>
  <si>
    <t xml:space="preserve">
Del proyecto Mocoa se tiene completa la compilación de la información, la cual será enviada en abril para control de calidad.</t>
  </si>
  <si>
    <t>Se realizó el proceso de clasificación de campo para 90,2 Has. En la actualidad hay una comisión conformada por 2 técnicos en la ciudad de Mocoa (Putumayo).</t>
  </si>
  <si>
    <t>Se realizó el proceso de clasificación de campo con sus respectivas salidas de campo, para dar por finalizado el proyecto contemplando las 202 has generadas adicionales.</t>
  </si>
  <si>
    <t>Generar los parámetros técnicos y científicos, orientados a la producción de información en materia geodésica, cartográfica,  agrológica, geográfica y catastral, en el marco de la Infraestructura Colombiana de Datos Espaciales (ICDE)</t>
  </si>
  <si>
    <t>El avance de esta actividad se reportará, una vez el grupo de Clasificación de Campo entregue el insumo de toponímia validada en campo, para iniciar el proceso de edición y estructuración.</t>
  </si>
  <si>
    <t>Pendiente entrega del insumo para iniciar el proceso de edición y estructuración.</t>
  </si>
  <si>
    <t>Se encuentran en el proceso de edición y estructuración definitiva, las hojas cartográficas</t>
  </si>
  <si>
    <t>Se realizó un avance significativo en el mes de junio, lo que indica que las hojas cartográficas se encuentran en edición y estructuración definitiva.</t>
  </si>
  <si>
    <t>Pendiente la aprobación de control de calidad sobre las hojas editadas, para continuar con el proceso de generación de salidas gráficas.</t>
  </si>
  <si>
    <t>Pendiente la aprobación de control de calidad de las salidas gráficas, para realizar la publicación de la información.</t>
  </si>
  <si>
    <t>Seguimiento y evaluación del desempeño institucional.</t>
  </si>
  <si>
    <t xml:space="preserve">Se realizó la integración de la información generada a partir de grilla escala 1.2000 </t>
  </si>
  <si>
    <t>Número</t>
  </si>
  <si>
    <t xml:space="preserve">Imágenes geográficas incorporadas al BNI
</t>
  </si>
  <si>
    <t>Preparación y revisión de 4.010 imágenes, incorporadas en el BNI con sus respectivos metadatos, disponibles en el Geoportal y en la plataforma de Geocarto Desk. Preparación y revisión de 18 imágenes adicionales, sin incorporar al BNI, algunas por no cumplir con los parámetros mínimos o falta asociarles cubrimiento en territorio nacional.</t>
  </si>
  <si>
    <t>Para el mes de abril se realizó la preparación y revisión de 2.665 imágenes Planetscope, incorporadas en el BNI con sus respectivos metadatos, disponibles en el Geoportal y en la plataforma de Geocarto Desk.</t>
  </si>
  <si>
    <t xml:space="preserve">Para el mes de mayo se realizó la preparación y revisión de 2.631  imágenes, entre Aerofotografías Digitalizadas e imágenes Planetscope, incorporadas en el BNI con sus respectivos metadatos, disponibles en el Geoportal y en la plataforma de Geocarto Desk. </t>
  </si>
  <si>
    <t xml:space="preserve">Para el mes de junio, se realizó la preparación y revisión de 2.249 imágenes, entre Aerofotografías Digitalizadas e imágenes Planetscope, incorporadas en el BNI con sus respectivos metadatos, disponibles en el Geoportal y en la plataforma de Geocarto Desk. </t>
  </si>
  <si>
    <t>Para el segundo periodo se tiene un avance de 7.545 imágenes geográficas incorporadas al BNI  y  un acumulado de 11.555 imágenes geográficas incorporadas al BNI. Preparación y revisión de imágenes Planetscope, con sus respectivos metadatos disponibles en el Geoportal y en la plataforma de Geocarto Desk.</t>
  </si>
  <si>
    <t xml:space="preserve">Para el mes de julio, se realizó la preparación, codificación y cargue de 1,555 metadatos, entre Aerofotografías Digitalizadas e imágenes Planetscope, incorporadas en el BNI con sus respectivos metadatos, disponibles en el Geoportal y en la plataforma de Geocarto Desk. </t>
  </si>
  <si>
    <t>Para el mes de agosto se realizó la preparacion y revisión de 291 imágenes, de sensores Geoeye, Worldview, incorporadas en el BNI con sus respectivos metadatos.</t>
  </si>
  <si>
    <t>Para el mes de septiembre se realizó la preparacion y revisión de 503 imágenes, de sensores Geoeye, Worldview y aerofotografias, incorporadas en el BNI, con sus respectivos metadatos.</t>
  </si>
  <si>
    <t>Para el tercer periodo se tiene un avance de 2.349 imágenes geográficas incorporadas al BNI y un acumulado de 13.904 imágenes, de sensores Geoeye, Worldview y aerofotografias, incorporadas en el BNI, con sus respectivos metadatos.</t>
  </si>
  <si>
    <t xml:space="preserve"> Imágenes geográficas incorporadas al Banco Nacional de Imágenes - BNI</t>
  </si>
  <si>
    <t xml:space="preserve">Preparación  y revisión de las  imágenes digitales y análogas para ser incorporadas en el Banco Nacional de Imágenes  </t>
  </si>
  <si>
    <t xml:space="preserve">
Preparación y se revisión de 4.010  imágenes, para las cuales se generaron sus respectivas muestras gráficas.</t>
  </si>
  <si>
    <t>Preparación y revisión de 2.665 imágenes Planetscope, para las cuales se generaron sus respectivas muestras gráficas.</t>
  </si>
  <si>
    <t>Preparación y se revisión de 2.631  imágenes;  1.315 corresponden a Aerofotografías Digitalizadas y 1.316 a imágenes  Planetscope, para las cuales se generaron sus respectivas muestras gráficas</t>
  </si>
  <si>
    <t>Preparación y se revisión de 2.249  imágenes;  2.088 corresponden a Aerofotografías Digitalizadas y 161 a imágenes  Planetscope, para las cuales se generaron sus respectivas muestras gráficas.</t>
  </si>
  <si>
    <t>Preparación y revisión de 7,545 imágenes Planetscope, para las cuales se generaron sus respectivas muestras gráficas.</t>
  </si>
  <si>
    <t>Preparación y revisión de 1.555 imágenes, de las cuales corresponden a 1,099 Aerofotografías Digitalizadas, 138 Metadatos de Imágenes Fuente Planetscope y 318 de Alta resolución.</t>
  </si>
  <si>
    <t>Preparación y revisión de 291 imágenes, las cuales corresponden a 32 Imágenes Fuente Planetscope, 257 Worldview y 2 Imágenes Fuente Geoeye.</t>
  </si>
  <si>
    <t>Preparación y revisión de 503 imágenes las cuales corresponden a 501 Imágenes Fuente Aerofotografías digitalizadas y 2 imágenes Planetscope.</t>
  </si>
  <si>
    <t>Preparación y revisión de 2.349 imágenes las cuales corresponden a Imágenes Fuente Aerofotografías digitalizadas e imágenes Planetscope.</t>
  </si>
  <si>
    <t xml:space="preserve">Incorporación de imágenes  y elaboración de metadatos </t>
  </si>
  <si>
    <t xml:space="preserve">
Elaboración de los metadatos de 4.010 imágenes  e incorporación en la página del BNI.</t>
  </si>
  <si>
    <t>Elaboración de los metadatos de 2.665 imágenes Planetscope e incorporación en la página del BNI.</t>
  </si>
  <si>
    <t>Elaboración de los metadatos de 2.631  imágenes, entre Aerofotografías digitalizadas e imágenes  Planetscope, las cuales se incorporaron en la página del BNI.</t>
  </si>
  <si>
    <t>Elaboración de los metadatos de 2.249  imágenes, entre Aerofotografías digitalizadas e imágenes  Planetscope, las cuales se incorporaron en la página del BNI.</t>
  </si>
  <si>
    <t>Elaboración de los metadatos de 7,545 imágenes  Planetscope e incorporación en la página del BNI.</t>
  </si>
  <si>
    <t>Se elaboraron los metadatos de 1.555 imágenes entre aerofotografías digitalizadas e imágenes  Planetscope, las cuales se incorporaron en la página del BNI.</t>
  </si>
  <si>
    <t>Elaboración de metadatos de 291 imágenes las cuales corresponden a 32 Imágenes Fuente Planetscope, 257 Worldview y 2 Imágenes Fuente Geoeye.</t>
  </si>
  <si>
    <t>Elaboración de metadatos de 503  imágenes las cuales corresponden a 501 Imágenes Fuente Aerofotografías digitalizadas y 2 imágenes Planetscope.</t>
  </si>
  <si>
    <t>Elaboración de metadatos de 2.349  imágenes las cuales corresponden a Imágenes Fuente Aerofotografías digitalizadas e imágenes Planetscope.</t>
  </si>
  <si>
    <t>Publicación de imágenes en el aplicativo Banco Nacional de imágenes</t>
  </si>
  <si>
    <t xml:space="preserve">
Disponibilidad de 4.010 imágenes en la página oficial del BNI, para su consulta y descargue</t>
  </si>
  <si>
    <t>Para consulta y descargue se tienen disponibles 2.665 imágenes Planetscope en la página oficial del BNI.</t>
  </si>
  <si>
    <t>Para consulta y descargue se tienen disponibles 2.631  imágenes, entre Aerofotografías digitalizadas e imágenes  Planetscope en la página oficial del BNI.</t>
  </si>
  <si>
    <t>Para consulta y descargue se tienen disponibles 2.249  imágenes, entre Aerofotografías digitalizadas e imágenes  Planetscope en la página oficial del BNI.</t>
  </si>
  <si>
    <t>Para consulta y descargue se tienen disponibles 7,545 imágenes Planetscope en la página oficial del BNI.</t>
  </si>
  <si>
    <t>Para consulta y descargue se tienen disponibles  1.555 imágenes,  entre aerofotografías digitalizadas e imágenes  Planetscope en la página oficial del BNI.</t>
  </si>
  <si>
    <t>Para consulta y descargue se tienen disponibles 291 imágenes,  las cuales corresponden a 32 Imágenes Fuente Planetscope, 257 Worldview y 2 Imágenes Fuente Geoeye,  en la pagina oficial del BNI.</t>
  </si>
  <si>
    <t>Para consulta y descargue se tienen disponibles 503  imágenes las cuales corresponden a 501 Imágenes Fuente Aerofotografías digitalizadas y 2 imágenes Planetscope,  disponibles en la página oficial del BNI</t>
  </si>
  <si>
    <t>Para consulta y descargue se tienen disponibles 2.349  imágenes las cuales corresponden a imágenes Fuente Aerofotografías digitalizadas e imágenes Planetscope,  disponibles  en la página oficial del BNI</t>
  </si>
  <si>
    <t xml:space="preserve">GIT Control terrestre y Clasificación de Campo </t>
  </si>
  <si>
    <t>Porcentaje</t>
  </si>
  <si>
    <t xml:space="preserve">Porcentaje de cumplimiento en la elaboración de levantamientos topográficos </t>
  </si>
  <si>
    <t>Eficacia</t>
  </si>
  <si>
    <t>Recepción y atención de once (11) solicitudes de particulares, juzgados y políticas de tierras .</t>
  </si>
  <si>
    <t>Para el mes de abril no se recibieron solicitudes para levantamientos topográficos en Politica de Tierras, sin embargo se atendieron cinco (5) solicitudes provenientes de la Rama Judicial y entes que ejercen control en el país.</t>
  </si>
  <si>
    <t xml:space="preserve">Para el mes de mayo se recibieron y atendieron cinco (5) solicitudes, una (1) de levantamientos topográficos de Política de Tierras y cuatro (4) solicitudes provenientes de la Rama Judicial y entes que ejercen control en el país. </t>
  </si>
  <si>
    <t>Para el mes de junio, se recibieron y atendieron siete (7) solicitudes, una (1) de levantamientos topográficos de Política de Tierras y seis (6) solicitudes provenientes de la Rama Judicial y entes que ejercen control en el país.</t>
  </si>
  <si>
    <t>Para el segundo periodo se tiene un avance del 22% de cumplimiento en la elaboración de levantamientos topográficos y un acumulado de 35%. Se recibieron y atendieron quince (15) solicitudes, un (1) levantamiento topográfico de Política de Tierras y catorce (14) solicitudes provenientes de la Rama Judicial y entes que ejercen control en el país.</t>
  </si>
  <si>
    <t>Para el mes de julio, se recibieron y atendieron  nueve (9) solicitudes, una (1) de levantamientos topográficos de Política de Tierras y ocho (8) solicitudes provenientes de la Rama Judicial y entes que ejercen control en el país.</t>
  </si>
  <si>
    <t>Para el mes de agosto, se recibieron y atendieron diez (10) solicitudes, una (1) solicitud para realizar acompañamiento técnico a la Procuraduría General de la Nación - Procuraduría 25 Judicial II Restitución de Tierras Villavicencio y nueve (9) solicitudes provenientes de la Rama Judicial y entes que ejercen control en el país.</t>
  </si>
  <si>
    <t>Para el mes de septiembre, se recibieron y atendieron trece (13) solicitudes, una (1) Ratificación de la solicitud a la Dirección Territorial de Meta  en aras del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y doce (12) solicitudes provenientes de la Rama Judicial y entes que ejercen control en el país entre otros.</t>
  </si>
  <si>
    <t>Para el tercer periodo se tiene un avance del 32% de cumplimiento en la elaboración de levantamientos topográficos y un acumulado de 69%. Se recibieron y atendieron treinta (30) solicitudes, un (1) levantamiento topográfico de Política de Tierras y veintinueve (29) solicitudes provenientes de la Rama Judicial y entes que ejercen control en el país.</t>
  </si>
  <si>
    <t>Levantamientos Topográficos o Planimetricos para restituciòn de tierras</t>
  </si>
  <si>
    <t>Elaboración de levantamientos topográficos ó planimetricos a demanda relacionados con las solicitudes de Polìtica de Tierras a nivel nacional.</t>
  </si>
  <si>
    <t xml:space="preserve">
1. "Magistrado de Restitución de Tierras predio La Cristalina en Puerto Gaitán, dpto del Meta". 2.  Corte constitucional-Ministerio del interior. Asuntos de comunidades negras _ sentencia t025 de 2004 autos de seguimiento a045 y 299 de 2012. Jiguamiando _Choco</t>
  </si>
  <si>
    <t>Para este mesno se recibieron solicitudes para elaboración de levantamientos topográfcios de politica de tierras</t>
  </si>
  <si>
    <t xml:space="preserve">Se recibió y atendió una (1) solicitud proveniente de la Alcaldía de  Cartagena de Indias, Inspección de Policía No.2 
</t>
  </si>
  <si>
    <t>Se atendió un (1) solicitud proveniente de: Meta_Puerto Gaitan_En el marco de la prueba pericial para verificación de servidumbres, nombre “La Cristalina”.  Adicionalmente, se realizó complementación aclaratoria sobre el informe del levantamieno topográfico por concideraciones del magistrado.</t>
  </si>
  <si>
    <t xml:space="preserve">Se recibió y atendió una (1) solicitud de elaboración de levantamientos topográficos ó planimetricos: 
1, Meta_Puerto Gaitan_En el marco de la prueba pericial para verificación de servidumbres, nombre “La Cristalina”. 
Por otro lado, se brindó una (1) asesoria técnica  en un caso que se puede convertir en afectación nacional  segun las mesas  técnicas  de trabajo
1. Alcaldía de  Cartagena de Indias, Inspección de Policía No.2 </t>
  </si>
  <si>
    <t>Se atendió una (1) solicitud proveniente de la Sala Especializada en Restitución de Tierras Bogotá, Magistrado Ponente -  prueba pericial para verificación de servidumbres predio "La Cristalina Puerto Gaitán-Meta", Restitución de Tierras.  Se asistió a Audiencia Pública para responder las preguntas del Magisterio sobre los requerimientos de los años 2017 y 2018 sobre este proceso.</t>
  </si>
  <si>
    <t xml:space="preserve">S e atendió una (1) solicitud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</si>
  <si>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 xml:space="preserve">Se ratificó y atendió una (1) solicitud de la Direccion Territorial de Meta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</si>
  <si>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 xml:space="preserve">Se continúo con la atención a una (1) solicitud de elaboración de levantamientos topográficos ó planimetricos proveniente de la Sala Especializada en Restitución de Tierras Bogotá, Magistrado Ponente -  prueba pericial para verificación de servidumbres predio "La Cristalina Puerto Gaitán-Meta", Restitución de Tierras. Se asistió a Audiencia Pública para responder las preguntas del Magisterio sobre los requerimientos de los años 2017 y 2018 sobre este proceso. 
Por otro lado, se atendió una (1) solicitud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</si>
  <si>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Asesoria y atenciòn a las soliciitudes  realizadas por la Rama Judicial y los  entes de control de la nación, recibidos a demanda.</t>
  </si>
  <si>
    <t xml:space="preserve">
1. Juzgado segundo civil del circuito de Cereté. 2. Contraloría General de la Republica 3. Juzgado Séptimo Civil Municipal Villavicencio_Meta - Levantamiento Topográfico Urbanización San Carlos De Villavicencio. 4. Fiscalía General De La Nación - Palogordo - Giron-Santander. 5. Contraloría General De La República - Solicitud De Informacion Prf-0028 Villa Rosa, El Porvenir, Rancho Luna, Peor Es Nada, Kon Tiki, Riomar Y San Jorge Cienaga_Magdalena. 6. Andres S. Beker_Deslinde Y Amojonamiento_La Esperanza_Guamo Tolima. 7. El Juzgado Primero Civil Del Circuito Especializado En Restitucion De Tierras De Quibdó _Proc.: Deslinde y Amojonamiento Instaurado por Salomón Palacios. 8. Juzgado Primero Civil del Circuito de Sincelejo Proc: Expropiacion _Ddte: Agencia Nacional De Infraestructura - Ani_Ddo: Juan Carlos Payares Quessep Y Maria Silvia Villegas Caballero_Sucre-Sincelejo .9. Juzgado Primero Administrativo Oral de Barranquilla Puerto Colombia Magdalena.</t>
  </si>
  <si>
    <t>Se atendieron 5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t>
  </si>
  <si>
    <t xml:space="preserve">Se atendieron 4 solicitudes provenientes de: 
1. Juzgado Civil Municipal de la Mesa Cundinamarca 
2. Sala de lo Contencioso Administrativo - Sección Primera - Cantera y Botadero "La Aguanica"  Bogotá.
3. Reconocimiento De Un Predio En Pueblo Nuevo-Córdoba. 
4. Juzgado Quinto Administrativo Oral del Circuito de Bogotá. Tibacuy- Cundinamarca. </t>
  </si>
  <si>
    <t>Se atendieron y realizaron 6 peticiones: 
1. Derecho de petición Valle del Cauca/Buenaventura - derecho de petición, Sociedad Puerto Industrial Agua Dulce. 
2. Proceso Verbal- Córdoba_Chinu proceso verbal  amojonamiento y deslinde-juzgado promiscuo del circuito. 
3. Reconocimiento predial Nuevo Córdoba - fiscalía general de la nación planeta rica. 
4. Solicitud  constatar linderos predio Pueblo Nuevo-Córdoba, fiscal 29. 5. Juzgado 
5. administrativo, solicitud aclaración si el predio se encuentra en una área de reserva forestal. 
6. Alcaldía mayor de Cartagena de indias. Inspección de policía No.2 solicitud de prueba técnica acuarela.</t>
  </si>
  <si>
    <t>Se atendieron 14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
6. Sala de lo Contencioso Administrativo - Sección Primera - Cantera y Botadero "La Aguanica"  Bogotá
7. Reconocimiento De Un Predio En Pueblo Nuevo-Córdoba 
8. Juzgado Quinto Administrativo Oral del Circuito de Bogotá. Tibacuy- Cundinamarca
9. Derecho de petición Valle del Cauca/Buenaventura - derecho de petición, Sociedad Puerto Industrial Agua Dulce 
10. Proceso Verbal- Córdoba_Chinu proceso verbal  amojonamiento y deslinde-juzgado promiscuo del circuito 
11. Reconocimiento predial Nuevo Córdoba - fiscalía general de la nación planeta rica 
12. Solicitud  constatar linderos predio Pueblo Nuevo-Córdoba, fiscal 29. 5. Juzgado 
13. Administrativo, solicitud aclaración si el predio se encuentra en una área de reserva forestal en la Vereda la Cajita del municipio de Tibacuy (Cundinamarca)
14. Alcaldía mayor de Cartagena de indias. Inspección de policía No.2 solicitud de prueba técnica acuarela</t>
  </si>
  <si>
    <t xml:space="preserve">Se atendieron y realizaron ocho (8) peticiones:
1. Contraloría General de la República: Medición de terreno en el Barrio “Las Palmas” en Landázuri Santander. 
2. Grupo de Investigaciones Especializado: solicita expediente del levantamiento topográfico del predio “San Pedro” en Bogotá D.C. 
3. Juzgado Primero Civil de Circuito de Sincelejo: Proceso de expropiación predio “El Porvenir” en Sincelejo Sucre. 
4. Procuraduría General de la Nación: Prueba Técnica Proyecto “Acuarela” Barrio Torices en Cartagena  de Indias. 
5. Juzgado Promiscuo del Circuito de La Palma Cundinamarca: Proceso Agrario demandante Aura María Pachón de López  
6. Fiscalía General de la Nación (Fiscalía seccional 25 de planeta Rica-Córdoba): reconocimiento, ubicación predio “Palmarito” en Planeta Rica Córdoba. 
7. Fiscalía 5 del Distrito de Barranquilla: Luis Amin Mosquera Moreno, delimitación de predio ubicado entre los Municipios, Barranquilla Puerto Colombia, Tubara, Juan de Acosta y Baranoa Departamento del Atlántico según escritura pública No. 1 DE 1886 Matrícula No. 040-62887. 
8. Constructora Colpatria: Arq. Ingrid Karina Giral Hernández, solicita antecedentes del levantamiento topográfico según contrato No. 018 del 28 de enero del 2010.
</t>
  </si>
  <si>
    <t>Se atendieron nueve (9) solicitudes según se relacionan a continuación:
1. Contraloría General de la Nación, Landázuri. Santander, gestión y concepto sobre caso medición física de terreno en el barrio las palmas. 
2. Juzgado primero civil del circuito de Sincelejo sucre, levantamiento topográfico, georreferenciación y demarcación predio la estrella, gestión de facturación en cotización con desglose de costos a petición del juzgado.
3. Fiscalía General de la Nación (fiscalía seccional 25 de planeta rica-córdoba), reconocimiento predio. Se gestionó cotización que incluye costo, recursos humanos y técnicos por solicitud de ampliación de comisión. 
4. Constructora Colpatria, solicitud copia plano generado por contrato con el IGAC, se gestionó la investigación. Se encuentra a la espera de respuesta de los interesados. 
5. Juzgado Promiscuo Municipal de Urrao -  Se solicitó perito por no ser competencia del IGAC, se dio traslado a la Dirección de Sistemas de Información y Catastro - Departamento Administrativo de Planeación de la Gobernación de Antioquia.
6. Fiscalía 5 del Distrito de Barranquilla - Puerto Colombia, Tubará, Juan de Acosta, Baranoa para llevar a cabo la delimitación del área de la escritura No. 1 de 1886 que fue ratificada mediante la ley 55 de 1905, se gestionó adquisición de expediente y se solicitó apoyo a Catastro Nacional para atender el caso. 
7. Procuraduría General de la Nación, Cartagena de Indias - Bolívar barrio Torices, solicitud inspección de policía de la comuna No. 2, se requiere funcionarios, para atender audiencia pública proceso policivo proyecto Aquarela Multifamiliar Vis, se gestiona traslado de funcionario y apoyo de Catastro Nacional.
8. Juzgado Quinto Administrativo Oral del Circuito de Bogotá D.C., solicitó determinar si la ubicación del área de explotación del demandante en la vereda la Cajita del municipio de Tibacuy (Cundinamarca) se encuentra dentro del área de la reserva forestal protectora “Cerro Quininí” y sector sur de La Cuchilla Peñas Blancas.
9. Juzgado Tercero Civil del Circuito de Buenaventura-Valle, solicita listado de topógrafos adscritos al IGAC, se gestionó respuesta indicando disponibilidad de profesionales.</t>
  </si>
  <si>
    <t>Se atendieron doce (12) solicitudes según se relacionan a continuación:
1. Juzgado Tercero Civil del Circuito de Buenaventura – Valle; la Dirección Territorial del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2. Procuraduría General de la Nación,  prueba técnica al proyecto Acuarela, se recibe oficio de la Procuraduría en donde se especifica el objetivo esperado con la práctica de la experticia.
3. Instituto Colombiano Agropecuario (ICA), solicitud de cotización para validación de levantamientos planimétricos 
4. Fondo de Pasivo Social - el fondo de pasivo social solicita la cotización de levantamientos topográficos de cuatro (4) predios en los municipios de Cali, Neiva y Puerto Berrio.
5. Particular, Jorge Augusto Rojas Duarte, solicitud de concepto técnico de validación de productos conforme a especificaciones técnicas, de 2 planos denominados "Mangón y "Orocue".
6. Fiscalía General de la Nación, Fiscalía Seccional 25 de Planeta Rica-Córdoba,  reconocimiento de un predio en pueblo nuevo-córdoba.
7. Contraloría General de la República, medición física de terreno objeto de compraventa.
8. Juzgado Penal del Circuito Especializado de Extinción de Dominio de Pereira,  identificación predio por medio de coordenada.
9. Juzgado Civil Municipal de la Mesa - Cundinamarca, ejecución levantamiento topográfico del predio objeto de la solicitud.
10. Dirección Territorial de Casanare,  solicita cotización de levantamiento topográfico para cierre de área de interés comunidad.
11. Particular, Teresa Forero de Forero, solicitud de cotización de levantamiento topográfico.
12. Fiscalía 5 del Distrito de Barranquilla,  llevar a cabo la delimitación del área de la escritura No 1 de 1886 que fue ratificada mediante la ley 55 de 1905 la cual fue inscrita en el registro de instrumentos públicos mediante la matrícula 040-62887, una delimitación no oficial, fue realizada y la posee el funcionario Henry Quiroga.</t>
  </si>
  <si>
    <t>Se atendieron 29 solicitudes: 
1. Contraloría General de la República: Medición de terreno en el Barrio “Las Palmas” en Landázuri Santander. 
2. Grupo de Investigaciones Especializado: solicita expediente del levantamiento topográfico del predio “San Pedro” en Bogotá D.C. 
3. Juzgado Primero Civil de Circuito de Sincelejo: Proceso de expropiación predio “El Porvenir” en Sincelejo Sucre.
4.  Procuraduría General de la Nación: Prueba Técnica Proyecto “Acuarela” Barrio Torices en Cartagena  de Indias. 
5. Juzgado Promiscuo del Circuito de La Palma Cundinamarca: Proceso Agrario demandante Aura María Pachón de López .
6. Fiscalía General de la Nación (Fiscalía seccional 25 de planeta Rica-Córdoba): reconocimiento, ubicación predio “Palmarito” en Planeta Rica Córdoba. 
7. Fiscalía 5 del Distrito de Barranquilla: Luis Amin Mosquera Moreno, delimitación de predio ubicado entre los Municipios, Barranquilla Puerto Colombia, Tubara, Juan de Acosta y Baranoa Departamento del Atlántico según escritura pública No. 1 DE 1886 Matrícula No. 040-62887.
8. Constructora Colpatria: Arq. Ingrid Karina Giral Hernández, solicita antecedentes del levantamiento topográfico según contrato No. 018 del 28 de enero del 2010.
9. Contraloría General de la Nación, Landázuri. Santander, gestión y concepto sobre caso medición física de terreno en el barrio las palmas. 
10. Juzgado primero civil del circuito de Sincelejo sucre, levantamiento topográfico, georreferenciación y demarcación predio la estrella, gestión de facturación en cotización con desglose de costos a petición del juzgado.
11. Fiscalía General de la Nación (fiscalía seccional 25 de planeta rica-córdoba), reconocimiento predio. Se gestionó cotización que incluye costo, recursos humanos y técnicos por solicitud de ampliación de comisión. 
12. Constructora Colpatria, solicitud copia plano generado por contrato con el IGAC, se gestionó la investigación. Se encuentra a la espera de respuesta de los interesados. 
13. Juzgado Promiscuo Municipal de Urrao -  Se solicitó perito por no ser competencia del IGAC, se dio traslado a la Dirección de Sistemas de Información y Catastro - Departamento Administrativo de Planeación de la Gobernación de Antioquia.
14. Fiscalía 5 del Distrito de Barranquilla - Puerto Colombia, Tubará, Juan de Acosta, Baranoa para llevar a cabo la delimitación del área de la escritura No. 1 de 1886 que fue ratificada mediante la ley 55 de 1905, se gestionó adquisición de expediente y se solicitó apoyo a Catastro Nacional para atender el caso. 
15. Procuraduría General de la Nación, Cartagena de Indias - Bolívar barrio Torices, solicitud inspección de policía de la comuna No. 2, se requiere funcionarios, para atender audiencia pública proceso policivo proyecto Aquarela Multifamiliar Vis, se gestiona traslado de funcionario y apoyo de Catastro Nacional.
16. Juzgado Quinto Administrativo Oral del Circuito de Bogotá D.C., solicitó determinar si la ubicación del área de explotación del demandante en la vereda la Cajita del municipio de Tibacuy (Cundinamarca) se encuentra dentro del área de la reserva forestal protectora “Cerro Quininí” y sector sur de La Cuchilla Peñas Blancas.
17. Juzgado Tercero Civil del Circuito de Buenaventura-Valle, solicita listado de topógrafos adscritos al IGAC, se gestionó respuesta indicando disponibilidad de profesionales.
18.  Juzgado Tercero Civil del Circuito de Buenaventura – Valle; la Dirección Territorial del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19. Procuraduría General de la Nación,  prueba técnica al proyecto Acuarela, se recibe oficio de la Procuraduría en donde se especifica el objetivo esperado con la práctica de la experticia.
20. Instituto Colombiano Agropecuario (ICA), solicitud de cotización para validación de levantamientos planimétricos 
21. Fondo de Pasivo Social - el fondo de pasivo social solicita la cotización de levantamientos topográficos de cuatro (4) predios en los municipios de Cali, Neiva y Puerto Berrio.
22. Particular, Jorge Augusto Rojas Duarte, solicitud de concepto técnico de validación de productos conforme a especificaciones técnicas, de 2 planos denominados "Mangón y "Orocue".
23.  Fiscalía General de la Nación, Fiscalía Seccional 25 de Planeta Rica-Córdoba,  reconocimiento de un predio en pueblo nuevo-córdoba.
24. Contraloría General de la Republica, medición física de terreno objeto de compraventa.
25. Juzgado Penal del Circuito Especializado de Extinción de Dominio de Pereira,  identificación predio por medio de coordenada.
26. Juzgado Civil Municipal de la Mesa - Cundinamarca, ejecución levantamiento topográfico del predio objeto de la solicitud.
27. Dirección Territorial de Casanare,  solicita cotización de levantamiento topográfico para cierre de área de interés comunidad.
28.  Particular, Teresa Forero de Forero, solicitud de cotización de levantamiento topográfico.
29.  Fiscalía 5 del Distrito de Barranquilla,  llevar a cabo la delimitación del área de la escritura No 1 de 1886 que fue ratificada mediante la ley 55 de 1905 la cual fue inscrita en el registro de instrumentos públicos mediante la matrícula 040-62887, una delimitación no oficial, fue realizada y la posee el funcionario Henry Quiroga.</t>
  </si>
  <si>
    <t>%
 SEGÚN PESO</t>
  </si>
  <si>
    <t>Número de proyectos ejecutados</t>
  </si>
  <si>
    <t>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t>
  </si>
  <si>
    <t>Para el mes de abrilse ha venido trabajando en varias postulaciones o propuestas que optimizaran el proceso cartográfico, las cuales se deben plasmar y soportar con documentos técnicos, en donde se evidencien claramente los objetivos, el plan de trabajo y las pruebas técnicas que se requieran, de acuerdo a las necesidades detectadas en el GIT.</t>
  </si>
  <si>
    <t>Para el mes de mayo se avanzó en la gestión para la instalación de la herramienta GXL del software PCI, lo cual, apenas se disponga de éste sistema, se iniciará las pruebas en el grupo de Aerotriangulación y en el de Correcciones Geométricas.                                          
Se está realizando el mejoramiento de funciones y aplicaciones en el software DIGI, usado para el proceso de captura en el grupo de Restitución, con el soporte técnico de DWO S.L, quienes han apoyado éste proceso de la mano con la supervisión del grupo de Restitución, para mejorar la compatibilidad, las funciones, comandos y el modelo semántico,  semiautomatizando tareas y disminuyendo considerablemente los errores en el proceso.</t>
  </si>
  <si>
    <t>Para el mes de junio, se realizaron pruebas para determinar la exactitud posicional a partir del Sistema UAV con el cual cuenta la subdirección para la generación de productos como modelos digitales de terreno, ortofotomosaicos  y restitución fotogramétrica.</t>
  </si>
  <si>
    <t>Para el segundo periodo se tiene un avance del 0.6 sobre el número de proyectos ejecutados y un acumulado del 0.6. Se ha venido trabajando en varias propuestas que optimizarán el proceso cartográfico, para evidenciar claramente los objetivos, el plan de trabajo y las pruebas técnicas, de acuerdo a las necesidades detectadas en el GIT. Se realizó el mejoramiento de funciones y aplicaciones en el software DIGI usado para el proceso de captura, el cual mejorará compatibilidad, funciones, comandos y modelo semántico, para  semiautomatizar las tareas y disminuir  considerablemente los errores en el proceso.</t>
  </si>
  <si>
    <t>Para el mes de julio, se realizó el asesoramiento en el desarrollo e implementación del software Geocarto Desk, así mismo, se realizaron las pruebas de exportación a diferentes herramientas del software fotogramétrico.</t>
  </si>
  <si>
    <t>Para el mes de agosto, se avanzó en el desarrollo de una aplicación para el proceso de control de calidad, asi mismo, se realizaron pruebas con drones que permitirán la obtención de información aerofoto gráfica para el uso en generación de productos cartográficos.</t>
  </si>
  <si>
    <t>Para el mes de septiembre, se continúo con el desarrollo de la  aplicación para automatizar la medición de los parámetros del proceso de control de calidad, asi mismo, se continúo con las pruebas de los drones que permitirán la obtención de información aerofoto gráfica para el uso en generación de productos cartográficos y adicionalemte, se trabajó en la actualización y pruebas del visor de líneas de vuelo.</t>
  </si>
  <si>
    <t>Para el tercer periodo se tiene un avance del 0.8 sobre el número de proyectos ejecutados y un acumulado del 1.4. Se avanzó en el desarrollo de una aplicación para automatizar la medición de los parámetros del proceso de control de calidad, asi mismo, se realizaron pruebas con drones que permitirán la obtención de información aerofoto gráfica para el uso de generación de productos cartográficos, por otro lado, se trabajó en la actualización y pruebas del visor de líneas de vuelo.</t>
  </si>
  <si>
    <t>Documentos técnicos de investigación e innovacción</t>
  </si>
  <si>
    <t>Implementar en línea datos geoespaciales para análisis multitemporales</t>
  </si>
  <si>
    <t>Participación en el taller "Sistema GXL - Introducción herramienta HAP"</t>
  </si>
  <si>
    <t>Gestión para la instalación del paquete de herramientas que soporta el "Sistema GXL", con el fin de iniciar las pruebas necesarias en la producción de datos masivos para estudios multitemporales.</t>
  </si>
  <si>
    <t>Se realizó capacitación a los líderes del proyecto sobre el software GXL para el procesamiento de información fotogramétrica en la producción de datos masivos para estudios multitemporales.</t>
  </si>
  <si>
    <t xml:space="preserve">Participación en el taller "Sistema GXL - Introducción herramienta HAP". Gestión e inicio de la instalación del paquete de herramientas que soporta el "Sistema GXL", que ayuda en la producción de datos masivos para estudios multitemporales. Capacitación a los líderes del proyecto sobre el software GXL </t>
  </si>
  <si>
    <t>Se realizó el asesoramiento en el desarrollo e implementación del software Geocarto Desk para la consulta de insumos y productos cartográficos.</t>
  </si>
  <si>
    <t>Se definió el uso de drones como herramientas que permitirán la obtención de información aerofoto gráfica  para el uso de generación de cartografía actualizada, así como la generación de ortofoto que permitirá el análisis multitemporal de zonas definidas como requerimiento.</t>
  </si>
  <si>
    <t>Se continúo con la ejecución del uso de drones como herramientas que permitirán la obtención de información aerofotográfica, adicionalmente, se trabajó en la actualización y pruebas del visor de líneas de vuelo tomadas por el IGAC, buscando que sea eficiente para las consultas que pueda presentar los usuarios que necesiten de esta información. Este proyecto se está ejecutando entre la Subdirección de Geografía y Cartografía y la Oficina de Informática.</t>
  </si>
  <si>
    <t xml:space="preserve">Se definió el uso de drones como herramientas que permitirán la obtención de información aerofoto gráfica  para el uso de generación de cartografía actualizada, adicionalmente, se trabajó en la actualización y pruebas del visor de líneas de vuelo tomadas por el IGAC, buscando que sea eficiente para las consultas que pueda presentar los usuarios que necesiten de esta información. </t>
  </si>
  <si>
    <t>Automatización del proceso cartográfico</t>
  </si>
  <si>
    <t>Propuesta documentos: "Filtrado DTM", "Bases de Datos Productos y Seguimiento del Proceso Cartográfico" y "Proceso fotogramétrico a partir de imágenes de aeronaves no tripuladas"</t>
  </si>
  <si>
    <t>Mejora en funciones y compatibilidad del software DIGI3D, para semi-automatizar la captura en 3D, de acuerdo a las necesidades de los operadores, a través del soporte técnico de DWO  S.L.</t>
  </si>
  <si>
    <t>Se realizaron los productos iniciales a partir de las tomas UAVS, como modelo digital de superficie y ortofotomosaico</t>
  </si>
  <si>
    <t>Propuesta documentos: "Filtrado DTM", "Bases de Datos Productos y Seguimiento del Proceso Cartográfico" y "Proceso fotogramétrico a partir de imágenes de aeronaves no tripuladas", Mejora en funciones y compatibilidad del software DIGI3D, para semi-automatizar la captura en 3D, de acuerdo a las necesidades de los operadores, a través del soporte técnico de DWO  S.L. Realización de productos iniciales a partir de las tomas UAVS, como modelo digital de superficie y ortofotomosaico</t>
  </si>
  <si>
    <t>Se realizaron las pruebas de exportación a diferentes herramientas de software fotogramétrico con el fin de realizar la obtención estereoscópica de productos como restitución y modelo digitales de terreno.</t>
  </si>
  <si>
    <t xml:space="preserve">Se desarrolló un aplicativo para el proceso de control de calidad que surge a partir de la necesidad de centralizar, estructurar y mantener el registro de la validación de la información generada en procesos de bases de datos y toponimia, de acuerdo a la implementación de la norma técnica NTC-IOA 2859 </t>
  </si>
  <si>
    <t xml:space="preserve">Se continúo con el desarrolló del aplicativo para el proceso de control de calidad que centralizará, estructurará y mantendrá el registro de la validación de la información generada en procesos de bases de datos y toponimia, adicionalmente, se incluyó al proceso del aplicativo las fotografías aéreas y análogas, para automatizar la medición de los parámetros de control de calidad. El proceso se encuentra en pruebas donde se incluirán en la línea de producción las fotografías provenientes de UAV. </t>
  </si>
  <si>
    <t xml:space="preserve">Se desarrolló un aplicativo para el proceso de control de calidad que surge a partir de la necesidad de centralizar, estructurar y mantener el registro de la validación de la información generada en procesos de bases de datos y toponimia. El proceso se encuentra en pruebas donde se incluirán en la línea de producción las fotografías provenientes de UAV. </t>
  </si>
  <si>
    <t>GIT Gestión de Proyectos Geográficos y Cartográficos</t>
  </si>
  <si>
    <t>Porcentaje de cumplimiento actualización del Plan Nacional de Cartografía</t>
  </si>
  <si>
    <t>Para el mes de abril se avanzó en los documentos: Presentación Plan Nacional de Cartografía, Términos de referencia para toma de imagenes y Propuesta para la Implementación del PNCB.</t>
  </si>
  <si>
    <t>Para el mes de mayo, se revisó el actual documento, logrando el planteamiento de las líneas generales a seguir, según  los lineamientos de la subdirección.</t>
  </si>
  <si>
    <t>Para el mes de Junio,  se realizaron procesos de divulgación interna, para la apropiación y complementación de ser necesaria, además de presentar e incluir en el documento estrategias que permitan darle un mejor contexto a la ejecución del Plan Nacional de Cartografía.</t>
  </si>
  <si>
    <t xml:space="preserve">Para el segundo periodo se tiene un avance del 30% sobre el cumplimiento del proyecto ejecutado y un acumulado de 30%. Se avanzó en el proceso de ajuste y actualización del "Plan Nacional de Cartografía", buscando darle mayor fortaleza, claridad y visión en la definición y ejecución de las acciones que permitan su ejecución.  </t>
  </si>
  <si>
    <t>Para el mes de Julio. se complementó en el documento del Plan Nacional de Cartografía, el capítulo que define el Plan de Acción a seguir para su implementación, por otro lado, se incluyeron los parámetros para el cumplimiento del proceso de validación y adicionalmente se da inicio a la complementación de la acción puntual “Generalización para Cartografía Misional General”.</t>
  </si>
  <si>
    <t>Para el mes de agosto, se buscaron y recopilaron los contactos de las entidades oficiales extranjeras responsables de los temas cartográficos, para cumplir con el direccionamiento de la Subdirección de Cartográfica que solicitó la inclusión de las  estrategias técnicas y tecnológicas en el PNC, en el marco de las tendencias globales modernas y de buenas prácticas. Por otro lado, se continúo con la complementación del documento “Generalización para Cartografía Misional General”.</t>
  </si>
  <si>
    <t>Para el mes de septiembre, 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</si>
  <si>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Para el tercer periodo se tiene un avance del 20% sobre el cumplimiento del proyecto ejecutado y un acumulado de 50%. Se complementó el capítulo que define el Plan de Acción a seguir para su implementación, se incluyeron los parámetros del proceso de validación, se complementó el documento “Generalización para Cartografía Misional General”, se recopilaron  los contactos de las entidades oficiales extranjeras responsables de los temas cartográficos, para incluirle al plan las estrategias técnicas y tecnológicas dentro del marco de las tendencias globales modernas y de buenas prácticas y se avanzó en el desarrollo del proceso de validación de los productos cartográficos.</t>
  </si>
  <si>
    <t>Plan Nacional de Cartografía actualizado</t>
  </si>
  <si>
    <t>Revisión y ajustes del plan Nacional de Cartografia</t>
  </si>
  <si>
    <t xml:space="preserve">Para el mes de abril se avanzó en los siguientes documentos:
-Presentación Plan Nacional de Cartografía: Divulgación del plan nacional de cartografía, en presentación plenaria ante los funcionarios de la subdirección de Geografía y Cartografía, con el objetivo de ofrecer una divulgación detallada que les permitiera a los funcionarios posterior a la comprensión y análisis de los objetivos, alcance, propuesta metodológica,  los elementos necesarios para determinar posibles propuestas de ajuste. 
-Términos de referencia para toma de imagenes: Se avanzó y complementó la definición del Plan Nacional de Cartografía, proponiendo los términos de referencia para la toma de fotografías aéreas tomadas con aeronave tripulada. </t>
  </si>
  <si>
    <t>Se identificaron las líneas generales de los  elementos de mejoramiento del Plan Nacional de Cartografía, los cuales recogen elementos de forma, que están dirigidos a darle carácter al documento, con elementos que lo puedan sustentar ante cualquier inspección, y que proporciones vías efectivas para su ejecución, para lograrlo se realizó la actividad de revisión del actual documento y se planteó la justificación del ajuste al documento y las líneas generales a seguir siguiendo los lineamientos de la subdirección.</t>
  </si>
  <si>
    <t>Se continúa con el proceso de ajuste y actualización del documento Plan nacional de Cartografía, buscando darle mayor fortaleza, claridad y visión en la definición y ejecución de las acciones que permitan su ejecución.  Para ello se propone redimensionar la estrategia de aprovechamiento de productos generados por terceros, y que se usarían como insumo para la generación de productos cartográficos generalizados o a escalas más pequeñas. 
Se realizó la revisión de los objetivos iniciales del PNCBC, para que en el proceso de revisión y ajuste no se pierda de vista las metas originales ya aprobadas por la Oficina de Planeación y por la Secretaria General del IGAC.
Se consideró que el Plan debe estar claramente referenciado a los objetivos del milenio (ODM), por sus siglas en ingles), que son las metas, cuantificadas y cronológicas, que el mundo ha fijado para luchar contra la pobreza extrema en sus varias dimensiones, y de las cuales nosotros como entidad pública y de gran importancia en el ámbito nacional, no debemos estar apartados.</t>
  </si>
  <si>
    <t xml:space="preserve">Se avanzó en el proceso de ajuste y actualización del documento "Plan nacional de Cartografía". Se divulgó en presentación plenaria ante los funcionarios de la subdirección con el objeto de ofrecer una divulgación detallada que les permitiera a los funcionarios un análisis, para determinar posibles propuestas de ajuste. 
Se identificaron las líneas generales las cuales recogen elementos de forma más no de fondo, que están dirigidos a darle carácter al documento, proporcionado vías efectivas para su ejecución, para logarlo se planteó la justificación del ajuste al documento y las líneas generales a seguir. 
Se Identificaron y definieron los elementos técnicos, entre ellos la definición de estrategias de ejecución de proyectos y actividades específicas diseñadas para el apoyo de la implementación del plan. </t>
  </si>
  <si>
    <t xml:space="preserve">Se complementó el documento del Plan Nacional de Cartografía, en el capítulo que define el  Plan de Acción a seguir para su implementación, con la inclusión de la acción puntual titulada  “validación de producto generado por terceros”, al considerarse como un elemento fundamental para la consecución de los alcances definidos en la generación de productos cartográficos.  Se incluyó en el documento, los parámetros para el cumplimiento del proceso de validación, el cual incluye la metodología a seguir, el tipo de equipo técnico que se debe conformar y la forma de afrontar demandas crecientes de validación de productos realizado por terceros. Se inició con la complementación de la acción puntual “Generalización para Cartografía Misional General”, incluyendo los parámetros generales que determinan el proceso de generalización, el enlace con el proceso de validación de productos generados por terceros, su importancia y los inconvenientes para su ejecución.
</t>
  </si>
  <si>
    <t>Se adelantó contacto con entidades extranjeras para la inclusión en el PNC de estrategias técnicas y tecnologías en el marco de las tendencias globales modernas y de buenas prácticas. Se continúa con la complementación del documento.</t>
  </si>
  <si>
    <t>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</si>
  <si>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Se complementó el capítulo que define el  Plan de Acción a seguir para su implementación con la inclusión de la acción puntual titulada  “validación de producto generado por terceros”, al considerarse como un elemento fundamental para la consecución de los alcances definidos en la generación de productos cartográficos.  Se incluyó en el documento los parámetros para el cumplimiento del proceso de validación, el cual incluye la metodología a seguir, el tipo de equipo técnico que se debe conformar y la forma de afrontar demandas crecientes de validación de productos realizado por terceros. Se complementó la acción puntual “Generalización para Cartografía Misional General”, incluyendo los parámetros generales que determinan el proceso de generalización, el enlace con el proceso de validación de productos generados por terceros, su importancia y los inconvenientes para su ejecución. Y se recopilaron  los contactos de las entidades oficiales extranjeras responsables de los temas cartográficos, para incluirle al plan las estrategias técnicas y tecnológicas dentro del marco de las tendencias globales modernas y de buenas prácticas. 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</si>
  <si>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GESTION GEOGRAFICA</t>
  </si>
  <si>
    <t>GIT ESTUDIOS GEOGRÁFICOS</t>
  </si>
  <si>
    <t xml:space="preserve">Documentos </t>
  </si>
  <si>
    <t xml:space="preserve">Documentos técnicos de estudios geográficos  elaborados </t>
  </si>
  <si>
    <t>Documento: “Proyecto atlas de la organización y funcionamiento espacial del sistema urbano regional en Colombia”. Definición de los aspectos generales del documento, avance en los antecedentes del tema de investigación con base en la revisión documental y estado del arte, definición del enfoque teórico,  metodológico y estructuración de la matriz metodológica para la identificación de componentes, subcomponentes y variables.</t>
  </si>
  <si>
    <t>Documento: "Proyecto atlas de la organización y funcionamiento espacial del sistema urbano regional en Colombia": Para el mes de abril se evaluó el contenido temático de la matriz general del proyecto, se definió cuatro dimensiones de agrupación: social, económica, político - institucional y ambiental, así como los componentes y subcomponentes de acuerdo con las dimensiones de agrupación.</t>
  </si>
  <si>
    <t>Documento:"Proyecto atlas de la organización y funcionamiento espacial del sistema urbano regional en Colombia". Para el mes de mayo, se aprobó el contenido temático definitivo de la matriz general del proyecto, la cual se construye a partir de cuatro dimensiones de agrupación: social, económica, político - institucional y ambiental.</t>
  </si>
  <si>
    <t xml:space="preserve">Documento:"Proyecto atlas de la organización y funcionamiento espacial del sistema urbano regional en Colombia". Para el mes de Junio, se generaron las tablas y conceptualizaciones de los mapas temáticos de 87 variables. se realizaron los dos talleres de construcción participativa en las ciudades de Florencia (Caquetá) y Villavicencio (Meta). Se estructuró una base de datos para hacer el seguimiento y validación de la información solicitada a diferentes entidades.
</t>
  </si>
  <si>
    <t xml:space="preserve">Para el segundo periodo se tiene un avance del 0.53 sobre el documento técnico de estudios geográficos elaborado y un acumulado de 0.61. Documento: "Proyecto atlas de la organización y funcionamiento espacial del sistema urbano regional en Colombia": se evaluó el contenido temático de la matriz general del proyecto, se definió cuatro dimensiones de agrupación (social, económica, político-institucional y ambiental). Se aprobó el contenido temático definitivo de la matriz general del proyecto. Se generaron las tablas y conceptualizaciones de los mapas temáticos de 87 variables. Se realizaron los dos talleres de construcción participativa en las ciudades de Florencia (Caquetá) y Villavicencio (Meta). </t>
  </si>
  <si>
    <t>Documento: "Proyecto atlas de la organización y funcionamiento espacial del sistema urbano regional en Colombia". Para el mes de Julio, se generaron las tablas y la conceptualización de los mapas temáticos de 18 variables. Se retroalimentó los talleres de construcción participativa y se retomó la elaboración del Marco Teórico Conceptual del proyecto.</t>
  </si>
  <si>
    <t xml:space="preserve">Documento: "Proyecto atlas de la organización y funcionamiento espacial del sistema urbano regional en Colombia". Para el mes de agosto, se elaboraron las tablas y la conceptualización de los mapas globales para el capítulo “Colombia en el contexto global y regional”. Se continúo con la elaboración del Marco Teórico Conceptual del Proyecto
</t>
  </si>
  <si>
    <t xml:space="preserve">Documento: "Proyecto atlas de la organización y funcionamiento espacial del sistema urbano regional en Colombia". Para el mes de septiembre se culminó la elaboración de los mapas globales para el capítulo “Colombia en el contexto global y regional”. Se terminó la elaboración del Marco Teórico Conceptual del Proyecto. </t>
  </si>
  <si>
    <t>Para el tercer periodo se tiene un avance del 0.32 sobre el documento técnico de estudios geográficos elaborado y un acumulado de 0.93. Documento: "Proyecto Atlas de la Organización y Funcionamiento Espacial del Sistema Urbano Regional en Colombia". Se generaron las tablas y la conceptualización de los mapas temáticos. Se retroalimentaron los talleres de construcción participativa y se retomó la elaboración del Marco Teórico Conceptual del proyecto. Se culminó la elaboración de los mapas globales para el capítulo “Colombia en el contexto global y regional”. Se terminó la elaboración del Marco Teórico Conceptual del Proyecto.</t>
  </si>
  <si>
    <t>Geografias Temáticas y departamentales.</t>
  </si>
  <si>
    <t>Conceptualización teórica y metodológica</t>
  </si>
  <si>
    <t>Revisión de las normas para la  elaboración del Marco Normativo del Proyecto,  construcción del marco conceptual, estructuración de la matriz metodológica de componentes y subcomponentes con base en los objetivos de desarrollo sostenible.</t>
  </si>
  <si>
    <t>Se ajustó la matriz de componentes y subcomponentes y se inició la descripción de variables</t>
  </si>
  <si>
    <t>Se retomará en el mes de julio y se culminará hacia el mes de agosto.</t>
  </si>
  <si>
    <t>Se espera retomar esta actividad en el mes de julio y culminarla hacia el mes de agosto.</t>
  </si>
  <si>
    <t>Se ajustó la matriz de componentes y subcomponentes. Se inició la descripción de variables en las ciudades de Florencia (Caquetá) y Villavicencio (Meta). Se estructuró una base de datos para hacer el seguimiento y validación de la información solicitada a diferentes entidades.</t>
  </si>
  <si>
    <t>Se retomó la elaboración del marco teórico conceptual y los antecedentes de estudios relacionados con la investigación.</t>
  </si>
  <si>
    <t>Se desarrolló el marco teórico conceptual y los ejes temáticos de calidad de vida, sostenibilidad y buen vivir.</t>
  </si>
  <si>
    <t>Se elaboró la versión final del Marco Teórico y Conceptual para el Atlas. Se definieron las versiones finales de los mapas globales para el capítulo “Colombia en el contexto global y regional”.</t>
  </si>
  <si>
    <t>Se elaboró la versión final del Marco Teórico y Conceptual para el Atlas. Se definieron las versiones finales de los mapas globales para el capítulo “Colombia en el contexto global y regional</t>
  </si>
  <si>
    <t>Levantamiento, procesamiento y análisis de la información</t>
  </si>
  <si>
    <t>Identificación de las variables por cada subcomponente y su fuente de datos</t>
  </si>
  <si>
    <t>Se continuó con la identificación de las fuentes de información para la consecución de datos</t>
  </si>
  <si>
    <t>Se levantó y procesó información para la construcción de tablas como insumo para la elaboración de mapas temáticos y se gestionó la solicitud de información de variables faltantes.</t>
  </si>
  <si>
    <t>Se levantó y procesó información para la construcción de tablas, como insumo para la elaboración de mapas temáticos. Se gestionó la solicitud de información de variables faltantes.</t>
  </si>
  <si>
    <t>Identificación de las fuentes de información para la consecución de datos. Se levantó y procesó información para la construcción de tablas como insumo para la elaboración de mapas temáticos. Se gestionó la solicitud de información de variables faltantes. Se levantó y procesó información para la construcción de tablas, como insumo para la elaboración de mapas temáticos. Se gestionó la solicitud de información de variables faltantes.</t>
  </si>
  <si>
    <t>Se actualizó el estado de la gestión de la información para el proyecto.
Se procesaron datos de Restitución de Tierras, Parques Nacionales, Cámara de Comercio y Observatorio Colombiano de Ciencia y Tecnología (OCCyT)</t>
  </si>
  <si>
    <t>Se construyeron las tablas y se conceptualizó la representación para cada uno de los mapas globales</t>
  </si>
  <si>
    <t>Se actualizó el estado de la gestión de la información para el proyecto. Se procesaron datos de Restitución de Tierras, Parques Nacionales, Cámara de Comercio y Observatorio Colombiano de Ciencia y Tecnología (OCCyT). Se construyeron las tablas y se conceptualizó la representación para cada uno de los mapas globales</t>
  </si>
  <si>
    <t>Generación de tablas y mapas temáticos</t>
  </si>
  <si>
    <t>Se inició todo el proceso de estructuración de tablas de datos y conceptualización de mapas temáticos</t>
  </si>
  <si>
    <t>Se continúa con la estructuración de tablas de datos y conceptualización de mapas temáticos</t>
  </si>
  <si>
    <t xml:space="preserve">Se continúa con la estructuración de tablas de datos y conceptualización de mapas temáticos. </t>
  </si>
  <si>
    <t>Se conceptualizaron 18 mapas temáticos nacionales: 1. Distribución espacial de la población 2020. 2. Empresas de servicio aéreo 3. Estado de la red vial calidad. 4. Estado de la red vial tipo. 5. Resguardos indígenas y títulos de comunidades negras. 6. Tasa de crecimiento 1973-2005. 7. Víctimas del conflicto armado con discapacidad. 8. Víctimas del conflicto armado con pertenencia étnica. 9. Víctimas del conflicto armado por género. 10. Víctimas del conflicto armado por hecho victimizante. 11. Sexo que predomina de los fallecidos. 12. Predios restituidos. 13. Deformaciones no fetales. 14. Probable manera de muerte. 15. Porcentaje de predios con menos de una hectárea. Microfundio. 16. Porcentaje de predios con más de 200 hectáreas. Latifundio. 17. Tamaño predominante según porcentaje de predios. 18. Concentración de la tierra - Índice GINI, 2017  y 13 mapas del funcionamiento espacial de Colombia en el contexto mundial: 1. Geopolítica. 2. Comercio. 3. Educación y Cultura. 4. Turismo. 5. Internet. 6. Hambre y pobreza. 7. Migraciones. 8. Conflicto armado. 9. Servicios ecosistémicos. 10. Protocolos ambientales. 11. Calidad de vida. 12. Felicidad. y 13. Geodinámica</t>
  </si>
  <si>
    <t xml:space="preserve">Se conceptualizaron y elaboraron 14 mapas temáticos nacionales: 1. Comunicación en radiodifusión sonora, 2. Infraestructura para el acceso a internet gratis para la gente, 3. Suscriptores a internet por tipo de tecnología
4. Degradación de los recursos agua y suelo, 5. Exportaciones e importaciones de zonas francas permanentes en 2017, 6. Ocupación de la tierra por grupos étnicos indígenas y negros, 7. Uso eficiente del agua en aglomeraciones urbanas, 8. Televisión tdt y por suscripción
9. Intensidad del desplazamiento forzado, 10. Producción minera por contraprestación económica, 11. Llegada aérea de pasajeros por departamento en temporada alta, 12. Llegada aérea de pasajeros por departamento en temporada regular, 13. Instituciones de educación superior - sectores, 14. Instituciones de educación superior - carácter y 15 mapas del funcionamiento espacial de Colombia en el contexto mundial: 1. Desplazamientos forzados y migraciones internas, 2. Índice de desarrollo humano, 3. Ranking global de felicidad, 4. Acuerdos comerciales, 5. Exportaciones, 6. Producto interno bruto, 7. Usuarios de internet
8. Patrimonio de la humanidad, 9. Sitios Ramsar, 10. Hambre, 11. Flujos de turistas, 12. Participación en acuerdos para la protección del ambiente
13. Riesgo ambiental, 14. Fenómenos naturales, 15. Geopolítica y geoestratégica
</t>
  </si>
  <si>
    <t>Se ajustaron algunos datos para la conceptualización final de los mapas globales. Se ajustaron y elaboraron 13 mapas del funcionamiento espacial de Colombia en el contexto mundial: 1. Migraciones y Desplazamientos Forzado, 
2. Desarrollo humano,  3. Felicidad, 4. Acuerdos comerciales, 5. Exportaciones e Importaciones, 6. Producto interno bruto, 7. Usuarios de internet, 8. Patrimonio de la humanidad, 9. Hambre, 10. Turismo, 11. Riesgo ambiental, 12. Amenazas naturales,  y 13. Impacto ambiental por actividad antrópica</t>
  </si>
  <si>
    <t xml:space="preserve">Se conceptualizaron 45 mapas temáticos nacionales: 1. Distribución espacial de la población 2020, 2. Empresas de servicio aéreo, 3. Estado de la red vial calidad. 
4. Estado de la red vial tipo, 5. Resguardos indígenas y títulos de comunidades negras, 6. Tasa de crecimiento 1973-2005, 7. Víctimas del conflicto armado con discapacidad, 8. Víctimas del conflicto armado con pertenencia étnica. 
9. Víctimas del conflicto armado por género, 10. Víctimas del conflicto armado por hecho victimizante, 11. Sexo que predomina de los fallecidos. 
12. Predios restituidos, 13. Deformaciones no fetales. 
14. Probable manera de muerte,  15. Porcentaje de predios con menos de una hectárea. Microfundio, 16. Porcentaje de predios con más de 200 hectáreas. Latifundio, 17. Tamaño predominante según porcentaje de predios. 
18. Concentración de la tierra - Índice GINI, 2017, 19. Comunicación en radiodifusión sonora, 20. Infraestructura para el acceso a internet gratis para la gente, 21. Suscriptores a internet por tipo de tecnología, 22. Degradación de los recursos agua y suelo,  23. Exportaciones e importaciones de zonas francas permanentes en 2017,  24. Ocupación de la tierra por grupos étnicos indígenas y negros,  25. Uso eficiente del agua en aglomeraciones urbanas,  26. Televisión tdt y por suscripción, 27. Intensidad del desplazamiento forzado,  28. Producción minera por contraprestación económica,  29. Llegada aérea de pasajeros por departamento en temporada alta,  30. Llegada aérea de pasajeros por departamento en temporada regular,  31. Instituciones de educación superior - sectores,  32. Instituciones de educación superior – carácter, 33. Migraciones y Desplazamientos Forzado,  34. Desarrollo humano,  35. Felicidad, 36. Acuerdos comerciales, 37. Exportaciones e Importaciones, 38. Producto interno bruto, 
39. Usuarios de internet, 40. Patrimonio de la humanidad, 41. Hambre, 
42. Turismo, 43. Riesgo ambiental, 44. Amenazas naturales,  y 45. Impacto ambiental por actividad antrópica
Y 28 mapas del funcionamiento espacial de Colombia en el contexto mundial: 1. Geopolítica, 2. Comercio, 3. Educación y Cultura, 4. Turismo,  5. Internet. 
6. Hambre y pobreza. 
7. Migraciones.
8. Conflicto armado. 
9. Servicios ecosistémicos. 
10. Protocolos ambientales. 
11. Calidad de vida. 
12. Felicidad. 
13. Geodinámica
14. Desplazamientos forzados y migraciones internas, 
15. Índice de desarrollo humano, 
16. Ranking global de felicidad, 
17. Acuerdos comerciales,
18. Exportaciones, 
19. Producto interno bruto, 
20. Usuarios de internet
21. Patrimonio de la humanidad, 
22. Sitios Ramsar, 
23. Hambre, 
24. Flujos de turistas, 
25. Participación en acuerdos para la protección del ambiente
26. Riesgo ambiental, 
27. Fenómenos naturales, 
28. Geopolítica y geoestratégica
</t>
  </si>
  <si>
    <t>Trabajo de campo y talleres de socialización</t>
  </si>
  <si>
    <t>Se planificó, programó y gestionó lo necesario para adelantar el trabajo de campo, el cual constará de dos talleres de construcción participativa con las territoriales de Caquetá y Meta.</t>
  </si>
  <si>
    <t>Se adelantó el trabajo de campo, el cual consistió en la realización de dos talleres de construcción participativa con las territoriales de Caquetá y Meta.</t>
  </si>
  <si>
    <t>Se adelantó trabajo de campo, el cual consistió en la realización de dos talleres de construcción participativa con las territoriales de Caquetá y Meta.</t>
  </si>
  <si>
    <t>Se avanzó en la validación de información para la elaboración de mapas nacionales multivariable</t>
  </si>
  <si>
    <t>Validación de la información</t>
  </si>
  <si>
    <t>Esta actividad se aplaza para el mes de junio, porque depende de la realización del taller de Construcción Participativo con las oficinas territoriales de Caquetá y Meta.</t>
  </si>
  <si>
    <t>Se avanza en el proceso de validación de la información del taller adelantado en la ciudad de Florencia (Caquetá)</t>
  </si>
  <si>
    <t>Se continúo con el proceso de validación de la información allegada desde las diferentes entidades y de los talleres de construcción participativa realizados en las lerritoriales de Caquetá y Meta.</t>
  </si>
  <si>
    <t>Se continúo con el proceso de validación de la información allegada desde las diferentes entidades en las que se gestionó la solicitud de datos que no se encuentran dispuestos en las páginas web.</t>
  </si>
  <si>
    <t>Se validó la  información allegada desde las diferentes entidades y de los talleres de construcción participativa realizados en las lerritoriales de Caquetá y Meta.</t>
  </si>
  <si>
    <t>Elaboración del documento técnico final</t>
  </si>
  <si>
    <t>Avance en el desarrollo del marco conceptual</t>
  </si>
  <si>
    <t>Se articuló la descripción de variables como parte del documento técnico final.</t>
  </si>
  <si>
    <t>Se desarrolló el análisis geográfico según los productos generados que se van articulando como parte del documento técnico final.</t>
  </si>
  <si>
    <t>Se continúa con el análisis de los documentos, con la finalidad de articular la estructura del documento técnico final.</t>
  </si>
  <si>
    <t>Se articuló la descripción de variables, se desarrolló el análisis geográfico según los productos generados y se continúa con el análisis de los documentos, con la finalidad de articular la estructura del documento técnico final.</t>
  </si>
  <si>
    <t>Se definió la estructura temática del Atlas y se elaboración los textos preliminares de tres capítulos: 1. Colombia en el contexto global y regional. 2. Antecedentes de la organización y funcionamiento espacial del territorio colombiano. 3. Marco Teórico y Conceptual.</t>
  </si>
  <si>
    <t xml:space="preserve">Se elaboraron textos en versión preliminar de los capítulos: Colombia en el contexto global y regional, antecedentes de la organización y funcionamiento espacial del territorio colombiano y marco teórico y conceptual.
</t>
  </si>
  <si>
    <t>Se avanzó en la segunda versión de  los capítulos: Colombia en el contexto global y regional, antecedentes de la organización y funcionamiento espacial del territorio colombiano.</t>
  </si>
  <si>
    <t>Fortalecer al Instituto como ente rector, autoridad y ejecutor determinante de políticas, metodologías y el marco normativo en materia geográfica</t>
  </si>
  <si>
    <t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t>
  </si>
  <si>
    <t>Gestión con valores para resultados
Gestión del conocimiento y la innovación</t>
  </si>
  <si>
    <t>Gestión del conocimiento y la innovación</t>
  </si>
  <si>
    <t>GIT ORDENAMIENTO TERRITORIAL</t>
  </si>
  <si>
    <t>Documentos metodológicos de  ordenamiento territorial elaborados</t>
  </si>
  <si>
    <t>Definición de temáticas generales del documento, avance técnico frente a los criterios del estado actual de la ocupación del territorio en las temáticas de población, sostenibilidad, competitividad, armonía regional, gobernanza y sistema de asentamientos; construcción de los anexos  técnicos para los temas de población, usos del suelo y estudio de riesgos; e incorporación de condicionantes y determinantes del ordenamiento territorial.</t>
  </si>
  <si>
    <t>Documento metodológico para la revisión y ajuste de esquemas de ordenamiento territorial: Para el mes de abril se ajustó los aportes de cada uno de los temáticos, de acuerdo a las observaciones recibidas y se inició la síntesis final; se avanzó en la construcción de la fase de evaluación estratégica y formulación (DOFA, Revisión EOT vigente); se elaboró los documentos de anexos técnicos en sus distintas versiones; y se elaboró la primera versión del apartado de acompañamiento y socialización</t>
  </si>
  <si>
    <t>Para el mes de mayo, se complementó la fase de evaluación estratégica y formulación, se desarrolló el capítulo de formulación y aspectos prácticos de la revisión y plan de inversiones (primera versión). Se ajustaron los anexos temáticos, población, estado actual del uso del suelo, gestión del riesgo y metodología expansión urbana; y se elaboró la primera versión del apartado de acompañamiento y socialización, incluyendo proceso de participación y concertación del POT.</t>
  </si>
  <si>
    <t>Para el mes de junio, se avanzó en la revisión general de toda la guía metodológica incluido los anexos técnicos. Se desarrolló la segunda versión del capítulo de "formulación de la revisión, aspectos prácticos de la revisión y plan de inversiones", incluyendo el apartado de socialización y participación.</t>
  </si>
  <si>
    <t>Para el segundo periodo se tiene un avance del 0.47 sobre el documento metodológico de  ordenamiento territorial elaborado  y un acumulado de 0.86. Se avanzó en la construcción de la fase de evaluación estratégica y formulación (DOFA, Revisión EOT vigente); se elaboró los documentos de anexos técnicos en sus distintas versiones. Se elaboró la primera versión del apartado de acompañamiento y socialización. Se ajustaron los anexos temáticos, población, estado actual del uso del suelo, gestión del riesgo y metodología expansión urbana. Se avanzó en una revisión general de toda la guía metodológica incluida los anexos técnicos. Se desarrolló la primera y segunda versión el capítulo de formulación de la revisión, aspectos prácticos de la revisión y plan de inversiones, incluyendo el apartado de socialización y participación.</t>
  </si>
  <si>
    <t>Para el mes de julio, se revisó y diagramó en una primera versión toda la guía metodológica y se realizó socialización del documento final de la Metodología.</t>
  </si>
  <si>
    <t>Para el mes de agosto, se presentó el documento en su versión final a los miembros del Comité Especial Interinstitucional CEI de la Comisión de Ordenamiento Territorial COT, que lo integran 18 entidades del orden nacional.</t>
  </si>
  <si>
    <t>Para el mes de septiembre, se recibieron las observaciones de algunas de las entidades a las que se les entregó la versión preliminar del “Documento metodológico para revisión y ajuste de esquemas de ordenamiento territorial” y se sintetizaron  para el análisis y evaluación pertinentes.</t>
  </si>
  <si>
    <t>Para el tercer periodo se tiene un avance del 0.11 sobre el documento metodológico de  ordenamiento territorial elaborado  y un acumulado de 0.97.  Se recibieron, sintetizaron y analizaron las observaciones de algunas de las entidades que revisaron la versión preliminar del “Documento Metodológico para Revisión y Ajuste de Esquemas de Ordenamiento Territorial”.</t>
  </si>
  <si>
    <t>Documentos técnicos metodológico
para revisión y ajuste de esquemas de ordenamiento territoriall</t>
  </si>
  <si>
    <t>Definir los criterios para la evaluación del estado actual de la ocupación del territorio</t>
  </si>
  <si>
    <t xml:space="preserve">Elaboración del contenido y estructura de la metodología, desarrollo de las temáticas, definición métodos de cálculo, indicadores y fuentes de información; definición de los criterios en las temáticas de población, sostenibilidad, competitividad, armonía regional, gobernanza y sistema de asentamientos; y desarrollo de los anexos técnicos de población, usos del suelo y estudio de riesgos. </t>
  </si>
  <si>
    <t>Definir el proceso de incorporación de condicionantes y determinantes del ordenamiento territorial</t>
  </si>
  <si>
    <t>Definición de temáticas, revisión y ajustes de la estructura general de la metodología, y desarrolló del documento de incorporación de condicionantes y determinantes del ordenamiento territorial.</t>
  </si>
  <si>
    <t>Esta temática se encuentra en la fase final de revisión y ajuste. Los aportes de cada uno de los temáticos están siendo ajustados de acuerdo a las observaciones recibidas y se inicia la síntesis final.</t>
  </si>
  <si>
    <t xml:space="preserve">Se complementó la fase de evaluación estratégica y formulación (DOFA, Revisión EOT vigente, factores determinantes y condicionantes). </t>
  </si>
  <si>
    <t>Se complementó la fase de evaluación estratégica y formulación (DOFA, Revisión EOT vigente, factores determinantes y condicionantes).</t>
  </si>
  <si>
    <t>Especificar como se construye la visión y prospectiva del municipio</t>
  </si>
  <si>
    <t>Visión prospectiva del municipio: Corresponde al adelanto en la construcción de la fase de evaluación estratégica y formulación (DOFA, Revisión EOT vigente, factores determinantes y condicionantes).</t>
  </si>
  <si>
    <t>Se desarrolló en primera versión el capítulo de formulación de la revisión, aspectos prácticos de la revisión y plan de inversiones.</t>
  </si>
  <si>
    <t>Visión prospectiva del municipio: Corresponde al adelanto en la construcción de la fase de evaluación estratégica y formulación . Se desarrolló en primera versión el capítulo de formulación de la revisión, aspectos prácticos de la revisión y plan de inversiones.</t>
  </si>
  <si>
    <t>Señalar aspectos prácticos de ordenamiento territorial y construír los anexos técnicos</t>
  </si>
  <si>
    <t>Se elaboró versión 0 de documento de aspectos técnicos, Versión 1 de uso del suelo y Versión 1 de anexo de riesgos.</t>
  </si>
  <si>
    <t>Se ajustaron los anexos temáticos: población, estado actual del uso del suelo, gestión del riesgo y metodología expansión urbana.</t>
  </si>
  <si>
    <t>Se complementaron los capítulos de proceso de alistamiento, componente urbano, incorporación de determinantes y condicionantes, revisión del EOT vigente y evaluación estratégica y se desarrolló en segunda versión el capítulo de formulación de la revisión, aspectos prácticos de la revisión y plan de inversiones.</t>
  </si>
  <si>
    <t xml:space="preserve">Se elaboró versión 0 de documento de aspectos técnicos, versión 1 de uso del suelo, versión 1 de anexo de riesgos, versión 2 del capítulo de la formulación de la revisión, aspectos prácticos de la revisión y plan de inversiones, así mismo, se complementaron los capítulos de proceso de alistamiento, componente urbano, incorporación de determinantes y condicionantes, revisión del EOT vigente y evaluación estratégica y se ajustaron los anexos temáticos: población, estado actual del uso del suelo, gestión del riesgo y metodología expansión urbana. </t>
  </si>
  <si>
    <t>Se realizó revisión general y diagramación en primera versión de toda la guía metodológica, se revisó y ajustó la version del capítulo de formulación de la revisión, aspectos prácticos de la revisión y plan de inversiones y se ajustó el anexo de uso del suelo de acuerdo a sugerencias de la subdirección de agrología.</t>
  </si>
  <si>
    <t>Acompañamiento y socialización</t>
  </si>
  <si>
    <t>Participación en los siguientes eventos: Primera sesión de la comisión de ordenamiento territorial del municipio de Cajicá; Evento de articulación, diagnósticos y orientaciones de ordenamiento territorial con las administraciones de los 40 municipios de Norte de Santander; y Taller para aclarar inquietudes relativas a la planeación y el ordenamiento territorial.</t>
  </si>
  <si>
    <t>Se elaboró versión 0 de este apartado incluyendo proceso de participación y concertación del POT</t>
  </si>
  <si>
    <t>Se elaboró versión 1 de este apartado incluyendo proceso de participación y concertación del POT</t>
  </si>
  <si>
    <t xml:space="preserve">Se avanzó en la revisión del apartado de participación y concertación del POT y se socializó lo concerniente al capítulo de uso del suelo con la subdirección de agrología.
</t>
  </si>
  <si>
    <t>Se elaboraron las versiones 0 y 1 del apartado de participación y concertación del POT, por otro lado, se socializó lo concerniente al capítulo de uso del suelo con la Subdirección de Agrología.</t>
  </si>
  <si>
    <t xml:space="preserve">Se realizó socialización del documento final de la Metodología para el grupo interno de trabajo, el día lunes 27 de julio. </t>
  </si>
  <si>
    <t>Se socializó el documento en su versión final (borrador) a los miembros del Comité Especial Interinstitucional CEI de la Comisión de Ordenamiento Territorial COT. El documento con sus anexos fue enviado a diecinueve (19) funcionarios de 18 entidades del orden nacional, a través de un oficio - Circular, con el fin de recibir observaciones, críticas o sugerencias para  actualizar y realizar mejora continua.</t>
  </si>
  <si>
    <t>Se socializaron internamente (GIT) las observaciones allegadas por las siguientes entidades: UNGRD, DANE, Parques Nacionales, UPRA, Planeación Nacional. Ministerio de Ambiente.</t>
  </si>
  <si>
    <t xml:space="preserve">Se socializó el documento final de la Metodología al grupo interno de trabajo y a las 18 entidades miembros del Comité Especial Interinstitucional CEI de la Comisión de Ordenamiento Territorial COT, quienes realizarons sus obervaciones, criticas o sugerencias, que sirben para la mejora continua. </t>
  </si>
  <si>
    <t>Variables SIGOT</t>
  </si>
  <si>
    <t>Número de  variables SIGOT actualizadas</t>
  </si>
  <si>
    <t xml:space="preserve">Actualización y cargue de ocho (8) variables en SIGOT. 
Gestión de información geográfica, estandarización, elaboración del documento conceptual sobre la relación entre planeación y ordenamiento territorial e identificación de nuevos datos requeridos para SIG OT.
Avance en los siguientes desarrollos: Visor Geográfico, Administrador para SIGOT 2018, código  fuente y documentación online, para las funcionalidades de SIGOT 2018 fase I. 
</t>
  </si>
  <si>
    <t>Para el mes de abril se estandarizaron y cargaron al SIGOT siete (7) capas de información geográfica: 1.Personas expulsadas; 2.Personas recibidas; 3.Resguardos indígenas; 4.Tierras de comunidades negras; 5.Mortalidad infantil departamental; 6.Mortalidad infantil municipal; 7.Avalúos catastrales urbanos, rurales y totales.
 -Se avanzó en la gestión de información geográfica por medio de la descarga de información proveniente del portal Datos abiertos y de la Unidad para las víctimas, y se acordó la organización de SIGOT en una estructura que contiene los campos: Ambiental y biofísica, Socio cultural, Económico productivo, Político Institucional y Espacio Funcional</t>
  </si>
  <si>
    <t>Para el mes de mayo se estandarizaron y cargaron al SIGOT 7 capas de información geográfica: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 Así mismo, se avanzó en la gestión de la información geográfica ante el Fondo de Solidaridad y Garantías y Minvivienda.
Por otro lado, se avanzó en el ajuste temático del SIGOT por medio de la evaluación del cumplimiento al Plan Estratégico de Desarrollo y Sostenibilidad del SIG-OT 2010 – 2019 , y se ajustó tecnologicamente el diseño de los iconos y logos definitivos del proyecto, el desarrollo del código fuente y  la construcción de los documentos de Migración de la Base de Datos Espacial y de migración de la Base de Datos Alfanumérica.</t>
  </si>
  <si>
    <t xml:space="preserve">Para el mes de junio, se estandarizaron y cargaron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 y se avanzó en la reestructuración temática y tecnológica del aplicativo.
</t>
  </si>
  <si>
    <t xml:space="preserve">Para el segundo periodo se tiene un avance de 23 variables del SIGOT actualizadas, con un acumulado de 31 variables actualizadas. Capas estandarizadas y cargadas al SIGOT para este periodo: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 y se avanzó en la reestructuración temática y tecnológica del aplicativo.
</t>
  </si>
  <si>
    <t xml:space="preserve">Para el mes de julio, se estandarizaron y cargaron 9 capas de información geográfica: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 </t>
  </si>
  <si>
    <t>Para el mes de agosto, se recibieron 8 capas y se se descargaron 7 de información de Prosperidad Social y se estandarizaron y  cargaron 6 capas de información en la plataforma SIGOT. Se realizó la presentación y el lanzamiento del Sistema de Información Geográfica para la Planeación y el Ordenamiento Territorial en su nueva versión 2018.</t>
  </si>
  <si>
    <t>Para el mes de septiembre, se cargó 1 capa de información geográfica al aplicativo SIGOT: 1. Personas expulsadas 2012 al 2017.</t>
  </si>
  <si>
    <t xml:space="preserve">Para el tercer periodo se tiene un avance de 16 variables del SIGOT actualizadas, para un acumulado de 47 variables actualizadas.
Capas cargadas al SIGOT para este periodo:
1. Cuencas Hidrográficas 2013 
2. Precipitación Anual 2015 
3. Zonificación  Hidrogeológica)
4. Índice Desempeño Fiscal 2016 
5. Índice de cumplimiento de Requisitos Legales 2016 
6. Índice Gestión Municipal 2016 
7. Índice Capacidad Administrativa 2016 
8. Índice de la Eficacia de la Gestión Municipal 2016 
9. Índice de la Eficiencia de la Gestión Municipal 2016  
10. Títulos mineros históricos año 2017
11. Títulos mineros vigentes año 2017. 
12. Familias guardabosques años entre 2011 y 2013, 
13. Grupo móvil de erradicación, 
14. Hogares expulsados años entre 2012 y 2017, y 
15. Hogares recibidos años entre 2012 y 2017; 
16. Personas expulsadas 2012 al 2017
</t>
  </si>
  <si>
    <t>Informacion Geográfica Dispuesta Para Apoyar Los Procesos De Ordenamiento Territorial</t>
  </si>
  <si>
    <t>Gestión de información geográfica ante entidades nacionales</t>
  </si>
  <si>
    <t>Gestión de las siguientes capas de información: 1. Cobertura de acueducto, Alcantarillado y Aseo hasta 2016, y 2. Mortalidad infantil años 2005 al 2015. Por otro lado, se gestionó la información geográfica ante la subdirección de Catastro (Avalúos Catastrales Rurales (Miles $), Avalúos Catastrales Urbanos (Miles $), Avalúos Catastrales Totales (Miles $), Vigencias Catastrales Rurales (Año), Vigencias Catastrales Urbanas (Año)  - 2017 - 2018) y el GIT Fronteras y límites de Entidades Territoriales (Resguardos Indígenas y Tierras de Comunidades Negras)</t>
  </si>
  <si>
    <t>Se descargó la capa Conflicto de Uso a escala 1:100.000, fuente: Portal Datos Abiertos y descarga de la siguiente información, fuente: Unidad para las Víctimas: Reporte de Víctimas del conflicto Armado y Familias Beneficiadas-Incentivo-Liquidación. Esta información se analizará y se publicará en el mes de mayo si cumple con los parámetros.</t>
  </si>
  <si>
    <t>Se solicitó la siguiente información, mediante oficio, al Fondo de Solidaridad y Garantías: Afiliados al Régimen Subsidiado cargados a BDUA 2007, 2011 al 2016; Porcentaje de Afiliados al Régimen Subsidiado cargados a BDUA 2007, 2011 al 2016 y Cupos asignados según departamento en régimen Subsidiado, contratos adjudicados al régimen Subsidiado. Además, se descargó de la página de Min-vivienda la variable "Subsidios de vivienda asignados” 2003 al 2016, la cual fue evaluada y publicados los años faltantes.</t>
  </si>
  <si>
    <t xml:space="preserve">Se avanzó con la gestión de información geográfica mediante solicitud por oficio ante Servicio Geologico Colombiano ,SGC, Instituto de Nacional Medicina Legal y Prosperidad Social; además, se recibió información del SGC y del IDEAM; además, se descargó información de las páginas web del Ministerio de Transporte, Unidad de Victimas y DNP. </t>
  </si>
  <si>
    <t xml:space="preserve">Se descargó la capa Conflicto de Uso a escala 1:100.000, reporte de Víctimas del conflicto Armado y Familias Beneficiadas-Incentivo-Liquidación y se descargó información de las páginas web del Ministerio de Transporte, Unidad de Victimas y DNP. Por otro lado, se solicitó información al Fondo de Solidaridad y Garantías, al Servicio Geológico Colombiano, SGC, Instituto de Nacional Medicina Legal y Prosperidad Social, además, se descargó de la página de Min-vivienda la variable "Subsidios de vivienda asignados” 2003 al 2016, y se recibió información del SGC y del IDEAM </t>
  </si>
  <si>
    <t>Se gestionó información geográfica mediante oficio, de las siguientes entidades: Agencia Nacional de Minería - ANM: 1.Títulos Mineros Históricos, 2. Títulos Mineros Vigentes, Prosperidad Social: 3. Hogares desplazados, 4. Hogares Expulsados, 5. Hogares Recibidos y se descargó información de las siguientes páginas: Departamento Nacional de Planeación -DNP: 6. Índice Desempeño Fiscal 2016, 7. Índice de cumplimiento de Requisitos Legales 2016, 8. Índice Gestión Municipal 2016, 9. Índice Capacidad Administrativa 2016, 10. Índice de la Eficacia de la Gestión Municipal 2016, 11. Índice de la Eficiencia de la Gestión Municipal 2016, 12. Capacidad de ahorro 2016) y Registraduría: 13. Participación Electoral 2014 primera y segunda vuelta.</t>
  </si>
  <si>
    <t>Se recibieron 8 capas de información de Prosperidad Social: 1. Más Familias en Acción, 2. Paz desarrollo y estabilización (Laboratorios de Paz), 3. Atención a víctimas de la violencia, 4. Familias guardabosques, 5. Grupo móvil de erradicación, 6. Registro Desplazados, 7. RESA: Red de Seguridad Alimentaria, 8. Unidos: Familias con Acompañamiento Social  y se descargaron 7 capas de información de Prosperidad Social: 1. Desplazamiento Forzado - Hogares Recibidos 2017, 2. Desplazamiento Forzado - Hogares Expulsados 2017, 3. Desplazamiento Forzado - Personas Expulsadas 2017, 4. Desplazamiento Forzado - Personas Recibidas 2017. IDEAM, 5. Índice de vulnerabilidad por disponibilidad de agua por municipio de año seco, 6. Precipitación Total Promedio Anual 1971_2000. 7. Uso del Agua (UIA)</t>
  </si>
  <si>
    <t xml:space="preserve">Se recibieron capas de información del DNP a nivel Municipal y Departamental: 
6 capas a nivel Municipal: 1. Autofinanciación de los gastos de funcionamiento, 2. Respaldo del servicio de la deuda, 3. Indicador de desempeño Fiscal, 4. Tipología, 5. Entorno de desarrollo y 6. Categoría Ley 617 de 2000. 
9 capas a nivel Departamental: 1. Porcentaje de ingresos corrientes destinados a funcionamiento, 2. Respaldo de la deuda, 3. Porcentaje de ingresos que corresponden a transferencias, 4. Porcentaje de ingresos corrientes que corresponden a recursos propios, 5. Porcentaje del gasto total destinado a inversión, 6. Capacidad de ahorro, 7. Indicador de desempeño Fiscal 8. Tipología, 9. Categoría
</t>
  </si>
  <si>
    <t xml:space="preserve">Se gestionaron 13 capas de información geográfica de la Agencia Nacional de Minería - ANM: 1.Títulos Mineros Históricos, 2. Títulos Mineros Vigentes, Prosperidad Social: 3. Hogares desplazados, 4. Hogares Expulsados, 5. Hogares Recibidos y se descargó información de las siguientes páginas: Departamento Nacional de Planeación -DNP: 6. Índice Desempeño Fiscal 2016, 7. Índice de cumplimiento de Requisitos Legales 2016, 8. Índice Gestión Municipal 2016, 9. Índice Capacidad Administrativa 2016, 10. Índice de la Eficacia de la Gestión Municipal 2016, 11. Índice de la Eficiencia de la Gestión Municipal 2016, 12. Capacidad de ahorro 2016) y Registraduría: 13. Participación Electoral 2014 primera y segunda vuelta.
Se recibieron 6 capas de información de Prosperidad Social: 1. Más Familias en Acción, 2. Paz desarrollo y estabilización (Laboratorios de Paz), 3. Atención a víctimas de la violencia, 4. Familias guardabosques, 5. Grupo móvil de erradicación, 6. Registro Desplazados y se descargaron 7 capas de información de Prosperidad Social: 1. Desplazamiento Forzado - Hogares Recibidos 2017, 2. Desplazamiento Forzado - Hogares Expulsados 2017, 3. Desplazamiento Forzado - Personas Expulsadas 2017, 4. Desplazamiento Forzado - Personas Recibidas 2017. IDEAM, 5. Índice de vulnerabilidad por disponibilidad de agua por municipio de año seco, 6. Precipitación Total Promedio Anual 1971_2000. 7. Uso del Agua (UIA).
Se recibieron 16 capas de información del DNP a nivel Municipal: 1. Autofinanciación de los gastos de funcionamiento, 2. Respaldo del servicio de la deuda, 3. Indicador de desempeño Fiscal, 4. Tipología, 5. Entorno de desarrollo, 6. Categoría Ley 617 de 2000, 7. Autofinanciación de los gastos de funcionamiento, 8. Respaldo del servicio de la deuda, 9. Dependencia de las transferencias de la Nación y las Regalías, 10. Generación de recursos propios, 11. Magnitud de la inversión, 12. Capacidad de ahorro, 13. Indicador de desempeño Fiscal , 14. Tipología, 15. Entorno de desarrollo, 16. Categoría Ley 617 de 2000.
Se recibieron 17 capas de información del DNP a nivel Departamental: 1. Respaldo de la deuda, 2. Porcentaje de ingresos que corresponden a transferencias, 3. Porcentaje de ingresos corrientes que corresponden a recursos propios, 4. Porcentaje del gasto total destinado a inversión, 5. Capacidad de ahorro, 6. Indicador de desempeño Fiscal, 7. Tipología, 8. Categoría, 9. Porcentaje de ingresos corrientes destinados a funcionamiento, 10. Respaldo de la deuda, 11. Porcentaje de ingresos que corresponden a transferencias, 12. Porcentaje de ingresos corrientes que corresponden a recursos propios, 13. Porcentaje del gasto total destinado a inversión, 14. Capacidad de ahorro, 15. Indicador de desempeño Fiscal 16. Tipología, 17. Categoría
</t>
  </si>
  <si>
    <t>Estandarización de información geográfica</t>
  </si>
  <si>
    <t>Estandarización de las siguientes capas:  1. Equipamientos Culturales - Bibliotecas año 2016, 2. Equipamientos Culturales - Museos  años 2015, 2016, 3. Área Cosechada cultivos de papa 2007, 2008, 4.  Área Sembrada cultivos de papa, 5.  Producción cultivos de papa, 6.  Rendimiento cultivos de papa.</t>
  </si>
  <si>
    <t>Se estandarizó siete capas de información geográfica, así: Personas expulsadas, Personas recibidas, Resguardos indígenas, Tierras de comunidades negras, Mortalidad infantil departamental, Mortalidad infantil municipal y Avalúos catastrales urbanos, rurales y totales.</t>
  </si>
  <si>
    <t>Se estandarizaron las capas de información: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t>
  </si>
  <si>
    <t>Se estandarizaron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</si>
  <si>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estandarizaron las siguientes capas de información geográfica: personas expulsadas, personas recibidas, resguardos indígenas, tierras de comunidades negras, mortalidad infantil departamental,  mortalidad infantil municipal, avalúos catastrales urbanos, rurales y totales,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 desplazamiento forzado personas expulsadas, desplazamiento forzado personas recibidas, porcentaje de ingresos corrientes destinados a funcionamiento 2016, dependencia de las transferencias de la nación y las regalías 2016, generación de recursos propios 2016, magnitud de la inversión municipal 2016, capacidad de ahorro 2016, tipología y categoría Ley 617 de 2000.</t>
  </si>
  <si>
    <t>Se estandarizó información de la Agencia Nacional de Mineria -ANM: 1. Shape Títulos Mineros Históricos y 2. Shape Títulos Mineros Vigentes.</t>
  </si>
  <si>
    <t xml:space="preserve">Se estandarizaron 6 capas de información en la plataforma SIGOT, de Agencia Nacional Minera. 1, Títulos mineros históricos, año 2017, 2. Títulos mineros vigentes, año 2017. Prosperidad Social: 3. Familias guardabosques años entre 2011 y 2013, 4. Grupo móvil de erradicación, 5. Hogares expulsados años entre 2012 y 2017 y  6. Hogares recibidos años entre 2012 y 2017
</t>
  </si>
  <si>
    <t>Se estandarizó 1 capa de información geográfica para su cargue a la plataforma SIGOT de Prosperidad Social:  1. Personas expulsadas 2012 al 2017.</t>
  </si>
  <si>
    <t>Se estandarizaron 4 capas de información de la Agencia Nacional de Mineria -ANM: 1. Shape Títulos Mineros Históricos y 2. Shape Títulos Mineros Vigentes, 3. Títulos mineros históricos, año 2017, 4. Títulos mineros vigentes, año 2017. Se estandarizaron 14 capas de información de Prosperidad Social: 1. Familias guardabosques años entre 2011 y 2013, 2. Grupo móvil de erradicación, 3. Hogares expulsados años entre 2012 y 2017,  4. Hogares recibidos años entre 2012 y 2017 y 5. Personas expulsadas 2012 al 2017.</t>
  </si>
  <si>
    <t>Cargue de información geográfica en el aplicativo SIGOT</t>
  </si>
  <si>
    <t>Cargue en SIGOT de las siguientes capas: Equipamientos Culturales - Bibliotecas año 2016,Equipamientos Culturales - Museos años 2015, 2016,Área Sembrada cultivos de papa 2007- 2008,Producción cultivos de papa,Rendimiento cultivos de papa y Área Cosechada cultivos de papa</t>
  </si>
  <si>
    <t>Se cargó al SIGOT 7 capas de información geográfica así: (1) Personas expulsadas, (2) Personas recibidas, (3) Resguardos indígenas, (4) Tierras de comunidades negras, (5) Mortalidad infantil departamental, (6) Mortalidad infantil municipal y (7) Avalúos catastrales urbanos, rurales y totales;</t>
  </si>
  <si>
    <t>Se cargaron las siguientes capas de información: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t>
  </si>
  <si>
    <t>Se cargaron 9 capas de información geográfica:1.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</si>
  <si>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cargaron al SIGOT 23 capas de información geográfica: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t>
  </si>
  <si>
    <t>Se cargaron 9 capas de información geográfica: IDEAM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t>
  </si>
  <si>
    <t xml:space="preserve">Se cargaron 6 capas de información geografica: Agencia Nacional Minera, 1. Títulos mineros históricos año 2017, 2. Títulos mineros vigentes año 2017. Prosperidad Social: 3. Familias guardabosques años entre 2011 y 2013, 4. Grupo móvil de erradicación, 5. Hogares expulsados años entre 2012 y 2017, 6. Hogares recibidos años entre 2012 y 2017
</t>
  </si>
  <si>
    <t>Se cargó 1 capa de información geográfica al aplicativo SIGOT: 1. Personas expulsadas 2012 al 2017.</t>
  </si>
  <si>
    <t>Se cargaron 16 capas de información geográfica: IDEAM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  Agencia Nacional Minera; 10. Títulos mineros históricos año 2017, 11. Títulos mineros vigentes año 2017. Prosperidad Social: 12. Familias guardabosques años entre 2011 y 2013, 13. Grupo móvil de erradicación, 14. Hogares expulsados años entre 2012 y 2017, y 15. Hogares recibidos años entre 2012 y 2017; 16. Personas expulsadas 2012 al 2017.</t>
  </si>
  <si>
    <t>Ajuste temático de variables de SIGOT</t>
  </si>
  <si>
    <t>Diagnóstico temático de SIGOT, elaboración del documento conceptual sobre la relación entre planeación y ordenamiento territorial que permitirá re- ordenar los actuales datos del SIG OT,  filtrar la información, eliminar campos no utilizados, poco visitados o no pertinentes a los propósitos de SIG O. La información ha sido complementada con la realización de encuestas a usuarios SIGOT y funcionarios del IGAC.</t>
  </si>
  <si>
    <t>Se definió la nueva estructura del sistema y se alimentaron los campos con la información existente en SIGOT, la cual se depuró teniendo en cuenta su pertinencia y reforzando los temas de ordenamiento territorial. Además, se acordó la organización de SIGOT en una estructura que contiene los siguientes campos: Ambiental y biofísica, Socio cultural, Económico productivo, Político Institucional y Espacio Funcional.</t>
  </si>
  <si>
    <t>Se avanzó en  el ajuste temático del SIGOT por medio de la evaluación del cumplimiento al "Plan Estrategico de Desarrollo y Sostenibilidad del SIG-OT 2010 – 2019, la migración de la información de metadatos y el diseño de un taller de trabajo con entidades que no reportan información a SIGOT y que se requieren vincular para fortalecer contenidos de ordenamiento territorial.</t>
  </si>
  <si>
    <t>Se adelantó una reunión con las entidades que conforman el comité técnico del SIGOT para analizar los avances en la ejecución del plan estratégico de sostenibilidad del SIGOT; se consolidó la información de capas de información y servicios web para alimentar la re estructuración del SIGOT, se cuenta con cerca de 1200 capas de información; se consolidó la información de 1000 planes de ordenamiento territorial para alimentar el SIGOT en la información del nivel municipal y se elaboró el documento que compila la propuesta de reestructuración temática del SIGOT</t>
  </si>
  <si>
    <t xml:space="preserve">Organización del SIGOT en una estructura que contiene los siguientes campos: Ambiental y biofísica, Socio cultural, Económico productivo, Político Institucional y Espacio Funcional, por otro lado, se avanzó en el ajuste temático, por medio de la evaluación del cumplimiento al "Plan Estratégico de Desarrollo y Sostenibilidad del SIG-OT 2010 – 2019, la migración de la información de metadatos y el diseño de un taller de trabajo con entidades que no reportan en el sistema. Así mismo, se reunieron los miembros del Comité Técnico del Sistema para reportar los avances de ejecución del plan estratégico de sostenibilidad. Por otro lado, se consolidó la información de capas y servicios web para alimentar la re estructuración. Se consolidó la información de 1000 planes de ordenamiento territorial para alimentar el sistema a nivel municipal y se elaboró el documento que compila la propuesta de reestructuración temática. </t>
  </si>
  <si>
    <t>Se adelantó la implementación de la reestructuración temática del SIGOT  y se socializó el trabajo realizado en la nueva versión para mostrar los resultados del proceso de actualización temática.</t>
  </si>
  <si>
    <t>Actualización tecnólogica del SIGOT</t>
  </si>
  <si>
    <t>Inicio del desarrollo tecnológico de la herramienta y avance en la construcción de los siguientes documentos: Documento de análisis de SIGOT 2018 Fase I, que contiene la especificación de requerimientos y casos de uso, documento de inventario de Información Geográfica para la carga en SIGOT, documento de diseño de base de datos alfanumérica de SIGOT 2018 fase I, documento de diseño de SIGOT 2018 fase I, y avance en Piezas gráficas del nuevo SIGOT 2018 fase I., Desarrollo del Visor Geográfico 20%, Desarrollo del Administrador para SIGOT 2018, Implementación del Administrador de Contenido para el proyecto SIGOT 2018 15%, Código fuente desarrollado y documentado online, para las funcionalidades de SIGOT 2018 fase I, Documento de migración de la Base de Datos Alfanumérica, con los resultados de la migración e inventarios de la información migrada.</t>
  </si>
  <si>
    <t>Para la etapa de diseño se presentó la propuesta gráfica para el visor geográfico en reunión del día 26 de abril; para la etapa de desarrollo, se desarrolló el Visor Geográfico en un 53%, se desarrollo del Administrador para SIGOT 2018, se implementó el Administrador de contenido para el proyecto SIGOT 2018 en un 15%; el código fuente fue desarrollado y documentado online, para las funcionalidades de SIGOT 2018 fase I en un 50%.</t>
  </si>
  <si>
    <t>Se avanzó en el ajuste tecnológico en el diseño de los iconos y logos definitivos del proyecto, el desarrollo del código fuente y  la construcción de los documentos de Migración de la Base de Datos Espacial y de migración de la Base de Datos Alfanumérica.</t>
  </si>
  <si>
    <t>Se aprobó y presentó al equipo de desarrollo las maquetas (mockups) de toda la funcionalidad del visor y el administrador alfanumérico; además de continúa con el acompañamiento de la empresa ESRI, para el desarrollo del visor.</t>
  </si>
  <si>
    <t>En la etapa de diseño se presentó la propuesta gráfica del visor geográfico y en la etapa de desarrollo se realizó el Visor Geográfico, por otro lado, se implementó el Administrador de contenido, se desarrollado y documentado online el código fuente, se avanzó en el ajuste tecnológico en cuanto al diseño de los iconos, logos definitivos del proyecto y desarrollo del código fuente. Se construyeron los documentos de Migración de la Base de Datos Espacial y de migración de la Base de Datos Alfanumérica. Se aprobó y presentó al equipo de desarrollo las maquetas (mockups) de toda la funcionalidad del visor y del administrador alfanumérico, así mismo, se continúa con el acompañamiento de la empresa ESRI, para el desarrollo del visor.</t>
  </si>
  <si>
    <t>Se culminó con la actualización tecnológica del SIGOT en su Fase I y se realizó socialización el día 27 de julio de 2018, para mostrar los resultados del proceso de migración tecnológico.</t>
  </si>
  <si>
    <t>GIT FRONTERAS Y LIMITES DE ENTIDADES TERRITORIALES</t>
  </si>
  <si>
    <t>Documentos</t>
  </si>
  <si>
    <t>Informes técnicos de deslindes de entidades territoriales elaborados</t>
  </si>
  <si>
    <t xml:space="preserve">Definición y avance de los informes técnicos de deslindes “Municipales y Departamentales”. Consolidacion de las actividades realizadas en los deslindes departamentales: Meta-Caquetá-Guaviare, Atlántico – Bolívar, Boyacá-Norte de Santander, sector Cubará-Toledo, Boyacá-Cundinamarca, Antioquia-Choco y municipales: Departamento de Boyacá.  </t>
  </si>
  <si>
    <t>Para el mes de abril se avanzó en los informes técnicos sobre deslindes departamentales (Atlántico -Bolívar, Boyacá - Norte de Santader, Caquetá - Meta - Guaviare ) y Municipales(Chiquinquirá - San Miguel de Sema, Chiquinquirá - Saboyá, Tuta - Paipa, Chiquinquirá- Caldas, Tuta-Firavitoba, Tuta-Pesca, Rosas -  El Tambo, Sucre – Bolívar, Corinto – Padilla, Sogamoso - Aquitania y Sogamoso - Mongua</t>
  </si>
  <si>
    <t>Para el mes de mayo se avanzó en los informes técnicos sobre deslindes departamentales: Atlántico – Bolívar, Boyacá – Norte de Santander y se inició la primera fase del deslinde de Santander-Norte de Santander con la investigación y recopilación de la información geográfica, cartográfica y catastral. 
Por otro lado, los deslindes municipales han avanzado de acuerdo con el cronograma establecido por el GIT, se realizaron los siguientes procesos: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t>
  </si>
  <si>
    <t>Para el mes de junio, se programaron y ejecutaron las actividades para continuar con la ejecución del deslinde.  Departamentales: Atlántico – Bolívar, Boyacá – Norte de Santander,  Meta – Caquetá – Guaviare y Santander - Norte de Santander.  Municipales: se incluye los deslindes de los siguientes municipios: Tópaga. Oiba – Suaita, Municipios de Arauca, Barranquilla-Galapa, Barranquilla-Soledad, Malambo-Soledad</t>
  </si>
  <si>
    <t>Para el segundo periodo se tiene un avance del 0.88 sobre los informes técnicos de deslindes de entidades territoriales elaborados y un acumulado de 1.18 
Se avanzó en los informes técnicos sobre deslindes:
*Departamentales: 
Atlántico -Bolívar, Boyacá - Norte de Santader, Caquetá - Meta – Guaviare. Meta – Caquetá – Guaviare y Santander - Norte de Santander.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t>
  </si>
  <si>
    <t>Para el mes de julio, se ejecutan las actividades programadas para continuar con el proceso de deslinde. Departamentales: Deslindes de los siguientes departamentos Atlántico-Bolívar, Boyacá-Norte de Santander, Caquetá – Meta – Guaviare, Boyacá-Norte De Santander, Santander – Norte de Santander.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t>
  </si>
  <si>
    <t>Para el mes de agosto, se ejecutaron las actividades programadas del  proceso de deslinde así: *Departamentales: Boyacá-Casanare, Atlántico-Bolívar, Caquetá-Meta-Guaviare, Boyacá – Norte de Santander y Guaviare. 
  *Municipales: Sogamoso – Monguí, Sogamoso – Tópaga, Barranquilla – Galapa, Barranquilla – Soledad, Malambo – Soledad,  Municipios de Arauca.  Rosas – El Tambo, Sucre – Bolívar, Guateque – La Capilla, Guateque – Tenza, Guateque – Sutatenza, Guateque –Somondoco, Guateque – Guayatá, Sutatenza – Guateque, Tenza -Guateque, Chiquinquirá – Saboyá, Tuta – Paipa, Chiquinquirá – Caldas,  Tuta- Firavitoba, Tuta – Pesca, Corinto – Padilla, Tuta – Toca, Tuta – Sotaquirá, Chinavita – Garagoa, Envigado - El retiro, Chiquinquirá - San Miguel de Sema</t>
  </si>
  <si>
    <t>Para el mes de septiembre, se ejecutaron las actividades programadas para los deslindes, Departamentales: Caquetá-Guaviare-Meta, Atlántico-Bolívar, Boyacá-Norte de Santander (Cubará-Toledo) y Antioquia – Córdoba. Municipales: del departamento de Boyaca: Sogamoso-Monguí, Tenza-Garagoa, Sutatenza-Garagoa, Tenza-Guateque, Sutatenza- Guateque y Tenza-La Capilla. Del departamento de Cundinamarca: Bogotá – La Calera. Del departamento del Cauca: Rosas - El Tambo y Sucre - Bolívar</t>
  </si>
  <si>
    <t>Para el tercer periodo se tiene un avance del 0.45 sobre los informes técnicos de deslindes de entidades territoriales elaborados y un acumulado de 1.63.
Se ejecutaron las actividades programadas para continuar con el proceso de deslindes departamentales y municipales: 
Departamentales: 
Atlántico-Bolívar, Boyacá-Norte de Santander, Caquetá – Meta – Guaviare, Boyacá-Norte de Santander, Santander - Norte de Santander. Boyacá-Casanare, Atlántico-Bolívar, Caquetá-Meta-Guaviare, Boyacá – Norte de Santander y Antioquia – Córdoba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 Guateque – La Capilla, Guateque –Somondoco, Guateque – Guayatá, Chiquinquirá – Saboyá, Tuta – Paipa, Chiquinquirá – Caldas,  Tuta- Firavitoba, Tuta – Pesca, Corinto – Padilla, Tenza-La Capilla, Bogotá - La Calera, Rosas - El Tambo y Sucre - Bolívar</t>
  </si>
  <si>
    <t>Informes Técnicos de deslindes de entidades territoriales municipales y departamentales</t>
  </si>
  <si>
    <t xml:space="preserve">Revisión de la documentación técnica y normativa sobre los limites municipales, departamentales y de territorios indigenas. </t>
  </si>
  <si>
    <t xml:space="preserve">*Municipales:  
- Deslinde de los municipios de Sogamoso – Nobsa, Sogamoso – Mongua, Sogamoso – Monguí, Sogamoso – Tópaga, 
-Caracterización del límite de Segovia – Remedios, Tuta – Paipa, Tuta – Pesca, Sutatenza – Tenza, Sutatenza –Garagoa, Sutatenza – Guateque, Chiquinquirá-Caldas, Chiquinquirá-Caldas, Chiquinquirá-San Miguel de Sema, Tuta – Paipa, Tuta – Pesca, Sogamoso-Tópaga, Chinavita-Garagoa,  Sutatenza – Tenza, Sutatenza –Garagoa, Sutatenza – Guateque, Tenza-Garagoa, Tenza-Guateque, Tenza-La Capilla
-Ajuste límites de  Hispania – Ciudad Bolívar, Oiba – Suaita 
Revisión límites Antioquía (Andes, Pueblo rico, Hispania, Ciudad Bolívar y Betania ) 
-Elaboración del proyecto de resolución de apertura de los deslindes de Tuta – Paipa, Tuta – Pesca, Tuta – Firavitoba, Chiquinquirá – Caldas
-Revisión del límite de San Carlos de Guaroa – Acacías en el Departamento del Meta, de los límites del municipio de Acevedo en el Departamento del Huila.
*Departamentales:
-Revisión de la documentación, y normatividad, programación y proyección presupuestal para para la visita de campo para el deslinde Atlántico – Bolívar 
-Reuniones,  actividades a seguir en el deslinde de Boyacá-Norte de Santander, sector Cubará-Toledo y reunión de comisión de deslinde
-Discusión y coordinación de actividades a desarrollar para el reconocimiento de las coordenadas del nacimiento del río Ajajú, Río Guayabero, Cerro Campana, Quebrada Peralonso y Dos ríos.
</t>
  </si>
  <si>
    <t>Departamentales. Revisión en mesa de trabajo para el deslinde de los departamentos de Atlántico - Bolívar, Boyacá - Norte de Santander y Caquetá-Meta-Guaviare. Municipales.Tuta-Firavitoba, Tuta - Sotaquirá, Sutatenza – Garagoa, Sutatenza – Guateque, Tenza – Guateque, Tenza - La Capilla. Sogamoso - Aquitania y Sogamoso - Mongua.</t>
  </si>
  <si>
    <t>Departamentales. Se realizó el análisis de la información catastral de de los departamentos de Atlántico, Bolívar, Santander y Norte de Santander.  Municipales. San José De Pare – Togui, Chinavita – Garagoa, Chiquinquirá – Saboya, El Retiro – Envigado, Cartagena De Indias – Turbaná, Guateque, Acacias – San Carlos de Guaroa ,Tuta – Firavitoba, Tuta – Sotaquirá ,Tuta - Pesca, Chiquinquirá – San Miguel de Sema.</t>
  </si>
  <si>
    <t xml:space="preserve">Se continuó con el análisis de información cartográfica con el objetivo de preparar la próxima diligencia de reconocimiento en terreno de puntos de coordenadas.  Departamentales: Atlántico - Bolívar, Boyacá - Norte de Santander y Meta - Guaviare- Caqueta. Se trabajó en la georreferenciación de Boyacá - Norte de Santander y Santander - Norte de Santander.  Municipales: se incluye la investigación, análisis y estudio de los deslindes de Oiba – Suaita , Municipios de Arauca, Barranquilla-Galapa, Barranquilla-Soledad, Malambo-Soledad
</t>
  </si>
  <si>
    <t xml:space="preserve">*Departamentales. Revisión en mesa de trabajo para los deslindes de los departamentos de Atlántico - Bolívar, Boyacá - Norte de Santander y Caquetá-Meta-Guaviare.  Por otro lado, se realizó el análisis de la información catastral de los departamentos de Atlántico, Bolívar, Santander y Norte de Santander y finalmente se trabajó en la georreferenciación de Boyacá - Norte de Santander y Santander - Norte de Santander.  
*Municipales. Tuta-Firavitoba,  Tuta-Sotaquirá, Sutatenza-Garagoa, Sutatenza-Guateque, Tenza-Guateque, Tenza-La Capilla. Sogamoso-Aquitania y Sogamoso-Mongua, San José de Pare- Togui, Chinavita-Garagoa, Chiquinquirá-Saboya, El Retiro-Envigado, Cartagena de Indias- Turbaná, Guateque, Acacias-San Carlos de Guaroa, Tuta-Firavitoba, Tuta-Sotaquirá, Tuta- Pesca, Chiquinquirá-San Miguel de Sema. Por otro lado, se incluye la investigación, análisis y estudio de los deslindes de Oiba-Suaita, Municipios de Arauca, Barranquilla-Galapa, Barranquilla-Soledad, Malambo-Soledad
</t>
  </si>
  <si>
    <t xml:space="preserve">Se continúo con las actividades de investigación de soportes, insumos y análisis de la información para la construcción de la caracterización y proyecto de resolución de apertura de deslinde del límite. Municipales: Sogamoso – Monguí, Barranquilla – Galapa, Barranquilla – Soledad, Malambo – Soledad, Municipios de Arauca.  En revisión por parte de la Oficina Jurídica: Rosas – El Tambo, Sucre – Bolívar, Chiquinquirá – San Miguel de Sema, Chiquinquirá – Saboyá, Tuta – Paipa, Chiquinquirá – Caldas, Tuta- Firavitoba, Tuta – Pesca, Corinto – Padilla, Tuta – Toca, Tuta – Sotaquirá, Chinavita – Garagoa, Envigado - El retiro, Sutatenza – Garagoa, Tenza – Garagoa, Tenza – La Capilla, Sutatenza – Guateque, Tenza -Guateque y sus vecinos. </t>
  </si>
  <si>
    <t>Municipales: Investigación de soportes, insumos y análisis de la información para la construcción de la caracterización y proyecto de resolución de apertura de deslinde del límite de los siguientes municipios: Sogamoso – Monguí, Sogamoso – Tópaga, Barranquilla – Galapa, Barranquilla – Soledad, Malambo – Soledad,  Municipios de Arauca.  Se realizó el informe de caracterización Versión 1 en los límites de los siguientes municipios: Rosas – El Tambo, Sucre – Bolívar.  Proceso de elaboración de la resolución de apertura del deslinde de:   Guateque – La Capilla, Guateque – Tenza, Guateque – Sutatenza, Guateque –Somondoco, Guateque – Guayata.  Se envía proyecto de resolución de apertura para revisión por parte de la Oficina Jurídica versión 1 de los siguientes municipios: Chiquinquirá – San Miguel de Sema. Se realizó la corrección solicitada versión 2 por la Oficina Jurídica del IGAC a los proyectos de resolución de apertura de deslinde de los siguientes límites: Chiquinquirá – Saboyá, Tuta – Paipa, Chiquinquirá – Caldas,  Tuta- Firavitoba, Tuta – Pesca, Corinto – Padilla, Tuta – Toca, Tuta – Sotaquirá, Chinavita – Garagoa, Envigado - El retiro. 
Se ajustó el documento de proyecto de resolución de apertura de deslinde en su versión 3 y se entrega a la Oficina Jurídica del IGAC de los siguientes municipios: Sutatenza – Garagoa, Tenza – Garagoa, Tenza – La Capilla, Sutatenza – Guateque, Tenza -Guateque.  
Departamentales: Caquetá – Meta – Guaviare: se continúa con el análisis de la información correspondiente a los departamentos de Caquetá, Meta y Guaviare como insumo para la programación de las salidas de campo para el reconocimiento del sitio Dos Ríos y los nacimientos del río Ajajú. 
Atlántico – Bolívar: Preparación de la información para la próxima sesión de la Comisión de Deslinde que está programada para el siguiente mes. 
Boyacá-Casanare: Se atendió reunión con la Comisión de Deslinde para atender la solicitud del departamento con el objeto de atender las inquietudes alrededor de los límites.  Boyacá – Norte de Santander: se atendió la Comisión de Deslinde en la Sede Central y se acordó comisión de campo para la verificación de los límites para el mes de noviembre. Guaviare: Se estudió la problemática por la ubicación de 8 veredas a lo largo del límite intermunicipal, se revisó la Ordenanza 01 de 1995 que creó los municipios de Calamar, El Retorno y Miraflores y les fijó límites, se acuerda realizar el trámite de segregación de esas veredas con el fin de dejarlas ubicadas territorialmente donde corresponde para su buen funcionamiento, procedimiento señalado en la Ley 1551 de 2012, para ello Planeación Departamental convocará una reunión con el Ministerio de Hacienda y certificar la viabilidad financiera en este proceso.</t>
  </si>
  <si>
    <t xml:space="preserve">Deslindes Departamentales
1.- Caquetá-Guaviare-Meta, se está desarrollando el reconocimiento en terrero de los elementos constitutivos del límite, siendo fundamental la definición del verdadero Cauce y Nacimiento del río Ajajú
2.- Deslinde Atlántico-Bolívar: Se efectuó la Quinta sesión de la Comisión de Deslinde, con el reconocimiento en terreno de la mayor parte del tramo limítrofe que corresponde a los municipios de Repelón-Villanueva y Repelón- Santa Catalina. Se adjunta copia del acta de deslinde correspondiente.
3.- Límites Boyacá-Norte de Santander (Cubará-Toledo): Se mapeo el área de diferencia y los puntos a reconocer en terreno próximamente, información enviada a la Comisión de deslinde.
Deslindes Municipales 
Se continúa con el proceso sobre los siguientes deslindes: Sogamoso – Monguí  y  Sogamoso – Tópaga.  Se elaboraron las resoluciones de apertura de los siguientes deslindes pertenecientes a Boyacá: Tenza-Garagoa, Sutatenza-Garagoa, Tenza-Guateque, Sutatenza- Guateque y Tenza-La Capilla. Se revisó la caracterización de la zona del límite entre Bogotá - La Calera (Sector Usaquén). Se continúa con el proceso investigativo cartográfico en el marco del proyecto “Revisión en campo para proceso de apertura de deslinde entre los límites de los municipios de Rosas – Tambo, Sucre – Bolívar, Padilla - Corinto”. Se continua con la revisión de información de aerofotografías y del listado de cartografía existente de la zona limítrofe entre los municipios de Rosas – Tambo, Sucre – Bolívar, Padilla - Corinto”, para la actualización de la cartografía que se lleva en el proceso de Deslinde Municipales en el departamento del Cauca.
De igual manera se está revisando la información suministrada por parte de la Alcaldía Municipal de Popayán, Asamblea Departamental del Cauca, Territorial Cauca y UOC Santander de Quilichao en el Departamento del Cauca.
</t>
  </si>
  <si>
    <t>Se continúo con las actividades de investigación de soportes, insumos y análisis de la información para la construcción de la caracterización y proyecto de resolución de apertura de deslinde del límite. 
Deslindes Departamentales
1.- Caquetá-Guaviare-Meta: se está desarrollando el reconocimiento en terrero de los elementos constitutivos del límite, siendo fundamental la definición del verdadero Cauce y Nacimiento del río Ajajú
2.- Atlántico-Bolívar: Se efectuó la Quinta sesión de la Comisión de Deslinde, con el reconocimiento en terreno de la mayor parte del tramo limítrofe que corresponde a los municipios de Repelón-Villanueva y Repelón- Santa Catalina. Se adjunta copia del acta de deslinde correspondiente.
3.- Boyacá-Norte de Santander (Cubará-Toledo): Se mapeo el área de diferencia y los puntos a reconocer en terreno próximamente, información enviada a la Comisión de deslinde.
4.- Boyacá-Casanare: Se atendió reunión con la Comisión de Deslinde para atender la solicitud del departamento con el objeto de atender las inquietudes alrededor de los límites.  
5.-Boyacá – Norte de Santander: se atendió la Comisión de Deslinde en la Sede Central y se acordó comisión de campo para la verificación de los límites para el mes de noviembre. 
6.- Guaviare: Se estudió la problemática por la ubicación de 8 veredas a lo largo del límite intermunicipal, se revisó la Ordenanza 01 de 1995 que creó los municipios de Calamar, El Retorno y Miraflores y les fijó límites, se acuerda realizar el trámite de segregación de esas veredas con el fin de dejarlas ubicadas territorialmente donde corresponde para su buen funcionamiento, procedimiento señalado en la Ley 1551 de 2012, para ello Planeación Departamental convocará una reunión con el Ministerio de Hacienda y certificar la viabilidad financiera en este proceso.
Deslindes Municipales 
Se realizó el informe de caracterización Versión 1 en los límites de los siguientes municipios: Rosas – El Tambo, Sucre – Bolívar. 
Se envía proyecto de resolución de apertura para revisión por parte de la Oficina Jurídica versión 1 de los siguientes municipios: Chiquinquirá – San Miguel de Sema. Se realizó la corrección solicitada versión 2 por la Oficina Jurídica del IGAC a los proyectos de resolución de apertura de deslinde de los siguientes límites: Chiquinquirá – Saboyá, Tuta – Paipa, Chiquinquirá – Caldas,  Tuta- Firavitoba, Tuta – Pesca, Corinto – Padilla, Tuta – Toca, Tuta – Sotaquirá, Chinavita – Garagoa, Envigado - El retiro. 
Se ajustó el documento de proyecto de resolución de apertura de deslinde en su versión 3 y se entrega a la Oficina Jurídica del IGAC de los siguientes municipios: Sutatenza – Garagoa, Tenza – Garagoa, Tenza – La Capilla, Sutatenza – Guateque, Tenza -Guateque.  Se elaboraron las resoluciones de apertura de los siguientes deslindes pertenecientes a Boyacá: Tenza-Garagoa, Sutatenza-Garagoa, Tenza-Guateque, Sutatenza- Guateque y Tenza-La Capilla. Se revisó la caracterización de la zona del límite entre Bogotá - La Calera (Sector Usaquén). Se continúa con el proceso investigativo cartográfico en el marco del proyecto “Revisión en campo para proceso de apertura de deslinde entre los límites de los municipios de Rosas – Tambo, Sucre – Bolívar, Padilla - Corinto”. Se continua con la revisión de información de aerofotografías y del listado de cartografía existente de la zona limítrofe entre los municipios de Rosas – Tambo, Sucre – Bolívar, Padilla - Corinto”, para la actualización de la cartografía que se lleva en el proceso de Deslinde Municipales en el departamento del Cauca. De igual manera se está revisando la información suministrada por parte de la Alcaldía Municipal de Popayán, Asamblea Departamental del Cauca, Territorial Cauca y UOC Santander de Quilichao en el Departamento del Cauca.</t>
  </si>
  <si>
    <t>Trabajos de campo para la verificación de los limites municipales, departamentales y de territorios indigenas.</t>
  </si>
  <si>
    <t xml:space="preserve">*Municipales 
Trabajo de campo entre los municipios de Sogamoso y Monguí, convocada por la resolución No 1007 del 29 de Julio de 2016, se realiza recorrido del límite y trabajo de campo para aclaración del límite Sogamoso-Aquitania, incluyendo los puntos trifinios Sogamoso-Mongua-Aquitania y Sogamoso-Mongua-Monguí
*Departamentales 
Trabajo de campo en San José del Guaviare para los deslindes de los departamentos del Meta, Caquetá y Guaviare para la solución del diferendo limítrofe entre dichos departamentos en el sector de los municipios de La Macarena y San Vicente del Caguán, Calamar y San José del Guaviare. (Caquetá – Meta – Guaviare)
</t>
  </si>
  <si>
    <t>Departamentales. Trabajo de campo para los deslindes de Atlántico- Bolivar y Caquetá-Meta-Guaviare. Municipales.Trabajo de campo para el deslinde de Acacías y San Carlos de Guaroa</t>
  </si>
  <si>
    <t xml:space="preserve">Departamentales.Se realizó comisión al departamento de Santander y Norte de Santander para la recopilación, estudio y verificación de la información sobre los límites de Santander y Norte de Santander en la zona objeto de disputa.  Investigación geográfica, histórica y catastral.
Se asistió a la reunión de socialización para la ejecución del proceso de deslindes municipales en el Auditorio La Ceiba en la Gobernación de Casanare.
Municipales. Acacias - San Carlos de Guaroa y se realizó trabajo en campo para la verificación de la documentación, investigación de títulos catastrales y escrituras de los predios incluidos en el corregimiento de San José de las Palomas. 
</t>
  </si>
  <si>
    <t xml:space="preserve">Se desarrollaron las comisiones de campo necesarias para atender las diligencias de deslinde. Departamentales: Se desarrolló el reconocimiento en terreno del límite en la denominada parte seca, correspondiente al tramo entre los municipios de Repelón (Atlántico) y San Estanislao (Bolívar).  Se realizó comisión para el departamento de Santander y Norte de Santander para la recopilación, estudio y verificación de la información sobre los límites de Santander y Norte de Santander en la zona objeto de disputa. Municipales: Se asistió a la reunión de socialización para la ejecución del proceso de deslindes municipales en el Auditorio “La Ceiba” en la Gobernación de Casanare.
</t>
  </si>
  <si>
    <t>*Departamentales. Trabajo de campo para los deslindes de Atlántico-Bolívar, Caquetá-Meta-Guaviare, Santander y Norte de Santander para la recopilación, estudio y verificación de la información sobre los límites,  Investigación geográfica, histórica y catastral. Se desarrolló el reconocimiento en terreno del límite en la denominada parte seca, correspondiente al tramo entre los municipios de Repelón (Atlántico) y San Estanislao (Bolívar).  
*Municipales. Trabajo de campo para el deslinde de Acacias y San Carlos de Guaroa, verificación de la documentación, investigación de títulos catastrales y escrituras de los predios incluidos en el corregimiento de San José de las Palomas. Se asistió a la reunión de socialización para la ejecución del proceso de deslindes municipales en la Gobernación de Casanare.</t>
  </si>
  <si>
    <t>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Municipales: Se realizó el trabajo de campo para el cumplimiento de la toponimia y revisión cartográfica de los municipios limítrofes de Chocó, Risaralda, Antioquia y Valle del Cauca.  Comisión de campo para la socialización del límite de San Carlos de Guaroa - Acacías en las instalaciones de Planeación Departamental en el Meta.  Salida a comisión para socializa el estado del límite entre los municipios de Arjona y Mahates en el Departamento de Bolívar, limites que correspondent a la realidad geográfica.</t>
  </si>
  <si>
    <t>Departamentales: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Municipales: Se realizó trabajo de campo para el cumplimiento de la revisión cartográfica e identificación de objetos geográficos de los limites municipales de San Vicente De Chucurí-Barrancabermeja, Puerto Wilches-Sabana De Torres, San Luis-Puerto Nare, revisión de información primaria de los limites Municipales de San Luis - San Francisco Santander y Antioquia</t>
  </si>
  <si>
    <t xml:space="preserve">omisiones Departamentales
Caquetá-Guaviare-Meta: se realizó al sitio Dos Ríos y a las cabeceras del río Ajajú.
Atlántico-Bolívar: se realizó reconocimiento en terreno de la mayor parte del tramo limítrofe que corresponde a los municipios de Repelón-Villanueva y Repelón-Santa Catalina.
Comisiones Municipales
Se realizó comisión en el proceso de apertura de deslinde entre los límites de los municipios de Rosas- Tambo, Sucre – Bolívar y Padilla – Corinto del departamento del Cauca, posteriormente se llevó a cabo la visita en terreno con el fin de establecer las entidades geográficas que se encuentran en discrepancia entre la cartografía antigua con los insumos cartográficos actuales.
</t>
  </si>
  <si>
    <t>Se realizaron las siguientes comisiones
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Cauca – Valle del Cauca: comisión realizada para la recopilación de información cartográfica y catastral en la zona de estudio Jamundí – Buenos Aires, para el estudio del límite interdepartamental entre Cauca y Valle del Cauca.
Municipales: 
Se realizó el trabajo de campo para el cumplimiento de la toponimia y revisión cartográfica de los municipios limítrofes de Chocó, Risaralda, Antioquia y Valle del Cauca. Se realizó comisión para socializar los limites de San Carlos de Guaroa - Acacías en las instalaciones de Planeación Departamental en el Meta y el estado del límite entre los municipios de Arjona y Mahates en el Departamento de Bolívar, limites que corresponden a la realidad geográfica.
Se realizó trabajo de campo para el cumplimiento de la revisión cartográfica e identificación de objetos geográficos de los limites municipales de San Vicente De Chucurí-Barrancabermeja, Puerto Wilches-Sabana De Torres, San Luis-Puerto Nare, revisión de información primaria de los limites Municipales de San Luis - San Francisco, Santander y Antioquia.
Se realizó comisión en el proceso de apertura de deslinde entre los límites de los municipios de Rosas - Tambo, Sucre – Bolívar y Padilla – Corinto del departamento del Cauca, posteriormente se llevó a cabo la visita en terreno con el fin de establecer las entidades geográficas que se encuentran en discrepancia entre la cartografía antigua con los insumos cartográficos actuales.</t>
  </si>
  <si>
    <t>Generación de informe técnico de los limites municipales, departamentales y de territorios indigenas, e incorporación de la información en la base de datos de limites de entidades territoriales.</t>
  </si>
  <si>
    <t>*Municipales 
-Informe técnico de inspección ocular e Informe técnico del cambio sobre los ajustes al límite Oiba-Suaita y de los cambios en nombres geográficos de la Quebrada Cunacua y sus afluentes con GIT Generación de productos y datos espaciales. 
-Acta de deslinde Sogamoso - Monguí, en desacuerdo de fecha 27-02-2018
-Acta de deslinde Sogamoso – Tópaga, en desacuerdo de  fecha 02-02-2018
- Acta de deslinde Sogamoso-Aquitania, incluyendo los puntos trifinios Sogamoso-Mongua-Aquitania y Sogamoso-Mongua-Monguí</t>
  </si>
  <si>
    <t>Municipales.Estudio de la propuesta de norma junto con anexos y soportes por parte de la Asamblea Departamental para los deslindes de Sogamoso- Aquitania</t>
  </si>
  <si>
    <t>Municipales. Continua en estudio la propuesta normativa por parte de la oficina juridica sobre los deslindes de: Sogamoso- Aquitania y - Sogamoso - Mongua</t>
  </si>
  <si>
    <t xml:space="preserve">Departamentales: Se encuentra en construcción la propuesta técnica del deslinde Atlántico- Bolívar, la cual debe ser georreferenciada nuevamente en terreno. 
Municipales: Finalización y entrega del expediente con la propuesta de norma, anexos y soportes, para la Asamblea Departamental de los límites que quedaron en acuerdo: Sogamoso- Aquitania y Sogamoso – Mongua.  
</t>
  </si>
  <si>
    <t xml:space="preserve">*Departamentales: está en construcción la propuesta técnica del deslinde Atlántico-Bolívar, la cual debe ser georreferenciada nuevamente en terreno. 
*Municipales. Finalización y entrega del expediente con la propuesta de norma, anexos y soportes, para la Asamblea Departamental de los Límites que quedaron en acuerdo: Sogamoso- Aquitania y Sogamoso-Mongua.  
</t>
  </si>
  <si>
    <t>Municipales: 1, En revisión el informe técnico para dar respuesta a la Gobernación del Meta del límite entre los municipios de San Carlos de Guaroa y Acacías. Se entregó el expediente con la Propuesta de Norma y sus anexos y soportes a la Asamblea Departamental, límites que quedaron en acuerdo y a la espera de la citación de la Asamblea de Boyacá para los siguientes límites: Sogamoso- Aquitania, Sogamoso – Mongua</t>
  </si>
  <si>
    <t xml:space="preserve">Municipales: Se encuentra en revisión el informe técnico final,  para dar respuesta a la Gobernación del Meta del límite entre los municipios de San Carlos de Guaroa y Acacías. </t>
  </si>
  <si>
    <t xml:space="preserve">Avance en los informes Departamentales 
Deslinde Caquetá-Guaviare-Meta, se realizó la sesión 23 para verificar la información a través del  trabajo de campo con el reconocimiento en terreno de los ríos Tunia y Ajajú
Deslinde Atlántico-Bolívar,  se efectuó la 5ta sesión de la Comisión de Deslinde, en la cual se realizó el reconocimiento en terreno del sector limítrofe entre los municipios de Villanueva y Repelón. 
Boyacá-Norte de Santander (Cubará-Toledo), se mapeó el área de diferencia y próximamente se reconocerá en terren; esta información fue enviada a la Comisión de deslinde. 
Avance en los informes Municipales 
Se revisó las ordenanzas emitidas por la Asamblea Departamental de Boyacá de los Deslindes entre Sogamoso-Mongua y Sogamoso – Aquitania.
</t>
  </si>
  <si>
    <t>Se realizaron las siguientes comisiones
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Cauca – Valle del Cauca: comisión realizada para la recopilación de información cartográfica y catastral en la zona de estudio Jamundí – Buenos Aires, para el estudio del límite interdepartamental entre Cauca y Valle del Cauca.
Municipales: 
Municipios limítrofes de Chocó, Risaralda, Antioquia y Valle del Cauca: Se realizó el trabajo de campo para el cumplimiento de la toponimia y revisión cartográfica    
Limites de San Carlos de Guaroa - Acacías en las instalaciones de Planeación Departamental en el Meta y el estado del límite entre los municipios de Arjona y Mahates en el Departamento de Bolívar: Se realizó comisión para socializar los limites que corresponden a la realidad geográfica.
Limites municipales de San Vicente de Chucurí-Barrancabermeja, Puerto Wilches-Sabana De Torres, San Luis-Puerto Nare: Se realizó trabajo de campo para el cumplimiento de la revisión cartográfica e identificación de objetos geográficos, además, se realizó revisión de información primaria de los limites Municipales de San Luis - San Francisco, Santander y Antioquia.
Municipios de Rosas - Tambo, Sucre – Bolívar y Padilla – Corinto del departamento del Cauca: Se realizó comisión en el proceso de apertura de deslinde entre los límites, posteriormente se llevó a cabo la visita en terreno con el fin de establecer las entidades geográficas que se encuentran en discrepancia entre la cartografía antigua con los insumos cartográficos actuales.</t>
  </si>
  <si>
    <t>Amojonamiento de limites de entidades territoriales, si se requiere</t>
  </si>
  <si>
    <t xml:space="preserve">Desarrollo de reunión de amojonamiento Boyacá – Cundinamarca y planeación, programación y proyección presupuestal para otros amojonamientos </t>
  </si>
  <si>
    <t>Belén de BajiráDe acuerdo con la programación de amojonamiento de Belén de Bajirá, se realiza comisión de campo para llevar a cabo los trabajos relacionados con la instalación de 13 puntos, se hace la materialización de un (1) obelisco y diez (10) pilastras, según el contrato 4925 entre el IGAC y la Gobernación del Chocó</t>
  </si>
  <si>
    <t>Se finalizó el amojonamiento de Belén de Bajirá</t>
  </si>
  <si>
    <t>Se consolidó la información del amojonamiento de Belén de Bajirá</t>
  </si>
  <si>
    <t xml:space="preserve">Se realizó comisión de campo para llevar a cabo los trabajos relacionados con la instalación de 13 puntos, se hace la materialización de un (1) obelisco y diez (10) pilastras, según el contrato 4925 entre el IGAC y la Gobernación del Chocó, de acuerdo con la programación de amojonamiento de Belén de Bajirá,
</t>
  </si>
  <si>
    <t>Porcentaje de atención de las solicitudes recibidas a través de la cancillería</t>
  </si>
  <si>
    <t>Recepción y atención de solicitudes, ejecución de acciones para la gestión de oficios recibidos,  desarrollo de comisiones de apoyo técnico (Frontera con Ecuador y con Venezuela), estudios técnicos, elaboración de informes y asistencia a reuniones en la Cancillería.</t>
  </si>
  <si>
    <t>Para el mes de abril se realizaron actividades de recopilación de información, análisis y proyección de respuestas técnicas sobre las solicitudes realizadas por parte de la cancillería; y programación de comisiones para la atención de solicitudes que requirieren trabajo de campo.</t>
  </si>
  <si>
    <t>Para el mes de mayo se atendieron las solicitudes por parte de la Cancilleria. Así mismo, se desarrollaron reuniones y video conferencias para dar apoyo técnico a las mismas.</t>
  </si>
  <si>
    <t>Para el mes de junio se  recibieron las solicitudes por parte de la cancillería y se procede a dar respuesta a través de la programación de salidas de campo, investigación, georreferenciación, participación en reuniones y demás actividades que permiten dar cumplimiento a las solicitudes recibidas.</t>
  </si>
  <si>
    <t>Para el segundo periodo se tiene un avance del 30% de atención de las solicitudes recibidas a través de la cancillería y un acumulado del 50%. Se realizaron actividades de análisis, procesamiento de datos, estudios multitemporales, recopilación de información y proyección de respuestas técnicas de las solicitudes realizadas por la Cancillería, sobre la Cartografía binacional Colombia-Ecuador y Colombia-Brasil. Se programaron comisiones para la atención de solicitudes que requerían trabajo de campo, así mismo, se desarrollaron reuniones y video conferencias para dar apoyo técnico a las mismas, por otro lado,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</si>
  <si>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Para el mes de Julio se programaron las actividades necesarias para atender las solicitudes realizadas por parte de la cancillería como investigación, preparación y análisis de la información. Se ejecutaron las salidas de campo y demás labores que permitieron dar cumplimiento a lo solicitado.</t>
  </si>
  <si>
    <t xml:space="preserve">Para el mes de agosto se programaron y ejecutaron las actividades necesarias para atender las solicitudes realizadas por parte de la cancillería como investigación, preparación y análisis de la información y demás labores que permiten dar cumplimiento a lo solicitado.  </t>
  </si>
  <si>
    <t xml:space="preserve">Para el mes de septiembre, se programaron y ejecutaron las actividades necesarias para atender las solicitudes realizadas por parte de la cancillería. Se recibieron cinco (5) solitudes,  las cuales se encuentran en proceso  y se finalizó una (1) correspondiente a un mes anterior. </t>
  </si>
  <si>
    <t>Para el tercer periodo se tiene un avance de 30% de atencion de las solicitudes recibidas a través de la Cancilleria y un acumulado de 80%. Se programaron las actividades necesarias para atender las solicitudes realizadas por parte de la Cancillería como investigación, preparación y análisis de la información, además, se ejecutaron las salidas de campo y demás labores que permitieron dar cumplimiento a lo solicitado.</t>
  </si>
  <si>
    <t xml:space="preserve">Informes Tècnicos de solicitudes recibidas a través de la cancillería </t>
  </si>
  <si>
    <t>Recepción y análisis de las solicitudes recibidas por la cancilleria</t>
  </si>
  <si>
    <t>Recepción de cuatro (4) solicitudes de apoyo técnico a trabajos en cuencas internacionales, asuntos fronterizos, demarcación fronteriza, zonas de integración fronteriza y cartografía binacional:  1. Reunión técnica Gabinete binacional Ecuador-Colombia, 2. Río Arauca. 3.  Asistencia Gabinete Binacional Ecuador-Colombia, 4. Observatorio Binacional Ecuador - Colombia</t>
  </si>
  <si>
    <t>Análisis de las solicitudes realizadas por la cancillería, búsqueda y recopilación de la documentación existente sobre cartografía binacional Colombia - Ecuador</t>
  </si>
  <si>
    <t>Se continua con la búsqueda y recopilación de la documentación a través de procesamiento de datos, estudios existentes, imágenes, estudios multitemporales y otros  existentes sobre cartografía binacional Colombia  Ecuador y Colombia - Brasil .</t>
  </si>
  <si>
    <t xml:space="preserve">Se dio respuesta sobre la base de datos y el mapa oficial de las fronteras marítimas y terrestres de Colombia, se recopiló la información cartográfica básica sobre la cuenca binacional Colombia – Ecuador.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
</t>
  </si>
  <si>
    <t>Análisis de las solicitudes realizadas por la cancillería, búsqueda y recopilación de la documentación a través de procesamiento de datos, estudios existentes, imágenes, estudios multitemporales y otros  existentes sobre cartografía binacional Colombia-Ecuador y Colombia-Brasil
Se da respuesta sobre la base de datos y el mapa oficial de las fronteras marítimas y terrestres de Colombia.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</si>
  <si>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Participación en la videoconferencia alcance y hoja de ruta IDE Binacional Colombia - Ecuador para presentar los avances según compromisos adquiridos por el IGAC en el VI Gabinete Binacional Colombia – Ecuador</t>
  </si>
  <si>
    <t xml:space="preserve">Se envió a la cancillería la propuesta de demarcación del límite fronterizo en los sectores Cerro Troya y Frailejón – La Pintada- Se envió información tipo shapefile y un (1) mapa que describe la zona de interés para la toma de fotografías aéreas del rio Amazonas. Se participó en la videoconferencia alcance y hoja de ruta IDE Binacional Colombia – Ecuador, para presentar los avances según compromisos adquiridos por el IGAC en el VI Gabinete Binacional Colombia – Ecuador.
</t>
  </si>
  <si>
    <t>Se recibieron las siguientes solicitudes provenientes de:
1. Ministerio del Interior, la cual se trasladó al Ministerio de relaciones exteriores.
2. Policía Nacional. Solicitan hitos fronterizos para conocer las coordenadas del límite fronterizo de Norte de Santander.
3. Senplades (Secretaria de Planeación y Desarrollo de Ecuador), revisar la documentación enviada para generar la propuesta de diagnóstico IDE Binacional Unificada.
4. Ministerio de Relaciones Exteriores, envío del informe de revisión de la información geográfica entregada por el Ministerios de Salud y Protección Social y el Ministerio de Educación.
5. Ministerio de Relaciones Exteriores, se están actualizando los avances de los compromisos del IGAC en el eje VII (numeral 6), del VI Gabinete Binacional Colombia – Ecuador.
6. Ministerio de Relaciones Exteriores, Se atendío la petición del Ministerio para realizar una reunión con el Ministerios de Salud y Protección Social y el Ministerio de Educación para establecer los estándares de intercambio de información geográfica.</t>
  </si>
  <si>
    <t>Se recepcionaron y analizaron las siguientes solicitudes provenientes de: 
1. Cancillería, se envió la propuesta de demarcación del límite fronterizo en los sectores Cerro Troya y Frailejón – La Pintada. Se envió información tipo shapefile y un (1) mapa que describe la zona de interés para la toma de fotografías aéreas del rio Amazonas. 
2. Gabinete Binacional Colombia – Ecuador: Se presentaron los avances en la videoconferencia alcance y hoja de ruta IDE Binacional Colombia - Ecuador, según compromisos adquiridos por el IGAC en el VI Gabinete Binacional Colombia – Ecuador. 
3. Ministerio del Interior, la cual se trasladó al Ministerio de relaciones exteriores, argumentando la pertinencia de ser atendida por esa entidad. 
Policía Nacional. Solicitan hitos fronterizos para conocer las coordenadas del límite fronterizo de Norte de Santander. 
4. Senplades (Secretaria de Planeación y Desarrollo de Ecuador), revisar la documentación enviada para generar la propuesta de diagnóstico IDE Binacional Unificada. 
5. Ministerio de Relaciones Exteriores, envío del informe de revisión de la información geográfica entregada por el Ministerios de Salud y Protección Social y el Ministerio de Educación. 
6. Ministerio de Relaciones Exteriores, Se atendío la petición del Ministerio para realizar una reunión con el Ministerios de Salud y Protección Social y el Ministerio de Educación para establecer los estándares de intercambio de información geográfica.</t>
  </si>
  <si>
    <t>Realización de trabajos de campo, si se requieren para el cumplimiento de la solicitud y preparación de la información a entregar</t>
  </si>
  <si>
    <t xml:space="preserve">Realización de comisiones y asistencia a reuniones técnicas:
-Ejecución de trabajo de campo para la inspección de hitos en la frontera colombo-ecuatoriana, sectores nacimiento río Cainacan y Cerro Troya . Ipiales.
-Participación en el VI Gabinete Binacional Ecuador - Colombia, Pereira 
- Ejecución de trabajo de campo a la frontera colombo-venezolana  como apoyo técnico a la demarcación fronteriza
- Observaciones de temas pendientes del PBIFEC, (Plan Binacional de integración Fronteriza Ecuador- Colombia)
- Asistencia a reunión técnica para el VI Gabinete Binacional Colombia - Ecuador
-Asistencia y socialización de estudios en el Brazo Gaviotas en el Río Arauca 
- Señalización del lindero oriental de la propuesta de área protegida de "Cinaruco". 
- Cálculo punto de frontera con Venezuela Hito VIII. 
- Apoyo técnico a la demarcación e integración  fronteriza en la reunión de coordinación Comisión Mixta Permanente con Ecuador. 
-Definición y formulación de la propuesta de delimitación ámbito geográfico cuenca río Putumayo.
</t>
  </si>
  <si>
    <t>Programación de los trabajos de campo para el mes de Mayo, para dar respuesta a las solicitudes</t>
  </si>
  <si>
    <t>Se atendieron las solicitudes a través de video conferencias, motivo por el cual no fue necesario desarrollar  trabajos de campo.</t>
  </si>
  <si>
    <t xml:space="preserve">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
</t>
  </si>
  <si>
    <t>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t>
  </si>
  <si>
    <t xml:space="preserve">Se continúo con la comisión de campo en el río Putumayo sector Güeppí, como apoyo al trabajo en cuencas internacionales
</t>
  </si>
  <si>
    <t>Participación en la reunión convocada por Cancillería, se reportó a las siguientes entidades: IDEAM, DIMAR, FAC y Cancillería sobre  la comisión de campo realizada en el río Putumayo. Participación en la videoconferencia IDE binacional Colombia – Ecuador, donde se hizo entrega del documento diagnóstico. Participación en la videoconferencia IDE binacional Colombia – Ecuador sobre las observaciones hechas al documento. Es de aclarar que no se necesitó el desplazamiento de funcionarios para atender las solicitudes de la cancillería.</t>
  </si>
  <si>
    <t>Se participó en la reunión con el Ministerios de Salud y Protección Social y el Ministerio de Educación, y se continúo con la elaboración do los estudios multi-temporales en los sectores fronterizos del río Amazonas, Río Putumayo (sector Gueppí), y río Arauca (sector isla Charo).</t>
  </si>
  <si>
    <t>Se realizaron los siguientes trabajos en campo y se participó en reuniones según lo requerido para cumplir con las solicitudes y la entrega de información: se realizó la comisión de campo al río Putumayo sector Güeppí, como apoyo al trabajo en cuencas internacionales, así mismo, se participó en la reunión convocada por la Cancillería donde asistieron entidades como, el IDEAM, la DIMAR y la FAC, para analizar la información obtenida en dicha comisión. Se participó en las dos videoconferencias de la IDE Binacional Colombia – Ecuador, en la primera se entregó el documento diagnóstico y en la segunda se analizaron las observaciones hechas al documento.</t>
  </si>
  <si>
    <t>Construcción y generación del informe técnico</t>
  </si>
  <si>
    <t>Generación de las observaciones por parte del IGAC a las propuestas de organización de capas y presentación de rangos de los indicadores binacionales. Informe de cálculo de los puntos rastreados en campo (Hito VIII) y coordenadas de hitos sobre la recta río Arauca – río Meta. Informe de procesamiento de los hitos rastreados en los sectores Nacimiento río Cainacán y Cerro Troya, los datos crudos del rastreo y los datos crudos convertidos a formato de intercambio de información (RINEX).  Propuesta de delimitación de la cuenca del río Putumayo</t>
  </si>
  <si>
    <t>Proyección de la respuesta conforme a la información disponible en el Instituto. Radicado ER6640</t>
  </si>
  <si>
    <t xml:space="preserve">Se envió correo electrónico con la base de datos en formato Excel de los indicadores binacionales actualizados a 2016, según la información enviada por DNP mediante los oficios 20174240375751 y 20174240715701 </t>
  </si>
  <si>
    <t xml:space="preserve">Se realizó el estudio e informe de la conversión de coordenadas astronómicas de los puntos en la desembocadura del río Güeppí en el río Putumayo.  
  </t>
  </si>
  <si>
    <t xml:space="preserve">Se enviaron los indicadores binacionales actualizados a 2016 al DNP quienes los remiten a la Cancilleria para ser entregados a Ecuador, segun solicitud realizada sobre cartografía binacional Colombia - Ecuador. Se realizó el estudio e informe de la conversión de coordenadas astronómicas de los puntos en la desembocadura del río Güeppí en el río Putumayo.  </t>
  </si>
  <si>
    <t>Se finalizó el estudio y se aprobó el informe de la conversión de coordenadas astronómicas de los puntos en la desembocadura del río Güeppí en el río Putumayo. Se realizó y aprobó el informe técnico sobre los sectores fronterizos de Cerro Troya  y Frailejón – La Pintada. Colombia - Ecuador</t>
  </si>
  <si>
    <t>Se elaboró un informe de revisión sobre la información referente a la localización geográfica de infraestructura de salud y educación, enviada por el Ministerio de Salud y Protección Social y el Ministerio de Educación a través de la cancillería</t>
  </si>
  <si>
    <t>Se elaboró un informe detallado con la información referente a la localización geográfica de la infraestructura de salud y educación, para los Ministerios de: Salud y Protección Social, y  Educación.</t>
  </si>
  <si>
    <t>Se finalizó el estudio y se aprobó el informe de la conversión de coordenadas astronómicas de los puntos en la desembocadura del río Güeppí en el río Putumayo. Se realizó y aprobó el informe técnico sobre los sectores fronterizos de Cerro Troya  y Frailejón – La Pintada. Colombia - Ecuador. Se elaboró el informe de revisión sobre la información referente a la localización geográfica de infraestructura de salud y educación, enviada por el Ministerio de Salud y Protección Social y el Ministerio de Educación a través de la cancillería.</t>
  </si>
  <si>
    <t>Documento</t>
  </si>
  <si>
    <t>Número de documentos del Deslinde elaborados</t>
  </si>
  <si>
    <t>Definición para el año 2018 de la fase 1 que comprende el documento "Proceso de Deslinde Sector Belén de Bajirá" entre los departamentos Chocó – Antioquia. 
Avance del documento en la  definición del esquema de contenido, trabajo de campo, validación y actualización de la información.</t>
  </si>
  <si>
    <t>Para el mes de abril se realizó la socialización del documento con la Dirección General y el Comité Editorial, del cual se están realizando algunas modificaciones de acuerdo a las observaciones realizadas por parte de la Dirección.</t>
  </si>
  <si>
    <t>En el mes de mayo el documento se encuentra en fase de ajustes, según los cambios sugeridos por parte del Comité Editorial.</t>
  </si>
  <si>
    <t>En el mes de Junio, se realizó nuevamente socialización del documento del Proceso de Deslinde “Antioquia y Chocó Sector Belén de Bajirá”</t>
  </si>
  <si>
    <t xml:space="preserve">Para el segundo periodo se tiene un avance del 0.049 sobre el Documento de deslinde elaborado  y un acumulado de 0.999. Se realizó la socialización del documento Proceso de Deslinde “Antioquia y Chocó Sector Belén de Bajirá”, el cual se encuentra en ajustes sugeridos por la Dirección General y el Comité Editorial. </t>
  </si>
  <si>
    <t>En el mes de Julio, se dio por terminado los ajustes realizados  al documento del Proceso de Deslinde “Antioquia y Chocó Sector Belén de Bajirá”, los cuales se encunetran en proceso de  publicación.</t>
  </si>
  <si>
    <t>Para el mes de agosto, el documento se encuentra en proceso de publicación.</t>
  </si>
  <si>
    <t>Producto finalizado.</t>
  </si>
  <si>
    <t xml:space="preserve">Para el tercer periodo se tiene un avance del 0.0015 sobre el Documento de deslinde elaborado  y un acumulado de 1. Esta actividad se finalizó con la aprobación del documento el cual se encuentra en proceso de publicación. </t>
  </si>
  <si>
    <t>ESTUDIO GEOGRÁFICO DEL DESLINDE</t>
  </si>
  <si>
    <t>Definición de la zona de estudio de la investigación -Departamentos de Antioquia y Choco sector Belen de Bajirá</t>
  </si>
  <si>
    <t xml:space="preserve">Se inicio parte de una zona planteada desde el año 2017 por Cartografía, y de allí se definió y replanteó la zona de investigación con el criterio de la cobertura en planchas cartográficas E: 1:25 000, que comprenden los municipios colindantes a la línea del deslinde. </t>
  </si>
  <si>
    <t>Definición de esquema de contenido - Departamentos de Antioquia y Choco sector Belen de Bajirá</t>
  </si>
  <si>
    <t>Definiciòn del esquema de contenido: Introducción, reseña histórica de poblamiento, demografía y caracterización de la población, localización del deslinde, características físicas y bióticas del medio natural y zonas protegidas, proceso de deslinde e informe técnico, bibliografía, glosario y anexos.</t>
  </si>
  <si>
    <t>Desarrollo del contenido - Departamentos de Antioquia y Choco sector Belen de Bajirá</t>
  </si>
  <si>
    <t xml:space="preserve">En este periodo de tiempo se realizaron 2 versiones, una tercera versión será entregada el 5 de abril con los  ajustes  y complementarios según revisión y trabajo de campo necesario para la validación de información y registro fotográfico. </t>
  </si>
  <si>
    <t>Levantamiento de la información en campo - Departamentos de Antioquia y Choco sector Belen de Bajirá</t>
  </si>
  <si>
    <t xml:space="preserve">Los trayectos realizados por los investigadores son: i) Bogotá - Quibdó -Riosucio, Riosucio - Belén de Bajirá y ii) Bogotá – Apartado (Antioquia) - Belén de Bajirá – Blanquiset – Macondo - Nuevo Oriente (Riosucio, Chocó) - Mutatá (Antioquía) – Bogotá. </t>
  </si>
  <si>
    <t>Validación de la información - Departamentos de Antioquia y Choco sector Belen de Bajirá</t>
  </si>
  <si>
    <t>Se valida la informaciòn  realizó la fase de trabajo de campo para levantamiento y validación de la información, con el apoyo de la oficina de comunicaciones, logrando un insumo fotográfico y una actualización de información en vigencia marzo 2018.</t>
  </si>
  <si>
    <t>Ajustes y complementación final del documento - Departamentos de Antioquia y Choco sector Belen de Bajirá</t>
  </si>
  <si>
    <t>Validación y actualización de la información lograda a través de la realización del trabajo de campo, que contó con la colaboración y apoyo de la oficina de comunicaciones para obtener un insumo fotográfico.</t>
  </si>
  <si>
    <t>Socialización y divulgación - Departamentos de Antioquia y Choco sector Belen de Bajirá</t>
  </si>
  <si>
    <t>Se hicieron observaciones al documento en el proceso de socialización con la Dirección General y el Comité Editorial, determinando la realización de algunas modificaciones de acuerdo a los lineamientos de Dirección, por tanto se ejecutò para este periodo de tiempo un porcentaje correspondiente al 85%</t>
  </si>
  <si>
    <t xml:space="preserve">Se realizó socialización del documento final de Belén de Bajirá al Director General del Instituto y al comité editor, quienes hicieron  modificaciones que incluia detallar la zona de estudio y el sector del deslinde, realizar un orden cronológico y ampliar la caracterización geografica, historica y cultural  incluyendo la delimitacion de la zona.
</t>
  </si>
  <si>
    <t>Se realizó socialización del documento del Proceso de Deslinde “Antioquia y Chocó Sector Belén de Bajirá”, el día 7 de Junio de 2018, donde se aprobaron los capítulos 1 y 2, así como la introducción. Por otro lado, quedaron pendientes la lectura y aprobación de los capítulos 3 y 4 y las conclusiones.</t>
  </si>
  <si>
    <t>Se continúa con la socialización del documento: “Proceso de Deslinde “Antioquia y Chocó Sector Belén de Bajirá”” al Director General del Instituto y el Comité Editorial, quienes hacen ajustes y modificaciones. La última socialización fue realizada el día 7 de Junio de 2018, allí aprobaron los capítulos 1 y 2, así como la introducción. Por otro lado, quedaron pendientes la lectura y aprobación de los capítulos 3 y 4 y las conclusiones.</t>
  </si>
  <si>
    <t>Se terminaron los 4 capítulos del documento Belén de Bajirá, los cuales se encuentran aprobados y diagramados en su totalidad junto con la presentación y conclusiones, por otro lado, la página legal y la portada se encuentran en estudio por parte del comité Editorial.</t>
  </si>
  <si>
    <t xml:space="preserve">Actividad terminada, la portada fue aprobada y el documento se encuentra en proceso de publicación </t>
  </si>
  <si>
    <t xml:space="preserve">Actividad finalizada, el documento se encuentra en proceso de publicación </t>
  </si>
  <si>
    <t>Facilitar y promover el acceso a los trámites, servicios e información geográfica que produce el instituto, racionalizando y optimizando el uso de recursos.</t>
  </si>
  <si>
    <t xml:space="preserve">Diversificar y dinamizar la oferta de productos y servicios del portafolio institucional </t>
  </si>
  <si>
    <t>Gestión con valores para resultados
Información y comunicación</t>
  </si>
  <si>
    <t>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t>
  </si>
  <si>
    <t>Registros</t>
  </si>
  <si>
    <t>Número de registros realizados</t>
  </si>
  <si>
    <t>Solicitud de información para actualización de topónimos especiales a las entidades fuente; análisis de variables, actualización de registros programados, análisis de componentes, revisión, depuración y actualización de la toponimia; realización del proceso de revisión, depuración y validación para topónimos históricos y segregados duplicados;levantamiento a partir de la geodatabase de los polígonos correspondientes a ciénagas nuevas; y mejoras continuas a la tabla digitalizada de la base de datos Oracle.</t>
  </si>
  <si>
    <t>Recepción de información para actualización de topónimos especiales. Modificación de la plantilla municipal de demografía. Organización de archivos para cargue de información a base de datos. Corrección de dato plancha en tabla Digitalizado y entrega listado nuevo de posibles duplicados segregados para municipios creados a partir de 1990.</t>
  </si>
  <si>
    <t>Recepción de información para actualización de topónimos especiales a entidades fuente y revisión de páginas web en búsqueda de información municipal y departamental. Modificación plantilla municipal tema generalidades de información catastral. Corrección de dato plancha en tabla digitalizado y datos diversos en tabla Und_Contenido</t>
  </si>
  <si>
    <t>Para el mes de Junio, se realizó la revisión de la información recibida de las entidades fuente. Modificación de la plantilla: causas de defunción, revisión de posibles duplicados de toponimia segregada, realización de análisis de información de Confecámaras, corrección de dato plancha en tabla digitalizado, cambio de topónimos de plantillas tipo Memo a plantilla específica y modificaciones de la plantilla Generalidades a sistema multivariable.</t>
  </si>
  <si>
    <t>Para el segundo periodo se tiene un avance y acumulado de 5.440 registros realizados. Recepción de información para actualización de topónimos especiales a entidades fuente y revisión de páginas web en búsqueda de información municipal y departamental. Modificación de las plantillas: municipal de demografía, municipal tema generalidades de información catastral, causas de defunción, generalidades a sistema multivariable.  Revisión de posibles duplicados de toponimia segregada. Realización de análisis de información de Confecámaras. Organización de archivos para cargue de información a base de datos. Corrección de dato plancha en tabla Digitalizado y entrega listado nuevo de posibles duplicados segregados para municipios creados a partir de 1990.</t>
  </si>
  <si>
    <t>Para el mes de Julio, se modificaron las plantillas municipales Demografía y Social1, revisión de posibles duplicados de toponimia segregada y corrección de información de Confecámaras. Se elaboraron y ejecutaron procedimientos para cargue de información de topónimos duplicados (históricos). Se corrige dato plancha en tabla Digitalizado y se modifica plantilla de generalidades a sistema multivariable.</t>
  </si>
  <si>
    <t>Para el mes de agosto, se modificó la plantilla municipal Social1. revisión de toponimia segregada posibles duplicados y corrección de información de Confecámaras.
Se elaboró proceso de calidad para cargue duplicados históricos. Se organizaron archivos para cargue de información a base de datos. Se corrigieron los datos plancha en tabla Digitalizado y se modificó la plantilla, Generalidades a sistema multivariable</t>
  </si>
  <si>
    <t>Para el mes de septiembre se modificaron las plantillas municipales 01. Generalidades, 02. Demografía, 03. Economía, 04. Movilidad, 05. Social1, y 06. Social2, Se hicieron los cambios necesarios de Cali municipio a Distrito. Se revisó la toponimia segregada de posibles duplicados. Se elaboró proceso de calidad para cargue de duplicados históricos. Se cargaron archivos a base de datos y se generaron dump completo. Se corrigieron los datos plancha en tabla Digitalizado.</t>
  </si>
  <si>
    <t>Para el tercer periodo se tiene un avance de 5.680 registros realizados y un acumulado de 11.120. Se modificó la plantilla municipal Social1. revisión de toponimia segregada posibles duplicados y corrección de información de Confecámaras. Se elaboró el proceso de calidad para cargue duplicados históricos. Se organizaron los archivos para cargue de información a base de datos. Se corrigieron los datos plancha en tabla Digitalizado y se modificó la plantilla, Generalidades a sistema multivariable. Se modificaron las plantillas municipales 01. Generalidades, 02. Demografía, 03. Economía, 04. Movilidad, 05. Social1, y 06. Social2. Se hicieron los cambios necesarios de Cali municipio a Distrito. Se revisó la toponimia segregada de posibles duplicados. Se elaboró proceso de calidad para cargue de duplicados históricos. Se cargaron archivos a base de datos y se generaron dump completo y se corrigieron los datos plancha en tabla Digitalizado.</t>
  </si>
  <si>
    <t>DICCIONARIO GEOGRÁFICO</t>
  </si>
  <si>
    <t>Gestión de información</t>
  </si>
  <si>
    <t>20.0%</t>
  </si>
  <si>
    <t>Análisis de las variables para determinar las entidades solicitantes; análisis del componente económico en las variables de los aspectos agropecuarios; y solicitud de  información necesaria para actualizar la base de datos Oracle de topónimos especiales (departamentos y municipios).</t>
  </si>
  <si>
    <t>Recepción de información de SENA, INVIAS y Subdirección de Catastro. Descargue de inofrmación de defunciones de página web del DANE.</t>
  </si>
  <si>
    <t>Se recibió información de CONALTUR y GIT Fronteras y Límites de Entidades Territoriales</t>
  </si>
  <si>
    <t>Elaboración de listas de chequeo para verificación de información de las entidades fuente. Levantamiento de información, revisión y elaboración de plantillas sobre RUNAP, para nuevos topónimos de áreas protegidas</t>
  </si>
  <si>
    <t>Recepción de información de las siguientes entidades y áreas del Instituto: SENA, INVIAS, CONALTUR, Subdirección de Catastro y GIT Fronteras y Límites de Entidades Territoriales. Elaboración de listas de chequeo para verificación de información de las entidades fuente. Descargue de información de defunciones de página web del DANE. Levantamiento de información, revisión y elaboración de plantillas sobre RUNAP, para nuevos topónimos de áreas protegidas.</t>
  </si>
  <si>
    <t>Se levantó la información y se hizo la revisión y elaboración de plantillas sobre RUNAP, para nuevos topónimos de áreas protegidas,</t>
  </si>
  <si>
    <t>Se continúo con el levantamiento de información, revisión y elaboración de plantillas sobre RUNAP, para nuevos topónimos de áreas protegidas</t>
  </si>
  <si>
    <t>Se levantó información, se hizo la revisión y elaboración de plantillas sobre RUNAP, para nuevos topónimos de áreas protegidas (Distritos Regionales de Manejo Integrado).</t>
  </si>
  <si>
    <t>Se levantó la información, se hizo la revisión y elaboración de plantillas sobre RUNAP, para nuevos topónimos de áreas protegidas.</t>
  </si>
  <si>
    <t>Revisión, depuración y validación de la información</t>
  </si>
  <si>
    <t>30.0%</t>
  </si>
  <si>
    <t>Revisión,depuración y actualización de toponímia histórica duplicada y corrección en las plantillas Excel de duplicados históricos y segregados.</t>
  </si>
  <si>
    <t>Actualización plantilla Excel de demografía municipal en datos de población total, urbana, rural y densidad</t>
  </si>
  <si>
    <t>Actualización plantilla Excel de generalidades municipal en  tema de predios urbanos, rurales y total</t>
  </si>
  <si>
    <t>Actualización plantilla Excel de demografía municipal en  tema de causas de defunción. Revisión de posibles duplicados en topónimos de municipios segregados. Depuración campo CIIU de tabla tmp_confecamaras. Revisión de Glosario del DGC, y escaneo de planchas de DGC</t>
  </si>
  <si>
    <t>Actualización de las plantillas: “Excel de demografía municipal en datos de población total, urbana, rural y densidad”, “generalidades municipales en  tema de predios urbanos, rurales y total”, y “demografía municipal en  tema de causas de defunción”. Revisión de posibles duplicados en topónimos de municipios segregados. Depuración campo CIIU de tabla tmp_confecamaras. Revisión de Glosario del DGC, y escaneo de planchas de DGC.</t>
  </si>
  <si>
    <t>Se actualizaron las plantillas de demografía y social. Se revisó y depuró la información de licencias de construcción, resguardos, capacidad transportadora de carga y pasajeros. Se revisaron los duplicados en topónimos de municipios segregados. Se depuró el campo CIIU de tabla tmp_confecamaras1. Se elaboró y ejecutó el procedimiento para cargue de información topónimos duplicados.
Se actualizaron y depuraron los textos de Glosario y se revisó el archivo Estado del Arte de DGC?, para comparar y complementar con Antecedentes DGC_V2018.doc. Se generaron los archivos PDF del escaneo de cartografía análoga utilizada en el levantamiento del DGC.</t>
  </si>
  <si>
    <t xml:space="preserve">Se modificó la plantilla con información Mineducación Social1 (537 registros); revisión y cargue de información SuperServicios (acueducto, alcantarillado y aseo) Social_1 (1122 registros). Se revisaron posibles duplicados históricos (proceso calidad) y segregados (179 registros). Se comparó el campo CIIU de tabla tmp_confecamaras1 entre DIAN y  DANE CIIU Rev. 4.0 A.C. (1 tabla).
Se revisaron y depuraron archivos departamentales de Generalidades, Demografía y Economía en formato Word y Glosario del DGC. Se elaboraron informes y listados para entregar a usuarios externos (El Tiempo) e internos (CIAF) y reuniones para capacitación en la elaboración Especificaciones Técnicas del DGC.
</t>
  </si>
  <si>
    <t>Se revizó las plantillas municipales para cargue y modificaciones de Cali a Distrito Especial (01_Generalidades, 02_Demografía, 03_Economia, 04_Movilidad, 05_Social1, 06_Social2) (6 registros). Se revisaron posibles duplicados históricos (proceso calidad) y segregados (101 registros).</t>
  </si>
  <si>
    <t xml:space="preserve">Se actualizaron las plantillas de demografía y social. Se revisó y depuró la información de licencias de construcción, resguardos, capacidad transportadora de carga y pasajeros. Se revisaron posibles duplicados históricos (proceso calidad) y segregados (280 registros). Se actualizaron y depuraron los textos del archivos departamentales de Generalidades, Demografía y Economía en formato Word y Glosario del DGC y los  Glosario y se revisó el archivo Estado del Arte de DGC, para comparar y complementar con Antecedentes DGC_V2018.doc. Se generaron los archivos PDF del escaneo de cartografía análoga utilizada en el levantamiento del DGC. Se modificó la plantilla con información Mineducación Social1 (537 registros). Se revisó y cargó la información SuperServicios (acueducto, alcantarillado y aseo) Social_1 (1122 registros) y modificaciones de Cali a Distrito Especial (01_Generalidades, 02_Demografía, 03_Economia, 04_Movilidad, 05_Social1, 06_Social2) (6 registros). Se comparó el campo CIIU de tabla tmp_confecamaras1 entre DIAN y  DANE CIIU Rev. 4.0 A.C. (1 tabla).  Se elaboraron informes y listados para entregar a usuarios externos (El Tiempo) e internos (CIAF) y reuniones para capacitación en la elaboración Especificaciones Técnicas del DGC. </t>
  </si>
  <si>
    <t>Organización y cargue de la información</t>
  </si>
  <si>
    <t>25.0%</t>
  </si>
  <si>
    <t>Incorporación de información de: ciénagas y elaboración y ejecución procedimiento para cargue de información topónimos nuevos (ciénagas) y duplicados históricos.</t>
  </si>
  <si>
    <t>Elaboración y ejecución del procedimiento para cargue de información topónimos nuevos (ciénagas) y duplicados históricos. Incorporación de información de ciénagas.</t>
  </si>
  <si>
    <t>Se hizó el cargue de la plantilla municipal y departamental Social1 (2 a Se elaboraron y ejecutaron procedimientos para cargue de información topónimos nuevos (Distritos Nacionales de Manejo Integrado) y duplicados históricos y segregados</t>
  </si>
  <si>
    <t>Se hizo el cargue de la plantilla municipal y departamental Social1 (2 a Se elaboraron y ejecutaron procedimientos para cargue de información topónimos nuevos (Distritos Nacionales de Manejo Integrado) y duplicados históricos y segregados</t>
  </si>
  <si>
    <t>Actualización, mantenimiento y mejora continua de la base de datos.</t>
  </si>
  <si>
    <t>Actualización de las plantillas, generación de la nueva geodatabase para el levantamiento de los topónimos nuevos, levantamiento de topónimos nuevos, corrección de posición y plancha en tabla digitalizada y corrección directa a topónimos en base de datos.</t>
  </si>
  <si>
    <t>Corrección dato plancha tabla Digitalizado. Elaboración y entrega listado posibles duplicados segregados para municipios creados a partir de 1990</t>
  </si>
  <si>
    <t>Corrección dato plancha tabla digitalizado y corrección datos diversos en tabla Und_Contenido</t>
  </si>
  <si>
    <t>Revisión y cambio de plantillas tipo MEMO a plantillas correspondientes.  Corrección dato plancha tabla Digitalizado. Modificación del sistema multivariable en plantilla Generalidades para notarías, oficinas de registro y juzgados</t>
  </si>
  <si>
    <t>Corrección dato plancha tabla Digitalizado y corrección datos diversos en tabla Und_Contenido.  Elaboración y entrega de los listados de los posibles duplicados segregados para los municipios creados a partir de 1990. Revisión y cambio de plantillas tipo MEMO a plantillas correspondientes. Modificación del sistema multivariable en plantilla Generalidades para notarías, oficinas de registro y juzgados.</t>
  </si>
  <si>
    <t>Se hizo la corrección dato plancha tabla Digitalizado (485 registros). Se hizo la incorporación al sistema multivariable en plantilla las siguientes: Generalidades información de notarías, oficinas de registro y juzgados.</t>
  </si>
  <si>
    <t>Se hizo la corrección dato plancha tabla Digitalizado (559 registros)</t>
  </si>
  <si>
    <t>Actualización Logo página web del DGC y documentos anexos: manual, reseña, glosario y agradecimientos (5 registros). Se hizo la corrección dato plancha tabla Digitalizado (1082 registros). Se hizo una actualización del cargue de las siguientes plantillas: municipal 01_Generalidades, 02_Demografía, 03_Economia, 04_Movilidad, 05_Social1, 06_Social2.</t>
  </si>
  <si>
    <t>Se hizo la corrección dato plancha tabla Digitalizado (2,126 registros). Se hizo la incorporación al sistema multivariable en plantilla las siguientes: Generalidades información de notarías, oficinas de registro y juzgados. Actualización Logo página web del DGC y documentos anexos: manual, reseña, glosario y agradecimientos (5 registros). Se hizo una actualización del cargue de las siguientes plantillas: municipal 01_Generalidades, 02_Demografía, 03_Economia, 04_Movilidad, 05_Social1, 06_Social2.</t>
  </si>
  <si>
    <t>Número de documentos elaborados</t>
  </si>
  <si>
    <t xml:space="preserve">
Revisión de la obra “Nombres Geográficos Región Antioquia y Eje Cafetero” para iniciar el proceso de diseño y diagramación 
</t>
  </si>
  <si>
    <t>Documento “Nombres Geográficos Región Antioquia y Eje Cafetero”: Finalización del diseño y diagramación de la obra</t>
  </si>
  <si>
    <t>NOMBRES GEOGRÁFICOS</t>
  </si>
  <si>
    <t>Revisión final documento técnico Nombres Geográficos Región Antioquia y Eje Cafetero</t>
  </si>
  <si>
    <t>Finalización de la revisión del documento técnico final</t>
  </si>
  <si>
    <t>Se terminó la revisión del documento final</t>
  </si>
  <si>
    <t>Diseño y diagramación</t>
  </si>
  <si>
    <t xml:space="preserve">Elaboración de la propuesta de diseño y diagramación de la obra. </t>
  </si>
  <si>
    <t>Realización del diseño y diagramación de la obra</t>
  </si>
  <si>
    <t xml:space="preserve">La obra se encuentra en diseño y diagramación </t>
  </si>
  <si>
    <t xml:space="preserve">Porcentaje de avance en la elaboración de mapas temáticos </t>
  </si>
  <si>
    <t>Revisión y ajuste de mapas departamentales de la web, e inicio de propuesta de mapas nacionales para atlas de funcionamiento espacial. Finalización del proyecto Mapas de Ruta y entrega del producto final a la Oficina de Difusión y Mercadeo para impresión. Inicio del trabajo de definición cartográfica para el Proyecto Atlas de la organización y funcionamiento espacial del Sistema Urbano Regional en Colombia</t>
  </si>
  <si>
    <t>Para el mes de abril se terminó la fase de definición cartográfica y se inició la elaboración de mapas temáticos para el Proyecto Atlas de la organización y funcionamiento espacial del sistema urbano regional en Colombia</t>
  </si>
  <si>
    <t>Para el mes de mayo, se continúa con la elaboración de mapas temáticos para el Proyecto Atlas de la organización, así como con la edición y control de calidad.</t>
  </si>
  <si>
    <t xml:space="preserve">Para el mes de junio, se trabajó en la edición y ajuste de tablas en Excel sobre las diferentes temáticas que se están abordando en el proyecto Atlas de la organización. Algunas de las temáticas se aplicaron en las plantillas de la región Orinoquia y Amazonia  (un total de 90 mapas) que fueron la base para los talleres de construcción participativa por parte del grupo de investigadores del GIT.
</t>
  </si>
  <si>
    <t>Para el segundo periodo se tiene un avance del 40% de avance en la elaboración de mapas temáticos  y un acumulado de 58%. Se terminó la fase de definición cartográfica. Se inició la elaboración de mapas temáticos para el Proyecto Atlas de la organización y funcionamiento espacial del sistema urbano regional en Colombia. Se trabajó en la edición y ajuste de tablas en Excel sobre las diferentes temáticas que se están abordando. Algunas de las temáticas se aplicaron en las plantillas de la región Orinoquia y Amazonia  (un total de 90 mapas) que fueron la base para los talleres de construcción participativa por parte del grupo de investigadores del GIT.</t>
  </si>
  <si>
    <t>Para el mes de julio, se trabajó en la conceptualización y elaboración de mapas temáticos.</t>
  </si>
  <si>
    <t>Para el mes de agosto, se trabajó en la elaboración de mapas temáticos mundiales y nacionales para el proyecto.</t>
  </si>
  <si>
    <t xml:space="preserve">Para el mes de septiembre se trabajó en la elaboración de mapas temáticos a nivel mundial  para el proyecto “Atlas de la organización y funcionamiento espacial del sistema urbano regional en Colombia”. Se hicieron ajustes al mapa físico de Colombia a escala 1:3´000.000. Se trabajó en generalización y estructuración de multiescala. </t>
  </si>
  <si>
    <t xml:space="preserve">Para el tercer periodo se tiene un avance del 19,40% en la elaboración de mapas temáticos  y un acumulado de 77,40%. Se trabajó en la elaboración de mapas temáticos a nivel mundial  para el proyecto “Atlas de la Organización y Funcionamiento Espacial del Sistema Urbano Regional en Colombia”. Se hicieron ajustes al mapa físico de Colombia a escala 1:3´000.000. Se trabajó en generalización y estructuración de multiescala. </t>
  </si>
  <si>
    <t xml:space="preserve">Facilitar y promover el acceso a los trámites, servicios e información geográfica que produce el Instituto, racionalizando y optimizando el uso de los recursos </t>
  </si>
  <si>
    <t>Implementar, mantener y mejorar Sistemas de Gestión y Control en el contexto del Sistema de Gestión.
Aportar en la lucha contra la corrupción.</t>
  </si>
  <si>
    <t>Control interno</t>
  </si>
  <si>
    <t xml:space="preserve">Política Control Interno
Polìtica  Transparencia, acceso a la información pública y lucha contra la corrupción
</t>
  </si>
  <si>
    <t>MAPAS TEMÁTICOS</t>
  </si>
  <si>
    <t>Generalización de cartografía básica</t>
  </si>
  <si>
    <t>Revisión del contenido temático de los mapas web departamentales, Definición de la escala cartográfica para los mapas nacionales del Proyecto Atlas.  Iniciación del proceso de generalización de la base nacional, escala 1:6.000.000</t>
  </si>
  <si>
    <t>Se continuó el proceso de generalización de la base nacional, escala 1:6.000.000 para el Proyecto Atlas Urbano Regional</t>
  </si>
  <si>
    <t>Se continúa el proceso de generalización de la base nacional, escala 1:6.000.000 para el Proyecto Atlas Urbano Regional. Se concluyó la generalización de todos los mapas departamentales para la web en las variables de anotaciones, cuerpos de agua, drenajes, vías y aeropuertos</t>
  </si>
  <si>
    <t>Se terminó la generalización de la base nacional 1:1.700.000. Se continúa el proceso de generalización de la base nacional escala 1:6.000.000 para el Proyecto "Atlas Urbano Regional". Se hace la generalización de la base cartográfica de la región amazonia en escala 1:1.100.000 y la región orinoquia en escala 1:800.000.</t>
  </si>
  <si>
    <t>Se continúa con el proceso de generalización de la base nacional, escala 1:6.000.000 para el Proyecto “Atlas Urbano Regional”. Se concluyó la generalización de todos los mapas departamentales para la web en las variables de anotaciones, cuerpos de agua, drenajes, vías y aeropuertos. Se terminó la generalización de la base nacional 1:1.700.000. Se hace la generalización de la base cartográfica de la región amazonia en escala 1:1.100.000 y la región Orinoquia en escala 1:800.000.</t>
  </si>
  <si>
    <t>Se terminó el proceso de generalización de la base nacional escala 1:6.000.000 para el Proyecto "Atlas Urbano Regional" en las temáticas de: vías, drenajes sencillos, dobles, orografía, cuerpos de agua, costero insular y anotaciones administrativas.</t>
  </si>
  <si>
    <t xml:space="preserve">Se retomó la generalización de escalas del proyecto multiescala y se culminaron las escalas: 1:2’000.000, 1:3’000.000 y 1’6’000.000.
Se encuentran en elaboración las escalas 1:1’000.000, 1:1’200.000 y 1:1’500.000.
</t>
  </si>
  <si>
    <t xml:space="preserve">Se retomó la generalización de escalas del proyecto multiescala, donde las escalas que están culminadas son: 1:1’000.000; en ejecución se encuentran las escalas 1:1’200.000 con un avance total del 40% y la escala 1:1’500.000 con un avance total del 45%.
</t>
  </si>
  <si>
    <t>Se terminó el proceso de generalización de la base nacional escala 1:6.000.000 para el Proyecto "Atlas Urbano Regional" en las temáticas de, vías, drenajes sencillos, dobles, orografía, cuerpos de agua, costero insular y anotaciones administrativas. Se retomó la generalización de escalas del proyecto multiescala y se culminaron las escalas: 1:2’000.000, 1:3’000.000 y 1’6’000.000. Se retomó la generalización de escalas del proyecto multiescala, donde las escalas que están culminadas son: 1:1’000.000; en ejecución se encuentran las escalas 1:1’200.000 con un avance total del 40% y la escala 1:1’500.000 con un avance total del 45%.</t>
  </si>
  <si>
    <t>Estructuración de la base de datos correspondiente</t>
  </si>
  <si>
    <t xml:space="preserve">Evaluación de la escala de mapas nacionales, participación en la estructuración de la matriz de componentes, subcomponentes y variables del proyecto Atlas de Funcionamiento Espacial, para definir la base de datos correspondiente </t>
  </si>
  <si>
    <t>Se definió la base de datos para el proyecto Atlas de la organización y funcionamiento espacial del sistema urbano regional en Colombia y se inició el proceso de estructuración para la escala 1:6.000.000</t>
  </si>
  <si>
    <t xml:space="preserve">Se continúa la estructuración de la base de datos para el proyecto Atlas de la organización </t>
  </si>
  <si>
    <t xml:space="preserve">Se definió la base de datos, así mismo se continúa con la estructuración de la misma para el Proyecto “Atlas de la organización y funcionamiento espacial del sistema urbano regional en Colombia”, por otro lado, se inició el proceso de estructuración para la escala 1:6.000.000. </t>
  </si>
  <si>
    <t>Se continúo con la estructuración de la base de datos para el proyecto Atlas de la organización y funcionamiento espacial del sistema urbano regional en Colombia.</t>
  </si>
  <si>
    <t xml:space="preserve">Se continuó con la estructuración de la base de datos para el proyecto Atlas de la organización y funcionamiento espacial del sistema urbano regional en Colombia. Se estructuró la base de datos de multiescala en las siguientes escalas: 1:2’000.000, 1:3’000.000 y 1’6’000.000. Se encuentran en estructuración las escalas 1:1’000.000, 1:1’200.000 y 1:1’500.000.
</t>
  </si>
  <si>
    <t xml:space="preserve">Se continúo con la estructuración de la base de datos para el proyecto Atlas de la organización y funcionamiento espacial del sistema urbano regional en Colombia. Se estructuraron en el proyecto multiescala, las escalas 1:1’000.000, y 1:3’000.000 y se encuentran en estructuración las escalas 1:1’200.000 con un avance total del 40% y la escala 1:1’500.000 con un avance total del 45%.
</t>
  </si>
  <si>
    <t xml:space="preserve">Se continúo con la estructuración de la base de datos para el proyecto "Atlas de la organización y funcionamiento espacial del sistema urbano regional en Colombia". Se estructuró la base de datos de multiescala en las siguientes escalas: 1:2’000.000, 1:3’000.000 y 1’6’000.000. Se encuentran en estructuración las escalas 1:1’000.000, 1:1’200.000 y 1:1’500.000 </t>
  </si>
  <si>
    <t>Validación de la información y levantamiento de datos en caso de ser requerido</t>
  </si>
  <si>
    <t>Revisión, depuración y actualización de la información final de cuadros de distancia, perfiles, textos y fotografías de los mapas de ruta para su publicación.</t>
  </si>
  <si>
    <t>Se revisó y validó la información entregada por parte del grupo de investigación para la generación de los mapas temáticos del proyecto Atlas de la organización y funcionamiento espacial del sistema urbano regional en Colombia</t>
  </si>
  <si>
    <t>Se continúa el proceso de validación de la información entregada por parte del grupo de investigación para la generación de los mapas temáticos del proyecto Atlas</t>
  </si>
  <si>
    <t xml:space="preserve">Se crearon las bases de datos para las regiones Amazonia y Orinoquia, donde se realizó la edición de anotaciones administrativas, resguardos indígenas, cuerpos de agua, drenajes dobles y sencillos y cuerpos de agua. Se realizaron ajustes de 80 tablas temáticas para el proyecto atlas urbano-regional. Se realizó el control de calidad y ploteo de los 90 mapas temáticos que se generaron para el trabajo de campo de las regiones Orinoquia y Amazonia.
</t>
  </si>
  <si>
    <t>Se revisó y validó la información entregada por parte del grupo de investigadores para la generación de los mapas temáticos del proyecto “Atlas de la organización y funcionamiento espacial del sistema urbano regional en Colombia”. Se crearon las bases de datos para las regiones Amazonia y Orinoquia, donde se realizó la edición de anotaciones administrativas, resguardos indígenas, cuerpos de agua, drenajes dobles y sencillos y cuerpos de agua. Se realizaron ajustes a 80 tablas temáticas para el proyecto “Atlas urbano-regional”. Se realizó el control de calidad y ploteo de los 90 mapas temáticos que se generaron para el trabajo de campo de las regiones Orinoquia y Amazonia.</t>
  </si>
  <si>
    <t>Se realizaron ajustes a tablas temáticas y se realizó el control de calidad de los mapas temáticos correspondientes para el proyecto Atlas urbano-regional.</t>
  </si>
  <si>
    <t xml:space="preserve">Se realizaron ajustes de 15 tablas temáticas para los mapas mundiales del proyecto Atlas urbano-regional: 1. Usuarios de internet, 2. Producto interno bruto (PIB), 3. Exportaciones, 4. Acuerdos comerciales, 5. Desplazados internos 6. Índice de desarrollo humano 2016, 7. Índice global de felicidad 8. Índice mundial de riesgo, 9. Situación geopolítica, 10. Protocolos ambientales 11. Flujo de turistas, 12. Índice de hambre, 13. Sitios RAMSAR, 14. Patrimonio UNESCO y 15. Fenómenos naturales amenazantes
Se realizaron ajustes de 14 tablas temáticas para los mapas nacionales del proyecto Atlas urbano-regional: 1. Radio difusión sonora, 2. Infraestructura para el acceso a internet gratis, 3. Suscriptores a internet por tipo de tecnología 4. Degradación de los recursos agua y suelo, 5. Exportaciones e importaciones 6. Grupos étnicos y cobertura de la tierra, 7. Uso eficiente del agua a nivel de subcuencas, 8. Cobertura de TV por señal TDT y por suscripción, 9. Intensidad del desplazamiento forzado, 10. Producción minera, 11. Llegada aérea de pasajeros en temporada alta, 12. Llegada aérea de pasajeros en temporada regular, 13. Instituciones de educación superior (sector), 14. Instituciones de educación superior (carácter) </t>
  </si>
  <si>
    <t xml:space="preserve">Se elaboró la Base para mapas mundiales, Versión 2 (V2). Se realizaron ajustes de 13 tablas temáticas para los mapas mundiales del proyecto Atlas urbano-regional.  Se realizaron ajustes de 9 tablas temáticas para los mapas nacionales del proyecto Atlas urbano-regional. </t>
  </si>
  <si>
    <t>Se realizaron ajustes a 28 tablas temáticas para los mapas mundiales del proyecto "Atlas Urbano-Regional": 
1. Usuarios de internet, 2. Producto interno bruto (PIB), 3. Exportaciones, 4. Acuerdos comerciales, 5. Desplazados internos
6. Índice de desarrollo humano 2016, 7. Índice global de felicidad
8. Índice mundial de riesgo, 9. Situación geopolítica, 10. Protocolos ambientales 
11. Flujo de turistas, 12. Índice de hambre, 13. Sitios RAMSAR, 14. Patrimonio UNESCO y 15. Fenómenos naturales amenazantes, 16. Patrimonio de la humanidad, 17. Sitios ramsar, 18. Usuarios de internet, 19. FelicidadV2, 20. Índice de desarrollo humanoV3, 21. Índice global del hambreV3, 22. Protocolos ambientalesV4, 23. Desplazamientos internos e internacionales V2, 24. Flujos_de_turistasV2, 25. Riesgo Ambiental, 26. Amenazas Naturales, 27. Exportaciones e Importaciones, 28. PIB per capita.
Se realizaron ajustes a 23 tablas temáticas para los mapas nacionales del proyecto "Atlas Urbano-Regional": 1. Radio difusión sonora, 2. Infraestructura para el acceso a internet gratis, 3. Suscriptores a internet por tipo de tecnología, 4. Degradación de los recursos agua y suelo, 5. Exportaciones e importaciones, 6. Grupos étnicos y cobertura de la tierra, 7. Uso eficiente del agua a nivel de subcuencas, 8. Cobertura de TV por señal TDT y por suscripción, 9. Intensidad del desplazamiento forzado, 10. Producción minera, 11. Llegada aérea de pasajeros en temporada alta, 12. Llegada aérea de pasajeros en temporada regular, 13. Instituciones de educación superior (sector), 14. Instituciones de educación superior (carácter), 15. Comunicación en radiodifusión sonora, 16. Desplazamiento forzado, 17. Ocupación de la tierra por grupos étnicos indígenas y negros, 18. Producción minera, 19. Número de instituciones de educación superior por sector, 20. Número de instituciones de educación superior por carácter institucional, 21. Infraestructura para el acceso a internet gratis para la gente, 22. Exportaciones e importaciones de zonas francas y 23. Áreas protegidas.</t>
  </si>
  <si>
    <t>Generación de mapas temáticos y control de calidad</t>
  </si>
  <si>
    <t>Generación de los mapas finales de Ruta, elaboración de mapas departamentales para la web, realización de control de calidad e iniciación de la elaboración del mapa de fisiografía para el Proyecto Atlas</t>
  </si>
  <si>
    <t>Se elaboró 12 mapas temáticos para el proyecto Atlas Urbano-Regional</t>
  </si>
  <si>
    <t>Se elaboraron 32 mapas para el proyecto Atlas Urbano-Regional</t>
  </si>
  <si>
    <t>Se elaboraron 87 mapas nacionales para el proyecto Atlas Urbano-Regional.</t>
  </si>
  <si>
    <t>Se elaboraron 131 mapas nacionales para el proyecto "Atlas Urbano-Regional".</t>
  </si>
  <si>
    <t>Se elaboraron 18 mapas nacionales para el proyecto Atlas Urbano-Regional.</t>
  </si>
  <si>
    <t>Se elaboraron 14 mapas mundiales y 15 mapas nacionales para el proyecto Atlas Urbano-Regional, antes mencionados</t>
  </si>
  <si>
    <t>Se ajustaron 13 mapas globales finales, los cuales requirieron una elaboración más detallada, para el proyecto Atlas Urbano-Regional, asi mismos, se les realizó control de calidad.</t>
  </si>
  <si>
    <t>Se elaboraron 33 mapas nacionales, 14 mapas mundiales, se ajustaron 13 mapas globales y se realizó el control de calidad de 13 mapas temáticos que requirieon una elaboración más detallada,  para el proyecto "Atlas Urbano-Regional"</t>
  </si>
  <si>
    <t xml:space="preserve">Gestionar el desarrollo de plataformas tecnológicas, así
como adecuar y dar mantenimiento a la infraestructura
física.
</t>
  </si>
  <si>
    <t xml:space="preserve">Gobierno Digital, antes Gobierno en Línea
Fortalecimiento organizacional y simplificación de procesos
Fortalecimiento organizacional y simplificación de procesos
Racionalización de trámites
</t>
  </si>
  <si>
    <t>Plan estratégico de tecnologías de la información y las comunicaciones PETI</t>
  </si>
  <si>
    <t>EVALUACION Y CONTROL DE LA GESTIÓN INTERNA</t>
  </si>
  <si>
    <t>OBSERVACIONES IV PERIODO</t>
  </si>
  <si>
    <t>Oficina de Control Interno</t>
  </si>
  <si>
    <t>Porcentaje avance cumplimiento del plan auditorías</t>
  </si>
  <si>
    <t>De un 23,58% programado, se cumplio con un 22,92% que equivale a un cumplimiento del 97,2 en el trimestre. Los seguimientos que no se alancanzaron a realizar se reprograman para abril y mayo, no se pudo cumplir ya que no se tenia la información disponible al 30 de marzo</t>
  </si>
  <si>
    <t>De un 23,59% programado, se cumplió con el 21,48% que equivale a un cumplimiento del 91,01% en el trimestre. Algunas de las causas para el no cumplimiento de algunos informes son: no contrar oportunamente con la información, vacaciones de 2 auditores.</t>
  </si>
  <si>
    <t>En el tercer trimestre de un 45,09 % programado, se cumplió con el 31,54% que equivale a un cumplimiento del 69,95% en el trimestre. Algunas de las causas para el no cumplimiento no se adicionaron lo contratos vigentes, traslado de una funcionaria desde el 15 de julio a otra dependencia.</t>
  </si>
  <si>
    <t xml:space="preserve">para octubre de un ____% programado, se cumplió con el ____% que equivale a un cumplimiento del _____% en el mes. Algunas de las causas para el no cumplimiento </t>
  </si>
  <si>
    <t>Informes de auditorias</t>
  </si>
  <si>
    <t>Realizar auditorias integrales priorizadas</t>
  </si>
  <si>
    <t>se realizaron las auditorias integrales de Territorial Bolivar, GIT Gestion Documental, GIT Control Disciplinario y Almacen</t>
  </si>
  <si>
    <t>Se realizaron auditorías integrales de Territorial Huila, GIT de Generación de datos y productos cartográficos, Territorial Quindió, y Valle (áreas técnica y financiera)</t>
  </si>
  <si>
    <t>Se realizaron auditorías integrales de Territorial Boyacá U.O.C. Soata, las auditorias del banco y arauca estan sugetas a que se suministre personal a la OCI</t>
  </si>
  <si>
    <t>No se programaron este tipo de auditorías en el cuarto trimestre</t>
  </si>
  <si>
    <t>Realizar auditorias de seguimiento priorizadas</t>
  </si>
  <si>
    <t>No se programaron este tipo de auditorías en el segundo trimestre</t>
  </si>
  <si>
    <t>Auditoria de seguimiento GIT Servicio al Ciudadano, las auditorias del Guijira y Meta fueron reprogramadas po falta de personal en la OCI</t>
  </si>
  <si>
    <t xml:space="preserve">Auditoria de seguimiento Territorial Meta y Santander </t>
  </si>
  <si>
    <t>Auditoría Interna de Calidad a los procesos que hacen parte del SGI de la entidad en las Direcciones Territoriales, Sede Central y Seguimiento a ISO/IEC 17025</t>
  </si>
  <si>
    <t>No se programaron este tipo de auditorías en el segundo trimestre. Se inició con la etapa de planeación del ejercicio auditor de calidad en direcciones territoriales.</t>
  </si>
  <si>
    <t>Se realizo auditoría al SGI Sede Central y Direcciones Territoriales</t>
  </si>
  <si>
    <t>Otros informes (Ejecutivo Anual, Control Interno Contable, Seguimientos PMCGR,  PAA, PES, Plan de fortalecimiento, Acuerdos de Gestión, ACPM), entre otros.</t>
  </si>
  <si>
    <t>Se realizaron los informes: Ejecutivo Anual, Control Interno Contable, PQRDS, Gestión por Dependencias, autocomisiones, Pormenorizado del Sistema de Control Interno, Mapa de Riesgos de Gestión, Ekogui, Austeridad, Metas de Gobierno, ACPMS, Ejecución Presupuestal y Derechos de Autor</t>
  </si>
  <si>
    <t>Se cumplió con Informde PAA, Acuerdos de Gestión de Gerentes públicos, Plan Estrategico Sectorial, Plan de Mejoramiento de la CGR, Riesgos de Gestión (Seguimiento en aplicativo), Modelo Integrado de Planeación y Gestión, Austeridad del Gasto Público, Autocomiones (3), Secop (trabajo de campo), SIIF (análisis), Plan Anual de Adquisiciones, SNARIV, Actas de Supervisión, Seguimiento Ejecuciòn presupuestal DT.</t>
  </si>
  <si>
    <t>se realizaron los informes: Plan Estratégico Sectorial, Informe Pormenorizado , Seguimiento Plan de Mejoramiento de la Contraloría General de la República , Seguimiento Plan Anticorrupción y Atención al Ciudadano, Seguimiento Mapa  de Riesgos de Gestión, Ekogui , Peticiones, Quejas, Reclamos, Denuncias y Sugerencias , Austeridad del gasto público , Auto comisiones (3), SNARIV  (trabajo de campo) , Seguimiento ejecución presupuestal Direcciones Territoriales (en revision).</t>
  </si>
  <si>
    <r>
      <t>Se realizaron informes de Plan de Acción Institucional con corte 30-09-2018 (consolidación), Acuerdos de Gestión Gerentes Públicos con corte 30-06-2018, Austeridad del gasto público con corte 30-09-2018 (consolidación), SIGEP.</t>
    </r>
    <r>
      <rPr>
        <sz val="6"/>
        <rFont val="Calibri"/>
      </rPr>
      <t xml:space="preserve">
</t>
    </r>
  </si>
  <si>
    <t>Realizar Seguimiento del Plan Anticorrupción y Atención al Ciudadano</t>
  </si>
  <si>
    <t>Se realizó seguimiento del Plan anticorrupcion y atencion al ciudadano a 31-12-2017</t>
  </si>
  <si>
    <t>Se realizó seguimiento del Plan anticorrupcion y atencion al ciudadano a 30-04-2018</t>
  </si>
  <si>
    <t>Se realizó seguimiento del Plan anticorrupcion y atencion al ciudadano a 30-08-2018</t>
  </si>
  <si>
    <t>Cumplimiento actividades de fomento de la cultura de autocontrol y  autoevaluación</t>
  </si>
  <si>
    <t>De un 25% programado, se ejecutó  un 25% que corresponde a un cumplimiento del 100% en el primer trimestre</t>
  </si>
  <si>
    <t>De un 25% programado, se ejecutó  un 25% que corresponde a un cumplimiento del 100% en el segundo trimestre.</t>
  </si>
  <si>
    <t>De un 25% programado, se ejecutó  un 25% que corresponde a un cumplimiento del 100% en el tercer trimestre.</t>
  </si>
  <si>
    <t xml:space="preserve"> Fomento de la cultura de autocontrol y  autoevaluación</t>
  </si>
  <si>
    <t>Realizar actividades para el fomento de la cultura de autocontrol y autoevaluación.</t>
  </si>
  <si>
    <t>Se realizó charla en reunión de cierre de la auditoria integral de Bolivar enfocado a riesgos, autocontrol y autoevaluación</t>
  </si>
  <si>
    <t>El 24-04-2018 se dió la charla de autocontrol y autoevaluación en la territorial Huila, el 22-05-2018 en territorial Quindió y el 15-06-2018 en la Territorial Valle.</t>
  </si>
  <si>
    <t xml:space="preserve">El 24-07-2018 se dió la charla de autocontrol y autoevaluación en la territorial Boyaca - U.O.C. Soata. </t>
  </si>
  <si>
    <t>Plan de tratamiento de riesgos de seguridad y privacidad de la información</t>
  </si>
  <si>
    <t>Plan de seguridad y privacidad de la información</t>
  </si>
  <si>
    <t>Brindar atención al ciudadano fomentando los mecanismos de participación y transparencia</t>
  </si>
  <si>
    <t>Dar cumplimiento a las Políticas de: Transparencia, acceso a la información pública y lucha contra. 
Prticipación Ciudadana en la gestión pública.
Aportar en la lucha contra la corrupción.</t>
  </si>
  <si>
    <t>Información y Comunicación</t>
  </si>
  <si>
    <t>Dar cumplimiento a las Políticas de Gobierno en Línea y de Servicio al Ciudadano.</t>
  </si>
  <si>
    <t xml:space="preserve">Brindar atención al ciudadano fomentando los mecanismos de participación y transparencia
</t>
  </si>
  <si>
    <t>Defensa jurídica</t>
  </si>
  <si>
    <t>GESTIÓN HUMANA</t>
  </si>
  <si>
    <t>DD-MM-AAAA</t>
  </si>
  <si>
    <t xml:space="preserve"> Gestionar el desarrollo de plataformas tecnológicas, así como adecuar y dar mantenimiento a la infraestructura física.</t>
  </si>
  <si>
    <t>Direccionamiento estratégico y Planeación</t>
  </si>
  <si>
    <t>SECRETARÍA GENERAL GIT TALENTO HUMANO</t>
  </si>
  <si>
    <t>Avance de implementación del Plan Estratégico del Talento Humano.</t>
  </si>
  <si>
    <t>Se avanza en la ejecución de los diferentes temas que componen el Plan Estratégico de Talento Humano, como lo son Capacitación, Bienestar Social e Incentivos, y la Implementación del Sitema de Gestión y Seguridad y Salud en el Trabajo SGSST (Sistema de Vigilancia en Riesgo Psicosocial (SVE); Sistema de  Vigilancia en Riesgo Eronómico, Subprograma de Higiene y Seguridad Industrial, acompañamiento y seguimiento a los Comites COPASST  y Comités de Convivencia Laboral, ntre otros)</t>
  </si>
  <si>
    <t>Plan de Gestión Estratégica del Talento Humano Ejecutado.</t>
  </si>
  <si>
    <t>RUTA DE LA FELICIDAD: LA FELICIDAD NOS HACE PRODUCTIVOS</t>
  </si>
  <si>
    <t>Socializar y Mantener  el Sistema de Gestión y Seguridad  y Salud en el Trabajo.</t>
  </si>
  <si>
    <t xml:space="preserve">Se realizaron jornadas de capacitación en el Sistema de Gestión y Seguridad y Salud en el Trabajo con participación de 1.053 servidores públicos.
Sub Programa de Medicina Preventiva y del Trabajo: 
1Sistema de Vigilancia Epidemiológica (SVE) en Riesgo Biomecánico
se realizaron pausas activas en Sede Central y las Direcciones Territoriales de Huila y Sucre, con una participación total de 421 servidores públicos.
Se realizó la inspección de 103 puestos de trabajo a 70 funcionarios y 33 contratistas de prestación de servicios y se aplicó encuesta de Síntomas de Desordenes Musculo esqueléticos (SIN-DME) a igual número de servidores.  
Se realizaron 12 valoraciones osteomusculares a los funcionarios y se entregaron elementos ergonómicos como descansa pies, soporte lumbar y elevadores de pantalla a 83 funcionarios.
Fueron reportados 24 accidentes laborales a nivel nacional, a los cuales se les realizó la respectiva investigación y notificación de acciones para la prevención-deportivos (1), propios del trabajo (21), recreativo o cultural (1) y de tránsito (1).
Sistema de Vigilancia en Riesgo Psicosocial (SVE)
Evaluación Psicosocial: se llevó a cabo la Etapa 1 (Evaluación Objetiva), en la que se revisó y consolidó la información del proceso de Gestión Humana. En la segunda Etapa (Evaluación Subjetiva) se aplicarán los cuestionarios de evaluación, para obtener la percepción de los servidores públicos, frente a sus condiciones del trabajo, fuera del trabajo y la sintomatología asociada al estrés.
Capacitaciones en la S.C. a 242 servidores públicos en temáticas de Auto reconocimiento e Identidad Corporativa – Sesión I y II, Trabajo en equipo y Relaciones interpersonales, comunicación.
Comité de Convivencia Laboral: seguimiento a la conformación y funcionamiento y a los casos que se manejan en cada Sede a nivel nacional. Se publicaron TIPS para sensibilizar en temas de Convivencia Laboral, y prevenir situaciones de Acoso Laboral y se realizó videoconferencia con participación de 55 funcionarios de 14 D.T..
 Registro y seguimiento a 105 casos de Ausentismo laboral por incapacidad médica.
Subprograma de Higiene y Seguridad Industrial
Se realizó videoconferencia con participación de 20 Direcciones Territoriales, acompañamiento en la capacitación en prevención de minas antipersonas, a los servidores que realiza actividades en campo de la  Sub. de Catastro.
Se inspeccionaron las condiciones de infraestructura física de las Direcciones Territoriales de Cesar, Barbosa, Riohacha, San Gil y Socorro.
Se realizó inducción y sensibilización a las Brigadas de Emergencias a nivel nacional, visita a las Direcciones Territoriales de Cesar y Guajira.
Se inspeccionaron alarmas de emergencia en la Sede Central y se entregaron elementos para el funcionamiento de las Brigadas en las Direcciones Territoriales.
Se avanzó en la concertación y construcción del documento para la Ayuda Mutua de las entidades circunsvecinas.
Acompañamiento COPASST a nivel nacional: se desarrollaron dos eventos de capacitación al Comité Paritario de Salud Ocupacional -COPASST- en la Sede Central y la Dirección Territorial de Cundinamarca.
</t>
  </si>
  <si>
    <t>Sistema de Gestión de Seguridad y Salud en el Trabajo: Jornadas de capacitación en el  SGSST con participación de 1.053 servidores públicos; Divulgación de Tips sobre medicina preventiva; pausas activas con participación total de 615 servidores públicos; inspección de 234 puestos de trabajo, con las respectivas recomendaciones; 36 valoraciones osteomusculares realizadas y entrega elementos ergonómicos a 83 funcionarios; seguimiento e investigación a los 50 accidentes laborales del semestre y acciones de prevención notificadas.
Sistema de Vigilancia en Riesgo Psicosocial (SVE): evaluación Psicosocial: desarrollo 1er Etapa (Evaluación Objetiva) y  2da Etapa (Evaluación subjetiva), con aplicación de la encuesta para la Evaluación de los Factores de Riesgo Psicosocial a 1449 servidores; talleres para la mejora del clima laboral a 242 servidores públicos; seguimiento a Comités de Convivencia Laboral y a los casos que se manejan en cada Sede, capacitación a los integrantes, publicación de TIPS de prevención;  se realizó videoconferencia con participación de 20 D.T.; registro y seguimiento a 330 casos de Ausentismo laboral por incapacidad médica del semestre.
Subprograma de Higiene y Seguridad Industrial: videoconferencia a las D.T., acompañamiento en la capacitación de prevención de minas antipersonas, a los servidores que realiza actividades en campo de la  Sub. de Catastro. Se inspeccionaron las condiciones de infraestructura física de las D.T. Cesar, Barbosa, Riohacha, San Gil y Socorro; inducción y sensibilización a Brigadas de Emergencias y visita a las D.T. Cesar, Guajira, Magdalena, Nariño y Risaralda en las que se realizaron sendos pre-simulacros  y sensibilización en toma de signos vitales, acciones en presencia de fuego y emergencias ambientales; inspección alarmas de emergencia S.C. y entrega elementos para el funcionamiento de las Brigadas en las D.T.
Acompañamiento COPASST a nivel nacional, dos eventos de capacitación al Comité Paritario de Salud Ocupacional -COPASST- en la S.C. y las 22 D.T.</t>
  </si>
  <si>
    <t>Se documentó el Sistema y se lleva avance de cumplimiento del 95% de los requisitos del Decreto 1072 de 2015. En aras de certificar el sistema en la norma ISO 45000 versión 2018 se adelantó el diagnóstico comparativo de los requerimientos del Decreto 1072 de 2015 vrs los de la ISO 45000 versión 2018, con un nivel de avance del 66.7%. Fueron sensibilizados 1.223 servidores públicos a nivel nacional.
En el marco del Subprograma de Medicina Preventiva y de Trabajo se operativizo el Sistema de Vigilancia Epidemiológica (SVE) en Riesgo Biomecánico y del Sistema de Vigilancia Epidemiológica (SVE) en Riesgo Psicosocial. Se realizaron actividades de promoción y prevención y se difundieron campañas #ERGOTIPS.
Se llevó a cabo la semana de la salud con diferentes actividades, se realizaron jornadas de pausas activas con participación en promedio de 758 servidores públicos; inspección de 240 puestos de trabajo y  aplicación de la encuesta de Síntomas de Desordenes Musculo esqueléticos (SIN-DME),  se realizaron escuelas terapéuticas (  enfermedades osteomusculares), 36 valoraciones osteomusculares a los funcionarios que puntuaron con más de 7 en la escala de dolor, y que se consideran, requerirán atención especializada por parte de la fisioterapeuta de la ARL y se entregaron elementos ergonómicos a 96 funcionarios.
En la semana de la salud se realizó obra de teatro en prevención de accidentes laborales caída al mismo nivel y se reportaron 70 accidentes laborales a nivel nacional.
Se desarrollo 1er Etapa (Evaluación Objetiva) y 2da Etapa (Evaluación subjetiva), con aplicación de la encuesta para la Evaluación de los Factores de Riesgo Psicosocial a 1449 servidores. 
Se realizaron talleres para la mejora del clima laboral a 242 servidores públicos; seguimiento a Comités de Convivencia Laboral y a los casos que se manejan en cada Sede, capacitación a los integrantes, publicación de TIPS de prevención; se realizó videoconferencia con participación de 20 D.T. y se realizó el registro y seguimiento a los casos de Ausentismo laboral por incapacidad médica
Videoconferencia a las D.T., acompañamiento en la capacitación de prevención de minas antipersonas, a los servidores que realiza actividades en campo de la Sub. de Catastro. Se inspeccionaron las condiciones de infraestructura física de las D.T. Cesar, Barbosa, Riohacha, San Gil y Socorro; inducción y sensibilización a Brigadas de Emergencias y visita a las D.T. Cesar, Guajira, Magdalena, Nariño y Risaralda en las que se realizaron sendos pre-simulacros y sensibilización en toma de signos vitales, acciones en presencia de fuego y emergencias ambientales; inspección alarmas de emergencia S.C. y entrega elementos para el funcionamiento de las Brigadas en las D.T. Acompañamiento COPASST a nivel nacional, dos eventos de capacitación al Comité Paritario de Salud Ocupacional -COPASST- en la S.C. y las 22 D.T.</t>
  </si>
  <si>
    <t>Desarrollar actividades de Bienestar Social.</t>
  </si>
  <si>
    <t xml:space="preserve">Se elaboró y aprobó el Plan de Bienestar Social, en cesión del Comité de Gestión y Desempeño, reunión llevada a cabo el 08 de marzo.
Se conformó el Comité organizador de las Olimpiadas nacionales y se desarrollaron 3 reuniones.
Se desarrollaron clases de zumba en la Sede Central y Dirección Territorial Cundinamarca con participación de 22 servidores públicos.
Se apoyó la jornada del día sin carro en la Sede Central y Territorial Cundinamarca en la cual participaron 147 servidores públicos.
Se conmemoraron fechas 3 especiales, día del conductor, de la mujer, del hombre con participación de 1.944 servidores y servidoras públicas.
Se enviaron mensajes de felicitación por cumpleaños a 287 servidores públicos en todo el país y por reconocimiento de roles o profesiones, día del periodista y del Contador. </t>
  </si>
  <si>
    <t xml:space="preserve">Se desarrollaron las V Olimpiadas Nacionales en Bucaramanga con participación de 1300 deportistas; convocatoria a los juegos función pública, campaña IGAC ES MUNDIAL; clases de zumba, apoyo  día sin carro con participación de 169 servidores; Se celebraron 9 fechas especiales ( día de la Familia IGAC, del Servidor Público, del Conductor, de la Secretaria, de la mujer y del hombre, de la madre y del padre, del Idioma, del Trabajo y de la ceniza)  con participación de más de 2.600 servidores; mensajes de felicitación por cumpleaños a servidores y de reconocimiento de roles o profesiones, día del periodista, del Contador y del Abogado. 
Se desarrollaron 2 talleres a 54 pre pensionados en Marketing Personal y adaptabilidad Laboral (Resiliencia) y en régimen de prima media para funcionarios.  Se realizó 1 feria de vivienda (fondo Nal del Ahorro) y educación (Compensar) con 130 personas. </t>
  </si>
  <si>
    <t xml:space="preserve">Se desarrollaron las V Olimpiadas Nacionales en Bucaramanga con participación de 1300 deportistas, se finalizó la participación de los Juegos de la Función Pública 2017 y se realizó la convocatoria para 2018; se realizaron partidos inaugurales del Polideportivo y la campaña IGAC ES MUNDIAL.
El 13 de agosto de 2018 se conmemoró el aniversario número 83 del IGAC, con participaron de más de 600 servidores públicos, evento en el que se condecoraron 50 funcionarios en todo el país.
 En la S.C. y D.T. Cundinamarca se desarrollaron clases de zumba  y se apoyó la jornada del día sin carro, con participaron 169 servidores públicos. Se realizó la caminata ecológica a la cascada Arzobispo (Parque Nacional), con la participación de 11 servidores públicos de la S.C.
Desvinculación Asistida: se diseñó la encuesta de retiro laboral e incluyó en el manual de procedimientos de bienestar social y se aplicó a 2 funcionarios previo al retiro. Se adelanta la organización del Encuentro Nacional de pre-pensionados que se realizará en octubre próximo.
Se realizó charla sobre los mecanismos de protección al cesante brindados por Compensar en relación con el seguro de desempleo y la agencia de empleo, previo al retiro de los funcionarios desvinculados en provisionalidad, para dar paso a la lista de elegibles del concurso. Se desarrollaron 2 talleres a 54 pre-pensionados en Marketing Personal y emprendimiento, adaptabilidad Laboral (Resiliencia) y capacitación régimen de prima media, para la adecuada desvinculación asistida.
Se realizó convocatoria para el concurso literario con la temática de geográfica cuyos cuentos se encuentran en proceso de revisión para la escogencia del ganador.
Se celebraron 9 fechas especiales a más de 2.600 servidores públicos.
Se celebró el día del conductor con eventos de charla de movilidad y un recorrido por el centro histórico por la ciudad de Bogotá. 
Se enviaron 607 mensajes de felicitación por cumpleaños a los servidores públicos a nivel nacional y también, por reconocimiento de roles o profesiones. 
</t>
  </si>
  <si>
    <t>Formular y ejecutar el plan  de Incentivos para evaluación del Desempeño.</t>
  </si>
  <si>
    <t>Se formuló y aprobó el Plan Incentivos, en cesión del Comité de Gestión y Desempeño, reunión llevada a cabo el 08 de marzo.</t>
  </si>
  <si>
    <t>Se elaboro el Documento preliminar el Plan de Incentivos el cual contiene lo referente a Evaluación del Desempeño, incentivo social e incentivos para Grupos de Trabajo. Se cuenta con la base de datos de los funcionarios con calificación sobresaliente de evaluación del desempeño periodo 01/02/2017 - 2018 (31 enero).</t>
  </si>
  <si>
    <t>El Plan de Incentivos fue elaborado y presentado ante la Comisión de Personal en reunión del 28 de agosto de 2018 y fue aprobado por el Comité Institucional de Gestión y Desempeño en reunión del 26 de septiembre de 2018.</t>
  </si>
  <si>
    <t>RUTA DEL CRECIMIENTO: LIDERANDO TALENTO</t>
  </si>
  <si>
    <t>Armonizar el Plan de Gestión Estratégica  con MIPG.</t>
  </si>
  <si>
    <t>No hay programación para el trimestre</t>
  </si>
  <si>
    <t>Se avanza en la alineación del Plan de Gesitón Estratégica de Talento Humano en un solo documento acorde a los lineamientos de MIPG, toda vez que sí existen planes de manera individual y para incorpar los lineamientos de la OAP en el marco del  D/612 de 2018 “Por el cual se fijan directrices para a Integración de los planes institucionales y estratégicos al Plan de Acción por parte de las entidades del Estado”.</t>
  </si>
  <si>
    <t>Se avanzo en la estructuración de las propuestas de los programas Servimos, Gente Jóven, Horarios Flexibles, Teltrabajo, entre otros, para alinear el Plan de Gesitón Estratégica de Talento Humano en un solo documento acorde a los lineamientos de MIPG.</t>
  </si>
  <si>
    <t>Desarrollar eventos de capacitación en temas transversales.</t>
  </si>
  <si>
    <t>Se desarrollaron 5 eventos de capacitación (Curso de Formación de Auditores internos ISO 17025-2017; Curso de Ingles; Taller Nuevos lineamientos en la contratación del estado(acuerdo marco); Taller aplicado: “Para Actualización y Fortalecimiento de los Convenios”; Taller de Proceso Disciplinario, etapas del Proceso Ordinario) en los cuales se contó con registros de asistencia de 150 funcionarios de la secde Central y la D.T. Cundinamarca.</t>
  </si>
  <si>
    <t>9 Módulos de Ingles, capacitación en temas de contratación pùblica, Comisión de personal, actualización de derechos de Petición, servicio al ciudadano, MIPG, Código de Integridad, entre otros, con 589 registros de asistencia.</t>
  </si>
  <si>
    <t>Van realizados: 9 Módulos de Ingles, capacitación en temas de contratación pùblica, Comisión de personal (virtual) , actualización de derechos de Petición, servicio al ciudadano, MIPG, Código de Integridad, Formación de Auditores internos ISOActualización y Fortalecimiento de los Convenios 17025-2017, Nuevos lineamientos en la contratación - Acuerdo marco de Precios, Proceso Disciplinario, etapas del Proceso Ordinario, Modalidades de Selección con Énfasis en Licitación Pública , Ejecución y Liquidación  de los contratos, Formación a Formadores, 1er encuentro de servicio al ciudadano,  Modelo Integrado de Planeación y Gestión - MIPG, Elaboración de estudios previos y aspectos prácticos para el manejo de los convenios, Coaching Sistémico (Comité Directivo Valledupar), entre otros, con mas de 813 registros de asistencia.</t>
  </si>
  <si>
    <t>Acompañamiento en el proceso de Formación de Formadores</t>
  </si>
  <si>
    <t>Se desarrolló el Curso formación de formadores con énfasis en el catastro colombiano con una intensidad de 40 horas, en el que participaron 30 funcionarios, de la Sede Central (Subdirección de Catastro) y las Direcciones Territoriales de Atlántico, Boyacá, Casanare, Cundinamarca, Córdoba, Huila, Meta, Nariño, Tolima, Valle, quienes lideraran en proceso en cada una de las Sedes.</t>
  </si>
  <si>
    <t>Se avanzo en la proyección del acto administrativo para la conformación del Comité Académico para operativizar el Programa de Formador de Formadores. Aplazado por los cambios administrativos.</t>
  </si>
  <si>
    <t>Desarrollar eventos de Capacitación en temas misionales: Asuntos jurídicos y geográficos de tierras, e investigación.</t>
  </si>
  <si>
    <t>Se desarrolló 1 evento en el cual se conto con registros de asistencia de 526 funcionarios a nivel nacional.
Se gestionaron 48 eventos de capacitación a nivel nacional con registros de asistencia de 1869 de servidores públicos.
Se gestionaron 7 comisiones de estudio al interior (6) y al exterior (1) con participación de 11 funcionarios</t>
  </si>
  <si>
    <t xml:space="preserve">III Jornadas Internacionales en Derecho de Tierras, Capacitación en Asuntos Jurídicos y Geográficos de las Tierras en Colombia” II Versión, IX Diplomado de Servicios a la Navegación Aérea, Subdirección de Geografía y Cartografía (6 cursos, 4 talleres y 2 con ferencias); Subdirección de Agrología (6 talleres y 2 conferencias); Oficina CIAF (3 cursos) para un total de 1360 registros de asistencia.
En el semestre I van gestionadas 11 comisiones de estudio al interior y al exterior con participación de 17 funcionarios (temas misionales). </t>
  </si>
  <si>
    <t>III Jornadas Internacionales en Derecho de Tierras; Asuntos Jurídicos y Geográficos de las Tierras en Colombia” II Versión; IX Diplomado de Servicios a la Navegación Aérea; Aplicación del Estándar ISO19152 LADM (Land Administration Domain Model) en las Infraestructuras de Datos Espaciales"; “Posicionamiento satelital diferencial, nuevas tecnologías y su impacto en los procesos catastrales y cartográficos; Derechos Humanos, Postconflicto en Colombia y su Perspectiva desde el IGAC;  Subdirección de Geografía y Cartografía (6 cursos, 4 talleres y 2 con ferencias); Subdirección de Agrología (6 talleres y 2 conferencias); Oficina CIAF (3 cursos) para un total de 1.706 registros de asistencia. 
A Septiembre 30, van gestionadas 14 comisiones de estudio al interior y al exterior para 23 funcionarios y 9 comisiones de servicio al exterior a 11 funcionarios (temas misionales)</t>
  </si>
  <si>
    <t>Implementar mecanismos para la Transferencia  y gestión del  Conocimiento.</t>
  </si>
  <si>
    <t>Se avanzo en la elaboración del programa de transferencia del conocimiento y relevo generacional.</t>
  </si>
  <si>
    <t>Mediante la Res 518 del 03 de mayo de 2018 se reglamentó la conformación de la Red de Formadores del IGAC, con la finalidad de gestionar el conocimiento y el aprendizaje organizacional interno a nivel nacional, esto con el apoyo del Centro de Información y Gestión del Conocimiento – CIAF y la Secretaría General.</t>
  </si>
  <si>
    <t>Se avanzo en la estructuración de la propuesta con las estregias para la divulgación de la gestión del conocimiento al interior de la entidad. Aplazado por cambios administrativos.</t>
  </si>
  <si>
    <t>RUTA DEL SERVICIO: AL SERVICIO DE LOS CIUDADANOS</t>
  </si>
  <si>
    <t>Desarrollar jornadas de Inducción y Reinducción.</t>
  </si>
  <si>
    <t xml:space="preserve">Se realizaron 11 inducciones a igual número de funcionarios, de los cuales 10 fueron a provisionales y 1 de Libre nombramiento y remoción. 
Se realizaron 45 entrenamientos a 1.351 servidores públicos, a 170 funcionarios y a 440 contratistas de prestación de servicios. </t>
  </si>
  <si>
    <t>Se convocó mediante la CI120 del 18/04/2018 a la jornada inducción en sede central y la D.T. Cundinamarca. Se realizó1 jornada masiva de inducción con participación de 226 servidores y van desarrolladas en el semestre 250 inducciones individuales a servidores públicos (virtual y presencial).7 Reinducciones.
Se estructuró el programa de Inducción Virtual ( 6 módulos) al cual los servidores públicos del IGAC, pueden acceder y navegar a través de la Plataforma del Telecentro Regional, URL: http://telecentro.igac.gov.co/moodle/login/index.php y finalmente descargar el respectivo certificado.</t>
  </si>
  <si>
    <t>Se convocó mediante la CI120 del 18/04/2018 a la jornada inducción en sede central y la D.T. Cundinamarca.
Van 573 inducciones (1 masiva y las restantes, individuales, presencial con recorrido por las instlaciones del IGAC y virtual) con motivo de la vinculación de las listas de elegibles de la convocatoria 337 de 2016 con la CNSC.  7 reinducciones a nivel nacional.
Se estructuró el programa de Inducción Virtual ( 6 módulos) al cual los servidores públicos del IGAC, pueden acceder y navegar a través de la Plataforma del Telecentro Regional, URL: http://telecentro.igac.gov.co/moodle/login/index.php y finalmente descargar el respectivo certificado.</t>
  </si>
  <si>
    <t>Actualizar y socializar el Código de la Integridad.</t>
  </si>
  <si>
    <t>Facilitar y promover el acceso a los trámites, servicios e información geográfica que produce el Instituto, racionalizando y optimizando el uso de los recursos</t>
  </si>
  <si>
    <t>Gestionar el desarrollo de plataformas tecnológicas, así como adecuar y dar mantenimiento a la infraestructura física.</t>
  </si>
  <si>
    <t xml:space="preserve"> Transparencia, acceso a la información pública y lucha contra la corrupción
Fortalecimiento organizacional y simplificación de procesos
Racionalización de trámites
 Control interno
</t>
  </si>
  <si>
    <t xml:space="preserve">Se avanzó en la revisión de los actos administrativos que establecen el Código de Etica y Buen Gobierno en el IGAC. Se adelantó la revisión del Nuevo Modelo de Planeación y Gestión - MIPG, en especial, lo referente a la Dimensión de Talento Humano y las Políticas de Talento Humano y de Integridad. Se elaboró la propuesta de Código de Integridad la cual surte el proceso de revisión ante la Secretaría General y se proyectó el acto administrativo para la respectiva adopción. </t>
  </si>
  <si>
    <t>Con la resolución 438 de abril de 2018, se adopto el Código de la Integridad, alineado con MIPG y con motivo de la celebración del día del servidor publico (27/06/2018), se realizó la divulgación y sensibilización - Role Play. Se divulgo en las pantallas la adopción del Código.</t>
  </si>
  <si>
    <t>Divulgar el código de la integridad a nivel nacional</t>
  </si>
  <si>
    <t>Se estructuró un test de integridad el cual fue enviado los servidores públicos del IGAC en un formulario realizado en google para el respectivo diligenciamiento y divulgado mediante la CI 251 del 12/09/2018. A cierre del trimestre, un total de 484 servidores públicos contestaron la encuesta por el siguiente link https://docs.google.com/forms/d/e/1FAIpQLSeDus1KAHi_eMFSQj3HwO6lkQiw0FhRiBcQo1gu4SeTkO3tEw/viewform.</t>
  </si>
  <si>
    <t>RUTA DE LA CALIDAD: LA CULTURA DE HACER LAS COSAS BIEN</t>
  </si>
  <si>
    <t>Realizar seguimiento al proceso de evaluación del desempeño laboral y comportamental de forma automatizada.</t>
  </si>
  <si>
    <t>Evaluación del Desempeño 2017 – 2018:
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a cierre del trimestre fue del 90,6% de funcionarios evaluados, a los restantes se les enviaron correos de requerimiento.  
Evaluación del Desempeño 2018 – 2019:
Se expidió la circular 16 de 2018 con directrices para la evaluación del Desempeño Laboral (EDL) período 01/02/2017 a 31/01/2018 y concertación de compromisos Laborales: 01/02/2018 – 31/01/2019, se capacitaron los funcionarios en el proceso automatizado y se divulgaron TIPS en los canales virtuales internos sobre la concertación de objetivos. 
Igualmente, se facilitó el nivel de accesibilidad en IGAGNET para el ingreso y diligenciamiento de los compromisos laborales y comportamentales de los funcionarios.
La fijación de compromisos laborales 2018 – 2019 se viene realizando en el aplicativo, teniendo en cuenta las competencias adoptadas en el MFCL.</t>
  </si>
  <si>
    <t>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en entrega evaluaciones es del 96%, a los restantes se les enviaron correos de requerimiento.  
La fijación de compromisos laborales 2018 – 2019 se viene realizando en el aplicativo, teniendo en cuenta las competencias adoptadas en el MFCL.Las DT diligenciaron la concertación de compromisos en el aplicativo y enviaron de forma fisica a Talento Humano para la revisión y envio a las sendas Hojas de Vida.</t>
  </si>
  <si>
    <t>La fijación de compromisos laborales 2018 – 2019 se viene realizando en el aplicativo, teniendo en cuenta las competencias adoptadas en el MFCL.Las DT diligenciaron la concertación de compromisos en el aplicativo y enviaron de forma fisica a Talento Humano para la revisión y envio a las sendas Hojas de Vida.
Para la primera Evaluación parcial del desempeño con corte a 31/07/2018 en el aplicativo, viene siendo realizada por los evaluadores que no presentaron novedades administrativas.
Por otra parte, se requirieron ajustes en el sistema para armonizarlo con las diferentes situaciones administrativas presentadas por el cambio de administración y de coordinadores, entre otros), a las cuales se les viene realizando el respectivo seguimiento.</t>
  </si>
  <si>
    <t>Diseñar y aplicar encuesta de retiro de funcionarios.</t>
  </si>
  <si>
    <t>Se avanzo en el diseño de la encuesta de retiro de los funcionarios y se cuenta con una base de datos de prepensionados.</t>
  </si>
  <si>
    <t>Se diseño la encuesta y se viene aplicando para conocer las respectivas estadísticas.
https://docs.google.com/forms/d/1Ge0P3dKIh4h39WkE0UOPFqG6QiMslrn4v4rkLE2z6PM/viewform?edit_requested=true</t>
  </si>
  <si>
    <t>La encuesta de retiro laboral se incluyó en el manual de procedimientos de bienestar social y se aplicó a 2 funcionarios previo al retiro.</t>
  </si>
  <si>
    <t>RUTA DEL ANÁLISIS DE DATOS: CONOCIENDO EL TALENTO</t>
  </si>
  <si>
    <t>Realizar seguimiento a la actualización del SIGEP (funcionarios).</t>
  </si>
  <si>
    <t xml:space="preserve">Se avanzó en la revisión del SIGEP de la actualización de las hojas de vida de 291 funcionarios y de bienes y rentas de 119 funcionarios. </t>
  </si>
  <si>
    <t>Se avanzó en la verificación del SIGEP de las hojas de vida de los funcionarios y de la Declaración de bIenes y rentas con corte a 31/12/2017: 497 Hojas de vida aprobadas y88% de los funcionarios diligenciaron correctamente la Declaración de bIenes y rentas.</t>
  </si>
  <si>
    <t>A agosto en la plataforma SIGEP se avanzó en la revisión de la actualización de las hojas de vida de 497 funcionarios (aprobadas) y del 100% de la Declaración de Bienes y Rentas vigencia fiscal 2017, con  839 funcionarios que diligenciaron correctamente el formulario.
Se han dado de baja 77 funcionarios en el SIGEP y de alta 96 funcionarios que han diligenciado la información previo a la posesión en nombramiento de prueba en virtud del concurso.</t>
  </si>
  <si>
    <t>Gestionar el Plan de vacantes</t>
  </si>
  <si>
    <t>Se realizó la Provisión 22 empleos de los programados en el Plan de Vacantes. Encargos (5); Nombramientos provisionales (15); En propiedad (1); Comisión de Servicios (1)</t>
  </si>
  <si>
    <t>Se suscribió el convenio de Cooperación Institucional IGAC 4984 – DAFP 195 del 12 de julio de 2018 y en el marco del mismo se adelantan los concursos para proveer los cargos de Director Territorial de Atlántico, Guajira y Caldas . Sobre las convocatorias de Atlántico y Guajira se cuenta con resultados en firme de la prueba de conocimientos y en trámite de entrevista y Caldas presentara pruebas el 19 de octubre del año en curso. 
A septiembre se ha realizado la Provisión 54 empleos de los programados en el Plan de Vacantes. Encargos (6); Nombramientos provisionales (18); En propiedad (7); Comisión de Servicios (1), en periodo de prueba (22).</t>
  </si>
  <si>
    <t>Administrar la Convocatoria pública 337 con la CNSC.</t>
  </si>
  <si>
    <t>Se gestiona la Convocatoria 337 de 2016 IGAC - CNSC, para la provisión de 268 empleos del Nivel Técnico y Profesional, en la que se inscribieron 10.905 aspirantes.
Del total de 10.905 inscritos, fueron admitidos 5.252 y no admitidos 5.653. Del total admitidos 3.618 presentaron pruebas y 1.634 ausentes. De los 3.618 que presentaron prueba aprobaron 1.130 y 2.489 no aprobaron. Para el próximo 11 de abril está prevista la reunión en la CNSC para la conformación de listas de elegibles y finalización de la Convocatoria.</t>
  </si>
  <si>
    <t xml:space="preserve">En el marco de la Convocatoria 337 de 2016 para la provisión de 268 empleos del Nivel Técnico y Profesional, la CNSC programó la entrega de los resultados de lista de elegibles en 4 entregas. A cierre de junio se realizaron 93 nombramientos en periodo de prueba y van posesionados 27 elegibles. </t>
  </si>
  <si>
    <t>A septiembre se ha realizado 155 nombramientos en periodo de prueba, de los cuales se han posesionado 96 funcionarios en los respectivos cargos. La Secretaría General divulgo a los funcionarios los resultados de la convocatoria en abril de 2018.</t>
  </si>
  <si>
    <t>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t>
  </si>
  <si>
    <t>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t>
  </si>
  <si>
    <t>Talento Humano</t>
  </si>
  <si>
    <t xml:space="preserve">Política de Talento Humano
Política de  Integridad.
Política de Gestión del conocimiento y la innovación.
</t>
  </si>
  <si>
    <t>Avance elaboración de los Documentos de análisis para el fortalecimiento institucional.</t>
  </si>
  <si>
    <t>Plan de trabajo anual en seguridad y salud en el trabajo</t>
  </si>
  <si>
    <t>Se encuentra en curso el proceso de elaboración del Estudio Técnico que finalmente se presentará al DAFP para el Rediseño Institucional del IGAC; Se aprobaron las matrices de alineación de la línea Estratégica con los Planes de Acción de los principales hitos identificados como pilares para el desarrollo del nuevo modelo de operación; se formuló la versión 1.0 de la línea estratégica para el proceso transversal de Gestión de TI y para los procesos de apoyo a cargo de la Secretaría General; reorganización de los GIT mediante la resolución 898 de junio de 2018.</t>
  </si>
  <si>
    <t>Documentos de análisis para el fortalecimiento institucional elaborados.</t>
  </si>
  <si>
    <t>Diseñar  escenario para la profesionalización de la planta de personal</t>
  </si>
  <si>
    <t>Plan de incentivos institucionales</t>
  </si>
  <si>
    <t>Se recolectó y se validó la información aportada por los funcionarios para acreditar las condiciones especiales de Retén Social como insumo para la proyección de escenarios financieros. 
Con el fin de avanzar en la propuesta de un escenario de profesionalización de la planta de personal, se realizó análisis de costos de planta actualizada a marzo con asignaciones básicas de 2018; así como la identificación y validación de información de personal asistencial que reportó situación especial para efectos de proteger los derechos.</t>
  </si>
  <si>
    <t>Se suscribió el contrato de consultoría 21705 de 2018 con el objeto de “Elaborar un estudio técnico de organización y funcionamiento para el proceso de re-estructuración administrativa a través del rediseño organizacional y el ajuste de la planta de personal del IGAC”. Se suministró información de planta de personal a la firma consultora que elaborará el Estudio Técnico para presentar ante el DAFP, en el cual se incluyen los escenarios de profesionalización propuestos.</t>
  </si>
  <si>
    <t>Dentro del Estudio Técnico de rediseño organizacional se realizó avance en escenarios de planta de personal sustentados en los resultados que arroja el ejercicio de medición de cargas de trabajo.</t>
  </si>
  <si>
    <t>Elaborar matriz de alineación de lo Estratégico con la Operación del IGAC.</t>
  </si>
  <si>
    <t xml:space="preserve">
Se han adelantado mesas de trabajo con las diferentes dependencias y con los expertos que en materia catastral vienen acompañando el proceso de consolidación de la línea estratégica del IGAC para el corto, mediano y largo plazo.
Se obtuvo la versión 1.0 de las matrices de alineación de la línea Estratégica con los Planes de Acción de los principales hitos identificados como pilares para el desarrollo del nuevo modelo de operación del IGAC (Sistema Nacional de Geografía, Gestión Catastral, Gestión del Conocimiento, Inteligencia de Negocios).
Se identificó la necesidad de formular la línea estratégica para el proceso transversal de Gestión de TIC.</t>
  </si>
  <si>
    <t>Se aprobaron las matrices de alineación de la línea Estratégica con los Planes de Acción de los principales hitos identificados como pilares para el desarrollo del nuevo modelo de operación (Sistema Nacional de Geografía, Gestión Catastral, Gestión del Conocimiento, Inteligencia de Negocios).
Se formuló la versión 1.0 de la línea estratégica para el proceso transversal de Gestión de TI y para los procesos de apoyo a cargo de la Secretaría General.</t>
  </si>
  <si>
    <t>Se culminó el ejercicio de alineación con la organización de los Grupos Internos de Trabajo.</t>
  </si>
  <si>
    <t>Realizar la caraterización de los Grupos Internos de Trabajo</t>
  </si>
  <si>
    <t>Se adelantó el análisis de la pertinencia de las funciones que los GIT y se elaboró la propuesta de creación o permanencia de los GIT actuales y propuestos
Se realizó acompañamiento a las dependencias y se documentó en los casos en que fue necesario, la versión 1.0 - 2018 de los instrumentos de caracterización de los Grupos Internos de Trabajo -GIT-.</t>
  </si>
  <si>
    <t>Previo a la caracterizacíon de los GIT, mediante la resolución 898 de junio de 2018, se reorganizaron 38 Grupos Internos de Trabajo: 34 en S.C. y 4 de Conservación Catastral en las D.T.: Caldas, Córdoba, Quindío y Risaralda. Los GIT definidos responden al direccionamiento concebido en las matrices de alineación estratégica de los hitos planteados para el nuevo modelo de operación institucional.</t>
  </si>
  <si>
    <t>Se realizó inicialmente la revisión y ajuste de funciones de los Grupos de la Subdirección de Agrología, según la Resolución 1169 del 09/08/2018 en relación con la modificación de la denominación de unas funciones y posteriormente, con base en la solicitud del Comité Directivo, se adelantó revisión y ajuste de los grupos de las demás dependencias de la entidad.</t>
  </si>
  <si>
    <t>Plan estrategico de Talento Humano</t>
  </si>
  <si>
    <t>Se hizo acompañamiento en la revisión de la coherencia entre funciones de las dependencias por Decreto y las funciones proyectadas para los GIT actuales y propuestos.</t>
  </si>
  <si>
    <t>Plan institucional de capacitación</t>
  </si>
  <si>
    <t>Plan estratégico de Talento Humano</t>
  </si>
  <si>
    <t>Plan anual de vacantes</t>
  </si>
  <si>
    <t>Gestionar y materializar el proceso de Modernización Institucional.</t>
  </si>
  <si>
    <t>Política de  Talento humano</t>
  </si>
  <si>
    <t>Documento de análisis para el fortalecimiento institucional elaborado</t>
  </si>
  <si>
    <t>Plan de prevision de Recurso Humano</t>
  </si>
  <si>
    <t>Gestión para el resultado con valores</t>
  </si>
  <si>
    <t>Politica de Servicio al Ciudadano
Participación ciudadana en la gestión pública
Transparencia, acceso a la información pública y lucha contra la corrupción</t>
  </si>
  <si>
    <t>Plan anticorrupción y de atención al Ciudadano</t>
  </si>
  <si>
    <t>GESTION AGROLOGICA</t>
  </si>
  <si>
    <t>Agrología</t>
  </si>
  <si>
    <t>Hectáreas</t>
  </si>
  <si>
    <t>Hectáreas levantamientos de suelos competitivos del país ejecutadas</t>
  </si>
  <si>
    <t>Actividades ejecutadas según programación.</t>
  </si>
  <si>
    <t>La meta será aumentada de acuerdo a lo descrito en el memorando 80020181E4700 del 17-05-2018 con el fin de logar el 100% de la programación SINERGIA del periodo 2014 a 2018 que es de 3.6 millones de hectáreas.</t>
  </si>
  <si>
    <t>0403001 - Servicio de levantamientos de suelos competitivos del país</t>
  </si>
  <si>
    <t>Elaboración de Levantamientos Semidetallados de Suelos en zonas priorizadas por política de Tierras. (Departamento  de Cundinamarca 444.375 ha).</t>
  </si>
  <si>
    <t>CAR: Avance de las actividades de precampo, socialización y salidas de verificación según plan de trabajo.</t>
  </si>
  <si>
    <t>CAR: en el mes de junio se realizaron salidas de campo de la cuenca del río Negro en los municipios de Caparrapi, Yacopi, La Vega, La Palma, Utica y Puerto Boyacá con actividades de reconocimiento, observaciones y ajuste de la leyenda preliminar.</t>
  </si>
  <si>
    <t>CAR: En septiembre se avanzó en la construcción de la leyenda de suelos, se describieron 103 perfiles modales en la cuenca del Rio Negro, y se describieron 1116 observaciones de campo en 83.000 hectáreas en la cuenca del Río Sumapaz.</t>
  </si>
  <si>
    <t>Elaboración de Levantamientos Agrológicos en áreas con potencial productivo del Valle del Cauca. (246.648 ha)</t>
  </si>
  <si>
    <t>CVC: Se cumplió con el avance programado representado en actividades relacionadas con la etapa de campo que consistió en la realización del reconocimiento de suelos en las Cuencas Garrapatas y Calima y descripción de 6 perfiles de suelos, igualmente a solicitud del coordinador del GIT suelos se hizo la presentación poscampo para mostrar los resultados de dicha fase. Dentro de lo programado para este mes se tenia prevista la salida a campo del profesional de clima para verificación y ajuste en varios sectores donde se presentan inconsistencias, lo cual no se ejecutó. Está pendiente su reprogramación.</t>
  </si>
  <si>
    <t>CVC: Avance trabajo de campo en la cuenca Timba, queda pendiente perfiles en Garrapatas y Calima. Toma de perfiles en Garrapatas y las muestras están en proceso del laboratorio.
 Causa o problema: Quedan pendientes los perfiles en Garrapatas y Calima, además de reconocimiento de suelos en las dos cuencas. por otra parte aún no se ha cumplido con la actividad de trabajo de campo de clima para verificación y ajuste en varios sectores donde se presentan inconsistencias.
 Acción de mejora: El trabajo de campo en Calima está programado del 8 al 14 de julio y la verificación de campo del tema clima del 9 al 13 de julio.</t>
  </si>
  <si>
    <t>CVC: Se tiene un avance del 16%, continuando con el atraso por el desfase en campo. Como mecanismos de mejora para recuperar el atraso se planteó que en la medida que los subproductos se terminen se hagan revisar por la contrapartida para ir ganando tiempo y no entregar todo al final.</t>
  </si>
  <si>
    <t>Elaboración de Levantamientos Agrológicos en áreas con potencial productivo del país. (Cuenca Laguna Tota 10.750 ha, Catatumbo 6,360 ha, Cerrejón 2,425 ha, Los Patios 570 ha, Quebrada Barbillas 2,637 ha). Total 22,742 ha</t>
  </si>
  <si>
    <t>TOTA: Se completó la leyenda de suelos con las fases. Se realizaron 45/64 UCS las cuales fueron revisadas por la líder. Se ajustó la base de datos de perfiles para V1. Capacidad de Uso: se realizó la matriz a 4 perfiles de suelos.
 CATATUMBO: Se realizaron los cambios dados por el líder del proyecto a los 143 perfiles y se encuentran en revisión por parte del control de calidad. Se encuentra en ajuste final la base de datos de observaciones para revisión del control de calidad. Se unificaron unidades cartográficas de suelos quedando un total de 69 UCS, las cuales se encuentran realizadas y revisadas por la líder del proyecto, falta revisión del control de calidad. La leyenda esta finalizada con el visto bueno del líder del proyecto y esta en revisión por parte del control de calidad. La cartografía temática de suelos se encuentra para revisión de control de calidad. Revisión por parte de la líder de la base de datos de perfiles. La matriz y el mapa de capacidad de uso se encuentran en revisión por el líder del proyecto y control de calidad.
 CAM: Ejecucion de etapa de campo, comprende acticvidades de observaciones, envio de muestra y elaboracion de leyenda preliminar, para dar complimuiento a lo establecido en el convenio. Se consolidaron un total de 52 Unidades Cartograficas y enviaron muestras de suelos de capa arable una por cada poligono.
 CERREJÓN: Se cumplio en totalidad con los productos entregables para el contrato, incluyendo los procesos de control de calidad a UCS, anexos de análisis de laboratorio, Control de calidad a los mapas y leyendas de fertilidad, salidas finales planchas 1:25.000 de los mapas de fertilidad y aptitud de uso, caracterización, leyenda de suelos y descripción de UCS, planes de fertilización. Redacción de planes de fertilización, Integración y edición preliminar del documento final.</t>
  </si>
  <si>
    <t>TOTA: Descripción y ajuste de las unidades cartográficas de suelos. 
 CAM: Conformación de UCS finales. Ajustes en la cartografía de suelos (delineación de polígonos, fases, símbolos) Ajuste leyenda de suelos. Revisión y ajuste de perfiles de suelos de acuerdo con análisis de laboratorio.</t>
  </si>
  <si>
    <t>OTA: De acuerdo con la revisión del control de Calidad, se generaron cambios en la estructura de la Leyenda haciendo énfasis en la geomorfología. Lo cual conllevó a cambios en la conformación de las Unidades Cartográficas de Suelos (UCS) y por ende en su descripción. Se creó la fase por relleno en la terraza fluviolacustre, ya que no cumplía con los requerimientos taxonómicos exigidos por la USDA para ser un horizonte antrópico.</t>
  </si>
  <si>
    <t>Elaboración de la cartografía temática de los levantamientos Agrológicos en áreas con potencial productivo del país. (336.235 ha)</t>
  </si>
  <si>
    <t>CARTOGRAFÍA TEMÁTICA en municipios del departamento de Antioquía y Cordoba.</t>
  </si>
  <si>
    <t>CARTOGRAFÍA TEMÁTICA en municipios del departamento de Sucre.</t>
  </si>
  <si>
    <t>CARTOGRAFÍA TEMÁTICA en municipios del departamento de Cundinamarca.</t>
  </si>
  <si>
    <t xml:space="preserve">
Optimizar la gestión financiera de recursos.</t>
  </si>
  <si>
    <t>Gestión presupuestal y eficiencia del gasto público.</t>
  </si>
  <si>
    <t>100%</t>
  </si>
  <si>
    <t>Porcentaje de avance actividades de Compromisos Institucionales</t>
  </si>
  <si>
    <t>Compromisos Institucionales nacionales e internacionales</t>
  </si>
  <si>
    <t>1, Carta de intención entre la organización de las Naciones Unidas para la Alimentación y la Agricultura - FAO y el IGAC.</t>
  </si>
  <si>
    <t>FAO: Videoconferencia – Avances del TCP/RLA/3613 Alianza Sudamericana por el Suelo de la FAO donde asistieron los puntos focales y representantes del pilar 4 de 9 de los 10 países, junto con los consultores de FAO por el proyecto TCP regional de suelos y la Oficial principal de sistemas agrícolas, tierras y agua de la regional Chile. Participación del Laboratorio Nacional de Suelos del IGAC y responsable del pilar 5 en Colombia en el taller realizado en México entre el 1 y el 3 de marzo, el cual contó con la participación de 16 países, entre los que estaban los 10 países de Sudamérica. Se lanzó oficialmente la red LATSOLAN.</t>
  </si>
  <si>
    <t>FAO: Preparación conjunta IGAC - FAO del taller regional "El uso de datos de suelos para la toma de decisiones y la planificación en Latinoamérica: Presentación del sistema de información de suelos SISLAC" a dictarse en el mes de julio en la sede de la entidad en Bogotá.</t>
  </si>
  <si>
    <t>FAO: Vinculación del IGAC a la convocatoria internacional del clima IKI. Capacitación institucional uso plataforma WOCAT.</t>
  </si>
  <si>
    <t>2, Asesorar y revisar la realización del Mapa de Taxonomía de suelos y capacidad de uso de las tierras a escala 1:50.000 de Guatemala (Convenios MAGA-IGAC)</t>
  </si>
  <si>
    <t>MAGA: Balance técnico, administrativo, financiero y jurídico de los dos convenios con el fin de establecer los requerimientos para finalizar el cierre del convenio 043 de 2006, Revisión del proceso de adquisición y solicitud de cotización de las licencias, Programación de la visita técnica del IGAC al MAGA, Entrega de la revisión del departamento de Escuintla al Maga, Traslado de la información foto interpretada del departamento de Zacapa para revisión del IGAC, Generación de la leyenda preliminar y Preparación del catálogo y colección de monolitos de 5 departamentos.</t>
  </si>
  <si>
    <t>MAGA: Análisis de los tiempos y recursos requeridos para la finalización del convenio 043 de 2006 por parte del IGAC.</t>
  </si>
  <si>
    <t>MAGA: Avance en la revisión del Documento Técnico del Departamento de Escuintla, Coordinación y gestión de la visita programada por los representantes del IGAC a Guatemala en el mes de octubre.</t>
  </si>
  <si>
    <t>3, Convenio de Cooperación Científica para la ejecución de análisis de muestras de suelos, dentro del plan de manejo ambiental para el programa de erradicación de cultivos ilícitos – PECAT</t>
  </si>
  <si>
    <t>PECAT: Revisión de la versión actualizada del Protocolo para la Ejecución del Programa de Seguimiento y Monitoreo Ambiental de la DIRAN, acompañamiento a los monitoreos ambientales frecuencia de monitoreo 60 días después a los núcleos Choco, Antioquia y Nariño, Revisión del Informe Segundo semestre de 2017 de la DIRAN para la ANLA, Asistencia a la Primera Reunión del Comité PECAT 2018 y Revisión del Acta Mesa Étnica STR Cumplimiento Medida Cautelar en favor de Comunidad Indígena Awá - Resguardo La Turbia.</t>
  </si>
  <si>
    <t>PECAT: Comentarios realizados sobre el protocolo para la utilización del EATBAND realizado por la Policía Nacional al Ministerio de Justicia y del Derecho. Participación en la actividad con el EATBAND realizada en el CENOP. Como resultado de esta actividad se tomaron 4 muestras de suelo para realizar los análisis fisicoquímicos, mineralógicos, biológicos y la determinación de residuos de Glifosato y AMPA. Posterior a su toma fueron ingresadas al SIGA. Asistencia a las reuniones de la Sentencia T – 080. Determinación de residuos de Glifosato y AMPA de las muestras tomadas en el primer semestre del año.</t>
  </si>
  <si>
    <t>PECAT: Revisión y comentarios al Instructivo de la determinación de residuos de Glifosato y AMPA en suelos mediante MS/LC. Elaboración de los oficios respuesta a requerimiento probatorio JUACM No. 478 - 492 - 506 - 510 y requerimiento probatorio JUACM No. 545-540-515-530-535-525-520-580-561-573-605-567-615-610-587-594-599-556. Monitoreo ambiental del Núcleo Antioquia, desde el municipio de Caucasia, tomando 2 muestras de suelo correspondientes a la frecuencia de monitoreo antes e inmediatamente después de las actividades de erradicación. Actualización de la base de datos del PECAT.</t>
  </si>
  <si>
    <t>4, Publicaciones y proyectos relacionadas con procesos agrológicos.</t>
  </si>
  <si>
    <t>Procesos Agrológicos: Actividades de seguimiento de ACPM, indicadores y trabajo no conforme, Verificación a la ejecución de los controles de acuerdo a lo dispuesto en el aseguramiento de la calidad del LNS (listas de verificación de instructivos, diligenciamiento de cartas control y evaluación de competencias del personal), Revisión documental, Jornadas de socialización del SGI, Analisis de las encuestas de percepción aplicadas en el LNS, Atención de auditorías de seguimiento en ISO-IEC 17025:2005 y Ejecución y seguimiento al programa de gestión ambiental y manejo de RESPEL ejecutadas según programación.</t>
  </si>
  <si>
    <t>PROCESOS AGROLÓGICOS: Gestión en las publicaciones de Estudio General de Suelos y Zonificación de Tierras Departamento de Cesar y Arauca, Estudio de Áreas Homogéneas y Coberturas de la Tierra Insumo para el Ordenamiento Territorial de las Islas Mayores del Archipiélago de San Andrés, Providencia y Santa Catalina. 
 Se realizan las actividades del SGI según programación de las actividades de seguimiento de ACPM, indicadores y trabajo no conforme, Verificación a la ejecución de los controles de acuerdo a lo dispuesto en el aseguramiento de la calidad del LNS, Revisión Documental, Jornadas de socialización del SGI, Análisis de las encuestas de percepción aplicadas en el LNS, Atención de auditorías de seguimiento en ISO-IEC 17025:2005 y Ejecución y seguimiento al programa de gestión ambiental y manejo de RESPEL.</t>
  </si>
  <si>
    <t>PROCESOS AGROLÓGICOS: Se realizan las actividades del SGI según programación de las actividades de seguimiento de ACPM, indicadores y trabajo no conforme, Verificación a la ejecución de los controles de acuerdo a lo dispuesto en el aseguramiento de la calidad del LNS, Revisión Documental, Jornadas de socialización del SGI, Análisis de las encuestas de percepción aplicadas en el LNS, Atención de auditorías de seguimiento en ISO-IEC 17025:2005 y Ejecución y seguimiento al programa de gestión ambiental y manejo de RESPEL.</t>
  </si>
  <si>
    <t>municipio</t>
  </si>
  <si>
    <t>150</t>
  </si>
  <si>
    <t>Municipios realizados</t>
  </si>
  <si>
    <t>0403003 - Servicio de identificación de áreas homogéneas de tierras</t>
  </si>
  <si>
    <t>Correlación o actualización de las áreas homogéneas de tierras de 95 Municipios.</t>
  </si>
  <si>
    <t>AHT misionales se realizaron 10 municipios, de los cuales 7 fueron de actualización: Villa del Rosario de Norte de Santander, Belén, Consacá del departamento de Boyacá, Ataco de Tolima, Macarena, parte 1 del Meta y San Andrés y Providencia y 3 fueron de correlación: Maceo, Puerto Berrío y Yondó del departamento de Antioquia.</t>
  </si>
  <si>
    <t>AHT misionales: se realizaron 7 municipios, de los cuales 1 fue de actualización: Los Andes, departamento de Nariño; y 7 fueron de correlación: Angostura, Belmira, Entrerrios, Libornia, Olaya, Sabanalarga, del departamento de Antioquia.</t>
  </si>
  <si>
    <t>AHT misionales: Se realizó la actualización de 6 municipios, Norcasia, Caldas, Motavita, Chíquiza, Soatá de Boyacá y Puerres, Gualmatán de Nariño y 4 municipios de correlación: Anzá, Bello, Éjebico y Enviagado del departamento de Antioquia, total: 10 municipios.</t>
  </si>
  <si>
    <t>Actualización en zonas de Restitución de tierras de 55 municipios según requerimientos de la URT.</t>
  </si>
  <si>
    <t>AHT de posconflicto: se realizó la actualización de las AHT de los municipios de Segovia, Amalfi y Anorí de Antioquia, definidos en postconflicto y Villarica de Tolima y Samaniego, Nariño. Total: 5 municipios.</t>
  </si>
  <si>
    <t>AHT de posconflicto: actualización de los municipios de Ituango, Toledo, Valdivia, Yarumal de Antioquia, definidos en postconflicto y Mosquera, Nariño, Condoto y Medio San Juan, Chocó y Simití y Morales de Bolívar. Total: 9 municipios.</t>
  </si>
  <si>
    <t>AHT de posconflicto: Se realizó la actualización de las AHT de dos municipios: de Antioquia, Vigía del Fuerte y Apartadó definidos en postconflicto y tres municipios así: Colombia, de Huila, Santa Bárbara de Nariño y Saravena de Arauca. Total: 5 municipios.</t>
  </si>
  <si>
    <t>Atención prioritaria solicitudes judiciales, catastrales procesos de restitución de tierras, etc.</t>
  </si>
  <si>
    <t>Atención de solicitudes judiciales: se dio atención a solicitudes catastrales de 30 municipios, según requerimiento de Catastro, razón por lo cual la actividad se ejecutó en un porcentaje menor a lo programado, dado que la demanda fue baja.</t>
  </si>
  <si>
    <t>Atención de solicitudes judiciales: Requerimientos catastrales de municipios de diferentes departamentos. Anexo listado de 84 predios realizados.</t>
  </si>
  <si>
    <t>Atención de solicitudes judiciales: Se dio atención a solicitudes catastrales de 88 predios, de diferentes departamentos, según requerimientos de Catastro. Anexo listado de predios realizados.</t>
  </si>
  <si>
    <t>Estructuración control de calidad y correlación digital de la información de áreas homogéneas producida por el GIT de Levantamientos y Aplicaciones.</t>
  </si>
  <si>
    <t>Estructuración y control de calidad se trabajaron 12 municipios los cuales fueron Guateque, Sutatenza, Busbanzá, Tununguá, Muzo y Boyacá del departamento de Boyacá, y Maceo, Puerto Berrío, Yondó, Segovia, Amalfí y Anorí, del departamento de Antioquía.</t>
  </si>
  <si>
    <t>Estructuración y control de calidad: 19 municipios en el departamento de Antioquia (Angostura, Belmira, Entrerrios, Liborina, Olaya, Sabanalarga, Ituango, Toledo, Valdivia y Yarumal), departamento de Nariño (Samaniego, El Rosario, Mallama y Consacá), departamento de Tolima (Alpujarra y Ataco,) y los municipios de Corrales (Boyacá), Argelia (Cauca) y Socorro (Santander).</t>
  </si>
  <si>
    <t>Estructuración y control de calidad: Se realizaron 15 municipios, los cuales fueron Itagüí, Medellín, Sabaneta, San Jerónimo, Santa Fe de Antioquia, Venecia, Mutatá y Turbo del departamento de Antioquía, Acandí, Condoto y Medio San Juan, del departamento de Chocó, Mosquera, Cumbitara y Roberto Payán, del departamento de Nariño y el municipio de Simití del departamento de Bolívar.</t>
  </si>
  <si>
    <t>Gestión con valores para resultado</t>
  </si>
  <si>
    <t>Gestión presupuestal y eficiencia del gasto público.
Fortalecimiento organizacional y simplificación de procesos.</t>
  </si>
  <si>
    <t>Entrega de insumos, estadísticas y mapas de las solicitudes judiciales, catastrales, procesos de restitución de tierras a demanda.</t>
  </si>
  <si>
    <t>Entrega de insumos, se respondieron las solicitudes realizadas por el GIT Levantamientos.</t>
  </si>
  <si>
    <t>Plan anual de adquisiciones</t>
  </si>
  <si>
    <t>Análisis</t>
  </si>
  <si>
    <t>Análisis químicos, físicos, mineralógicos y biológicos de suelos realizados</t>
  </si>
  <si>
    <t>Se presenta un atraso de 5,14% de lo programado, de manera cumulada se han realizado 6.018 pruebas misionales y 516 por convenios.</t>
  </si>
  <si>
    <t>Se presenta un atraso de 11.62% de lo programado, de manera cumulada se han realizado 17.689 pruebas misionales y 8.786 por convenios.</t>
  </si>
  <si>
    <t>Se presenta un atraso de 18,13% de lo programado, de manera cumulada se han realizado 24.921 pruebas misionales y 20.625 por convenios.</t>
  </si>
  <si>
    <t>0403002 - Servicio de análisis químicos, físicos, mineralógicos y biológicos de suelos</t>
  </si>
  <si>
    <t>MISIONAL Ejecutar análisis químico de suelos, aguas y tejido vegetal (35,400)</t>
  </si>
  <si>
    <t>6018 análisis acumulados en el periodo.</t>
  </si>
  <si>
    <t>14897 análisis acumulados en el periodo.</t>
  </si>
  <si>
    <t>21113 análisis acumulados en el periodo.</t>
  </si>
  <si>
    <t>MISIONAL Ejecutar análisis físicos de suelos (4,000)</t>
  </si>
  <si>
    <t>302 análisis acumulados en el periodo.</t>
  </si>
  <si>
    <t>1137 análisis acumulados en el periodo.</t>
  </si>
  <si>
    <t>1423 análisis acumulados en el periodo.</t>
  </si>
  <si>
    <t>MISIONAL Ejecutar análisis mineralógicos y micro morfológicos de suelos (1,500)</t>
  </si>
  <si>
    <t>174 análisis acumulados en el periodo.</t>
  </si>
  <si>
    <t>475 análisis acumulados en el periodo.</t>
  </si>
  <si>
    <t>841 análisis acumulados en el periodo.</t>
  </si>
  <si>
    <t>MISIONAL Ejecutar análisis biológicos de suelos (1,100)</t>
  </si>
  <si>
    <t>421 análisis acumulados en el periodo.</t>
  </si>
  <si>
    <t>1180 análisis acumulados en el periodo.</t>
  </si>
  <si>
    <t>1544 análisis acumulados en el periodo.</t>
  </si>
  <si>
    <t>CONVENIOS Ejecutar análisis químico de suelos, aguas y tejido vegetal (30,775)</t>
  </si>
  <si>
    <t>516 análisis acumulados en el periodo.</t>
  </si>
  <si>
    <t>5869 análisis acumulados en el periodo.</t>
  </si>
  <si>
    <t>14106 análisis acumulados en el periodo.</t>
  </si>
  <si>
    <t>CONVENIOS Ejecutar análisis físicos de suelos (8,000)</t>
  </si>
  <si>
    <t>144 análisis acumulados en el periodo.</t>
  </si>
  <si>
    <t>1826 análisis acumulados en el periodo.</t>
  </si>
  <si>
    <t>3321 análisis acumulados en el periodo.</t>
  </si>
  <si>
    <t>CONVENIOS Ejecutar análisis mineralógicos y micro morfológicos de suelos (3000)</t>
  </si>
  <si>
    <t>24 análisis acumulados en el periodo.</t>
  </si>
  <si>
    <t>921 análisis acumulados en el periodo.</t>
  </si>
  <si>
    <t>2929 análisis acumulados en el periodo.</t>
  </si>
  <si>
    <t>CONVENIOS Ejecutar análisis biológicos de suelos (225)</t>
  </si>
  <si>
    <t>54 análisis acumulados en el periodo.</t>
  </si>
  <si>
    <t>170 análisis acumulados en el periodo.</t>
  </si>
  <si>
    <t>269 análisis acumulados en el periodo.</t>
  </si>
  <si>
    <t xml:space="preserve">
Facilitar y promover el acceso a los trámites, servicios e información geográfica que produce el Instituto, racionalizando y optimizando el uso de los recursos.</t>
  </si>
  <si>
    <t>Implementar, mantener y mejorar Sistemas de Gestión y Control en el contexto del Sistema de Gestión.</t>
  </si>
  <si>
    <t xml:space="preserve">
Política Planeación institucional
Política Gestión presupuestal y eficiencia del gasto público
Fortalecimiento organizacional y simplificación de procesos</t>
  </si>
  <si>
    <t>Avance Documentos de estudios técnicos sobre cobertura, usos de la tierra y conflictos del territorio</t>
  </si>
  <si>
    <t>0403004 - Documentos de estudios técnicos sobre cobertura, usos de la tierra y conflictos del territorio</t>
  </si>
  <si>
    <t>1, Generación de información de Geomorfología, y de Cobertura y Uso de la Tierra, como insumo para el ordenamiento integral del territorio y el manejo de los suelos con potencial productivo. 3.500.000 ha.</t>
  </si>
  <si>
    <t>Generación de información con potencial productivo: En el mes de marzo se elaboraron 54.000 hectáreas de geomorfología correspondiente a la cuenca Río Negro en el departamento de Cundinamarca dentro del convenio - CAR 1840 - IGAC 4946 - 2017; y 312.100 hectáreas en cobertura y uso en Isla de San Andres y Providencia y sectores de los deptos. de Norte de Santander (región Catatumbo), occidente de Boyacá, y Valle del Cauca (Convenio CVC - IGAC). Lo anterior para un total de 366.100 has (10,5%).</t>
  </si>
  <si>
    <t>Generación de información con potencial productivo Para Ordenamiento Territorial: En el mes de junio se elaboraron 255.077 hectáreas de geomorfología, relacionada con ajustes en materiales, formas y pendientes correspondiente a varias cuencas del departamento de Valle del Cauca; y 91.956 hectáreas de cobertura y uso (Convenio CVC 0186 - IGAC 4929 - 2017). Lo anterior para un total de 347.033 hectáreas (9.9%).</t>
  </si>
  <si>
    <t>Generación de información con potencial productivo Para Ordenamiento Territorial: En el mes de septiembre se elaboraron 271.514 hectáreas de geomorfología, relacionada con interpretación de geoformas, materiales y fase por pendientes en sectores de los departamentos de Choco y Antioquia; y 130.463 hectáreas de cobertura y uso en el municipio de Mocoa (Putumayo). Lo anterior para un total de 401.977 hectáreas (11.5%).</t>
  </si>
  <si>
    <t>2, Generación de información de Geomorfología, y de la Cobertura y Uso de la Tierra como insumo a la implementación de la política de tierras en Colombia. 3.500.000 ha.</t>
  </si>
  <si>
    <t>Generación de información para el posconflicto: se elaboraron 125.600 has (3,6%) en los departamentos de Cesar y Norte de Santander.</t>
  </si>
  <si>
    <t>Generación de información para el posconflicto: se elaboraron 76.599 hectáreas de geomorfología en sectores del departamento de Nariño; y 299.690 hectáreas de cobertura y uso en sectores de la Región del Catatumbo (Norte de Santander). Lo anterior para un total de 376.289 hectáreas (10.75%).</t>
  </si>
  <si>
    <t>Generación de información para el posconflicto: Para política de tierras: En el mes de septiembre se elaboraron 130.073 hectáreas de geomorfología en sectores del departamento de Tolima; y 294.985 hectáreas de cobertura y uso en sectores del departamento de Norte de Santander. Lo anterior para un total de 425.058 hectáreas (12,1%).</t>
  </si>
  <si>
    <t>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t>
  </si>
  <si>
    <t>Documentos SGI: El avance en el diccionario de términos geomorfológicos consistió en la búsqueda de material fotográfico para ilustrar la publicación. En marzo se cumplió con lo programado (5%).</t>
  </si>
  <si>
    <t>Documentos SGI: Revisión y ajuste de los textos del documento completo por parte de los controles de calidad V2. - Ilustración de los capítulos 1, 2, 3, 4, 5 y 6. Restan 3 más.</t>
  </si>
  <si>
    <t>Documentos SGI: El avance en la Publicación del Documento Sistema de Clasificación Geomorfológica aplicado a los Levantamientos de suelos Metodología IGAC consistió en: - Revisión de las diagramación general del libro y entrega del informe de observaciones al Grupo de Diseño. - Revisión de la diagramación de los capítulos 1 al 5 del documento entregado por Grupo de Diseño. - Revisión y aprobación de las 8 ilustraciones a color del documento.; se cumplió con lo programado (12%).</t>
  </si>
  <si>
    <t>GESTION CATASTRAL</t>
  </si>
  <si>
    <t>SUBDIRECCION DE CATASTRO</t>
  </si>
  <si>
    <t>Porcentaje de avance formulación del Modelo de gestión y operación de Catastro Multipropósito</t>
  </si>
  <si>
    <t>Durante el segundo trimestre se realizo lo siguiente;
1. Se encuentra en proceso de contruccion el documento para los planes de capacitación para cada uno de los componentes (físico-jurídico, económico, tecnológico)  y mesas de Validación del ámbito social, herramientas que facilitarán el proceso de inducción del proyecto de CM en la fase de expansión.                                                                            2. Concertación del procedimiento y los requisitos para la adopción del modelo LADM por parte del IGAC atendiendo los requerimientos de SNC y COBOL con la construcción del plan de trabajo y actividades correspondientes a la generación de procesos de extracción de las bases de datos de los sistemas catastrales actuales al modelo LADM en el análisis y mapeo de variables del modelo LADM_COL para cada uno de los sistemas.  
3.El IGAC elaboró junto con la ANT la propuesta del Diagrama de Ruta y Metodología de Validación de Levantamientos Planimétricos Prediales en el Marco Del Barrido Predial Masivo, proceso que complementa el modelo de evaluación.   
4. Se elaboró propuesta de plantillas de salidas graficas del anexo 4 Mapa catastral digital:
-Predio urbano formal.
-Predio urbano informal.
-Predio rural formal.
-Predio rural informal.     
5.Se elaboró propuesta de estándares de presentación y diligenciamiento de las plantillas de salidas gráficas
-Predio urbano formal.
-Predio urbano informal.
-Predio rural formal.
-Predio rural informal.                                                                                                                                                                                                                                                                    
6.Se gestionó ante la oficina de informática y tecnología (OIT) la disposición de un servidor para la Subdirección de Catastro para la instalación de las aplicaciones del modelo LADM_COL, con el fin de contar con los mecanismos necesarios para la recepción de la información resultante de los pilotos de catastro multipropósito.                                                                                                                                                                                                                                                              7. Se revisaron nuevamente los documentos de la consultoría del Banco mundial del tema de enfoque de género y comunidades étnicas, y se realizaron observaciones a dichos documentos. 
8. Se elaboró propuesta de cronograma y plan de trabajo que dé cuenta del acompañamiento y validación de los productos necesarios para el adelantamiento del Catastro Multipropósito en el marco convenio 4700-16 entre la ANT y el IGAC.
9. Se gestionó con el área de comunicaciones el diseño del logo oficial del LADM_COL.
10.Se encuentra en proceso de desarrollo la página oficial del modelo LADM del dominio del IGAC. 
11.Se inicia la construcción del manual del Barrido Predial Masivo del Catastro Multipropósito.</t>
  </si>
  <si>
    <t>Modelo de gestión y operación de Catastro Multipropósito en el marco del posconflicto</t>
  </si>
  <si>
    <t>Información y comunicación</t>
  </si>
  <si>
    <t>Gestion documental
Politica de Servicio al Ciudadano
Participación ciudadana en la gestión pública
Transparencia, acceso a la información pública y lucha contra la corrupción</t>
  </si>
  <si>
    <t>Elaborar documento de metodología de esquema de evaluación</t>
  </si>
  <si>
    <t xml:space="preserve">Construcción de listas de chequeo de las metodologías presentadas por los pilotos de catastro multipropósito, por cada componente (económico, físico, jurídico, social) según la metodología de evaluación elaborada por el IGAC, a partir del documento de conceptualización y las especificaciones técnicas de productos de los pilotos Puerto Gaitan, Lebrija, Ovejas, Agua de Dios, Mojana.
Elaboración de un modelo  de evaluación  que será aplicado a cada uno de los proyectos CM o relacionados con este: piloto base 7 municipios que los nueve que selecciono representativamente el IGAC, Ovejas, Agua de Dios, Mojana y 4 municipios de Antioquia. </t>
  </si>
  <si>
    <t xml:space="preserve">Se realizó un set de datos individualizados con la información suministrada por el CIAF de los resultados del piloto realizado en el municipio de Agua de Dios, con el fin de recrear el proceso de validación y retroalimentar los aspectos de calidad.
Se elaboró un informe final a partir de la revisión realizada al documento final presentado por la interventoría de los resultados del proyecto piloto de TRAGSATEC, para los componentes físico-jurídico, económico, tecnológico, social y calidad.
Se encuentra en construcción el informe preliminar a partir de la revisión realizada al documento final presentado por el operador INCLAM del proyecto piloto, para los componentes físico-jurídico, económico, tecnológico, social y calidad.
Se realizó lista de chequeo de entregables para la revisión del levantamiento planimétrico predial puntual, conforme a la resolución 643 Especificaciones técnicas para el levantamiento planimétrico predial (Anexo 2).
Se inicia la revisión de la primera entrega de información aportada por el operador PTDR del proyecto piloto Ovejas, corregimiento Canutalito, en lo referente a los componentes físico y jurídico (validación de 25 predios seleccionados para exposición pública).
Se realiza el proceso de coincidencia del número predial de 423 predios presentados por el operador, correspondiente a la primera entrega del proyecto piloto del municipio de Ovejas.
</t>
  </si>
  <si>
    <t>Plan Institucional de archivos de la entidad PINAR</t>
  </si>
  <si>
    <t>Elaborar o actualizar las especificaciones técnicas de producto de catastro multipropósito</t>
  </si>
  <si>
    <t xml:space="preserve">Durante el primer trimestre se realizo lo siguiente; 
1.Desarrollo de la guía del levantamiento planimétrico predial del barrido predial masivo a partir de los cambios que se realicen en la especificación técnica. </t>
  </si>
  <si>
    <t xml:space="preserve">Durante el segundo trimestre se  realizo lo siguiente; 
1.Seajustó el anexo 6 Catálogo de Objetos a la  version 2.1.1. 
2.Se realiza la actualización del anexo 5 Formulario predial junto con la elaboración del manual y la guía de diligenciamiento del formulario predial.
3.Se realizó la priorización de variables contenidas en el formulario predial, para revisar la conformidad de las mismas y orientar el ejercicio a determinar cuáles son   obligatorias y cuales no obligatorias para cada uno de los componentes (físico, social, jurídico, económico).
4.Se consolidó catálogo de objetos versión final para la versión 2.2 del modelo LADM_COL, este documento fue validado y aprobado por la ICDE, cumpliendo con la conformidad normativa de la ISO 19110.
5.El IGAC elaboró junto con la ANT la propuesta del Diagrama de Ruta y Metodología de Validación de Levantamientos Planimétricos Prediales en el Marco Del Barrido Predial Masivo, proceso que complementa el modelo de evaluación  
6.Se realizó consolidación de la matriz de elementos de calidad por cada componente (físico, jurídico, económico y tecnológico) para los planes de trabajo, planes de calidad y metodologías presentadas por los operadores de INCLAM y TRAGSATEC.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t>
  </si>
  <si>
    <t>Elaborar metodología para los procesos de  catastro multipropósito</t>
  </si>
  <si>
    <t xml:space="preserve">Durante el primer trimestre se realizo lo siguiente; 
1.Revisión de las zonas de testeo de los operadores INCLAM y TRAGSATEC con base en las especificaciones presentadas en el documento Conceptualización y especificaciones para la operación del Catastro Multipropósito V.2.1.1. como resultado de la revisión se generó un oficio a DNP con requerimientos de información para análisis técnico de los documentos presentados por los operadores del piloto de CM, mediante oficio con radicado IGAC No. EE760 de fecha 25-ene-2018. </t>
  </si>
  <si>
    <t>Durante el segundo trimestre se  realizo lo siguiente; 
1. Actualmente se está trabajando en la elaboración de un esquema de evaluación de la calidad que será aplicado a cada uno de los proyectos CM o relacionados con este                                                 
2.Se realiza la actualización del anexo 5 Formulario predial junto con la elaboración del manual y la guía de diligenciamiento del formulario predial.
3. Se elaboró propuesta de la metodología de validación de los productos del anexo 12 Componente económico para el piloto de Ovejas.         
4.Se elaboró propuesta de la metodología de validación de los productos del Componente jurídico para el piloto de Ovejas.            
5.Se consolidó catálogo de objetos versión final para la versión 2.2 del modelo LADM_COL, este documento fue validado y aprobado por la ICDE, cumpliendo con la conformidad normativa de la ISO 19110.                                                                                                                                                                                                                                                                             6. El IGAC elaboró junto con la ANT la propuesta del Diagrama de Ruta y Metodología de Validación de Levantamientos Planimétricos Prediales en el Marco Del Barrido Predial Masivo, proceso que complementa el modelo de evaluación.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8.Se realizó mesa de trabajo con el equipo validador del piloto, con el objetivo de dar inicio de proceso de validación de la entrega de Canutalito del piloto de Ovejas para definir responsables y compromisos.</t>
  </si>
  <si>
    <t>Elaborar modelo de gestión y operación de catastro multipropósito (incluye modelo lADM-COL)</t>
  </si>
  <si>
    <t xml:space="preserve">Durante el primer trimestre se han realizado acercamientos con las entidades para  proponer ejercicios orientados a definir el modelo de operación a utilizar en el proceso de expanción.
</t>
  </si>
  <si>
    <t>Diseñar e implementar el modelo TIC que soporte los procesos de Catastro Multipropósito</t>
  </si>
  <si>
    <t xml:space="preserve">Durante el primer trimestre se realizo lo siguiente; 
1. Plan de trabajo e identificación de actores para validación técnica.
2. Informe de revisión de diagramas de componentes y solución tecnológica utilizada por  los actores del CM.
3. Se construyo el borrador de la resolucion de adopcion del modelo LADM_COL. 
4. Documento  de articulación con la Oficina de Informática y GIT de Análisis de la SubCatastro  para presentar el modelo LADM_COL
5. Documento soporte de la versión 2.2. del LADM_COL.
6. Plan de trabajo y cronograma 
7. Informes mesas de trabajo
</t>
  </si>
  <si>
    <t xml:space="preserve">Durante el segundo trimestre se realizo lo siguiente; 
1. Informes mesas de trabajo
2. Se encentra en constucción el documento de articulación con la Oficina de Informática y GIT de Análisis de la SubCatastro para definir el modelo de interoperabilidad con SNC y COBOL. 
3. Se encuentra en proceso de elaboracion el informe de apoyo que se dio a la oficina de informática y GIT de Análisis de la SubCatastro para la adopción del modelo LADM_COL. 
4. Modelo ajustado según LADM COL según ETP
</t>
  </si>
  <si>
    <t>SUBDIRECCIÓN DE CATASTRO</t>
  </si>
  <si>
    <t>Porcentaje de disponibilidad de la información catastral para consulta</t>
  </si>
  <si>
    <t xml:space="preserve"> </t>
  </si>
  <si>
    <t xml:space="preserve">Durante el segundo trimestre se realizo lo siguiente; 
1.Se realizó generación de estadísticas de gestión de las D.T y se envió al GIT de Gestión Catastral; de igual manera se reportó avance de digitalización de acuerdo a lo establecido en el literal 3 de la CI10 de 2018.  
2. Se realizó generación de estadísticas de gestión de las D.T y se envió al GIT de Gestión Catastral; de igual manera se reportó avance de digitalización de acuerdo a lo establecido en el literal 3 de la CI10 de 2018., 1.No se cumple debido a nueva solicitud de Min Defensa en cuanto a restricción militar en cartografía catastral, se  publicará alrededor del 15 Mayo., 1.No se cumple debido a nueva solicitud de Min Defensa en cuanto a restricción militar en cartografía catastral, se  publicará alrededor del 15 Mayo. 
3.Se respondieron los requerimientos pertinentes
4.Se brindó soporte a los procesos catastrales por los profesionales del grupo.       
</t>
  </si>
  <si>
    <t xml:space="preserve">Durante el tercer  trimestre se realizo lo siguiente; 
1.Se realizó generación de estadísticas de gestión de las D.T y se envió al GIT de Gestión Catastral; de igual manera se reportó avance de digitalización de acuerdo a lo establecido en el literal 3 de la CI10 de 2018.  
2. Se realizó generación de estadísticas de gestión de las D.T y se envió al GIT de Gestión Catastral; de igual manera se reportó avance de digitalización de acuerdo a lo establecido en el literal 3 de la CI10 de 2018.
3.Se respondieron los requerimientos pertinentes
4.Se brindó soporte a los procesos catastrales por los profesionales del grupo.       
</t>
  </si>
  <si>
    <t>Metodologias y aplicaciones que transformen los datos catastrales para la toma de decisiones, en los diferentes niveles de la organización y en el marco del posconflicto</t>
  </si>
  <si>
    <t>Realizar consolidación y reporte de cantidad de mutaciones digitalizadas de vigencias anteriores.</t>
  </si>
  <si>
    <t>Se realizó generación de estadísticas de gestión de las D.T y se envió al GIT de Gestión Catastral; de igual manera se reportó avance de digitalización de acuerdo a lo establecido en el literal 3 de la CI10 de 2018.</t>
  </si>
  <si>
    <t xml:space="preserve">Durante el segundo trimestrese realizo lo siguiente ;
1.Se realizó generación de estadísticas de gestión de las D.T y se envió al GIT de Gestión Catastral; de igual manera se reportó avance de digitalización de acuerdo a lo establecido en el literal 3 de la CI10 de 2018.  </t>
  </si>
  <si>
    <t xml:space="preserve">Durante el tercer trimestre se realizo la generación de estadísticas de gestión de las D.T y se envió al GIT de Gestión Catastral; de igual manera se reportó avance de digitalización de acuerdo a lo establecido en el literal 3 de la CI10 de 2018.  </t>
  </si>
  <si>
    <t>Se realizó la consolidación y  disposición de información para las distintas áreas.</t>
  </si>
  <si>
    <t xml:space="preserve">Realizar o mantener actualizado el inventario de cartografía catastral </t>
  </si>
  <si>
    <t>Atender el 100%  de los requerimientos de la información catastral</t>
  </si>
  <si>
    <t>Se respondieron los requerimientos pertinentes; el 2,04% pendiente corresponde a 11 oficios (11 en proyección de respuesta las cuales saldrán la segunda semana del mes de abril)</t>
  </si>
  <si>
    <t xml:space="preserve">durante el segundo trimestre se realizo lo siguiente ;
ABRIL
1.Se respondieron los requerimientos pertinentes; el 2% pendiente corresponde a  oficios (3 en proyección de respuesta las cuales saldrán la segunda semana del mes de Mayo, y 1 se pasó para firma el 30 de abril). Los requerimientos que llegaron entre los ultimos 5 días del mes no son tenidos en cuenta, pues se encuentra en proceso de asignación y proyección de respuesta.
MAYO
1.Se respondieron los requerimientos pertinentes; el 3% pendiente corresponde a  oficios (2 en proyección de respuesta las cuales saldrán la segunda semana del mes de Junio y 5 se pasó para firma el día 29 ,30 y 31 de mayo). 
Relación de correspondencia     
JUNIO
1.Se respondieron los requerimientos pertinentes; el 0,283% pendiente corresponde a  oficios (10 oficios pendientes). </t>
  </si>
  <si>
    <t>Se respondieron los requerimientos pertinentes, aun se encuentran algunos pendientes por atender, los cuales se atenderan en el ultimo trimestre</t>
  </si>
  <si>
    <t>Birndar apoyo técnico en el componente gráfico a los procesos catastrales.</t>
  </si>
  <si>
    <t>Se brindó soporte a los procesos catastrales por los profesionales del grupo.</t>
  </si>
  <si>
    <t>Construir la batería de indicadores de seguimiento a la gestión catastral</t>
  </si>
  <si>
    <t>Se esta trabajando conjuntamente con los demas GIT para la contruccion de los respectivos indicadores de Gestión de la subdirección de catastro</t>
  </si>
  <si>
    <t>Se esta trabajando conjuntamente con los demas GIT y la OAP para la contruccion de los respectivos indicadores de Gestión de la subdirección de catastro</t>
  </si>
  <si>
    <t>01/0122018</t>
  </si>
  <si>
    <t>TOTAL ENTIDAD</t>
  </si>
  <si>
    <t>Control Interno</t>
  </si>
  <si>
    <t>PROCESOS</t>
  </si>
  <si>
    <t>Programado al I Trimestre</t>
  </si>
  <si>
    <t>AVANCE I TRIMESTRE</t>
  </si>
  <si>
    <t>AVALUOS</t>
  </si>
  <si>
    <t>Número de Avalúos elaborados en el periodo</t>
  </si>
  <si>
    <t xml:space="preserve">Avaluos comerciales: en el primer trimestre del año se realizaron un total de 391 avaluos correspondientes a un porcentaje de avance de 20,58%.
Avaluos IVP:  La realizacion del IVP esta programada a partir del mes de octubre, teniendo en cuenta que la muestra definitiva es aportada por el DANE en el segundo semestre del año.                                                                                                                                                                                                                                                                                                                                                                                                                                                                                                                     </t>
  </si>
  <si>
    <t xml:space="preserve">Avaluos comerciales: en el segundo trimestre del año se realizaron un total de 391 avaluos correspondientes a un porcentaje de avance de 18,48%.
Avaluos IVP:  La realizacion del IVP esta programada a partir del mes de octubre, teniendo en cuenta que la muestra definitiva es aportada por el DANE en el segundo semestre del año.                                                                                                                                                                                                                                                                                                                                                                                                                                                                                                                     </t>
  </si>
  <si>
    <t xml:space="preserve">Avaluos comerciales: en el tercer trimestre del año se realizaron un total de 995 avaluos correspondientes a un porcentaje de avance de 52,37%.
Avaluos IVP:  La realizacion del IVP esta programada a partir del mes de octubre, teniendo en cuenta que la muestra definitiva es aportada por el DANE en el segundo semestre del año.                                                                                                                                                                                                                                                                                                                                                                                                                                                                                                                     </t>
  </si>
  <si>
    <t>Avalúos</t>
  </si>
  <si>
    <t>Realizar 1.900 Avalúos Comerciales</t>
  </si>
  <si>
    <t>Avaluos comerciales: en el primer trimestre del año se realizaron un total de 391 avaluos correspondientes a un porcentaje de avance de 20,58%</t>
  </si>
  <si>
    <t xml:space="preserve">Durante el segundo trimestre se realizo lo siguiente ; 
ABRIL
1.en el mes de abril  del presente año se realizaron un total de 135 avaluos correspondientes a un porcentaje de avance de 7,11%.      
MAYO
1.en el mes de mayo  del presente año se realizaron un total de 109 avaluos correspondientes a un porcentaje de avance de 5,74%.    
JUNIO
1. en el mes de Junio  del presente año se realizaron un total de 107 avaluos correspondientes a un porcentaje de avance de 5,63%.         </t>
  </si>
  <si>
    <t>PLAN DE ACCIONA ANUAL 2018 V 1,2                                                                                                         JULIO 31 DE 2018</t>
  </si>
  <si>
    <t xml:space="preserve">Durante el tercer trimestre se realizo lo siguiente ; 
JULIO
En el mes de Juilo  del presente año se realizaron un total de 102 avaluos correspondientes a un porcentaje de avance de 5,37%.      
AGOSTO
En el mes de Agosto del presente año se realizaron un total de 622 avaluos correspondientes a un porcentaje de avance de 32,74%.    
SEPTIEMBRE
En el mes de Septiembre del presente año se realizaron un total de 271 avaluos correspondientes a un porcentaje de avance de 14,26%.         </t>
  </si>
  <si>
    <t xml:space="preserve">Se cambia la version del presente documento en razon a que se incluyerpn los siguientes cambios:
- La articulación de las Dimensiones y la integración de los Planes Institucionales y estratégicos  con las actividades de las Áreas de apoyo.
- Seguimiento al Plan Anticorrupcion (Pestaña Independiente)
- Seguimiento a Politica de tierra matriz del SNARIV: (Pestaña Independiente)
- Se modifica la actividad #6 del producto "Estrategia y gobierno de TI adoptadade" la Oficina de Informatica y Telecumunicaciones y pasa de Definir de "Implementar la arquitectura de software" a "Definir e implementar la arquitectura de software y el procedimiento de desarrollo de software"
-Se agrega la actividad #8 del producto "Estrategia y gobierno de TI adoptada" de la Oficina de Informatica y Telecumunicaciones "Actualizar el procedimiento de toma de copias de respaldo, rotación y restauración de acuerdo a la normatividad vigente" y actividad #9 " Elaborar diagnóstico y plan de trabajo para llevar a cabo la transición de IPv4 a IPv6"
-En el producto "Sistemas de información, portales y  aplicaciones  implementados y soportados" de la Oficina de Informatica y Telecumunicaciones, se suspende la actividad #3 "Migrar  SIGA al nuevo motor de procesos JBPM." Esto debido a que en reuniones sostenidas con la subdirección de agrología quien es el área usuaria se tomo la decisión de suspender el desarrollo del aplicativo SIGA y realizar solo actividades de soporte técnico al aplicativo y la plataforma. (Correo electronico del 30-07-2018 del Jefe Oficina de Informatica y Telecomunicaciones.
-Se suspende la actividad #6 de el producto "Consolidación Informes de ejecución del Plan Institucional de Gestión y Desempeño 2018" de la Oficina Asesora de Planeacion  "Consolidación Informes de ejecución del Plan Institucional de Gestión y Desempeño 2018", en razon a que esta actividad esta contenida en la actividad #2, con la misma programacion.
-Se reprograma la actividad #1, 2 y 4 del producto "Consolidación Informes de ejecución del Plan Institucional de Gestión y Desempeño 2018" de la Oficina Asesora de Planeacion a partir del mes de Julio
</t>
  </si>
  <si>
    <t>Realizar 4.900 Avalúos IVP</t>
  </si>
  <si>
    <t xml:space="preserve">Avaluos IVP:  La realizacion del IVP esta programada a partir del mes de octubre, teniendo en cuenta que la muestra definitiva es aportada por el DANE en el segundo semestre del año.       </t>
  </si>
  <si>
    <t xml:space="preserve">Durante el segundo trimestre se realizo lo siguiente ; 
ABRIL
1.La realizacion del IVP esta programada a partir del mes de octubre, teniendo en cuenta que la muestra definitiva es aportada por el DANE en el segundo semestre del año.
MAYO
1.La realizacion del IVP esta programada a partir del mes de octubre, teniendo en cuenta que la muestra definitiva es aportada por el DANE en el segundo semestre del año.  
JUNIO
1.Se da inicio al trabajo operativo en diez ciudades principales, teniendo en cuenta que la muestra definitiva es aportada por el DANE en el segundo semestre del año.                                                                                                                                                                                                                                    Actualizacion </t>
  </si>
  <si>
    <t>Durante el tercer trimestre se realizo lo siguiente; 
Se da inicio a la elaboración de los avaluúos IVP de las diferentes ciudades, se espra entregar el 100% de los avalúos durante el cuarto trimestre.</t>
  </si>
  <si>
    <t>TOTAL A MARZO 31 DE 2018</t>
  </si>
  <si>
    <t>Programado al II Trimestre</t>
  </si>
  <si>
    <t>AVANCE II TRIMESTRE</t>
  </si>
  <si>
    <t>PREDIOS</t>
  </si>
  <si>
    <t>Número de predios actualizados catastralmente</t>
  </si>
  <si>
    <t xml:space="preserve">El avance cuantitativo de esta meta, se reportará sólo en enero 2019, momento en el cual se habrá efectuado la inscripción catastral y se habra ordenado la la entrada en vigencia de los avaluos catastrales resultantes de la actualización catastral. </t>
  </si>
  <si>
    <t>Programado al III Trimestre</t>
  </si>
  <si>
    <t>AVANCE III TRIMESTRE</t>
  </si>
  <si>
    <t>Predios actualizados catastralmente</t>
  </si>
  <si>
    <t xml:space="preserve">Alistar la informacion e insumos  requerido para realizar proceso de Actualización de la Formación Catastral </t>
  </si>
  <si>
    <t xml:space="preserve"> Al finalizar el mes de marzo se han desarrollado actividades preliminares en 9 municipios programados</t>
  </si>
  <si>
    <t>durante el segundo trimestre, se avanza en alistamiento un 92% de todos los procesos de actualización catastral. solo esta por iniciar Cumaribo y Melgar</t>
  </si>
  <si>
    <t>Julio: seavanza en alistamiento de posibles municipios a actualizar segun gestion de convenios. Septiembre: Se efectua el alistamiento de para el desarrollo de un nuevo municipio a actualizar por convenio (La Tebaida Urbano).</t>
  </si>
  <si>
    <t>Efectuar el reconocimiento predial en los municipios en proceso de Actualización de la Formación Catastral</t>
  </si>
  <si>
    <t xml:space="preserve"> Se avanza en el reconocimiento predial de los municipios de Ibague, Guapi, San Cayetano, Quibdó, Socorro y Bucaramanga</t>
  </si>
  <si>
    <t xml:space="preserve">Al terminar el segundo trimestre se tiene un avance de 51,81% de los municipios de Ibague, Guapi, San Cayetano, Quibdó, Socorro y Bucaramanga </t>
  </si>
  <si>
    <t>Julio: Al culminar el mes de julio se reconocieron 10.503 predios. Se avanza en 127.708 predios en total, que equivale al 46,06% de la meta. Se corrige el dato reportado en junio. (*) Agosto: Se avanza en 139.397 predios reconocidos en total, que equivalen al 50,27% de la meta. Septiembre: se avanza en 142.010 predios reconocidos en total, que equivalen al 51,22% de la meta.</t>
  </si>
  <si>
    <t>Grabar la informacion alfanumerica de los predios en proceso de Actualización de la Formación Catastral</t>
  </si>
  <si>
    <t>Al terminar el segundo trimestre se tiene un avance de  42,08% en la etapa de Grabación.</t>
  </si>
  <si>
    <t>Julio: se avanza en 2,113 predios para un total 118.787 predios que equivale al %42,84 de la meta. Agosto:  se avanza 118.937 predios totales grabados, que equivalen al 42,89 de la meta.  Septiembre: se avanza 127.216 predios totales grabados, que equivalen al 45,88% de la meta.</t>
  </si>
  <si>
    <t xml:space="preserve">Digitalizar la carta catastral de los predios en proceso de Actualización de la Formación Catastral </t>
  </si>
  <si>
    <t>Al terminar el segundo trimestre se tiene un avance de  41,45% en la etapa de Digitalización.</t>
  </si>
  <si>
    <t>Julio: Al culminar el mes de julio se digitalizaron 6,823 predios. Se avanza en 114.493 predios en total, que equivale al 41,29% de la meta. Se corrige el dato reportado en junio. (*) Agosto: Se avanza en 114.493 predios en total, que equivale al 41,29% de la meta. Septiembre: Se avanza en 116,335 predios en total, que equivale al 41,96% de la meta</t>
  </si>
  <si>
    <t>Elaborar el estudio de Zonas Homogeneas Geoeconomicas de los municipios en proceso de Actualización de la Formación Catastral</t>
  </si>
  <si>
    <t>Se avanza en la elaboracion de zonas homogeneas de Ibagué, Bucaramanga, Socorro, Guapi, San Cayetano</t>
  </si>
  <si>
    <t>Al terminar el segundo trimestre se tiene un avance de  29,20% en la etapa de Zonas.</t>
  </si>
  <si>
    <t>Julio: se avanza en 14,25%  en total 58,45%. Agosto: se avnaza en 6,35%, en total 64,75%. Septiembre: se avnaza en 3,75%, en total 68,50%.</t>
  </si>
  <si>
    <t>Hacer control de calidad y consolidación de la informacion resultante del proceso Actualización de la Formación Catastral</t>
  </si>
  <si>
    <t>Al terminar el segundo trimestre se tiene un avance de  32,22 % en la etapa de Control de Calidad.</t>
  </si>
  <si>
    <t>Julio: se avanza en 6.780 predios para un total 123.853 predios que equivale al 44,66% de la meta. Agosto:  Se avanza en 123.853 predios que equivale al 44,66% de la meta.Septiembre:  Se avanza en 141,641 predios en total, que equivalen al 51,08% de la meta.</t>
  </si>
  <si>
    <t>Programado al IV Trimestre</t>
  </si>
  <si>
    <t>AVANCE IV TRIMESTRE</t>
  </si>
  <si>
    <t>Efectuar actividades de cierre  en cada uno de los municipios en proceso de Actualización de la Formación Catastral</t>
  </si>
  <si>
    <t xml:space="preserve">GESTIÓN DEL CONOCIMIENTO </t>
  </si>
  <si>
    <t>Mutaciones</t>
  </si>
  <si>
    <t>Número de mutaciones catastrales ejecutadas</t>
  </si>
  <si>
    <t xml:space="preserve">Oficina CIAF </t>
  </si>
  <si>
    <t>metodologías generadas / metodologías programadas</t>
  </si>
  <si>
    <t>Durante el primer trimestre se han tramitado 179.624 mutaciones a nivel nacional, de las cuales 137.981 son de oficina y 41643 son de terreno.</t>
  </si>
  <si>
    <t>Durante el segundo trimestre se han tramitado 322.116 mutaciones a nivel nacional, para un acumulado total de 501.740 de las cuales 376.307 son de oficina y 125.433 son de terreno.</t>
  </si>
  <si>
    <t>Durante el tercer trimestre se han tramitado 162.684 mutaciones a nivel nacional, para un acumulado total de 664.424 de las cuales 493.346 son de oficina y 171.078 son de terreno.</t>
  </si>
  <si>
    <t>•        Se generó el ortofotomosaico y MDT para los vuelos 1, 2 y 3 del municipio de Pacho y se dio Inicio a la formulación de investigación para el monitoreo de cobertura y uso del a tierra a partir de sensores remotos</t>
  </si>
  <si>
    <t>Metodologia ART: Se avanzó en la complementación del documento Diseño Preliminar de la solución acorde a la fase II, Se avanzó en la redacción del documento de Construcción y prototipos de la solución.
Metodologia Cobertura y Uso: e finaliza la fase I del proyecto y  se realiza el documento Estado del Arte - Marco Teórico y se inició el documento de Diseño Preliminar de la Solución</t>
  </si>
  <si>
    <t>1, Se realizaron avances de la fase III Construcción de prototipos de la solución a la Fase V Disfusión de aplicaciones y serviciosla recopilacion de resultados y experiencias de proyecto, 2 se realiza avances de la fase II a la fase III se realiza un clasificacion de imagenes y construcción del documento prototipos de solución a través se procesaron.</t>
  </si>
  <si>
    <t>Mutaciones catastrales</t>
  </si>
  <si>
    <t>Metodologías de procesamiento digital de imágenes para observación de la tierra</t>
  </si>
  <si>
    <t>Planear actividades  y programar costos para el  proceso de Conservación Catastral</t>
  </si>
  <si>
    <t xml:space="preserve">Enero: Se avanza en la programacion y contratacion de personal. Febrero: Se culmina la etapa preliminar de planeacion  </t>
  </si>
  <si>
    <t>Metodología 1: Uso y aplicaciones ART para la producción de información cartográfica (CIAF-Sub. Geografía y Cartografía)</t>
  </si>
  <si>
    <t>Tramitar  Mutaciones de saldos de terreno</t>
  </si>
  <si>
    <t xml:space="preserve">Enero: se tramitan 2.744 mutaciones de años anteriores en terreno, Febrero: se tramitan 3.404 mutacion de años anteriores en terreno, Marzo: se tramitan 3.083 mutaciones de años anteriores en terreno, de la meta establecida en 82.952.  En total 9.231, equivale al 11,12% de la meta  </t>
  </si>
  <si>
    <t xml:space="preserve">Abril: se tramitan 2.127 mutaciones de años anteriores en terreno, Mayo: se tramitan 2.018 mutaciones de años anteriores en terreno, Junio: se tramitan 1.101 mutaciones de años anteriores en terreno, de la meta establecida en 82.952.  En total 14.477, equivale al 17,45% de la meta. </t>
  </si>
  <si>
    <t xml:space="preserve">Julio: se tramitan 1.102 mutaciones de años anteriores en terreno, Agosto: se tramitan 840 mutaciones de años anteriores en terreno de la meta establecida en 82.952. Septiembre: se tramitan 1.068 mutaciones de años anteriores en terreno de la meta establecida en 82.952  En total 17.487, equivale al 21,08% de la meta. </t>
  </si>
  <si>
    <t>Fase 0 - Planteamiento y formulación de la investigación</t>
  </si>
  <si>
    <r>
      <rPr>
        <b/>
        <sz val="11"/>
        <rFont val="Calibri"/>
      </rPr>
      <t>Febrero:</t>
    </r>
    <r>
      <rPr>
        <sz val="11"/>
        <color rgb="FF000000"/>
        <rFont val="Calibri"/>
      </rPr>
      <t xml:space="preserve"> Se avanzo en la fase II del proyecto de aplicaciones art para la producción de información, en donde se planeo la producción de DTM en Pacho Cundinamarca. 
</t>
    </r>
    <r>
      <rPr>
        <b/>
        <sz val="11"/>
        <rFont val="Calibri"/>
      </rPr>
      <t xml:space="preserve">Marzo: </t>
    </r>
    <r>
      <rPr>
        <sz val="11"/>
        <color rgb="FF000000"/>
        <rFont val="Calibri"/>
      </rPr>
      <t>P1 Se realizó  para los vuelos 1, 2 y 3, (TIN), MDT con edición estereoscópica parcial y se generó el ortofomosaico, correspondiente al municipio de Pacho,se genera ficha técnicaP2.Inicio a la formulación de investigación para el monitoreo de cobertura y uso del a tierra a partir de sensores remotos</t>
    </r>
  </si>
  <si>
    <t>Abril:Se finalizó la etapa de planteamiento y formulación de la idea de investigación, así mismo se diligenciaron los formatos acordes a esta fase: F14400-15-15 V1 Planteamiento de la Idea de investigación y F14400-16-15 V1 Formulación de la propuesta de investigación.</t>
  </si>
  <si>
    <t xml:space="preserve"> Tramitar  Mutaciones de terreno de la vigencia</t>
  </si>
  <si>
    <t xml:space="preserve">Enero: se tramitan 2.170 mutaciones de la vigencia en terreno; Febrero: se tramitan 14.162 mutaciones de la vigencia Terreno; Marzo: se tramitan 16.080 mutaciones de la vigencia terreno, de la meta establecida en 123.300 mutaciones. En total 32.412, equivale al 26,28% de la meta </t>
  </si>
  <si>
    <t>Abril: se tramitan 22.007 mutaciones de la vigencia terreno, Mayo: se tramitan 40.051 mutaciones de la vigencia terreno, Junio: se tramitan 16.486 mutaciones de la vigencia terreno, de la meta establecida en 123.300 mutaciones. En total 110.956, equivale al 89,99% de la meta.</t>
  </si>
  <si>
    <t>Julio: se tramitan 16.665 mutaciones de la vigencia terreno, Agosto: se tramitan 12.435 mutaciones de la vigencia terreno.Septiembre: se tramitan 13.535 mutaciones de la vigencia terreno de la meta establecida en 123.300 mutaciones. En total 153.591, equivale al 124,57% de la meta.</t>
  </si>
  <si>
    <t>Fase I - Planeación y análisis de requerimientos</t>
  </si>
  <si>
    <t>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</si>
  <si>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 xml:space="preserve">Tramitar  Mutaciones de saldos de oficina </t>
  </si>
  <si>
    <t xml:space="preserve"> Enero: se tramitan 3.326 mutaciones de años anteriores en oficina; Febrero:se tramitan 2.975 de años anteriores en oficina;Marzo: se tramitan 2.214 de años anteriores en oficina de la meta establecida en 39.403. En total 8,515 mutaciones, equivale al 21,61% de la meta.  </t>
  </si>
  <si>
    <t xml:space="preserve">Abril: se tramitan 2.769 de años anteriores en oficina, Mayo: se tramitan 910 de años anteriores en oficina, Junio: se tramitan 1.144 de años anteriores en oficina, de la meta establecida en 39.403. En total 13.338 mutaciones, equivale al 33.85% de la meta.  </t>
  </si>
  <si>
    <t xml:space="preserve">Julio: se tramitan 567 de años anteriores en oficina, Agosto: se tramitan 322 de años anteriores en oficina. Septiembre:  se tramitan 424 de años anteriores en oficina de la meta establecida en 39.403. En total 14.651 mutaciones, equivale al 37.18% de la meta.  </t>
  </si>
  <si>
    <t>Fase II - Diseño preliminar de la solución</t>
  </si>
  <si>
    <t>Tramitar  Mutaciones de oficina de la vigencia</t>
  </si>
  <si>
    <t>Abril: Se avanza en el documento de Diseño Preliminar acorde a la fase II del proyecto.  
Mayo:Se avanza en la complementación del documento Diseño preliminar de la solución acorde a la fase II, adicionando los temas de: forma  en que se recolectará la información fuente (imágenes) su procesamiento y  cuáles serán las técnicas de análisis, así mismo definición del modelo matemático estadístico acorde al ajuste del modelo (triangulación) de imágenes adquiridas con ARTs.
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</si>
  <si>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Enero: se tramitan  11.986 mutaciones de la vigencia en oficina; Febrero: se tramitan 53.865 mutaciones de la vigencia en oficina, Marzo: se tramitan 63.615 mutaciones de la vigencia en oficina , de la meta establecida en 678.695 mutaciones. En total 129.466, equivale al 19,07% de la meta.</t>
  </si>
  <si>
    <t>Abril: se tramitan 89.221 mutaciones de la vigencia en oficina, Mayo: se tramitan 83.798 mutaciones de la vigencia en oficina, Junio: se tramitan 60.484 mutaciones de la vigencia en oficina, de la meta establecida en 678.695 mutaciones. En total 362.969, equivale al 53.48% de la meta.</t>
  </si>
  <si>
    <t>Julio: se tramitan 57.158 mutaciones de la vigencia en oficina, Agosto: se tramitan 24.731 mutaciones de la vigencia en oficina. Septiembre: se tramitan 33.837 mutaciones de la vigencia en oficina, de la meta establecida en 678.695 mutaciones. En total 444.858, equivale al 70,53% de la meta.</t>
  </si>
  <si>
    <t>Fase III - Construcción de prototipos de la solución</t>
  </si>
  <si>
    <t>Atender las solicitudes de modificación de estudios de ZHF y ZHG, provenientes de las Direcciones Territoriales</t>
  </si>
  <si>
    <t>Abril: Se avanzó esta fase con la elaboración de los modelos a seguir, desarrollo y pruebas en torno al uso de aeronaves no tripuladas ART 
Mayo: Se realiza la documentación de las pruebas adelantadas en torno al empleo de aeronaves no tripuladas ART en la producción de información cartográfica  y se  genera el  Ortofotomosaicos, DSMs y DTMs en proceso de revisión y evaluación .
Junio: Se avanzó en la redacción del documento de Construcción y prototipos de la solución.  Especialmente se trabajó en los siguientes apartados:  1. Procesamiento y análisis de la información. 2. Adecuación . 3. Organización . 4. Procesamiento. 5. Análisis. 6. Elaboración de productos cartográficos.</t>
  </si>
  <si>
    <t>Julio: Generación de productos cartográficos ortofotomosaicos con el empleo de versiones de evaluación, Pix4D y Agisoft- Photoscan. Productos cartográficos en proceso de revisión y evaluación para dar cumplimiento a los requerimientos de la Fase Agosto: Se culminó el documento de construcción y prototipos de la solución con la documentación de las pruebas adelantadas en torno al empleo de aeronaves no tripuladas ART en la producción de información cartográfica.</t>
  </si>
  <si>
    <t xml:space="preserve"> Enero: no se expidieron conceptos de modificacion de estudios de ZHG; Febrero: se expidieron 2 conceptos de modificacion de estudios de ZHG: Marzo: se expidieron 6 conceptos de modificacion de estudios de ZHG. </t>
  </si>
  <si>
    <t xml:space="preserve">Abril: se expidieron 6 conceptos de modificación de estudios de ZHG. Mayo: se expidió un concepto de modificacion de estudios de ZHG.  Junio: se expidió un concepto de modificación de estudios de ZHG.  </t>
  </si>
  <si>
    <t xml:space="preserve">Julio: se expidió un concepto de modificación de estudios de ZHG. Agosto: se expidieron 5 conceptos de modificación de estudios de ZHG. Septiembre: se expidió un conceptos de modificación de estudios de ZHG. </t>
  </si>
  <si>
    <t>Fase IV - Desarrollo y analisis de casos de prueba</t>
  </si>
  <si>
    <t>Acompañar y asesorar en temas tecnicos las actividades de la conservacion catastral</t>
  </si>
  <si>
    <t xml:space="preserve">Enero, Febrero: no se efectuaron visitas de asesoria. Marzo: Evaluacion del proyecto Ibague por 17 personas  </t>
  </si>
  <si>
    <t xml:space="preserve">Abril: Evaluacion del proyecto Tunja por 5 personas y visita en proceso de conservacion catastral a DT Nariño. Junio: Se efectuaron visitas de seguimeto y acompañamiento al proceso en 12  Direcciones Territoriales </t>
  </si>
  <si>
    <t>Julio: Se efectuaron 8 visitas de seguimiento y acompañamiento. Agosto: Se efectuaron 2 visitas de seguimiento a Territoriales y una visita a 27 Unidades Operativas de Catastro. Septiembre: Se efectuaron 15 visitas de seguimiento a Unidades Operativas de Catastro y seis eventos de unificacion de criterios de Resolucion Conjunta 1732-2018.</t>
  </si>
  <si>
    <t>Agosto: Se da inicio a la elaboración del documento de la fase IV, el cual esta siendo alimentado con los productos cartográficos y los análisis de resultados obtenidos en la fase III. 
Septiembre: A partir de los productos cartográficos elaborados en el Fase- 3, se efectuaron los controles de calidad de estos, concretamente a diez (10) ortofotomosaicos respecto de lo definido en las Especificaciones Técnicas Cartografía Básica -2017</t>
  </si>
  <si>
    <t>Fase V - Disfusión de aplicaciones y servicios (CIAF - Oficina Difusión y Mercadeo)</t>
  </si>
  <si>
    <t xml:space="preserve">Septiembre: Gran parte de los resultados y experiencias de proyecto se han aprovechado y  plasmado en material para la transferencia de conocimiento en los cursos de Fotogrametría Digital con Imágenes de Plataformas Tripuladas y no Tripuladas 2018, versiones I y II. A su vez para las jornadas técnico científicas y de revisión, verificación y validación se han elaborado presentaciones que permiten a la comunidad asistente conocer los avances del proyecto.    		
</t>
  </si>
  <si>
    <t>Metodología 2: Propuesta metodológica para el monitoreo de cobertura y uso de la tierra a apartir de sensores remotos (CIAF - Entidades CCE)</t>
  </si>
  <si>
    <r>
      <rPr>
        <b/>
        <sz val="11"/>
        <rFont val="Calibri"/>
      </rPr>
      <t xml:space="preserve"> Marzo: </t>
    </r>
    <r>
      <rPr>
        <sz val="11"/>
        <color rgb="FF000000"/>
        <rFont val="Calibri"/>
      </rPr>
      <t>Se inició la realización de la formulación de investigación para el monitoreo de cobertura y uso del a tierra a partir de sensores remotos</t>
    </r>
  </si>
  <si>
    <t>Abril: Se finalizaron los anexos 1 y 2 “FORMULACIÓN DE LA PROPUESTA DE INVESTIGACIÓN” y “PLANTEAMIENTO DE LA IDEA DE INVESTIGACIÓN”</t>
  </si>
  <si>
    <t>Avance elaboración del modelo de gestión y operación del proceso de delegación</t>
  </si>
  <si>
    <t>Reunion de revision de objetos del git de delegacion de competencias (resgistro y asistencia)</t>
  </si>
  <si>
    <t>Durante el segundo trimestre se realizo lo siguiente; 
1. Entrega de Reporte avance Plan de Promoción.</t>
  </si>
  <si>
    <t>Mayo: Se realizó el cronograma de actividades para el desarrollo del proyecto y se avanzó en el documento de recopilación bibliográfica. Junio: Se finaliza la fase I del proyecto y se realiza el documento Estado del Arte y Marco Teórico.</t>
  </si>
  <si>
    <t>Durante el tercer trimestre se finalizo el documento y en estos momentos esta en proceso de analisis por parte de la Coordinación del GIT Seguimiento Evaluación y control.</t>
  </si>
  <si>
    <t>Modelo de gestión y operación del proceso de Delegación de funciones catastrales para el IGAC</t>
  </si>
  <si>
    <t>Junio: Se inició el documento de Diseño Preliminar de la Solución, en dónde se realizó la definición de la zona de estudio y metodología de procesamiento de las imágenes.</t>
  </si>
  <si>
    <t>Julio: En el mes de Julio se realizo el procesamiento y clasificación las imágenes satelitales de la zona de estudio.</t>
  </si>
  <si>
    <t>Elaborar el modelo de gestión y operación del proceso de Delegación de funciones catastrales para el IGAC</t>
  </si>
  <si>
    <t xml:space="preserve">Reunion de revision de objetos del git de delegacion de competencias (resgistro y asistencia) </t>
  </si>
  <si>
    <t xml:space="preserve">Agosto: Se da inicio a la fase III, se procesaron y clasificaron las imágenes satelitales de la zona de estudio.
Septiembre: Se realizó la construcción de prototipos de solución procesando procesaron y clasificando las imágenes satelitales de la zona de estudio. </t>
  </si>
  <si>
    <t>Promover la delegación de competencias catastrales</t>
  </si>
  <si>
    <t xml:space="preserve">Documento borrador plan de promocion delegacion </t>
  </si>
  <si>
    <t xml:space="preserve">Durante el segundo trimestre se realizo lo siguiente; 
1.Respuesta al municipio de Caldas EE 005716.
2.Oficio DNP respuesta al municipio de Cúcuta (No requiere respuesta)
3.Entrega de Reporte avance Plan de Promoción.
</t>
  </si>
  <si>
    <t>Se ajustó la guía de la Cartilla de promoción de Competencias Catastrales, la cual fue enviada  a la oficina de Difusión y Mercadeo para su respectiva  diagramación.</t>
  </si>
  <si>
    <t>Realizar la evaluación de las solicitudes de delegación recibidas</t>
  </si>
  <si>
    <t>Se respodieron las solicitudes realizadas por la asociacion de municipios del sur de caldas y el municipio de san jose de cucuta (comunicación de respuesta)</t>
  </si>
  <si>
    <t>Durante el segundo trimestre se realizo lo siguiente;  
1.Se entrego propuesta de plan de capacitación a AMB (2018/04/10)
2.Entrega de actas asistencia actualización.
3.No se recibieron solicitudes.</t>
  </si>
  <si>
    <t>Durante el tercer trimestre no se recibieron solicitudes.</t>
  </si>
  <si>
    <t>Planificar y coordinar la ejecución de las actividades necesarias para asegurar que los delegados cuenten con las capacidades técnicas, institucionales y operativas para realizar la gestión catastral</t>
  </si>
  <si>
    <t>Precomite de revision Planes de Alistamiento AMCO y AMB (Acta Pre-Comite Tecnico AMB y AMCO)</t>
  </si>
  <si>
    <t>Durante el segundo trimestre se realizo lo siguiente; 
1.Comunicaciones AMB, Ibague y Descentralizados.
2.Se paso al AMB la cotización - propuesta del plan de capacitación.
3.Se trabaja en la construcción del plan de capacitación en el CIAF (Construcción de modulos virtuales)</t>
  </si>
  <si>
    <t xml:space="preserve">
Durante el tercer trimestre se realizo el Plan de Trabajo para seguimiento y acompañamiento a la Delegada del  Distrito Barranquilla en el Proceso  de Actualización.
</t>
  </si>
  <si>
    <t>Realizar seguimiento al cumplimiento de la gestión catastral desarrollada por los catastros delegados y descentralizados</t>
  </si>
  <si>
    <t xml:space="preserve"> Comunicaciones Delegada Barranquilla y Descentralizados.</t>
  </si>
  <si>
    <t xml:space="preserve">Durante el segundo trimestre se realizo lo siguiente;  
 Comunicaciones Delegada Barranquilla y Descentralizados.                
                </t>
  </si>
  <si>
    <t xml:space="preserve">Durante el tercer trimestre se realizo lo siguiente; 
Revisión del Curso de Reconocimiento Virtual para AMCO.  
Asistencia Técnica para AMCO, en la cual se proponen alternativas de cumplimiento del Plan de Alistamiento Programado, las cuales se encuentran en evaluación. 
Reunión para la concertación de los criterios para la respuesta de la solicitud de modificación de la propuesta de AMB.
</t>
  </si>
  <si>
    <t>Jornadas</t>
  </si>
  <si>
    <t>Jornadas técnico científicas realizadas</t>
  </si>
  <si>
    <t>Se participo en el comite de investigación para la definición de las tematicas de las jornadas a desarrollar en la vigencia 2018, y se desarrollo de la primera jornada llevada a cabo el 16 de Marzo con el tema "Difundir la producción investigativa"</t>
  </si>
  <si>
    <t xml:space="preserve">Se realizo la segunda jornada técnico cientifica el día 11 de mayo de 2018 con el tema “Tecnologías de la información geográfica para la gestión de incendios forestales”. Así mismo se realizó la  III Jornada Técnico Científica la cual se llevó a cabo  el día 27 de junio de 2018 en el Auditorio Álvaro González Fletcher. El tema central estaba orientado a los “Avances y Tendencias en la Investigación y Desarrollo de la Información Geográfica”, </t>
  </si>
  <si>
    <t>Se hace la preparacion y realizacion la jornada “BARRIDO PREDIAL MASIVO EN TORNO AL CATASTRO MULTIPROPOSITO”  se llevo acabo el 24 de septiembre,</t>
  </si>
  <si>
    <t>Porcentaje de solicitudes y requerimientos en el marco de la Política de Reparación Integral a Victimas y de sentencias de Restitución de Tierras atendidos</t>
  </si>
  <si>
    <t>Memorias técnicas de las jornadas técnico científicas realizadas en tmeas de uso y aplicación de las tecnologías de la información geográfica.</t>
  </si>
  <si>
    <t>Se recibieron 214 solicitudes de Ley 1561 y se respondieron 214 solicitudes,  Durante el perido de Marzo se recibieron 324 solicitudes y se repondieron 131,  Durante el periodo de Marzo se recibieron 9 solicitudes de avaluos que se ecuentran asi:(3 con documentacion pendiente, 2 en realizacion, 4 sin asignar) y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</si>
  <si>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Se recibieron 584 solicitudes de Ley 1561 y se respondieron 584 solicitudes,  Durante el trimestre se recibieron 901 solicitudes y se repondieron 804,  se recibieron 51 solicitudes de avaluos que se ecuentran asi: 9 con documentacion pendiente, 39 en realizacion, 22 sin asignar) y  2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</si>
  <si>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Durante el tercer trimestre se recibieron 796 solicitudes de Ley 1561 y se respondieron 796 solicitudes., Durante el tercer trimestre se recibieron 852 solicitudes y se repondieron 689
,Durante el tercer trimestre se recibieron 229 solicitudes de avaluos que se ecuentran asi:(19 Asignados, 1 con documentacion pendiente, 8 sin asignar, 2 pendientes y 199 entregados),Durante el tercer trimestre se recibieron dos autos asociados a Resguardo Indigenas,Durante el tercer trimestre se recibieron dos autos asociados a Territorio Colectivo de Comunidades Negras</t>
  </si>
  <si>
    <t>Revisión en el comité institucional de investigación la temática de la jornada técnico cientifica a realizar (Comité de Investigación áreas)</t>
  </si>
  <si>
    <t>Solicitudes y requerimientos en el marco de la Política de Reparación Integral a Victimas y de sentencias de Restitución de Tierras atendidos</t>
  </si>
  <si>
    <r>
      <rPr>
        <b/>
        <sz val="11"/>
        <rFont val="Calibri"/>
      </rPr>
      <t>Marzo:</t>
    </r>
    <r>
      <rPr>
        <sz val="11"/>
        <color rgb="FF000000"/>
        <rFont val="Calibri"/>
      </rPr>
      <t xml:space="preserve"> Participación en le comite de investigación donde se discutieron las tematicas de las jornadas tecnico cientificas</t>
    </r>
  </si>
  <si>
    <t>Abril: Por disposición de agenda de los participantes del comité de investigación no se logró llevar a cabo el comité para el mes de abril por tal razón las temáticas de las jornadas técnico científicas a realizar se definirán en el comité de investigación del el mes de mayo Mayo: Se realizó el segundo comité de investigación el día 25 de mayo de 2018 donde se revisó la temática de las jornadas técnico-científicas faltantes, junto con los responsables y las posibles fechas de ejecución.</t>
  </si>
  <si>
    <t xml:space="preserve">Atender las solicitudes realizadas en materia de regularización de la propiedad </t>
  </si>
  <si>
    <t>Se recibieron 214 solicitudes de Ley 1561 y se respondieron 214 solicitudes</t>
  </si>
  <si>
    <t>Preparación del material de apoyo y logistica para llevar a cabo las jornadas técnico cientificas</t>
  </si>
  <si>
    <t>Durante el segundo trimestre se recibieron 584 solicitudes de Ley 1561 y se respondieron 584 solicitudes.</t>
  </si>
  <si>
    <t>Durante el tercer trimestre se recibieron 796 solicitudes de Ley 1561 y se respondieron 796 solicitudes.</t>
  </si>
  <si>
    <r>
      <rPr>
        <b/>
        <sz val="11"/>
        <rFont val="Calibri"/>
      </rPr>
      <t>Marzo:</t>
    </r>
    <r>
      <rPr>
        <sz val="11"/>
        <color rgb="FF000000"/>
        <rFont val="Calibri"/>
      </rPr>
      <t xml:space="preserve"> Se preparo el material de apoyo y la logistica para la realización de la primera jornada tecnico cientifica (Invitaciones, contenidos y herramientas de participación)</t>
    </r>
  </si>
  <si>
    <t>Mayo: Se realizaron y enviaron invitaciones a diferentes entidades para participar en la II jornada técnico científica, se realizo la agenda del día y se coordino la logística de evento . Junio: Se realizó el envío de invitaciones a través de oficios y correos electrónicos a las diferentes entidades, para participar en la III jornada técnico-científica. Igualmente se publicó en las redes sociales del IGAC: Twitter, Facebook, Instagram, Youtube, Igacnet y en el portal ICDE. De igual forma se realizó la agenda del día, se coordinó la logística de evento</t>
  </si>
  <si>
    <t xml:space="preserve">Julio: No se realizaron jornadas técnico científicas para el mes de Julio debido, la que se tenía programada para este mes se realizo a finales del mes de Junio.
Septiembre:  Elaboración de Agenda de la jornada técnica científica e invitación al evento. Preparación del auditorio y medios audiovisuales para la realización de jornada investigación “BARRIDO PREDIAL MASIVO EN TORNO AL CATASTRO MULTIPROPOSITO” caso de estudio: municipio de Agua de Dios. 
</t>
  </si>
  <si>
    <t xml:space="preserve">Atención de las solicitudes recibidas para el cumplimiento de la Política de Restitución de Tierras y Ley de Victimas </t>
  </si>
  <si>
    <t>Realización de las jornadas técnico cientificas</t>
  </si>
  <si>
    <t xml:space="preserve"> Durante el perido de Marzo se recibieron 324 solicitudes y se repondieron 131</t>
  </si>
  <si>
    <t xml:space="preserve">Durante el segundo trimestre se recibieron 901solicitudes y se repondieron 804
</t>
  </si>
  <si>
    <t xml:space="preserve">Durante el tercer trimestre se recibieron 852 solicitudes y se repondieron 689
</t>
  </si>
  <si>
    <r>
      <rPr>
        <b/>
        <sz val="11"/>
        <rFont val="Calibri"/>
      </rPr>
      <t>Marzo:</t>
    </r>
    <r>
      <rPr>
        <sz val="11"/>
        <color rgb="FF000000"/>
        <rFont val="Calibri"/>
      </rPr>
      <t xml:space="preserve"> Se realizo la primera jornada tecnico cientifica el 16 de Marzo bajo la tematica de: "Difundir la producción Investigativa"</t>
    </r>
  </si>
  <si>
    <t>Mayo: Se realizó la II Jornada Técnico Científica la cual se llevo a cabo el día 11 de mayo en el Auditorio Álvaro González Fletcher. El tema central estaba orientado a las “Tecnologías de la información geográfica para la gestión de incendios forestales”. Junio: Se realizó la III Jornada Técnico Científica la cual se llevó a cabo el día 27 de junio de 2018 en el Auditorio Álvaro González Fletcher. El tema central estaba orientado a los “Avances y Tendencias en la Investigación y Desarrollo de la Información Geográfica”.</t>
  </si>
  <si>
    <t>Julio: No se realizaron jornadas técnico científicas para el mes de Julio debido, la que se tenía programada para este mes se realizo a finales del mes de Junio.
Septiembre: Se realizó la cuarta  jornada técnico científica en el IGAC el día 24 de septiembre en el auditorio Juan Antonio Nieto,  con el tema la socialización de resultados del proyecto de investigación “BARRIDO PREDIAL MASIVO EN TORNO AL CATASTRO MULTIPROPOSITO” caso de estudio: municipio de Agua de Dios.  Se conto con la asistencia  aproximada de 100 personas.</t>
  </si>
  <si>
    <t>Seguimiento y control a las solicitudes  de avalúos de restitución recibidas por parte del IGAC</t>
  </si>
  <si>
    <t>Complilación de la memoria técnica de las jornadas tècnico cientificas realizadas</t>
  </si>
  <si>
    <t xml:space="preserve"> Durante el periodo de Marzo se recibieron 9 solicitudes de avaluos que se ecuentran asi:(3 con documentacion pendiente, 2 en realizacion, 4 sin asignar)</t>
  </si>
  <si>
    <t xml:space="preserve">Durante el segundo trimestre se recibieron 23 solicitudes de avaluos en Sede Central y 51 solicitudes de avaluos en Direcciones Territoriales que se ecuentran asi:(39 Asignados, 9 con documentacion pendiente, 22 sin asignar)
</t>
  </si>
  <si>
    <t>Durante el tercer trimestre se recibieron 229 solicitudes de avaluos que se ecuentran asi:(19 Asignados, 1 con documentacion pendiente, 8 sin asignar, 2 pendientes y 199 entregados)</t>
  </si>
  <si>
    <t>Abril: Se realizó la compilación del material utilizado en la primera jornada técnico-científica con la temática “No es solo poner el huevo, hay que cacarearlo” . Junio: Se realizó la compilación del material utilizado para la creación de la memoria técnica de la segunda jornada técnico-científica con la temática “Tecnologías de la información geográfica para la gestión de incendios forestales”, en la cual se desarrolló a través de conferencias presenciales y virtuales con el apoyo de profesionales expertos en el tema.</t>
  </si>
  <si>
    <t>Julio: Se compiló la III Jornada Técnico Científica la cual se llevó a cabo el día 27 de junio. El tema central estaba orientado a los “Avances y Tendencias en la Investigación y Desarrollo de la Información Geográfica”,</t>
  </si>
  <si>
    <t>Seguimiento y control a las solicitudes que en materia catastral se presenten asociados a resguardos indigenas por parte de las  Direcciones Territoriales</t>
  </si>
  <si>
    <t xml:space="preserve">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</si>
  <si>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 xml:space="preserve">Durante el segundo trimestres se realizo lo siguiente: 
ABRIL 
2 Solicitudes, por parte del Delegado de la Defensoria del Pueblo, sobre el cumplimiento de Ordenes del IGAC el cual esta supeditado al cumplimiento por parte de la Agencia Nacional de Tierras, el cual no se ha cumplido, (1 Solicitud de la comunidad COCOMOSUR y 1 solicitud de Pueblo Wayu asentamiento Nuevo Espinal).
JUNIO
 1.Durante el periodo de Junio se recibieron dos solicitudes en este tema asi: Solicitud para el Resguardo Indigena Nuevo Espinal y y cumplimiento de la sentencia en favor del resguardo indigena de Anquia - Comunidad de Tule
</t>
  </si>
  <si>
    <t>Durante el tercer trimestre se recibieron dos autos asociados a Resguardo Indigenas</t>
  </si>
  <si>
    <t>Seguimiento y control a las solicitudes que en materia catastral se presenten asociados a territorios colectivos por parte de las  Direcciones Territoriales</t>
  </si>
  <si>
    <t>Durante el tercer trimestre se recibieron dos autos asociados a Territorio Colectivo de Comunidades Negras</t>
  </si>
  <si>
    <t>Porcentaje de reqeurimientos atendidos en el marco del posconflicto</t>
  </si>
  <si>
    <t>Se asiste ala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</si>
  <si>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Procesos de transferencia de conocimiento realizados</t>
  </si>
  <si>
    <t>durante el segundo trimestre se realizo lo siguiente; 
1.Proyección de "observaciones del IGAC, respecto a los documentos remitidos y/o presentados por parte de las consultoras del banco mundial: enfoque étnico y de género para el catastro multipropósito"
2.Proyección de memorando "Inquietudes seguimiento estratégico al Plan Marco de Implementación (PMI) del Acuerdo de Paz - Matriz SIIPO"
3. Envio de "observaciones del IGAC, respecto a los documentos remitidos y/o presentados por parte de las consultoras del banco mundial: enfoque étnico y de género para el catastro multipropósito"
4.Envio de memorando "Inquietudes seguimiento estratégico al Plan Marco de Implementación (PMI) del Acuerdo de Paz - Matriz SIIPO".
5. En el mes de mayo se calcularon los costos de actualización catastral tradicional a solicitud de ministerio de hacienda para 170 municipios priorizados para elaboracion de PDET, por parte del GIT de Conservación Catrastal.
6.Se plantea el seguimiento con frecuencia mensual, dado que en el ejercicio normal de las funciones de contratación, ya se realizo la vinculación del personal al 100% dando el cumplimiento a la ley de garantías. No obstante en los meses subsiguientes pueden presentarse solicitudes de cambio se supervisor u otras actividades que se deben monitorear con esta periodicidad (Mensual).</t>
  </si>
  <si>
    <t>Durante el tercer trimestre se atendieron solicitudes relacionadas con certificados catastrales entregados en el Mes de Agosto por las Direcciones territoriales para las victimas y/o para los procesos de restitución de Tierras.
Para el mes de julio y septiembre no se presentaron solicitudes relacionadas con el posconflicto en la Subdirección de Catastro.</t>
  </si>
  <si>
    <t>Requerimientos atendidos en el marco del posconflicto</t>
  </si>
  <si>
    <t>Se realizo la revisión y ajuste temático de los cursos cortos del programa regular de capacitación y la programación académico, de igual forma el telecentro avanzo en la propuesta para fijación de precios y ajustes tematicos de los cursos virtuales a ofertar. Se finalziaron 2 cursos en marzo con la participación de 31 estudiantes.</t>
  </si>
  <si>
    <t>Se realizo el curso Entrenamiento de Uso de Sensores Remotos Aplicados a Estudios Multitemporales del del 7 al 11 de mayo del 2018, con la participación de veintitrés (23) estudiantes.
Aí mismo se realizo el curso Cartografía Básica y Fundamentos De Sistemas De Información Geográfica SIG del 21 al 25 de mayo del 2018 y con la participación de veinticuatro (24) estudiantes.
Se desarrollo el curso corto  Fundamentos de Sistemas de Información Geográfica (SIG), con una duración de 40 horas, del 18 al 22 de junio del 2018, con la participación de diecisiete (17) estudiantes.</t>
  </si>
  <si>
    <t>Se ejecutan cursos del  Programa Regular de Capacitación del CIAF, se encuentran desarrollo normal los cursos de formacion FUNDAMENTOS DE INFRAESTRUCTURA DE DATOS ESPACIALES (IDE)</t>
  </si>
  <si>
    <t>Atender los requerimientos realizados por entidades del orden nacional, en el marco del posconflicto</t>
  </si>
  <si>
    <t>Se asiste ala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</si>
  <si>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Procesos de transferencia presencial y virtual</t>
  </si>
  <si>
    <t>Ajustes del Plan Regular de Capacitación del CIAF</t>
  </si>
  <si>
    <r>
      <rPr>
        <b/>
        <sz val="11"/>
        <rFont val="Calibri"/>
      </rPr>
      <t xml:space="preserve">Febrero: </t>
    </r>
    <r>
      <rPr>
        <sz val="11"/>
        <color rgb="FF000000"/>
        <rFont val="Calibri"/>
      </rPr>
      <t xml:space="preserve">Se ajustan tematicas el plan regular de capacitación 
</t>
    </r>
    <r>
      <rPr>
        <b/>
        <sz val="11"/>
        <rFont val="Calibri"/>
      </rPr>
      <t>Marzo:</t>
    </r>
    <r>
      <rPr>
        <sz val="11"/>
        <color rgb="FF000000"/>
        <rFont val="Calibri"/>
      </rPr>
      <t xml:space="preserve"> Se realzian ajsutes teamticos a los cursos virtuales ofrecidos por el telecentro</t>
    </r>
  </si>
  <si>
    <t>Ejecución de los cursos del  Programa Regular de Capacitación del CIAF  (19 cursos presenciales y 6 cursos virtuales)</t>
  </si>
  <si>
    <r>
      <rPr>
        <b/>
        <sz val="11"/>
        <rFont val="Calibri"/>
      </rPr>
      <t>Febrero y Marzo:</t>
    </r>
    <r>
      <rPr>
        <sz val="11"/>
        <color rgb="FF000000"/>
        <rFont val="Calibri"/>
      </rPr>
      <t xml:space="preserve"> Se da incio a 7 programas de formación avanzada </t>
    </r>
  </si>
  <si>
    <t>Abril: Se avanzó en la revisión y ajuste temático de los programas de cursos cortos del programa regular de capacitación y la programación académica; incorporando los requerimientos de capacitación técnica misional Mayo: Se encuentra en desarrollo ocho (8) programas de formación avanzada, en convenio con universidades, así mismo se desarrollaron dos cursos cortos en el mes de mayo. Se continúa avances en: a) desarrollo del módulo de pagos virtuales b) en la revisión y ajuste temático de los programas de cursos cortos virtuales a ofertar a través de Telecentro. Junio: Se encuentra en normal desarrollo, ocho (8) programas de formación avanzada, en convenio con universidades, así mismo en el mes de junio se desarrollo el curso corto Fundamentos de Sistemas de Información Geográfica (SIG), con una duración de 40 horas, del 18 al 22 de junio del 2018, con la participación de diecisiete (17) estudiantes. El Telecentro regional continúa generando avances en: a) desarrollo del módulo de pagos virtuales b) revisión y ajuste temático de los programas de cursos cortos virtuales a ofertar a través de Telecentro.</t>
  </si>
  <si>
    <t>Julio: Se encuentra en normal desarrollo, ocho (8) programas de formación avanzada,  en convenio con universidades, Se dictó el Entrenamiento en GPS a funcionarios de la Dirección Territorial Caquetá en la ciudad de Florencia, el 6 de julio del 2018, con una duración de 8 horas y con la participación de cuarenta y un (41) estudiantes. Se realizo el  primer  "CURSO VIRTUAL LINEAMIENTOS BÁSICOS DE ORDENAMIENTO TERRITORIAL" - curso interno, para funcionarios de las Direcciones Territoriales, con la participación de veintisiete (27) estudiantes.
Agosto: Se encuentra en normal desarrollo, ocho (8) programas de formación avanzada,  en convenio con universidades, Así mismo se dicto el curso de APLICACIÓN DE ESTANDAR ISO 19152 LADM (Land Administration Domain Model) EN LAS INFRAESTRUCTURAS DE DATOS ESPACIALES, con una duración de 32 horas del 21 al 24 de agosto de 2018.Se realizo el "CURSO VIRTUAL LINEAMIENTOS BÁSICOS DE ORDENAMIENTO TERRITORIAL" - con el segundo grupo de estudiantes para funcionarios de las Direcciones Territoriales.
Septiembre: Se encuentra en normal desarrollo, ocho (8) programas de formación avanzada,  en convenio con universidadesSe realizó el curso FUNDAMENTOS DE INFRAESTRUCTURA DE DATOS ESPACIALES (IDE), dictado entre el 10 y 14 de septiembre de 2018, con una duración de 40 horas y el curso FOTOGRAMETRÍA DIGITAL CON IMÁGENES DE PLATAFORMA TRIPULADAS Y NO TRIPULADAS (DRONES), inició el 27 de agosto y finalizó el 12 de septiembre de 2018, con una duración de 80 horas.</t>
  </si>
  <si>
    <t>Formulación y ejecución del Plan de Formador de Formadores (1 Zona Piloto)</t>
  </si>
  <si>
    <r>
      <rPr>
        <b/>
        <sz val="11"/>
        <rFont val="Calibri"/>
      </rPr>
      <t>Febrero y Marzo:</t>
    </r>
    <r>
      <rPr>
        <sz val="11"/>
        <color rgb="FF000000"/>
        <rFont val="Calibri"/>
      </rPr>
      <t xml:space="preserve"> Se estructuro la primera versión del documento del plan, identificando actores, recursos requeridos, componentes pedagógico, temático y humano, así como las fases de preparación, implementación, evaluación y seguimiento</t>
    </r>
  </si>
  <si>
    <t>Abril: Se avanza en la preparación y estructuración temática del primer curso de entrenamiento “formación de formadores - en temas catastrales”. Mayo: Se estructuro y definió el curso Formador de Formadores en su contenido mediante la construcción del Syllabus, Guías Temáticas, material pedagógico, selección del equipo docente y del personal a capacitar. Así mimos se llevó a cabo el primer programa de entrenamiento “Formación de Formadores – énfasis Catastro Colombiano”, con una duración de 40 horas, del 21 al 25 de mayo del 2018, con la participación de veintiocho (28) funcionarios del área de conservación y actualización de algunas Direcciones Territoriales, Unidades Operativas de Catastro – UOP y Subdirección de Catastro. Junio: Se inició la estructuración del módulo virtual para el curso de reconocimiento predial que atenderá la demanda de las direcciones territoriales el cual se encuentra en un avance del 35%.</t>
  </si>
  <si>
    <t xml:space="preserve">Julio: Se continua trabajando en la estructuración del curso de Reconocimiento predial modulo virtual que atenderá la demanda de las direcciones territoriales el cual considero está en un 65%.     
Agosto: Se desarrollo el curso virtual para reconocimiento predial, el cual está culminado en un 100%, con referencia a su contenido y presentaciones temáticas. Los contenidos se subirán  al telecentro para realizar las primeras pruebas de funcionamiento.
</t>
  </si>
  <si>
    <t>GESTION JURIDICA</t>
  </si>
  <si>
    <t>Gestión Juridica</t>
  </si>
  <si>
    <t xml:space="preserve">Cumplimiento terminos legales defensa judicial </t>
  </si>
  <si>
    <t xml:space="preserve">Se presentaron todas las demandas en tiempo, se presentaron los recursos dentro de la aoportunidad procesal, </t>
  </si>
  <si>
    <t>Para el segun do trimestre se iniciaron 4 procesos, de los cuales se presentaron demanda, adiciobnalmente se presentaron los recursos dentro de la oportunidad procesal</t>
  </si>
  <si>
    <t>PARA EL TERCER TRIMESTRE SE INICIARON 10 PROCESOS, DE LOS CUALES SE PRESENTO DEMANDA, SE SOMETIÓ A COMITÉ DE CONCILIACIÓN LOS LLAMAMIENTO EN GARANTÍA CON FINES DE REPETICIÓN, ADICIONALMENTE SE PRESENTARON LOS RECURSOS DENTRO DE LA OPORTUNIDAD PROCESAL.</t>
  </si>
  <si>
    <t xml:space="preserve">Cumplimiento del servicio de defensa jurídica del IGAC </t>
  </si>
  <si>
    <t>PARA EL TRIMESTRE DE ENERO A MARZO SE SOMETIERON A ESTUDIO DEL COMITE DE CONCILIACIÓN: 1 ACCIÓN DE REPETICIÓN, 12 CONCILIACIONES PREJUDICIALES, 5 LLAMAMIENTO EN GARANTÍA CON FINES DE REPETICIÓN, 6 ANALISIS DE SI SE CONCILIA O NO EN LA AUDIENCIA IICIAL DEL ART. 180, 3 ANALISIS DE SI SE CONCILIA O NO EN LA AUDIENCIA DEL ART. 192 DEL CPACA, EN DICHOS CASOS LOS APODERADOS ASISTIERON A LAS AUDIENCIAS CORRESPONDIENTES Y EJERCIERON LA DEFENSA DEL IGAC</t>
  </si>
  <si>
    <t>PARA EL TRIMESTRE DE ABRIL A JUNIO SE SOMETIERON A ESTUDIO EN EL COMITÉ DE CONCILIACIÓN: 10 ANALISIS DE SI SE CONCILIA O NO EN LA AUDIENCIA INICIAL DEL ART 180 DEL CPACA, 1 ANALISIS DE SI SE CONCILIA O NO EN LA AUDIENCIA DEL ART.  192 DEL CPACA, 5 LLAMAMIENTOS EN GARANTÍA CON FINES DE REPETICIÓN , 10 CONCILIACIONES PREJUDICIALES, Y UN ANALISIS PARA TERMINAR POR ANTICIPADO UN PROCESO EJECUTIVO. EN TODOS LOS CASOS LOS APODERADOS ASISTIERON A LAS AUDIENCIAS CORRESPONDIENTES Y EJERCIERON LA DEFENSA DEL IGAC.</t>
  </si>
  <si>
    <t xml:space="preserve">PARA EL TRIMESTRE DE JULIO A SEPTIEMBRE SE SOMETIERON A ESTUDIO EN EL COMITÉ DE CONCILIACIÓN LOS SIGUIENTES CASOS:   7 CASOS DE LLAMAMIENTO EN GARANTÍA CON FINES DE REPETICIÓN, 13 CONCILIACIONES PREJUDICIALES, 14 ANALISIS DE SI SE CONCILIA O NO EN LA AUDIENCIA INICIAL DEL ART. 180 DEL CPACA, 2 ANALISIS DE SI SE CONCILIA O NO EN LA AUDIENCIA DEL ART. 192 DEL CPACA, 5 PACTOS DE CUMPLIMIENTO, Y UNA ACCIÓN DE LESIVIDAD. EN TODOS LOS CASOS LOS APODERADOS ASISTIERON A LAS AUDIENCIAS CORRESPONDIENTES Y EJERCIERON LA DEFENSAS DEL IGAC. </t>
  </si>
  <si>
    <t xml:space="preserve">Servicio de defensa jurídica del IGAC </t>
  </si>
  <si>
    <t>Actualizar la política de daño antijurídico</t>
  </si>
  <si>
    <t>SE ACTUALIZO LA POLITICA DE PREVENCIÓN DEL DAÑO ANTIJURIDICO, SE ENVIO EL DOCUMENTO A LA AGENCIA DE DEFENSA JURÍDICA DEL ESTADO, NOS HICIERON UNAS OBSERVACIONES, LAS CUALES SE REALIZARON, ACTUALMENTE EL DOCUMENTO ESTA EN REVISIÓN DE LA AGENCIA</t>
  </si>
  <si>
    <t>Durante los Comités de Conciliación de fechas 5 de septiembre (acta 320) y 8 de octubre de 2018 (acta 322) se estudio la Política, se esta a la espera de unos ajustes a los indicadores por parte de la Subdirección de Catastro.</t>
  </si>
  <si>
    <t>Socializar la política de daño antijurídico mediante TIPS bimestrales</t>
  </si>
  <si>
    <t>Metodologías</t>
  </si>
  <si>
    <t>Metodologias generadas y Metodologías programadas</t>
  </si>
  <si>
    <t>P1:Se generó cronograma de actividades, planteamiento de la investigación y formulación.P2:Preparación de información con avances en componentes del proyecto, inició de trabajo de campo.P3:Se definió plan de trabajo y gestión del proyecto, se elaboró documento técnicoP4:Se realizó la recopilación de modelos de gestión del conocimiento</t>
  </si>
  <si>
    <t>Atender todos procesos de defensa juridica del IGAC</t>
  </si>
  <si>
    <t>M1 Se realizó en diseño preliminar de la solución para la metodologia Uso y aplicaciones de espectroradiometria para cobertura y suelos. M2Consolidación de productos de los componentes: físico, social, jurídico y económico</t>
  </si>
  <si>
    <t>1,Uso y aplicaciones de espectroradiometria para cobertura y suelos se avanza en la fase IV Se avanzó en el documento   estructura metodológica para el desarrollo del proyecto de investigación, 2,Metologia de barrido predial masivo con enfoque a catastro multiproposito se tiene un avance fase V se ha concentrado en la consolidación del documento metodológico de la investigación, 3,Metodología de uso y aplicación de tecnológias geoespaciales para los estudios de riesgo en áreas urbanas (Villavicencio). fase III • Elaboración  de documento técnico Resultados de Desarrollo y Prueba., 4,Propuesta de modelo de gestión del conocimiento para el fortalecimiento institucional del IGAC Generar una propuesta política institucional de gestión del conocimiento</t>
  </si>
  <si>
    <t>PARA EL TRIMESTRE DE ENERO A MARZO HABIAN 247 PROCESOS JURÍDICOS EN TOTAL, EN EL TRIMESTRE INGRESARON 12 CONCILIACIONES PREJUDICIALES Y 5 PROCESOS CONTENCIOSOS</t>
  </si>
  <si>
    <t>PARA EL TRIMESTRE DE ABRIL A JUNIO HAY UN TOTAL DE 255 PROCESOS DE LOS CUALES 179 SON ENCONTRA DE LA ENTIDAD Y 76 SON INICIADOS POR EL IGAC, PARA ESTE TRIMESTRE SE INICIARON 4 PROCESOS Y NOS NOTIFICARON 4 PROCESOS EN CONTRA. SE TRAMITARON 10 CONCILIACIONES PREJUDICIALES</t>
  </si>
  <si>
    <t>PARA EL TRIMESTRE DE JULIO A SEPTIEMBRE HAY UN TOTAL DE  271 PROCESOS JUDICIALES, DE LOS CUALES  187 SON EN CONTRA DE LA ENTIDAD, 84  PROCESOS INICIADOS POR LA ENTIDAD. aDICIONALMENTE HAY 6 PROCESOS TERMINDADOS QUE FUERON INICIADOS EN CONTRA DE LA ENTIDAD, Y HAY 7 PROCESOS TERMINADOS QUE FUERON INICIADOS POR EL INSTITUTO.</t>
  </si>
  <si>
    <t>Metodologías y procedimientos innovadores en percepción remota para la generación de información geográfica, cartográfica, agrologica y catastral I+D+i</t>
  </si>
  <si>
    <t>Metodología 1: Uso y aplicaciones de espectroradiometria para cobertura y suelos (CIAF- Sub. Agrología)</t>
  </si>
  <si>
    <r>
      <rPr>
        <b/>
        <sz val="11"/>
        <rFont val="Calibri"/>
      </rPr>
      <t xml:space="preserve">Marzo: </t>
    </r>
    <r>
      <rPr>
        <sz val="11"/>
        <color rgb="FF000000"/>
        <rFont val="Calibri"/>
      </rPr>
      <t>Se genero cronograma de actividades, se diligenciaron formatos de panteamiento de investigación y formulación y se socializo el proeycto en mesas de trabajo</t>
    </r>
  </si>
  <si>
    <t>Fase 1 - Planeación y análisi de requerimientos</t>
  </si>
  <si>
    <r>
      <rPr>
        <b/>
        <sz val="11"/>
        <rFont val="Calibri"/>
      </rPr>
      <t>Marzo:</t>
    </r>
    <r>
      <rPr>
        <sz val="11"/>
        <color rgb="FF000000"/>
        <rFont val="Calibri"/>
      </rPr>
      <t xml:space="preserve"> Se realizo la revisión bibliografica y estado del arte para el proyecto</t>
    </r>
  </si>
  <si>
    <t>Abril: Se generó el esquema preliminar del marco metodológico para el desarrollo del alcance del proyecto de investigación</t>
  </si>
  <si>
    <t>Cumplimiento servicio de apoyo jurídico a las áreas técnicas del Instituto</t>
  </si>
  <si>
    <t>PARA EL PRIMER TRIMESTRE DE ENERO A MARZO SE ATENDIERON: 14 CONSUSLTAS JURIDICAS DE CARACTER GENERAL, 15 CONSULTAS EN TEMAS CATASTRALES. ADICIONALMENTE SE TRAMITARON 25 CONVENIOS Y/O CONTRATOS DE LAS DIFERENTES AREAS. SE TRAMITO TAMBIEN 1 SUSPENSIÓN, 1 MODIFICACIÓN Y 1 ADICIÓN</t>
  </si>
  <si>
    <t xml:space="preserve">PARA EL TRIMESTRE DE ABRIL A JUNIO SE ATENDIERON 12 CONSULTAS JURÍDICAS DE CARACTER GENERAL, 15 CONSULTAS EN MATERIA CATASTRAL. ADICIONALMENTE SE TRAMITO UN CONVENIO INTERADMINISTRATIVO Y 2 CONTRATOS DE INGRESO DE DIFERENTES AREAS, EL PORCENTAJE ES BAJO PORQUE NO ENCONTRABAMOS EN LEY DE GARANTÍAS , SE TRAMITO TAMBIÉN 1 ADICIÓN, 1 PRORROGA Y UN ACTA DE RE REINICIACIÓN </t>
  </si>
  <si>
    <t xml:space="preserve">PARA EL TRIMESTRE DE JULIO A SEPTIEMBRE SE ATENDIERON 11 CONSULTAS JURÍDICAS DE CARACTER GENERAL, 7 CONSULTAS EN MATERIA CATASTRAL, ADICIONALMENTE SE TRAMITARON 51 CONTRATOS Y O CONVENIOS DE INGRESO DE DIFERENTES ÁREAS, 4 MODIFICACIONES, 5 ADICIONES, 4 PRORROGAS Y 2 OTRSÍ </t>
  </si>
  <si>
    <t>Mayo: En la etapa preliminar de la solución se realizo la captura de perfiles espectrales de un total de 49 muestra de suelo pertenecientes al municipio de la plata Huila. Junio:Se realizó en diseño preliminar de la solución para la metodologia Uso y aplicaciones de espectroradiometria para cobertura y suelos.</t>
  </si>
  <si>
    <t>Servicio de apoyo jurídico a las áreas técnicas del Instituto</t>
  </si>
  <si>
    <t>Atender todas las solicitudes de tipo juridico en tiempo</t>
  </si>
  <si>
    <t>GESTIÓN GEODÉSICA</t>
  </si>
  <si>
    <t>Julio: Avance en la caracterización y proceamiento de datos espectrales pertenecientes a 68 muestras de suelos provenientes de la Plata Huila.
 Agosto: Se realizó el documento de la estructura metodológica para el desarrollo del proyecto.</t>
  </si>
  <si>
    <t>las 29 consultas juridicas y /o catastrales fueron atendidas en oportunidad</t>
  </si>
  <si>
    <t>LAS 27 CONSULTAS JURÍDICAS DE TEMAS GENERALES Y CATASTRALES FUERON ATENDIDAS EN OPORTUNIDAD</t>
  </si>
  <si>
    <t>LAS 18 CONSULTAS EN TEMAS JURIDICOS GENERALES Y CATASTRALES FUERON ATENDIDAS EN TIEMPO</t>
  </si>
  <si>
    <t>Fase IV - Desarrollo y análisis de los casos de prueba</t>
  </si>
  <si>
    <t>Actualizar el manual de seguimiento y control judicial</t>
  </si>
  <si>
    <t xml:space="preserve">Septiembre: Se avanzó en el documento   estructura metodológica para el desarrollo del proyecto de investigación </t>
  </si>
  <si>
    <t xml:space="preserve">SE ACTUALIZO EL MANUAL DE CONTROL Y SEGUIMIENTO PROCESOS JUDICIALES, SE ENVIÓ A LA OFICINA DE PLANEACIÓN PARA SU REVISIÓN </t>
  </si>
  <si>
    <t>EL MANUAL DE CONTROL Y SEGUIMIENTO DE PROCESOS JUDICIALES FUE OFICIALIZADO MEDIANTE CIRCULAR DE LA OFICINA ASESORA DE PLANEACIÓN Y PUBLICADO EN LA IGACNET</t>
  </si>
  <si>
    <t>Actualizar el formato de control estado procesos judiciales</t>
  </si>
  <si>
    <t>GIT Geodesia</t>
  </si>
  <si>
    <t>Kilometros</t>
  </si>
  <si>
    <t xml:space="preserve"> Datos altimétricos generados en kilometros</t>
  </si>
  <si>
    <t xml:space="preserve">SE ACTUALIZO EL FORMATO DE CONTROL DE ESTADO DE PROCESOS JUDICIALES, SE ENVIÓ A LA OFICINA DE PLANEACIÓN PARA SU REVISIÓN </t>
  </si>
  <si>
    <t>EL FORMATO DE CONTROL DE ESTADO DE PROCESOS JUDICIALES, FUE OFICIALIZADO MEDIANTE CIRCULAR DE LA OFICINA ASESORA DE PLANEACIÓN Y PUBLICADO EN LA IGACNET</t>
  </si>
  <si>
    <t>Metodología 2: Metologia de barrido predial masivo con enfoque a catastro multiproposito (CIAF - Sub. Catastro)</t>
  </si>
  <si>
    <t xml:space="preserve">
Realización de trabajos de campos en el departamento de Santander (municipios de Bucaramanga, Girón y Floridablanca) y en el Departamento del Valle (municipios de Cali y Jamundi), preparación de la información y gestión de las salidas de comisiones, para dar inicio a la exploración y materialización de las líneas 15 Bucaramanga – Cúcuta y 17 Cali - Ipiales, así como la gravimetría de la línea 2 Tramo Buenaventura – Cali.</t>
  </si>
  <si>
    <t>Para el mes de abril se avanzó en el proceso de exploración y materialización.</t>
  </si>
  <si>
    <t>Para el mes de mayo, se avanzó en los procesos de exploración y materialización, por otro lado, se continúa con la gestión de salidas de comisión correspondientes a la Línea 15, Bucaramanga - Cúcuta, Línea 16, Cúcuta-Aguachica y la Línea 17, Cali - Ipiales.</t>
  </si>
  <si>
    <t xml:space="preserve">Para el mes de junio, se  avanzó en los procesos de exploración y materialización  de las líneas 15, Tramo Bucaramanga - Cúcuta y  17,- Tramo Cali – Ipiales, según salidas de campo gestionadas y realizadas en este periodo de tiempo. </t>
  </si>
  <si>
    <t xml:space="preserve">Para el segundo periodo se tiene un avance de 157 datos altimétricos generados y un acumulado de 373. 
Se  avanzó en el proceso de exploración y materialización  de las líneas 15, Tramo Bucaramanga - Cúcuta y  17, Tramo Cali – Ipiales, según salidas de campo gestionadas y realizadas en este periodo de tiempo. </t>
  </si>
  <si>
    <t>Para el mes de julio, se continúo con la exploración, materialización y georreferenciación de la línea 15, Bucaramanga – Cúcuta y exploración y materialización  de la línea 17, Cali – Ipiales de acuerdo con el cronograma propuesto</t>
  </si>
  <si>
    <t>Para el mes de agosto, se avanzó en los procesos de exploración, materialización y nivelación de las lineas 15, Bucaramanga - Cúcuta, 16, Cúcuta - Agua Chica y 17, Cali - Pasto - Ipiales, así como la georreferenciación de la linea 15, Bucaramanga - Cúcuta.</t>
  </si>
  <si>
    <t>Para el mes de septiembre se avanzó en los procesos de exploración, materialización y nivelación de las líneas 15 Bucaramanga -  Cúcuta, 16, Cúcuta - Aguachica y 17, Cali - Ipiales. Se revisó y organizó la información resultante correspondiente a los kilómetros reportados para continuar con el proceso de cálculo de datos.</t>
  </si>
  <si>
    <t xml:space="preserve">Para el tercer periodo se tiene un avance de 270 datos altimétricos generados y un acumulado de 643. Se avanzó con la exploración, materialización y nivelación de las líneas 15, Bucaramanga – Cúcuta, 16, Cúcuta - Agua Chica y 17, Cali - Pasto – Ipiales, así como la georreferenciación de la linea 15, Bucaramanga - Cúcuta. </t>
  </si>
  <si>
    <r>
      <rPr>
        <b/>
        <sz val="11"/>
        <rFont val="Calibri"/>
      </rPr>
      <t xml:space="preserve">Marzo: </t>
    </r>
    <r>
      <rPr>
        <sz val="11"/>
        <color rgb="FF000000"/>
        <rFont val="Calibri"/>
      </rPr>
      <t>Se adquirio y preparo información y se contruyo la metodologia del proyecto y el plan operativo para actividades de campo</t>
    </r>
  </si>
  <si>
    <t>Abril: Se han realizado avances en cada uno de los seis componentes que se tienen planteados en el proyecto: físico, social, jurídico, económico, tecnológico y sistema de gestión de calidad. Mayo:El proyecto se encuentra en la etapa de procesamiento de información y construcción metodológica. Teniendo en cuenta que el equipo de trabajo se estructura en seis componentes: físico, social, jurídico, económico, tecnológico y sistema de gestión de calidad.</t>
  </si>
  <si>
    <t xml:space="preserve">DATOS ALTIMÉTRICOS DE LA RED GEODÉSICA VERTICAL  NACIONAL </t>
  </si>
  <si>
    <t>Junio: Se definió un cronograma para las entregas del documento, donde cada corte corresponde a un capítulo de la metodología. En este mes se continua consolidandolos productos de los componentes: físico, social, jurídico y económico,</t>
  </si>
  <si>
    <t>ulio: Se continua avanzando en la revisión y consolidación de los productos definidos en las especificaciones técnicas del documento “Conceptualización y especificaciones técnicas para la operación del catastro multipropósito” en su versión 2.1.1. Teniendo en cuenta el componente social, económico, físico, tecnológico y de sistema de gestión de calidad.
Agosto: Se realizó la elaboración del documento con la  metodología de barrido predial masivo con enfoque en catastro multipropósito. Así mismo se realizó la estructuración de los archivos en el repositorio documental del proyecto. De igual forma el Sistema de Gestión de Calidad culminó su Plan de Calidad, el cual generó a la vez 7 anexos.</t>
  </si>
  <si>
    <t xml:space="preserve">Preparación y revisión de insumos para  realizar la nivelacón de la Red Geodesica </t>
  </si>
  <si>
    <t>Preparación de la información y gestión de las salidas de comisiones líneas 15 Bucaramanga – Cúcuta y 17 Cali - Ipiales.</t>
  </si>
  <si>
    <t>Se continuó con la preparación de la información y gestión de las salidas de comisiones, siguiendo con la exploración y materialización de las líneas l 15 Bucaramanga – Cúcuta y 17 Cali - Ipiales de acuerdo con el cronograma propuesto y de gravimetría en la línea 2 Tramo Buenaventura – Cali.</t>
  </si>
  <si>
    <t xml:space="preserve">Se continua con la gestión de las salidas de comisiones, siguiendo con la exploración y materialización de las líneas l 15 Bucaramanga – Cúcuta y 17 Cali - Ipiales de acuerdo con el cronograma propuesto y de gravimetría en la línea 12 y 13. </t>
  </si>
  <si>
    <t xml:space="preserve">Se  continúa con  las  siguientes actividades de campo: a) Exploración y materialización de las líneas l 15, Bucaramanga – Cúcuta y 17, Cali - Ipiales, de acuerdo con el cronograma propuesto, b)  Se realizó gravimetría en la línea 12, La Ye - Puerto Olaya - Hatillo - Peaje y 13, Medellín - Caño alegre.  Es de aclarar que la falta de transporte retraso la gestion realizada en campo. </t>
  </si>
  <si>
    <t>Se realizaron salidas de campo para explorar y materializar las líneas l 15, Bucaramanga – Cúcuta y 17, Cali - Ipiales, de acuerdo con el cronograma propuesto. Por otro lado,  se realizó gravimetría en la línea 12, La Ye - Puerto Olaya - Hatillo - Peaje y 13, Medellín - Caño alegre.</t>
  </si>
  <si>
    <t>Se gestionaron  nuevas comisiones para continuar con la exploración, materialización y nivelación de las Lineas 15, Bucaramanga – Cúcuta y 17, Cali – Ipiales, ademas de la georreferenciación de la linea 15.</t>
  </si>
  <si>
    <t>Se prepararon los insumos y la información requerida para continuar con el trabajo en campo, para avanzar en la exploración, materialización,  nivelación y georreferenciación de las Lineas 15 y 17</t>
  </si>
  <si>
    <t>Se preparó la comisión para la exploración, materialización, nivelación y georreferenciación de las Lineas 15, 16 y 17</t>
  </si>
  <si>
    <t>Se prepararon los insumos y la información requerida para realizar trabajo en campo,  con el objeto de avanzar con la exploración, materialización,  nivelación y georreferenciación de las Líneas 15, 16 y 17</t>
  </si>
  <si>
    <t>Septiembre: consolidación del documento metodológico de la investigación, considerando la estructura descrita en los anteriores informes generales de actividades del proyecto, que en resumen responde a la metodología IGAC planteada en el documento M14400-01-17V4 Investigación Desarrollo e Innovación (I+D+i). Así mismo se realizó la  Disfusión de aplicaciones y servicios el día 24 de septeimbre</t>
  </si>
  <si>
    <t xml:space="preserve">Ejecución de trabajos de campo para la recolección de la información </t>
  </si>
  <si>
    <t>Metodología 3: Metodología de uso y aplicación de tecnológias geoespaciales para los estudios de riesgo en áreas urbanas (Villavicencio) (CIAF - Sistema Nacional Gestión del Riesgo de Desastres)</t>
  </si>
  <si>
    <t>Exploración y materialización de las líneas 15 y 17 de acuerdo al cronograma propuesto</t>
  </si>
  <si>
    <t>Se realizó la exploración y materialización de 85 puntos de la Red Geodesica Nacional</t>
  </si>
  <si>
    <t>Se realizó la exploración y materialización de 51 puntos de la Red Geodesica Nacional</t>
  </si>
  <si>
    <t>Se realizó la exploración y materialización de las líneas 15, Tramo Bucaramanga - Cúcuta y  17,- Tramo Cali – Ipiales.</t>
  </si>
  <si>
    <t>Se realizó la exploración y materialización de 157 puntos de la Red Geodesica Nacional.</t>
  </si>
  <si>
    <t>Se continúo con la exploracion de las lineas 15,  Bucaramanga – Cúcuta y 17, Cali – Ipiales, pero es de anotar que se presentaron atrasos debido a dificultades en la salida de las comisiones por el control de gastos por los dias festivos.</t>
  </si>
  <si>
    <t>Se avanzó en los procesos de exploración, materialización y nivelación de las lineas 15 , 16 y 17, así como en la georreferenciación de la linea 15.  Se realizó nivelación digital, ingreso de cálculos a los formatos indicados y  nivelación de vértices, segun normatividad establecida para estos procesos. 
No se logró cumplir con la meta establecida porque el vehículo asignado para la comisión de linea 17 sufrió una falla mecánica y fue necesario suspender la comisión.</t>
  </si>
  <si>
    <t>Se continúa con el avance en los procesos de exploración, materialización y nivelación de las lineas 15 , 16 y 17, así como la gravimetría de la linea 17.</t>
  </si>
  <si>
    <t>Se avanzó en los procesos de exploración, materialización y nivelación de las lineas 15 , 16 y 17, así como en la georreferenciación de la linea 15 y la gravimetría  de la linea 17. Se realizó nivelación digital, ingreso de cálculos a los formatos indicados y  nivelación de vértices, segun normatividad establecida para estos procesos</t>
  </si>
  <si>
    <r>
      <rPr>
        <b/>
        <sz val="11"/>
        <rFont val="Calibri"/>
      </rPr>
      <t xml:space="preserve">Marzo: </t>
    </r>
    <r>
      <rPr>
        <sz val="11"/>
        <color rgb="FF000000"/>
        <rFont val="Calibri"/>
      </rPr>
      <t>Se estructuro el plan de trabajo y gestión del proyecto, ademas de un documento tecnico que clasifica y analiza la información  compilada de diferentes componenentes. Se realziaron mesosas de trabajo para definir metodologia y estrategias para el desarrollo dle proyecto</t>
    </r>
  </si>
  <si>
    <t>Revisión de la información recolectada en campo, cargue en las bases de datos y públicación de la información.</t>
  </si>
  <si>
    <t>Abril:En esta fase se realizaron las siguientes actividades como el cronograma de actividades v2, la elaboración del anexo No 1 Planteamiento idea investigación, y la elaboración Anexo No 2 Formulación de la investigación.</t>
  </si>
  <si>
    <t>No se avanzó en el cargue de la información para su publicación, debido a la falta de vehículos para realizar las actividades de campo programadas.</t>
  </si>
  <si>
    <t>Fase I - Planeación y análisi de requerimientos</t>
  </si>
  <si>
    <t>Se adelantaron las primeras revisiones de la información recibida de campo de las líneas 15 y 17.</t>
  </si>
  <si>
    <t>Se realizó control de calidad sobre los registros de la información recolectada en trabajo de campo.</t>
  </si>
  <si>
    <t>Se realizó control de calidad a la información recibida en trabajo de campo.</t>
  </si>
  <si>
    <t>Revisión y control de calidad de la informacion recolectada en campo correspondiente a las lineas 15 y 17</t>
  </si>
  <si>
    <t>Abril: En esta Fase se realizaron actividades como la definición de la cantidad y tipo de información por medio de inventario y la elaboración de los indicadores de la matriz de Vulnerabilidad. Mayo: En esta fase se realizaron las siguientes actividades: recopilación bibliográfica, estado del arte y marco conceptual y definición de la cantidad y tipo de información a emplear.</t>
  </si>
  <si>
    <t>Junio: Se da inicio a la Fase II diseño preliminar de la solución, donde se elaboro el documento técnico de Inventario de información recopilada.</t>
  </si>
  <si>
    <t>Julio: En el mes de julio se elaboro el documento técnico diseño metodológico. Finalización de la fase II.</t>
  </si>
  <si>
    <t>Agosto: Se da inicio a la fase III donde se elabora el documento técnico Desarrollo y Prueba.</t>
  </si>
  <si>
    <t>Metodología 4: Propuesta de modelo de gestión del conocimiento para el fortalecimiento institucional del IGAC. (CIAF-Areas IGAC)</t>
  </si>
  <si>
    <t>Revisar los modelos de gestión del conocimiento que puedan ser  implementados por la entidad</t>
  </si>
  <si>
    <r>
      <t xml:space="preserve"> </t>
    </r>
    <r>
      <rPr>
        <b/>
        <sz val="11"/>
        <rFont val="Calibri"/>
      </rPr>
      <t>Marzo:</t>
    </r>
    <r>
      <rPr>
        <sz val="11"/>
        <color rgb="FF000000"/>
        <rFont val="Calibri"/>
      </rPr>
      <t xml:space="preserve"> Se realizó la recopilación de modelos de gestión del conocimiento que comprendan componentes para la alineación del producto de modelo de gestión del conocimiento con la matriz de direccionamiento estratégico, actualmente en desarrollo.</t>
    </r>
  </si>
  <si>
    <t>Abril: Se realizó la primera versión de la estructura del documento para el desarrollo del modelo de gestión del conocimiento, en el que se proponen líneas estratégicas Mayo: Se realizó la primera propuesta de modelo de gestión del conocimiento del IGAC, que comprende: Transferencia y apropiación del conocimiento en Ciencia, Tecnología e Innovación Geográfica, aplicaciones de las Tecnologías de la Información Geográfica e investigación, Desarrollo e Innovación (I+D+i),</t>
  </si>
  <si>
    <t>Formular la propuesta de modelo de gestión del conocimiento</t>
  </si>
  <si>
    <t>Mayo: Se identificaron las principales estrategias, actividades, y procesos asociados dentro del IGAC que aportarían al modelo. Junio: Se realizó la propuesta de funciones específicas para la operación de la primera versión del modelo de gestión del conocimiento, en los componentes de: Investigación, Desarrollo e Innovación (I+D+i), Aplicaciones TIG, Transferencia y Apropiación del Conocimiento, Gobierno Geoespacial y Gestión e Innovación IDE.</t>
  </si>
  <si>
    <t>Socializar y concertar con las áreas internas la propuesta de modelo de gestión del conocimiento</t>
  </si>
  <si>
    <t>Junio: Los archivos respectivos fueron enviados para su socialización a la secretaría general y al GIT de Talento Humano.</t>
  </si>
  <si>
    <t>Julio: El IGAC expidió la resolución No 898 del 22 junio de 2018, “por la cual se conformaron y asignaron funciones a los Grupos Internos de Trabajo (GIT) del IGAC”, y la resolución No 921 “Por la cual se designan Coordinadores de Grupos Internos de Trabajo”. Se realizó la respectiva socialización a los funcionarios del CIAF el día 31 de julio.</t>
  </si>
  <si>
    <t>Generar una propuesta de política institucional de gestión del conocimiento</t>
  </si>
  <si>
    <t xml:space="preserve">Agosto: Se realizó la revisión de política nacional sobre componentes de la gestión del conocimiento, principalmente el de I+D+i, se identificaron algunos criterios orientadores de la política, para realizar una primera propuesta de política de gestión del conocimiento.
Septiembre: Se consolido el documento de la política institucional de gestión del conocimiento con cuatro ejes principales:
• Apropiación y Transferencia de conocimiento
• Investigación, desarrollo e innovación
• Emprendimiento
• Gobierno
</t>
  </si>
  <si>
    <t xml:space="preserve">Número </t>
  </si>
  <si>
    <t>Número de Archivos Rinex generados</t>
  </si>
  <si>
    <t xml:space="preserve">
Generación, pubicación y verificación de 2.341 archivos Rinex . Estaciones Inactivas en promedio 22 y Estaciones Activas en promedio 26 </t>
  </si>
  <si>
    <t>Para el mes de abril se generaron 777 archivos Rinex.
 Se verificó que los archivos Rinex generados semanalmente se encuentren completos, para las semanas GPS que son calculadas por el Centro de Procesamiento IGA; se informó a SIRGAS sobre las modificaciones del Log File de POPA, el cual recopila la hoja de vida de la estación de Popayán; y diariamente se garantizó que los archivos Rinex de las estaciones Continuas se encuentren publicados en la FTP IGA-SIRGAS para los usuarios.</t>
  </si>
  <si>
    <t>Para el mes de mayo se generaron 859 archivos Rinex, que fueron obtenidos del funcionamiento de las estaciones y la recuperación de archivos Rinex de las estaciones Neiva (NEVA) y Pamplona (PAMP), así mismo se obtuvieron en promedio 26 estaciones Activas. Por otro lado, se realizó el seguimiento diario a las estaciones que presentaron fallas e intermitencia en la recepción de los datos.</t>
  </si>
  <si>
    <t xml:space="preserve">Para el mes de junio, se generaron 667 archivos Rinex, datos obtenidos de la recuperación de la estación de Pamplona (PAMP) y en promedio se tuvieron 24 estaciones Activas,  así mismo, se hizo seguimiento a las estaciones que presentaron fallas en la transmisión causada por ausencia de energía eléctrica dentro de las cuales se encuentran: Bucaramanga (BNGA), Buenaventura (BUEN), Cartagena (CART), Pasto (PAST), Pereira (PERA) y Popayán (POPA) . Es de resaltar que se presentó desconexión de la Red de internet en la estación ZARZAL, causada por el alto volumen de datos transmitidos, lo que ocasiono perdida de datos y retraso en la obtención de datos.
</t>
  </si>
  <si>
    <t xml:space="preserve">Para el segundo periodo se tiene un avance de 2.303 archivos Rinex generados y un acumulado de 4.645.  En promedio se tuvieron 25 estaciones activas.  Así mismo, se hizo seguimiento a las estaciones que presentaron fallas e intermitencia en la recepción de los datos. </t>
  </si>
  <si>
    <t>Para el mes de julio se generaron 1.012 archivos Rinex, de los cuales 789 datos, fueron obtenidos durante el mes de julio y 223 se recuperaron de las estaciones Aguachica, Bosconia, Cartagena y Pamplona, por otro lado, se tienen en promedio 25 estaciones Activas. Se hizo seguimiento a las estaciones, en donde algunas presentaron fallas causadas por falta de energía eléctrica y energía solar, fallas en la transmisión de datos, demoras en la asignación de direcciones IP y desconexión de la Red de internet causada por identificación en alta volumen de datos transmitidos. Las estaciones que presentaron intermitencia son: Bucaramanga (BNGA), Cartagena (CART), Pamplona (PAMP), Pasto (PAST) y Popayán (POPA).</t>
  </si>
  <si>
    <t>Para el mes de agosto, se generaron 800 archivos Rinex y se tienen en promedio 25 estaciones Activas. Se hizo seguimiento a todas las estaciones que presentaron fallas causadas por el sistema fotovoltaico, por las condiciones climáticas y por la transmisión de datos.  Las estaciones que presentaron intermitencia son: Bucaramanga (BNGA), Cúcuta (CUCU), Pamplona (PAMP), Pasto (PAST) y Popayán (POPA).
La estación de AGCA (Aguachica) quedó en funcionamiento con la comisión realizada, pero debido a que la Universidad del Cesar se retrasó en la asignación de la dirección IP no se trasmitieron  datos.</t>
  </si>
  <si>
    <t>Para el mes de septiembre, se generaron  791 archivos Rinex, y se tuvieron en promedio 26 estaciones Activas. Se hizo seguimiento y control a todas las estaciones que presentaron retardos en la recepción de datos y a las estaciones que presentaron inactividad causada por diferentes factores. Se presentó intermitencia en las estaciones de: Apartado (APTO), Bucaramanga (BNGA), Caucasia (CASI), Pamplona (PAMP), Quibdó (QUIB) y Zarzal (ZARZ).</t>
  </si>
  <si>
    <t>Para el tercer periodo se tiene un avance de 2.603 archivos Rinex generados y un acumulado de 7,248.  En promedio se tuvieron 25 estaciones activas.  Se hizo seguimiento y control a todas las estaciones que presentaron retardos en la recepción de datos y a las estaciones que presentaron inactividad causada por diferentes factores. Se presentó intermitencia en las estaciones de: Apartado (APTO), Bucaramanga (BNGA), Caucasia (CASI), Pamplona (PAMP), Quibdó (QUIB), Pasto (PAST), Popayán (POPA), Cartagena (CART) y Zarzal (ZARZ).</t>
  </si>
  <si>
    <t xml:space="preserve">Datos Rinex </t>
  </si>
  <si>
    <t>Preparación y revisión de insumos para la generación de archivos Rinex resultado de las Estaciones de Funcionamiento Continuo</t>
  </si>
  <si>
    <t xml:space="preserve">Preparación y revisión de insumos diariamente </t>
  </si>
  <si>
    <t>Para el mes de abril se tienen en promedio 26 estaciones Activas y recepción de 777 archivos Rinex. Algunas estaciones presentaron intermitencia en la transmisión de información.</t>
  </si>
  <si>
    <t xml:space="preserve">Preparación y revisión de archivos Rinex diaria para cada una de las estaciones que se encontraban activas y adicionalmente se revisaron los insumos obtenidos de estaciones que no estaban descargando la información completa, estaciones como Pasto (PSTO), Tumaco (TUMA) y Popayán (POPA).  Se actualizó la base de datos de las estaciones con los números de serial, tipos de antena y receptor para permitir la correcta generación de los archivos Rinex.
</t>
  </si>
  <si>
    <t>Preparación y revisión diaria de archivos Rinex en todas las estaciones del país. Se generó control de calidad a la información obtenida de las estaciones que se encontraron Activas</t>
  </si>
  <si>
    <t xml:space="preserve">Preparación y revisión diaria de archivos Rinex en todas las estaciones del país. Se actualizó la base de datos de las estaciones con los números de serial, tipos de antena y receptor para permitir la correcta generación de los archivos Rinex. 
</t>
  </si>
  <si>
    <t>Se revisaron los insumos para la generación adecuada de los archivos Rinex requeridos para los usuarios y para el procesamiento de la Red SIRGAS-CON. aunque fue dispendiosa la preparación y revisión de insumos requeridos para la generación de archivos Rinex, fue importante la recuperación aproximadamente de 223 datos de algunas estaciones donde no había transferencia de información.</t>
  </si>
  <si>
    <t xml:space="preserve">Se prepararon y revisaron los archivos Rinex generados a diario, adicionalmente se hizo un control de calidad para verificar los datos que se suministran a los usuarios y para el procesamiento de la Red SIRGAS-CON.
</t>
  </si>
  <si>
    <t>Se prepararon los archivos Rinex generados diariamente en el periodo reportado. Se verificó la cantidad y se realizó control de calidad para  los datos que se suministran a los usuarios y al centro de procesamiento IGA para la Red SIRGAS-CON.</t>
  </si>
  <si>
    <t>Se prepararon y revisaron  los archivos Rinex generados diariamente en el periodo reportado. Se realizó control de calidad para verificar los datos que se suministran a los usuarios y al centro de procesamiento IGA para la Red SIRGAS-CON.</t>
  </si>
  <si>
    <t>Seguimiento, control, generación de alertas, verificación, mantenimiento, activación de estaciones continuas y recuperación de archivos Rinex.</t>
  </si>
  <si>
    <t>Activación y recuperación de las estaciones continuas, envío de SIM CARDS, verificación diaria de las estaciones,  recuperación de archivos Rinex,  activación de estaciones de manera remota, recuperación, descompresión y concatenación de archivos Rinex de las estaciones de BNGA (Bucaramanga), PAMP(Pamplona), SAMA(Santa Marta) y CUCU (Cucutá).</t>
  </si>
  <si>
    <t>Se realizó la recuperación de archivos Rinex de las estaciones de Bucaramanga (BNGA), Bosconia (BOSC), Barranquilla (BQLA), Cúcuta (CUCU), Pamplona (PAMP) y Santa Marta (SAMA), debido a fallas en la trasmisión de datos y se revisaron los archivos Rinex diariamente.</t>
  </si>
  <si>
    <t>Se realizó la recuperación de datos para las estaciones Neiva (NEVA)  y Pamplona (PAMP) garantizando el seguimiento adecuado a cada una de las estaciones que presentan fallas en su funcionamiento.
Se realizaron alertas vía telefónica y vía correo electrónico a las estaciones que tuvieron intermitencia durante el transcurso del mes; Apartadó (APTO), Bucaramanga (BNGA), Bosconia (BOSC), Buenaventura (BUEN), Barranquilla (BQLA), Cúcuta (CUCU), Pamplona (PAMP), Pasto (PAST), Pereira (PERA) y Popayán (POPA).
Se realizó mantenimiento vía remota de las estaciones de: Apartadó (APTO), Buenaventura (BUEN), Pamplona (PAMP), Pasto (PAST) y Popayán (POPA). También se realizó mantenimiento a la estación de Bogotá (BOGA).</t>
  </si>
  <si>
    <t>Se realizó la recuperación de datos de la estación de Pamplona (PAMP) y de las estaciones que presentaron alguna falla, concatenación y organización de la información de las estaciones Activas . Se hizo seguimiento a las estaciones que presentaron desconexión o intermitencia en la transmisión de datos, dentro de las que se encuentran: Apartadó (APTO), Bucaramanga (BNGA), Buenaventura (BUEN), Cartagena (CART), Pamplona (PAMP), Pasto (PAST), y Popayán (POPA). Se enviaron correos y gestionaron llamadas telefónicas indagando las causas de las fallas y realizando la activación de estaciones que estuvieron intermitentes. Se realizó visita de mantenimiento a la estación de San Andrés Islas (ANDS), quedando en óptimo funcionamiento.</t>
  </si>
  <si>
    <t xml:space="preserve">Se realizó la recuperación de archivos Rinex de las estaciones de Bucaramanga (BNGA), Bosconia (BOSC), Barranquilla (BQLA), Cúcuta (CUCU), Pamplona (PAMP) y Santa Marta (SAMA),  y Neiva (NEVA).   </t>
  </si>
  <si>
    <t xml:space="preserve">Se recuperaron archivos Rinex correspondientes a las estaciones de: Aguachica (marzo, abril, mayo y junio), Bosconia (marzo y abril) Cartagena (junio) y Pamplona (junio). Se realizaron las visitas de mantenimiento a las estaciones continuas de: Bucaramanga (BNGA), Cúcuta (CUCU), Pamplona (PAMP), Aguachica (AGCA) y Bosconia (BOSC).  Después del mantenimiento realizado, algunas de las estaciones visitadas continúan presentando fallas en los Router, se requiere la compra de nuevos Router DIGI M2M para la garantizar la transmisión efectiva de datos al Centro del Control del IGAC. Se realizó el cambio de la estación continua de Bogotá (BOGA), para vincularla al software PIVOT de Trimble y para que sirva como estación base en la implementación del sistema en Tiempo Real. Se realizaron las modificaciones al Log File de BOGA y fue enviado al encargado de SIRGAS. Adicionalmente se tuvo que generar Incidencias para habilitar la transferencia de datos desde la nueva estación Trimble de BOGA al centro de Control del IGAC, ya que se presentaron fallas en el punto de red D31, conectado al puerto 7 del switch Cisco 2960S PoE. </t>
  </si>
  <si>
    <t xml:space="preserve">Se realizaron las visitas de mantenimiento a las estaciones continuas de: Magangué (GGUE), Sincelejo (SINC), Ovejas (OVEJ). La estación de Magangué fue retirada por fallas en la antena, por otro lado, las estaciones SINC y OVEJ quedaron operativas y transmitiendo datos completos. Luego de realizado el mantenimiento, algunas de las estaciones visitadas continúan presentando fallas en los Router, se requiere la compra de nuevos Router DIGI M2M para la garantizar la transmisión efectiva de datos al Centro del Control del IGAC.
Se realizó el envío de correos a SIRGAS, correspondiente a la actividad e inactividad de las estaciones que conforman la Red SIRGAS-CON, a su vez se hizo la actualización del Log file correspondiente a la estación de Sincelejo.
Dando cumplimiento al seguimiento y generación de alertas de las estaciones continuas, se hizo el envío de correos, se realizaron varias llamadas a los encargados donde se encuentran ubicadas las estaciones continuas que presentaron intermitencia y fallas en la transmisión de datos. </t>
  </si>
  <si>
    <t xml:space="preserve">Se realizó asistencia remota a las estaciones de Zarzal (ZARZ), Bucaramanga (BNGA), Popayán (POPA) y  se instaló un nuevo equipo y accesorios a la estación de Pasto (PSTO). Se enviaron correos a SIRGAS, para informar sobre la operatividad de las estaciones que conforman la Red SIRGAS-CON, a su vez se hizo la actualización del Log file correspondiente a la estación de Pasto. Se hizo seguimiento, control y generación de alertas sobre las estaciones continuas que han presentado fallas e intermitencia en la transmisión de datos. Se realizaron llamadas a los encargados donde se encuentran ubicadas las estaciones continuas. Las evidencias se encuentran ubicadas en el formato de Control del estado de la conectividad de las estaciones continuas.  Se realizaron actividades de generación de copias de seguridad de los archivos Rinex e información relevante de las estaciones continuas, en el espacio asignado para la Red MAGNA-ECO.
</t>
  </si>
  <si>
    <t>Se recuperaron archivos Rinex correspondientes a las estaciones de: Aguachica (marzo, abril, mayo y junio), Bosconia (marzo y abril) Cartagena (junio) y Pamplona (junio).  Se realizaron visitas de mantenimiento a las estaciones continuas de: Magangué (GGUE), Sincelejo (SINC), Ovejas (OVEJ).Bucaramanga (BNGA), Cúcuta (CUCU), Pamplona (PAMP), Aguachica (AGCA) y Bosconia (BOSC) y asistencia remota a las estaciones de Zarzal (ZARZ), Bucaramanga (BNGA), Popayán (POPA). Se instaló un nuevo equipo y accesorios a la estación de Pasto (PSTO). Se realizó el cambio de la estación continua de Bogotá (BOGA), para vincularla al software PIVOT de Trimble y para que sirva como estación base en la implementación del sistema en Tiempo Real. Se realizó el envío de correos a SIRGAS, correspondiente a la actividad e inactividad de las estaciones que conforman la Red SIRGAS-CON, a su vez se hizo la actualización del Log file correspondiente a la estación de Sincelejo y Pasto. Se realizaron actividades de generación de copias de seguridad de los archivos Rinex e información relevante de las estaciones continuas, en el espacio asignado para la Red MAGNA-ECO.</t>
  </si>
  <si>
    <t>Publicación de archivos Rinex: Centro de Procesamiento IGA (FTP IGA-SIRGAS) y usuarios (GEOPORTAL y FTP).</t>
  </si>
  <si>
    <t>Porcentaje avance actividades para generación de artículos científicos</t>
  </si>
  <si>
    <t>Publicación diaria de archivos Rinex, verificación semanal para garantizar datos de las estaciones para el Centro de Procesamiento IGA. El GEOPORTAL sigue presentando fallas y no permite evidenciar la publicación diaria de los archivos Rinex.</t>
  </si>
  <si>
    <t>Se verificó que los archivos Rinex generados semanalmente se encuentren completos, para las semanas GPS que son calculadas por el Centro de Procesamiento IGA.</t>
  </si>
  <si>
    <t xml:space="preserve">Se verificó que los archivos Rinex generados semanalmente se encuentraran completos, para las semanas GPS que son calculadas por el Centro de Procesamiento IGA. 
Se hizo actualización de los archivos Rinex recuperados de los meses anteriores, provenientes de las estaciones Neiva (NEVA) y Pamplona (PAMP). 
Se informó a SIRGAS sobre las modificaciones del Log File de NEVA, informe que recopila la hoja de vida de la estación de Neiva y es publicada por SIRGAS a los usuarios.
Diariamente se garantizó que los archivos Rinex de las estaciones Continuas se encontraran publicados en la FTP IGA-SIRGAS para los usuarios, con el fin de dar cumplimiento a la publicación por parte del Grupo de Trabajo de la Red MAGNA-ECO.
</t>
  </si>
  <si>
    <t xml:space="preserve">Se mantiene actualizada la FTP donde el Centro de Procesamiento IGA hace la descarga de la información con la que generan el procesamiento de las coordenadas semanales en SIRGAS.  Se informa a SIRGAS sobre la nueva activación de la estación de San Andrés Islas (ANDS). Se garantizó la entrega diaria de los archivos Rinex correspondientes a las estaciones Continuas, las cuales están publicadas en la FTP IGA-SIRGAS para los usuarios, con el fin de dar cumplimiento a la publicación por parte del Grupo de Trabajo de la Red MAGNA-ECO.
</t>
  </si>
  <si>
    <t xml:space="preserve">Se verificó que los archivos Rinex generados semanalmente se encuentren completos, para las semanas GPS que son calculadas por el Centro de Procesamiento IGA.  Se garantizó la entrega diaria de los archivos Rinex correspondientes a las estaciones Continuas, las cuales están publicadas en la FTP IGA-SIRGAS para los usuarios, con el fin de dar cumplimiento a la publicación por parte del Grupo de Trabajo de la Red MAGNA-ECO. </t>
  </si>
  <si>
    <t xml:space="preserve">Se elaboró la formulación del artículo científico “Caracterización de patrones espectrales para distintos tipos de suelos de Colombia y la revisión  bibliografica, procesamiento y validación de imágenes del articulo "Procesamiento de imágenes digitales para estudios multitemporales"		
</t>
  </si>
  <si>
    <t>Se hizo la publicación de los archivos Rinex generados en el mes de Julio, en la FTP de usuarios externos, en la FTP IGA-SIRGAS y en las carpetas donde es actualizado el GEOPORTAL. Nos encontramos en el proceso de estructuración de la información recuperada de las estaciones, para generar los archivos Rinex y su posterior publicación de datos en las diferentes FTP y en el GEOPORTAL.</t>
  </si>
  <si>
    <t>Se entrega avance en el árticulo “Análisis espectral de los suelos de la cuenca endorreica perteneciente a la laguna de Tota en el departamento de Boyacá, del artículo procesamiento de imágenes digitales para estudios multitemporales, del articulo de SIG titulado Sistema de Información Geográfica para la gestión de programas de prevención y protección integral de la niñez Colombiana y el correspondiente de IDE titulado Gestión del Conocimiento en Infraestructuras de Datos Espaciales</t>
  </si>
  <si>
    <t xml:space="preserve">Se hizo la publicación de los archivos Rinex generados en el mes de agosto en la FTP de usuarios externos, la FTP IGA-SIRGAS y en las carpetas para generar la actualización en el GEOPORTAL. Se revisaron los archivos Rinex generados nuevamente por la estación continua de Sincelejo (SINC), para verificar el funcionamiento de la señal L2 y realizar la posterior publicación de los datos a los usuarios en general.
</t>
  </si>
  <si>
    <t>Se hizo la actualización y publicación diaria de los archivos Rinex que se publican por datos abiertos a través de la FTP (File Transfer Protocol, protocolo de red para transferencia de archivos) asignada para los usuarios externos y se realizó la publicación de los archivos Rinex en la FTP IGA-SIRGAS. Se hicieron actualizaciones en las FTP usadas para recopilación diaria de archivos Rinex generados por algunas estaciones y la FTP IGAC-SIRGAS.</t>
  </si>
  <si>
    <t>Se avanzo el articulo 1.artículo”Patrones espectrales para el orden de suelo colombiano en la región del Catatumbo, Articulo 2, se avamzo 90% ,de la fase metodológica para el articulo “Caracterización multitemporal de la línea de cauces natural para el complejo cenagoso del Bajo Sinú”, Articulo • Sistema de Información Geográfica para la prevención y protección integral de la niñez se entrega avance  la generacion complementos sobre seccion materiales y metodos, Articulo • Gestión del conocimiento en Infraestructuras de Datos Espaciales se reestructurar los contenidos iniciales del artículo atendiendo a criterios de pertinencia y actualidad</t>
  </si>
  <si>
    <t>Se hizo la actualización y publicación diaria de los archivos Rinex que se publican por datos abiertos a través de la FTP (File Transfer Protocol, protocolo de red para transferencia de archivos)asignada para los usuarios externos y se realizó la publicación de los archivos Rinex en la FTP IGA-SIRGAS.</t>
  </si>
  <si>
    <t>Artículos científicos enviados para evaluación de revistas indexadas</t>
  </si>
  <si>
    <t>Artículo de espectroradiometria</t>
  </si>
  <si>
    <t>Generar articulo de espectroradiomentria de acuerdo a las actividades realizadas en el laboratorio</t>
  </si>
  <si>
    <r>
      <rPr>
        <b/>
        <sz val="11"/>
        <rFont val="Calibri"/>
      </rPr>
      <t>Marzo:</t>
    </r>
    <r>
      <rPr>
        <sz val="11"/>
        <color rgb="FF000000"/>
        <rFont val="Calibri"/>
      </rPr>
      <t xml:space="preserve"> Se elaboró la formulación del artículo científico “Caracterización de patrones espectrales para distintos tipos de suelos de Colombia</t>
    </r>
  </si>
  <si>
    <t>Abril: Se definieron las temáticas y revista para los artículos: • Análisis espectral de los suelos de la cuenca endorreica perteneciente a la laguna de Tota en el departamento de Boyacá, Colombia. • Patrones espectrales para el orden de suelo colombiano en la región del Catatumbo Mayo: Avance en la elaboración del artículo “Análisis espectral de los suelos de la cuenca endorreica perteneciente a la laguna de Tota en el departamento de Boyacá, Colombia. Junio: Se continua avanzando en la elaboración del artículo “Análisis espectral de los suelos de la cuenca endorreica perteneciente a la laguna de Tota en el departamento de Boyacá, Colombia.</t>
  </si>
  <si>
    <t xml:space="preserve">Julio: Avance en la estructuración metológica y análisis preliminar de los resultados del articulo “Análisis espectral de los suelos de la cuenca endorreica perteneciente a la laguna de Tota en el departamento de Boyacá”.
Agosto:  Se avanzó en el artículo “Análisis espectral de los suelos de la cuenca endorreica perteneciente a la laguna de Tota en el departamento de Boyacá, Colombia” 
Septiembre: Se avanzó en el estrucuturación del “Análisis espectral de los suelos de la cuenca endorreica perteneciente a la laguna de Tota en el departamento de Boyacá, Colombia” </t>
  </si>
  <si>
    <t>Artículo de procesamiento digital de imágenes para estudios multitemporales</t>
  </si>
  <si>
    <t>Generar artículo del procesamiento de imágenes digitales para estudios multitemporales</t>
  </si>
  <si>
    <r>
      <rPr>
        <b/>
        <sz val="11"/>
        <rFont val="Calibri"/>
      </rPr>
      <t>Marzo:</t>
    </r>
    <r>
      <rPr>
        <sz val="11"/>
        <color rgb="FF000000"/>
        <rFont val="Calibri"/>
      </rPr>
      <t xml:space="preserve"> Revisión bibliografica, procesamiento y validación de imágenes</t>
    </r>
  </si>
  <si>
    <t>Abril: Se realizo la elaboración del formato No 1 Planteamiento de la idea y el formato No 2 formulación de la propuesta investigación, el cronograma de actividades y la actualización de revisión bibliográfica e información primaria y secundaria. Mayo: Las actividades se centraron en la definición de las imágenes satelitales, inicio del procesamiento y georreferenciación de fotografías aéreas. Junio: Se realizó avance de la metodología preliminar y la revisión bibliográfica.</t>
  </si>
  <si>
    <t>Julio: Avance del 30% de la fase metodológica para el articulo “Caracterización multitemporal de la línea de cauces natural para el complejo cenagoso del Bajo Sinú”
Agosto:  Avance del 60% de la fase metodológica para el articulo “Caracterización multitemporal de la línea de cauces natural para el complejo cenagoso del Bajo Sinú”
Septiembre: Avance del 90% de la fase metodológica para el articulo “Caracterización multitemporal de la línea de cauces natural para el complejo cenagoso del Bajo Sinú”</t>
  </si>
  <si>
    <t>Artículo aplicación de sistemas de información geográfica</t>
  </si>
  <si>
    <t>Generar artículo de aplicaciones de los sistemas de información geográfica</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</si>
  <si>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</si>
  <si>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Sistema de Información Geográfica para la gestión de programas de prevención y protección integral de la niñez Colombiana. Se dispone en el anexo 1 el documento mencionado. Junio: Se entregó avance sobre el artículo en desarrollo, denominado Sistema de Información Geográfica para la gestión de programas de prevención y protección integral de la niñez Colombiana en lo que respecta a antecedentes internacionales, nacionales, no gubernamentales y locales de sistemas con enfoque hacia la niñez. Se dispone en el anexo 1 el documento mencionado.</t>
  </si>
  <si>
    <t xml:space="preserve">Julio: Se entregó avance sobre el artículo en desarrollo, denominado Sistema de Información Geográfica para la gestión de programas de prevención y protección integral de la niñez Colombiana en lo que respecta a complementos y mejoras sobre las referencias de antecedentes no gubernamentales de sistemas con enfoque hacia la niñez. Se dispone en el anexo 1 el documento mencionado.
Agosto: Se entregó avance sobre el artículo en desarrollo, ajustando el título por Sistema de Información Geográfica para la prevención y protección integral de la niñez y adelantando la    la introducción y la sección de  materiales y métodos. Se dispone en el anexo 1 el documento mencionado.
Septiembre: Se entregó avance sobre el artículo en desarrollo, titulado  Sistema de Información Geográfica para la prevención y protección integral de la niñez en el cual se generaron complementos sobre la  sección de  materiales y métodos. </t>
  </si>
  <si>
    <t>Ártículo linea  de infraestructura de datos espaciales</t>
  </si>
  <si>
    <t>Número Vertices generados</t>
  </si>
  <si>
    <t>Se realizó la materialización y exploración de la Linea 15  Bucaramanga - Cúcuta y Bucaramanga - Pamplona, y la Línea 17 Cali - Ipiales.</t>
  </si>
  <si>
    <t xml:space="preserve">Para el mes de junio, se iniciaron las salidas de comisión a  los municipios de Cundinamarca y Boyacá  y se continúo con la materialización y exploración de las líneas 15, Bucaramanga - Cúcuta y 17, Cali - Ipiales </t>
  </si>
  <si>
    <t xml:space="preserve">Para el segundo periodo se tiene un avance y acumulado de 13 vertices generados, para lo cual se iniciaron las salidas de comisión a  los municipios de Cundinamarca y Boyacá  y se continúo con la materialización y exploración de las líneas 15, Bucaramanga - Cúcuta y 17, Cali - Ipiales </t>
  </si>
  <si>
    <t>Para el mes de julio, se continúo con los trabajos de campo mediante las salidas de comisión a  los municipios de Cundinamarca y Boyacá.</t>
  </si>
  <si>
    <t>Generar artículo para infraestructura de datos espaciales</t>
  </si>
  <si>
    <t>Para el mes de agosto, se consolidó y validó  la información recolectada en los trabajos de campo realizados en los municipios de Cundinamarca y Boyacá, a través de los procesos de  exploración, materialización y nivelación, que generan cálculos los cuales se  incluyen en le Red Geodesica Nacional.</t>
  </si>
  <si>
    <t>Para el mes de septiembre se efectúo el proceso de densificación de puntos Geodésicos en los municipios de Ramiriqui, Turmeque, Santa María y Garagoa, correspondientes a Boyacá, adiciolmente, se efectúo el control de calidad de la información recolectada en campo en los municipios señalados.</t>
  </si>
  <si>
    <t>Para el tercer periodo se tiene un avance de 25 vertices generados y un acumulado de 38 vertices generados, para lo cual se consolidó, validó y se efectuó control de calidad a la información recolectada en los trabajos de campo realizados en los municipios de Cundinamarca y Boyacá (Ramiriqui, Turmeque, Santa María y Garagoa,)</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</si>
  <si>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</si>
  <si>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Gestión del conocimiento en Infraestructuras de Datos Espaciales. Se dispone en el anexo 1 el documento mencionado. Junio: se avanzó en la revisión de referentes conceptuales y en la identificación de ideas fuerza para la construcción de los diferentes apartados definidos en el artículo. También se incorporó al discurso los lineamiento políticos actualizados teniendo en cuenta el lanzamiento del marco de referencia geoespacial y la normatividad asociada de gobierno digital. Se dispone en el anexo 1 el avance documental generado</t>
  </si>
  <si>
    <t xml:space="preserve">ulio: Durante el mes se avanzó en la ampliación de los referentes bibliográficos. Adicionalmente, se construyeron nuevos argumentos que soportan desde la teoría y la práctica el proceso continuo de gestión del conocimiento en general en el CIAF y en particular en la ICDE
Se entrega en el anexo 1 las evidencias correspondientes
Agosto: Se avanzó en la elaboración del estado del arte, recopilando y sintetizando la información referente a los cambios organizacionales que ha tenido el CIAF durante su existencia, esto como contexto para el posterior análisis de las dinámicas de operación en la gestión del conocimiento a nivel general como proceso y en particular como grupo IDE. Se entrega en el anexo 1 las evidencias correspondientes
Septiembre: En reuniones de avance las autoras definieron reestructurar los contenidos iniciales del artículo atendiendo a criterios de pertinencia y actualidad. En este sentido, el artículo cambió de enfoque y se concentró en el desarrollo y cierre en el análisis del crecimiento del CIAF como centro de investigación. Se entrega en el anexo 1 las evidencias correspondientes.
</t>
  </si>
  <si>
    <t xml:space="preserve">PUNTOS GEODÉSICOS MATERIALIZADOS DE LA RED GEODÉSICA NACIONAL  </t>
  </si>
  <si>
    <t>Preparación y revisión de los insumos necesarios para generar los puntos  densificados de la Red Pasiva del Pais.</t>
  </si>
  <si>
    <t>Se preparó la información necesaria para la salida de comisión en los municipios de Cundinamarca y Boyacá.</t>
  </si>
  <si>
    <t>Se continúo con los trabajos de campo, donde se esta revisando la preparación de insumos necesarios para la desinficación de los puntos en los municipios de Cundinamarca y Boyacá.</t>
  </si>
  <si>
    <t>Se realizaron trabajos de campo, donde se  revisó la preparación de insumos necesarios para la desinficación de los puntos en los municipios de Cundinamarca y Boyacá.</t>
  </si>
  <si>
    <t>Ejecución de trabajos de campo para la materialización de puntos densificados  y generación de cordenadas geodesicos.</t>
  </si>
  <si>
    <t>Se avanzó con el proceso de densificación de puntos Geodésicos en los municipios de Cundinamarca y Boyacá.</t>
  </si>
  <si>
    <t>Se avanzó con el proceso de densificación de puntos Geodésicos en los municipios de Ramiriqui, Turmeque, Santa María  y Garagoa.</t>
  </si>
  <si>
    <t>Se avanzó con el proceso de densificación de puntos Geodésicos en los municipios de Cundinamarca y Boyacá ( Ramiriqui, Turmeque, Santa María  y Garagoa.)</t>
  </si>
  <si>
    <t>Geo-servicios</t>
  </si>
  <si>
    <t>Geo-servicios de planchas historicas a escala 1:25.000 creados</t>
  </si>
  <si>
    <t xml:space="preserve"> realizó la conversión de formato de pdf a tif  y la georeferenciación para 175 planchas del departamento de Antioquia y 270 del departamento de Cesar. Por otro lado, y atendiendo el mantenimiento continuo generado sobre las funcionalidades del SIG NODO para el apoyo a la política integral de tierras</t>
  </si>
  <si>
    <t>Revisión del levantamiento de la información levantada en campo, incorporación de la información en la base de datos y publicación de la información.</t>
  </si>
  <si>
    <t>Se realizó la publicación de dos servicios web geográficos de planchas históricas correspondientes a los departamentos de Antioquia y Cesar.</t>
  </si>
  <si>
    <t xml:space="preserve">Se realizan conversiones de archivos de los formatos PDF A TIF, se entrega el anexo 2 la imagen del proyecto cartográficos de las planchas georreferenciadas, se hae la publicacion mediante servicios web geográficos, para 266 planchas históricas del departamento de Córdoba y 203 del departamento del Bolívar		
</t>
  </si>
  <si>
    <t>Se realizó control de calidad de la información recibida en trabajo de campo.</t>
  </si>
  <si>
    <t>Nuevos geo-servicios de planchas historicas a escala 1:25,000 integrado en el SIG - NODO para el apoyo a la política de Tierras</t>
  </si>
  <si>
    <t>Realizar la conversión de los formatos de imagen de pdf a tif</t>
  </si>
  <si>
    <t>Febrero:
Se realizó la conversión de formato de pdf a tif para 175 planchas del departamento de Antioquia y 270 del departamento de Cesar. Se suministra en el anexo 1a la relación de planchas involucradas en la labor antes mencionada.
Por otro lado, y atendiendo el mantenimiento continuo generado sobre las funcionalidades del SIG NODO para el apoyo a la política integral de tierras, durante este periodo se corrigió el fallo en el sistema asociado con consultas hechas a partir de corredores de influencia (Buffer). Como evidencia de la labor realizada se entrega en el anexo 1b lo correspondiente.</t>
  </si>
  <si>
    <t>Mayo: Se realizó la conversión de formato de pdf a tif para 266 planchas del departamento de Córdoba y 203 del departamento de Bolívar. Se suministra en el anexo 2 la relación de planchas involucradas en la labor antes mencionada.</t>
  </si>
  <si>
    <t>Agosto: Se realizó la conversión de formato de pdf a tif para 172 planchas del departamento del Meta. Se suministra en el anexo 2 la relación de planchas involucradas en la labor antes mencionada.</t>
  </si>
  <si>
    <t>Desarrollar la georreferenciación de planchas históricas</t>
  </si>
  <si>
    <t>Marzo:
Se realizó la georreferecniación de 175 planchas históricas para el departamento de Antioquia y 270 del departamento del Cesar.</t>
  </si>
  <si>
    <t>Junio: Se realizó la georreferenciación de 266 planchas históricas para el departamento de Córdoba y 203 del departamento de Bolívar. Se entrega en el anexo 2 las imágenes de los proyectos cartográficos de las planchas georreferenciadas para cada departamento</t>
  </si>
  <si>
    <t xml:space="preserve">Septiembre: Se realizó la georreferenciación de 172 planchas históricas para el departamento del Meta . Se entrega en el anexo 2 la imagen del  proyecto cartográficos de las planchas georreferenciadas </t>
  </si>
  <si>
    <t>Hacer el recorte de  planchas históricas</t>
  </si>
  <si>
    <t>Abril: se realizó el recorte de bordes correspondientes a rótulos, para 175 planchas históricas del departamento de Antioquía y 270 del departamento del Cesar; Se empleó una herramienta programada en ArcGis que permite automatizar la labor de recorte, la cual toma un grupo de planchas previamente georreferenciadas y las corta considerando las grillas de planchas 1:25,000. Este proceso genera el mismo grupo de planchas pero recortadas. Se entrega en el anexo 2 las imágenes para cada departamento en proceso de recorte.</t>
  </si>
  <si>
    <t>Julio: se realizó el recorte de bordes correspondientes a rótulos, para 266 planchas históricas del departamento de Córdoba y 203 del departamento del Bolívar; Se empleó una herramienta programada en ArcGis que permite automatizar la labor de recorte, la cual toma un grupo de planchas previamente georreferenciadas y las corta considerando las grillas de planchas 1:25,000. Este proceso genera el mismo grupo de planchas pero recortadas. Se entrega en el anexo 2 las imágenes para cada departamento en proceso de recorte.</t>
  </si>
  <si>
    <t>Cambiar la resolución radiometrica de las planchas</t>
  </si>
  <si>
    <t>Mayo: se modificó la resolución radiométrica original de las imágenes de planchas historicas, pasandola de 16 bits a 8 bits, esto con el propósito de reducir el tamaño de almacenamienro de las imagenes. El proceso se generó en 175 planchas del departamento de Antioquía y 270 del departamento del Cesar; Se entrega en el anexo 2 un documento que ilustra el proceso desarrollado.</t>
  </si>
  <si>
    <t>Agosto: se modificó la resolución radiométrica original de las imágenes de planchas historicas, pasandola de 16 bits a 8 bits, esto con el propósito de reducir el tamaño de almacenamienro de las imagenes. El proceso se generó en  266 planchas del departamento de Córdoba y 203 del departamento del Bolívar; Se entrega en el anexo 2 un documento que ilustra el proceso desarrollado.</t>
  </si>
  <si>
    <t>Realizar la publicación del geoservicio en el servidor de mapas</t>
  </si>
  <si>
    <t>Mayo: se realizó la publicación mediante servicios web geográficos, para 175 planchas históricas del departamento de Antioquía y 270 del departamento del Cesar; Se entrega en el anexo 2 las imágenes del servidor de mapas donde se despliegan los servicios mencionados</t>
  </si>
  <si>
    <t>Agosto: se realizó la publicación mediante servicios web geográficos, para 266 planchas históricas del departamento de Córdoba y 203 del departamento del Bolívar; Se entrega en el anexo 2 las imágenes del servidor de mapas donde se despliegan los servicios mencionados</t>
  </si>
  <si>
    <t>Número de Datos geomagneticos generados</t>
  </si>
  <si>
    <t>Generacion de 232 datos geomagnèticos. Desarrollo de actividades de preparación y adecuación de insumos y equipos para las mediciones; así mismo se realizaron las observaciones absolutas y se incorporó la información en la base de datos.</t>
  </si>
  <si>
    <t>Generacion de 202 datos geomagnèticos. Desarrollo de actividades de preparación y adecuación de insumos y equipos para los trabajos en campo. Se llevaron a cabo observaciones absolutas y se incorporó la información obtenida en la base de datos; se reanudaron las actividades en el Observatorio de Registro Gráfico (Variómetros), luego de la reparación en el tablero eléctrico y calibración de los equipos para la generación de magnetogramas.</t>
  </si>
  <si>
    <t>Para el mes de mayo se generaron 235 datos geomagnéticos. Se ejecutaron las actividades del Observatorio de acuerdo con lo programado, sin embargo, se presentaron fallas en el sistema eléctrico, que afectaron el normal funcionamiento de los equipos. Asi mismo, se realizaron los últimos ajustes al Observatorio de Registro Gráfico, el cual se encuentra en normal funcionamiento.</t>
  </si>
  <si>
    <t>Para el mes de junio, se realizaron observaciones absolutas y  pruebas de valor de escala en el Observatorio de Registro Gráfico, pero no se generaron  los magnetogramas finales en su totalidad, por falta de químicos.</t>
  </si>
  <si>
    <t>Para el segundo periodo se tiene un avance de 668 datos geomagnéticos generados y un acumulado de 900. Se ejecutaron las actividades del Observatorio de Registro Gráfico de acuerdo con lo programado, luego de la reparación del tablero y de la calibración de los equipos utilizados para la generación de magnetogramas.</t>
  </si>
  <si>
    <t xml:space="preserve">Para el mes de julio, se realizaron mediciones absolutas, pruebas de valores de escala y se generaron los magnetogramas, pero no fueron revelados por falta de los insumos químicos requeridos. </t>
  </si>
  <si>
    <t>Para el mes de agosto, se realizaron las actividades técnicas del Observatorio Geomagnético de Fúquene programadas para el mes de agosto, incluyendo el revelado de los magnetogramas. Se realizaron mediciones absolutas, pruebas de valores de escala y generación de magnetogramas.</t>
  </si>
  <si>
    <t xml:space="preserve">Para el mes de septiembre, se ejecutó la totalidad de las actividades técnicas del Observatorio Geomagnético de Fúquene. Se prepararon los insumos para las observaciones, se realizaron las mediciones absolutas, se realizaron las pruebas de valores de escala y se obtuvieron y revelaron los magnetogramas. </t>
  </si>
  <si>
    <t>Para el tercer periodo se tiene un avance de 694 datos geomagnéticos generados y un acumulado de 1.594. Se realizaron mediciones absolutas, pruebas de valores de escala, generación y revelado de magnetogramas, además, se realizaron actividades técnicas en el Observatorio Geomagnético de Fúquene.</t>
  </si>
  <si>
    <t>Oficina CIAF</t>
  </si>
  <si>
    <t xml:space="preserve">Geo-servicios </t>
  </si>
  <si>
    <t>Geo-servicios integrados al PGN</t>
  </si>
  <si>
    <t xml:space="preserve">Valores geomagnéticos </t>
  </si>
  <si>
    <t>Se avanzó en el  inventario y documentación de geoservicios del PGN, cuatificado para esta primera entrega 562 asociados a 18 entidades y se documento la estrategia de monitoreo de los geoservicios existente, identificando la herramienta más conveniente para hacerlo</t>
  </si>
  <si>
    <t>Preparación, revisión de los insumos y equipos para el levantamiento y medición de los puntos geomagnéticos</t>
  </si>
  <si>
    <t>Se realizó la integración de 10 nuevos geoservicios de la Unidad de Planificación Rural Agropecuaria al Portal Geográfico Nacional, que se listan en la matriz de nuevos geoservicios</t>
  </si>
  <si>
    <t>Publicación de 15 nuevos geoservicios de diferentes entidades</t>
  </si>
  <si>
    <t>Adecuación de los observatorios con reparaciones logísticas y de infraestructura (Limpieza y arreglos básicos generales), revisión y preparación de variómetros y magnetómetros, alistamiento de insumos para la ejecución de los trabajos en campo (Formatos, baterías, linternas y otros).</t>
  </si>
  <si>
    <t>Preparación, adecuación de insumos e instrumentos (magnetómetros y variómetros) para las mediciones. Se reanudaron las actividades en el Observatorio de Registro Gráfico (Variómetros), luego de reparación en el tablero eléctrico y calibración de los equipos para la generación de magnetogramas. El Observatorio se encuentra en funcionamiento bajo periodo de pruebas y ajuste.</t>
  </si>
  <si>
    <t>Se realizaron las actividades de preparación, adecuación de insumos e instrumentos para las mediciones. Se realizaron los últimos ajustes en el Observatorio de Registro Gráfico luego de la reparación del tablero y de la calibración de los equipos.</t>
  </si>
  <si>
    <t>Se realizaron las actividades de alistamiento y disposición de insumos e instrumentos para realizar las mediciones absolutas. No se pudo disponer de químicos para el revelado de los magnetogramas.</t>
  </si>
  <si>
    <t xml:space="preserve">Se realizaron las actividades de preparación y adecuación de insumos e instrumentos para realizar las mediciones absolutas. </t>
  </si>
  <si>
    <t xml:space="preserve">Se realizó la verificación y disposición de insumos e instrumentos para realizar las mediciones absolutas y para el registro gráfico permanente (magnetómetros Diflux, magnetómetro de protones, variómetros, entre otros). </t>
  </si>
  <si>
    <t xml:space="preserve">Se realizaron las actividades de preparación, adecuación de insumos e instrumentos para las mediciones absolutas y registro continuo. (magnetómetros Diflux, magnetómetro de protones, variómetros, entre otros). </t>
  </si>
  <si>
    <t xml:space="preserve">Se realizaron las actividades de preparación, adecuación de insumos e instrumentos para las mediciones absolutas y para los magnetogramas (magnetómetros Diflux, magnetómetro de protones, variómetros, papel fotografico, quimicos reveladores,  entre otros). </t>
  </si>
  <si>
    <t>Nuevos geo-servicios disponibles dentro del portal geográfico nacional</t>
  </si>
  <si>
    <t xml:space="preserve">Ejecución de los trabajos de campo en el observatorio geomagnético </t>
  </si>
  <si>
    <t>Realizar el inventario de geoservicios integrados en el PGN</t>
  </si>
  <si>
    <t xml:space="preserve">Realizacion de 8 mediciones de Declinación Magnética (Magnetometro DIFLUX RL1),  8 mediciones de Inclinación Magnética (Magnetometro DIFLUX RL1), 8 mediciones de Inclinación Magnética (Magnetometro DIFLUX RL2), 8  mediciones de Inclinación (Magnetometro DIFLUX RL2),  32 mediciones de Intensidad Total (Magnetometro de protones GEOMETRICS 816),  0 mediciones de valor de escala (Variometros RUSKA),  0 magnetogramas (Variometros RUSKA). </t>
  </si>
  <si>
    <t>Se realizó 13 mediciones de Declinación Magnética (Magnetometro DIFLUX RL1), 13 mediciones de Inclinación Magnética (Magnetometro DIFLUX RL1), 13 mediciones de Inclinación Magnética (Magnetometro DIFLUX RL2), 13 mediciones de Inclinación (Magnetometro DIFLUX RL2), 52 mediciones de Intensidad Total (Magnetometro de protones GEOMETRICS 816), 0 mediciones de valor de escala (Variometros RUSKA), 4 magnetogramas (Variometros RUSKA). Se reportan en el informe de las actividades del Observatorio Geomagnetico de Fúquene. Nombre: Informe_Abril2018. Ruta:\\igacnas\Informatica\GIT_Geodesia\3010.54-75 CONTROL GEODESICO\GEOMAGNETISMO\2018\Fuquene\Informes mensuales. No se obtuvieron la totalidad de magnetogramas ni registro numérico de las componentes declinación, horizontal y vertical del campo magnético terrestre, por daños en el tablero del sistema de variómetros que fue reparado del 16 al 23 de Abril. El Observatorio se encuentra en funcionamiento bajo periodo de pruebas y ajuste.</t>
  </si>
  <si>
    <t>Se realizaron 19 mediciones de Declinación Magnética (Magnetómetro DIFLUX RL1), 19 mediciones de Inclinación Magnética (Magnetómetro DIFLUX RL1), 19 mediciones de Inclinación Magnética (Magnetómetro DIFLUX RL2), 19 mediciones de Inclinación (Magnetómetro DIFLUX RL2), 38 mediciones de Intensidad Total (Magnetómetro de protones GEOMETRICS 816), 2 mediciones de valor de escala (Variómetros RUSKA), 14 magnetogramas (Variómetros RUSKA). Se reportan en el informe de las actividades del Observatorio Geomagnético de Fúquene. Nombre: Informe_Mayo2018. Ruta: Equipo de escritorio geomagnetismo C:\Users\dinorath.gil\Documents\IGAC\2018\Fuquene\Informes mensuales. No se obtuvieron la totalidad de magnetogramas ni registro numérico de las componentes de declinación, por desplazamiento de las lamparas del Observatorio de Registro Grafico.</t>
  </si>
  <si>
    <t xml:space="preserve">Se realizaron 16 mediciones de Declinación Magnética (Magnetómetro DIFLUX RL1), 16 mediciones de Inclinación Magnética (Magnetómetro DIFLUX RL1), 16 mediciones de Inclinación Magnética (Magnetómetro DIFLUX RL2), 16 mediciones de Inclinación (Magnetómetro DIFLUX RL2), 64 mediciones de Intensidad Total (Magnetómetro de protones GEOMETRICS 816), 2 mediciones de valor de escala (Variómetros RUSKA), 30 magnetogramas (Variómetros RUSKA). </t>
  </si>
  <si>
    <t xml:space="preserve">Se realizaron 48 mediciones de Declinación Magnética (Magnetómetro DIFLUX RL1), 48 mediciones de Inclinación Magnética (Magnetómetro DIFLUX RL1), 48 mediciones de Inclinación Magnética (Magnetómetro DIFLUX RL2), 48 mediciones de Inclinación (Magnetómetro DIFLUX RL2),  154 mediciones de Intensidad Total (Magnetómetro de protones GEOMETRICS 816), 4 mediciones de valor de escala (Variómetros RUSKA), 48 magnetogramas (Variómetros RUSKA). </t>
  </si>
  <si>
    <t xml:space="preserve">Se realizaron 17 mediciones de declinación magnética (Magnetómetro DIFLUX RL1), 17 mediciones de inclinación magnética (Magnetómetro DIFLUX RL1), 17 mediciones de declinación magnética (Magnetómetro DIFLUX RL2), 17 mediciones de inclinación magnética (Magnetómetro DIFLUX RL2), 68 mediciones de Intensidad Total (Magnetómetro de protones GEOMETRICS 816), 4 mediciones de prueba del valor de escala (Variómetros RUSKA), 31 magnetogramas (Variómetros RUSKA). </t>
  </si>
  <si>
    <t>Se realizaron 19 mediciones de declinación magnética (Magnetómetro DIFLUX RL1), 19 mediciones de inclinación magnética (Magnetómetro DIFLUX RL1), 19 mediciones de declinación magnética (Magnetómetro DIFLUX RL2), 19 mediciones de inclinación magnética (Magnetómetro DIFLUX RL2), 76 mediciones de Intensidad Total (Magnetómetro de protones GEOMETRICS 816), 5 mediciones de prueba del valor de escala (Variómetros RUSKA), 31 magnetogramas (Variómetros RUSKA). Se reportan en el informe de las actividades del Observatorio Geomagnético de Fúquene. Se inició con el revelado de los magnetogramas</t>
  </si>
  <si>
    <t xml:space="preserve">Se realizaron 16 mediciones de declinación magnética (Magnetómetro DIFLUX RL1), 16 mediciones de inclinación magnética (Magnetómetro DIFLUX RL1), 16 mediciones de declinación magnética (Magnetómetro DIFLUX RL2), 16 mediciones de inclinación magnética (Magnetómetro DIFLUX RL2), 62 mediciones de Intensidad Total (Magnetómetro de protones GEOMETRICS 816), 4  mediciones de prueba del valor de escala (Variómetros RUSKA), 30 magnetogramas (Variómetros RUSKA). Se reportan en el informe de las actividades del Observatorio Geomagnético de Fúquene. Se revelaron los magnetogramas y se iniciaron los calculos del año 2015. </t>
  </si>
  <si>
    <t xml:space="preserve">Se realizaron 52 declinación magnética (Magnetómetro DIFLUX RL1), 52 inclinación magnética (Magnetómetro DIFLUX RL1), 52  declinación magnética (Magnetómetro DIFLUX RL2), 52 inclinación magnética (Magnetómetro DIFLUX RL2), 206 Intensidad Total (Magnetómetro de protones GEOMETRICS 816), 13 prueba del valor de escala (Variómetros RUSKA) y 92 magnetogramas (Variómetros RUSKA). </t>
  </si>
  <si>
    <r>
      <rPr>
        <b/>
        <sz val="11"/>
        <rFont val="Calibri"/>
      </rPr>
      <t>Febrero:</t>
    </r>
    <r>
      <rPr>
        <sz val="11"/>
        <color rgb="FF000000"/>
        <rFont val="Calibri"/>
      </rPr>
      <t xml:space="preserve">
Se avanzó en el  inventario de geoservicios del PGN, cuatificado para esta primera entrega 370 asociados a 12 entidades, que son: ANH, DANE, Unidad de Víctimas, UPME, ANLA, CORPOMOJANA,  IAVH, IDEAM, INVEMAR, UAEPNN, SGC y UNGRD. Se documentó para cada servicio: nombre, descripción, tipología, URL y despligue en el Portal Geográfico Nacional. 
</t>
    </r>
    <r>
      <rPr>
        <b/>
        <sz val="11"/>
        <rFont val="Calibri"/>
      </rPr>
      <t>Marzo:</t>
    </r>
    <r>
      <rPr>
        <sz val="11"/>
        <color rgb="FF000000"/>
        <rFont val="Calibri"/>
      </rPr>
      <t xml:space="preserve">
Se  terminó el inventario de geoservicios del PGN, cuantificando un total de 562. Para esta entrega se sumaron a los 370 geoservicios identificados durante el mes de febrero 192  propios de 6 entidades como son: INVIAS, IPSE, IDECA, IDESC, IGAC, UPRA.  Se documentó para cada servicio: nombre, descripción, tipología, URL y despligue en el Portal Geográfico Nacional. </t>
    </r>
  </si>
  <si>
    <t>Revisión, cálculo e incorporación a las bases de datos</t>
  </si>
  <si>
    <t>Monitorear la disponibilidad de los geoservicios existentes</t>
  </si>
  <si>
    <r>
      <rPr>
        <b/>
        <sz val="11"/>
        <rFont val="Calibri"/>
      </rPr>
      <t xml:space="preserve">Marzo:
</t>
    </r>
    <r>
      <rPr>
        <sz val="11"/>
        <color rgb="FF000000"/>
        <rFont val="Calibri"/>
      </rPr>
      <t xml:space="preserve">Se documento la estrategia de monitoreo de los geoservicios existente, identificando la herramienta más conveniente para hacerlo. </t>
    </r>
  </si>
  <si>
    <t>Para este periodo no se obtuvieron magnetogramas ni registro numérico de las componentes declinación, horizontal y vertical del campo magnético terrestre, por daños en el tablero del sistema de variometros.</t>
  </si>
  <si>
    <t>Se incorporó en la base de datos evidencia de las observaciones absolutas. Nombre: Evidencias Abril 2018. 
 Ruta: \igacnas\Informatica\GIT_Geodesia\3010.54-75 CONTROL GEODESICO\GEOMAGNETISMO\2018\Fúquene\Evidencias. No se incorpora a la base de datos la totalidad de magnetogramas ni registro numérico de las componentes declinación, horizontal y vertical del campo magnético terrestre, por daños en el tablero del sistema de variómetros que fue reparado del 16 al 23 de Abril. Ruta: \\igacnas\Informatica\GIT_Geodesia\3010.54-75 CONTROL GEODESICO\GEOMAGNETISMO\Datos.</t>
  </si>
  <si>
    <t>Abril: Se agregaron nuevos criterios de análisis sobre la versión inicial de la matriz de geocontenidos finalizada en el periodo anterior, donde se identificaba para cada geoservicio inventariado la disponibilidad actual (caídos o en línea) y Geoservicios No contenidos en el PGN. Con base en los resultados de los análisis realizados se inició el proceso de sincronización de la información contenida en el PGN y la matriz de geocontenidos depurada, inicialmente trabajando en los geoservicios que se encuentran ya publicados en el PGN al validar su despliegue y la inclusión completa de las capas contenidas en cada uno. Se suministra en el anexo 3 el reporte que evidencia la labor realizada. Mayo: Como parte de la implementación del monitoreo de geoservicios se construyó la matriz de nuevos geoservicios y su estado, de los cuales se validó la URL, capas y leyenda. Se entrega en el anexo 3 las evidencias correspondientes. Junio: Como evidencia de la labor de monitoreo sobre los geoservicios existentes en el PGN se realizó la actualización de la matriz de nuevos geoservicios que da cuenta del estado de disponibilidad de todos los geoservicios integrados a la plataforma.</t>
  </si>
  <si>
    <t xml:space="preserve">Se incorpora en la base de datos evidencia de las mediciones absolutas. Nombre: Evidencias mayo 2018. Ruta: Equipo de escritorio geomagnetismo C:\Users\dinorath.gil\Documents\IGAC\2018\Fuquene\Evidencias. </t>
  </si>
  <si>
    <t>Se incorporó en la base de datos las evidencias de las mediciones absolutas realizadas en el Observatorio de Registro Gráfico</t>
  </si>
  <si>
    <t xml:space="preserve">Julio: se agregaron nuevos geoservicios al PGN correspondientes a 6 entidades, que disponen 47 capas nuevas. A continuación se listan los nombres de estos: 
IDEAM - Clima y Calidad Ambiental, INVEMAR -  Manglares de Colombia, INVEMAR -  SIGMA, UAPNN - Prioridad de Conservación WMS (ESRI), Servicio Geológico Colombiano -  Estado de la cartografía Geológica, Corporación Autónoma Regional de Santander - CAS - Corporación Autónoma Regional de Santander - CAS y Instituto de planificación y promoción de soluciones energéticas para las zonas no interconectadas - IPSE- Localidades Zonas No Interconectadas.
Como evidencia de  la labor de monitoreo sobre los geoservicios existentes en el PGN se realizó la actualización de la matriz de nuevos geoservicios que da cuenta del estado de disponibilidad de todos los geoservicios integrados a la plataforma. Se entrega en el anexo 3 las evidencias correspodientes
Agosto: Como evidencia de  la labor de monitoreo sobre los geoservicios existentes en el PGN se realizó la actualización de la matriz de nuevos geoservicios que da cuenta del estado de disponibilidad de todos los geoservicios integrados a la plataforma.
Septiembre: Como evidencia de  la labor de monitoreo sobre los geoservicios existentes en el PGN se realizó la actualización de la matriz de nuevos geoservicios que da cuenta del estado de disponibilidad de todos los geoservicios integrados a la plataforma. </t>
  </si>
  <si>
    <t xml:space="preserve">Se incorporó en la base de datos evidencia de las mediciones absolutas. No se realizaron escalamientos en el mes porque no fue posible revelar los magnetogramas, afectando la producción de los datos del Observatorio.  </t>
  </si>
  <si>
    <t>Se incorpora en la base de datos evidencia de las mediciones absolutas.</t>
  </si>
  <si>
    <t xml:space="preserve">Se registró en la base de datos las mediciones absolutas. </t>
  </si>
  <si>
    <t>Realizar el plan de descubrimiento de nuevos geoservicios</t>
  </si>
  <si>
    <t>Mayo: se realizó el descubrimiento y carga de  geoservicios correspondientes al Atlas de Biomasa, Atlas Potencial Hidroenergético de la UPME, Vulnerabilidad Ambiental 2011-2040 del ANLA, Vulnerabilidad Cambio Climático, Vulnerabilidad Susceptibilidad Ambiental, Química de la Atmósfera, Superficie de Bosque, Amenaza ambiental del IDEAM, el Sistema Nacional de Área Protegidas, Zonificación 2011-2017 de la Unidad Administrativa Especial de Parques Nacionales Naturales de Colombia y el Atlas Geológico Colombiano del Servicio Geológico Colombiano. Estos geoservicios se encuentran ahora publicados en el PGN y accesibles al público.</t>
  </si>
  <si>
    <t>Agosto: se agregaron  nuevos geoservicios al PGN, que corresponden a 37  capas nuevas , propias del Servicio Geológico Colombiano y la Unidad Nacional para la Gestión del Riesgo de Desastres. Se entrega en el anexo 3 las evidencias correspodientes</t>
  </si>
  <si>
    <t>Realizar la integración de nuevos geoservicios al PGN</t>
  </si>
  <si>
    <t>Junio:Se realizó la integración de 10 nuevos geoservicios de la Unidad de Planificación Rural Agropecuaria al Portal Geográfico Nacional.</t>
  </si>
  <si>
    <t>Septiembre :se agregaron 1 5 nuevos geoservicios al PGN, que corresponden a  14 nuevas capas, propias del DANE, Unidad de Victimas y el Servicio Geológico Colombiano.</t>
  </si>
  <si>
    <t>Entidades</t>
  </si>
  <si>
    <t>Entidades acompañadas en la difusión e implementación de Estándares y buenas practicas para la gestión de información geográfica</t>
  </si>
  <si>
    <t>2 mesas de trabajo con FINAGRO.-Contactos y comunicaciones electrónicas con 3 entidades para conocer su interés en la continuidad al proyecto de Niveles de madurez.
Mesa de trabajo a nivel interno sobre niveles de madurez, con el objetivo de socializar los indicadores de los 5 componentes.</t>
  </si>
  <si>
    <t>Se generaron documentos de implementación de estandares asociados a las siguientes entidades: ICBF, Alcaldía de Villavicencio,Alcaldía de Chía y documentos de evaluación del nivel de maduración del Ministerio de Agricultura</t>
  </si>
  <si>
    <t>Se realizan mesas de trabajo de implementacion en las siguientes entidades: 1 Ministerio de Ambiente, ICBF, Corporaciones Automas y la empresa Ciudad Limpia</t>
  </si>
  <si>
    <t xml:space="preserve">Los proyectos llevan un adelanto del 1,19 de ejecuciòn. Revisiòn de  las fichas bibliograficas de cada  actividad </t>
  </si>
  <si>
    <t>Para el mes de abril se revisaron las fichas bibliográficas de cada actividad y se efectuaron los correspondientes avances conforme con la planeación</t>
  </si>
  <si>
    <t>Para el mes de mayo se continua con la revisión de las fichas bibliográficas para algunas actividades según los requerimientos, y su avance se presenta de acuerdo a la programación.</t>
  </si>
  <si>
    <t xml:space="preserve">Para el mes de Junio,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</si>
  <si>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 xml:space="preserve">Para el segundo periodo se tiene un avance del 4,17 sobre el numero de documentos a elaborar y un acumulado de  5,26.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</si>
  <si>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En el mes de julio, se efectúo la revisión pendiente de fichas bibliográficas, y se  adelantaron conforme con el material disponible para cada actividad los cálculos, diagnósticos, estadísticas, elaboración de metodologías, revisión, estructuración de información, incluyendo en cada documento los ajustes y avances conforme con el cronograma establecido.</t>
  </si>
  <si>
    <t>Se implementaron las metodologías y cálculos para cada una de las actividades con el fin de avanzar y complementar las investigaciones, así mismo, se adelantó la información correspondiente a los cálculos, diagnósticos, estadísticas y  avance en la elaboración de los documentos.</t>
  </si>
  <si>
    <t>Para el mes de septiembre se continúo con la implementación de metodologías y cálculos que posibilitaron el avance de cada actividad, teniendo como resultado la complementación  conforme con las políticas del IGAC en las investigaciones de cada componente del producto. Se organizaron campañas de capacitación y socialización de los temas con el fin de ajustar las diversas investigaciones al cumplimiento de las metas y a la actualización  de los estándares de geodesia.</t>
  </si>
  <si>
    <t>Para el tercer periodo se tiene un avance del 3,93 sobre el numero de documentos a elaborar y un acumulado de  9,34.  Se continúo con la implementación de metodologías y cálculos que posibilitaron el avance de cada actividad, teniendo como resultado la complementación  conforme con las políticas del IGAC en las investigaciones de cada componente del producto.  Se organizaron campañas de capacitación y socialización de los temas con el fin de ajustar las diversas investigaciones al cumplimiento de las metas y a la actualización  de los estándares de geodesia.</t>
  </si>
  <si>
    <t>Llevar a cabo las mesas de trabajo de identificación de componentes   información, estándares y servicios TIC, organizacionales y recursos humanos en entidades respecto a la gestión de información geográfica</t>
  </si>
  <si>
    <t>Documentos técnicos de investigación e Innovación</t>
  </si>
  <si>
    <t xml:space="preserve">Marzo:
En el marco del proyecto Niveles de Madurez de las IDE se adelantaron las siguintes mesas de trabajo y comunicaciones de contacto:
* Dos mesas de trabajo con FINAGRO para acotar el alcance de los trabajos a desarrollar como parte del proyecto. 
* Contactos y comunicaciones electrónicas con las entidades del Servicio Geológico Colombiano, la Agencia Nacional Minera y Ministerio de Agricultura, con el fin de conocer su interés en dar continuidad al proyecto de Niveles de madurez.
* Una mesa de trabajo a nivel interno del Equipo del proyecto niveles de madurez, con el objetivo de socializar los indicadores de las matrices de los 5 componentes.
</t>
  </si>
  <si>
    <t>GESTIÓN INFORMÁTICA</t>
  </si>
  <si>
    <t xml:space="preserve">Mayo: Se prepararon y realizaron mesas de trabajo con las siguientes entidades: DIMAR: una mesa de trabajo para identificar la información de los cinco componentes IDE. Servicio Geológico Colombiano: una mesa de trabajo para identificar el alcance del acompañamiento del IGAC a la entidad, comenzando por la catalogación de objetos y de representación. Min. Agricultura: una mesa de trabajo para la articulación del Ministerio con la UPRA, FINAGRO, ANT e ICA en el proyecto de niveles de madurez. FINAGRO: una mesa de trabajo para acotar el acompañamiento que la entidad requiere en temas de gestión de información geográfica Se entrega en el anexo 4 las listas de asistencia que confirman lo mencionado Junio: Se llevó a cabo mesa interna preparatoria para el trabajo a desarrollar con el Ministerio de Agricultura, en la cual se repasaron todas las matrices, para efectos de definir qué preguntas estratégicas se deberían realizar. Se realizó mesa de trabajo (Kick-off) con el Ministerio de Agricultura, donde se se avanzó en el proceso de diagnóstico de los 5 componentes de la IDE institucional. </t>
  </si>
  <si>
    <t>Julio: Se adelantaron varias mesas de trabajo para la contextualización sobre los instrumentos de niveles de madurez, con las siguientes entidades:  UPRA, MADR. Se desarrollo mesa de trabajo con DIMAR para el levantamiento de información de gestión del conocimiento.
Se entrega en el anexo 4 las listas de asistencia que confirman lo mencionado
Agosto: Se desarrollaron mesas de trabajo con las siguientes entidades
ANT: 2 mesas una de contexto institucional y otra de levantamiento de información.
FINAGRO: 2 mesas para conocer los proyectos de innovación de la entidad
ICA: 1 mesa para conocer los activos de información
Septiembre: Desarrollo de las siguientes  mesas de trabajo
ANT: para abordar los componentes de Gestión del Conocimiento, Servicios TIC y Gestión del Conocimiento e Innovación.
FINAGRO: revisión a los documentos de conceptualización del proyecto SIGRA 
ICA:  para abordar los componentes de Información y Estándares.</t>
  </si>
  <si>
    <t>Red Geodésica Nacional - Nivelación: Realizar la Investigación de Marco de Rerefencia de Altura Internacional - IHRF</t>
  </si>
  <si>
    <t>Generar informes acerca del estado de avance, madurez y necesidades de las entidades alrededor de la gestión de información geográfica</t>
  </si>
  <si>
    <t xml:space="preserve">Avance en la documentación, cálculo y manejo del software NUMGEOPOT, realizando las pruebas con un tramo de información geodésica; y avance en la determinación del modelamiento de la gravedad para las estaciones del IHRF de Colombia, debido a que nuestras estaciones se encuentran sobre edificios. </t>
  </si>
  <si>
    <t>Se continua con la documentación del manejo y cálculo de los números geopotenciales, definiendo los parámetros de incertidumbre de acuerdo al programa NUMGEOPOT.</t>
  </si>
  <si>
    <t>Se continua con el análisis de  la documentación del manejo y cálculo de los números geopotenciales, definiendo los parámetros de incertidumbre de acuerdo al programa NUMGEOPOT.</t>
  </si>
  <si>
    <t xml:space="preserve">Se efectúo la definición de las líneas de gravedad para el cálculo de números geopotenciales, dando continuidad a la investigación del IHRF.
</t>
  </si>
  <si>
    <t>Se realizó el análisis de la documentación, del manejo y cálculo de los números geopotenciales  definiendo los parámetros de incertidumbre de acuerdo al programa NUMGEOPOT y se definió las líneas de gravedad para el cálculo de números geopotenciales, dando continuidad a la investigación del IHRF.</t>
  </si>
  <si>
    <t>Se realizó la proyección del Kilometraje de nivelación, gravedad y GNSS a ejecutar durante el periodo comprendido entre 2019_2025,  que permite la densificación de las Redes geodésicas nacionales para la vinculación al IHRF.</t>
  </si>
  <si>
    <t>Se hizó la definición de 8  posibles estaciones MAGNA - ECO para la integración del  IHRF, a las cuales se les realizará el cálculo de valores de gravedad GNSS y nivelación.</t>
  </si>
  <si>
    <t xml:space="preserve">Abril:  En el marco del proyecto Niveles de Madurez de las IDE se adelantaron estas labores con las siguintes entidades : Dirección General Marítima (DIMAR): desarrollo de dos mesas de trabajo, una para realizar la apertura del proyecto y la otra para la identificación del quehacer del área de trabajo CECOLDO , así como la validación de los cinco componente de Niveles de madurez de la IDE Institucional. Servicio Geológico Colombiano (SGC): realización de una mesa de trabajo para identificar el alcance del acompañamiento del IGAC a la entidad, comenzando por la catalogación de objetos y de representación. Ministerio de Agricultura: desarrollo de una mesa de trabajo con la finalidad de acordar la forma de abordar las nuevas necesidades del Ministerio y de la UPRA. FINAGRO: realización de la asesoría en cuanto a la retroalimentación de los criterios de aceptación del sistema de información que se encuentra en proceso de conceptualización. Mayo: Se presentó al Ministerio de Agricultura un informe de los resultados obtenidos en el 2017 y propuesta de abordaje a desarrollar en el 2018. Se entrega en el anexo 4 las edencias al respecto Junio: Se generó el diligenciamiento de la evaluación de los cinco componentes de la IDE del Ministerio de Agricultura en cuanto a: información, estándares, Recursos humanos, organizacional y servicios TICs. </t>
  </si>
  <si>
    <t>Se efectuó el cálculo de valores de gravedad para la determinación de los números geopotenciales. Se realizó el análisis previo de los primeros valores de gravedad obtenidos con  GRAVNETG. El cálculo de los valores de gravedad comprenden las siguientes  líneas:  1, 2, 3, 4, 5, 6, 8 y 9.</t>
  </si>
  <si>
    <t>Se realizó la proyección del Kilometraje de nivelación, gravedad y GNSS a ejecutar durante el periodo comprendido entre 2019_2025, que permite la densificación de las Redes geodésicas nacionales para la vinculación al IHRF. Se hizó la definición de 8  estaciones MAGNA - ECO para la integración del  IHRF, a las cuales se les realizará el cálculo de valores de gravedad GNSS y nivelación. Se efectuó el cálculo de valores de gravedad para la determinación de los números geopotenciales. Se realizó el análisis previo de los primeros valores de gravedad obtenidos con  GRAVNETG. El cálculo de los valores de gravedad comprenden las siguientes  líneas:  1, 2, 3, 4, 5, 6, 8 y 9.</t>
  </si>
  <si>
    <t>Julio: Se generó informe de Avances y resultados del proyecto Niveles de Madurez de una Infraestructura de Datos Espaciales, que recoge los resultados de la vigencia 2017  para el Servicio Geologico Colombiano, Gobernación de Cundinamarca, Ministerio de Agricultura, Ministerio de Ambiente y la Unidad de Planificación Rural y vigencia 2018 con la DIMAR, Sector Agricultura y SGC
Se entrega en el anexo 4 las evidencias documentales  confirman lo mencionado
Agosto: Se elaboró la valoración de niveles de madurez para cada uno de los componentes de DIMAR
Septiembre: se elaboró el informe de gestión del proyecto niveles de madurez para el año 2018</t>
  </si>
  <si>
    <t xml:space="preserve">Oficina de Informática y Telecomunicaciones </t>
  </si>
  <si>
    <t xml:space="preserve">Porcentaje avance Estrategia y Gobierno de TI </t>
  </si>
  <si>
    <t xml:space="preserve">Eficacia </t>
  </si>
  <si>
    <t>Realizar la investigación para la actualización modelo Geoidal para Colombia</t>
  </si>
  <si>
    <t>Definir estrategias de mejoramiento de los procesos, procedimientos , datos y servicios respecto a la gestión de información geográfica</t>
  </si>
  <si>
    <t>Control de documentos externos, estableciendo una bibliografía evaluada en el Estado del Arte.  Desarrollo de dos ideas como producción académica de las cuales se tienen planteada la introducción y la referencia bibliográfica relacionada con el tema</t>
  </si>
  <si>
    <t>Se actualizó el PETI para el periodo 2019-2022, y de acuerdo a la guía de MinTic y siguiendo las recomendaciones de la contraloria. 
Se estructuro un portafolio de proyectos para el PETI con base a los resultados iniciales de arquitectura empresarial. 
Se oficializo la guia de direccipon de proyectos</t>
  </si>
  <si>
    <t>Para el mes de abril se adelantó la escogencia de las zonas de estudio sobre las cuáles se evaluarán tanto las reducciones topográficas como el análisis geo estadístico de la predicción de valores de anomalías de Bouguer simple. Para este mes de mayo se efectuarán los cálculos respectivos, los cuáles han sido retrasados debido a que ha sido necesario apoyar en labores de cálculos de correcciones de levantamientos GNSS para apoyar el proyecto de Catastro Multipropósito.</t>
  </si>
  <si>
    <t xml:space="preserve">Mayo: Se generó borrador del documento de estrategias para la gestión de información geográfica propia del Ministerio de Agricultura.                                                     Junio: Se generó documento tipo presentación, donde se disponen las propuestas para el fortalecimiento de los cinco componentes de la IDE del Ministerio de Agricultura. </t>
  </si>
  <si>
    <t xml:space="preserve">Se revisó y actualizó el catalogo de servicios para los servicios de desarrollo e infraestructura. Se revisaron y actualizaron los acuerdos de nivel de servicio para desarrollo e infraestructura. Socializaciones de lineamientos de proyectos. Gestión de los proyectos: Forest, ODA, Fortalecimiento y almacenamiento </t>
  </si>
  <si>
    <t xml:space="preserve">Se efectúo prueba del PAA IMA, además,  se realizó avances a la investigación sobre el procesamiento de la informacion gravimetrica en 4 zonas de estudio definidas previamente: 1.  Antioquia, Atlantico, Bolivar, Cordoba, Magdalena, y Sucre. 2. Arauca, Boyaca, Casanare, Cundinamarca, Meta, Santander y Villada, 3. Caldas, Caqueta, Cauca, Choco, Cundinamarca, Huila, Meta, Quindio, Risaralda, Tolima y Valle del Cauca y 4. Amazonas, Caquetá y Putumayo. </t>
  </si>
  <si>
    <t xml:space="preserve">Julio: El informe de avances y resultados del proyecto Niveles de Madurez presenta las estrategias de mejoramiento de los procesos, procedimientos , datos y servicios respecto a la gestión de información geográfica para  el Servicio Geologico Colombiano, Gobernación de Cundinamarca, Ministerio de Agricultura, Ministerio de Ambiente y la Unidad de Planificación Rural.
</t>
  </si>
  <si>
    <t xml:space="preserve">Se efectúo la solicitud y acceso de la información topo-batimétrico al British Oceanographic Data Centre accediendo a la información de GEBCO 2014 con grilla de 30  segundos de intervalo de arco. Se continúa con el procesamiento y estandarización gravimétrica del país, proporcionada por el EPIS. </t>
  </si>
  <si>
    <t xml:space="preserve">Se realizó la escogencia de las zonas de estudio sobre las cuáles se evaluó las reducciones topográficas y el análisis geo estadístico de la predicción de valores de anomalías de Bouguer simple. Se efectúo la prueba del PAA IMA, se avanzó en el procesamiento de la informacion gravimetrica en 4 zonas de estudio definidas previamente, ( 1.  Antioquia, Atlantico, Bolivar, Cordoba, Magdalena, y Sucre. 2. Arauca, Boyaca, Casanare, Cundinamarca, Meta, Santander y Villada, 3. Caldas, Caqueta, Cauca, Choco, Cundinamarca, Huila, Meta, Quindio, Risaralda, Tolima y Valle del Cauca y 4. Amazonas, Caquetá y Putumayo).  Se efectúo la solicitud y acceso de la información topo-batimétrico al British  Oceanographic Data Centre accediendo a la información de GEBCO 2014 con grilla de 30  segundos de intervalo de arco y se continúa con el procesamiento y estandarización gravimétrica del país, proporcionada por el EPIS. </t>
  </si>
  <si>
    <t>Se integró la información de un modelo digital de batimetría (GEBCO2014, 30” de resolución espacial) con el modelo digital de terreno que se tenía (SRTM, 1” de resolución espacial), obteniendo así un modelo digital de elevaciones e integrado, que servirá como insumo para la evaluación de reducciones gravimétricas y permitirá en general el cálculo de un modelo geoidal más acorde a la realidad geofísica de Colombia. Adicionalmente, se avanzó en la descripción de las fórmulas que se utilizarán para calcular las diferentes reducciones topográficas y el esquema procedimental junto con su descripción para la evaluación numérica.</t>
  </si>
  <si>
    <t xml:space="preserve">Se realizaron actividades relacionadas con: 1.Adquisición de escenas de diferentes modelos digitales de terreno a nivel nacional (SRTM void filled y SRTM 1 segundo de arco), 2. Cálculo extendido para zonas cercanas al territorio nacional de la componente global tanto en los modelos globales de gravedad EGM96 y EGM08, 3. Se continúo con el proceso de estandarización y depuración de datos gravimétricos adquiridos del EPIS y Ecopetrol, 4. Se tuvo acercamiento con el cálculo del efecto indirecto y ecuación de Stokes a nivel nacional, 5. Se realizaron las primeras pruebas para la homogenización en datum horizontal y vertical de los DEMS descargados. </t>
  </si>
  <si>
    <t xml:space="preserve">Se efectúo la solicitud y acceso de la información referente a la parte amazónica del país al EPIS, mediante la solicitud ID= SOL-641. Se continua con el procesamiento y estandarización gravimétrica del país, proporcionada por el EPIS. </t>
  </si>
  <si>
    <t xml:space="preserve">Se integraron dos modelos digitales: 1, modelo digital de batimetría (GEBCO2014, 30” de resolución espacial)  y 2, modelo digital de terreno que se tenía (SRTM, 1” de resolución espacial), obteniendo así un modelo digital de elevaciones e integrado, que servirá como insumo para la evaluación de reducciones gravimétricas y permitirá en general el cálculo de un modelo geoidal más acorde a la realidad geofísica de Colombia. Por otro lado, se realizaron actividades como la adquisición de escenas de diferentes modelos digitales de terreno a nivel nacional (SRTM void filled y SRTM 1 segundo de arco), el cálculo extendido para zonas cercanas al territorio nacional de la componente global tanto en los modelos globales de gravedad EGM96 y EGM08, el proceso de estandarización y depuración de datos gravimétricos adquiridos del EPIS y Ecopetrol, el acercamiento con el cálculo del efecto indirecto y ecuación de Stokes a nivel nacional, la realización de las primeras pruebas para la homogenización en datum horizontal y vertical de los DEMS descargados. Se efectúo la solicitud y acceso de la información referente a la parte amazónica del país al EPIS, mediante la solicitud ID= SOL-641. </t>
  </si>
  <si>
    <t>Liderar los procesos de mejoramiento de calidad de la información dentro de las entidades mediante el acompañamiento para la implementación de estándares y buenas practicas para la gestión de información</t>
  </si>
  <si>
    <t>Estrategia y gobierno de TI adoptada</t>
  </si>
  <si>
    <t>Abril: En el marco de la IDE ICBF se generaron los siguientes productos documentales: Inventario de Información Geográfica, Documento de requerimientos mínimos de la información geográfica, Documento diagnóstico del nivel de implementación de estándares institucionales, y perfiles de metadatos vectorial y de geoservicios. En el marco de la IDE Villavicencio se generaron los siguientes productos documentales: Inventario de Información Geográfica y perfiles de metadatos vectorial y de geoservicios. Se entregan en el anexo 4 las evidencias del reporte generado  Mayo: se desarrolló mesa de trabajo con el Servicio Geológico Colombiano para el acompañamiento en la implementación del catálogo de objetos institucional. Se entrega en el anexo 4 la evidencia correspondiente. Junio: En el marco de la IDE Chia se generaron los siguientes productos documentales: Documento de requerimientos mínimos de la información geográfica y estructura del documento de Catálogo de Objetos.</t>
  </si>
  <si>
    <t>Julio: El Ministerio de Ambiente, en el marco del proyecto REAA y en consonancia con la estrategía de generación de capacidad técnica en los funcionarios de las Corporaciones Autonomas Ambientales vinculadas con el proyecto, recibieron acompañamiento sobre fundamentos de IDE, Catálogo de Objetos, Especificaciones Técnicas, Calidad , Catálogo de Representación, Metadatos y geoportales y geoservicios
En el marco del proyecto IDE ICBF se construyó el documento diagnóstico de implementación de estándares y se documentaron metadatos en el catálogo de metadatos nacional, incluyendo nuevamente el acompañamiento de ICBF por estar refieriendo acompañamaientos diferentes a los reportados en el mes de  abril
Se entrega en el anexo 4 las listas de asistencia que confirman lo mencionado
Agosto: Se generaron varias jornadas para la transferencia de conocimiento a 12 entidades en fundamentos de IDE e  implementación de los estándares de metadatos y geoservicios, con la participación de las siguientes entidades: CORNARE, CORPOGUAJIRA, CODECHOCO, CORMACARENA, CORPOBOYACA, CORPOORINOQUIA, CORPOCHIVOR, DANE, GOBERNACIÖN DE BOYACA, IGAC y IAVH
Septiembre: se generó diagnóstico de gestión de información geográfica para la Empresa Ciudad Limpia</t>
  </si>
  <si>
    <t>Realizar la investigación para la implementación del Modelo Inosférico y Trosposférico con BERNESE (Software científico) para procesos Geodésicos</t>
  </si>
  <si>
    <t>Procesamiento de obtención de modelos ionosféricos  en la matriz Informe de procesamiento ionosférico e  Imágenes de soporte del proyecto análisis de ionósfera</t>
  </si>
  <si>
    <t xml:space="preserve">Realizar una autoevaluación del proceso de gestión informática. </t>
  </si>
  <si>
    <t>Se realizó el cálculo de las coordenadas para los días GPS de estudio con el modelo Inosférico GIM y el modelo Inosférico local calculado con anterioridad con el objetivo de evaluar el rendimiento y la precisión de los mismos, realizando una comparación individual.</t>
  </si>
  <si>
    <t>Se realizaron los cálculos faltantes para la comparación de modelos ionosféricos, los mapas, las gráficas y demás productos entregados con el proyecto escrito final; Adicional a ello, se realizó la sustentación del proyecto.</t>
  </si>
  <si>
    <t>Se trabajó en las observaciones realizadas por la Subdirección y la Secretaría General. Se dió un enfoque más gerencial al documento incluyendo temas como innovación y desarrollo tecnológico, plan de expansión, divulgación y socialización. Se asistió a reuniones y capacitaciones para el inicio de  redacción de artículo científico del proyecto de investigación.</t>
  </si>
  <si>
    <t>Se realizó el cálculo de las coordenadas para los días GPS de estudio con el modelo Inosférico GIM y el modelo Inosférico local calculado con anterioridad con el objetivo de evaluar el rendimiento y la precisión de los mismos, realizando una comparación individual, además, se dió un enfoque más gerencial al documento incluyendo temas como innovación y desarrollo tecnológico, plan de expansión, divulgación y socialización.</t>
  </si>
  <si>
    <t>Se realizó la inscripción del proyecto para su socialización en  el simposio SIRGAS 2018 .</t>
  </si>
  <si>
    <t>Se realizó redacción del resumen para el artículo científico previsto</t>
  </si>
  <si>
    <t>Se realizó una presentación con el fin de socializar la investigación en la semana catastral de la Universidad Distrital Francisco José de Caldas.</t>
  </si>
  <si>
    <t>Se socializó el proyecto en el simposio SIRGAS 2018 . Se realizó resumen para el artículo científico. Se realizó presentación de la investigación para presentarla en la "Semana Catastral de la Universidad Distrital Francisco José de Caldas".</t>
  </si>
  <si>
    <t xml:space="preserve">Se creo un formulario para evaluar las caracteristicas de la infraestructura y de los sistemas de información de la Oficina de Informática y Telecomunicaciones. Se realizo la primera versión de la autoevaluación </t>
  </si>
  <si>
    <t>Realizar la implementación de VRS - NTRIP (metodologia para implementar en tiempo real los procesos de levantamientos topográficos)</t>
  </si>
  <si>
    <t xml:space="preserve">Actualizar PETIC </t>
  </si>
  <si>
    <t>Gestión de un servidor virtual, con las especificaciones requeridas para realizar pruebas con el software PIVOT OT, (se tiene la dirección IP), bajo reunion con el comité de infraestructura , y posteriormente se realizó la instalacion. El proveedor del servicio es Datum Ingenieria.</t>
  </si>
  <si>
    <t xml:space="preserve">Se hizo gestión para la definición de las fechas de la instalación del software PIVOT requerido para realizar las pruebas de las Tecnologías en Tiempo Real, con el fin de configurar las estaciones Trimble y hacer la implementación del VRS y NTRIP.
Se gestionaron los permisos para habilitar el servidor virtual con el cual se  realizran pruebas durante el transcurso del año 2018. 
</t>
  </si>
  <si>
    <t>Se efectuó  la instalación del software PIVOT requerido para realizar las pruebas de las Tecnologías en Tiempo Real y se comenzó con la configuración de las estaciones Trimble,  la implementación del VRS y NTRIP.  Se inició la socialización y capacitación del software, obteniendo  los permisos del servidor virtual para su habilitación.</t>
  </si>
  <si>
    <t>Se gestionó e instaló el software PIVOT, con las especificaciones requeridas para realizar pruebas de las Tecnologías en Tiempo Real. Se comenzó con la configuración de las estaciones Trimble y  la implementación del VRS y NTRIP.  Se  inició la socialización y capacitación del software, obteniendo  los permisos del servidor virtual para su habilitación.</t>
  </si>
  <si>
    <t xml:space="preserve">Se actualizó el PETI para el periodo 2019-2022, y de acuerdo a la guía de MinTic y siguiendo las recomendaciones de la contraloria. 
Se estructuro un portafolio de proyectos para el PETI con base a los resultados iniciales de arquitectura empresarial. </t>
  </si>
  <si>
    <t xml:space="preserve">Se hizo la vinculación al software PIVOT de las estaciones Trimble que poseen direcciones IP públicas y en las que se encuentran habilitados los puertos para la transmisión de datos. Se hizo el cambio de la estación de Bogotá (BOGA), de una estación Leica a una estación Trimble NETR9 con características óptimas para la implementación de tecnologías en Tiempo Real, se hizo la vinculación al software PIVOT de Trimble. Se hizo reunión con los ingenieros de DATUM ingeniería con el fin de dar a conocer los avances y las falencias que ha presentado el software PIVOT; se llegó a algunos acuerdos para realizar una nueva capacitación en el mes de septiembre y realizar pruebas de Campo para el mes de agosto. Se ha venido desarrollando la densificación de la Red MAGNA-ECO con la finalidad de generar una cobertura óptima para la implementación del sistema VRS – NTRIP, a su vez se han adelantado convenios y planeaciones para la ejecución de la densificación en una etapa inicial. </t>
  </si>
  <si>
    <t xml:space="preserve">Se hizo la vinculación de las estaciones al software PIVOT y adicionalmente se hicieron las configuraciones correspondientes para agregar la estación de Bogotá (BOGA). Se hizo solicitud a la fábrica de Trimble para gestionar soporte de manera remota al software PIVOT, debido a que se presentaron inconvenientes en el funcionamiento por diferentes causas, desde el poco espacio en los discos y la asignación de un servidor que no suple con las necesidades requeridas para el adecuado funcionamiento del software.
Se vincularon estaciones Trimble para comenzar la creación del Ntrip Caster. A partir de lo anterior se hizo la prueba creando un nuevo usuario, para establecer comunicación directa con el servidor. Se estableció comunicación con un equipo Móvil Huawei P9 al Software PIVOT, a través del uso de la aplicación NTRIP Client., identificando que los datos de la configuración asignada es la adecuada y permite visualizar el usuario en el Software PIVOT ubicado en el IGAC.
</t>
  </si>
  <si>
    <t xml:space="preserve">Se hizo la vinculación de las estaciones de Pasto (PSTO) y San Andrés (ANDS) al software PIVOT, adicionalmente se hicieron las configuraciones correspondientes para generar avances en la Recepción de datos y la generación de la Red en Tiempo Real.  Se gestionó soporte de manera remota al software PIVOT, con la finalidad de establecer comunicación desde servidores externos para  ejecutar pruebas entre NTRIP Caster de las estaciones y usuarios de Trimble. Se realizó la creación de un usuario a la Red de Tiempo Real y se visualizó el usuario conectado a la estación continua de Tunja, adicionalmente se habilitaron las direcciones IP y se realizaron solicitudes al área de Informática para generar permisos en el Firewall para la conexión a las estaciones que se encuentran vinculadas al software PIVOT. Se éstan realizando pruebas de campo para establecer comunicación entre GPS de Trimble y la estación BOGA, para el envío de correcciones en Tiempo Real. Teniendo en cuenta las pruebas y configuraciones realizadas a la fecha se identifica que la capacidad del servidor asignado para la administración e Implementación de las Tecnologías de Transmisión de Datos GNSS en Tiempo Real; Servicios NTRIP Caster y VRS; no es suficiente y se requiere un servidor más robusto, junto con la pronta densificación de la Red para comenzar con el funcionamiento del servicio y la generación de Estaciones Virtuales de Referencia en Campo.
</t>
  </si>
  <si>
    <t>Se hizo la vinculación de las estaciones Trimble que poseen direcciones IP públicas y en las que se encuentran habilitados los puertos para la transmisión de datos al software PIVOT. Se hizo reunión con los ingenieros de DATUM ingeniería con el fin de dar a conocer los avances y las falencias que ha presentado el software. Se gestionó soporte de manera remota al software PIVOT, con la finalidad de establecer comunicación desde servidores externos para  ejecutar pruebas entre NTRIP Caster de las estaciones y usuarios de Trimble. Se hicieron pruebas creando un nuevo usuario, para establecer comunicación directa con el servidor. Se estableció comunicación con un equipo Móvil Huawei P9 al Software PIVOT, a través del uso de la aplicación NTRIP Client., identificando que los datos de la configuración asignada es la adecuada y permite visualizar el usuario en el Software PIVOT ubicado en el IGAC. Se realizaron pruebas de campo para establecer comunicación entre GPS de Trimble y la estación BOGA, para el envío de correcciones en Tiempo Real. Teniendo en cuenta las pruebas y configuraciones realizadas a la fecha se identifica que la capacidad del servidor asignado para la administración e Implementación de las Tecnologías de Transmisión de Datos GNSS en Tiempo Real; Servicios NTRIP Caster y VRS; no es suficiente y se requiere un servidor más robusto, junto con la pronta densificación de la Red para comenzar con el funcionamiento del servicio y la generación de Estaciones Virtuales de Referencia en Campo.</t>
  </si>
  <si>
    <t>Elaborar el catálogo de servicios</t>
  </si>
  <si>
    <t>Realizar la investigación para la integración técnica de los procesos de Graviometria y Geomagnetismo</t>
  </si>
  <si>
    <t>Se establecen tiempos por defecto en los acuerdos de niveles de servicio en la tabla, correspondientes a las categorías de Plataformas de Infraestrucutra (PI)</t>
  </si>
  <si>
    <t xml:space="preserve">Se revisó y actualizó el catalogo de servicios para los servicios de desarrollo e infraestructura </t>
  </si>
  <si>
    <t xml:space="preserve">Ajuste de la ficha de investigación del proyecto Semillero de Investigación de Gravimetría y Geomagnetismo. </t>
  </si>
  <si>
    <t>Se efectúo la corrección de la ficha de investigación el proyecto del Semillero de Investigación de Gravimetría y Geomagnetismo. Nombre: Ficha de investigación semillero 2018 V2_20180424. Ruta:\\igacnas\Informatica\GIT_Geodesia\3010.54-75 CONTROL GEODESICO\GEOMAGNETISMO\2018\Semillero de investigación\Documentos. Avance y corrección de documento para la definición de una metodología para la integración de geomagnetismo y gravimetría enmarcado en el Semillero de Investigación 2018. Nombre: Propuesta metodologica para la implementacion de la Red Geomagnetica en integracion con la Red Gravimetrica V1_20180420. Ruta: \\igacnas\Informatica\GIT_Geodesia\3010.54-75 CONTROL GEODESICO\GEOMAGNETISMO\2018\Semillero de investigación\Documentos.</t>
  </si>
  <si>
    <t xml:space="preserve">Se hizo revisión bibliográfica, diagnóstico y estadística de las bases de datos de geomagnetismo y gravimetría, para la integración de geomagnetismo y gravimetría enmarcado en el Semillero de Investigación 2018. Por otro lado, se realizó la revisión y entrega de la ficha de investigación versión final, asi mismo, se realizó la revisión y entrega del cronograma final. </t>
  </si>
  <si>
    <t xml:space="preserve">Se realizó el documento con revisión bibliográfica, diagnóstico y estadísticas finales de las bases de datos de geomagnetismo y gravimetría según lo establecido en las reuniones del proyecto de investigación del Semillero 2018. </t>
  </si>
  <si>
    <t>Se realizó el documento con revisión bibliográfica, diagnóstico y estadísticas finales de las bases de datos de geomagnetismo y gravimetría.</t>
  </si>
  <si>
    <t xml:space="preserve">Se anexó al documento los criterios de selección de la zona de estudio para la aplicación del proyecto de geomagnetismo y gravimetría con fines geodésicos. </t>
  </si>
  <si>
    <t>Se avanzó sobre el documento con metodología para la integración de geomagnetismo y gravimetría con fines geodésicos.</t>
  </si>
  <si>
    <t xml:space="preserve">Actualización de la base de datos de la Red Geomagnética Nacional  a partir de la depuración e incorporación de la información análoga. </t>
  </si>
  <si>
    <t xml:space="preserve">Se anexaron los criterios de selección de la zona de estudio para la aplicación del proyecto de geomagnetismo y gravimetría con fines geodésicos en el documento. Se avanzó en la metodología para la integración de geomagnetismo y gravimetría con fines geodésicos y se ctualizó la base de datos de la Red Geomagnética Nacional  a partir de la depuración e incorporación de la información análoga. </t>
  </si>
  <si>
    <t>Establecer los acuerdos de nivel de servicios</t>
  </si>
  <si>
    <t xml:space="preserve">Se establecen tiempos por defecto en los acuerdos de niveles de servicio en la tabla, correspondientes a las categorías de Plataformas de Infraestrucutra (PI), Herramientas de Apoyo (HA), Software y Sistemas de Información (SWySI). </t>
  </si>
  <si>
    <t>Elaborar la estructura y contenido técnico para el documento de Geodesia para niños</t>
  </si>
  <si>
    <t xml:space="preserve">Se revisaron y actualizaron los acuerdos de nivel de servicio para desarrollo e infraestructura </t>
  </si>
  <si>
    <t>Durante el mes de abril se revisó material bibliográfico y se realizó la estructura básica del documento.</t>
  </si>
  <si>
    <t xml:space="preserve">Se continua con el análisis de la documentación </t>
  </si>
  <si>
    <t>Se continúa con la ejecución del documento final.</t>
  </si>
  <si>
    <t>Definir e implementar los sub procesos: Gestión de incidentes, gestión de cambios, gestión de solicitudes y requerimientos.</t>
  </si>
  <si>
    <t>Se revisó el material bibliográfico, se realizó la estructura básica del documento, y se  continúa con la ejecucion del documento final.</t>
  </si>
  <si>
    <t>Se continúa con la ejecución de estructura y contenido del documento</t>
  </si>
  <si>
    <t xml:space="preserve">Se continúa con el análisis de la documentación </t>
  </si>
  <si>
    <t>Realizar la implementación y actualización del Marco de Rerefencia Terrestre Internacional - ITRF</t>
  </si>
  <si>
    <t>Definir e implementar la arquitectura de software y el procedimiento de desarrollo de software</t>
  </si>
  <si>
    <t>Revisión del material bibliográfico para el proceso de implementación de ITRF</t>
  </si>
  <si>
    <t>Se continuo con la búsqueda, verificación y depuración de información análoga de los vértices correspondientes a la ciudad de Bogotá y del departamento de Cundinamarca</t>
  </si>
  <si>
    <t>Se continúa con el proceso de depuración de la base de datos de los vértices faltantes de la ciudad de Bogotá y del departamento de Cundinamarca. Este proceso se realizó a partir de la información análoga la cual se contrastó con la disponible en forma digital.</t>
  </si>
  <si>
    <t>Documentos con parámetros para el establecimiento y conformación de IDES temáticas generados</t>
  </si>
  <si>
    <t xml:space="preserve">Se efectúo la revisión y estructuración de la información correspondientes a los vértices no incorporados en el proceso de actualización del ITRF para realizar la correspondiente transformación de información. </t>
  </si>
  <si>
    <t>Se realizó el proceso de depuración de la Base de Datos de los vértices faltantes de la ciudad de Bogotá y del Departamento de Cundinamarca. Este proceso se realizó a partir de información análoga y se contrastó con la disponible de forma digital. Se efectúo la revisión y estructuración de la información correspondientes a los vértices no incorporados en el proceso de actualización del ITRF para realizar la correspondiente</t>
  </si>
  <si>
    <t>Se revisó la información correspondiente a los vértices de la red pasiva y se actualizaron 476 vértices teniendo en cuenta las consideraciones técnicas para el proceso.</t>
  </si>
  <si>
    <t>Se realizó la incorporación del Modelo de Velocidades “VEMOS2017” emitido por SIRGAS para la correcta actualización del ITRF, además, se incorporaron nuevos vértices calculados a la Red y se excluyen otros que no satisfacen las condiciones mínimas para hacer parte del proceso.</t>
  </si>
  <si>
    <t>Se adecuó la Base de Datos que se incorporará a GEOCARTO según requerimientos solicitados para la correcta vinculación con el desarrollo del Visor geográfico a partir de Scripts para la obtención de datos vinculados en el Sistema de Información.</t>
  </si>
  <si>
    <t>Se revisó la información correspondiente a los vértices de la red pasiva. Se actualizaron 476 vértices teniendo en cuenta las consideraciones técnicas para el proceso. Se incorporó l Modelo de Velocidades “VEMOS2017” emitido por SIRGAS para la correcta actualización del ITRF y se adecuó la Base de Datos que se incorporará a GEOCARTO</t>
  </si>
  <si>
    <t>se avanzó en el ejemplo de implementación de la Arquitectura de referencia para Microservicios, se configuró para registrarse automáticamente con Consul, se incluyeron pruebas unitarias con el framework para pruebas JUnit 5, se incorporó la biblioteca SLF4J como mecanismo de trazabilidad, así como también se usa Swagger2 para generar la documentación de los microservicios. Se logró la operación articulada entre los componentes Kong y Consul en el ejemplo de implementación de la Arquitectura de Referencia para Microservicios. Se actualizaron los servicios a Java 10 y los componentes Kong y Consul corren como contenedores. Se comenzó la actualización del documento de arquitectura.</t>
  </si>
  <si>
    <t>Se envió a la Oficina Asesora de Planeación para oficialización el procedimiento de desarrollo de software</t>
  </si>
  <si>
    <t>Se realizo la revisión de documentos que sustentan las teorías vigentes de I+D+i, identificando fuentes internas y externas para realizar un diagnóstico. Se participó en el primer Comité de Investigaciones donde se socializó la inquietud frente a la pertinencia de actualizar el procedimiento I+D+i</t>
  </si>
  <si>
    <t>Se realiza el documento Estrategias de Consolidación de Proyectos de Sistemas de Información Geográfica (SIG) a Infraestructura de Datos Espaciales (IDE).</t>
  </si>
  <si>
    <t>Se hace construccion del reglamento de operaciones de la ICDE y lineamentos de la ley de geoinformacion, se modifica el documento de caracterización de usuarios , para alcance con miras a incluir los resultados de la aplicación de la encuesta de caracterización de usuarios que arrojará insumos para definir el plan estratégico de la ICDE.</t>
  </si>
  <si>
    <t>Implementar la metodologia, de diseño y desarrollo para los proyectos de Redes Geodésicas</t>
  </si>
  <si>
    <t xml:space="preserve">Oficializar la gestión de proyectos de TI.  </t>
  </si>
  <si>
    <t>Revisión y análisis del requisito 8.3 de la norma ISO 9001:2015 e investigación documental relacionada; elaboración de un borrador sobre la propuesta de la metodología y de la matriz de las etapas del diseño; desarrollo de redes geodésicas locales y diseño preliminar de los formatos relacionados.</t>
  </si>
  <si>
    <t>Se continua con la elaboración de la metodología, llevando a cabo la revisión, análisis e interrelación de los manuales, instructivos y especificaciones técnicas del proceso geodésico en el documento. Así mismo, se estructuró el documento de acuerdo a los documentos publicados por el CIAF.
 Ruta: F:\GEODESIA 2018\Diseño y desarrollo\Redes Geodésicas</t>
  </si>
  <si>
    <t xml:space="preserve">Se continúa con la elaboración de la metodología,  llevando a cabo la relación  de la información de posición horizontal de nivelación y de gravimetría que se encuentra documentada en el proceso geodésico. Así mismo, se estructuraron las responsabilidades de los diferentes actores, generalidades, gestión del proyecto y ampliación del glosario.
</t>
  </si>
  <si>
    <t xml:space="preserve">Se continúa con la elaboración de la metodología, por otro lado, se relacionaron los elementos de entrada, resultados y la gestión de cambios de las redes geodésicas.
</t>
  </si>
  <si>
    <t>Se continúa con la elaboración de la metodologia  relacionando la información de posición horizontal, de nivelación y de gravimetría que se encuentra documentada en el proceso geodésico.  Así mismo, se relacionaron los registros  obligatorios de diseño y desarrollo,  es decir, elementos de entrada , revisión, verificación, validación  y de gestión de cambios de las redes geodésicas</t>
  </si>
  <si>
    <t xml:space="preserve">Oficialización de la guía de dirección de proyectos. Socializaciones en estandares de dirección de proyectos de TI. </t>
  </si>
  <si>
    <t xml:space="preserve">Socializaciones de lineamientos de proyectos. Gestión de los proyectos: Forest, ODA, Fortalecimiento y almacenamiento </t>
  </si>
  <si>
    <t>Documento con parámetros para el establecimiento y conformación de IDES temáticas o regionales o institucionales en diferentes etapas de desarrollo</t>
  </si>
  <si>
    <t>Se realizaron los ajustes pertinentes a la metodología con base a la validación técnica de la información consignada en el documento. Así mismo, se detallaron las etapas de las redes geodésicas y las fases de aplicación de los registros obligatorios del diseño y desarrollo.</t>
  </si>
  <si>
    <t>Se continúa con los ajustes pertinentes a la metodología y se incluyeron los formatos establecidos para cada una de las fases del diseño y desarrollo de las redes geodésicas. Así mismo, se incluyó el análisis en la tabla anexa que evidencia el cumplimiento del diseño y desarrollo frente a la documentación vigente del GIT.</t>
  </si>
  <si>
    <t>Se verificaron los controles de calidad existentes y por implementar en el proceso de generación de redes geodésicas locales, partiendo desde la captura de información en campo hasta el cálculo y divulgación de los resultados, conforme a la etapa de diseño, desarrollo y  estandares internacionales.</t>
  </si>
  <si>
    <t>Se detallaron las etapas de las redes geodésicas y las fases de aplicación de los registros obligatorios del diseño y desarrollo, ademas, se ajustó la metodología incluyendo los formatos establecidos para estas fases.  Se verificaron los controles de calidad existentes y por implementar, partiendo desde la captura de información en campo hasta el cálculo y divulgación de los resultados, conforme a las etapas de diseño y desarrollo y  de los estandares internacionales.</t>
  </si>
  <si>
    <t>Generar  la estructura documental</t>
  </si>
  <si>
    <t>Elaborar la metodología para el manejo de análisis costo-beneficio en la evaluación de proyectos geodésicos</t>
  </si>
  <si>
    <t xml:space="preserve">Febrero: 
Se revisó el procedimiento existente de I+D+i y se generaron observaciones considerando la normatividad Colciencias vigente y se desarrolló una versión preliminar de la estructura documental para actualizar este procedimiento. </t>
  </si>
  <si>
    <t>Mayo: Se generó la propuesta de estructura de contenidos para el documento Estrategias de Consolidación de Proyectos de Sistemas de Información Geográfica (SIG) a Infraestructura de Datos Espaciales (IDE). Se entrega en el anexo 5 la evidencia correspondiente Junio: Se realizó reunión para definir el alcance del Documento de caracterización de clientes y usuarios de la ICDE generandose la versión preliminar de la estructura; Se construyó borrador de encuesta que funcionará como instrumento para el levantamiento de información necesaria del documento. Se entrega en el anexo 5 las evidencias correspondientes</t>
  </si>
  <si>
    <t>Julio: Se generó la estructura para los siguientes documentos:
 *Memoria técnica justificativa de la Infraestructura Colombiana de Datos Espaciales (ICDE)
 * Reglamento de operación de la ICDE
 * Lineamientos de la ley de geoinformación
 Se entrega en el anexo 5 las evidencias correspondientes</t>
  </si>
  <si>
    <t>Se establecieron los lineamientos que se deben seguir para el manejo de la metodología y la evaluación de todos los proyectos geodésicos enmarcados dentro del PNG.</t>
  </si>
  <si>
    <t>Se examinaron los  documentos acerca de proyectos sociales en los que se aplicó la metodología costo-beneficio para medir la viabilidad de los mismos. Se definió los terminos de costo social, beneficio social y se revisaron los problemas de cuantificación de los beneficios sociales.</t>
  </si>
  <si>
    <t>Se continúa con la investigación para obtener la mayor información posible del análisis costo.beneficio en proyectos sociales. Se tomaron conceptos clave como los precios sombra y los criterios de selección de proyectos. Se plantearon los pasos básicos a seguir en los análisis costo beneficio.</t>
  </si>
  <si>
    <t>Se establecieron los lineamientos que se deben seguir para el manejo de la metodología y la evaluación de todos los proyectos geodésicos enmarcados dentro del PNG. Se examinaron los  documentos acerca de proyectos sociales en los que se aplicó la metodología costo-beneficio para medir la viabilidad de los mismos. Se definieron los terminos de costo social, beneficio social. Se revisaron los problemas de cuantificación de los beneficios sociales.  Se tomaron conceptos clave sobre los precios sombra y los criterios de selección de proyectos y se plantearon los pasos básicos a seguir en los análisis costo beneficio.</t>
  </si>
  <si>
    <t>Se planteó la estructura que llevará el documento, donde se tuvieron en cuenta apartes como la introducción, los objetivos, la justificación y el caso práctico. De igual manera, se presentó el documento en la plantilla oficial del GIT Geodesia.</t>
  </si>
  <si>
    <t xml:space="preserve">Se complementaron los capítulos de la Introducción y la Metodología a través de una investigación en la que se estudió el ACB de medidas de adaptación en Colombia.
</t>
  </si>
  <si>
    <t>Se planteó un caso práctico para evaluar dos alternativas sobre la densificación de la Red MAGNA-ECO, para el documento correspondiente al ACB de los proyectos geodésicos . La primera alternativa es la compra e instalación de 110 estaciones por parte del IGAC  y la segunda alternativa es arrendar 110 estaciones a una empresa privada, quienes deben instalarlas  y realizar los mantenimientos respectivos.</t>
  </si>
  <si>
    <t xml:space="preserve">Se planteó la estructura del documento. Se complementaron los capítulos "Introducción y Metodología" estudiando el ACB de las medidas de adaptación en Colombia. Se planteó un caso práctico para evaluar dos alternativas sobre la densificación de la Red MAGNA-ECO; la primera alternativa es la compra e instalación de 110 estaciones por parte del IGAC  y la segunda alternativa es arrendar 110 estaciones a una empresa privada con la opcion de instalación y mantenimiento. </t>
  </si>
  <si>
    <t>Revisar y analizar fuentes de información</t>
  </si>
  <si>
    <t xml:space="preserve">Marzo:
Se avanzó en la revisión de diversas fuentes documentales que sustentan las teorías vigentes del concepto I+D+i, identificando fuentes internas y externas de la temática que permitirán diagnosticar con argumentos teóricos y casos de estudio las necesidades de ajuste y mejora del procedimiento vigente.  Finalmente, se participó en el primer Comité de Investigaciones donde se socializó la inquietud frente a la pertinencia de actualizar el procedimiento I+D+i considerando que en este momento la entidad se encuentra en el ejercicio de rediseño institucional. </t>
  </si>
  <si>
    <t>Mayo: Se realizó la revisión bibliografica para la construcción del documento Estrategias de Consolidación de Proyectos de Sistemas de Información Geográfica (SIG) a Infraestructura de Datos Espaciales (IDE). Se entrega en el anexo 5 la evidencia correspondiente Junio: La construcción del documento de Caracterización de usuarios tiene como referente inicial la Metodología de la Caracterización de Usuarios definida por MINTIC, razón por la cual el primer paso para la elaboración del documento fue la revisión de la metodología citada, la cual orientó la definición de su tabla de contenido. Se entrega en el anexo 5 la revisión documnetal generada</t>
  </si>
  <si>
    <t>Julio: Se hizo un análisis normativo de los leyes y decreto en donde hace parte la ICDE y de los lineamientos sobre la gestión de la información geográfica como soporte de referencias para la memoria técnica de justificación y el reglamento de operación.
 Se revisaron los instrumentos de operación asociados a los lineamientos de la ley de geoinformación, como soporte de referencia para su documentación en la web
 Se entrega en el anexo 5 las evidencias correspondientes</t>
  </si>
  <si>
    <t>Elaboración del documento técnico de control de calidad para el Geomagnetismo</t>
  </si>
  <si>
    <t xml:space="preserve">Ajustes al documento de la propuesta metodológica para el control de calidad de datos geomagnéticos, con base a estándares internacionales. </t>
  </si>
  <si>
    <t>Ajustes al documento de la propuesta metodológica para el control de calidad de datos geomagnéticos, con base a estándares internacionales. Nombre: Propuesta metodológica control de calidad V2_20180411. Ruta:\igacnas\Informatica\GIT_Geodesia\3010.54-75 CONTROL GEODESICO\GEOMAGNETISMO\2018\Documentos.</t>
  </si>
  <si>
    <t>Construir el documento</t>
  </si>
  <si>
    <t xml:space="preserve">Se realizó ajustes al documento de la propuesta metodológica para el control de calidad de datos geomagnéticos, con base a estándares internacionales. </t>
  </si>
  <si>
    <t xml:space="preserve">Se ajustó el documento de la propuesta metodológica para el control de calidad de los datos geomagnéticos, con base a los estándares internacionales. </t>
  </si>
  <si>
    <t>Se continúo con el documento de la propuesta para el control de calidad de datos geomagnéticos con enfoque a la oficialización de la metodología.</t>
  </si>
  <si>
    <t xml:space="preserve">Se ajustó el documento de la propuesta para el control de calidad de datos geomagnéticos con enfoque a la oficializacion de la metodologia, en lo correspondiente a: introducción, objetivos y esquema metodológico. </t>
  </si>
  <si>
    <t>Se realizaron ajustes al documento “propuesta para el control de calidad de datos geomagnéticos” incluyendo nuevos aspectos en el cuerpo metodológico:  en el item subtitulo "resumen de limpieza magnética referente a los aspectos generales para levantamientos geomagnéticos en Observatorio y se realizaron cambios desde los objetivos hasta las conclusiones, ejecutando desde la fase de captura del dato hasta el dato definitivo. Se proyectó para el mes siguiente estructurar y organizar el documento final incluyendo los parámetros de calidad.</t>
  </si>
  <si>
    <t xml:space="preserve">Se ajustó el documento “propuesta para el control de calidad de datos geomagnéticos” en lo correspondiente a: la introducción, los objetivos y el esquema metodológico, ademas en el item subtitulo "resumen de limpieza magnética referente a los aspectos generales para levantamientos geomagnéticos en Observatorio". Por totro lado, se realizaron cambios desde los objetivos hasta las conclusiones, ejecutando desde la fase de captura del dato hasta el dato definitivo. </t>
  </si>
  <si>
    <t>Abril: se realizó reunión del Comité de Mejoramiento al Proceso de Gestión de Conocimiento, el día 23 de abril, donde se identificó que el liderazgo en la actualización de la documentación de Investigación, Desarrollo e Innovación debe estar en un funcionario de planta del GIT de FGCG, por lo cual para este mes considerando la entrega de la responsabilidad indicada al GIT de FGCG, no se realizó ningún adelando sobre el documento esperado. En el anexo 5 se dispone el acta de reunión del comite de mejoramiento donde se definió el compromiso de delegación del funcionario de planta del GIT FGCG, así como comunicaciones recientes de la coordinación de este GIT haciendo la asignación de responsabilidades a un funcionario de plata de su grupo. Mayo: Se construyó y revisó la primera versión del documento Estrategias de Consolidación de Proyectos de Sistemas de Información Geográfica (SIG) a Infraestructura de Datos Espaciales (IDE). Se entrega en el anexo 5 la evidencia correspondiente</t>
  </si>
  <si>
    <t>Julio: Se avanzó en la construcción de los capitulos 1 y 2 del documento de caracterización de usuarios de la ICDE, y se afinó y validó la encuesta soporte para este documento, generando piezas gráficas y formularios en google para su implementación.
Se documentaron las estructuras propuestas para la memoria técnica justificativa de la ICDE
Se entrega en el anexo 5 las evidencias correspondientes
Agosto: se desarrolló la construcción de los siguientes documentos: Reglamento de operación de la ICDE y lineamientos de la ley de geoinformación.
Se avanzó en la construcción del documento de caracterización de usuarios de la ICDE con ajustes a la encuesta de levantamiento y avances en el cuerpo del documento, se prevé la entrega de este producto para diciembre, en vista de la necesidad de aplicar la encuesta en construcción, y posteriormente la consolidación de resultados en el documento previsto.
Se entrega en el anexo 5 las evidencias correspondientes
Septiembre: Se realizaron ajustes finales  al decreto normativo  de la ICDE (Reglamento de operación) y de la memoria técnica justificativa, así como al documento de lineamientos  en la Ley de Geoinformación. En cuanto al documento de caracterización de usuarios, se modificó el alcance con miras a incluir los resultados de la aplicación de la encuesta de caracterización de usuarios que arrojará insumos para definir el plan estratégico de la ICDE. Por lo cual para este mes se trabajo en incluir los nuevos direccionamientos dentro de la encuesta a ser aplicada durante el mes de octubre.</t>
  </si>
  <si>
    <t>Porcentaje avance actividades de mantenimiento y actualización de IT</t>
  </si>
  <si>
    <t>Red Geodésica Nacional - Nivelación: Realizar el ajuste geodésico de los circuitos de nivelación</t>
  </si>
  <si>
    <t>Elaboración de cálculos: circuito de nivelación del tramo Buenaventura -Cali, el cual corresponde a 125 km, y tres tramos del circuito de nivelación Mariquita-Medellín los cuales corresponden a 401 km.</t>
  </si>
  <si>
    <t>Se realizó el cálculo de 8 tramos de la línea 2 Cali-Bogotá lo cual corresponde a 500 km.</t>
  </si>
  <si>
    <t>Elaboración de las condiciones contractuales para el mantenimiento de UPS y del centro de datos.Finalización del mantenimiento correctivo y preventivo en sede central. Asignación de recursos para mantenimiento en DT y realización de mantenimiento correctivo y preventivo en Meta, Boyacá y Cundinamarca. Adquisición del licenciamiento de Oracle, Google, Antivirus</t>
  </si>
  <si>
    <t>Se realizó el cálculo con la nueva metodología del tramo Mariquita-Chinchiná que corresponde a 208 km.</t>
  </si>
  <si>
    <t>Adjudicación del contrato de mantenimiento del centro de datos. Realización de visitas de seguimiento a la infraestructura de red eléctrica regulada en las DT de: Cesar, Magdalena, Nariño. Adecuaciones eléctricas al cuarto piso del edificio principal en la sede central. Realización de mantenimiento en las DT de Meta y Valle. Adquisición del licenciamiento Wmware para virtualizar la nueva plataforma de almacenamiento y procesamiento adquirida. Entrada en producción de la nueva versión de la herramienta GLPI</t>
  </si>
  <si>
    <t>Se realizó el cálculo preliminar del circuito Mariquita-chinchiná que  corresponde a 108,32 Km</t>
  </si>
  <si>
    <t>Se realizó el cálculo con la nueva metodología del tramo Mariquita-Chinchiná que corresponde a 316,32 km.</t>
  </si>
  <si>
    <t>Se realizó la revisión, corrección y aprobación del cálculo del circuito Carmen de Bolívar -Ciénaga, el cual corresponde a 612,8km.</t>
  </si>
  <si>
    <t>Se realizó el ajuste por minimos cuadrados del Tramo2 - Mariquita Chinchina, el cual corresponde a 216,6 km.</t>
  </si>
  <si>
    <t>Se realizó el cálculo del circuito Honda - Floridablanca Tramo 1, el cual corresponde a 444,6 km.</t>
  </si>
  <si>
    <t>Se realizó revisión, corrección y aprobación de los siguientes calculos: circuito Carmen de Bolívar - Ciénaga, que corresponde a 612,8km, Tramo2 - Mariquita Chinchina, que  corresponde a 216,6 km y Honda - Floridablanca Tramo 1, que corresponde a 444,6 km.</t>
  </si>
  <si>
    <t>Plataformas de TI implementadas y soportadas</t>
  </si>
  <si>
    <t>Elaborar la propuesta para la implementación de la Red Gravimétrica Absoluta</t>
  </si>
  <si>
    <t xml:space="preserve">
Actualización del cuadro de costos y documento preliminar, acorde a las recomendaciones dadas por el experto de Brasil. Actualización del documento de la Red Gravimétrica Absoluta para  Colombia, con las recomendaciones dadas por el profesor Denizar Blitzkow, definiendo el total de las estaciones de Gravedad Absoluta para Colombia.</t>
  </si>
  <si>
    <t>Realizar el mantenimiento de UPS a nivel nacional.</t>
  </si>
  <si>
    <t>El documento de la Reda Absoluta de valores de gravedad se encuentra en la fase de aprobación, se incluyó el capítulo con las estrategias para la obtención de recursos con el fin de implemenetar y desarrollar el proyecto planteado.</t>
  </si>
  <si>
    <t>El documento de la Red Absoluta de valores de gravedad continua en la fase de aprobación y ajustes  correspondientes,  con el fin de implementar y desarrollar el proyecto planteado.</t>
  </si>
  <si>
    <t>Se análizo las rutas óptimas para realizar el desplazamiento de los puntos a medir, generando el capítulo de Análisis de rutas óptimas para el desplazamiento en campo.</t>
  </si>
  <si>
    <t>Se continúa en la fase de aprobación y ajustes el documento de la Red Absoluta de valores de gravedad , por otro lado, se análizo las rutas óptimas para realizar el desplazamiento de los puntos a medir, generando el capítulo de Análisis de rutas óptimas para el desplazamiento en campo.</t>
  </si>
  <si>
    <t>Actualización de la proyección de las estaciones absolutas de gravedad de acuerdo a la densificación proyectada de las estaciones de la Red MAGNA – ECO y las zonas del Plan Nacional de Cartografía básico.</t>
  </si>
  <si>
    <t>Se realizó actualización del documento con las estaciones absolutas de valores de gravedad para la densificación en las zonas cartográficas.</t>
  </si>
  <si>
    <t>Se realizó la estructuración y actualización del cuadro de costos para la realización de la Red Absoluta de Gravimetría para Colombia.</t>
  </si>
  <si>
    <t>Se actualizó el documento "Propuesta para la implementación de la Red Gravimétrica Absoluta", teniendo en cuenta las estaciones absolutas de valores de gravedad para la densificación en las zonas cartográficas y la proyeccion de las estaciones absolutas de gravedad de acuerdo a la densificación proyectada de las estaciones de la Red MAGNA – ECO y las zonas del Plan Nacional de Cartografía básico, además, se estructuró y actualizó el cuadro de costos para la realización de la Red Absoluta de Gravimetría para Colombia.</t>
  </si>
  <si>
    <t xml:space="preserve">Elaboración de las condiciones contractuales para el mantenimiento de UPS a nivel nacional </t>
  </si>
  <si>
    <t>Realizar el mantenimiento  del Centro de Datos.</t>
  </si>
  <si>
    <t xml:space="preserve">Elaboración de las condiciones contractuales para el mantenimiento del centro de datos </t>
  </si>
  <si>
    <t xml:space="preserve">Se adjudico el contrato de mantenimiento. Se tiene programado realizar el mantenimiento para el ultimo trimestre del año. </t>
  </si>
  <si>
    <t xml:space="preserve">Acompañar las adecuaciones de las sedes de: Magdalena, Cesar, Meta. </t>
  </si>
  <si>
    <t xml:space="preserve">Adecuaciones electricas en las sedes de: Leticia, Simiti, Mompox, Duitama, Sogamoso, Málaga, Santander de Quilichao, Buenaventura, Buga, Tuluá, Cartago, Ubaté, La mesa, Pacho, Pereira, Manizales, Armenia Santa Marta, Valledupar, Pasto. 
</t>
  </si>
  <si>
    <t>Visitas de seguimiento a la infraestructura de red eléctrica regulada en las DT de: Cesar, Magdalena, Nariño. Adecuaciones eléctricas al cuarto piso del edificio principal en la sede central.</t>
  </si>
  <si>
    <t>Realizar el mantenimiento correctivo y preventivo de equipos a nivel a nacional</t>
  </si>
  <si>
    <t xml:space="preserve">Finalización del mantenimiento correctivo y preventivo a nivel central. Asignación de recursos y realización de contratos de mantenimiento en Direcciones Territoriales. Realización de mantenimientos en las DT de: Cundinamarca, Valle y Meta. </t>
  </si>
  <si>
    <t xml:space="preserve">Realización de mantenimiento en las DT de Meta y Valle. </t>
  </si>
  <si>
    <t>Adquirir el licenciamiento: Oracle, Google, Antivirus, virtualización.</t>
  </si>
  <si>
    <t>Adquisición del licenciamiento de Oracle, Google y Antivirus</t>
  </si>
  <si>
    <t>Se adquirio el licenciamiento Wmware para virtualizar la nueva plataforma de almacenamiento y procesamiento adquirida</t>
  </si>
  <si>
    <t xml:space="preserve">Re estructurar mesa de servicio </t>
  </si>
  <si>
    <t>Guías</t>
  </si>
  <si>
    <t>Se revisó en la herramienta GLPi la posibilidad de restringuir el listado de subcategorías que le aparecen a los usuarios de la herramienta.   Se encontró que es posible segmentar según la localización del usuario.  De esta forma se puede continuar con la actualización del catálogo en la herramienta sin que incomode por el tema de lo extenso.</t>
  </si>
  <si>
    <t>Entrada en producción de la nueva versión de la herramienta GLPI</t>
  </si>
  <si>
    <t>Guias de implementación de normas técnicas internacionales actualizadas</t>
  </si>
  <si>
    <t>Se realziaron labores de investigación en materia normativa de gestión de información geografica , se contruye un plan de actualziacion para las guías de implementación, se realizó la exploración en la página web de AENOR, con el objetivo de revisar nuevos estándares geográficos que pueden ser adoptados por ICDE e implementados en las Entidades que hacen parte de esta comunidad.</t>
  </si>
  <si>
    <t xml:space="preserve">Atender incidentes y requerimientos </t>
  </si>
  <si>
    <t>Se realizó la actualización de la Guía de Catalogación de Objetos y  se avanza en la actualización de la guia correspondiente a Calidad de Datos Geográficos</t>
  </si>
  <si>
    <t>Se realizó la guía de implementación del estándar ISO 19131:2007 de Especificaciones Técnicas de Productos Geográficos</t>
  </si>
  <si>
    <t>Durante el primer trimestre del año se atendieron 4618 incidentes y 856 requerimientos a nivel nacional</t>
  </si>
  <si>
    <t xml:space="preserve">Durante el segundo trimestre del año se atendieron 3073 incidencias a nivel nacional </t>
  </si>
  <si>
    <t xml:space="preserve">Atención de 3987 incidencias nivel nacional </t>
  </si>
  <si>
    <t>Guías de implementación de normas técnicas internacionales para la gestión de información geográfica.</t>
  </si>
  <si>
    <t xml:space="preserve">Actualizar el procedimiento de toma de copias de respaldo, rotación y restauración de acuerdo a la normatividad vigente. </t>
  </si>
  <si>
    <t>Realizar labores de investigación sobre actualizaciones normativas</t>
  </si>
  <si>
    <t>Se efectúo análisis y seguimiento en la implantación de manuales y de bases de datos correspondiente a los informes, avances y especificaciones de los diferentes componentes de este producto</t>
  </si>
  <si>
    <t>Para el mes de abril se efectúo análisis y seguimiento en la implantación de manuales y bases de datos correspondiente a los informes, avances y especificaciones de los diferentes componentes de este producto, con excepción del avance en la Resolución ITRF.</t>
  </si>
  <si>
    <t>Para el mes de mayo se continúo con el análisis y seguimiento en la implantación de manuales y bases de datos correspondiente a los informes, avances y especificaciones de los diferentes componentes de este producto. Para el caso de las Especificaciones Técnicas de Geodesia, se refleja un avance importante debido al trabajo en conjunto con el CIAF y los líderes de cada tema, en procura de presentar el producto final debidamente avalado en el mes de junio de 2018.</t>
  </si>
  <si>
    <t>Elaborar diagnóstico y plan de trabajo para llevar a cabo la transición de IPv4 a IPv6.</t>
  </si>
  <si>
    <t xml:space="preserve">Para el mes de junio,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</si>
  <si>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r>
      <rPr>
        <b/>
        <sz val="11"/>
        <rFont val="Calibri"/>
      </rPr>
      <t>Febrero:</t>
    </r>
    <r>
      <rPr>
        <sz val="11"/>
        <color rgb="FF000000"/>
        <rFont val="Calibri"/>
      </rPr>
      <t xml:space="preserve">
Se realizó la revisión sobre actualizaciones a las normas siguientes: Catálogo de representación (ISO 19117); Catálogo de Objetos (ISO 19110); Calidad (ISO 19157); Metadatos (ISO 19115) y Especificaciones Técnicas de producto (ISO 19131), así como de otra normatividad pertinente a la gestión de información geográfica; Se realizó conferencia virtual con el experto Francisco Javier Ariza para comenzar a programar el plan de trabajo de estas actualizaciones.
</t>
    </r>
    <r>
      <rPr>
        <b/>
        <sz val="11"/>
        <rFont val="Calibri"/>
      </rPr>
      <t>Marzo:</t>
    </r>
    <r>
      <rPr>
        <sz val="11"/>
        <color rgb="FF000000"/>
        <rFont val="Calibri"/>
      </rPr>
      <t xml:space="preserve">
Se realizó la exploración en la página web de AENOR, con el objetivo de revisar  nuevos estándares geográficos que pueden ser adoptados por ICDE e implementados en las Entidades que hacen parte de esta comunidad. De igual manera, se revisaron normas de interés para el IGAC teniendo en cuenta su línea de producción temática.
</t>
    </r>
  </si>
  <si>
    <t xml:space="preserve">Para el segundo periodo se tiene un avance del 1,70 sobre el número de documentos a elaborar y un acumulado de  2,15.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</si>
  <si>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t>Abril:  Se realizó bitácora de seguimiento a las comunicaciones sobre normas ISO que permite la identificación de nuevas actualizaciones sobre estas, relación de eventos asociados, entre otras.</t>
  </si>
  <si>
    <t>Durante el mes de julio, se emitió versión preliminar de la resolución de "Especificaciones Técnicas de Geodesia",  Por otro lado, se diseñó documento resumen que permitirá generar el folleto de divulgación de la resolución del Marco de Referencia Terrestre Internacional – ITRF.  y se incluyeron los ajustes entregados por la Secretaria General, y la Subdirección al "Plan Nacional de Geodesia"</t>
  </si>
  <si>
    <t>En el  mes de agosto, continúo con la revisión conjunta entre la Secretaria General y Geodesia de las observaciones a la resolución de "Especificaciones Técnicas de Geodesia",  Por otro lado, se  estructuró la base de datos de la red pasiva  actualizada para su posterior vinculación al sistema y se continúo incluyendo los ajustes entregados por la Secretaria General y la Subdirección al "Plan Nacional de Geodesia</t>
  </si>
  <si>
    <t xml:space="preserve">En el  mes de septiembre, entró en vigencia la resolución 1562 del 27 de septiembre de 2018,  por medio de la cual, se definen los valores que representan la calidad de los puntos medidos en redes geodésicas y levantamientos geodésicos, correspondiente a las “Especificaciones técnicas de Geodesia”,  la cual está pendiente por  publicarse en el diario oficial. Se continúo con la socialización de la resolución 715 del 8 de junio del 2018, por medio de la cual se actualizó el marco Geocentrico Nacional de Referenia – MAGNA_SIRGAS, correspondiente al “Marco de Referencia Terrestre Internacional – ITRF”.  Se encuentra en ajustes finales para su respectiva oficialización y publicación, El Plan Geodésico Nacional </t>
  </si>
  <si>
    <t>Para el tercer periodo, entró en vigencia la resolución 1562 del 27 de septiembre de 2018,  por medio de la cual, se definen los valores que representan la calidad de los puntos medidos en redes geodésicas y levantamientos geodésicos, Se continúo con la socialización de la resolución 715 del 8 de junio del 2018, por medio de la cual se actualizó el marco Geocentrico Nacional de Referenia – MAGNA_SIRGAS, y se encuentra en ajustes finales para su respectiva oficialización y publicación, El Plan Geodésico Nacional.</t>
  </si>
  <si>
    <t>Construir el plan de actualización</t>
  </si>
  <si>
    <t>Abril: Se generó adicionalmente el plan de actualización de las guías de implementación de estándares previsto para este periodo. En el anexo 6 se entregan las evidencias sobre el trabajo realizado</t>
  </si>
  <si>
    <t>Documentos de regulación de  información Geódesica</t>
  </si>
  <si>
    <t>Realizar la actualización de las guías de implementación</t>
  </si>
  <si>
    <t>Resolución y actualización del Marco de Rerefencia Terrestre Internacional - ITRF</t>
  </si>
  <si>
    <t xml:space="preserve">Mayo: Se realizo la actualización de la guía de implementación del estandar ISO 19115 de Catalogación de Objetos, por la construcción de la plantilla anexa a esta que provee un marco normalizado para la organización y definición de los tipos de objetos geográficos, sus atributos, dominios, relaciones y asociaciones con el fin de obtener modelos de datos geográficos, esquemas de aplicación y aplicaciones a través del desarrollo tecnológicos. . Junio: Se generó avance en la actualización de la guía de implementación del estandar ISO 19157 de Calidad de Datos Geográficos, por la construcción de la plantilla anexa a esta que provee la estructura y elementos mínimos a tener en cuenta para diseñar y documentar la evaluación de la calidad de datos geográficos. </t>
  </si>
  <si>
    <t xml:space="preserve">Julio: Se generó avance en la actualización de la guía de implementación del estandar ISO 19117:2012  de Catálogo de Representación, por la construcción de la plantilla anexa a esta que provee la estructura y elementos mínimos a tener en cuenta definidos en las secciones de Identificación, Conjunto de Funciones y Conjunto de Símbolos. Se suministra en el anexo 6 el documento mencionado.
Agosto: Se generó avance en la actualización de la guía de implementación del estándar ISO 19131:2007 de Especificaciones Técnicas de Productos Geográficos, por la construcción de la plantilla anexa a esta que provee la estructura y elementos mínimos a tener en cuenta para documentar una ET. Se suministra en el anexo 6 el documento mencionado.
Septiembre: Se realizaron ajustes a la guía de implementación de catálogo de objetos geográficos, que esta en validación por experto. </t>
  </si>
  <si>
    <t>12.50%</t>
  </si>
  <si>
    <t>62.50%</t>
  </si>
  <si>
    <t>31.25%</t>
  </si>
  <si>
    <t xml:space="preserve">Revisión de la base de datos  y de la resolución del marco de referencia terrestre internacional, efectuando los correspondientes ajustes para su respectiva depuración. </t>
  </si>
  <si>
    <t>Revisión y ajuste del borrador de la resolución, por medio de la cual se actualizará el marco Geocentrico Nacional de referencia : Magna - Sirgas.</t>
  </si>
  <si>
    <t>S e efectúo revisión e identificación de vértices (Proyectos) que no han sido incorporados en el proceso de actualización del ITRF, con respecto a la Base de datos de 6234 vértices.</t>
  </si>
  <si>
    <t xml:space="preserve">Se realizó pruebas de procesamiento para identificar las variaciones en las metodologías tras la entrada en vigencia de la Resolución del “Marco de Referencia Terrestre Internacional – ITRF”. Se socializó el proceso de actualización y consecuencias del cambio a las áreas que utilizan información geodésica como insumo para la generación de productos finales o parciales.
</t>
  </si>
  <si>
    <t xml:space="preserve">Entró en vigencia la  resolución del “Marco de Referencia Terrestre Internacional – ITRF",  por medio de la cual se actualiza el marco Geocentrico Nacional de referencia : Magna - Sirgas. Se socializó el proceso de actualización y consecuencias del cambio a las áreas que utilizan información geodésica como insumo para la generación de productos finales o parciales.
</t>
  </si>
  <si>
    <t>Se verificó la Base de Datos existente en GEOCARTO con respecto a la información de los vértices que hacen parte del cálculo para la Actualización del ITRF y se generó un documento resumen para la posterior divulgación tras adaptación a un folleto, con el cual se divulgará la resolución del Marco de Referencia Terrestre Internacional – ITRF</t>
  </si>
  <si>
    <t>Se estructuró la base de datos de la Red Pasiva actualizada al ITRF2014, Época 2018  para ser incluida a GEOCARTO, también se realizó la estructuración de la Base de Datos para Datos Abiertos.</t>
  </si>
  <si>
    <t>Se verificó las diferencias de los seis orígenes cartográficos Gauss-Krüger tras el proceso de actualización del ITRF, además se realizó el boceto para el folleto que será proporcionado a los usuarios como medida de contextualización para los cambios incurridos tras esta acción, todo esto para el proceso de Socializacion de la Resolucion 715 del 8 de Junio del 2018.</t>
  </si>
  <si>
    <t>Se realizó un boceto del folleto que será entregado a los usuarios informando los cambios incurridos tras la entrada de la Resolucion 715 del 8 de Junio del 2018, por medio de la cual se actualizó el marco Geocentrico Nacional de Referenia – MAGNA_SIRGAS. Se verificó la Base de Datos existente en GEOCARTO. Se estructuró la base de datos de la Red Pasiva actualizada al ITRF2014, Época 2018  para ser incluida a GEOCARTO. Se verificó las diferencias de los seis orígenes cartográficos Gauss-Krüger tras el proceso de actualización del ITRF.</t>
  </si>
  <si>
    <t>Porcentaje avance Sistemas de información, aplicaciones y portales implementados y soportados</t>
  </si>
  <si>
    <t>Especificaciones técnicas de Geodesia</t>
  </si>
  <si>
    <t xml:space="preserve">Implementación de la nueva versión de los portales: IGAC e igacnet. Finalización del desarrollo del aplicativo de clases agrologicas. Certificación ante MinTic en nivel 3 de los servicios de interoperabilidad. Finalización del desarrollo del módulo de evaluación en el aplicativo de evaluación del desempeño. Publicación de datos abiertos de acuerdo a la disponibilidad de las áreas. Desarrollo y mantenimiento del sistema nacional catastral. Definición y documentación inicial de la arquitectura para los sistemas de información geograficos. </t>
  </si>
  <si>
    <t xml:space="preserve">
Revisión de manuales  y documentos que contienen la información, haciendo la respectiva validación con las normas y las especificaciones técnicas de Geodesia. Generación de la versión 1.0 del documento de especificaciones técnicas de geomagnetismo con ajustes realizados de acuerdo la metodología para el control de calidad.</t>
  </si>
  <si>
    <t xml:space="preserve">Desarrollo y soporte del aplicativo evaluación de desempeño. Desarrollo de la segunda fase de los servicios de interoperabilidad de acuerdo a lo definido por la URT. Soporte al aplicativo de fichas prediales. Mantenimiento y soporte del aplicativo de trabaje con nosotros. Mantenimiento de los web service. Publicación de datos abiertos de geodesia. Levantamiento de requerimientos para el nuevo visor de geodesia. Desarrollo y mantenimiento del Sistema Nacional Catastral </t>
  </si>
  <si>
    <t>Se modifico cronograma y se valido la técnica y temática del documento ajustado para garantizar la calidad de la información documentada, asegurando que no existan conflictos o ambigüedades en su contenido.</t>
  </si>
  <si>
    <t>Se realizó mesa de trabajo el 11 de mayo de 2018 con los líderes del documento técnico y se efectuó revisión final de especificaciones técnicas de  desniveles, por otro lado, se está adelantando con la oficina  CIAF la revisión final de las especificaciones técnicas de geomagnetismo.</t>
  </si>
  <si>
    <t>De los 4 componentes del documento “Especificaciones Técnicas de Geodesia” (1. Especificaciones Técnicas de Desniveles. 2. Marco de Referencia Terrestre Internacional – ITRF. 3. Especificaciones Técnicas de Gravimetria. 4. Especificaciones Técnicas de Geomagnetismo), la oficina CIAF tiene para su revisión y observación finales los documentos: Marco de Referencia Terrestre Internacional – ITRF y Especificaciones Técnicas de Geomagnetismo. Por otro lado, el documento “Especificaciones Técnicas de Gravimetria” se encuentra en revisión por los líderes de Geodesia para ser presentado a la oficina CIAF</t>
  </si>
  <si>
    <t xml:space="preserve">Se realizó el cronograma. Se validó la  técnica  y  temática  del documento ajustado   para garantizar la calidad de la información documentada. Se efectuó revisión final de especificaciones técnicas de  desniveles, y  se encuentra en revisión por parte de la oficna CIAF los documentos: Marco de Referencia Terrestre Internacional – ITRF y Especificaciones Técnicas de Geomagnetismo. Por otro lado, el documento “Especificaciones técnicas de Gravimetria” se encuentra en revisión por los líderes de Geodesia para ser presentado a la oficina CIAF.  </t>
  </si>
  <si>
    <t>Se recibieron las observaciones de la oficina jurídicas de la propuesta resolución por medio de la cual se definiran los valores que representan la calidad de los puntos medidos en redes geodésicas y levantamientos geodésicos”, cuyo objetivo es  oficializar y reglamentar las Especificaciones Técnicas Geodésicas, dichas observaciones están siendo ajustadas por los profesionales del GIT Geodesia y serán enviadas durante la primera semana del mes de agosto.</t>
  </si>
  <si>
    <t>Se remitió resolución preliminar de Especificaciones Técnicas de Geodesia a la Secretaria General, continuando la revisión y ajustes del documento, para la emisión de la resolución definitiva. Los ajustes que llevaron a cabo fueron sobre los instrumentos de nivelación y origen de especificaciones del Sistema Global de Navegacion por Satelite - GNSS.</t>
  </si>
  <si>
    <t xml:space="preserve">Se emitió la resolución 1562 del 27 de septiembre de 2018, por medio de la cual se definen los valores que representan la calidad de los puntos medidos en redes geodésicas y levantamientos geodésicos. Se encuentra en proceso de publicación en el diario oficial. </t>
  </si>
  <si>
    <t xml:space="preserve">Entro en vigencia la resolución 1562 del 27 de septiembre de 2018, por medio de la cual se definen los valores que representan la calidad de los puntos medidos en redes geodésicas y levantamientos geodésicos, la cual se encuentra en proceso de publicación en el diario oficial. </t>
  </si>
  <si>
    <t>Sistemas de información, portales y  aplicaciones  implementados y soportados</t>
  </si>
  <si>
    <t>Desarrollar el aplicativo para la Información de Clases Agrologicas.</t>
  </si>
  <si>
    <t xml:space="preserve">Finalización del desarrollo del certificado de clases agrologicas </t>
  </si>
  <si>
    <t>Plan Geodésico Nacional</t>
  </si>
  <si>
    <t>Ajustes al documento del Plan Geodésico Nacional</t>
  </si>
  <si>
    <t>Desarrollar el aplicativo evaluación del desempeño.</t>
  </si>
  <si>
    <t>Se avanzó en el ajuste de los costos y se agregó un capítulo de Plan de Acción y Gestión del Conocimiento para el GIT de Geodesia.</t>
  </si>
  <si>
    <t>Se trabajó en las observaciones realizadas por la Subdirección y la Secretaría General. Se dio un enfoque más gerencial al documento incluyendo temas como innovación, desarrollo tecnológico, plan de expansión, divulgación y socialización.</t>
  </si>
  <si>
    <t>Se hicieron los últimos ajustes al Plan Nacional de Geodesia, se realizó un cambio en la estructura del documento resaltando las estrategias para modernizar los procesos geodésicos en Colombia y se entregó el documento a la Subdirección para las debidas observaciones.</t>
  </si>
  <si>
    <t>Se avanzó en el ajuste de los costos y se agregó un capítulo de Plan de Acción y Gestión del Conocimiento para el GIT de Geodesia.   Se dio un enfoque más gerencial al documento incluyendo temas como innovación, desarrollo tecnológico, plan de expansión, divulgación y socialización.  Se realizó un cambio en la estructura del documento resaltando las estrategias para modernizar los procesos geodésicos en Colombia y se entregó el documento a la Subdirección para las debidas observaciones.</t>
  </si>
  <si>
    <t>Se realizaron ajustes al documento según observaciones realizadas por la Secretaria General y la Subdirección, en cuanto a: mejoras en temas de cohesión, redacción y ajustes en la parte técnica.</t>
  </si>
  <si>
    <t>Se trabajó en la versión 13 del Plan Nacional de Geodesia para la cual se tuvieron en cuenta las últimas observaciones realizadas por la Secretaria General en donde se ampliaron las tablas de las metas de los procesos del Marco de Referencia Vertical y el Marco de Referencia Horizontal. De igual forma, se hicieron ajustes en temas importantes como el Caster Nacional, el presupuesto y las consideraciones de la capacidad y memoria operativa del sistema, además, se proyectó la realización de cursos, talleres y seminarios en materia geodésica, con el fin de socializar el documento.</t>
  </si>
  <si>
    <t xml:space="preserve">Generación del formato PDF de la evaluación parcial. Funcionalidad para permitir la consulta de las evaluaciones definitivas asociadas a un usuario especifico. Funcionalidad que permita el guardado parcial de una evaluación.
Modificar la carga de funcionarios, para calcular la fecha inicio de las concertaciones teniendo en cuenta los empleados que inicien en su cargo en una fecha posterior al inicio del ciclo. Modificación del modelo de datos para permitir relacionar más de una evaluación a una concertación. Pruebas funcionales del módulo de evaluación.
</t>
  </si>
  <si>
    <t>Se encuentra en proceso de revisión final por parte  de la Secretaria General, para su respectiva oficialización y publicación.</t>
  </si>
  <si>
    <t>. Desarrollo y soporte del aplicativo</t>
  </si>
  <si>
    <t>Se encuentra en proceso de revisión final el Plan Geodésico Nacional por parte  de la Secretaria General para su posterior oficialización y publicación. Se proyectó la realización de cursos, talleres y seminarios, con el fin de socializar el documento.</t>
  </si>
  <si>
    <t>Migrar  SIGA al nuevo motor de procesos JBPM.  (Actividad Suspendida)</t>
  </si>
  <si>
    <t>6.25%</t>
  </si>
  <si>
    <t>81.25%</t>
  </si>
  <si>
    <t>Publicacar el aplicativo restitución de tierras.</t>
  </si>
  <si>
    <t xml:space="preserve">Paso a pruebas, producción y certificación en nivel 3 del servicio </t>
  </si>
  <si>
    <t>Desarrollo de la segunda fase de acuerdo a lo definido por la URT</t>
  </si>
  <si>
    <t>Realizar mejoras al aplicativo de Ficha Prediales.</t>
  </si>
  <si>
    <t>Paginación de los registros para solicitud de fichas. Creación de componente de paginación. Realización del cargue de Santander. Paginación de los registros para solicitud masiva de fichas. Se aplica la paginación a la solicitud de préstamos masivos.  Correcciones Gramaticales. Corrección de labels de los títulos de las tablas. Paginación de los registros para solicitud masiva de fichas. Se aplica la paginación a la aprobación por el coordinador.</t>
  </si>
  <si>
    <t>Soporte al aplicativo de fichas prediales</t>
  </si>
  <si>
    <t xml:space="preserve">Realizar mejoras al aplicativo de  Trabaje con Nosotros. </t>
  </si>
  <si>
    <t>Este aplicativo se mantiene en operación, al cual se le brinda mantenimiento y soporte pues fue necesario realizar unas adaptaciones en todas las funcionalidades ya que se generaron errores propiciados por el cambio de portal para http://www.igac.gov.co/ se corrige modificando las redirecciones internas del sistema las cuales cambiaban el protocolo pasando de https a http.</t>
  </si>
  <si>
    <t>Mantenimiento y soporte del aplicativo</t>
  </si>
  <si>
    <t xml:space="preserve">Implementar servicios de interoperabilidad con las entidades del gobierno </t>
  </si>
  <si>
    <t xml:space="preserve">Se realizaron ajustes y mantenimiento al sistema de Información para seguimiento a la Intervención del IGAC en el Proceso de Restitución de Tierras y Post fallo. </t>
  </si>
  <si>
    <t>Mantenimiento de los web services. Certificación ante MinTic en nivel 3 de los web service</t>
  </si>
  <si>
    <t>Mantenimiento de los web service</t>
  </si>
  <si>
    <t xml:space="preserve">Realizar mejoras a trámites y servicios. </t>
  </si>
  <si>
    <t>Durante el trimestre se realizaron las siguientes actividades: 
1. Mejoras al Servicio Web Geográfico - Nodo de Tierras
2. Mejoras a la consulta Histórica Catastral
3. Migración de datos históricos - Catastro</t>
  </si>
  <si>
    <t>Este aplicativo se mantiene en operación, al cual se le brinda mantenimiento y soporte. Actualmete nos encotramos en etapa de migración y cambio en las plataforma de los web service.</t>
  </si>
  <si>
    <t xml:space="preserve">Mantener y actualizar el portal de datos abiertos institucional. </t>
  </si>
  <si>
    <t xml:space="preserve">Se realizaron las siguientes actividades durante el trimestre: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t>
  </si>
  <si>
    <t xml:space="preserve">Actualización datos abiertos Catastro Corte Abril 2015. </t>
  </si>
  <si>
    <t>Soporte del aplicativo de fichas prediales. Actualización de conjunto de datos de geodesia en el portal de datos abiertos. Publicación de aplicación magna sirgas en el portal de datos abiertos. Ajustes al visor catastral.</t>
  </si>
  <si>
    <t>Publicar nuevos conjuntos de datos abiertos (Según disponibilidad de las subdirecciones).</t>
  </si>
  <si>
    <t xml:space="preserve">Se actualizó la base de datos geográfica de catastro en la página de datos abiertos del instituto, se actualizó la información en formatos filegeodatabase y postgis con corte a diciembre de 2017 y enero de 2018. </t>
  </si>
  <si>
    <t>Publicación datos abiertos de Geodesia (Red Geodésica Nacional , Valores Altura Nivelada  Vértices IGAC , Valores de Gravedad Vértices IGAC , Valores Componentes CM (V.Abs-Diarios) Observatorio De Fúquene)</t>
  </si>
  <si>
    <t>DIRECCIONAMIENTO ESTRATÉGICO</t>
  </si>
  <si>
    <t>Definir la arquitectura de referencia para aplicaciones SIG Web IGAC.</t>
  </si>
  <si>
    <t xml:space="preserve">Definición y documentación inicial de la arquitectura para los sistemas de información geograficos. </t>
  </si>
  <si>
    <t>Migrar  aplicaciones del geoportal.</t>
  </si>
  <si>
    <t>Se completa la configuración de los servidores de producción para la publicación de los servicios REST (2 servidores). Se realiza reunión de socialización con la subdirección de catastro.   Se actualizan diagramas de despliegue de los servicios implementados. Se continúa con los procesos de documentación.</t>
  </si>
  <si>
    <t>Levantamiento de requerimientos para el nuevo visor de geodesia</t>
  </si>
  <si>
    <t>Oficina Asesora de Planeación OAP</t>
  </si>
  <si>
    <t>Porcentaje de seguimiento y evaluación a los procesos institucionales</t>
  </si>
  <si>
    <t>Crear visores geográfico de baja complejidad para apoyar temas específicos de socialización del instituto (ejm. cubrimiento imágenes planet adquiridas por el IGAC ).</t>
  </si>
  <si>
    <t>Durante el trimestre se realizaron las siguientes actividades: 
1. Creacion de dos visores para consultar la información de cubrimiento de las imágenes planetscope adquiridas por el instituto.
2. Prueba de concepto Publicación de Mosaicos Planetscope utilizando Tile Caches en Arcgis Online.
3. Crear aplicación que permita la Descarga Masiva de Muestras Gráficas PlanetScope.
4. Diseño y configuración de entorno colaborativo para publicación de información. 
sobre el cubrimiento de Imágenes PlanetScope a través de Arcgis Online.
5. Prueba de concepto publicación de WMTS a través de Arcgis Online destinado para validar la prueba del WMTS que proporcionará Planetscope</t>
  </si>
  <si>
    <t>Se creó visor geográfico con la información de "socios internacionales" del IGAC.   Se creó visor con la información de las sedes y oficinas del IGAC. Se inicia actualización del sitio web del geoportal dispuesto en la herramienta drupal de uso institucional</t>
  </si>
  <si>
    <t>SERVICIO AL CIUDADANO</t>
  </si>
  <si>
    <t>Con corte al 1 trimestre el producto de seguimiento y evaluación de la OAP reporta un avance acumulado del 31,08% de una meta programada del 31,08% en donde se destacan la asesorias permanentes en temas presupuestales y de proyectos a las dependencias de la sede central y territoriales, la consolidación y cargue del informe al 1 trimestre del PAA, el  cumplimiento de los reportes mensuales de los informes de ejecución presupuestal del Instituto,  la consolidación del informe de los acuerdos de gestió de los gerentes públicos de la sede central y territoriales, el cargue en el SIIF Hacienda del presupuesto de funcionamiento e inversión 2019 y el ajuste de los proyectos de inversión 2019-2022 por dependencia ante el DNP así mismo se avanzó en el levantamiento de requrimientos en el SOFIGAC como tambien en el seguimiento a los indicadores de ventas y obligacones presupuestales en las territoriales y tambien se presto asesoria en el tema de indicadores a las dependencias del nivel central y territoriales. Mayo: Se continuo en la conslidación y cargue de los avances del presupuesto por mes, se remitio a Hacienda el anteproyectos de presupuesto 2019 y se socializaó el MIPG y se continuo con la asesoria y apoyo a los modulos de proyectos e indicadores en sede central y territoriales, se tiene un avance acumulado del 8,08%.</t>
  </si>
  <si>
    <t xml:space="preserve">Al cierre del segundo trimestre y de acuerdo con la programación del proyecto se avanzó en  el cargue mensual en la página web del informe de ejecución presupuestal del IGAC con recursos del presupuesto por inversión  y de funcionamiento, y se ha estado enviando mensualmente para su publicación en la página Web del IGAC e IGACNET, de igual manera 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En el periodo se reviso tambien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t>
  </si>
  <si>
    <t xml:space="preserve">En el tercer trimestre se desarrollaron las siguientes actividades en cumplimiento de las metas establecidas: La OAP continúo asesorando a las dependencias de la sede central y direcciones territoriales en temas presupuestales y de planificación; se adelanto la elaboración y propuesta de esquema de publicación de información, como herramienta para la actualización del portal web del Instituto - link de transparencia y acceso a la informcaión pública., aprobado en comité de gestión y desempeño institucional, se realizó la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y se socializaron presentaciones relacionadas con la  participación en la construcción de normas (Decreto 270 de 2017), Política de servicio al ciudadano y caracterización de usuarios. La Oficina además viene cumpliendo con el seguimiento y consolidación de informes del Instituto, el reporte de ejecución se presentará en el mes de octubreos; sin embargo en el periódo se adelantaron actividades como la  actualización de Informe de empalme, acta de entrega de informe de gestión y diagnóstico sectorial, Informe de gestión 2013 – 2018 elaborado a partir de la información trabajada con los líderes de procesos misionales y de apoyo,  Informe EPICO, evaluación del presupuesto de inversión colombiano,  Informe al congreso 2017 -  2018 e  Informe de gestión I semestre 2018. Tambien se  se continúo cargando mensualmente en la página web el informe de ejecución presupuestal del IGAC con recursos del presupuesto por inversión  y de funcionamiento, y se ha estado enviando mensualmente para su publicación en la página Web del IGAC e IGACNET. Con respecto al producto de acuerdos de gestión en el próximo mes se presentara el informe connsolidado, en relación a la programación y gestión del anteproyecto de presupuesto 2019 en estos momentos la solocitud de presupuesto del IGAC para 2019, se encuentra en Min-Hacienda y en el DNP finalizando así la meta programada. Por último, con respecto al seguimiento a planes, proyectos e indicadores en la plataforma SOFIGAC se recibieron lo ajustes contratados con la firma  ITS, se hicieron pruebas, se solicito pasar los modulos de planes  indicadores y se esta en el proceso de cargue de los planes operativos anules de todos los procesos de la sede central. A la fecha se tienen cargados 9 de 20 POAs: Gestion Cartografica, Control Interno, Servicio al Ciudadano, Adquisiciones, Mejora Continua, Gestion Catastral, Gestion Humana, Control Disciplinario y Comunicaciones.  </t>
  </si>
  <si>
    <t>Desarrollo del aplicativo de contratos de ingreso</t>
  </si>
  <si>
    <t>Se realizó el Análisis y diseño de requerimientos.
Se creó el cronograma de las actividades, desarrollo y documentación de la aplicación.
Se cambiar la opción de “Asignar” por “Reasignar” para las solicitudes que se encuentran en estado “ASIGNADA”. 
Se creó la tabla de seguimiento para los contratos.
Se crearon los botones: nuevo y editar seguimiento.
Cuando el Distribuidor asigne una solicitud; enviar el correo, solo al Abogado al que se le ha asignado dicha solicitud.
Agregar el botón "volver"; en las pantallas en que sea requerido, en las pantallas que se ha evidenciado esto se ha agregado el botón.
Solucionar problema en las búsquedas, funcionamiento de los filtros. Además, verificar porque cuando una persona tiene dos roles asociados no puede ver los resultados de las consultas.</t>
  </si>
  <si>
    <t>Desarrollo del aplicativo</t>
  </si>
  <si>
    <t>Seguimiento y evaluación a los procesos institucionales en el cumplimiento de la programación y la gestión de la planeación de la entidad.</t>
  </si>
  <si>
    <t xml:space="preserve">Generar  versión actualizada del mapa de ortofotos del geoportal utilizando las fotografías institucionales, información de imágenes planet y landsat </t>
  </si>
  <si>
    <t>Acompañamiento y Asesoría a las Direcciones territoriales y Sede Central por diferentes medios</t>
  </si>
  <si>
    <t>Se realiza solicitud a ESRI para apoyar el diseño técnico del proceso que soporte la generación de los mapas integrados de ortofotografías.   Se actualiza mapa base vectorial según la información disponible de Catastro (Corte abril 2018)  y Cartografía</t>
  </si>
  <si>
    <t>SECRETARÍA GENERAL GIT SERVICIO AL CIUDADANO</t>
  </si>
  <si>
    <t>Satisfacción y Percepción del Usuario.</t>
  </si>
  <si>
    <t>Desarrollo y mantenimiento del sistema nacional catastral</t>
  </si>
  <si>
    <t>En el periodo enero-marzo se presto asesoria en temas de presupuesto y de proyectos a las dependencias de sede central (proyectos de inversión 2019-2022 y BPIN)) y a las territoriales (indicadores y acuerdos de gestión). Mayo: la OAP continuo prestando asesoría a las dependencias de la sede central y territoriales en el nuevo MIPG asi como en programación y gestión presupuestal, en el POA, y en acuerdos de gestión e indicadores.</t>
  </si>
  <si>
    <t>Durante el trimestre se realizaron las siguientes actividades: 
1. Atender 1524 incidencias y requerimientos. 
2. Desarrollo del modulo de actualización express.
3. Despliegue de la funcionalidad de reportes
4. Del 14 al 23 de febrero de 2018.  Se brindó capacitación a los profesionales de gestión del Nivel Central que ejecutan actividades de apoyo a los Directores Territoriales.
5. Del 14 al 16 de Marzo de 2018, se realizó inducción del SNC  a los Directores Territoriales, se cubrieron  generalidades del SNC, trámite de Mutación de primera en el sistema, Taller, Reportes, estadísticas e incidencias.  
6. El 21 de marzo, se adelantó capacitación de generalidades del SNC al GIT de Tierras de la Subd. Catastro</t>
  </si>
  <si>
    <t>No hay programción para el trimestre, sin embargo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</si>
  <si>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 xml:space="preserve">Se logró un porcentaje de Producción del SNC del 78 %. Se cerraron 417 incidencias de un total de 488 y en cuanto a los controles de calidad se adelantaron 6 y se habian presupuestado 9. En el mes de Junio  se realizaron despliegues de 6 nuevas funcionalidades relacionadas con Modificación de PH:  Inscipción de PH sobre dos o más terrenos continuos con condición cero no englobados jurídicamente, Terrenos continuos con condición cero no englobados jurídicamente, se anexan a PH existente, manteniendo la ficha matriz del PH / generando nueva ficha matriz del PH; Unión de PH con PH en uno solo, manteniendo una de las fichas matrices/generando una nueva ficha matriz; Inscripción de PH de carácter mixto (condiciones 8 y 9). 
En el Tablero de Control Geográfico pasaron a la fase de pruebas  funcionalidades (Predios sin Manzana o vereda, Topología, Polígnos Multiparte, Predios sin zonas  y Mejoras sin dig). 
Capacitaciones y acompañamientos: El 21 y 22 de junio se adelantó visita conjunta con la Subd. de Catastro a la Territoríal de Armenia, con el fin de establecer necesidades relacionadas con el SNC. Con jefe de conservación,  ejecutores, coordinador SIG y digitalizadores se trataron los siguientes temas: revisión del estado  de las incidencias del SNC, capacitación del editor, árbol de tareas   </t>
  </si>
  <si>
    <t>No hay programación en el trimestre, si embargo: Se rediseñaron los formularios y se actualizaron las fichas técnicas que se aplicaran en las encuestas semestrales para conocer el nivel de satisfacción y percepción de los usuarios i) que acceden por los canales de atención presencial, unidades móviles, Telefónico y Virtual y ii) los que interponen solicitudes (Petición, Queja, Reclamo, Denuncia o Sugerencia). 
Mediante circular interna 122 del 24 de abril de 2018 se comunica a las D.T. la implementación y aplicación semestral de los formularios de encuestas presenciales; en el portal web del IGAC se dispuso un link https://www.igac.gov.co/ permanentemente de encuesta de satisfacción para diligenciamiento de los ciudadanos y respecto del canal telefónico se aplican las encuestas a los usuarios que se comunican por este medio.
Los resultados de esta encuesta se divulgarán en el tercer trimestre de la vigencia.</t>
  </si>
  <si>
    <t xml:space="preserve">La OAP continúa asesorando a las dependencias de la sede central y direcciones territoriales en temas presupuestales, y de planeación. Se participó en la mesa técnica e gobierno digital, liderada por la OIT. En coordinación con la Superintendencia de industria y comercio se desarrolló una jornada de capacitación sobre el tema de Registro nacional de base de datos ante la SIC en el marco de la implementación de la política de protección de datos personales. Se adelanto la elaboración y propuesta de esquema de publicación de información, como herramienta para la actualización del portal web del Instituto - link de transparencia y acceso a la informcaión pública., aprobado en comité de gestión y desempeño institucional .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Así  mismo se socializaron presentaciones relacionadas con la  participación en la construcción de normas (Decreto 270 de 2017), Política de servicio al ciudadano y caracterización de usuarios </t>
  </si>
  <si>
    <t>Atención de 475 incidencias del Sistema Nacional Catastral. Realización de pruebas de nueve (9) funcionalidades en el tablero de control geográfico. Realización de pruebas de las funcionalidades: Predios editados por conservación, omisión y comisión de terreno predios sin manzana o vereda, topología, predios sin zona. Configuración del ambiente de capacitación del SNC</t>
  </si>
  <si>
    <t>En el portal web se dispuso de un link permanente https://www.igac.gov.co/ para que los usuarios puedan acceder y expresar la satisfacción respecto de la atención.
Se aplicó la encuesta de satisfacción y percepción del usuario que accede a la información del IGAC en los diferentes canales de atención.  El porcentaje de satisfacción del I semestre del 2018 fue del 75% en promedio de canales de atención y el informe se publicó en la página web de la entidad en el siguiente link: https://www.igac.gov.co/sites/igac.gov.co/files/informe_i_semestre_2018_encuestas_-_servicio_al_ciudadano.pdf</t>
  </si>
  <si>
    <t>Socialización del modelo de gestión publica eficiente.</t>
  </si>
  <si>
    <t>Consolidación y cargue de los Informes trimestrales de la gestión institucional.</t>
  </si>
  <si>
    <t>De enero a marzo se avanzó en la solicitud de informes de ejecución del PAA en sede central y territoriales, se consolido el informe al 1 trimestre del PAA y se colgo en la página web el informe para el periódo. Mayo: En el segundo trimestre se hara entrega del informe consolidado del PAA</t>
  </si>
  <si>
    <t xml:space="preserve">Se socializó el modelo de servicio al ciudadano en las Direcciones Territoriales Norte de Santander, Huila, Meta y en Sede Central  Planeación CAT, Servicio al Ciudadano y Vigilancia. </t>
  </si>
  <si>
    <t xml:space="preserve">La Oficina viene cumpliendo con el seguimiento y consolidación de informes del Instituto, el reporte de ejecución se presentará en el mes de octubre. En coordinación con los profesionales designados de las dependencias del Instituto, se elaboraron los siguientes documentos:
• Actualización de Informe de empalme: Acta de entrega de informe de gestión y diagnóstico sectorial. 
• Informe de gestión 2013 – 2018 elaborado a partir de la información trabajada con los líderes y delegados de procesos misionales y de apoyo. 
• Informe EPICO: evaluación del presupuesto de inversión colombiano
• Informe al congreso 2017 -  2018
• Informe de gestión I semestre 2018
Seguimiento cuatrimestral No. 2 al plan anticorrupción, de participación y rendición de cuentas de la Entidad, los informes se encuentran publicados en la página web: link de transparencia y acceso a la información pública, y se realizó seguimiento al Plan de mejoramiento suscrito con la Contraloria General de la república en los temas propios de la Oficina. </t>
  </si>
  <si>
    <t>Se adelanto la socialización del model de servicio al ciudadano y sus componentes: defensor del ciudadano, en el 1er encuentro de servicio al ciudadano, en los videoclips, en piezas de comunicación con apoyo de comunicaciones, por redes sociales, correo interno, entre otros.</t>
  </si>
  <si>
    <t>Se adelanto la socialización del modelo de servicio al ciudadano y sus componentes: defensor del ciudadano, en los videoclips, en piezas de comunicación con apoyo de comunicaciones, por redes sociales, correo interno, entre otros. Se revisa y ajusta modelo de gestión publica eficiente al ciudadano para su publicación en el mes de septiembre. Se proyecta resolución del 11-09-2018</t>
  </si>
  <si>
    <t>Consolidación y cargue de los Informes mensuales de la ejecución presupuestal 2018</t>
  </si>
  <si>
    <t>Modelo de Gestión Eficiente de Servicio al Ciudadano implementado.</t>
  </si>
  <si>
    <t>Durante lo corrido del año se ha cargado mensualmente en la página web por la OAP el informe de ejecución presupuestal del IGAC tanto de recursos del presupuesto de inversión como de los recursos por funcionamiento de cara al conocimiento de la ciudadania. Mayo: Se continua cargando mensualmente en la página web el informe de ejecución presupuestal del IGAC con recursos del presupuesto por inversión  y de funcionamiento, y se ha estado enviando mensualmente para su publicación en la página Web del IGAC e IGACNET.</t>
  </si>
  <si>
    <t>Al 2 trimestre se continua cargando mensualmente en la página web el informe de ejecución presupuestal del IGAC con recursos del presupuesto por inversión  y de funcionamiento, y se ha estado enviando mensualmente para su publicación en la página Web del IGAC e IGACNET.</t>
  </si>
  <si>
    <t>Al 3 trimestre se continua cargando mensualmente en la página web el informe de ejecución presupuestal del IGAC con recursos del presupuesto por inversión  y de funcionamiento, y se ha estado enviando mensualmente para su publicación en la página Web del IGAC e IGACNET.</t>
  </si>
  <si>
    <t xml:space="preserve">Procesos </t>
  </si>
  <si>
    <t>N° de procesos con activos identificados</t>
  </si>
  <si>
    <t>Verificar los niveles de accesibilidad al ciudadano en los canales de atención.</t>
  </si>
  <si>
    <t>Consolidación y publicación de los Informes Trimestrales de Acuerdos de Gestión para gerentes públicos</t>
  </si>
  <si>
    <t>Canal Presencial: con apoyo de la inérprete en lengua de señas, se atendieron 20 personas en situación de Discapacidad auditiva de la Fundación IDIPRON, con acompañamiento guiado al museo nacional de suelos, biblioteca y charla institucional; de otra parte, con radicado EE984 del 2/02/2018 dirigida a Colegios se invitaron  estudiantes en situación de discapacidad, lo anterior con el fin de evaluar el nivel de accesibilidad del canal presencial con enfoque diferencial.
Con radicado IE674 del 31/01/2018 se reitero a Difusión y mercadeo comunicar también los videos institucionales en lenguaje de señas para llegar a la población en situación de discapacidad auditiva.
Se realizó sensibilización en los protocolos de atención, Modelo de Gestión Publica Eficiente y política de servicio al ciudadano en Sede Central (Planeación y Vigilantes) y Direcciones Territoriales de Huila, Meta, Norte de Santander.
 Se adelanta gestión para implementar un Call Center y Ventanilla única en el municipio de Tumaco, para lo cual se realizaron 2 reuniones (21-02-2018; 22-02-2018).
Canal Virtual:  se apoyo la realización de un video para difundir la figura del Defensor del Ciudadano.
Canal Telefónico: se realiza evaluación de la atención al ciudadano a traves de la estrategia de  usuario incognito para el "#367".</t>
  </si>
  <si>
    <t>Identificación de activos de información para los procesos de: Juridica, control disciplinario, cartografia, catastro, difusión, gestión contractual, direccionamiento estrategico, servicios administrativos, gestión documental y gestión financiera</t>
  </si>
  <si>
    <t>En implementación del sistema DIGITURNO en las D.T. de Cesar, Yopal, Magdalena y Nariño;  e implementado en las DT: Santander, Atlántico, Norte De Santander, Caquetá, Tolima, Huila, Caldas, Boyacá, Meta, Sede Central, Cundinamarca. Se realiza seguimiento para potencializar todos los beneficios del sistema (estadísticas, entre otros)
Se revisó el link de transparencia de la página web de la entidad, y se identificaron mejoras; se realiza seguimiento a la nueva página web para identificar mejoras en la accesibilidad por este canal y se desarrolló la supervisión del contrato 19947 de 2017 para la modernización del portal web; se realizaron pruebas en los aspectos técnicos y características de los servidores involucrados en la renovación de los portales web del IGAC y en funcionamiento de los siguientes Portales: •www.igac.gov.co con cada uno de sus componentes (el IGAC, Transparencia Ciudadana, Centro Investigación, Noticias y Productos y Publicaciones); además con la funcionalidad de uso en Smartphone. •        CIAF•Geo portal • Noticias• Semana Geomántica• Tienda virtual.
Mediante ie 2858 de 02-04 se solicitó a la oficina de informática apoyo para la infraestructura tecnológica, para la atención a la población con discapacidad auditiva y con IE 5875 de 15-06 se informa que 18 DT cuentan con el Centro de Relevo: licencias software Magic y Jaws, manuales de instalación, Dotación de infraestructura tecnológica, Cámaras de video. Se realizaron ejercicios de usuario incognito en los diferentes canales, en S.C. y las D.T. de Bolívar, Boyacá, Norte de Santander y Santander. 
Se realizó sensibilización de protocolos de atención, Modelo de Gestión Publica Eficiente, política de Servicio al Ciudadano en S.C. y  DT: Bolívar, Boyacá, Norte de Santander y Santander, para un total de 272 servidores públicos.</t>
  </si>
  <si>
    <t>Levantamiento y clasificación de los activos de información del último bloque de los procesos: Control Interno, Comunicaciones, Gestiòn Geográfica, Servicio al ciudadano  y Mejora Continua.</t>
  </si>
  <si>
    <t>Se desarrollo en el trimestre la solicitud de los informes de los acuerdos de gestión a los gerentes públicos tanto de la sede central como de las territoriales. Mayo: se consolido el avance parcial al 1 trimestre de los acuerdos de gestión y su resultado final y publicación sera presentado en el segundo trimestre en razón a que la guia del DAFP define evaluaciones semestrales.</t>
  </si>
  <si>
    <t xml:space="preserve">En la implementación de los Digiturnos en las Direcciones Territoriales se apoyó en la verificación del funcionamiento de este canal de accesibilidad, en la vigencia van implementados en las Direcciones Territoriales en Cesar, Magdalena, Nariño y Cesar, para una cobertura total de 15 D.T.; Revisión del sistema Digiturno en la DT Norte de Santander 09-07-2018
Revisión esquema de publicación canal virtual 28-08-2018 para verificar el nivel de accesibilidad por este medio.
Se realiza seguimiento y verificación de los mecanismos de accesibilidad en DT Norte de Santander 06-08-2018 y en sede central 27-08-2018
Se realizó sensibilización en los protocolos de atención al ciudadano en los diferentes canales y en las temáticas de Modelo de Gestión Publica Eficiente, Política de Servicio al Ciudadano en Sede Central (Gestión Documental, Talento Humano, Planeación; GIT Servicio al Ciudadano, Subdirección Geografía y Vigilantes) y Direcciones Territoriales de Casanare, Quindío, Risaralda, Valle, Magdalena, Tolima y Sede Central.
Se invitó a 7 Colegios para ofrecer las charlas con el apoyo de intérprete de señas para las personas con discapacidad auditiva a manera de validación.
Se envía CI221 del 22-08-2018 a las Direcciones Territoriales, Unidades Operativas de Catastro y Sede Central, ofreciendo el servicio de interpretación en lengua de señas desde sede central y la posibilidad de interactuar con las diferentes DT con herramientas tecnológicas como cámara de video para atender a las personas con discapacidad auditiva; así mismo se socializa circular con las DT de Cauca, Caldas, Tolima y Quindío. 
Se realiza mesa de trabajo con CIDCCA quienes presentaron el servicio de señalética para pasillos visitados por el ciudadano 23-08-2018.
Envío de Memorando a las Direcciones Territoriales frente al lineamiento de radicación y horario para la atención a las constructoras afiliadas a Camacol 28-08-2018
Video Conferencia con las DT Caldas, Huila, Santander, Atlántico, Cesar, Caquetá, Nariño, Magdalena y Tolima para aclaración de dudas frente al manejo del Digiturno 11-09-2018
 Verificación y Seguimiento a los canales de atención en la Sede Central 27-09-2018.
Mesa de trabajo para el diagnóstico y acompañamiento del DNP para el fortalecimiento en los canales de atención 18-09-2018.
Mesa de trabajo para diligenciar el formato de buenas prácticas referente a la inclusión de la ciudadanía con discapacidad 28-09-2018
Envío de Memorando a CAMACOL frente al lineamiento de radicación y horario para la atención a las constructoras afiliadas a camacol 10-09-2018
</t>
  </si>
  <si>
    <t>Al mes de julio se consolido el informe final del semestre con los acuerdos de gestión de los gerentes públicos de la sede central y direcciones territoriales</t>
  </si>
  <si>
    <t>Se desarrollo en el trimestre la solicitud de los informes de los acuerdos de gestión a los gerentes públicosal 3 trimestre  tanto de la sede central como de las territoriales, obteniendose a la fecha (18-10/2018) el 74,19% de cumplimiento (23 de 31 informes: faltan 4 Direcciones Territoriales y 4 Informes de sede central) por lo tanto no se ha podido consolidar el informe. En el próximo mes se presentara el avance cualitativo del trimestre</t>
  </si>
  <si>
    <t>Definir lineamientos para la atención de  las Peticiones de Grupos Etnicos o Culturales.</t>
  </si>
  <si>
    <t>Inventario de activos por proceso</t>
  </si>
  <si>
    <t>Programación y gestión del Anteproyecto de presupuesto 2019 (funcionamiento e Inversión)</t>
  </si>
  <si>
    <t>JULIO: Mesa de trabajo 16-07-2018 asentamientos indigenas en colombia; Mesa de trabajo definir procedimiento peticiones lenguas 16-07-2018. Propuesta para traducir en lenguas indigenas 23-07-2018. 
AGOSTO: Se realiza mesa de trabajo para definir los lineamientos para la traducción de información pública frente a peticiones de grupos étnicos. A demás se presenta el procedimiento el cual se incluye en el manual  de peticiones, quejas, reclamos, denuncias y sugerencias que esta por revisión de planeación para su correspondiente publicación .
SEPTIEMBRE:Propuesta para traducción en lengua indigena 06-09-2018; Mesa de trabajo implementar esquemas de sensibilización relacionados con la politica de transparencia y grupos étnicos y culturales 06-09-2018.
Mesa de trabajo 07-09-2018 traducción en lenguas indigenas.
Envío de comunicado a la comunidad el Horno agradeciendo la traducción en Wayuunaiki 18-09-2018</t>
  </si>
  <si>
    <t>Se cumplio en el trimestre con lo programado en cuanto que se cargo en el SIFF de Hacienda el presuesto de funcionamiento en el marco del proyecto de presupuesto 2019 y se logro el ajuste a los proyectos de inversión de las dependencias para el periodo 2019-2022.  Mayo: Para la vigencia 2019 se envió al Min-Hacienda el anteproyecto de funcionamiento y para la programción de inversión se realizó la formulación de los proyectos de inversión en la MGA. Se realizó la reunión de programación del MGMP y en estos momentos la solocitud de presupuesto del IGAC para 2019, se encuentra en Min-Hacienda y en el DNP.</t>
  </si>
  <si>
    <t>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Se finaliza la programación y gestión del anteproyecto de presupuesto 2019.</t>
  </si>
  <si>
    <t xml:space="preserve">Realizar el levantamiento de activos de información de los procesos de la entidad a nivel central y en las 22 direcciones territoriales.  </t>
  </si>
  <si>
    <t>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Se finalizó la programación y gestión del anteproyecto de presupuesto 2019.</t>
  </si>
  <si>
    <t xml:space="preserve"> 
Identificación de activos de información para los procesos de: Juridica, control disciplinario, cartografia, catastro, difusión, gestión contractual, direccionamiento estrategico, servicios administrativos, gestión documental y gestión financiera
</t>
  </si>
  <si>
    <t>Acercar la oferta institucional al ciudadano por medio de las unidades móviles.</t>
  </si>
  <si>
    <r>
      <t xml:space="preserve">Consolidación Informes de ejecución del Plan Institucional de Gestión y Desempeño 2018 </t>
    </r>
    <r>
      <rPr>
        <b/>
        <sz val="11"/>
        <rFont val="Calibri"/>
      </rPr>
      <t>( Actividad Suspendida)</t>
    </r>
  </si>
  <si>
    <t>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</si>
  <si>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Van realizadas 4 jornadas presenciales de Servicio al Ciudadano, con lo cual se acercó la oferta institucional a través de las Unidades Móviles a más de 900 ciudadanos de los municipios de Agua de Dios en Cundinamarca, Cesar en Valledupar y Magdalena en Santa Marta, y participación en la Feria del Libro en Bogotá.</t>
  </si>
  <si>
    <t>En el trimestre se realizó con el DANE el ajuste del plan sectorial al nuevo MIPG, se avanzó en la solicitud y consolidación de los informes de ejecución al 1 trimestre con cada una de las dependencias de la sede central y se presento a la OAP del DANE el informe para la consolidación del sector. Mayo: en el 2 trimestre se presentara el informe de avance del plan sectorial de gestión y desempeño.</t>
  </si>
  <si>
    <t xml:space="preserve">Difundir la política de protección de datos personales en los diferentes canales de atención. </t>
  </si>
  <si>
    <t>Seguimiento y apoyo a los modulos de planes y proyectos e indicadores en el aplicativo SOFIGAC para sede central y Direcciones Territoriales.</t>
  </si>
  <si>
    <t>No hay programación para el trimestre.</t>
  </si>
  <si>
    <t>De acuerdo a la CI 133 de 09/05/2018 se ha venido participando en mesas de trabajo de gobierno en línea (Política de Protección de Datos Personales). Con apoyo de comunicaciones se han difundido TIPS en las pantallas de la entidad.</t>
  </si>
  <si>
    <t>Se envía Circular interna 226 del 27 de agosto de 2018 donde se da entrega del aviso de protección de datos personales habeas data actualizada, en el cual se incluyó el correo electrónico protecióndedatos@igac.gov.co.
Se está actualizando el manual de procedimientos de peticiones, quejas, reclamos y denuncias incluyendo la información de politica de datos personales. 
Mesa de trabajo frente a la información publica reservada e información clasificada. 27-08-2018
Se diligencia la matriz de implementación de la política de gobierno digital y sus evidencias según decreto 1008 de 2018.(28-08-2018)
Se diligencia matriz para la implementación de la política de gobierno digital de acuerdo al memorando 287 en relación con los temas del proceso.</t>
  </si>
  <si>
    <t>En el trimestre se realizo el levantamiento de requerimiento en el ajuste de los modulos de indicadores y planes y proyectos para adaptarlos al nuevo modelo de planeacion y gestion y se entregaron los ajustes necesarios a la firma ITS para continuar con el proceso de cargue de porductos, actividades e indicadores. Durante lo corrido del año se crearon y hace seguimiento a los indicadores de Ventas de bienes y servicios y Obligaciones presupuestales en Direcciones Territoriales asi como tambien se alinearon con las depencias de la sede central los indicadores por proceso para el SOFIGAC. Desde el mes de enero se crearon y se le esta haciendo seguimiento a los indicadores de Ventas de bienes y servicios y Obligaciones presupuestales en Direcciones Territoriales. Mayo: Se ha hecho seguimiento a los indicadores cargados en el sistema en Direcciones Territoriales y algunos procesos de la Sede Central,  y se esta a la espera de la entrega de los ajustes por parte de la firma ITS, para poder cargar el Plan de Accion Anual en el sistema SOFIGAC.</t>
  </si>
  <si>
    <t xml:space="preserve">Al finalizar el Segundo trimestre se reviso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
</t>
  </si>
  <si>
    <t xml:space="preserve">Durante lo corrido del 3 trimestre se adelantaron las siguientes actividades: El 12 de septiembre de 2018 se recibieron lo ajustes contratados con la firma  ITS, se hicieron pruebas, se solicito pasar los modulos de planes  indicadores, se esta en el proceso de cargue de los planes operativos anules de todos los procesos de la sede central. A la fecha se tienen cargados 9 de 20 POAs: Gestion Cartografica, Control Interno, Servicio al Ciudadano, Adquisiciones, Mejora Continua, Gestion Catastral, Gestion Humana, Control Disciplinario y Comunicaciones.  </t>
  </si>
  <si>
    <t>Diseñar y desarrollar la estrategia de Participación Ciudadana.</t>
  </si>
  <si>
    <t>Se adelantaron mesas de trabajo al interior del GIT para avanzar en el diseño de la estrategia de participación ciudadana.</t>
  </si>
  <si>
    <t>Se realizaron videoconferencias sobre la ley de transparencia y participación ciudadana para las Territoriales: Atlántico, Caldas, Caquetá, Cauca, Meta, Tolima, Bolívar, Boyacá, Cesar, Córdoba, Huila. Con el fin sensibilizar a los funcionarios en el compromiso por dar cumplimiento de estas políticas.
Mediante EE8238 de 13/06/2018 dirigido a la Dirección de Transparencia, participación y Servicio al Ciudadano del Departamento Advo de la Función Pública, se solicitó información y orientación. Se realizó mesa de trabajo con la Oficina Asesora Jurídica para definir lineamientos para el desarrollo de la estrategia de participación ciudadana, concluyendo convocar a todas las áreas para desarrollar la estrategia ya que es transversal a todas las dependencias del IGAC.
Se participó en el evento de Rendicón de Cuentas; en el 1er Encuentro de Servicio al Ciudadano se incluyó el tema de Participación Ciudadana – Rendición de Cuentas Control Social Racionalización de Trámites; con las Unidades Móviles se realizó visita al municipio de Agua de Dios, en el marco del proyecto de investigación “Propuesta Metodológica para el Barrido Predial Masivo con Enfoque Multipropósito” como ejercicio de participación ciudadana.</t>
  </si>
  <si>
    <t>Se asiste a taller sobre el manual único de rendición de cuentas con enfoque en derechos humanos y paz convocado por la Función Pública el día 13 de Julio de 2018. 
Mesa de trabajo estrategias publicitarios - ley de transparencia 17-07-2018
Se consolida la información frente la gestión del GIT Servicio al Ciudadano referente a todo el Video Conferencias a las DT  Nariño 12-09-2018; Caqueta 18-09-2018; Sucre 26-09-2018 frente a participación ciudadana, transparencia y protocolos de atención.</t>
  </si>
  <si>
    <t>Realizar el primer encuetro de servicio al ciudadano del IGAC.</t>
  </si>
  <si>
    <t>Entre el 23 al 25 de mayo de 2018, en la Sede Central se llevó a cabo el 1er Encuentro Nacional de Servicio al Ciudadano con la finalidad de fortalecer competencias en los servidores públicos de cara al ciudadano y forjar la cultura del servicio en el IGAC, en reconocimiento a que el ciudadano es el EJE de la administración pública y que demanda cada día, servicios con oportunidad y calidad.
En el encuentro se compartieron experiencias exitosas de servicio de 7 Entidades y que contó con participación de 105 servidores públicos del IGAC a nivel nacional. La principales temáticas abordadas fueron: i) Calidad en la Atención al Ciudadano; ii) Herramientas de autogestión en el servicio al ciudadano; iii) Protección de Datos Personales, iv) Herramienta razonable y accesibilidad para personas sordas y ciegas; v) Protocolos de Atención y Comunicación Asertiva; vi) Participación Ciudadana – Rendición de Cuentas Control Social Racionalización de Trámites; vii) Peticiones, Quejas y Reclamos; viii) Transparencia y Anticorrupción.
Se anticipó a la programación por Agenda de las entidades participantes.</t>
  </si>
  <si>
    <t>Actividad cumplida al 100% y reportada en el trimestre anterior. Se complementa: Se envió Circular Interna 8002018CI182 del 04-07-2018 de las Memorias del I Encuentro Nacional de Servicio al Ciudadano a las personas que participaron de cada Dirección Territorial y Unidades Operativas de Catastro  y entrega de memorias en Cali 05-07-2018.</t>
  </si>
  <si>
    <t>Implementar mecanismos de evaluación periódica del desempeño de los servidores en torno al servicio al ciudadano.</t>
  </si>
  <si>
    <t>Parte de los mecanismos que se realizan es la medición de los tiempos de respuesta de las PQRD vrs con los tiempos legales y se calcula el nivel de oportunidad en la respuesta, cuyos resultados muestran el desempeño de los funcionarios quienes tienen a cargo la respuesta de las mismas.
Otro mecanismo es la implementación de los asignadores de Turnos, y se inicio el análisis de la información que arroja dicho sistema, para conocer estadisticas y calificación del desempeño dada por el ciudadano al servidor que lo atendio.</t>
  </si>
  <si>
    <t>No hay programación en el trimestre.</t>
  </si>
  <si>
    <t>Medir de la satisfacción de los usuarios</t>
  </si>
  <si>
    <t>Se finalizo y entregó el Informe de las encuestas de satisfacción y percepción del Ciudadano del II Semestre de 2017 y se remitio para publicación en la página web.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</si>
  <si>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Mediante CI 122 del 24 de abril de 2018 se comunica a las D.T. la implementación y aplicación semestral de los formularios de encuestas presenciales para conocer la satisfacción y percepción de los usuarios que acceden a los diferentes canales y su posterior análisis. Las Territoriales Caldas, Huila, Bolívar, Casanare, Santander, Guajira, Cesar, Caquetá, Meta, Atlántico y la Oficina de Difusión y Mercadeo de Medellín remitieron los formularios diligenciados de las encuestas realizadas en el canal presencial, para un total de 606 encuestas realizadas. En el canal telefónico y virtual también se realizaron encuestas a los usuarios para un total de 23 encuestas. Vía telefónica se realizó encuestas a 16 ciudadanos sobre la respuesta a sus PQRD.</t>
  </si>
  <si>
    <t>Se aplicó la encuesta de satisfacción y percepción del usuario que accede a la información del IGAC en los diferentes canales de atención y se presento el Informe de encuesta de Satisfacción y percepción al ciudadano con un porcentaje de satisfacción del I semestre del 2018 el cual arrojo un porcentje promedio del 75%, tomado a un promedio de 648 encuestas. https://www.igac.gov.co/sites/igac.gov.co/files/informe_i_semestre_2018_encuestas_-_servicio_al_ciudadano.pdf
Se envía correo adjuntando el primer informe de encuestas de satisfacción a las Direcciones Territoriales,  en el mes de agosto para el conocimiento, toma de decisiones y la oportunidad de implementar mejoras a los procesos de la entidad en busca de prestar un servicio de calidad a sus ciudadanos.
Mesa de trabajo para revisar los informes de encuesta 15-08-2018
Circular interna 256 para la aplicación de los formularios  de encuesta para el segundo semestre de 2018</t>
  </si>
  <si>
    <t>Elaborar y socializar la Caracterización usuarios y partes interesadas</t>
  </si>
  <si>
    <t>Oficina Asesora de Planeación</t>
  </si>
  <si>
    <t>El GIT se Servicio al Ciudadano, revisa y actualiza la matriz de partes interesadas del proceso de Servicio al Ciudadano e identifica las necesidades y expectativas de los usuarios; ejercicio que hace parte del proceso de caracterización de usuarios, ya que aquí se conocen las necesidades y expectativas de los ciudadanos. Se esta a la espera de los resultados de la encuesta de satisfacción del I semestre  para identificar las necesidades de los usuarios.  Se analizan y se gestionan las Sugerencias, se clasifican y analizan las Quejas y Reclamos.</t>
  </si>
  <si>
    <t xml:space="preserve">Se elaboro el informe de encuestas que sirve de insumo para la caracterización de los usuarios.
Se realiza mesa de trabajo para revisar los informes de Encuesta de Satisfacción y Percepción al Ciudadano e Informe de Peticiones, quejas, reclamos y denuncias con el fin de elaborar la matriz de caracterización de usuarios y partes interesadas. 
Se proyecta circular 256 del 25 -09-2018 para la aplicación de las encuestas que servira como insumo para la elaboración de la caracterización de usuarios y partes interesadas.  </t>
  </si>
  <si>
    <t>Porcentaje avance de iniciativas identificadas por el IGAC que se enmarcan en los ODS de la Hoja de ruta de la Cooperación Internacional</t>
  </si>
  <si>
    <t xml:space="preserve">Durante el presente periodo se identificaron dos iniciativas de acuerdo a los ODS priorizados, de la siguiente manera:                                                                                                                                                                      -Convenio 043 de 2006 del IGAC suscrito con el Ministerio de Agricultura, Ganadería y Alimentación de Guatemala:                                                                     
2. Poner fin al hambre, lograr la seguridad alimentaria y la mejora de la nutrición y promover la agricultura sostenible.
12. Asegurar patrones de consumo y producción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-Convenio 4208 de 2011 del IGAC con la Oficina de las Naciones Unidas para Asuntos del Espacio Ultraterrestre:Convenio del IGAC  con la Oficina de las Naciones Unidas para Asuntos del Espacio Ultraterrestre:                     
13. Tomar acciones urgentes para combatir el cambio climático y sus impactos.
17. Fortalecer los medios de implementación y revitalizar la asociación global para el desarrollo sostenible.
</t>
  </si>
  <si>
    <t xml:space="preserve">Durante el presente periodo se identificaron dos iniciativas de acuerdo a los ODS priorizados, de la siguiente manera:
-Convenio suscrito entre el IGAC y Agencia de Cooperación Internacional del Japón - JICA
11. Lograr que las ciudades y los asentamientos humanos sean inclusivos, seguros, resilientes y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 Convenio suscrito con el Instituto Aleman de Investigaciones Geodesicas                                                                                                9. Construir infraestructuras resilientes, promover la industrialización inclusiva y sostenible y fomentar la inovación.                                                                                                                                   11. Lograr que las ciudades y asentamientos humanos sean inclusivos, seguros, resilientes y sostenibles.                                                                                                                                              17. Fortalecer los medios de implementación y revitalizas la asociación global para el desarrollo sostenible.                                                                                                                                                          - Proyecto USAID para el desarrollo de un aplicativo web en tiempo real, para realizar el seguimiento al cumplimiento de las responsabilidades del IGAC en el marco de la Ley 1448 de 2011                                                                                                             16. Promover sociedades pacificas e inclusivas para el desarrollo sostenible, facilitar el acceso a la justicia para todos y construir a todos los niveles instituciones eficaces e inclusivas que rindan cuentas.         17. Fortalecer los medios de implemantación y revitalizar  la asociación global para el desarrollo sostneible.                                                                   </t>
  </si>
  <si>
    <t xml:space="preserve">Durante el presente periodo se identificaron dos iniciativas de acuerdo a los ODS priorizados, de la siguiente manera:
- Programa de Intercambio de Información de Modelos de Alta Resolución (TREx)
9. Construir infraestructuras resilientes, promover la industrialización inclusiva y sostenible y fomentar la innovación.                                                                                                                                   
11. Lograr que las ciudades y los asentamientos humanos sean inclusivos, seguros, resilientes y sostenibles
17. Fortalecer los medios de implementación y revitalizar la asociación global para el desarrollo sostenible.
- Proyecto USAID "Organización y el levantamiento de inventario digital de 3.493 metros lineales de expedientes de fichas prediales pertenecientes a las Direcciones Territoriales (DT) del IGAC de Bolívar, Cauca, Meta, Casanare, Sucre, Cesar y Tolima y en sus 10 unidades operativas adscritas (UOC)"
16. Promover sociedades pacificas e inclusivas para el desarrollo sostenible, facilitar el acceso a la justicia para todos y construir a todos los niveles instituciones eficaces e inclusivas que rindan cuentas.
17. Fortalecer los medios de implementación y revitalizar la asociación global para el desarrollo sostenible.
- Acuerdo de cooperación Interinstitucional para la coproducción geográfica, con la National Geospatial-Intelligence Agency de Estados Unidos (NGA).
9. Construir infraestructuras resilientes, promover la industrialización inclusiva y sostenible y fomentar la innovación.                                                                                                                                   
11. Lograr que las ciudades y los asentamientos humanos sean inclusivos, seguros, resilientes y sostenibles
17. Fortalecer los medios de implementación y revitalizar la asociación global para el desarrollo sostenible.
</t>
  </si>
  <si>
    <t>Iniciativas identificadas por el IGAC que se enmarcan en los ODS de la Hoja de ruta de la Cooperación Internacional del IGAC</t>
  </si>
  <si>
    <t>Procesos con riesgos identificados y evaluados</t>
  </si>
  <si>
    <t>Realizar seguimiento a los proyectos, convenios, compromisos y afiliaciones de carácter internacional de la entidad.</t>
  </si>
  <si>
    <t>Identificación de riesgos de seguridad de la información para los procesos de: Juridica, control disciplinario, cartografia, catastro, difusión, gestión contractual, direccionamiento estrategico, servicios administrativos, gestión documental y gestión financiera</t>
  </si>
  <si>
    <t>Identificación de riesgos de seguridad de la información para los procesos de: Comunicaciones, mejora continua y control interno</t>
  </si>
  <si>
    <t>En este periodo, se realizaron las reuniones trimestrales de seguimiento, con los enlaces de cooperación de las areas misionales, y se actualizó la matriz de iniciativas de cooperación internacional del instituto.</t>
  </si>
  <si>
    <t>En este periodo, se actualizó la matriz de iniciativas de cooperación internacional del instituto, y se realizaron reuniones de seguimiento con los enlaces de cooperación, en los casos en los que se considero pertinente.</t>
  </si>
  <si>
    <t>Se actualizó la matriz de iniciativas de cooperación internacional del instituto, y vencido el trimestre, se realizaron reuniones de seguimiento con los enlaces de cooperación.</t>
  </si>
  <si>
    <t>Riesgos de seguridad de la información identificados, evaluados y tratados por procesos</t>
  </si>
  <si>
    <t>Realizar la evaluación y tratamiento de riesgos de seguridad de la información  para los procesos del IGAC.</t>
  </si>
  <si>
    <t xml:space="preserve">Apoyar la formulación, gestionar y consolidar por lo menos una iniciativa de cooperación internacional, de manera exitosa. </t>
  </si>
  <si>
    <t>Seguimiento y control de las PQRD</t>
  </si>
  <si>
    <t>Para este periodo, no se programó avance en esta actividad.</t>
  </si>
  <si>
    <t>Durante este periodo se han adelantado gestiones para establecer convenios marco de cooperación con el Instituto Nacional de Estadistica y Geografia (INEGI), de Mexico, y con el Instituto Nacional de Información Geografica de Corea del Sur. Igualmente, se establecio un Memorando de Entendimiento con el Instituto Geografico Nacional Jose Joaquin Hungria Morell (IGN-JJHM), de República Dominicana; y se han realizado acercamientos con la Agencia Española de Cooperación Internacional para el Desarrollo (AECID), para concretar un convenio especifico orientado a la realización de procesos catastrales en el Departamento de Nariño. Adicionalmente, se brindó apoyo a la Oficina CIAF para formular un proyecto de cooperación tecnica con la Comisión Nacional para el Conocimiento y Uso de la Biodiversidad de Mexico (CONABIO), para ser presentado a la comisión mixta con este pais.</t>
  </si>
  <si>
    <t>Para este periodo, no se programó avance en esta actividad</t>
  </si>
  <si>
    <t>Se realizo seguimiento al 100% de las PQRD radicadas en Cordis en el Trimestre I, esto es a 43.495, identificandose un porcentaje de gestión del 65% que corresponde a 28.301 solicitudes atendidas a nivel nacional; y seguimiento al 100% de las peticiones de vigencias anteriores, identificandose un saneamiento del 75% (11.510/15.420).</t>
  </si>
  <si>
    <t>Se realizo el seguimiento al 100% de las PQRD radicadas en el  segundo trimestre y las pendientes  de finalizar de trimestres y vigencias anteriores.
En el semestre I,  serecibieron 87.855 PQRD de las cuales se repondieron el 78,6% (69.023) y el 21,4% restante quedo en trámite en las sedes a nivel nacional. 
Se senearon a nivel nacional el 90% de las PQRD de vigencias anteriores (13.866/15420)</t>
  </si>
  <si>
    <t xml:space="preserve">Realizar labores de coordinación con entidades del orden nacional vinculadas a la CI, para fortalecer la gestión internacional del Instituto. </t>
  </si>
  <si>
    <t>Se han realizado las labores de coordinación pertinentes con la Agencia Presidencial de Cooperación Interacional (APC), para definir el trabajo en el presente año, generar propuestas de cooperación con el sector privado, documentar buenas practicas del instituto y participar u desarrollar actividades en Comisiones Mixtas de Cooperación Internacional entre los gobienros de la región.                                                                                                                            Igualmente, se esta coordinando con Cancillería, la participación y presentación de nuevas iniciativas en la Mesa de Ciencia, Tecnologia e Innovación con Estados Unidos</t>
  </si>
  <si>
    <t>Durante este periodo se han realizado labores de coordinación con Cancillería para participar del foro de alto nivel UNISPACE+50; y la Reunión de Expertos de Naciones Unidas sobre la Gestión de la Información Geoespacial, asi como para realizar el pago a la afiliación el Instituto Panamericano de Geografía e Historia (IPGH). Adicionalmente, se han entablado comunicaciones con al CEPAL para establecer una linea de asistencia tecnica sobre uso y gestión de la información geoespacial y estadistica.</t>
  </si>
  <si>
    <t>Durante este periodo, se adelantarón labores de coordinación con la Agencia Presidencial de Cooperación Internacional (APC), para llevar a cabo la visita tecnica del proyecto de fortalecimiento IDE, al Instituto Geografico de República Dominicana, asi como para coordinar el recibimiento de una visita tecnica en el marco del proyecto de la Comisión Mixta con México, presentar una propuesta de proyecto a la cooperación China. Adicionalmente, se han entablado comunicaciones con Cancillería para fortalecer la participación pais en el marco del grupo de Expertos de Nciones Unidas sobre Información Geoespacial (UN-GGIM) y la gestión del Instituto Panamericano de Historia y Geografía (IPGH).</t>
  </si>
  <si>
    <t>Promover Buenas prácticas para mejorar la gestión de las PQRDS.</t>
  </si>
  <si>
    <t xml:space="preserve">Actualizar y socializar la hoja de ruta de cooperación internacional del instituto para el periodo 2018-2019. </t>
  </si>
  <si>
    <t>Se actualizó y socializó la Hoja de Ruta de la Cooperación Internacional del Instituto para el año 2018.</t>
  </si>
  <si>
    <t>Para este periodo, no se programo avance en esta actividad.</t>
  </si>
  <si>
    <t>Se realizaron 12 visitas de seguimiento para revisar e impulsar la gestión de las peticiones en la Sede Central, en 5 Direcciones Territoriales (Casanare, Huila, Tolima, Meta, Norte de Santander y en 4 Unidades Operativas de Catastro. Arauca, La Mesa, Pacho y Zipaquirá).
Se fortalecieron las competencias de 123 servidores públicos que interactúan con el ciudadano, en temas de Protocolos de Atención, Modelo de Gestión Pública de Atención al Usuario, la Figura del Defensor al Ciudadano, Manual y normatividad de PQRSD, comunicación asertiva y manejo de la herramienta CORDIS.
Socialización de Tips sobre el manejo de las PQRDS: "Procedimiento Quejas &amp; Reclamos" (12 de marzo); "pasos para presentar una PQRDS" (8 de Marzo); "que son las peticiones" (7 de marzo).  
Video Conferencia con las 22 Direcciones Territoriales para el saneamiento de las PQRD de años anteriores, y sensibilizar con casos prácticos frente el manejo del Derecho de Petición y las implicaciones legales”.
Se fortalecieron competencias de los profesionales del GIT Servicio al Ciudadano con capacitación en temas de procedimiento Disciplinario, Comunicación Asertiva y lineamientos de traducción e interpretación en lenguas nativas. Por otra parte, se desarrollaron jornadas de gestión del conocimiento interno al interior del GIT de Servicio al Ciudadano para unificar criterios frente a temas de Seguimiento de peticiones, informe de peticiones (13 de febrero); Plan de Acción, Página Web y Digiturnos (15 de febrero), digitalización y análisis de resultados de encuestas (13 de febrero).</t>
  </si>
  <si>
    <t>Van realizadas 20 visitas de seguimiento para fortalecer el modelo de servicio al ciudadano e impulsar la gestión y el saneamiento de las PQRD en S.C. y  las D.T.: Atlántico, Casanare, Huila, Meta, Norte de Santander, Tolima, Valle y en las UOC de Arauca, el Banco, La Mesa, Monpox, Pacho, Palmira, Puerto Boyacá, Zipaquirá.
Se desarrolló Video conferencia con las 22 Direcciones Territoriales para el saneamiento de las PQRD de años anteriores, y sensibilizar con casos prácticos frente el manejo del Derecho de Petición y las implicaciones legales”.
Se llevó a cabo el 1er Encuentro Nacional de Servicio al Ciudadano, con participación de 7 Entidades y asistencia de 105 servidores del IGAC.
Van desarrolladas 4 jornadas presenciales de Servicio al Ciudadano, con lo cual se acercó la oferta institucional a más de 900 ciudadanos de los mpios de Agua de Dios en Cundinamarca, Cesar en Valledupar y Magdalena en Santa Marta, y participación en la Feria del Libro en Bogotá.
Se fortalecieron competencias de 395 servidores públicos que interactúan con el ciudadano, en temas de Protocolos de Atención, Modelo de Gestión Pública de Atención al Usuario, la Figura del Defensor al Ciudadano, Manual y normatividad de PQRSD, #367, comunicación asertiva y manejo de la herramienta CORDIS; en S.C. y las D.T. de Bolívar, Huila, Guajira,   Meta, Norte de Santander, Santander, Boyacá y las UOC el Banco Magdalena y Mompox. 
Se gestionó con Talento Humano 1 curso virtual de Lenguaje Claro y 1 Taller de Actualización y Manejo en los Derechos de Petición, en éste último participaron 51 servidores públicos a nivel nacional. Se divulgaron Tips sobre el servicio al ciudadadano con apoyo de comunicaciones.
Se realizó seguimiento a las PQRDS radicadas en la vigencia y las de vigencias anteriores.
Se divulgaron TIPS en las pantallas y correos internos.
Se establecen recomendaciones en los informes trimestrales de seguimiento y se envian al GIT de Control Disciplinario los casos pertinentes, para el respectivo trámite disciplinario.</t>
  </si>
  <si>
    <t xml:space="preserve">Van realizadas 7 visitas de seguimiento para fortalecer el modelo de servicio al ciudadano e impulsar la gestión y el saneamiento de las PQRD en S.C. y  las D.T.: Valle, Norte de Santander, Magdalena, Tolima, Casanare, Risaralda, Cauca.
Plan de Trabajo GIT Servicio al Ciudadano de peticiones años anteriores Direcciones Territoriales (18-07-2018)
Socialización Paso a paso Aplicativo cordis con GIT Servicio al ciudadano (19-07-2018)
Plan de contingencia revisión año 2017 Subdirecciòn de Geografia y Cartografia (24-07-2018)
AGOSTO:  2 visitas de seguimiento para fortalecer el modelo de servicio al ciudadano e impulsar la gestión y el saneamiento de las PQRD en D.T.: Quindío y Risaralda ; asi mismo visitas a DT Norte de Santander, Cauca, Meta Cundinamarca y UOC Quibdo para revisión PQRDS  y seguimiento a los mecanismos de accesibilidad a través de los canales de atención.
 Publicación en IGACNET Paso a paso Aplicativo cordis con GIT Servicio al ciudadano en el link https://igacnet.igac.gov.co/es/contenido/guia-reporte-peticiones
Mesa de trabajo para verificar el estado de las PQRDS 03-09-2018;
Plan de contingenia DT Cundinamarca en el cual se establece un apoyo temporal para radicación de oficios 05-09-2018/06-09-2018/07-09-2018/12-09-2018/19-09-2018/21-09-2018
Reiteración semanal via correo electrónico a las D.T. para la finalización de PQRDS. 
</t>
  </si>
  <si>
    <t xml:space="preserve">Mantener el monitoreo de Oferta y Demanda de la Cooperación Internacional para el IGAC. </t>
  </si>
  <si>
    <t>Durante el presente periodo se dio inicio a las labores de monitoreo de oferta y demanda de cooperación internacional, de acuerdo a las lineas tematicas priorizadas por las areas, y contempladas en la Hoja de Ruta de la Cooperación Internacional del Instituto.</t>
  </si>
  <si>
    <t>Se ha dado continuidad al proceso de monitoreo de Oferta y Demanda, estableciendo los Objetivos de Desarrollo Sostenible que pudieran cumplirse, desde la misionalidad del Instituto, y que en ese sentido facilitan la presentación y orientación de iniciativas de cooperación internacional.</t>
  </si>
  <si>
    <t>Se ha dado continuidad el proceso de monitoreo de Oferta y Demanda de Cooperación Internacional.</t>
  </si>
  <si>
    <t>Socializar y difundir la Figura del Defensor al Ciudadano.</t>
  </si>
  <si>
    <t>Adelantar la gestión de los compromisos de Cooperación Internacional.</t>
  </si>
  <si>
    <t>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Se realizó mesa de trabajo con el DNP y la Defensoría del Contribuyente y del Usuario Aduanero de la DIAN para identificar y apropiar buenas prácticas de atención al ciudadano.</t>
  </si>
  <si>
    <t>Se socializó y difundio a nivel interno y externo la Figura del Defensor al Ciudadano, en vigencia de la resolución No. 1252 de 2017 y la Resolución 560 de mayo de 2018, de modificación; a través de las pantallas de la entidad, IGACNET, página web y en las redes sociales, como Facebook, YouTube y Twitter. https://noticias.igac.gov.co/en/contenido/los-usuarios-del-igac-cuentan-con-un-defensor-del-ciudadano-0
https://www.youtube.com/watch?v=mCM8P-5U8hg</t>
  </si>
  <si>
    <t>Se envía a la Secretaría General el Informe del Defensor al ciudadano del Primer Semestre mediante memorando IE 8889 El 23 de agosto en el cual se incluye la gestión adelantada frente a los criterios mantenidos en sus apreciaciones como defensor, el número de solicitudes recibidas de acuerdo a su competencia, manejo dado a las solicitudes y estado de las mismas. 
Mesa de trabajo 28 y 29 -08-2018  sobre tips de la figura del defensor al ciudadano
Tip Defensor al Ciudadano mediante correo institucional 06-09-2018</t>
  </si>
  <si>
    <t>En este periodo, se ha dado gestion a compromisos de cooperación internacional, como lo ha sido la presentación de dos candidatos a becas de cursos de las agencias de cooperación surcoreana (KOIKA) y japonesa (JICA).</t>
  </si>
  <si>
    <t xml:space="preserve">Durante este periodo se atendió la visita de una delegación tecnica del Instituto Geografico Nacional de República Dominicana, de acuerdo a lo establecido en el proyecto de la Comisión Mixta, y se dio seguimiento a la actividad, por medio de la videoconferencia programada. De igual forma, se dio continuidad a la participación del instituto en los talleres del Mapa Integrado de America del Sur (MIAS). </t>
  </si>
  <si>
    <t>Durante este periodo se participó de la reunión de la Comisión Mixta Colombia-Mexico, en la que se aprobó un proyecto de cooperación elaborado por el IGAC, y se desarrolló un encuentro de alto nivel con representantes de la Corporación de la Información Territorial y Geoespacial de la República de Corea (LX Korea), en la que se firmo un memorando de entendimiento entre las partes.</t>
  </si>
  <si>
    <t>Gestionar la viabilidad de implementar una aplicación para facilitar a los ciudadanos la radicación y consulta de las PQRDS por dispositivos moviles.</t>
  </si>
  <si>
    <t>Gestionar la actualización y funcionalidad de la información de Cooperación Internacional publicada en la Página Web.</t>
  </si>
  <si>
    <t>Se realiza adición con la empresa de Recursos Tecnológicos S.A. E.S.P y el IGAC para el desarrolo e implementación de una APP del IGAC donde el ciudadano pueda presentar peticiones, quejas, reclamos y denuncias desde su dispositivo movil. a demás la aplicación móvil del IGAC, permitirá al ciudadano acercarse a la entidad. Así mismo adquirir los productos, la interacción con mapas más directa para los sistemas apple store y google play."</t>
  </si>
  <si>
    <t>Durante el presente periodo se realizo el cargue de la Hoja de Ruta de la Cooperación Internacional del Instituto, debidamente actualizada, en la pagina web.</t>
  </si>
  <si>
    <t>Durante el presente periodo de elaboraron los documentos base de actualización del link de cooperación internacional, referentes a afiliaciones internacionales y convenios internacionales. Debido al proceso de actualización general de la pagina web institucional, estos documentos estan en proceso de carge.</t>
  </si>
  <si>
    <t>Durante este periodo se ajustaron los documentos base de actualización de la pagina, de acuerdo a lineamientos de disposición de la información al público y se realizó su debido cargue a la pagina web institucional.</t>
  </si>
  <si>
    <t>Elaborar informes de control y seguimiento de las PQRDS.</t>
  </si>
  <si>
    <t>Se elaboró el informe de control y seguimiento a las PQRSD del I Trimestre de 2018 el cual incluye  las estadísticas de las peticiones recibidas en la vigencia y el saneamiento de las de vigencias anteriores.</t>
  </si>
  <si>
    <t>Se elaboraron informes periodicos de control y seguimiento de las peticiones los cuales fueron enviados por correo electronico y se consolidó el informe de Gestión de las PQRSD del I Trimestre y II Trimestre de 2018, el cual fue enviados a las dependencias con radicado IE733 del 20/04/2018.</t>
  </si>
  <si>
    <t>Informe de Gestión de las PQRSD de II Trimestre de 2018, el cual fue enviados a las dependencias con radicado IE7348 del 18/07/2018.
Se remite informe del mes de julio mediante correo electrónico 21-08-2018 y del mes de agosto mediante correo electónico 10-09-2018</t>
  </si>
  <si>
    <t>Publicar en página web Informe Servicio al Ciudadano</t>
  </si>
  <si>
    <t>Se publicó el informe de PQRSD del I trimestre del 2018 en la página web de la entidad, para conocimiento de todas las partes interesadas.Mediante radicado IE733 del 20/04/2018 se remitió a las dependencias en informe de seguimiento de las PQRSD del I trimestre de 2018.</t>
  </si>
  <si>
    <t>Se publicó el informe de PQRSD del II trimestre del 2018 en la página web de la entidad, para conocimiento de todas las partes interesadas en el link https://www.igac.gov.co/sites/igac.gov.co/files/presentacion_informe_ii_trimestre_2018_-_ciudadano.pdf</t>
  </si>
  <si>
    <t>Jornadas de socializacion y divulgación en seguridad de la información realizadas</t>
  </si>
  <si>
    <t xml:space="preserve">Se realizaron 25 jornadas de socialización en direcciones territoriales, 09 jornadas en sede central. </t>
  </si>
  <si>
    <t xml:space="preserve">Se realizaron jornadas de socialización a los grupos de infraestructura y de software de la oficina, sobre las polìticas específicas de seguridad de la información.
</t>
  </si>
  <si>
    <t>Jornadas de socialización y divulgación en seguridad de la información</t>
  </si>
  <si>
    <t xml:space="preserve">Realizar socialización y divulgación en seguridad de la información en sede central y las 22 direcciones territoriales. </t>
  </si>
  <si>
    <t>Se realizaron 25 jornadas de socialización en direcciones territoriales, 09 jornadas en sede central.</t>
  </si>
  <si>
    <t xml:space="preserve">Se realizaron jornadas de socialización a los grupos de infraestructura y de software de la oficina, sobre las polìticas específicas de seguridad de la información.
</t>
  </si>
  <si>
    <t>COMUNICACIONES</t>
  </si>
  <si>
    <t>OFICINA DE COMUNICACIONES</t>
  </si>
  <si>
    <t>Porcentaje avance Implementación Estrategía de comunicación</t>
  </si>
  <si>
    <t>EFICACIA</t>
  </si>
  <si>
    <t>Durante el primer trimestre se realizó la implementación de las actividades establecidas en el Plan de Comunicaciones tanto en lo interno como en lo externo, se diseñó la estrategia de comunicaciones 2018, se realizó de manera oportuna la divulgación de contenidos temáticos estretégicos generados por el Instituto como es todo lo relacionado con actualización catastral, avalúos y Belén de Bajirá, se mantuvieron actualizadas las diferentes herramientas de comunicación a través de las cuales los ciudadanos, usuarios internos y externos consultan información de interés.  El avance representa un 25.18% del 19.05% programado para el primer trimestre.</t>
  </si>
  <si>
    <t>Durante el segundo trimestre se realizó la ejecución de las actividades establecidas en el Plan de Comunicaciones tanto para comunicación interna como externa, se realizó de manera oportuna la divulgación de contenidos temáticos estretégicos generados por el Instituto: Actualización Catastral Ibagué - Boyacá, Impuesto predial Boyacá – Ibagué, Amojonamiento Belén de Bajirá, Valor catastral ciudades, Proyecto catastral Agua de Dios, Rendición de cuentas, deslindes, actualización catastral, entre otros,  los cuales fueron divulgados a través de las diferentes herramientas de comunicación con que cuenta el instituto y publicados en diferentes medios de comunicación. Se apoyó la realización de la audiencia de rendición de cuentas anual del IGAC en la ciudad de Pereira. Así mismo se divulgó diariamente la inforamación de interés para los servidores del IGAC a través de las herramientas de comunicación interna, y se apoyó logística y periodisticamente la realización de las olimpiadas IGAC 2018 en la ciudad de Bucaramanga. El avance para este priodo acumulado, representa un 28.24%, con respecto al  25.53% programado para el segundo trimestre.</t>
  </si>
  <si>
    <t>Con las acciones de comunicación ejecutadas durante este periodo, la cuales se relacionan a continuación, se registra un avance de ejecución del 8.68%, con respecto al 10.22% programado para el mes de septiembre, los contenidos publicados y socializados a través de las diferentes herramientas de comunicación tanto internas como externas, permitieron mantener informados de manera permanente y oportuna a los diferentes grupos de interés y contribuir al fortalecimiento de la identidad institucional. El déficit del  -1.54% en la ejecución que presenta el indicador para este mes,  se da por el periodo de transición de los nuevos lineamientos que se están manejando frente al manejo de las comunicaciones por parte de la actual administración, en donde se deben tecnificar los contenidos que se venían divulgando, deben estar más enfocados a todo lo relacionado con gestión del conocimiento, investigación, temas científicos que estén más enfocados al trabajo técnico que realiza el Instituto en el marco de su labor misional</t>
  </si>
  <si>
    <t xml:space="preserve">Plan de Comunicaciones del IGAC 2018 implementado </t>
  </si>
  <si>
    <t>Divulgar información a los servidores del IGAC, a través de las herramientas de comunicación interna del Instituto</t>
  </si>
  <si>
    <t xml:space="preserve">La actividad con corte a primer trimestre, presenta un avance del 24.44% con respecto al 19.02% programado, avance y ejecucion que corresponde a la conceptualización, publicación y socialización de 639 contenidos temáticos, (piezas divulgativas, videos institucionales, boletines virtuales, entre otros) que fueron divulgados a través de las diferentes herramientas de comunicación interna, con el propóstio de mantener informados a los servidores del IGAC en Sede Central, Direcciones Territoriales y Unidades Operativas, sobre temas estrátegicos y de interés institucional. </t>
  </si>
  <si>
    <t>Para el segundo trimestre la actividad presenta un avance de ejecución y cumplimiento del 28.82% con respecto al 25,83% programado para el trimestre, avance y ejecucion que corresponde a la conceptualización, publicación y socialización de 643 contenidos temáticos, entre piezas divulgativas, videos institucionales, boletines virtuales, entre otros) que fueron divulgados a través de las diferentes herramientas de comunicación interna con que cuenta el Instituto, con el propóstio de mantener informados a los servidores del IGAC en Sede Central, Direcciones Territoriales y Unidades Operativas, sobre temas estrátegicos y de interés institucional. Así mismo se apoyó desde Comunicaciones lo correspondinete a la realización de la Olimpiadas Bucaramanga 2018 (diseño de piezas, boletines de prensa, realización de videos, cubrimiento audiovisual, fotografía, cubrimiento periodistico)</t>
  </si>
  <si>
    <t xml:space="preserve">Para el tercer trimestre la actividad presenta un avance de ejecución y cumplimiento acumulada del 44.46% con respecto al 29.98% programado para el trimestre, avance y ejecución que corresponde a la conceptualización, publicación y socialización de 898 contenidos temáticos, entre piezas divulgativas, videos institucionales, boletines virtuales, publicaciones en Igacnet, correos internos, entre otros) que fueron divulgados a través de las diferentes herramientas de comunicación interna con que cuenta el Instituto, con el propósito de mantener informados a los servidores del IGAC en Sede Central, Direcciones Territoriales y Unidades Operativas, sobre temas estratégicos y de interés institucional. </t>
  </si>
  <si>
    <t xml:space="preserve"> Publicar contenidos temáticos e información sobre la gestión y actividades del IGAC, a través de las Redes Sociales y página web.</t>
  </si>
  <si>
    <t>La actividad con corte a primer trimestre, presena un avance del 20.59% con respecto al 15.70% programado. A través de las redes sociales durante el primer trimestre se realizó la publicación de 812 mensajes con contenidos estratégicos de alto impacto,  que permitieron generar 45.061 interacciones de los usuarios frente a los contenidos publicados por el IGAC,  sumando 2.567 nuevos seguidores en facebook y twitter respectivamente.  Los temas de mayor interés corresponden a actualiación catastral,  Belen de Bajirá.  Así mismo a través de la página se publicaron 110 contenidos, 211.223 nuevos usuarios, que generaron 1.414.684 visitas a la página web institucional.</t>
  </si>
  <si>
    <t>La actividad con corte a segundo trimestre, presenta un avance y ejecución del 33.05% con respecto al 25.61% programado. A través de las redes sociales realizó la publicación de 2.385 mensajes con contenidos estratégicos de alto impacto: Actualización Catastral en Ibagué y Boyacá, Impuesto Predial en Boyacá e Ibagué, Amojonamiento Belén de Bajirá, Valor Catastral Ciudadades, Deslindes, entre otros,  que permitieron generar 71.774 interacciones de los usuarios frente a los contenidos publicados por el IGAC. Se logró sumar 2.287 nuevos seguidores a las redes sociales, para un total de 60.700 seguidores en Twitter y 73.854 seguidores en Facebook. Así mismo a través de la página se publicaron 126 contenidos, 166.289 nuevos usuarios, que generaron 953.497 visitas a la página web institucional.</t>
  </si>
  <si>
    <t xml:space="preserve">La actividad con corte a tercer trimestre, presenta un avance y ejecución del 26.64% acumulado con respecto al 30.66% programado. A través de las redes sociales realizó la publicación de
1.126 mensajes con contenidos estratégicos de alto impacto: Belén de Bajirá, Natalicio Agustín Codazzi, Convenio IGAC – Untrópico, IGAC entrega a los pueblos indígenas su propio Sistema de Información Geográfica convenio, Colombia y Corea, unidos por el catastro y la geodesia, el 90% de los municipios del Chocó no cuentan con historia catastral, entre otros, que permitieron generar 58.423  interacciones de los usuarios frente a los contenidos publicados por el IGAC. Se logró sumar 1.987 nuevos seguidores a las redes sociales, para un total de 55.504 seguidores en Twitter y 74.672 seguidores en Facebook. Así mismo a través de la página se publicaron 168 contenidos, 183.910 nuevos usuarios, que generaron 443.807 sesiones en la página web institucional.
</t>
  </si>
  <si>
    <t>Publicar y socializar comunicados de prensa con contenidos estratégicos sobre el IGAC, que permitan generar registros informativos en medios de comunicación</t>
  </si>
  <si>
    <t>La actividad con corte a primer trimestre, presena un avance del 30.75% con respecto al 21.76 % progrado. Se realizó la investigación, redacción y publicación de 66 comunicados de prensa a través de la página web institucional, redes sociales, que permitieron generar gratuitamente 770 registros informativos en diferentes medios de comunicación, los contenidos más publicados en medios, corresponden a actualización catastral en diferentes territorios del país.</t>
  </si>
  <si>
    <t>Para el segundo trimeste la actividad presenta un avance y ejecución acumuldo del 22,67% con respecto al 25,04 % programado para el periodo. Se realizó la investigación, redacción y publicación de 50 comunicados de prensa a través de la página web institucional, redes sociales, que permitieron generar gratuitamente 560 registros informativos en diferentes medios de comunicación, los contenidos más publicados en medios, corresponden a Actualización Catastral Ibagué - Boyacá, Impuesto predial Boyacá – Ibagué, Amojonamiento Belén de Bajirá, Valor catastral ciudades, Proyecto catastral Agua de Dios, Rendición de cuentas, deslindes, actualización catastral, entre otros</t>
  </si>
  <si>
    <t>Para el tercer trimestre la actividad presenta un avance y ejecución acumulado del 26.69% con respecto al 28.37% programado para el periodo. Se realizó la investigación, redacción y publicación de 50 comunicados de prensa a través de la página web institucional, redes sociales, que permitieron generar gratuitamente 667 registros informativos en diferentes medios de comunicación, los contenidos más publicados en medios, corresponden a Belén de Bajirá, Natalicio Agustín Codazzi, Convenio IGAC – Untrópico, IGAC entrega a los pueblos indígenas su propio Sistema de Información Geográfica convenio, Colombia y Corea, unidos por el catastro y la geodesia, el 90% de los municipios del Chocó no cuentan con historia catastral, entre otros.</t>
  </si>
  <si>
    <t>CONTROL DISCIPLINARIO</t>
  </si>
  <si>
    <t xml:space="preserve">Control </t>
  </si>
  <si>
    <t>Secretaría Genetral- GIT Control Disicplinario</t>
  </si>
  <si>
    <t>porcentaje</t>
  </si>
  <si>
    <t>Avance Procesos Disciplinarios sustanciados</t>
  </si>
  <si>
    <t>Durante el primer semestre de 2018 se adelantaron a nivel nacional 473 investigaciones disciplinarias, de las cuales el 96% se sustanció en la Sede Central y el 4% restante en las respectivas Direcciones Territoriales. Se terminaron 74 investigaciones y pasaron en curso 399 en las diferentes etapas.
Se adelantó la función preventiva y van realizados 6 comites Discplinarios.</t>
  </si>
  <si>
    <t>Entre enero y septiembre 30 de 2018 se adelantaron a nivel nacional 492 investigaciones disciplinarias, de las cuales el 97% se sustanció en la Sede Central y el 3% restante en las respectivas Direcciones Territoriales. Se terminaron 123 procesos y pasaron en curso 369 en las diferentes etapas.
Se adelantó la función preventiva y van realizados 9 comites Discplinarios.</t>
  </si>
  <si>
    <t>Procesos disciplinarios sustanciados.</t>
  </si>
  <si>
    <t>Proferir los actos administrativos necesarios para el impulso y/o finalización de los procesos.</t>
  </si>
  <si>
    <t xml:space="preserve">Se adelantaron el Sede Central un total de 418 investigaciones disciplinarias, de las cuales en 382 procesos los investigados son funcionarios de las Direcciones Territoriales y 36 de la Sede Central. 
Del total de procesos,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</si>
  <si>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 xml:space="preserve">Se adelantaron el Sede Central un total de 456 investigaciones disciplinarias, de las cuales en 415 procesos los investigados son contra funcionarios de las D.T. y 41 de la Sede Central. _x000B_Del total de procesos, fueron terminados 66 procesos de la siguiente forma: 1 fallo sancionatorio; 1 inhibitorio; 13 archivados con constancia de ejecutoria y 51 en trámite de notificación y ejecutoria. 
Pasaron en curso un total de 390 investigaciones dentro de las diferentes etapas procesales. </t>
  </si>
  <si>
    <t xml:space="preserve">Avance acumulado: Se adelantaron en la Sede Central 476 investigaciones disciplinarias, de las cuales en 434 procesos los investigados son contra funcionarios de las D.T. y 42 los investigados son de la Sede Central.  
Del total de procesos, fueron terminados 116 procesos (Falladas 4 y 2 inhibitorios y Archivadas 110) y pasaron en curso un total de 360 investigaciones dentro de las diferentes etapas procesales. </t>
  </si>
  <si>
    <t>Realizar seguimiento del impulso dado a los procesos disciplinarios adelantados en las Direcciones Territoriales.</t>
  </si>
  <si>
    <t>Se realizo seguimiento a los 46 investigaciones  adelantadas en las Direcciones Territoriales, identificandose que la terminación de 10 procesos y pasaron en curso 36, de los cuales 9 investigaciones se encuentran en tramite de  ejecutoria o reporte de la decisión de fondo (archivo).</t>
  </si>
  <si>
    <t>Del total de investigaciones (17) adelantadas en las Direcciones territoriales, 8 fueron terminadas (4 con constancia de ejecutoria y 4 en trámite de notificación y ejecutoria), quedando en curso sólo 9 de ellas, en las diferentes etapas procesales.</t>
  </si>
  <si>
    <t>Se realizó seguimiento a las investigaciones adelantadas en las Direcciones Territoriales: 
DT: Nueve (9) pasaron en curso y 7 fueron terminadas (archivo)</t>
  </si>
  <si>
    <t>Sensibilizar respecto del contenido y alcance del Codigo Disciplinario Unico.</t>
  </si>
  <si>
    <t xml:space="preserve">En de la Función Preventiva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t>
  </si>
  <si>
    <t>En de la Función Preventiva se realizó sensibilización sobre el Código Único Disciplinario, las conductas más recurrentes generadoras de faltas disciplinarias, en temas anticorrupción y en principios y valores, en la DT de Villavicencio y las UOC de Girardot y la mesa Cundinamarca.</t>
  </si>
  <si>
    <t>En la función Preventiva se ha realizado sensibilización sobre el Código Único Disciplinario, las conductas más recurrentes generadoras de faltas disciplinarias, en temas anticorrupción y en principios y valores, en las D.T.  Norte de Santander, Risaralda y Villavicencio; y en las UOC de Girardot, la Mesa y Soacha en Cundinamarca.</t>
  </si>
  <si>
    <t>MEJORA CONTINUA</t>
  </si>
  <si>
    <t>Cumplimiento de los requisitos del Sistema de Gestión de Calidad, de acuerdo con la norma ISO 9001- 2015</t>
  </si>
  <si>
    <t>Durante el primer trimestre se realizaron sensibilizaciones en los temas de riesgos y del SGI, se actualizaron diferentes documentos, se actualizaron los mapas de riesgos de gestión y corrupción por procesos, se orientó a los procesos y DT en la formulación de acciones de mejoramiento, se realizaron mesas de trabajo de seguimiento al SGSST, SGD y se acompañaron reuniones de identificación de riesgos del sistema de gestión de Seguridad de la información. Al 31 de marzo de 2018 se actualizaron 10 documentos del SGI.</t>
  </si>
  <si>
    <t>Durante el segundo trimestre se realizaron sensibilizaciones en los temas del SGI,  se orientó a los procesos y DT en la formulación de acciones de mejoramiento, se revisaron y actualizaron los mapas de riesgos y sus seguimientos  y  las matrices de identificación de necesidades y expectativas de partes interesadas o grupos de interés de todos los procesos, se realizaron mesas de trabajo de seguimiento al SGSST, SGD y del SGSI. Al 30 de junio de 2018 se han actualizado 85 documentos del SGI.</t>
  </si>
  <si>
    <t>Durante el tercer trimestre se realizaron sensibilizaciones en los temas del SGI,  se orientó a los procesos y DT en la formulación de acciones de mejoramiento, se revisaron y actualizaron los mapas de riesgos y sus seguimientos,  se realizaron mesas de trabajo de seguimiento al SGSST, SGD y del SGSI, se visitaron las DT de Cesar y Boyacá, Se prepararon los lineamientos para la Revisión por la Dirección. Al tercer trimestre (30 de septiembre) se han actualizado 139 documentos del SGI.  Se brindó acompañamiento para la actualización de los Tramites y Servicios de los diferentes procesos. Se lidera la entrega de requerimientos por parte de ITS de los módulos del SGI del SOFIGAC (Calibración y Control de Equipos, Revisión por la Dirección, Producto no conforme, Auditorias, Acciones de mejoramiento, Riesgos, Gestión Ambiental y SGSST)</t>
  </si>
  <si>
    <t>Sistema de Gestión de Calidad  implementado y mejorado cumpliendo los requisitos de la norma ISO 9001:2015</t>
  </si>
  <si>
    <t xml:space="preserve">Realizar por lo menos una sensibilización del SGI por proceso en la sede central, socializaciones y divulgación sobre el SGI </t>
  </si>
  <si>
    <t>Se realizaron sensibilizaciones en los temas del SGI, se presentaron propuestas de piezas comunicacionales</t>
  </si>
  <si>
    <t>Se realizaron sensibilizaciones en los temas del SGI, se propuso la cartilla de calidad, se diseñan las preguntas para actividad lúdica relacionada con el juego "Quien Quiere Ser Millonario"</t>
  </si>
  <si>
    <t>Se realizaron sensibilizaciones en los temas del SGI, se publicó y socializó la cartilla de calidad, se ajustó la actividad lúdica denominada "Apúntele al SGI"</t>
  </si>
  <si>
    <t xml:space="preserve">Actualizar mínimo el 10% de la documentación del SGI  (Caracterizaciones, Manuales de procedimientos, instructivos, metodologías, programas, guías, formatos) </t>
  </si>
  <si>
    <t>Se brindó acompañamiento metodológico para la generación de Caracterizaciones, Manuales de procedimientos, instructivos, metodologías, programas, guías, formatos. Al 31 de marzo de 2018 se actualizaron 10 documentos del SGI.</t>
  </si>
  <si>
    <t>Se brindó acompañamiento metodológico para la generación de Caracterizaciones, Manuales de procedimientos, instructivos, metodologías, programas, guías, formatos. Durante el año 2018 se han actualizado 85 documentos del SGI.</t>
  </si>
  <si>
    <t>Se brindó acompañamiento metodológico para la generación de Caracterizaciones, Manuales de procedimientos, instructivos, metodologías, programas, guías, formatos. Al tercer trimestre (30 de septiembre) se han actualizado 139 documentos del SGI.</t>
  </si>
  <si>
    <t>Asesorar la actualización de los mapas de riesgos de corrupción y gestión por procesos y publicarlos de acuerdo con la normatividad vigente</t>
  </si>
  <si>
    <t>Se asesoró la actualización de los mapas de riesgos y se publicaron en la página web institucional.</t>
  </si>
  <si>
    <t>No aplica</t>
  </si>
  <si>
    <t xml:space="preserve">Orientar a los procesos de la sede central  y Direcciones Territoriales  en la formulación y seguimiento de  acciones de mejoramiento </t>
  </si>
  <si>
    <t>Se orienta a los procesos de la sede central y Direcciones Territoriales en la formulación de acciones de mejoramiento.  Se realiza seguimiento a las acciones formuladas por los diferentes orígenes y las acciones cerradas por incumplimientos.</t>
  </si>
  <si>
    <t>Se orientó a los procesos de la sede central y Direcciones Territoriales en la formulación de acciones de mejoramiento.  Se realiza seguimiento a las acciones identificadas por los diferentes orígenes.</t>
  </si>
  <si>
    <t>Se orientó a los procesos de la sede central y Direcciones Territoriales en la formulación de acciones de mejoramiento.  Se realiza seguimiento a las acciones identificadas por los diferentes orígenes. Del 25 al 28 de septiembre se realizó visita para el mantenimiento y fortalecimiento del SGI a las DT Cesar y Boyacá</t>
  </si>
  <si>
    <t>Coordinar la Revisión del SGI por la alta dirección</t>
  </si>
  <si>
    <t>Se prepararon los lineamientos para la Revisión por la Dirección la cual se llevará a cabo en el mes de octubre.</t>
  </si>
  <si>
    <t>Acompañar la auditoria externa del ente certificador</t>
  </si>
  <si>
    <t>Orientar la articulación de los sistemas que conforman el SGI, a través de mesas de trabajo, según requerimientos</t>
  </si>
  <si>
    <t xml:space="preserve">Se orientó metodológicamente la articulación de los sistemas de gestión ambiental, LNS, Documental, Seguridad de la información y los demás que aplique. </t>
  </si>
  <si>
    <t xml:space="preserve">Se orienta metodológicamente la articulación de los sistemas de gestión ambiental, LNS, Documental, Seguridad de la información y los demás que aplique. </t>
  </si>
  <si>
    <t xml:space="preserve">Se orienta metodológicamente la articulación de los sistemas de gestión ambiental, LNS, Documental, Seguridad de la información y los demás que aplican. </t>
  </si>
  <si>
    <t xml:space="preserve">DIFUSION Y COMERCIALIZACION </t>
  </si>
  <si>
    <t>OFICINA DE DIFUSION Y MERCADEO</t>
  </si>
  <si>
    <t>Porcentaje avance Investigaciones de Mercado</t>
  </si>
  <si>
    <t>GESTIÓN FINANCIERA</t>
  </si>
  <si>
    <t xml:space="preserve">Se actualizó la Resolución de precios N° 249 del 01 de Marzo de 2018, se avanzó en la recolección de los datos del estudio de segmentación de clientes y se tabularon los resultados de las encuestas de satisfacción de los Centros de Información Geográfica, asi como de la satisfacción de los Productos y Servicios de la Entidad. </t>
  </si>
  <si>
    <t>Secretaría General. GIT Gestión Financiera</t>
  </si>
  <si>
    <t>Avance de implementación del Nuevo Marco Normativo</t>
  </si>
  <si>
    <t>Investigaciones de Mercado</t>
  </si>
  <si>
    <t>Se presentaron los Estados Contables con corte a Marzo 30 acorde al nuevo marco Normativo.</t>
  </si>
  <si>
    <t xml:space="preserve">Realizar la caracterización de la competencia en las lineas de producción como son Avaluos, Laboratorio Nacional del Suelos, Cursos CIAF e Información Geográfica a nivel de Bogotá D.C. </t>
  </si>
  <si>
    <t xml:space="preserve">Se avanzó en la formulación de la metoldologia para a recolección de la información tanto de fuentes internas como externas. </t>
  </si>
  <si>
    <t>Nuevo Marco Normativo NICSP implementado</t>
  </si>
  <si>
    <t xml:space="preserve">Realizar el proceso de identificación de  los clientes de la Entidad (segmentación) durante los tres últimos años. </t>
  </si>
  <si>
    <t>Determinar los saldos Iniciales a 01/01/2018 bajo el nuevo marco normativo.</t>
  </si>
  <si>
    <t>Se realizó el proceso de estructuración de lo saldos iniciales basados en el Nuevo Marco Normativo Contable para entidades de Gobierno, definido por la CGN en las Resoluciones 533 de 2015 y 484 de 2017, y el Instructivo 002 de 2015.</t>
  </si>
  <si>
    <t>La Contaduría General de la Nación prorrogó el plazo de entrega a 30 de junio de 2018. a esta fecha se cumplió.</t>
  </si>
  <si>
    <t>Se realizó la recopilación de la información a tráves de fuentes internas y se procesaron los datos de los años 2015, 2016 y 2017 para analizar posterioemente los resultados.  </t>
  </si>
  <si>
    <t>Se tabuló la información recopilada del sistema de facturación de la entidad de los años a analizar y se incluyó en el estudio la información correspondiente al primer semestre de 2018.</t>
  </si>
  <si>
    <t xml:space="preserve">Se consolidó y entrego el estudio. </t>
  </si>
  <si>
    <t xml:space="preserve">Evaluar la satisfacción del cliente externo a nivel de percepción de producto adquirido y el servicio proporcionado en los Centros de Información Geográfica (CIG) de la Entidad  en las 22 Direcciones Territoriales. </t>
  </si>
  <si>
    <t>Identificar y gestionar los requerimientos  para adecuar los Módulos de los sistemas de información bajo el nuevo marco normativo. Fase I</t>
  </si>
  <si>
    <t xml:space="preserve">Se tabularon los resultados de las encuestas de satisfacción de los Centros de Información Geográfica, asi como de la satisfacción de los Productos y Servicios de la Entidad. </t>
  </si>
  <si>
    <t>En los Módulos de Nómina y Almacén se realizaron las parametrizaciones de lasa cuentas de acuerdo al nuevo Marco Normativo de Contabilidad.</t>
  </si>
  <si>
    <t xml:space="preserve">Se entregó el primer informe de encuesta de satisfación de los clientes en centros de informacion geográfia a nivel nacional y percepcion de productos y servicios; alcanzando un porcentaje de satisfaccion del 92,72% acumulado al primer semestre. </t>
  </si>
  <si>
    <t>Se continuó en los Módulos de Nómina y Almacén las parametrizaciones de las  cuentas de acuerdo al nuevo Marco Normativo de Contabilidad.</t>
  </si>
  <si>
    <t xml:space="preserve">Se avanzó en la realización y tabulación de las 3.184 encuestas a nivel nacional en cada una de las Direcciones Teritoriales de la Entidad para medir la satisfacción segundo semestre. </t>
  </si>
  <si>
    <t>Elaborar, presentar y publicar los Estados Financieros con el nuevo marco normativo.</t>
  </si>
  <si>
    <t xml:space="preserve">Elaborar la ruta metodólogica para la incorporación del componente de Investigación y Desarrollo (I+D) en el proceso de Marketing de la Entidad. </t>
  </si>
  <si>
    <t>ADQUISICIONES</t>
  </si>
  <si>
    <t xml:space="preserve">La Contaduría General de la Nación prorrogó el plazo de presentación de los Estados Contables por el CHIP a 30 de junio de 2018 del primer trimestre, los cuales fueron elaborados y presentados a la Contaduría bajo el nuevo marco normativo. </t>
  </si>
  <si>
    <t>Los Estados contables se encuentran elaborados acorde a las Normas Internacionales y publicados en la pagina web del IGAC https://www.igac.gov.co/es/contenido/estados-contables</t>
  </si>
  <si>
    <t xml:space="preserve">Se realiazó el requerimiento del personal y recursos economicos necesarios para realizar la contratación de dicho producto, sin emabrgo se tiene pensado para el cuarto semestre proyectar los lineamientos en conjunto con las áreas técnicas involucradas y de esta manera complir con el compromiso. </t>
  </si>
  <si>
    <t xml:space="preserve">Actualización anual de la Resolución de Precios para vigencia 2018, asi como los ajustes periódicos teniendo en cuenta las necesidades que surjan de las dependencias de la Entidad. </t>
  </si>
  <si>
    <t>Se dio alcance a la resolusión existente (N° 249 del 01 de Marzo de 2018), con el propósito de conocer la producccion de nuevos bienes y servicios de la Entidad. </t>
  </si>
  <si>
    <t>Se realizó la actualización de las Resolución No. 249 de marzo 01, 803 de junio 18.</t>
  </si>
  <si>
    <r>
      <t xml:space="preserve">
</t>
    </r>
    <r>
      <rPr>
        <sz val="9"/>
        <color rgb="FF000000"/>
        <rFont val="Arial"/>
      </rPr>
      <t xml:space="preserve">Se realizó la actualización de las Resolución  938 de julio 3, 963 de julio 13 y 1528 de septiembre 21 de 2018 respectivamente. 
</t>
    </r>
    <r>
      <rPr>
        <sz val="12"/>
        <color rgb="FF000000"/>
        <rFont val="Calibri"/>
      </rPr>
      <t xml:space="preserve">
</t>
    </r>
  </si>
  <si>
    <t>Secretaría General - GIT Contratación</t>
  </si>
  <si>
    <t>Porcentaje de avance de los Procesos adelantados en Secop II.</t>
  </si>
  <si>
    <t>Se adelantaron a nivel nacional 1.283 procesos contractuales (1.271 contratación Directa y 12 Selección abreviada - Acuerdo Marco de Precios)  y se elaboraron 3.896 contratos, correspondiendo a la Sede Central el 33,9% y de las Direcciones Territoriales el 66,1%; de otra parte, se realizaron 4 análisis del Sector y 231 modificaciones a contratos.</t>
  </si>
  <si>
    <t>El 100% de los procesos contractuales en las diferentes modalidades, se adelantaron en el Secop II, esto es que para el II Trimestre, corresponde a 74 procesos contractuales (Concurso de meritos 1, Licitación Pública 1, Minima cuantia 35,  Selección abreviada - Acuerdo Marco de Precios 37)  y se elaboraron  74 contratos.</t>
  </si>
  <si>
    <t>Porcentaje avance ejecución presupuestal en compromisos</t>
  </si>
  <si>
    <t>Procesos adelantados en Secop II</t>
  </si>
  <si>
    <t>El avance de la ejecución presupuestal en registros presupuestales a nivel nacional con corte a 30 de junio de 2018 corresponde al 68.1%, siete puntos por encima del programado 61,5%, quedando en nivel satisfactorio</t>
  </si>
  <si>
    <t xml:space="preserve">Consollidar y publicar el Plan Anual de Adquisiciones </t>
  </si>
  <si>
    <t>Se consolidó a nivel nacional el Plan de Adquisiciones y sus respectivas modificaciones.
Se realizaron tres (3) modificaciones al Plan Anual de Adquisiciones, las cuales se encuentran debidamente publicadas en el SECOP II y en la página WEB del Instituto.</t>
  </si>
  <si>
    <t>Se consolidó a nivel nacional el Plan de Adquisiciones y sus respectivas modificaciones.
Se realizaron cinco (5) modificaciones al Plan Anual de Adquisiciones, las cuales se encuentran debidamente publicadas en el SECOP II y en la página WEB del Instituto.</t>
  </si>
  <si>
    <t>Se consolidó a nivel nacional el Plan de Adquisiciones con sus respectivas modificaciones.
A septiembre 30, van 14 modificaciones al Plan Anual de Adquisiciones, las cuales se encuentran debidamente publicadas en el SECOP II y en la página WEB del Instituto.</t>
  </si>
  <si>
    <t>Porcentaje avance ejecución presupuestal en obligaciones</t>
  </si>
  <si>
    <t>Adelantar los procesos de contratación en las diferentes modalidades en la plataforma del secop II.</t>
  </si>
  <si>
    <t>El avance de la ejecución presupuestal de obligaciones a nivel nacional con corte a 30 de junio de 2018, corresponde al 40.7%; 7,29 puntos por encima del programado, 33,443% quedando en nivel satisfactorio.</t>
  </si>
  <si>
    <t>En la Sede Central se adelantaron 752 procesos contractuales y se suscribieron 1.319 contratos en las modalidades de Contratación Directa y Selección abreviada – Acuerdo Marco de Precios. En las Direcciones Territoriales se adelantaron 531 procesos y se suscribieron 2.577 contratos.
Se realizaron a nivel nacional 231 modificaciones a contratos.
Los anteriores procesos se publicaron en la plataforma Secop II:</t>
  </si>
  <si>
    <t>Se adelantaron a nivel nacional 74 procesos contractuales (Concurso de meritos 1, Licitación Pública 1, Minima cuantia 35,  Selección abreviada - Acuerdo Marco de Precios 37)  y se elaboraron  74 contratos, correspondiendo a la Sede Central el 61% y de las Direcciones Territoriales el 39%; de otra parte, se realizaron 11 análisis del Sector y 346 modificaciones a contratos.</t>
  </si>
  <si>
    <t>En el trimestre se realizaron 324 procesos contractuale en las diferentes modalidades: 89 en S.C. y 235 en las D.T.
Contratación Directa: 293, Mínima cuantía: 18, Selección Abreviada: 10, Concurso de Méritos: 1 y Licitación Pública: 2.
Se elaboraron en el trimestre 522 contratos en las diferentes modalidades: 135 en la S.C. y 387 en las D.T. y 367 modificaciones a contratos a nivel nacional.</t>
  </si>
  <si>
    <t>Seguimiento al Presupuesto de Gastos en compromisos y obligaciones.</t>
  </si>
  <si>
    <t xml:space="preserve">Implementar la plataforma del secop II  para la ejecución de los contratos (supervisores)
</t>
  </si>
  <si>
    <t>Realizar el seguimiento a la Ejecución  del presupuesto total de gastos del IGAC en compromisos.</t>
  </si>
  <si>
    <t xml:space="preserve">No hay programación para el periódo. </t>
  </si>
  <si>
    <t>Se dio inicio en este proceso con la capacitacion a las personas del Grupo interno de Gestión Contractual, para realizar el cargue de documentos en la plataforma de SECOP II, para replicar a los supervisores.</t>
  </si>
  <si>
    <t xml:space="preserve">Se continua con el proceso de cargue de actas de supervision en la plataforma de  SECOP II. Se elaboro plan de trabajo para implementar la plataforma de SECOP II. Asi mismo se realizarón observaciones a las Circulares expedidas por Colombia compra.
Se expidio la CI 191 del 23/07/2018 dirigida a supervisores y/o interventores de contratos sobre instrucciones para la liquidación de contratos u ordenes de compra.
</t>
  </si>
  <si>
    <t>Porcentaje de avance Difusión y promoción de los bienes y servicios Geográficos en el país</t>
  </si>
  <si>
    <t>El avance de la ejecución presupuestal en registros presupuestales a nivel nacional con corte a 31 de marzo de 2018 corresponde al 48.6%, tres puntos por encima del programado 45,6%, quedando en nivel satisfactorio</t>
  </si>
  <si>
    <t>Supervisores e Interventores sensibilizados en el manejo de la Plataforma SECOP II.</t>
  </si>
  <si>
    <t>El avance de la ejecución presupuestal en registros presupuestales a nivel nacional con corte a 30 de junio de 2018 corresponde al 68.1%, siete puntos por encima del programado 61,5%, quedando en nivel satisfactorio.</t>
  </si>
  <si>
    <t>El avance de la ejecución presupuestal en registros presupuestales a nivel nacional con corte a 30 de septiembre de 2018 corresponde al 83.06%, superando en 6.77%  la meta programada del 76.29%, quedando en nivel satisfactorio.</t>
  </si>
  <si>
    <t>Se realizaron 2 eventos de alto impacto a nivel nacional, se entregaron 360 Cartillas, se realizaron 310 visitas comerciales y se avanzó en el desarrollo e integración de la Tienda Virtual con la empresa contratista para dicho fin y la Oficina de Informatica.</t>
  </si>
  <si>
    <t>Se realizaron 5 eventos de alto impacto a nivel nacional, se realizo el lanzamiento de la campaña de comunicaciones denominada +IGAC, se entregaron 701 Cartillas, se realizaron 760 visitas comerciales y se avanzó en el desarrollo e integración de la Tienda Virtual con la empresa contratista para dicho fin y la Oficina de Informatica.</t>
  </si>
  <si>
    <t>No hay programación para el periódo.</t>
  </si>
  <si>
    <t>Se dio capacitacion a 2 funcionarios (Financiera e Informatica), para el ingreso y revisión e procesos en la plataforma de SECOP II. 
Por otra parte, en el marco del Plan de Capacitación, la entidad impartió capacitación a través de FYC Consultores, en temas de contratación Publica con enfoque Secop II, así: Taller Nuevos lineamientos en la contratación del estado (acuerdo marco); Modalidades de Selección con Énfasis en Licitación Pública; Fortalecimiento de Ejecución y Liquidación de los contratos; Talleres aplicados elaboración de estudios previos y aspectos prácticos para el manejo de los convenios”, con participación de 106 servidores.</t>
  </si>
  <si>
    <t>Se realizaron 8 eventos de alto impacto a nivel nacional, , se entregaron 1441 Cartillas, se realizaron 1125 visitas comerciales y se avanzó en el desarrollo e integración de la Tienda Virtual con la empresa contratista para dicho fin y la Oficina de Informatica.</t>
  </si>
  <si>
    <t>Realizar el seguimiento a la Ejecución  del presupuesto total de gastos del IGAC, en obligaciones.</t>
  </si>
  <si>
    <t>El avance de la ejecución presupuestal de obligaciones a nivel nacional con corte a 31 de marzo de 2018, corresponde al 15.7%, 8,44 puntos por encima del programado, quedando en nivel satisfactorio</t>
  </si>
  <si>
    <t>Difusión y promoción de los bienes y servicios Geográficos en el país</t>
  </si>
  <si>
    <t>El avance de la ejecución presupuestal de obligaciones a nivel nacional con corte a 30 de junio de 2018, corresponde al 62.34%; 7,58 puntos por encima del programado, 54.76% quedando en nivel satisfactorio</t>
  </si>
  <si>
    <t>Participar en ocho (8) ferias y eventos para la divulgación, promoción y comercialización de bienes y servicios del IGAC.</t>
  </si>
  <si>
    <t>Elaborar Informes de seguimiento a la ejecución presupuestal de la vigencia.</t>
  </si>
  <si>
    <t xml:space="preserve">
 El IGAC Participó en el Lanzamiento del Libro Caracteristicas Geográficas de Norte de Santander en el mes de FEBRERO. Se participó en el evento denominado Planificación del Ordenamiento Territorial de la Guajira en el mes de MARZO. 
</t>
  </si>
  <si>
    <t>Se participó en la 31 Feria Internacional del Libro, la cual se llevo a cabo en las instalaciones de Corferias en el mes de ABRIL. Congreso de Innovación Agroindustrial para el Crecimiento Socieconomico de Latinoamerica y el Caribe 2018 - CIACEL, en el mes de MAYO. Se partició en el evento de Geomatica Andina realizado por Sofex Americas en las instalaciones del Hotel Sheraton, en donde se exhibió el stand a los participantes y demás expositores, allí se ofrecieron los productos y servicios del IGAC en el mes de JUNIO.</t>
  </si>
  <si>
    <t>Se realizaron los informes de ejecución presupuestal de cada uno de los meses de enero, febrero y marzo y se enviaron a los ordenadores del gasto mediante correo electrónico</t>
  </si>
  <si>
    <t>Durante el mes de Julio el El IGAC Participó en el evento Seminario Internacional para Gestion Integral de los Servicios Públicos Domiciliarios  que se llevó a cabo en la ciudad de Neiva, en las instalaciones del Hotel GHL. Durante el mes de Agosto el IGAC participó en la Feria del Libro de la ciudad de Bucaramanga, U Libro, la cual se llevó a cabo en las instalaciones de la Universidad Autonoma de Bucaramanga -UNAB-. En el mes de SEPTIEMBRE se participó en Socialización sobre los suelos del Dpto. Huila (caso quebrada Barbillas) en las instalaciones de la Corporación Universitaria del Huila - CORHUILA.</t>
  </si>
  <si>
    <t>Se realizaron los informes de ejecución presupuestal de cada uno de los meses de abril, mayo y junio se enviaron a los ordenadores del gasto mediante correo electrónico.</t>
  </si>
  <si>
    <t>Se realizaron los informes de ejecución presupuestal de cada uno de los meses de julio, agosto y septiembre se enviaron a los ordenadores del gasto mediante correo electrónico con copia a la Oficina de Control Interno.</t>
  </si>
  <si>
    <t>Realizar 2 (DOS) campañas de comunicación para reposicionar los bienes y servicios, la imagen corporativa, la recordación de marca y el insight del usuario que utiliza la información geográfica de la Entidad.</t>
  </si>
  <si>
    <t>Se realizó el lanzamiento de la campaña MásIGAC.</t>
  </si>
  <si>
    <t xml:space="preserve">Dar a conocer los productos y servicios de la Entidad a  mil (1.000) clientes nuevos del Sector Geográfico de la Entidad a traves de las visitas comerciales que ejecuta la fuerza comercial. </t>
  </si>
  <si>
    <t>Se realizaron un total de 310  visitas comerciales durante el primer trimestre de 2018.</t>
  </si>
  <si>
    <t>Se realizaron un total de 760 visitas comerciales durante el primer semestre de 2018.</t>
  </si>
  <si>
    <t>Se realizaron un total de 1.125 visitas comerciales con corte al tercer trimestre de 2018.</t>
  </si>
  <si>
    <t xml:space="preserve">Entregar de mil (1.000) cartillas pedagógicas con niños y niñas del pais para crear procesos de conciencización en la comunidad sobre la importancia de la Geográfia para el desarrollo del pais. </t>
  </si>
  <si>
    <r>
      <t xml:space="preserve">Se entregaron 360 Cartillas en la Ciudad de San Andres y Proviencia en la Institución Educativa La Sagrada Familia en el mes de </t>
    </r>
    <r>
      <rPr>
        <b/>
        <sz val="11"/>
        <rFont val="Calibri"/>
      </rPr>
      <t>MARZO.</t>
    </r>
    <r>
      <rPr>
        <sz val="11"/>
        <color rgb="FF000000"/>
        <rFont val="Calibri"/>
      </rPr>
      <t xml:space="preserve"> </t>
    </r>
  </si>
  <si>
    <r>
      <t xml:space="preserve">Se entregaron 210 cartillas en los Colegio Emaus y Monseñor Baiter Abut  de la ciudad de Inirida por parte del Director General y la jefe de difusión y mercadeo en </t>
    </r>
    <r>
      <rPr>
        <b/>
        <sz val="11"/>
        <rFont val="Calibri"/>
      </rPr>
      <t>ABRIL.</t>
    </r>
    <r>
      <rPr>
        <sz val="11"/>
        <color rgb="FF000000"/>
        <rFont val="Calibri"/>
      </rPr>
      <t xml:space="preserve"> Se entregaron 38 cartillas y se llevaron a cabo los juegos lúdico pegagogicos en el Gimnasio Técnico Nuevo Bolivar a los cursos de 3 y 4 de primaria en </t>
    </r>
    <r>
      <rPr>
        <b/>
        <sz val="11"/>
        <rFont val="Calibri"/>
      </rPr>
      <t>MAYO</t>
    </r>
    <r>
      <rPr>
        <sz val="11"/>
        <color rgb="FF000000"/>
        <rFont val="Calibri"/>
      </rPr>
      <t xml:space="preserve">. Se entregaron 93 cartillas en los munucipios de la Playa de Belén y El Zulia, Departamento de Norte de Santander, a los niños que estaban participando en las vacaciones recreativas. Para esto se realizaron las actividades ludico pedagogicas en el mes de </t>
    </r>
    <r>
      <rPr>
        <b/>
        <sz val="11"/>
        <rFont val="Calibri"/>
      </rPr>
      <t>JUNIO</t>
    </r>
    <r>
      <rPr>
        <sz val="11"/>
        <color rgb="FF000000"/>
        <rFont val="Calibri"/>
      </rPr>
      <t>.</t>
    </r>
  </si>
  <si>
    <t xml:space="preserve">En septiembre no se entregaron cartillas debido a que ya se habia cumplido con la meta proyectada. </t>
  </si>
  <si>
    <t>Porcentaje de Seguimiento PAC</t>
  </si>
  <si>
    <t>Se realizó la solicitud de programación del PAC a los ordenadores del Gasto, se realizo la consolidación y registro en el SIIF Nación y el respectivo seguimiento.</t>
  </si>
  <si>
    <t xml:space="preserve">Desarrollar e Implementar el piloto de Tienda Virtual para ofertar a tráves de comercio electronico las publicaciones y/o investigaciones geográficas priorizadas por la Entidad. </t>
  </si>
  <si>
    <t>Porcentaje avance automatización manejo de bienes de consumo y devolutivos</t>
  </si>
  <si>
    <t xml:space="preserve">Se avanzó en la formulación del procedimiento y desarrollo técnologico de la tienda virtual a cargo del contratista y de las integraciones correspondientes a la Oficina de Informatica y Telecomunicaciones de la Entidad. Para el segundo semestre se cuenta con el aviso de tratamiento de datos personales y la politica que ampara el manejo de información que involucre terceros y trámites online. </t>
  </si>
  <si>
    <t>PAC con Seguimiento.</t>
  </si>
  <si>
    <t xml:space="preserve">
Durante el TERCER TRIMESTRE de 2018, se avanzó en desarrollo e integración de la TIENDA VIRTUAL, a la fecha se tiene un avance del 62,5%, ya que en este momento la entidad está atendiendo las pruebas y producción de la misma en temas informáticos.
</t>
  </si>
  <si>
    <t>Para la automatización manejo de bienes de consumo y devolutivos se avanza en el desarrollo de la supervisión del contrato y la evaluación del avance en la ejecución del mismo y para ello, se vienen tomando los correctivos para garantizar que el contratista cumpla con el objeto del contrato.</t>
  </si>
  <si>
    <t>El porcentakje avance va en el 66% (40% en la funcionalidad de Activos fijos y el 26% de avance en la funcionalidad de Consumibles).</t>
  </si>
  <si>
    <t>Solicitar  programación de PAC a ordenadores del gasto del IGAC.</t>
  </si>
  <si>
    <t xml:space="preserve">Diseño e impresión de 2 nuevas publicaciones impresas (Anaglifos de Colombia y Mapa de Rutas) y 1 publicación digital (Suelo para Niños), asi como la restauración de 50 obras de la biblioteca de la Entidad. </t>
  </si>
  <si>
    <t>Mediante correo electrónico se envió a los Ordenadores del Gasto la solicitud de programación de PAC atendiendo el calendario PAC del Ministerio de Hacienda y Crédito Público en cada uno de los meses de enero, febrero y marzo.</t>
  </si>
  <si>
    <t xml:space="preserve">Automatizar el manejo de bienes de consumo y devolutivos. </t>
  </si>
  <si>
    <t xml:space="preserve">Se envió a la imprenta departamental la impresion de anaglifos de Colombia y Mapa de Rutas, empresa con la cual se suscribio contrato para dicho fin. </t>
  </si>
  <si>
    <t xml:space="preserve">A la Fecha del presente corte se cuenta con la publicación Mapa de Rutas y un avance de 4 capitulos del APP Suelo para NIños. </t>
  </si>
  <si>
    <t>Mediante correo electrónico se envió a los Ordenadores del Gasto la solicitud de programación de PAC atendiendo el calendario PAC del Ministerio de Hacienda y Crédito Público en cada uno de los meses de abril, mayo y junio.</t>
  </si>
  <si>
    <t>Mediante correo electrónico se envió a los Ordenadores del Gasto la solicitud de programación de PAC atendiendo el calendario PAC del Ministerio de Hacienda y Crédito Público en cada uno de los meses de julio, agosto y septiembre.</t>
  </si>
  <si>
    <t>Implementar y socializar el nuevo Módulo de Almacén General.</t>
  </si>
  <si>
    <t>Consolidar el PAC y registrarlo en el SIIF Nación</t>
  </si>
  <si>
    <t>Se adelantaron  reuniones entre el contratista y la supervison para evaluar el avance  de la ejecucion del contrato en virtud de que se han evidenciado retrazos en el cronograma.</t>
  </si>
  <si>
    <t xml:space="preserve">Se realiza seguimiento a la ejecución del contrato para la implementación del Módulo de Alamcén. </t>
  </si>
  <si>
    <t>Los Ordenadores del Gasto enviaron la programación de PAC y se realizo el registro en el aplicativo SIIF Nación de acuerdo al cronograma PAC.</t>
  </si>
  <si>
    <t>Depurar Inventarios, Propiedad, Planta y Equipo (apoyo a las NICSP)</t>
  </si>
  <si>
    <t>Se avanzo en la depuración de inventario, propiedad, planta y equipo (apoyo a las NICSP).</t>
  </si>
  <si>
    <t>Elaborar informes mensuales de seguimiento a la ejecución del PAC.</t>
  </si>
  <si>
    <t>Se avanzo en la depuración de inventario, propiedad, planta y equipo (apoyo a las NICSP), a la fecha falta que de la oficina Informatica realicen las actualizaciones solicitadas en el software ERP-SAI, como también nos envien las información de la depuración de licencias y software.</t>
  </si>
  <si>
    <t>Se avanzo en la depuración de inventario, propiedad, planta y equipo (apoyo a las NICSP),  la oficina Informatica realizó el desarrollo de funcionalidades  solicitadas en el software ERP-SAI, que corresponden a la actualización de información de valor reexpresado, homologación cuentas y depreciación s nivel nacional.</t>
  </si>
  <si>
    <t>Se realizó seguimiento de ejecución de PAC y se les informó a las áreas para que tomaran los correctivos necesarios.</t>
  </si>
  <si>
    <t>Se realizó la consolidación de la programación y seguimiento de ejecución de PAC y se les informó a las áreas para que tomen los correctivos necesarios.</t>
  </si>
  <si>
    <t>Custodiar y controlar el ingreso y salida de elementos</t>
  </si>
  <si>
    <t xml:space="preserve">Se realizó la custodia y control de ingreso y salida de elementos del Almacén, así como el registro de los movimientos de inventarios en el aplicativo ERP del Almacén. </t>
  </si>
  <si>
    <t>Pesos</t>
  </si>
  <si>
    <t>Venta de bienes y servicios Geográficos</t>
  </si>
  <si>
    <t xml:space="preserve">Durante el primer semestre de  2018, se ha tenido un cumplimiento de la meta de ventas en un 98%. </t>
  </si>
  <si>
    <t>Ingresos por venta de bienes y servicios Geográficos de la Entidad</t>
  </si>
  <si>
    <t>Realizar el seguimiento a los indicadores de cumplimiento de los ingresos mensuales por venta de bienes y servicios de la Entidad en cada una de as Direcciones Teritoriales a nivel Nacional. (Sede Central: $2.931.638.729 y Direcciones Territoriales: $5.971.476.479).</t>
  </si>
  <si>
    <t xml:space="preserve">Las Direcciones Territoriales que presentan los indicies más altos de cumplimiento son: BOLIVAR, ATLANTICO, CASANARE, GUAJIRA, NORTE DE SANTANDER Y NARIÑO. Sin embargo en terminos genrales se tiene un cumplimi ento d el 98% a nivel nacional. 
</t>
  </si>
  <si>
    <t xml:space="preserve">Las Direcciones Territoriales que presentan los indicies más altos de cumplimiento son: CORDOBA Y BOYACA BOLIVAR, ATLANTICO, CASANARE, GUAJIRA, NORTE DE SANTANDER Y NARIÑO. El periodo presenta un nivel de cumplimiento a nivel nacional del 91,69%. </t>
  </si>
  <si>
    <t xml:space="preserve">Las Direcciones Territoriales que presentan los indicies más altos de cumplimiento son: BOLIVAR, BOYACA, HUILA, MAGDALENA, GUAJIRA, NARIÑO Y SUCRE. El periodo presenta un nivel de cumplimiento a nivel nacional del 83,22%. </t>
  </si>
  <si>
    <t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t>
  </si>
  <si>
    <t xml:space="preserve">
</t>
  </si>
  <si>
    <t xml:space="preserve">El seguimiento por líneas de producción muestra un cumplimiento del 42,01% con  respecto al 43%. Por su parte las líneas de producción que presentan un mayor índice de crecimiento son información geodésica con el 79,93% de cumplimiento, Aprov y Otros con el 57,09%, Trabajos fotográficos con el 27,41%, Copias Heliográficas con el 39,01%, Certificados Catastrales con el 38,57% e Información Catastral con el 30,59%. 
</t>
  </si>
  <si>
    <t xml:space="preserve">El seguimiento por líneas de producción muestra un cumplimiento del 63,24% con  respecto al 76% acumulado al corte del tercer trimestre.%. </t>
  </si>
  <si>
    <t>Porcentaje avance actualización manuales de Contratacion y supervisión.</t>
  </si>
  <si>
    <t>El avance del indicadore del 68% esta representado en la revisión y elaboración de la version preliminar de actualización de Manuales de Contratacíon y el Supervisión e Interventoría, así como la divulgación de Tips y divulgación de la CI 128 del 30/04/2018.</t>
  </si>
  <si>
    <t>El porcentaje de avance del indicadore es del 92% representado en la actualización de los manuales de supervisión y de interventoría, los cuales se encuentran en revisión en la Oficina de Planeación.</t>
  </si>
  <si>
    <t>Actualizar los manuales de Contratacion y supervisión.</t>
  </si>
  <si>
    <t>Revisión y actualización del Manual de Contratación</t>
  </si>
  <si>
    <t>Se revisó el Manual de Contratación código P20700-02/16.V3 y se creó la matriz para recopilar las sugerencias de modificaciones de los abogados de las 22 Direcciones Territoriales y se esta en proceso de recibo y análisis de los aportes para proceder a la respectiva actualización del Manual.</t>
  </si>
  <si>
    <t>Se elaboró la version de actualización del Manual de Contratación, la cual se encuentra en revisión y ajustes definitivos.</t>
  </si>
  <si>
    <t>El manual fue actualizado y se encuentra en revision por la Oficina de Planeacion.</t>
  </si>
  <si>
    <t>Revisión y actualización del Manual de Supervisión e Interventoría</t>
  </si>
  <si>
    <t xml:space="preserve">Se revisó el Manual de Supervisión e Interventoría código P20700-01/16.V7  y se creó la matriz para recopilar las sugerencias de modificaciones de los abogados de las 22 Direcciones Territoriales y se está en proceso de recibo y análisis de los aportes para proceder a la respectiva actualización del Manual.
</t>
  </si>
  <si>
    <t>Se elaboró la version de actualización del Manual de Manual de Supervisión e Interventoría, la cual se encuentra en revisión y ajustes definitivos.</t>
  </si>
  <si>
    <t xml:space="preserve">Socializacion de los Manuales </t>
  </si>
  <si>
    <t>No se programo actividad para el periodo</t>
  </si>
  <si>
    <t>Se han enviado tips socializando temas de supervisión, y se expidio y socializó la Circular CI128 del 30 de abril de 2018.</t>
  </si>
  <si>
    <t>Se realizaron charlas a supervisores en la Sede Central y videoconferencias en las Direcciones Territoriales, socializando temas de supervisión e interventoría.</t>
  </si>
  <si>
    <t xml:space="preserve">La información del mes de JUNIO corresponde a la informacion del istema de facturación; por lo anteriorse debe validar la información con el GIT Financiera cuando se cuente con el reporte oficial. </t>
  </si>
  <si>
    <t>Porcentaje avance Proyecto piloto de CRM</t>
  </si>
  <si>
    <t xml:space="preserve">Se realizó capacitación a los comerciales sobre el manejo del CRM se entregaron los usuarios y sus respectivas claves. Se avanzó también trámites necesarios para contar con los permisos de manejo de usuarios a traves de la plataforma Hospost y protección de datos de información. Se entregó el plan de acción por parte de los comerciales a trabajar con cada de la subdirecciones. </t>
  </si>
  <si>
    <t>Proyecto piloto de CRM (Customer Relationship Managment)</t>
  </si>
  <si>
    <t>Implementar el seguimiento y monitoreo de la administración de la base de clientes actuales y potenciales de la Entidad. (CRM)</t>
  </si>
  <si>
    <t xml:space="preserve">Se avanzó en la planificación del proyecto piloto de CRM asi como en trámites necesarios para contar con los permisos de manejo de usuarios a traves de la plataforma Hospost y protección de datos de información. Para el segundo semestre se cuenta con el aviso de tratamiento de datos personales y la politica que ampara el manejo de información que involucre terceros y trámites on-line. </t>
  </si>
  <si>
    <t xml:space="preserve">Se ha avanzado en las capacitaciones realizadas a los comerciales para la admon de la pltaforma. </t>
  </si>
  <si>
    <t>Implementar un plan de acción para recuperar, mantener y fidelizar los clientes por cada una de las Subdirecciones de la Entidad. (Agrología, Catastro, CIAF, y Geográfia y Cartografía).</t>
  </si>
  <si>
    <t xml:space="preserve">Para el primer semestre se avanzó en la consolidación de los planes de trabajo con cada una de las subdirecciones de la Entidad y se ejecutaron las actividades programadas en el cronograma. </t>
  </si>
  <si>
    <t xml:space="preserve">utando el plan de acción por la fuerza comercial a nivel nacional. </t>
  </si>
  <si>
    <t>SERVICIOS ADMINISTRATIVOS</t>
  </si>
  <si>
    <t>Servicios Administrativos</t>
  </si>
  <si>
    <t>Avance de las actividades para el mantenimiento del Sistema de Gestión Ambiental bajo la NTC ISO 14001 - 2015.</t>
  </si>
  <si>
    <t>El 08/03/2018 se presentaron en el Comité de Gestión y Desempeño  los siguientes Planes que contienen la programación de actividades para el mantenimiento del SGA bajo la NTC ISO 14001 - 2015: i) Plan General del Sistema de Gestión Ambiental; ii) Plan de Trabajo Ambiental Direcciones Territoriales; iii) Plan de Acción Sistema de Gestión Ambiental; iv) Plan de Gestión Integral de Residuos Peligrosos. Los citados Planes se encuentran en proceso de cargue de evidencias a nivel nacional; y de acuerdo a la CI 114 del 13/04/2018 se fijó como fecha límite el 07/05/2018 para actualización de avances.</t>
  </si>
  <si>
    <t xml:space="preserve"> i) Se realizó visita a las DT Bolívar, Boyacá, Huila, Nariño y Valle, como apoyo al fortalecimiento del SGA, así como el desarrollo de socializaciones del SGA a los procesos de Gestión Documental, Gestión Contractual, Servicios Administrativos, y al Personal de Aseo y Limpieza de la empresa Servilimpieza, 
ii) Inclusión de criterios ambientales en  26 contratos identificados de mayor interés ambiental a nivel nacional, como por ejemplo: Ejecución de obras de remodelación y/o mantenimiento de la infraestructura; mantenimiento de equipos, entre otros, según información suministrada por el GIT Gestión Contractual, equivalente al 100%.
iii) Identificación de la aplicabilidad de la  Resolución 222 de 2011 del Ministerio de Ambiente, de la cual se están adelantando las acciones a fin de lograr su cumplimiento a nivel nacional.
iv) Los Programas Ambientales registran a junio 30, un avance promedio de ejecución del 37,5%.
v)Revisión y actualización de matriz de identificación de aspectos y valoración de impactos ambientales a nivel central.
vi) Continuidad con el fortalecimiento del SGA a nivel nacional.
vii) Se gestionó el 100% de los RESPEL con gestores autorizados</t>
  </si>
  <si>
    <t>Kw</t>
  </si>
  <si>
    <t>Consumo de energia (Kwh) Sede Central</t>
  </si>
  <si>
    <t>Eficiencia</t>
  </si>
  <si>
    <t>No hay programación de meta para este periodo.</t>
  </si>
  <si>
    <t>Se reporta como ejecución un total de 148,80 KW/hora a Julio, que comparados contra la meta de 155,97 kw/hora arroja una disminución de 7,17 Kw/hora.
Se registra un incremento de 1,49 kw/hora con relación al periodo anterior reportado quefue de 147,31 Kw/h.</t>
  </si>
  <si>
    <t>Evaluaciones de apropiación del SGA</t>
  </si>
  <si>
    <t>En mayo, se implementó encuesta de conocimiento del Sistema de Gestión Ambiental y preparación y respuesta ante emergencias a un total de 82 personas, de las cuales el 72% contestó satisfactoriamente la evaluación realizada.</t>
  </si>
  <si>
    <t>No hay programación en el trimestre</t>
  </si>
  <si>
    <t>Responsabilidad ambiental contractual</t>
  </si>
  <si>
    <t>A nivel nacional se adjudicaron con corte al mes de mayo, 26 contratos identificados con mayor impacto ambiental por las características de sus obligaciones contractuales, como por ejemplo: Ejecución de obras de remodelación y/o mantenimiento de la infraestructura; mantenimiento de equipos, entre otros, los cuales cuentan con criterios ambientales relacionados; según información suministrada por el GIT Gestión Contractual.</t>
  </si>
  <si>
    <t>m3</t>
  </si>
  <si>
    <t>Consumo de agua (m3) Sede Central</t>
  </si>
  <si>
    <t>Se tomó como base el promedio del consumo de agua en dos periodos de facturación, comprendidos en los meses de febrero a mayo. Se presentó un amento en el consumo de 109,8 m3 el cual se asocia al desarrollo de las obras de remodelación en la infraestructura que se realizan en la Sede Central.</t>
  </si>
  <si>
    <t>Árboles</t>
  </si>
  <si>
    <t>Equivalente de árboles dejados de talar</t>
  </si>
  <si>
    <t>Con la gestion de 3.72 toneladas de material aprovechable en Sede Central (papel y cartón)se aporto a la compensación de la huella de carbono, con el equivalente a  evitar la tala de10 árboles.
Adicionalmente se generaron ingresos por $1.370.200 por la venta de material aprovechable.</t>
  </si>
  <si>
    <t>Se realizó la gestión de 1,064 Toneladas de material reciclable gestionados en Sede Central y en Direcciones Territoriales, para un equivalente a evitar la tala de 3 árboles, lo que significa que dismuyo el consumo de papel a nivel nacional atendiendo la Política de Cero papel a nivel nacional. 
Adicionalmente, en el trimestre se generaron ingresos de $427,950 y se reporta un ingreso adicional de 1´112.735 de material reciclable vendido en el primer trimeste el cual a la fecha de reporte no se contó con la información; Para un total de $1.540.685.</t>
  </si>
  <si>
    <t xml:space="preserve">Se realizó la gestión de 4,734 Toneladas de material reciclable gestionados en Sede Central y en Direcciones Territoriales, de los cuales 3.184 el resultado de la gestión de papel y carton a nivel nacional.  El equivalente en árboles evitados de talar es de 9 árboles.
Adicionalmente, en el trimestre se generaron ingresos de $1.868.780 por venta de material reciclado.  </t>
  </si>
  <si>
    <t>Gestión de Residuos Peligrosos RESPEL con gestores autorizados</t>
  </si>
  <si>
    <t>Se realizó la gestión con empresas autorizadas por la autoridad ambiental de 6519,5 de Kilogramos así: 1. Programas Pos Consumo: 248,5 Kg, con la Gobernación de Cundinamarca. Ecoindustria S.A.S ESP y RECICLATÓN de la Secretaría Distrital de Ambiente; 2. Contrato Gestión de RESPEL Sede Central: 6271 kg gestionados con la empresa ECOENTORNO S.A.S ESP.</t>
  </si>
  <si>
    <t>Sistema de Gestión Ambiental mantenido bajo la NTC ISO 14001, versión 2015.</t>
  </si>
  <si>
    <t xml:space="preserve">Revisar y actualizar la documentación del SGA  </t>
  </si>
  <si>
    <t>Se actualizaron los Planes de trabajo de los 4 programas ambientales  y la información de los diagnósticos nivel nacional levantado en 2017 (inventarios, líneas base de consumo de agua y energía, generación de residuos, entre otros.)
Se oficializo la actualización de los programas ambientales: i) 
Ahorro y uso eficiente del agua (CI92 del 16/03/2018); Ahorro y uso eficiente de la energía (CI89 del 16/03/2018); Gestión integral de residuos (CI090 del 16/03/2018) y del de Implementación de Prácticas Sostenibles (CI091 del 16/03/2018).</t>
  </si>
  <si>
    <t>i) Oficialización del Programa Consumo Sostenible mediante Circular  CI 129 del 2 de Mayo de 2018.
ii) Actualización de la Cartilla del SGA, validada por la Oficina Asesora de Planeación el 24 de mayo. En espera de publicación en igacnet, por parte de Comunicaciones, posterior al proceso de diagramación.</t>
  </si>
  <si>
    <t>i)  Se realizó la actualización, para la estandarización en el SGA de las fichas técnicas y de seguridad de los productos: luminarias - tóner - aceite usado - baterías de UPS - Pilas, teniendo en cuenta los lineamientos en en el libro purpura del Sistema Globalmente Armonizado.
ii) Revisión de la Política del SGI, remitida a la OAP el 30/07/2018.
iii) Inicio de proceso de revisión del Plan de Emergencias  remitido al proceso el 12/07/2018.</t>
  </si>
  <si>
    <t>Actualizar la matriz de aspectos e impactos ambientales y la identificación del la normatividad legal ambiental.</t>
  </si>
  <si>
    <t>En la identificación normativa realizada se identificó en 4 normas lo siguiente: Res. 222 de 2011 (Nueva);  Decreto 1609 de 2002, 
Ley 1259 de 2008 (/Modificaciòn Parcial) y la Ley 3695 de 2009 (Elimianda).</t>
  </si>
  <si>
    <t>se realizó la revisión de la matriz de aspectos e impactos ambientales con algunos procesos y oficinas como: Subdirección de Geografía y Cartografía,  Control Interno, Gestión Humana, Difusión y comercialización, Comunicaciones, Planeación, Control Disciplinario, Atención al Ciudadano, Jurídica y Adquisiciones.</t>
  </si>
  <si>
    <t>i)  Presentación en Comité de Gestión y Desempeño Institucional realizado el 23/07/2018 de la matriz de Identificación de aspectos y valoración de impactos ambientales; asi como de la matriz de Identificación del cumplimiento legal ambiental; con la identificación y consolidación realizada en el 1er semestre.</t>
  </si>
  <si>
    <t>Realizar seguimiento al cumplimiento legal ambiental a nivel nacional.</t>
  </si>
  <si>
    <t>1) Resolución 222 de 2011 (Nueva ) se encuentra en proceso de cumplimiento, ya que se requiere realizar un diagnóstico a nivel nacional a fin de identificar si el IGAC es dueño de Transformadores y/o equipos dieléctricos. 
2) Decreto 1609 de 2002: Eliminación únicamente del artículo 9, el cual fue Derogado por el art. 10 del Decreto Nacional 198 de 2013. 
3) Ley 1259 de 2008 (/Modificaciòn Parcial): Eliminación únicamente del artículo 6, el cual fue Derogado por el art. 242 de la Ley 1801 del 29 de julio de 2016 - Código Nacional de Policía y Convivencia Ciudadana.
4) Ley 3695 de 2009 (Elimianda): Esta norma reglamenta a la Ley 1259, relacionada en el parágrafo anterior.
5) Cumplimiento Ley 140 de 1994: Consultas de aplicabilidad completas: 16 - Pendiente del envío de registro PEV por parte de la autoridad competente: 2 - Sede Central + Córdoba
En trámite de registro PEV: 1 - Pendiente de respuesta a la consulta PEV realizada: 7- Pendiente consulta de aplicabilidad de norma: 42.</t>
  </si>
  <si>
    <t>Se realizó seguimiento para verficar el cumplimiento de la normatividad legala ambiental. Se identificó la aplicabilidad normativa de la Resolución 222 de 2011 del Ministerio de Ambiente "Por la cual se establecen requisitos para la gestión ambiental integral de equipos y desechos que consisten, contienen o están contaminados con Bifenilos Policlorados (PCB)"; La cual aplica a nivel nacional y se están adelantando las acciones pertinentes a fin de lograr su cumplimiento.</t>
  </si>
  <si>
    <t>i)  Presentación en Comité de Gestión y Desempeño Institucional realizado el 23/07/2018 de la matriz de Identificación del cumplimiento legal ambiental, con un avance en el cumplimiento legal del 99,8% a nivel nacional.</t>
  </si>
  <si>
    <t>Realizar seguimiento a los programas ambientales para el mantenimiento del SGA a nivel nacional.</t>
  </si>
  <si>
    <t>1. Aprobación en Comité de Desarrollo Administrativo realizado el 8 de marzo de 2018 de: Plan General del Sistema de Gestión Ambiental - Plan de Trabajo Ambiental Direcciones Territoriales.
Plan de Acción Sistema de Gestión Ambiental - Plan de Gestión Integral de Residuos Peligrosos.
Los planes de trabajo de los programas anteriormente mencionados, se encuentran en proceso de cargue de evidencias a nivel nacional; por lo que, para el I trimestre no se relaciona el porcentaje de ejecución. De acuerdo a la circular CI 114 del 13 de abril de 2018 se fijó como fecha límite para actualización de avances de los planes de trabajo hasta el 07 de mayo de 2018.</t>
  </si>
  <si>
    <t xml:space="preserve"> Se realizó seguimiento a los planes de trabajo nivel central y territorial, mediante el aplicativo sofigac. Los Programas Ambientales registran a junio 30, un avance promedio de ejecución del 37,5%.</t>
  </si>
  <si>
    <t>i) Los programas ambientales a nivel nacional presentan un avance del 71,31%.</t>
  </si>
  <si>
    <t>Realizar acompañamiento a nivel nacional en la preparación y desarrollo de auditorias internas y externas del SGA.</t>
  </si>
  <si>
    <t>Se realizaron 3 visitas a Direcciones Territoriales: 
1) Magdalena 05 y 07 de Marzo:  Apoyo para el mantenimiento del SGA y preparación para la atención de auditoría interna y apoyo a la verificación del cumplimiento legal ambiental de la obra que se desarrolla en la Dirección Territorial. 
2) Cesar 12 de Marzo y 3) Nariño 09 de Abril: Apoyo a la verificación del  cumplimiento legal ambiental de la obra que se desarrolla en las Direcciones Territoriales</t>
  </si>
  <si>
    <t>Se apoyaron los procesos de Gestión Documental, Gestión Contractual, Servicios Administrativos, y al Personal de Aseo y Limpieza de la empresa Servilimpieza ; así como el desarrollo de visitas a la DT Nariño el 09 de Abril y las DT Boyacá del 09 al 11 de mayo, Valle y Huila del 15 al 17 de mayo y a la DT Bolívar del 23 al 25 de mayo.</t>
  </si>
  <si>
    <t>i) Se apoyaron los procesos de:Servicios administrativos, Jurídica, Informática
Mejora continua y direccionamiento estratégico, Contratación,  Almacén general,  Adquisiciones, Documental y CIAF y Direcciones territoriales a nivel nacional.
ii) Se realizó visita de apoyo a las DT Bolívar y Magdalena del 24 al 26 y del 26 al 28 de septiembre respectivamente.</t>
  </si>
  <si>
    <t>% de avance del  Plan de Infraestructura física</t>
  </si>
  <si>
    <t xml:space="preserve">Se encuentran en la etapa precontractual los procesos para la adecuación y mantenimiento de los proyectos (obras) de infraestructura programados. </t>
  </si>
  <si>
    <t>Se avanza en la ejecución del Plan de Infraestructura y se realiza seguimiento a las etapas precontractuales y de las obras en ejecución desde el punto de vista financiero, fisico y de inversión para la vigencia; al igual que de los proyectos en ejecución de la vigencia 2017.</t>
  </si>
  <si>
    <t>Se avanza en la ejecución del Plan de Infraestructura para 2018 y se realiza seguimiento a lo contratos suscritos para la adecuación y mantenimiento de las sedes, al igual que la contrucción de la sede para la DT Meta, al igual que los proyectos contratados en 2017 (reserva) y los recursos trasladados a las DT para el plan de mantenimiento de obras menores.</t>
  </si>
  <si>
    <t>GESTION DOCUMENTAL</t>
  </si>
  <si>
    <t xml:space="preserve">Infraestructura  física mantenida y adecuada </t>
  </si>
  <si>
    <t>Gestionar la adecuación y/o ampliación de 4 Sedes a nivel nacional.</t>
  </si>
  <si>
    <t>Procedimientos de correspondencia Automatizados.</t>
  </si>
  <si>
    <t>Secretaría General - GIT Gestión Documental.</t>
  </si>
  <si>
    <t>Se dadelantó la etapa preparatoria de los procesos: UOC Santander, Sede Central obra e interventoria, Boyaca, Guajira: Diagnostico, diseños, especificaciones tecnicas, estudio de mercado y sector, condiciones tecnicas.</t>
  </si>
  <si>
    <t>Porcentaje de avance Automatización de los Procedimientos de correspondencia</t>
  </si>
  <si>
    <t>Se realizó la evaluación del proceso de UOC santander (vélez, Barbosa, socorro,San Gil) en las siguientes actividades: evalaución de siete oferentes, el proceso se va desierto ya que no cumplen en lo financiero, se realiza de nuevo la publicación en el SECOP II del proceso. 
Obra Sede Central edificio catastro : Se realiza la evalaución de 9 propuestas Secop I, se adjudica el proceso en audiencia. La interventoria se encuentra en proceso de evalaución por el Secop II.
La obra de la DT Boyacá: Se encuentra en proceso de entrega de propuestas y evaluación; y la de Guajira en gestión de los resepectivos permisos, ante las entidades competentes.</t>
  </si>
  <si>
    <t xml:space="preserve">•        Adecuación y Mantenimiento de las Unidades Operativas de Catastro de Santander (San Gil y Vélez y Ventanilla Única de Barbosa y Socorro): se suscribió el contrato de obra 21844 de 2018, por valor de $203.659.956 con término de ejecución de 2 meses.
•        Adecuación y Mantenimiento Edificio de Catastro: Se suscribió el Contrato de obra 21733 de 2018 pro valor: 2.751,5 millones y término de ejecución: 4 meses. Contrato de Interventoría No. 21738 de 2018 por valor de$231.090.800.
•        Adecuación y Mantenimiento de la Sede Boyacá: Se suscribió el Contrato de obra 21776 de 2018 por valor de $173,9 millones, con un término de ejecución de 4 meses.
•        Adecuación y Mantenimiento de la Sede Guajira: se realizó la etapa preparatoria (visita técnica de Diagnóstico, problemática y descripción de actividades a realizar y el Levantamiento arquitectónico, diseños, cantidades y especificaciones técnicas. Inversión estimada $1.800 millones.
</t>
  </si>
  <si>
    <t>El avance de la automatización de los procedimientos de correspondencia según el contrato es del 46%.</t>
  </si>
  <si>
    <t>Se avance en la automatización de los procedimientos de correspondencia según el contrato sucrito, per éste, se prorrogó hasta el 22 de noviembre de 2018, por la complejidad de la información.
El proveedor entrego la renovación de la Licencia FOREST BPMS versión 5.0, se realizó el levantamiento de requerimientos y se aprobaron los documentos de especificaciones técnicas (DET) de los módulos de correspondencia y archivo, al igual que de los planes de pruebas de tablas paramétricas y planes de pruebas y el Plan de Gestión del cambio. En proceso de adquisición de certificados digitales (firmas).</t>
  </si>
  <si>
    <t>Gestionar la continuidad del proyecto para la construcción de la II Etapa Sede Meta</t>
  </si>
  <si>
    <t>Se adelanto la preparatoria para la II Etapa de la construccion de sede meta ( especificaciones tecnicas y cantidades vos y datos, mobiliario).</t>
  </si>
  <si>
    <t>Se realiza el diagnostico y balance de las actividades ejecutadas en la obra de la primera etapa; se adiciona la fase de acabados y equipos, aires acondicionados, ventaneria, fachada.  Por parte de la red de voz y datos se realiza la consolidación de materiales de cableado para realizar la adquisición por parte de la entidad, en etapa de estudio de mercado. Con respecto al mobiliario se realiza consolidación para el estudio de mercado.</t>
  </si>
  <si>
    <t>Se realiza seguimiento a la construcción de la sede para el Meta.  I Etapa (Cimentación, estructura, redes hidrosanitarias, redes eléctricas) y II Etapa (Mampostería, Acabados, redes eléctricas, pisos). Avance 75%.
ara dar continuidad con la terminación de la Sede de la Territorial de Meta, se programó para la vigencia 2018, la contratación de la Red de voz y datos, cableado estructurado, equipos especiales mecanicos y dotación. Etapa que se encuentra en la fase preparatoria.</t>
  </si>
  <si>
    <t>Automatización de los Procedimientos de correspondencia.</t>
  </si>
  <si>
    <t>Realizar seguimiento trimestral a la ejecución del Plan de Mantenimiento</t>
  </si>
  <si>
    <t>Se realizó la socialización mediante CI 13 de 2018 a las DT del plan de infraestructura fisica y se envia los recursos.</t>
  </si>
  <si>
    <t>En esta etapa se continua con el seguimiento a los recursos enviados a las DT: Bolivar, Atlantico y Cauca. 
Se envian las fichas tecnicas  a las DT, mediante las cuales se levantará la información de inventario de los Aires Acondicionados y equipos, con sus características técnicas.</t>
  </si>
  <si>
    <t>Se realiza seguimiento a los recursos traslados a las D.T. de Atlántico, Bolívar, Boyacá, Caldas, Cauca, Córdoba, Guajira, Huila, Magdalena, Nariño, Norte de Santander, Quindío, Risaralda, Santander, Sucre, Tolima para las obras menores de adecuación y mantenimiento de las Sedes.</t>
  </si>
  <si>
    <t>Aprobar el documento de especificaciones técnicas para la automatización de los procedimientos de correspondencia.</t>
  </si>
  <si>
    <t xml:space="preserve">Se revisó el documento de especificaciones tecnicas de correspondecia y archivo, se realizaron  observaciones las cuales fueron atendidas por el contratista (Macroproyectos), aprobandose el documento  los dias 27 y 28 de febrero del 2018. </t>
  </si>
  <si>
    <t>No hay programación a partir del  II trimestre</t>
  </si>
  <si>
    <t>No hay programación en el trimestre, sin embargo, los Documentos de especificaciones Técnicas DET de correspondencia y archivo fueron entregadas por el contratista y recibidos por el contratante; pero al conocer las funcionabilidades del sistema de identificaron ajustes que requirieron al contratista.</t>
  </si>
  <si>
    <t>Aprobar la propuesta de Análisis y diseño de la migración.</t>
  </si>
  <si>
    <t>Se avanzó en el análisis de la base de datos de cordis y homologacion con FOREST.</t>
  </si>
  <si>
    <t xml:space="preserve">De acuerdo al reporte de la supervisión del contrato: El contratista inició la migración de información y en ajuste documentos de plan de migración.El contrato se prorrogó hasta el 22 de noviembre de 2018, por la complejidad de la información. </t>
  </si>
  <si>
    <t>El IGAC aprobó el documento de Análisis y diseño de la migración entregado por el contratista.</t>
  </si>
  <si>
    <t>Acompañar el proceso de Migración de datos de Cordis a Forest.</t>
  </si>
  <si>
    <t>No se programo porcentaje para el trimestre</t>
  </si>
  <si>
    <t>La supervisión conjunta (OIT y GD)  ha venido acompàñando el proceso de migración. El contrato se prorrogó hasta el 22 de noviembre de 2018, por la complejidad de la información.</t>
  </si>
  <si>
    <t>Se han realizado migraciones parciales para la realización de pruebas de las funcionabilidades del sistema.</t>
  </si>
  <si>
    <t>Acompañar la ejecución de Pruebas y la puesta en producción.</t>
  </si>
  <si>
    <t>PLAN DE FORTALECIMIENTO INSTITUCIONAL SNARIV IGAC 2015-2018</t>
  </si>
  <si>
    <t xml:space="preserve">   Se aprobó el plan de pruebas correspondiente al módulo de correspondencia y tablas de mantenimientos y se inicio la corrida, análisis y ajuste de las pruebas. El contrato se prorrogó hasta el 22 de noviembre de 2018, por la complejidad de la información.</t>
  </si>
  <si>
    <t>Se han ejecutado 6 de los 10 flujos de pruebas para correspondencia y de los Flujos de Archivo se encuentran en ajuste.</t>
  </si>
  <si>
    <t># OBJETIVO</t>
  </si>
  <si>
    <t>Avance del Plan de Recursos Físicos</t>
  </si>
  <si>
    <t>OBJETIVO</t>
  </si>
  <si>
    <t>ACTIVIDAD</t>
  </si>
  <si>
    <t xml:space="preserve">Desarrollar la propuesta el Plan de gestión del cambio </t>
  </si>
  <si>
    <t>FECHA DE INICIO</t>
  </si>
  <si>
    <t>FECHA DE FIN</t>
  </si>
  <si>
    <t>SOPORTE</t>
  </si>
  <si>
    <t>Macroproyectos envio diseño de campaña para revision y ajustes de los cambios del slogan para el 2018.</t>
  </si>
  <si>
    <t>Se cuenta con la propuesta de Gestión de Cambio, se ha realizado divulgación sobre la Gestión del Cambio. El contrato se prorrogó hasta el 22 de noviembre de 2018, por la complejidad de la información.</t>
  </si>
  <si>
    <t>Se generaron las piezas de comunicaciones para el lanzamiento de la campaña de expectiva y de gestión del cambio las cuales fueron aprobadas por comunicaciones. El contratista ha venido capacitando en el módulo de administración del sistema.</t>
  </si>
  <si>
    <t>El plan de recursos fisicos (Seguridad Vial y de Servicios Generales)  registra avance del 5,62%.</t>
  </si>
  <si>
    <t>META
 UNIDAD DE MEDIDA</t>
  </si>
  <si>
    <t>El plan de recursos fisicos (Seguridad Vial y de Servicios Generales)  registra avance del 40,74% de acuerdo a la programación en el Plan de Acción.</t>
  </si>
  <si>
    <t>META
 CANTIDAD</t>
  </si>
  <si>
    <t>INDICADOR
 NOMBRE</t>
  </si>
  <si>
    <t>INDICADOR
 FORMULA</t>
  </si>
  <si>
    <t>GRADUALIDAD DE LA PLANIFICACIÓN ESTABLECIDA</t>
  </si>
  <si>
    <t>Validación
 Meta</t>
  </si>
  <si>
    <t>OFICINAS RESPONSABLES</t>
  </si>
  <si>
    <t>Acompañar el Soporte en sitio para la implementación.</t>
  </si>
  <si>
    <t>AVANCE A 31 DICIEMBRE DE 2015
 Nota: tener en cuenta la unidad de medida</t>
  </si>
  <si>
    <t>AVANCE CUANTITATIVO
 AVANCE A 30 DE JUNIO DE 2016.
 Tener en cuenta la unidad de medida</t>
  </si>
  <si>
    <t>Plan de recursos físicos con seguimiento</t>
  </si>
  <si>
    <t>Macroproyectos ha realizado el acompañamiento y capacitación en las instalaciones del IGAC.</t>
  </si>
  <si>
    <t>AVANCE CUALITATIVO
 AVANCE A 30 DE JUNIO DE 2016</t>
  </si>
  <si>
    <t>OBSERVACIONES (Dificultades en el cumplimiento de la programación)</t>
  </si>
  <si>
    <t>AVANCE CUANTITATIVO
 DICIEMBRE 31 DE 2016.
 Tener en cuenta la unidad de medida</t>
  </si>
  <si>
    <t>AVANCE CUALITATIVO
 DICIEMBRE 31 DE 2016</t>
  </si>
  <si>
    <t>AVANCE CUANTITATIVO
 JUNIO 30 DE 2017
 Tener en cuenta la unidad de medida</t>
  </si>
  <si>
    <t>AVANCE CUALITATIVO
 JUNIO 30 DE 2017</t>
  </si>
  <si>
    <t>Realizar seguimiento a la gestión y trámite de los documentos radicados en el sistema de correspondencia a nivel nacional.</t>
  </si>
  <si>
    <t xml:space="preserve">Seguimiento al plan de seguridad  vial </t>
  </si>
  <si>
    <t>AVANCE CUANTITATIVO
 DICIEMBRE 31 DE 2017
 Tener en cuenta la unidad de medida</t>
  </si>
  <si>
    <t>AVANCE CUALITATIVO
 DICIEMBRE 31 DE 2017</t>
  </si>
  <si>
    <t>AVANCE CUANTITATIVO
 JUNIO 30 DE 2018
 Tener en cuenta la unidad de medida</t>
  </si>
  <si>
    <t>AVANCE CUALITATIVO
 JUNIO 30 DE 2018</t>
  </si>
  <si>
    <t>Se enviaron los correos de seguimiento a las diferentes dependencias de la Sede Central y Direcciones Territoriales.</t>
  </si>
  <si>
    <t>SUBDIRECCION U OFICINA RESPONSABLE</t>
  </si>
  <si>
    <t>Se realizó seguimiento a la gestión y trámite de los documentos radicados en CORDIS a nivel nacional.</t>
  </si>
  <si>
    <t>Se realizó seguimiento a la gestión y trámite de los documentos radicados en CORDIS a nivel nacional. Se radica la correspondencia y se hace reparto de la correspondencia interna y externa.</t>
  </si>
  <si>
    <t>Se hizo  la autoliquidación de los impuestos  del parque automotor y se verifico el estado de  comparendos y licencias de transito de los conductores a nivel nacional.
Se gestionó la liberación del nit de la entidad por posibles embargos, se inició proceso de traspaso de un vehículo enajenado, así mismo se está adelantando  la demarcación  de las zonas requeridas  de acuerdo con plan de seguridad vial.</t>
  </si>
  <si>
    <t xml:space="preserve">Se avanza en la ejecución de las actividades programadas en el Plan de Seguridad Vial, en relación con la revisión de comparendos, seguimiento a siniestro de vehiculos, y consultas consultas en Simi Runt sobre el estado del Parque Automotor de la entidad y se realizo el mantenimiento preventivo y correctivo de vehiculos y se adelanta la fase preparatoria para la contratación del nuevo proceso de mantenimiento de vehículos. </t>
  </si>
  <si>
    <t>META
 Segundo semestre 2015</t>
  </si>
  <si>
    <t xml:space="preserve">Se realiza el seguimiento a licencias de transito, tecnomecanicas y soat de los automotores a nivvel nacional. </t>
  </si>
  <si>
    <t>META
 Primer semestre 2016</t>
  </si>
  <si>
    <t>META
 Segundo semestre 2016</t>
  </si>
  <si>
    <t>META
 Primer semestre 2017</t>
  </si>
  <si>
    <t>META
 Segundo semestre 2017</t>
  </si>
  <si>
    <t>META
 Primer semestre 2018</t>
  </si>
  <si>
    <t>META
 Segundo semestre 2018</t>
  </si>
  <si>
    <t>Fortalecer el Proceso de Planeación, en el marco del Plan Nacional de Desarrollo 2015-2018 "Todos por un nuevo País" y el Plan de Atención y Reparación Integral a las Víctimas 2012-2021, en el ámbito de las competencias asignadas a la entidad sobre la materia</t>
  </si>
  <si>
    <t>Realizar seguimiento al Plan de Servicios Generales</t>
  </si>
  <si>
    <t>Formular un plan de acción anual, definiendo indicadores y metas teniendo en cuenta los lineamientos anuales entregados por la Unidad para las víctimas en cada vigencia</t>
  </si>
  <si>
    <t>PLAN DE ACCION</t>
  </si>
  <si>
    <t>Porcentaje de Avance del Plan de Acción</t>
  </si>
  <si>
    <t>Se realizó seguimiento al Plan de Servicios Generales en todos los rubros de mantenimiento, vigilancia, aseo, transporte aéreo y seguimiento y ejecución al presupuesto de Gastos Generales.</t>
  </si>
  <si>
    <t>Cumplimiento del plan de Accion Formulado</t>
  </si>
  <si>
    <t>porcentaje de ejecución/porcentaje programado</t>
  </si>
  <si>
    <t>Planeación</t>
  </si>
  <si>
    <t>A 31 DE DICIEMBRE NO SE PROGRAMÓ ACTIVIDADES</t>
  </si>
  <si>
    <t>Al 30 de ENERO de 2016 se realizó la programacion del plan de accion 2016 y la solicitud de avance con corte a 30 de junio de 2016 del plan de accion y plan de fortalecimiento institucional a las oficinas, consolidacion de la informacion subida a la plataforma eSigna</t>
  </si>
  <si>
    <t>OK</t>
  </si>
  <si>
    <t>NO APLICA</t>
  </si>
  <si>
    <t>Al 30 de ENERO de 2017 se realizó la programacion del plan de accion 2017 y la solicitud de avance con corte a 31 de diciembre del plan de accion y plan de fortalecimiento institucional a las oficinas, consolidacion de la informacion subida a la plataforma eSigna</t>
  </si>
  <si>
    <t>ninguna</t>
  </si>
  <si>
    <t>En el mes de enero se realizó la consolidación del plan de accion 2018 con todas las areas responsables y se incluyó en la plataforma del SNARIV</t>
  </si>
  <si>
    <t>Oficina de Planeacion</t>
  </si>
  <si>
    <t>FINALIZADO</t>
  </si>
  <si>
    <t>Asignar Recursos presupuestales para la ejecución del Plan de acción, de acuerdo con las metas establecidas para la vigencia</t>
  </si>
  <si>
    <t>CIRCULAR DE DISTRIBUCIÓN ANUAL.</t>
  </si>
  <si>
    <t>CIRCULAR</t>
  </si>
  <si>
    <t>Asignacion de recursos</t>
  </si>
  <si>
    <t>Recursos distribuidos/recursos asignados*100</t>
  </si>
  <si>
    <t>GIT GESTION DOCUMENTAL</t>
  </si>
  <si>
    <t>Con la circular CI413 DE 01-09-2015 se realizó la asignacion o distribución de recursos del año 2016</t>
  </si>
  <si>
    <t xml:space="preserve">Porcentaje avance de actualización Instrumentos Archivísticos y de Gestión de la Información </t>
  </si>
  <si>
    <t>Con las circulares 413 y 472 de 2015 se realizo la distribucion de los recursos y de acuerdo al decreto de aplazamiento 378 de 4 de marzo de 2016 las areas ajustaron las asignaciones presupuestales</t>
  </si>
  <si>
    <t>no ha habido aplazamiento ni modificacion al presupuesto. Esta vigente la circular 281 de septiembre de 2016 donde se distribuyeron los recursos para el año 2017</t>
  </si>
  <si>
    <t>Circular 245 de 2017 se realizó la distribución de los recursos del 2018</t>
  </si>
  <si>
    <t>Fortalecer los procesos y procedimientos orientados a la ejecución de la política pública, en el modelo de operación por procesos y de acuerdo a las competencias de cada entidad</t>
  </si>
  <si>
    <t>El porcentaje de avance representado en el avance de la actualización de los instrumentos archivisticos y de información.</t>
  </si>
  <si>
    <t>Identificar si se requiere incorporar y/o ajustar procedimientos específicos para la ejecución de la politica pública en el modelo de operación por procesos de la entidad, de acuerdo con las competencias y funciones asignadas</t>
  </si>
  <si>
    <t>Documento Diagnóstico</t>
  </si>
  <si>
    <t>Documentación actualizada o incorporada en los procesos institucionales de apoyo a la política de tierras de acuerdo al diagnostico</t>
  </si>
  <si>
    <t>Documentación de procesos institucionales de apoyo a la política de tierras de acuerdo al diagnostico</t>
  </si>
  <si>
    <t>documentos incorporados o ajustados/documentos proyectados</t>
  </si>
  <si>
    <t>Todas las subdirecciones y Oficinas del IGAC y la Oficina Asesora de Planeacion como coordinadora</t>
  </si>
  <si>
    <t>NO HUBO DOCUMENTOS ACTUALIZADOS</t>
  </si>
  <si>
    <t>En el primer semestre de 2016, el GIT PRIV no ha evidenciado la necesidad de realizar ninguna actualización o complementación a los documentos expedidos por el Grupo de Trabajo de CATASTRO, CIAF, INFORMATICA, GIT SERVICIO AL CIUDADANO, PLANEACIÓN, NO HUBO DOCUMENTOS ACTUALIZADOS. CATASTRO:</t>
  </si>
  <si>
    <t>Instrumentos Archivísticos y de Gestión de la Información actualizados.</t>
  </si>
  <si>
    <t>La Subdirección de Geografía y Cartografía no realizo ningun documento técnico para el proyecto Politica de Tierras para el año 2016. La subdirección de agrología no cuenta con procedimientos específicos para el cumplimiento misional relacionado con política de tierras . En consecuencia, no se ha realizado actualización alguna. CATASTRO: En el segundo semestre de 2016, el GIT PRIV no ha evidenciado la necesidad de realizar actualizaciones o complementaciones a los documentos expedidos por el GIT Política de Reparación Integral a Víctimas, de la Subdirección de Catastro. La Oficina CIAF no realizo ningun documento técnico ó actualización para el proyecto Politica de Tierras para el año 2016</t>
  </si>
  <si>
    <t>La Subdirección de Catastro actualizó el Manual de procedimiento denominado "ATENCIÓN DE REQUERIMIENTOS JUDICIALES DE JUECES Y/O MAGISTRADOS CIVILES ESPECIALIZADOS EN RESTITUCIÓN DE TIERRAS, EN EL MARCO DE LA LEY 1448 DE 2011". La última versión del documento ya se encuentra en la intranet para su consulta y adopción..El GIT Servicio al Ciudadano no realizo ningun documento técnico ó actualización para el proyecto Politica de Tierras para el año 2017</t>
  </si>
  <si>
    <t>La Oficina de Informática y Telecomunicaciones oficializo los siguientes documentos: Gestión de activos de información, Entrega de información geográfica, Inventario de activos de información, Fomulario de entrega de información geográfica. El GIT Servicio al Ciudadano no realizo ningun documento técnico ó actualización para el proyecto Politica de Tierras para el año 2017. En el segundo semestre de 2017 la Subdirección de Catastro a traves del GIT Proyectos Especiales Catstrales no evidencio la necesidad de realizar actualizaciones o complementaciones a los documentos expedidos por el GIT frente a la Política de Reparación Integral a Víctimas. La Subdirección de Geografía y Cartografía no realizó ningun documento técnico ni actualizaciones en los documentos existentes para el proyecto Politica de Tierras para el año 2017.</t>
  </si>
  <si>
    <t>La Subdirección de Catastro a traves del nuevo GIT de Tierras evidencio la necesidad de actualizar el Manual de procedimiento denominado "ATENCIÓN DE REQUERIMIENTOS JUDICIALES DE JUECES Y/O MAGISTRADOS CIVILES ESPECIALIZADOS EN RESTITUCIÓN DE TIERRAS, EN EL MARCO DE LA LEY 1448 DE 2011" el cual ya encuentra en proceso de firmas. Ademas como complementación de los documentos que se tienen dentro del Sistema Integrado de Gestión por parte del GIT, se evidencio la necesidad de crear y oficializar un documento denominado "Protocolo Para La Verificación De La Georreferenciación Realizada Por La URT; Y Ordenada Por La Rama Judicial Especializada En Restitución De Tierras", el cual ya se encuentra con la primera revisión por parte de la Oficina de Planeación y esta en revisión y analisis de las observaciones realizadas por parte del GIT de Tierras. El Centro de Investigación y desarrollo en información geográfica no ha realizado ningun documento para el proyecto Politica de Tierras durante el año 2018.</t>
  </si>
  <si>
    <t>Todas las oficinas y oficina de Planeacion como coordinadora</t>
  </si>
  <si>
    <t>Informar y capacitar a los funcionarios y contratistas de la entidad sobre los procesos y procedimientos internos para la ejecución de la política pública de prevención, protección, atención, asistencia y reparación integral a las víctimas</t>
  </si>
  <si>
    <t>Plan de capacitación</t>
  </si>
  <si>
    <t>Número de jornadas de Inducción y eventos de capacitación</t>
  </si>
  <si>
    <t>sesiones de inducción y capacitación en reparación integral de víctimas</t>
  </si>
  <si>
    <t>No. de jornadas realizadas/Total de jornadas programadas</t>
  </si>
  <si>
    <t>Secretaría General, GIT Talento Humano</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</si>
  <si>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</si>
  <si>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Reparación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realización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Capacitación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</si>
  <si>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Actualizar el Programa de Gestión Documental - PGD.</t>
  </si>
  <si>
    <t>Durante el segundo semestre del 2016 se organizaron dos eventos de capacitación desde el GIT Gestión de Talento Humano: 
 1. La Conferencia “XVII Jornadas Internacionales de Derecho Administrativo, el Derecho Administrativo para la Paz”, en las instalaciones de la Universidad Externado de Colombia el 31 de Agosto, 1 y 2 de Septiembre de 2016, en la que se abordaron temas de ordenamiento territorial, aplicación del Derecho en la restitución de tierras, el rol de la administración publica en el posconflicto, experiencias internacionales frente al tema, el Derecho Administrativo enfocado en la búsqueda de un país en paz entre otros. Para este evento se inscribieron 30 funcionarios de la Sede Central, pero se confirmó la asistencia de 24 funcionarios durante los tres días. Para esta conferencia se invirtió la suma de $6.000.000 de los recursos nación. 
 2. La Videoconferencia de Política de Reparación Integral de Victimas, Restitución de tierras y Post conflicto, realizada el día 11 de Noviembre de 2016 de 7:30 a 12:00 a.m., en conexión simultánea y trasmitiendo desde la sala de Videoconferencias de la Oficina de Informática y Telecomunicaciones al auditorio del salón H para funcionarios de las áreas misionales de la sede central y la D.T. Cundinamarca y a 14 D.T. Conto con la participación de 107 funcionarios en total incluyendo conferencistas. La información se detalla a continuación: Sede central y D.T. Cundinamarca 26, Conferencistas 7, Atlántico 3, Bolivar 5 ,Caldas 4, Cauca 8, Cesar 5, Magdalena 6, Meta 7, Nariño 5, Norte de Santander 5, Risaralda 5, Santander 6, Sucre 6, Tolima 6 y Valle del Cauca 3. Cabe aclarar que se había invitado a la D.T. Cordoba quienes no se pudieron conectar por temas climáticos que afectaron la red. 
 Se trataron temas de Ordenamiento Territorial y Catastro Multipropósito - Relación complementaria, Ley de Victimas y restitución de tierras, Balance 2016 del GIT Política de Reparación Integral de Víctimas, PND, Posconflicto y Consulta previa, Catastro Multipropósito Conpes 3859 de 2016 y Delegación.</t>
  </si>
  <si>
    <t>Se ha recopilado la información actualizada del diagnóstico a nivel nacional para caracterizar las necesidades de las dependencias y se adelanta la actualización del PGD acorde al diagnostico y para incorporar la nueva politica de Gestión documental.</t>
  </si>
  <si>
    <t>Se actualizó el Plan e Gestión Documental PGD-, esta pendiente de surtirse los trámites de revisión formal.</t>
  </si>
  <si>
    <t>El documento fue enviado a la Oficina de Planeación, quienes sugirieron realizar ajustes los cuales se encuentran en proceso de elaboración.</t>
  </si>
  <si>
    <t>El 30 de marzo de 2017 se realizó la Jornada masiva de Inducción, en la cual la Subdirección de Catastro expuso, entre otros temas la política de reparación integral a víctimas. Con una participación de 191 Servidores Públicos de la Sede central y la Dirección Territorial Cundinamarca. Los días 18 y 19 de mayo de 2017 se realizaron las II Jornadas Internacionales en Derecho de Tierras a través del contrato suscrito con la Universidad Externado de Colombia, que se llevó a cabo, en las instalaciones de la Universidad por un valor de $17.000.000, con una duración de 14 horas, a la que asistieron 9 Directores Territoriales, 4 funcionarios líderes de las UOC y 24 servidores públicos de la sede central, en total 37 servidores públicos; 32 de ellos cumplieron con el 80% de asistencia al seminario, por lo cual se les otorgó certificado. Dentro de los ejes temáticos planteados referentes a la política de Reparación de Víctimas y Restitución de Tierras se encontraban: El papel del DNP en la Reforma Rural Integral y el Postconflicto, aspectos sustanciales de la Restitución de Tierras (Formalización del acceso a la tierra, Segundos Ocupantes: La otra cara de la Restitución, La Jurisdicción Especial para la Paz en la Reconciliación Rural), aspectos procedimentales de la Restitución de Tierras (Recuperación de baldíos indebidamente ocupados, Unidad Agrícola Familiar -UAF, Acumulación, acaparamiento y concentración de la propiedad rural, Reforma agraria: de la redistribución a la modificación de la estructura de la propiedad).</t>
  </si>
  <si>
    <t>El 8 y 9 de Noviembre de 2017 se llevaron a cabo las Jornadas de Re inducción en las que las dependencias de la Sede Central, presentaron los cambios estructurales y/o actualizaciones y reorientación de sus objetivos; La Subdirección de Catastro por su parte mostro entre otros, temas relacionados con la política de reparación integral a víctimas . Las Jornadas tuvieron una participación masiva de 503 servidores, entre funcionarios de planta y contratistas de la Sede Central y la D.T. Cundinamarca.</t>
  </si>
  <si>
    <t>NO APLICA PORQUE SE REALIZÓ EN EL PRIMER SEMESTRE PERO EJECUTARON</t>
  </si>
  <si>
    <t>NO APLICA. 
 Secretaría General, GIT Talento Humano</t>
  </si>
  <si>
    <t>Actualizar el Plan Institucional de Archivos - PINAR.</t>
  </si>
  <si>
    <t>3. Fortalecer la estrategia de comunicación institucional, orientada a la divulgación de las acciones para la ejecución de la política pública</t>
  </si>
  <si>
    <t>Incluir en la estrategia de comunicación Institucional externa, la divulgación de las piezas de comunicación relacionadas con la implementación de la política pública</t>
  </si>
  <si>
    <t>Plan de Comunicaciones</t>
  </si>
  <si>
    <t>Acciones de Comunicación externa</t>
  </si>
  <si>
    <t>3 (costante)</t>
  </si>
  <si>
    <t>Acciones de comunicación externa implementadas</t>
  </si>
  <si>
    <t>No. De Acciones de comunicación ejecutadas / No. De acciones de comunicación programadas</t>
  </si>
  <si>
    <t>Se ha recopilado la información actualizada del diagnóstico a nivel nacional para caracterizar las necesidades de las dependencias y se adelanta la actualización del PINAR acorde al diagnostico y para incorporar la nueva politica de Gestión documental.</t>
  </si>
  <si>
    <t>Se actualizó el Plan Institucional de Archivos - PINAR-, esta pendiente de surtirse los trámites de revisión formal.</t>
  </si>
  <si>
    <t>Oficina de Difusion y Mercadeo- Comunicaciones</t>
  </si>
  <si>
    <t>Durante el segundo semestre de 2015, desde el Equipo de Comunicaciones se adelantaron las siguientes acciones y herramientas externa através de las cuales se socializó y divulgó información relacionada con SNARIV: 1.Comunicados de Prensa: se realizarón 10 comunicados. 2. Página Web: se realizó la publicción de comunicados de Prensa a través del portal. 3. Redes Sociales: Se emitieron mensajes e información producidas por el IGAC sobre restitución de tierras, a través de las cuentas de Twitter, Facebook y Canal de You Tube. 4. Se realizó la producción de 3 videos institucionales a través de cápsulas de don Aguntín (Áreas Homogéneas de Tierras, Catastro Multipropósito y Apoyo del IGAC al proceso Restitución de Tierras). 5. Eventos: Se realizaron 3 eventos, dos cumbres catastrales 2015 y un Taller de formalización catastral en Colombia. 6. Botelín Interinstitucinoal Geomail, a través del cual se publicaron notas informativas relacionadas.</t>
  </si>
  <si>
    <t>3 acciones</t>
  </si>
  <si>
    <t>Durante el primer semestre de 2016, desde el Equipo de Comunicaciones se adelantaron las siguientes acciones y herramientas externa através de las cuales se socializó y divulgó información relacionada con SNARIV: 1.Comunicados de Prensa: se realizarón 10 comunicados. 2. Página Web: se realizó la publicción de 19 boletines de Prensa relacionados a través del portal de noticias institucional. 3. Redes Sociales: Se emitieron mensajes e información producidas por el IGAC sobre restitución de tierras, a través de las cuentas institucionales de Twitter y Facebook . 4. Se realizó la producción de 1 video institucional a través de cápsulas de don Aguntín (Áreas Homogéneas de Tierras). 5. Eventos: Se realizaron 5 eventos, firma de un convenio entre el IGAC y la Unidad de Víctimas y 4 eventos de socialización de la conceptualización del Catrastro Multipropósito.</t>
  </si>
  <si>
    <t>4 acciones</t>
  </si>
  <si>
    <t>Durante el segundo semestre de 2016, desde el Equipo de Comunicaciones se adelantaron las siguientes acciones y herramientas externa a través de las cuales se socializó y divulgó información relacionada con SNARIV: 1.Comunicados de Prensa: se realizaron 39 comunicados. 2. Página Web: se realizó la publicación de 39 boletines de Prensa relacionados a través del portal de noticias institucional. 3. Redes Sociales: Se emitieron mensajes e información producidas por el IGAC sobre restitución de tierras, poblaciones indígenas, postconflicto, entre otros a través de las cuentas institucionales de Twitter y Facebook 4. Eventos: Se realizaron 3 eventos, Foro “Retos, dilemas y perspectivas inherentes al uso del suelo del Caquetá como parte de la superación rural y ambiental en tiempos del posconflicto”, Foros Mapeando la Geografía de la Paz en Cúcuta y Caquetá.</t>
  </si>
  <si>
    <t>Durante el primer semestre de 2017, desde el GIT de Comunicaciones se realizaron las siguientes actividades en el marco de la estrategia de Comunicación Externa para SNARIV:  1. Se realizó la redacción de 5 comunicados de prensa: “Labor del IGAC es fundamental para sentar las bases del campo que queremos”: Juan Manuel Santos”, “Delegación y Catastro Multipropósito nuevas formas de administrar la tierra en Colombia: Director IGAC”, “IGAC pieza fundamental para la transformación del campo y la creación de un país en paz”: Juan Antonio Nieto Escalante, “Las cinco principales transformaciones que vivirá el campo colombiano” y “Nace nueva alianza para erradicar la inequitativa distribución de la tierra en las zonas rurales de Colombia”, 2. A través del portar de noticias institucional se realizó la publicación de 5 comunicados de prensa. 3, Se realizó la socialización y divulgación de mensajes temáticos a través de las redes sociales del IGAC relacionados con Delegación, Catastro multipropósito, transformación del campo, tierras, entre otros.</t>
  </si>
  <si>
    <t>Actualizar el Sistema Integrado de Conservación.</t>
  </si>
  <si>
    <t>Durante el segundo semestre de 2017, desde el GIT de Comunicaciones se realizaron las siguientes actividades en el marco de la estrategia de Comuniación Externa para SNARIV:  1. Se realizó la redacción de 3 comunicados de prensa: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 2. A través del portar de noticias institucional se realizó la publicación de los 3 comunicados de prensa relacionados. 3, Se realizó la socialización y divulgación de mensajes temáticos a través de las redes sociales del IGAC relacionados con victimas y pos conflicto.</t>
  </si>
  <si>
    <t>Durante el primer semestre de 2018, desde Equipo de Comunicaciones en el marco de las acciones de comunicación externa se realizaron las siguientes actividades para socializar y divulgar lo correspondiente al tema de SNARIV: I. Se realizó la redacción de 5 comunicados de prensa: 1. Discusión académica sobre restitución de tierras, un compromiso del IGAC. 2. “Catastro y registro son instrumentos esenciales para la gestión, políticas públicas y restitución de tierras”: IGAC. 3. IGAC y Cooperación Holandesa identifican 45 posibles nuevos predios en Vista Hermosa (Meta). 4. IGAC avanza en el cumplimiento de requerimientos en restitución de tierras. 5. IGAC Nariño socializó con jueces especializados proceso de restitución de tierras. 
  II. A través de la página erb se realizó la publicación de los boletines a través de los siguientes links: 
 1. http://noticias.igac.gov.co/es/contenido/discusion-academica-sobre-restitucion-de-tierras-un-compromiso-del-igac. 2. http://noticias.igac.gov.co/es/contenido/catastro-y-registro-son-instrumentos-esenciales-para-la-gestion-politicas-publicas-y 3.http://noticias.igac.gov.co/es/contenido/igac-y-cooperacion-holandesa-identifican-45-posibles-nuevos-predios-en-vista-hermosa-meta 4. http://noticias.igac.gov.co/es/contenido/igac-avanza-en-el-cumplimiento-de-requerimientos-en-restitucion-de-tierras y 5. http://noticias.igac.gov.co/es/contenido/igac-narino-socializo-con-jueces-especializados-proceso-de-restitucion-de-tierras-0 
 III. Divulgación en redes sociales: a través de las redes sociales del IGAC, se realizó la publicación de contenidos temáticos con información relacionada con SNARIV.
 IV. Monitoreo de Medios: Se geraron 13 notas informativa en diferentes medios de comunicación a nivel local y regional</t>
  </si>
  <si>
    <t>De acuerdo a la circular 44 del 2018 se ha venido realizando las sensibilizaciones del SIC en Sede Central, se han desarrollado los conceptos técnicos necesarios para el buen desarrollo de la conservación documental a nivel nacional. Participación en reunión con el GIT Desarrollo Organizacional para determinar los lineamientos para incluir el SIC y en el SGI.</t>
  </si>
  <si>
    <t>Se actualizó el Sistema Integrado de Conservación SIC, esta pendiente de surtirse los trámites de revisión formal.</t>
  </si>
  <si>
    <t>Difusion y mercadeo y Comunicaciones</t>
  </si>
  <si>
    <t>Incluir en la estrategia de comunicación Institucional interna, la divulgación de las piezas de comunicación relacionadas con la implementación de la política pública</t>
  </si>
  <si>
    <t>Acciones de Comunicación interna</t>
  </si>
  <si>
    <t>2 (constante)</t>
  </si>
  <si>
    <t>Acciones de comunicación implementadas</t>
  </si>
  <si>
    <t>Durante el segundo semestre de 2015, desde el Equipo de Comunicaciones se adelantaron las siguientes acciones y herramientas de comunicación internas através de las cuales se socializó y divulgó información relacionada con SNARIV: 1. IGACNET: A través de esta herramienta se realizó la publicación de 37 notas informativas relacionadas con restitución de tierras, titulación de predios, catastro rural, post conflicto, adquisición de predios comunidades indígenas, entre otros. 2. PANTALLAS DIGITALES: Se publicaron 14 notas informativas entre diseños de piezas informativas, eventos realizados por el IGAC y notas con registros en medios de comunicación.</t>
  </si>
  <si>
    <t>2 acciones</t>
  </si>
  <si>
    <t>Durante el primer semestre de 2016, desde el Equipo de Comunicaciones se adelantaron las siguientes acciones y herramientas de comunicación internas através de las cuales se socializó y divulgó información relacionada con SNARIV: 1. IGACNET: A través de esta herramienta se realizó la publicación de 24 notas informativas relacionadas con restitución de tierras, avaluó de predios, predios comunidades indígenas, deslindes, entre otros. 2. PANTALLAS DIGITALES: Se publicaron 55 notas informativas entre diseños de piezas informativas, eventos realizados por el IGAC y notas con registros en medios de comunicación, relacionadas .</t>
  </si>
  <si>
    <t>Durante el segundo semestre de 2016, desde el Equipo de Comunicaciones se adelantaron las siguientes acciones y herramientas de comunicación internas a través de las cuales se socializó y divulgó información relacionada con SNARIV: 1. IGACNET: A través de esta herramienta se realizó la publicación de 30 notas informativas relacionadas con restitución de tierras, predios, postconflicto, titulaciones, entre otros 2. PANTALLAS DIGITALES: Se publicaron 30 notas informativas entre diseños de piezas informativas, eventos realizados por el IGAC y notas con registros en medios de comunicació, relacionadas. ​</t>
  </si>
  <si>
    <t>Durant el primer semestre en el marco de la estrategia de Comunicación Interna, se realizó la redacción y publicación de las siguientes notas a través de 1, PANTALLAS DIGITALES y 2. de la IGACNET: IGAC, una de las piezas claves para la titulación colectiva en la Isla de Tierrabomba, IGAC y Agencia Nacional de Tierras trabajan de la mano para adjudicar tierras a los campesinos, Afiche suelos y tierras de Colombia, IGAC y Gobernación del Magdalena socializaron proceso de titulación que beneficiará a 657 familias de Santa Marta, El IGAC acompaña a la Gobernación de Cundinamarca y a los municipios en procesos de Titulación, La Dirección Territorial del Tolima continua trabajando en pro de la restitución de tierras, Las cinco principales transformaciones que vivirá el campo colombiano, entre otros.</t>
  </si>
  <si>
    <t>Durante el segundo semestre en el marco de la estrategia de Comunicación Interna, se realizó la redacción y publicación de las siguientes notas a través de 1, PANTALLAS DIGITALES y 2.  IGACNET: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t>
  </si>
  <si>
    <t>Durante el primer semestre de 2018, desde Equipo de Comunicaciones en el marco de las acciones de comunicación interna se realizaron las siguientes actividades para socializar y divulgar lo correspondiente al tema de SNARIV: 
 I. PANTALLAS DIGITALES: a través de esta herramienta se ralizó la publicación de la siguiente información: 1. IGAC Nariño socializó con jueces especializados proceso de restitución de tierras (Scala) 2. IGAC Nariño socializó con jueces especializados proceso de restitución de tierras 3. Agustín Codazzi socializó avance del proceso de restitución de tierras en favor. 4. El Agustín Codazzi articula acciones en procesos de restitución de tierras en favor de las víctimas de la violencia
  y 2. IGACNET: A través de esta herramienta interna se realizó la socialización y publicación de los siguientes contenidos: El Agustín Codazzi aprobó avalúos para restitución de tierras, El Agustín Codazzi avanza en el cumplimiento de solicitudes de restitución de tierras, IGAC articula acciones con La Agencia Nacional de Tierras para la adquisición de predios, IGAC articula acciones con La Agencia Nacional de Tierras para la adquisición de predios, IGAC Nariño socializó con jueces especializados proceso de restitución de tierras, Agustín Codazzi socializó avance del proceso de restitución de tierras en favor de víctimas del conflicto armado, El Agustín Codazzi articula acciones en procesos de restitución de tierras en favor de las víctimas de la violencia, Articulación de acciones con la Unidad Departamental de Restitución de Tierras en beneficio de las víctimas, “Catastro y registro son instrumentos esenciales para la gestión, políticas públicas y restitución de tierras”: IGAC, IGAC continúa cumpliendo a víctimas del conflicto armado</t>
  </si>
  <si>
    <t>Actualizar el Inventario de Activos de Información</t>
  </si>
  <si>
    <t>Articulacion de las acciones que ejecuta la entidad en el marco de la política pública, con la estrategia de comunicaciones del SNARIV liderada por la Oficina de comunicaciones de la Unidad</t>
  </si>
  <si>
    <t>Ayudas memoria reuniones-Archivo Of. Comunicaciones</t>
  </si>
  <si>
    <t>Participación del IGAC en al menos 7 reuniones de articulación con la estrategia de comunicaciones del SNARIV</t>
  </si>
  <si>
    <t>Reuniones de articulación entre Of. de comunicaciones IGAC y UARIV</t>
  </si>
  <si>
    <t>No. De participacion en reuniones / 7 reuniones programadas a participar</t>
  </si>
  <si>
    <t>En esta actividad se avanzara en el segundo semestre del 2016</t>
  </si>
  <si>
    <t>3 reuniones</t>
  </si>
  <si>
    <t xml:space="preserve">Se esta relizando la actualizacion de acuerdo a los cambios generados en las TRD. </t>
  </si>
  <si>
    <t>Durante el primer semestre de 2016, el Equipo de Comunicaciones asisitió a 3 reuniones realizadas, el 26 de febrero sobre lineamientos de comunicaciones SNARIV, el 04 de marzo sobre Nodo de tierras y el 16 de Junio sobre impactos organizacionales (IGAC - Nodo de tierras).</t>
  </si>
  <si>
    <t>2 reuniones</t>
  </si>
  <si>
    <t>Durante el segundo semestre de 2016, el Equipo de Comunicaciones asisitió a 2 reuniones realizadas, el 16 de junio y 13 de julio sobre proyecto nodo de tierras de la red nacional de información</t>
  </si>
  <si>
    <t xml:space="preserve">En el semestre, el GIT de Gestión Documental participó en mesas de trabajo conjuntas con la Oficina Jurídica, Informática y telecomunicaciones y las diferentes dependencias, para el levantamiento de activos de información, para lo cual se suministraron las Tablas de Retención Documental de cada proceso y viene brindando el apoyo técnico requerido en materia archivística: 
i) 02/02/2018 mesa con informática y Telecomunicaciones y la OP, en la que se definieron los roles y responsabilidades del proceso de Gestión Documental del Manual de Políticas de Seguridad de la Información; ii) 05/02/2018 capacitación activos de información dirigida a quienes apoyarían en el levantamiento de activos de información, e índice de información clasificada y reservada; iii) 13/02/2018 y 19/02/2018 mesa técnica levantamiento de activos de información del GIT DE GESTION DOCUMENTAL; iv) 13/03/2018 asistencia a la capacitación en riesgos de seguridad de la información a los 5 procesos de Gestión Financiera, Catastral, Control Disciplinario, Difusión y mercadeo y Gestión Documental; 25/04/2018 mesa técnica levantamiento de activos de información Direccionamiento Estratégico (Gestión Documental, Informática y la OP); 30/04/2018 mesa técnica levantamiento de activos de información Gestión Cartográfica; 16/02/2018 mesa técnica con Informática para clasificación de los activos de información del GIT de Gestión Documental. </t>
  </si>
  <si>
    <t>Durante el primer semestre de 2017, se gestionaron comunicados de prensa sobre el tema que fueron socializados en el portal de noticias del IGAC, así mismo la socialización de piezas a través de pantallas digitales e IGACNET, que han permitido dar cuenta de la gestión realizada sobre SNARIV</t>
  </si>
  <si>
    <t>Durante el segundo semestre de 2017, se gestionaron comunicados de prensa sobre el tema de victimas y pos conlicto, que fueron socializados en el portal de noticias del IGAC, así mismo en redes scciales y en comunicación interna.</t>
  </si>
  <si>
    <t>Durante el primer semestre de 2018, se gestionaron comunicados de prensa sobre el tema de victimas y pos conlicto, los cuales que fueron socializados en el portal de noticias del IGAC, así mismo en redes scciales y se registraron notas en medios de comunicación</t>
  </si>
  <si>
    <t>Divulgar los informes de rendición pública de cuentas sobre la gestión adelantada por la entidad, en el marco de sus competencias en la prevención, protección, atención, aisistencia y reparación integral a las víctimas</t>
  </si>
  <si>
    <t>Herramientas de Comunicación a través de las cuales se publica la información</t>
  </si>
  <si>
    <t>Plan de rendicion de cuentas anual</t>
  </si>
  <si>
    <t>7 (sumatoria)</t>
  </si>
  <si>
    <t>Informes de Rendición de cuenta Publicados</t>
  </si>
  <si>
    <t>Número de Informes de Rendición de Cuenta Publicados</t>
  </si>
  <si>
    <t>La información generada desde el IGAC sobre el SNARIV, se publicó y divulgó de manera oportuna a través de las diferentes herramientas o conales de comunicación con que cuenta el Instituto: Comunicados de Prensa, página web, redes sociales, registro en medios de comunicación, eventos, realización de videos.</t>
  </si>
  <si>
    <t>La información generada desde el IGAC sobre el SNARIV, se publicó y divulgó de manera oportuna a través de las diferentes herramientas o canales de comunicación con que cuenta el Instituto: Comunicados de Prensa, página web, redes sociales, registro en medios de comunicación, eventos, realización de videos.</t>
  </si>
  <si>
    <t>Presentar  los instrumentos al Comité de Gestión y Desempaño institucional para la aprobación.</t>
  </si>
  <si>
    <t>La información que se ha generado sobre SNARIV ha sido debidamente apoyada por el Equipo de Comunicaciones a través de la elaboración de boletines de prensa, socialiación y divulgación a través de las diferentes herramientas de comunicación tanto internas como externas</t>
  </si>
  <si>
    <t>Durante el primer semestre de 2017, se socializó y publicó de manera oportuna através de las herramientas de comunicación interna y externa, la información que se ha generado sobre SNARIV</t>
  </si>
  <si>
    <t>Durante el segundo semestre de 2017, se socializó y publicó de manera oportuna através de las herramientas de comunicación interna y externa, la información que se ha generado sobre SNARIV</t>
  </si>
  <si>
    <t>No se realizo programación para el trimestre.</t>
  </si>
  <si>
    <t>Durante el primer semestre de 2018 se realizó la publicación del informe de Gestión del primer trimestre en el link https://www.igac.gov.co/sites/igac.gov.co/files/informe_de_gestion_i_trimestre_2018.pdf en donde en Gestión Catastral, Cartográfica, Agrológica, Gobierno y seguridad digital entre otros, se rinde información sobre lo correspondiente a política de tierras</t>
  </si>
  <si>
    <t>ok</t>
  </si>
  <si>
    <t>Fortalecer los recursos humanos necesarios para desarrollar las acciones orientadas a la implementación de la política pública</t>
  </si>
  <si>
    <t>Incluir en el programa de bienestar social de la entidad, actividades especificas para mejorar la calidad de vida laboral de los funcionarios que trabajan en la implementacion de la política pública de atención y reparación integral a las víctimas. Fortalecer los recursos humanos necesarios para desarrolar las acciones orientadas a la implementación de la política pública</t>
  </si>
  <si>
    <t>Programa de Bienestar social de la entidad</t>
  </si>
  <si>
    <t>Actividad de bienestar direccionada a funcionarios y contratistas que trabajan en esta política</t>
  </si>
  <si>
    <t>Actividades desarrolladas</t>
  </si>
  <si>
    <t>actividades desarrolladas/actividades programadas</t>
  </si>
  <si>
    <t>Socializar y publicar los instrumentos que se actualicen.</t>
  </si>
  <si>
    <t>Secretaria General - GIT de Talento Humano.</t>
  </si>
  <si>
    <t>De acuerdo con lo estipulado en la Resolución No. 1508 del 3 de diciembre de 2015, por medio de la cual se adoptó el Plan de Incentivos para dicha vigencia, mediante la Resolución No. 1637 del 24 de diciembre de 2015 se proclamaron los mejores funcionarios de carrera administrativa del IGAC, entre los cuales se encuentran 3 funcionarios del GIT Política Reparación Integral de Víctimas.
 En observaciones al 31 de diciembre colocaron: Se está gestionando con la ARL la ejecución de una actividad de tipo psico-social en el primer semestre del año 2016 al 2018, dirigida al grupo de servidores públicos que trabajan con el tema de restitución de tierras y reparación de víctimas en el IGAC.</t>
  </si>
  <si>
    <t>Se programó el desarrollo de un taller con la ARL Colmena, en el cual participarán los servidores públicos del Grupo Interno de Trabajo Reparación Integral a Víctimas de la Subdirección de Catastro (15 personas de la sede central y 3 por cada una de las direcciones territoriales Bolívar, Magdalena, Cundinamarca, Valle, Meta, Santander, Sucre, Nariño, Norte de Santander y Córdoba). El taller va dirigido a intervenir los factores de riesgo psicosocial para la mitigación de los efectos en la salud del grupo a intervenir. La fecha asignada es 22 de julio de 2016.</t>
  </si>
  <si>
    <t>La actividad está pendiente de realizarse en el segundo semestre del año 2016, por razones logísticas.
 OK</t>
  </si>
  <si>
    <t>Se realizó un taller con la ARL Colmena, en el cual participaron 8 servidores públicos del Grupo Interno de Trabajo Reparación Integral a Víctimas de la Subdirección de Catastro, sede central. Por otra parte, se convocaron a los servidores públicos de las direcciones territoriales Bolívar, Magdalena, Cundinamarca, Valle, Meta, Santander, Sucre, Nariño, Norte de Santander y Córdoba, se reportó la asistencia de 20 servidores públicos. El taller fue dirigido a intervenir los factores de riesgo psicosocial para la mitigación de los efectos en la salud del grupo.Se realizó el 22 de julio de 2016.</t>
  </si>
  <si>
    <t>El 30 de junio de 2017 se realizó una capacitación por parte de la ARL Positiva sobre estilos de afrontamiento, dirigida a los servidores públicos que están relacionados con el tema de reparación a víctimas y restitución de tierras.
 En la sede central se convocaron 7 servidores públicos. La capacitación se realizó de forma presencial.
 Por otra parte, se convocaron a servidores públicos de las Direcciones Territoriales Nariño, Cundinamarca, Cesar, Cauca, Bolívar, Santander, Boyacá, Valle, Meta, Casanare, Magdalena, Córdoba, Caldas, Norte de Santander, Risaralda y Tolima. La capacitación se realizó mediante videoconferencia.</t>
  </si>
  <si>
    <t>Se realizara una Conferencia sobre el tema del Posconficto y reparacion a Victimas en el Auditorio de la Sede Central para todos los servidores publicas el 18 de julio de 2018 la cual se socializara a cada una de las Direcciones Territoriales. Se ejecutara la capacitacion para el segundo semestre de 2018 sobre “Manejo de víctimas y población vulnerable” en acompañamiento de la ARL.</t>
  </si>
  <si>
    <t>Secretaria General. GIT de Talento Humano</t>
  </si>
  <si>
    <t>Incluir en el programa de incentivos actividades específicas para crear un ambiente laboral y reconocer el desempeño de los funcionarios que trabajan en la implementación de la política pública de atención y reparación integral a las victimas</t>
  </si>
  <si>
    <t>OBLIGATORIO</t>
  </si>
  <si>
    <t>Programa de incentivos de la entidad (dirigidos a los funcionarios que trabajan en este tema)</t>
  </si>
  <si>
    <t>Diseñar y ejecutar un plan de actualización, formación y capacitación al recurso humano de la entidad, sobre la politica de atención, asistencia y reparación integral de las víctimas</t>
  </si>
  <si>
    <t>Plan de Actualización, formación y capacitación sobre la política de tierras</t>
  </si>
  <si>
    <t>Planes de capacitación</t>
  </si>
  <si>
    <t>Planes de capacitacion enpolitica de tierras</t>
  </si>
  <si>
    <t>Planes de capacitacion anual realizados/ 4 plan de capacitacion programado</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</si>
  <si>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
 En observaciones al 31 de diciembre colocaron: Teniendo en cuenta el Plan Institucional de Formación y Capacitación adoptado para el periodo 2015-2018, la restitución de tierras y reparación de víctimas se encuentra dentro de los temas de aprendizaje misionales priorizados para dicho periodo.</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</si>
  <si>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Reparacion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realizacion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Capacitacion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</si>
  <si>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La realización de las dos (2) capacitaciones: “XVII Jornadas Internacionales de Derecho Administrativo, el Derecho Administrativo para la Paz” y “Videoconferencia de Política de Reparación Integral de Victimas, Restitución de tierras y Post conflicto”, que se dictaron en el segundo semestre del 2016 arriba descritas, se organizaron con base a las temáticas de: 1. Ley de Victimas y Restitución de tierras, 2. Planes de Ordenamiento Territorial y 3. Plan Nacional de desarrollo y Post Conflicto. 
 Que sirvieron como ejes cardinales para orientar la elección de los respectivos contenidos, las cuales se obtuvieron como resultado del proceso de la priorización de identificación de necesidades que se realizó a inicio de año con el establecimiento del Plan de Capacitación Institucional general, de hecho la línea de Ordenamiento Territorial constituía uno de los ejes temáticos a abarcar.</t>
  </si>
  <si>
    <t>En el Plan Institucional de Capacitación aprobado para este año se establecieron dentro del componente de Planificación, Desarrollo Territorial y Nacional las temáticas de Ordenamiento y Desarrollo Territorial, Derecho de Tierras, Política de Reparación Integral de Victimas y Restitución de Tierras y Autodesarrollo local y regional. Para el 2 semestre del 2017 se proyecta hacer cursos y Diplomados con la Universidad Externado sobre Política de Reparación Integral de Victimas y Restitución de Tierras, Ordenamiento Territorial y obtener descuentos para los funcionarios en la Especialización en Derecho de Tierras, en este momento se están adelantando acciones para firma del convenio interinstitucional que va a permitir obtener beneficios en capacitación. Así mismo se va a solicitar el apoyo de un capacitador con el Sistema Nacional de Atención y Reparación integral a las Víctimas SNARIV, para que dicte una capacitación masiva en las instalaciones del instituto. Ya se solicitó una reunión con el GIT Política de Tierras para definir los temas.</t>
  </si>
  <si>
    <t>De las acciones programadas se cumplió con la realización del Curso de Capacitación en Asuntos Jurídicos y Geográficos de las Tierras en Colombia, que se organizó en cooperación con la Universidad Externado de Colombia, con una intensidad de 60 horas en las fechas: 9, 10, 18, 23, 24, 30, 31 de Octubre y 7, 14, 20, 21 y 27 de Noviembre de 2017, con la participación de 34 funcionarios de la Sede Central y las abogadas de las D.T. Boyacá y Meta. El curso se desenvolvió desde una perspectiva Jurídica y Geográfica que permitió entender la problemática que enfrenta el país alrededor de la Reforma Rural Integral, la Planificación y el Desarrollo Territorial, dentro de los siguientes ejes temáticos: El Registro de la Propiedad Rural, La Política de Reparación Integral de Víctimas, la Restitución de Tierras, el Acaparamiento y la Concentración de tierras, las Desigualdades Regionales y el Ordenamiento y Desarrollo Territorial. Desde el mes de junio se han adelantado acciones para celebrar el convenio Marco con la Universidad Externado de Colombia, se redactó en conjunto con la Oficina Jurídica de la Universidad, el Departamento de Derecho del Medio Ambiente y el programa de Geografía la minuta respectiva, la cual se encuentra en revisión por parte del CIAF, para proceder con la revisión en la oficina Jurídica y finalmente firmar el convenio. se contrató la participación de 11 funcionarios del IGAC en las XIX Jornadas Internacionales en Derecho del Medio Ambiente, que se llevaron a cabo en la Universidad Externado de Colombia del 25 al 27 de octubre de 2017, con contenidos enmarcados dentro de la Planificación ambiental y el ordenamiento territorial en Colombia; relacionados con la restitución de tierras.
 Del 5 al 7 de Diciembre de 2017 la Universidad de los Andes Organizó la Conferencia y Reunión anual de la Comisión 7 de la Federación Internacional de Geómetras (FIG)- “Catastro Multipropósito: retos y oportunidades en islas y costas” en la Ciudad de Cartagena, con una intensidad 27 Horas académicas, en la que participaron 11 funcionarios del IGAC; en este encuentro académico se abordaron dentro de otros temas: la importancia de la Administración de Tierras y el Catastro en el Desarrollo Socio-Económico, Tierra y paz en Colombia (metodología adecuada para la recopilación de datos de campo y el manejo de datos), caracterización social del territorio como modelo relacionado para la Administración de la Tierra, la Administración de Tierras en un contexto posterior a un desastre, el proyecto de Modernización de la Administración de Tierra en Colombia, entre otros; todos ellos relacionados con la Política de Victimas y Restitución de tierras en mención.</t>
  </si>
  <si>
    <t>1 Jornada de Inducción y 2 eventos de Capacitación</t>
  </si>
  <si>
    <t>El Plan Institucional de Capacitación del IGAC versión 2018, se constituyó en fundamento al Nuevo Plan Nacional de Formación y Capacitación que publico el Departamento Administrativo de la función pública el 30 de Mayo de 2017 y el nuevo Modelo Integral de Planeación y Gestión MIPG, que implemento el Departamento Nacional de Planeación el 13 de Octubre de 2017; dentro del que se incluyeron las temáticas de: Ordenamiento Territorial, Gobernanza y Desarrollo de Territorios de Paz y Derechos Humanos, referentes al tema en mención. 
 Durante el primer semestre del 2018 se organizaron tres eventos de capacitación desde el GIT Gestión de Talento Humano:
 Realización de la Jornada de Inducción que se dictó a 226 servidores públicos nuevos (ingresaron a partir del mes de mayo del 2017) el día 25 de abril de 2018, en la que se trató el trabajo que se realiza desde la Subdirección de Catastro referente al tema de víctimas, restitución de tierras y postconflicto. 
 El 24 y 25 de Mayo de 2018 se realizaron las III Jornadas Internacionales en Derecho de Tierras, de manera conjunta con la Universidad Externado de Colombia, en la que participaron 28 servidores públicos, dentro de los cuales se destaca la asistencia de 7 funcionarios del GIT Proyectos Catastrales que manejan la Política de Victimas y Restitución de Tierras, dos (2) funcionarios de la D.T. Cundinamarca y una (1) de la D.T. Meta. En los contenidos temáticos estaban: Ley de restitución de tierras , retos y oportunidades en los procesos de restitución de Tierras (análisis comparado situación en Colombia), ordenamiento Social de la Propiedad Rural, mecanismos de acción de restitución de tierras: Garantías para las víctimas y la reconciliación, Geopolítica interna: zonas de reserva campesina y construcción de paz, Gobernanza Territorial agropecuaria, Sustitución de cultivos ilícitos y desarrollo rural, por nombrar algunos de ellos. 
 El 18 de Mayo, 1, 15, 22, 29 de Junio y 6 y 13 de Julio de 2018, se desarrolló el “Curso de Capacitación en Asuntos Jurídicos y Geográficos de las Tierras en Colombia” II Versión en las instalaciones de la Universidad Externado de Colombia, el segundo ciclo del que se dictó en el segundo semestre de 2017, los funcionarios que cumplieron las primeras 60 horas de participación se certificaron como Diplomado al completar 120 horas. Contó con la participación de 40 servidores públicos dentro de los que se destacan 3 funcionarios de la D.T. Cundinamarca y 1 de la D.T. Meta. Dentro de los temas tratados se encuentran: Nueva Institucionalidad en materia de Tierras, Ley de Restitución de Tierras, Análisis y prospectiva luego de seis años de su expedición, Ordenamiento y desarrollo territorial, Política de Reparación Integral de Víctimas, Restitución de Tierras y posconflicto.</t>
  </si>
  <si>
    <t>Garantizar los recursos físicos y logísticos necesarios para cumplir con las competencias y responsabilidades de la entidad en el marco de la política pública</t>
  </si>
  <si>
    <t>Realizar los procesos de contratación necesarios para asignar y dotar a la entidad con los recursos físicos y logísticos necesarios.</t>
  </si>
  <si>
    <t>Contratos suscritos con contratistas, operadores y otros</t>
  </si>
  <si>
    <t>Porcentaje de contratos realizados destinados para cumplir con las metas estatrégicas establecidas en cumplimiento de las responsabilidades de la Entidad en el marco del SNARIV y de la LVYRT.</t>
  </si>
  <si>
    <t>Cumplimiento en la contratación destinados para cumplir con las metas estatrégicas establecidas en cumplimiento de las responsabilidades de la Entidad en el marco del SNARIV y de la LVYRT.</t>
  </si>
  <si>
    <t>No. Contratos realizados / No. Contratos solicitados</t>
  </si>
  <si>
    <t>Secretaría General. GIT Contratación</t>
  </si>
  <si>
    <t>El Git de Gestion Contractual trabaja a demanda con los procesos que ingresan de cada dependencia, para el segundo semestre de 2015 por lo rubros de politicas de tierras se registraron un total de 44 contratos discriminados por rubro presupuestal así:
 C-520-1003-1-0-2 = 7 contratos
 C-450-1003-3-0-2 = 20 contratos
 C-450-1003-6-0-2 = 12 contratos
 C-223-1000-2-0-3 = 4 contratos
 C-410-1000-4-0-4 = 1 contrato</t>
  </si>
  <si>
    <t>Porcentaje avance documentación con procesos archivísticos aplicados.</t>
  </si>
  <si>
    <t>El Git de Gestion Contractual trabaja a demanda con los procesos que ingresan de cada dependencia, para el primero semestre de 2016 por lo rubros de politicas de tierras se registraron un total de 294 contratos discriminados por rubro presupuestal así: 
 C-450-1003-3-0-2-4001 = 129 contratos
 C-450-1003-6-0-2-3001 = 108 contratos
 C-410-1000-4-0-4-1401 = 21 contratos
 C-520-1003-1-0-6-5401 = 19 contratos
 C-520-1003-1-0-6-5201 = 14 contratos
 C-450-1003-3-0-2-4003 = 2 contratos
 C-450-1003-6-0-2-3003 = 1 contratos</t>
  </si>
  <si>
    <t>El Git de Gestion Contractual trabaja a demanda con los procesos que ingresan de cada dependencia, para el segundo semestre de 2016 a corte 15/12/2016 por lo rubros de politicas de tierras se registraron un total de 20 contratos discriminados por rubro presupuestal así: 
 C-223-1000-2-0-3-1503 = 1 contratos
 C-450-1003-3-0-2-4001 = 2 contratos
 C-450-1003-3-0-2-4003 = 1 contratos
 C-450-1003-3-0-2-4004 = 7 contratos
 C-450-1003-6-0-2-3001 = 3 contratos
 C-450-1003-6-0-2-3003 = 3 contratos
 C-450-1003-6-0-2-3004 = 1 contratos
 C-520-1003-1-0-6-5201 = 1 contratos
 C-520-1003-1-0-6-5203 = 1 contratos</t>
  </si>
  <si>
    <t>El Git de Gestion Contractual trabaja a demanda con los procesos que ingresan de cada dependencia, para el primer semestre de 2017 a corte 30/06/2017 por lo rubros de politicas de tierras se registraron un total de 153 contratos discriminados por rubro presupuestal así: 
 C-0402-1003-4-0-2-3004 = 1 contratos
 C-0403-1003-1-0-2-4003 = 1 contratos
 C-0402-1003-4-0-2-3003 = 1 contratos
 C-0405-1003-2-0-4-1401 = 4 contratos
 C-0402-1003-4-0-2-3001 = 39 contratos
 C-0404-1003-1-0-6-5201 = 46 contratos
 C-0403-1003-1-0-2-4001 = 61 contratos</t>
  </si>
  <si>
    <t>El GIT de Gestion Contractual trabaja a demanda con los procesos que ingresan de cada dependencia, para el segundo semestre de 2017 a corte 31/12/2017 por los rubros de política de tierras se registraron un total de 14 contratos discriminados por rubro presupuestal así: 
 C-0402-1003-4-0-2-3003 = 4 contratos
 C-0402-1003-4-0-2-3001 = 4 contratos
 C-0403-1003-1-0-2-4003 = 3 contratos
 C-0403-1003-1-0-2-4001 = 1 contratos
 C-0404-1003-1-0-6-5201 = 1 contratos
 C-0402-1003-4-0-2-3004 = 1 contratos"</t>
  </si>
  <si>
    <t>El GIT de Gestion Contractual trabaja a demanda con los procesos que ingresan de cada dependencia, para el primer semestre de 2018 a corte 30/06/2018 por los rubros de política de tierras se registraron un total de 104 contratos discriminados por rubro presupuestal así: 
 C-0402-1003-4-0-2-3001 = 55 contratos
 C-0402-1003-4-0-2-3003 = 1 contrato
 C-0403-1003-1-0-2-4001 = 34 contratos
 C-0404-1003-1-0-6-5201 = 13 contratos
 C-0405-1003-2-0-4-1401 = 1 contrato</t>
  </si>
  <si>
    <t>Secretaria General. GIT de Contratación</t>
  </si>
  <si>
    <t xml:space="preserve">
Se avanzó en la  intervención archivística del archivo de gestión y fondos acumulados, en el punteo, organización y el control de calidad de fichas prediales adelantadas por USAID, y en el Archivo Central se atendieron las consultas de información  y se recibieron las transferencias documentales de dos (2) dependencias de la Sede Central.</t>
  </si>
  <si>
    <t>Diseñar e implementar las estrategias de interoperabilidad y gobierno de datos necesarios para lograr la conectividad entre los sistemas de información de las entidades que conforman la red nacional de información en el marco de las competencias y funciones asignadas a cada una de ellas</t>
  </si>
  <si>
    <t>Se avanzo en la aplicación de procesos archivisticos a la documentación, así: se finalizó el control de calidad de las Fichas Prediales en el marco del contrato suscrito con USAID (finalizado) cuyo balance se reportó en la actividad correspondiente y de otra parte, se aplicaron procesos archivísticos a 804,2 ML de documentación, de los cuales, el 55% (441 ML) correspondió a la Sede Central y el 45% (363,2 ML) de las Direcciones Territoriales.</t>
  </si>
  <si>
    <t xml:space="preserve">El avance del indicador es del 84% sobre el total programado y dentro de los avances se destacan: el cumplimiento de la actividad de control de calidad de las fichas prediales en el marco del contrato con USAID, la aplicación de procesos archivisticos a 820 ML de documentación a nivel nacional, atención de 744 consultas de diferentes documentales, trasnferencias documentales primarias por 146,2 ML; 254 certificaciones de contratos de prestación de servicios; 22 sensibilizaciones realizadas; 9 Brigadas Documentales. </t>
  </si>
  <si>
    <t>Proveer la información oportuna requerida en los diferentes sistemas de información del SNARIV, (MAARIV , vivanto, Sistema de seguimiento) Revisar cuales son las entidades a las que se requieren reportes</t>
  </si>
  <si>
    <t>Reporte expedido por los responsables de cada sistema o herramienta de información, de acuerdo con los protocolos o la perioricidad establecida para cada reporte</t>
  </si>
  <si>
    <t>Reportes registrados sobre los seguimientos del Plan de Accion y Plan de Fortalecimiento</t>
  </si>
  <si>
    <t>Reportes expedidos</t>
  </si>
  <si>
    <t>Reportes expedidos/reportes solicitados</t>
  </si>
  <si>
    <t>Planeacion- Solo lo relacionado a plan de accion y plan de fortalecimiento. GIT de Subdireccion de Catastro Politica de Tierras</t>
  </si>
  <si>
    <t>Primero se realiza la formulacion del plan de Accion y Plan de fortalecimiento y con corte al 31 de diciembre se realizó la solicitud a las diferentes oficinas del avance y se sube a la plataforma del SNARIV. Al 31 de diciembre, no ha sido solicitado por parte de UARIV (MAARIV , vivanto, Sistema de seguimiento) ningun reporte de suministro de información porque el convenio entre IGAC y UARIV se encuentra en etapa de elaboración</t>
  </si>
  <si>
    <t>Al 30 de junio de 2016 se realizó la solicitud de avance a las oficinas, consolidacion de la informacion y subida a la plataforma eSigna Y la UARIV no ha solicitado reportes (MAARIV , vivanto, Sistema de seguimiento)</t>
  </si>
  <si>
    <t>la UARIV no ha solicitado reportes (MAARIV , vivanto, Sistema de seguimiento). La Oficina de Planeación a través de correo electronico realizó las solicitudes de avance al segundo semestre a las oficinas y consolidó la informacion</t>
  </si>
  <si>
    <t>La Oficina Asesora de planeación realizo la solicitud de avance con corte al 31 de diciembre y acompañó en la realizacion del plan de accion 2017; tambien ha realizado la solicitud en junio del avance de las matrices de plan de accion y plan de fortalecimiento institucional. En el primer semestre la UARIV no ha solicitado información requerida por alguno de los diferentes sistemas de información del SNARIV, (MAARIV , vivanto, Sistema de seguimiento)</t>
  </si>
  <si>
    <t>La Oficina Asesora de planeación realizo la solicitud de avance con corte al 31 de diciembre de 2017 a través de correo electrónico del 5 de diciembre</t>
  </si>
  <si>
    <t>La Oficina Asesora de planeación realizo la solicitud de avance con corte al 30 de junio de 2018 a través de correo electrónico de la jefe de la Oficina aesora de Planeacion el 22 de junio de 2018</t>
  </si>
  <si>
    <t>Oficina de Planeacion y Catastro</t>
  </si>
  <si>
    <t>Optimizar la atención y seguimiento a los procesos de recepción , atención y respuesta de las acciones judiciales y las peticiones, quejas y reclamos interpuestos por las víctimas en el marco de los principios de celeridad y eficiencia de la gestión pública</t>
  </si>
  <si>
    <t>Divulgar e institucionalizar en la entidad los lineamientos para atención respuesta y seguimiento de las acciones judiciales y las peticiones, quejas y reclamos. Articula con política de gestión de talento humano, componente capacitación y con la politica de transparencia y servicio al ciudadano , actividad optimización procedimientos</t>
  </si>
  <si>
    <t>Plan de capacitación . Correos electrónicos</t>
  </si>
  <si>
    <t>Circulares de lineamientos de atención a las acciones judiciales.</t>
  </si>
  <si>
    <t>Circulares de divulgación de lineamientos de atención a las acciones judiciales en el marco de la ley de victimas y restitucion de tierras.</t>
  </si>
  <si>
    <t>Circulares de divulgación de lineamientos realizadas/circulares de divulgacion programadas</t>
  </si>
  <si>
    <t>OFICINA JURÍDICA</t>
  </si>
  <si>
    <t>circular enviada en agosto 25 de 2015 CI389 por email a todos los directores territoriales y abogados.</t>
  </si>
  <si>
    <t>A través de correo electrónico se envió a los abogados de las Direcciones Territoriales Lineamientos de atención a las acciones judiciales por razon a la ley de reparacion de víctimas</t>
  </si>
  <si>
    <t>Correo enviado el 13 de octubre de 2016 por email a todos los directores territoriales y abogados dando lineamientos de atención a las accciones judiciales por razon de la ley de reparacion de víctimas</t>
  </si>
  <si>
    <t>Mediante circulares de abril 21 de junio 22 de 2017 remitida por correo electronico a los directores y abogados territoriales se recuerdan los lineamientos de atencion a las acciones judiciales por razon de la ley de reparacion de victimas</t>
  </si>
  <si>
    <t>Mediante circulares de septiembre 29 y de diciembre 04 de 2017 remitida por correo electronico a los directores y abogados territoriales se recuerdan los lineamientos de atencion a las acciones judiciales por razon de la ley de reparacion de victimas</t>
  </si>
  <si>
    <t>Mediante circular de abril 05 remitida por correo electronico a los directores y abogados territoriales se recuerdan los lineamientos de atencion a las acciones judiciales por razon de la ley de reparacion de victimas</t>
  </si>
  <si>
    <t>OFICINA ASESORA JURIDICA</t>
  </si>
  <si>
    <t>Adelantar informes semestrales para dar a conocer los avances al seguimiento realizado a la atención y respuesta de las acciones judiciales y de las peticiones, quejas y reclamos interpuestos por las víctimas, en el marco de sus competencias y de lo dispuesto en la Ley 1448 de 2011 y en sus decretos reglamentarios</t>
  </si>
  <si>
    <t>Informes</t>
  </si>
  <si>
    <t>Atender el 100% de las PQRs y acciones judiciales que se deriven de la gestión institucional en apoyo al SNARIV y en el marco de la LVy RT</t>
  </si>
  <si>
    <t>Atención de PQRs y de acciones judiciales</t>
  </si>
  <si>
    <t>No se solicitudes de PQR atendidas y/o acciones judiciales atendidas /No de solicitudes recibidas/procesos instaurados</t>
  </si>
  <si>
    <t>SECRETARIA GENERAL. Oficina de Servicio al Ciudadano y Oficina Asesora Jurídica</t>
  </si>
  <si>
    <t>El GIT de PQRS y servicio al ciudadano garantiza la oportunidad, confiabilidad, integralidad, trazabilidad de las PQR interpuestos por las víctimas, por lo tanto el IGAC no ha recibido peticiones, quejas ni reclamos durante la vigencia 2015</t>
  </si>
  <si>
    <t>El GIT de PQRS y servicio al ciudadano garantiza la oportunidad, confiabilidad, integralidad, trazabilidad de las PQR interpuestos por las víctimas, por lo tanto el IGAC no ha recibido peticiones, quejas ni reclamos durante la vigencia 2016</t>
  </si>
  <si>
    <t>El GIT de PQRS y servicio al ciudadano garantiza la oportunidad, confiabilidad, integralidad, trazabilidad de las PQR interpuestos por las víctimas, por lo tanto el IGAC no ha recibido peticiones, quejas ni reclamos durante la vigencia 2017</t>
  </si>
  <si>
    <t>Se coloca avance 1 aunque no se recibio ninguna PQRSD</t>
  </si>
  <si>
    <t xml:space="preserve">Implementación del Programa de Gestión Documental.
</t>
  </si>
  <si>
    <t>El GIT de PQRS y servicio al ciudadano garantiza la oportunidad, confiabilidad, integralidad, trazabilidad de las PQR interpuestos por las víctimas, por lo tanto el IGAC no recibió peticiones, quejas ni reclamos durante la vigencia 2017</t>
  </si>
  <si>
    <t>El GIT servicio al ciudadano garantiza la oportunidad, confiabilidad, integralidad, trazabilidad de las PQR interpuestos por las víctimas, por lo tanto el IGAC no recibió peticiones, quejas ni reclamos durante el primer semestre 2018</t>
  </si>
  <si>
    <t>Realizar el Control de calidad a la organización e inventario de fichas prediales de municipios priorizados.</t>
  </si>
  <si>
    <t>E laborar e implementar el Plan estratégico de la Función Archivistica- PINAR, los cuadros de clasificación, las tablas de retención documental-TRD y el Programa de Gestión docuemntal -PGD</t>
  </si>
  <si>
    <t>Elaborar e implementar el plan estratégico de la función archivistica- PINAR</t>
  </si>
  <si>
    <t>Documento PINAR Publciación en página web</t>
  </si>
  <si>
    <t>Elaboracion y oficializacion del PINAR</t>
  </si>
  <si>
    <t>Porcentaje de implementación del PINAR</t>
  </si>
  <si>
    <t>Porcentaje de la elaboracion e implementacion del PINAR</t>
  </si>
  <si>
    <t xml:space="preserve">Se aprobó el control de calidad para un total de 813.605 fichas prediales, equivalentes a 1.458 ML dispuestas en 6.481 cajas. El avance corresponde a 16 Municipios los cuales representan el 58% sobre el total, es decir, que cuentan con la información punteada, organizada y con control de calidad por parte del IGAC.
</t>
  </si>
  <si>
    <t xml:space="preserve">Se finalizó el control de calidad de las Fichas Prediales en el marco del contrato suscrito con USAID (finalizado), con el siguiente balance de ejecución total:  punteo de 2.824.453 fichas prediales, de los cuales organizadas archivística a un total de 2.284.758, equivalentes a 3.522,03 ML., de 7 Direcciones Territoriales: Bolívar, Casanare, Cauca, Cesar, Meta, Sucre y Tolima, con las respectivas Unidades Operativas de Catastro adscritas. </t>
  </si>
  <si>
    <t>SECRETARIA GENERAL- GIT GESTION DOCUMENTAL</t>
  </si>
  <si>
    <t>Se está realizando Programa de Gestión Documental con un avance del 25%. Este Programa hace parte de la creación del PINAR</t>
  </si>
  <si>
    <t xml:space="preserve">Actvidad finalizada. </t>
  </si>
  <si>
    <t>Se continua con la elaboración del Programa de Gestión Documental con un avance del 50% y se elaboró y aprobó la Política de Gestión Documental, estos documentos hacen parte del PINAR</t>
  </si>
  <si>
    <t>90%. Se reporta el 70% para el snariv</t>
  </si>
  <si>
    <t>Elaboración de la metodología.
 Diagnostico.
 Lineamientos de los procesos del PGD.
 Definición de los programas específicos contenidos en el decreto 2609.
 Cronograma de implementación del PGD.
 Verificación de la normativa al interior del Igac.
 Proceso de correcciones al interior del GIT de Gestión Documental. 
 Para el Pinar se define la información estratégica a partir de los lineamientos del PGD.</t>
  </si>
  <si>
    <t>Mediante Resolucion 1154 del 6 de octubre del 2017, se adoptan los instrumentos archivisticos, Programa de Gestion Documental - PGD, Plan Institucional de Archivos - PINAR y el Documento del sistema integrado de conservacio - SIC.</t>
  </si>
  <si>
    <t>FINALIZADA</t>
  </si>
  <si>
    <t>SECRETARIA GENERAL. GIT Gestión Documental</t>
  </si>
  <si>
    <t>Elaborar, presentar, actualizar y aplicar los cuadros de clasificación de la entidad y las tablas de retención documental -TRS- de las oficinas y dependencias con funciones relacionadas con derechos humanos, sus graves y manifiestas violaciones y las infracciones al derecho internacional humanitario ocurridas con ocasion del conflicto armado interno</t>
  </si>
  <si>
    <t>Aprobación e implementacion de las Tablas de retención mediante acto administrativo respectivo y publicación en página web . Cuadros de clasificación publicado en página web</t>
  </si>
  <si>
    <t>Actualizar las tablas de retencion documental</t>
  </si>
  <si>
    <t>Porcentaje de actualizacion de tablas de Retencion Documental para politica de reparacion integral de victimas</t>
  </si>
  <si>
    <t>Numero de oficinas con actualización y oficializacion de TRD para politica de reparacion integral de victimas/ Numero total de oficinas que deben hacer actualización y ofcializacion de TRD para politica de reparacion integral de victimas</t>
  </si>
  <si>
    <t>Con la Resolución 0475 de 2014 se modificó la estructura orgánica y funcional del IGAC, debido a ello y al cumplimiento de las normas archivísticas, se hizo necesaria la actualización de las Tablas de Retención Documental (Acuerdo 004 de 15 de marzo de 2013 AGN). Durante el 2015 y el primer semestre del presente año, se han actualizado 39 Tablas de Retención Documental pertenecientes a la Dirección General, Oficina Asesora de Planeación, Oficina de Control Interno, Oficina Centro de Investigación y Desarrollo en Información Geográfica, Oficina de Informática y Telecomunicaciones, Oficina de Difusión y Mercadeo de Información, Secretaria General, Subdirección de Catastro, dichas actualizaciones fueron aprobadas por la Resolución 850 de 2016 IGAC previo concepto favorable del Comité Institucional de Desarrollo Administrativo Acta No. 3 del 28 de abril.
 Se finalizó la caracterización de Subdirección de Geografía y Cartografía e ingresaron a codificación para posterior presentación a comité.</t>
  </si>
  <si>
    <t>Actualización de las TRD de la Subdirección de Agrología (GIT de Levantamiento agrologicos, GIT de áreas homogéneas de tierras, GIT de proyectos especiales agrologicos, GIT Geomática, Laboratorio nacional de suelos y GIT de Interpretación). Así como las de la Subdirección de Geografía y Cartografía (GIT Geodesia, GIT Fronteras y Límites de Entidades Territoriales, GIT Gestión de Proyectos Geográficos y Cartográficos, GIT Control Terrestre y Clasificación de Campo, GIT Imágenes Geoespaciales, GIT Generación de Datos Geoespaciales, GIT Productos Cartográficos, GIT Estudios Geográficos y GIT Ordenamiento Territorial.) Aprobadas en acta número 11 del Comité Institucional de Desarrollo Administrativo de 28 de noviembre 2016.</t>
  </si>
  <si>
    <t>Realizar la intervención archivística a archivo de gestión y fondos acumulados.</t>
  </si>
  <si>
    <t>FINALIZADO. 
 SECRETARIA GENERAL. GIT Gestión Documental</t>
  </si>
  <si>
    <t>Elaborar los inventarios correspondientes a las series documentales generadas en cumplimiento de las funciones del numeral 2</t>
  </si>
  <si>
    <t>Publicación en página web (tener en cuenta los lineamientos de la Ley 1712 de 2014 y el decreto 103 de 2015).</t>
  </si>
  <si>
    <t>Elaboracion de los inventarios correspondientes a las series documentales corrspondientes a la politica de reparacion integral de victimas</t>
  </si>
  <si>
    <t>Elaboracion de los inventarios de las series documentales corrspondientes a la politica de reparacion integral de victimas</t>
  </si>
  <si>
    <t>Numero de inventarios de las series documentales corrspondientes a la politica de reparacion integral de victimas</t>
  </si>
  <si>
    <t>Con la Resolución 0475 de 2014 se modificó la estructura orgánica y funcional del IGAC, donde se crearon los GIT :Politica de Reparación integral a victimas y Avaluos, con sus correspondientes series y subseries; de acuerdo a esta modificación se realizaron los siguientes inventarios.
 GIT AVALUOS PROYECTOS DE INFRAESTRUCTURA Serie: Avaluos Subserie de Políticas de Tierras Cantidad: 1 Inventario- 2016/ Registros: 328 GIT POLITICA DE REPARACION INTEGRAL A VICTIMAS Serie: Comité De Justicia Transicional , Informe De Gestión, Requerimientos Unidad de Restitución de Tierras, Cooperación Tecnica SNARIV Subserie Informes a jueces y/o magistrados civiles especializados en restitución de tierras Cantidad: 1 Inventario- 2016 / Registros: 102</t>
  </si>
  <si>
    <t>Se han realizado procesos archivisticos de clasificacion, organización y descripción a 473,6 ML de documentación, de los cuales, el 92% (434,8 ML) correspondío a la Sede Central y el 8% (38,8 ML) de las Direcciones Territoriales.</t>
  </si>
  <si>
    <t>Se realizó el levantamiento de inventario de dos grupos de la Subdirección de Catastro: 
 GIT Gestión y Procesos Catastrales  Serie: Planes, Programas y Proyectos Cantidad: 13.8 ML. GIT Zonas Homogéneas Físicas y Geoeconómicas Serie: Estudios de Zonas Homogéneas Cantidad: 30 ML</t>
  </si>
  <si>
    <t>Relación de faltantes de información, docuemtnos y archivos públicos o que se encuentren en fondos acumulados relacionados con víctimas, derechos humanos y derecho internacional humanitario (incluyendo lo correspondiente a entidades fusionadas, liquidadas, suprimidas, escindidas que se encuentren en sus archivos)</t>
  </si>
  <si>
    <t>Aprobación e imlementaciónj de las tablas de valoración mediante acto administrativo respectivo y publicación en página web de los fondos acumulados, entidades fusionadas, liquidadas, suprimiidas, escindidas.</t>
  </si>
  <si>
    <t>Relacionar y hacer seguimiento a fondos acumulados relacionados con víctimas, derechos humanos y derecho internacional humanitario a nivel Central y Territorial</t>
  </si>
  <si>
    <t>Seguimiento a fondos acumulados</t>
  </si>
  <si>
    <t>Porcentaje de Intervencion a fondos acumulados</t>
  </si>
  <si>
    <t>Se aplicaron procesos archivísticos a 804,2 ML de documentación, de los cuales, el 55% (441 ML) correspondió a la Sede Central y el 45% (363,2 ML) de las Direcciones Territoriales.</t>
  </si>
  <si>
    <t>Intervención de Fondos Acumulados.
 GIT Zonas Homogéneas:Se realizó el proceso de clasificación documental y se da inicio a organización. I Trimestre: Clasificación 39,6 Metros lineales. II Trimestre: Organización 13 Metros lineales . GIT Gestión de Procesos Catastrales : Se realizó el proceso de clasificación, organización, retiro de material abrasivo, cambio de unidad de conservación. I Trimestre: Clasificación y organización de 4 Metros Lineales II Trimestre: Organización 7 Metros Lineales Dirección Territorial Atlantico: Se realizó el proceso de clasificación, organización, retiro de material abrasivo, cambio de unidad de conservación de las fichas prediales del municipio de Barranquilla de los sectores 1 al 16; para un total de 314,8 Metros Lineales.</t>
  </si>
  <si>
    <t>A septiembre 30 se aplicaron procesos archivísticos a 820 ML de documentación, de los cuales, el 56% (456,8 ML) correspondió a la Sede Central y el 44% (363,2 ML) de las Direcciones Territoriales de Boyacá, Cesar, Guajira, Magdalena, Mariquita, Nariño, Norte de Santander.
Se realizó tambien, el traslado de fichas prediales de la DT Nariño de la sede alterna a la sede renovada.</t>
  </si>
  <si>
    <t>GIT Fronteras Deslinde de Entidades Territoriales: Finalización de intervención archivo de gestión 248 cajas x-200 con todos los procesos archivísticos. GIT Zonas Homogéneas: Clasificación Documental, Intervención documental con todos los procesos archivísticos para transferencia primaria 110 cajas (22 ml) GIT de Gestión y Procesos Catastrales: con clasificación, ordenación de 9,8 ML e inventario documental e inventario único documental 13.8 ML. Dirección Territorial Bolivar se realizó brigada con clasificación, ordenación, punteo y almacenamiento de 35.979 fichas prediales del Municipio de Magangue y se entregaron 50.2 ML. Dirección Territorial Cundinamarca se realizó proceso archivístico de la serie de Avalúos y Zonas Homogéneas con un total de 13.2 ML. Unidad Operativa de Quibdó se puntearon 60772 fichas prediales con un total de 74.20ML. Dirección Territorial Santander: Se realizó visita de seguimiento, brigada documental y aplicación TRD con un total de 1338 cajas (X-200) correspondientes a 267.6 M L. y punteo de fichas prediales a los municipios de Piedecuesta y Rionegro de sectores rural y urbano.Dirección Territorial Tolima se clasificó, ordenó cronológicamente, se realizó inventario documental y almacenamiento en cajas X200 y X300 un total de 35,4 ML. del Fondo Documental Acumulado.</t>
  </si>
  <si>
    <t>80% acumulado semestre el 50% de avance</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</si>
  <si>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</si>
  <si>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 Mediante Resolucion 1166 del 9 de cotubre del 2017, se adopta el Instrumento de Gestion " Registro de Activos de la Informacion" del Instituto Geografico Agustin Codazzi.</t>
  </si>
  <si>
    <t>Implementar un modelo de seguimiento, monitoreo y evaluación de las acciones y servicios dirigidos a la prevención, protección, atención, asistencia y reparación integral a las víctimas</t>
  </si>
  <si>
    <t>Evalúe si el modelo de seguimiento de su entidad, le proporciona las alertas para identificar las dificultades que se presentan en el cumplimiento de sus competencias, en la política pública de prevención, asistencia, atención y reparación integral a las víctimas</t>
  </si>
  <si>
    <t>Atender las consultas de documentos del Archivo Central.</t>
  </si>
  <si>
    <t>Documento de evaluación</t>
  </si>
  <si>
    <t>Porcentaje de avance del diseño y aplicación del modelo de seguimiento y evaluación</t>
  </si>
  <si>
    <t>Avance en el diseño y aplicación de un modelo de seguimiento y evaluación</t>
  </si>
  <si>
    <t>Porcentaje de avance de actividades programadas para el diseño y aplicación del modelo</t>
  </si>
  <si>
    <t>OFICINA DE CONTROL INTERNO</t>
  </si>
  <si>
    <t>14%
 Mediante seguimiento realizado por la Oficina de Control Interno al cumplimiento del Plan de Acción y costos SNARIV a 30-06-2015 se avala el uso del modelo de seguimiento, el cual se ha ajustado a los cambios en las matrices como el de la integración de las acciones y costos en una sola matriz de tareas del SNARIV. Se ajustó el modelo de seguimiento del Plan de Fortalecimiento a 31-12-2015, de acuerdo al nuevo Plan.</t>
  </si>
  <si>
    <t>En el archivo Central se atendieron 333 consultas de historias laborales activas e inactivas.</t>
  </si>
  <si>
    <t>En el archivo Central se atendieron 607 consultas de historias laborales activas e inactivas.</t>
  </si>
  <si>
    <t>En el archivo Central se atendieron 744 consultas de historias laborales activas e inactivas y demás series documentales.</t>
  </si>
  <si>
    <t>Dentro del Programa Anual de Auditorìas se incluye seguimiento a 30 d ejunio y 31 de diciembre de cada vigencia. Se hizo seguimiento a 31-12-2015, el cual fue enviado a la Oficina de Planeación a y los responsables de las actividades por correo electrónico el 6 de mayo del 2016.</t>
  </si>
  <si>
    <t>Se ajustó el papel de trabajo para el seguimiento de la matriz y plan de acciòn , acorde a los cambios de la matriz construida para el cuatrienio 2015-2018. Este se usó en el seguimiento realizado a junio 30 de 2016 y que fue remitido a la Oficina de Planeación el 12-10-2016.</t>
  </si>
  <si>
    <t>Se adaptó un papel de trabajo para realizar el seguimiento en el que se incluyen las columnas para identificar las observaciones y alertas de cada actividad; el cual se utilizó en el seguimiento selectivo realizado con corte a 31-12-2016.</t>
  </si>
  <si>
    <t>Hacer seguimiento al cronograma de  Transferencias Documentales.</t>
  </si>
  <si>
    <t>Con base en la matriz de Fortalecimiento y Plan de Acciión enviada por la Oficina Asesora de Planeación a Junio 30 de 2017, se adaptó el papel de trabajo para hacer el seguimiento</t>
  </si>
  <si>
    <t>Con base en la matriz de Fortalecimiento y Plan de Acción enviada por la Oficina Asesora de Planeación a Diciembre 31 de 2017, se adaptó el papel de trabajo para hacer el seguimiento</t>
  </si>
  <si>
    <t>Se da cumplimiento a la circular interna 42 del 2018 Transferencias documentales. En el Archivo Central se recibieron transferencias documentales por 30,6 ML para un total de 153 cajas, de los GIT de Avalúos y GIT Control Terrestre y Clasificación de Campo</t>
  </si>
  <si>
    <t>En cumplimiento de la CI 42 de 2018, se recibieron transferencias documentales primarias de 121,8 ML, (609 cajas) de 12 dependencias de la Sede Central: Avalúos, Control Terrestre y Clasificación de Campo, Contratación Egreso, Contabilidad, Comercialización, Fomento y Gestión del Conocimiento, Informática y Telecomunicaciones, Geomática, Percepción Remota y Aplicaciones Geográficas y de Tesorería.</t>
  </si>
  <si>
    <t>Planear y ejecutar las acciones correctivas necesarias para garantizar que el modelo de seguimiento contribuya al mejoramiento continuo de la prestación de acciones y/o servicios dirigidos a las víctimas, en el marco de sus competencias</t>
  </si>
  <si>
    <t>Plan de acciones correctivas formulado con el respectivo reporte de avance</t>
  </si>
  <si>
    <t>Porcentaje de Acciones Correctivas</t>
  </si>
  <si>
    <t>En cumplimiento de la CI 42 de 2018, se recibieron transferencias documentales primarias por 146,2 ML de 25 dependencias de la Sede Central.</t>
  </si>
  <si>
    <t>Acciones Correctivas</t>
  </si>
  <si>
    <t>Acciones correctivas implementadas / Acciones correctivas propuestas</t>
  </si>
  <si>
    <t>14%
 Del seguimiento realizado a 30-06-2015, se dejaron 6 alertas; correspondientes a las Subdirección de Agrología, CIAF y Subdirección de Catastro.</t>
  </si>
  <si>
    <t>En el seguimiento a 31-12-2015 se registraron 11 alertas al Plan de Acción y 1 alerta del Plan de Fortalecimiento, información que está incluida en los reportes consolidados y que fue comunicada a cada uno de los responsables.</t>
  </si>
  <si>
    <t>Se realizó seguimiento selectivo a 30-06-2016 del Plan de Fortalecimieno 2016 y Plan de acción 2016, del seguimiento se generó una alerta; el seguimiento consolidaod fué enviado a los responsables de proceso y a la Oficina Asesora de Planeación mediante correo electrónico del 12-10-2016 . A diciembre 31 se inicia el seguimiento con la informacion consolidada de la Oficina Asesora de Planeación</t>
  </si>
  <si>
    <t>Se realizó el seguimiento selectivo a 31-12-2016 de las actividades reportadas como avances por parte de los responsables de las áreas, el seguimiento consolidado fue enviado a los responsables y la Oficina Asesora de Planeación por correo electrónico del 22-06-2017, en este seguimiento se dejaron 7 alertas.</t>
  </si>
  <si>
    <t>Se realizó seguimiento al 100% a 30-06-2017 del Plan de Fortalecimiento y Plan de Acción 2017, del seguimiento se generaron tres (3) alertas una a la Subdirección de Geografía y Cartografía y dos a la Subdirección de Catastro; el seguimiento consolidado fué enviado a l los responsables de proceso y a la Oficina Asesora de Planeación, mediante correo electrónico el día 20 de diciembre de 2017.</t>
  </si>
  <si>
    <t>Se realizó seguimiento al 100% a 31-12-2017 del Plan de Fortalecimiento y Plan de Acción 2017, del seguimiento se generaron cuatro (4) alertas una a la Subdirección de Geografía, Cartografía y cuatro (4) a la Subdirección de Catastro, y una (1) para la Oficina de Informática; el seguimiento consolidado fué enviado a los responsables de proceso y a la Oficina Asesora de Planeación, mediante correo electrónico el día 11 de mayo de 2018.</t>
  </si>
  <si>
    <t>APROPIACIÓN PRESUPUESTAL 2018 IGAC</t>
  </si>
  <si>
    <t>Código
BPIN</t>
  </si>
  <si>
    <t>Código
Presupuestal</t>
  </si>
  <si>
    <t>Proyectos
Inversión</t>
  </si>
  <si>
    <t>ASIGNACION DE INVERSIÓN 2018
SEGÚN DECRETO 2236 DE DICIEMBRE 27 DE 2017</t>
  </si>
  <si>
    <t>Recursos Corrientes
10
(1)</t>
  </si>
  <si>
    <t>Otros Recursos del Tesoro
11
(2)</t>
  </si>
  <si>
    <t>Sub Total
Recursos Nación
(3) = (1) + (2)</t>
  </si>
  <si>
    <t>Ingresos Corrientes
(Propios) 20
(4)</t>
  </si>
  <si>
    <t>Total
(5) = (3)+(4)</t>
  </si>
  <si>
    <t>1117000140000</t>
  </si>
  <si>
    <t>0402 1003 1</t>
  </si>
  <si>
    <t>Estudio e investigaciones geográficas para los procesos de planificación y ordenamiento territorial a nivel nacional (Subdirección de Geografía y Cartografía)</t>
  </si>
  <si>
    <t>1117000220000</t>
  </si>
  <si>
    <t>0402 1003 2</t>
  </si>
  <si>
    <t>Investigación y prestación de servicios de información geográfica (Convenios)</t>
  </si>
  <si>
    <t>1117000270000</t>
  </si>
  <si>
    <t>0402 1003 3</t>
  </si>
  <si>
    <t>Apoyo interinstitucional a la Cancillería para trabajos relacionados con la demarcación de fronteras, estudios técnicos afines y conservación de las cuencas hidrográficas internacionales (Subdirección de Geografía y Cartografía)</t>
  </si>
  <si>
    <t>10002950000</t>
  </si>
  <si>
    <t>0402 1003 4</t>
  </si>
  <si>
    <t xml:space="preserve">Levantamiento y actualización de la carta general del País (Subdirección de Geografía y Cartografía)  </t>
  </si>
  <si>
    <t>PLAN ANTICORRUPCIÓN, DE ATENCION AL CIUDADANO Y DE PARTICIPACIÓN 
"INSTITUTO GEOGRAFICO AGUSTIN CODAZZI"  AÑO 2018</t>
  </si>
  <si>
    <t>Gestión catastral misional</t>
  </si>
  <si>
    <t>Versión No. 2</t>
  </si>
  <si>
    <t>Producción de Cartografía Básica para la Política de Tierras</t>
  </si>
  <si>
    <t>COMPONENTES</t>
  </si>
  <si>
    <t>1117000589999</t>
  </si>
  <si>
    <t>0402 1003 6</t>
  </si>
  <si>
    <t>Proyecto Plan Nacional de Producción Geodésica Colombia (Subdirección de Geografía y Cartografía)</t>
  </si>
  <si>
    <t>SUBCOMPONENTES</t>
  </si>
  <si>
    <t>1117000160000</t>
  </si>
  <si>
    <t>0403 1003 1</t>
  </si>
  <si>
    <t>Levantamiento de suelos, geomorfología y monitoreo de factores que afectan el recurso tierra en Colombia (Subdirección de Agrología)</t>
  </si>
  <si>
    <t>Gestión agrológica misional</t>
  </si>
  <si>
    <t>Elaboración de estudios  agrológicos para Política de Tierras</t>
  </si>
  <si>
    <t>2013011000180</t>
  </si>
  <si>
    <t>0404 1003 1</t>
  </si>
  <si>
    <t xml:space="preserve">Formación, actualización de la formación y conservación catastral a nivel nacional
(Subdirección de Catastro)    </t>
  </si>
  <si>
    <t>RESPONSABLE</t>
  </si>
  <si>
    <t>Información catastral para Política de Tierras</t>
  </si>
  <si>
    <t>PROGRAMACIÓN/AVANCES  - 2018</t>
  </si>
  <si>
    <t>1117000530000</t>
  </si>
  <si>
    <t>0405 1003 1</t>
  </si>
  <si>
    <t xml:space="preserve">Fortalecimiento Comisión Colombiana del Espacio a Nivel Nacional (Oficina CIAF) </t>
  </si>
  <si>
    <t>PROGRAMACION/ AVANCE
TOTAL</t>
  </si>
  <si>
    <t>10003080000</t>
  </si>
  <si>
    <t>0405 1003 2</t>
  </si>
  <si>
    <t xml:space="preserve">Investigación en sensores remotos y sistemas de  en formación geográfica (Oficina CIAF)     </t>
  </si>
  <si>
    <t>DESCRIPCIÓN DEL SEGUIMIENTO</t>
  </si>
  <si>
    <t>Gestión del conocimiento misional</t>
  </si>
  <si>
    <t>Portal para Política de Tierras</t>
  </si>
  <si>
    <t>1117000280000</t>
  </si>
  <si>
    <t>0405 1003 3</t>
  </si>
  <si>
    <t xml:space="preserve">Construcción de la Infraestructura Colombiana de Datos Espaciales (Oficina CIAF) </t>
  </si>
  <si>
    <t>P
E</t>
  </si>
  <si>
    <t>1117000230000</t>
  </si>
  <si>
    <t>0499 1003 1</t>
  </si>
  <si>
    <t xml:space="preserve">Conservación, mantenimiento y actualización de la infraestructura teleinformática a nivel nacional (Oficina de Informática y Telecomunicaciones) </t>
  </si>
  <si>
    <t>I  CUATRIMESTRE DE 2018</t>
  </si>
  <si>
    <t>II  CUATRIMESTRE DE 2018</t>
  </si>
  <si>
    <t>Gestión misional</t>
  </si>
  <si>
    <t>Política de tierras</t>
  </si>
  <si>
    <t>1117000240000</t>
  </si>
  <si>
    <t>0499 1003 2</t>
  </si>
  <si>
    <t xml:space="preserve">Renovación y mantenimiento de equipo e infraestructura física del IGAC a nivel nacional (Secretaría General) </t>
  </si>
  <si>
    <t>2011011000235</t>
  </si>
  <si>
    <t>0499 1003 3</t>
  </si>
  <si>
    <t>Capacitación integral institucional de largo y mediano plazo y áreas de apoyo nacional</t>
  </si>
  <si>
    <t>10003140000</t>
  </si>
  <si>
    <t>0499 1003 4</t>
  </si>
  <si>
    <t xml:space="preserve">Edición de información geográfica a nivel nacional (Oficina de Difusión y Mercadeo)     </t>
  </si>
  <si>
    <t>TOTAL INVERSIÓN</t>
  </si>
  <si>
    <t xml:space="preserve">1. GESTIÓN DEL RIESGO DE CORRUPCIÓN - MAPA DE RIESGOS CORRUPCION 
   20%
</t>
  </si>
  <si>
    <t>Código Presupuestal</t>
  </si>
  <si>
    <t xml:space="preserve">1.1  Política de Administración de riesgos de Corrupción.                                       </t>
  </si>
  <si>
    <t>Programa - Subprograma
Inversión</t>
  </si>
  <si>
    <t xml:space="preserve">Política de Administración  Integral  de riesgos del IGAC </t>
  </si>
  <si>
    <t>1.1  Revisar y  actualizar la política de Administración Integral  de riesgos, si hay lugar a ello.</t>
  </si>
  <si>
    <t>Total
(5) = (3) + (4)</t>
  </si>
  <si>
    <t>Enero</t>
  </si>
  <si>
    <t>Marzo</t>
  </si>
  <si>
    <t>0402 1003</t>
  </si>
  <si>
    <t>Levantamiento, actualización y acceso a información geográfica y cartográfica
- Planificación y estadística</t>
  </si>
  <si>
    <t>La Política de Administración Integral de Riesgos se revisó y actualizó finalizando el mes de marzo de 2018, y en el mes de abril se publicó internamente en el Listado Maestro de Documentos del proceso de Direccionamiento Estratégico, y externamente en la página del IGAC en el Link Transparencia Ciudadana.</t>
  </si>
  <si>
    <t>0403 1003</t>
  </si>
  <si>
    <t>Levantamiento, actualización y acceso a información agrológica
- Planificación y estadística</t>
  </si>
  <si>
    <t>0404 1003</t>
  </si>
  <si>
    <t>Levantamiento, actualización y administración de la información catastral
- Planificación y estadística</t>
  </si>
  <si>
    <t>1.2 Socializar  la Política de Administración  Integral  de riesgos del IGAC.</t>
  </si>
  <si>
    <t>Abril</t>
  </si>
  <si>
    <t>0405 1003</t>
  </si>
  <si>
    <t>Desarrollo,innovación y transferencia de conocimiento geoespacial
- Planificación y estadística</t>
  </si>
  <si>
    <t xml:space="preserve">La Socialización de la Política de Administración Integral de riesgos del IGAC, se realizó a nivel interno a funcionarios y contratistas utilizando el correo electrónico y el banner de la IGACNET, así mismo se socializó a nivel externo utilizando el banner de la página web institucional.    </t>
  </si>
  <si>
    <t>0499 1003</t>
  </si>
  <si>
    <t>Fortalecimiento de la gestión y dirección del sector Información Estadística
- Planificación y estadística</t>
  </si>
  <si>
    <t>1.2. Construcción del Mapa de Riesgos de Corrupción</t>
  </si>
  <si>
    <t>Mapas de Riesgos de Corrupción del IGAC</t>
  </si>
  <si>
    <t>1.3  Actualizar los mapas de riesgos de corrupción por procesos del IGAC.</t>
  </si>
  <si>
    <t>A</t>
  </si>
  <si>
    <t>Funcionamiento</t>
  </si>
  <si>
    <t>Ingresos Corrientes + Otros Recursos de Tesorería
(Propios) 20 + 21
(4)</t>
  </si>
  <si>
    <t>A - 1</t>
  </si>
  <si>
    <t>Gastos de Personal</t>
  </si>
  <si>
    <t xml:space="preserve">Enero </t>
  </si>
  <si>
    <t>A - 2</t>
  </si>
  <si>
    <t xml:space="preserve">El mapa de riesgos de corrupción de la entidad se empezó a revisar y actualizar desde el mes de diciembre de 2017 a través de mesas de trabajo, éstos fueron ajustados en el mes de enero de 2018 así como aprobados por los responsables de procesos y la versión 1 - 2018 del mapa de riesgos de corrupción de la entidad se generó en el módulo de riesgos del aplicativo SOFIGAC el 29 de enero de 2018. </t>
  </si>
  <si>
    <t>Gastos Generales</t>
  </si>
  <si>
    <t xml:space="preserve">1.4 Realizar convocatoria o invitación  interna y externamente, para la actualización participativa  de los mapas de riesgos de corrupción del IGAC.  </t>
  </si>
  <si>
    <t xml:space="preserve">A - 2 - Rec 20 </t>
  </si>
  <si>
    <t>Las convocatorias internas y externas para la actualización participativa se empezaron a hacer desde el mes de diciembre de 2017, mes en el cual se realizaron las mesas de trabajo de actualización del mapa de riesgos de corrupción. En el mes de enero de 2018 se vuelve a hacer la publicación de los mapas de Riesgos a nivel interno y externo con el propósito de hacer participativa la actualización del mapa de riesgos de corrupción del IGAC.</t>
  </si>
  <si>
    <t xml:space="preserve">A - 2 - Rec 21 </t>
  </si>
  <si>
    <t xml:space="preserve">1.3. Consulta y divulgación </t>
  </si>
  <si>
    <t>A - 3</t>
  </si>
  <si>
    <t xml:space="preserve">1.5 Publicar interna y externamente, los mapas de riesgos de corrupción por procesos del IGAC.  </t>
  </si>
  <si>
    <t xml:space="preserve">El 29 de enero de 2018, se generó a través del módulo de riesgos del aplicativo SOFIGAC, la versión 1 de 2018 del mapa de riesgos de corrupción de la entidad. Externamente se publicó en la página web del IGAC en el Link Transparencia Ciudadana - Atención al ciudadano - Plan Anticorrupción
</t>
  </si>
  <si>
    <t>Transferencias</t>
  </si>
  <si>
    <t xml:space="preserve">1.6 Socializar interna y externamente, los mapas de riesgos de corrupción por procesos del IGAC, a través de diferentes medios o canales  </t>
  </si>
  <si>
    <t>TOTAL FUNCIONAMIENTO</t>
  </si>
  <si>
    <t>La socialización de los mapas de riesgos de corrupción por proceso a nivel interno, se realizó a través de sensibilizaciones del tema administración del riesgo de manera virtual y presencial en las Direcciones Territoriales y procesos del IGAC, así mismo en la página del IGAC, IGACNET, y por correo electrónico a todos los funcionarios y contratistas del IGAC. Externamente el mapa de riesgos de corrupción se socializo a través del banner de la página web del IGAC.</t>
  </si>
  <si>
    <t>1.4. Monitoreo y revisión</t>
  </si>
  <si>
    <t xml:space="preserve">1.7  Desarrollar en Comité de mejoramiento el ítem relacionado con "Autoevaluación a la Administración del riesgo". </t>
  </si>
  <si>
    <t>Responsables de procesos en la Sede Central y  Directores Territoriales.
Nota:  La Oficina Asesora de Planeaciòn - GIT Desarrollo Organizacional, consolida el seguimiento cuatrimestral al cumplimiento de la actividad.</t>
  </si>
  <si>
    <t>Diciembre</t>
  </si>
  <si>
    <t>TOTAL PRESUPUESTO IGAC</t>
  </si>
  <si>
    <t xml:space="preserve">La Oficina de Control Interno desarrolló en el primer cuatrimestre del año 2017, en el numeral 7 del primero y segundo Comité de Mejoramiento el ítem relacionado con "Autoevaluación a la Administración del riesgo", las cuales fueron realizadas el 07 de febrero y 30 de abril del año en curso respectivamente. La Subdirección de catastro, presentó en los dos Comité de mejoramiento realizados, el ítem relacionado con "Autoevaluación a la Administración del riesgo". 
DESARROLLO ORGANIZACIONAL PLANEACION: En los Comités de mejoramiento que se realizaron a nivel nacional  en el primer cuatrimestre del año 2018, se desarrolló el item relacionado con la autoevaluación de la administración del riesgo, como tema obligatorio en el desarrollo de los Comités de mejora ordinarios.  
La Subdirección de catastro, presentó en los dos Comité de mejoramiento realizados, el ítem relacionado con "Autoevaluación a la Administración del riesgo". </t>
  </si>
  <si>
    <r>
      <rPr>
        <b/>
        <sz val="11"/>
        <rFont val="Calibri"/>
      </rPr>
      <t xml:space="preserve">CIAF: </t>
    </r>
    <r>
      <rPr>
        <sz val="11"/>
        <color rgb="FF000000"/>
        <rFont val="Calibri"/>
      </rPr>
      <t xml:space="preserve">En el comite de mejoramiento del día 30 de julio de 2018 se presentaron y evaluaron los avances con respecto a la "Autoevaluación a la Administración del riesgo".
</t>
    </r>
    <r>
      <rPr>
        <b/>
        <sz val="11"/>
        <rFont val="Calibri"/>
      </rPr>
      <t>CATASTRO:</t>
    </r>
    <r>
      <rPr>
        <sz val="11"/>
        <color rgb="FF000000"/>
        <rFont val="Calibri"/>
      </rPr>
      <t xml:space="preserve"> La Subdirección de Catastro, presentó en el tercer Comité de Mejoramiento realizado el 19 de julio de 2018, acta cargada en el SOFIGAC, el ítem relacionado con "Autoevaluación a la Administración del riesgo". 
</t>
    </r>
    <r>
      <rPr>
        <b/>
        <sz val="11"/>
        <rFont val="Calibri"/>
      </rPr>
      <t>OFICINA ASESORA DE PLANEACIÓN:</t>
    </r>
    <r>
      <rPr>
        <sz val="11"/>
        <color rgb="FF000000"/>
        <rFont val="Calibri"/>
      </rPr>
      <t xml:space="preserve"> A nivel nacional en los Comités de Mejoramiento, desarrollaron el ítem relacionado con la Autoevaluación de la Administración del Riesgo, teniendo en cuenta el apoyo y acompañamiento por parte de la Oficina Asesora de Planeación, para el desarrollo de esta actividad. Sin embargo, la DT Cundinamarca aunque realizó el comité de mejoramiento, no ha cargado el acta en SOFIGAC y la Dirección Territorial Cesar no realizó el Comité de mejoramiento correspondiente al segundo trimestre 2018. </t>
    </r>
  </si>
  <si>
    <t>1.5. Seguimiento</t>
  </si>
  <si>
    <t xml:space="preserve">Informe de Auditoría Interna. </t>
  </si>
  <si>
    <t xml:space="preserve"> Realizar seguimiento a los riesgos de corrupción identificados para el año 2018</t>
  </si>
  <si>
    <t xml:space="preserve"> P</t>
  </si>
  <si>
    <t>La Oficina de Control Interno realizó el seguimiento de los riesgos de corrupción, identificados para el año 2018 con corte a 30 de abril, el cual  se publicará en el mes de mayo dentro de los términos de ley, en el link de transparencia de la página web del Instituto respectivamente</t>
  </si>
  <si>
    <t>La Oficina de Control Interno realizó el seguimiento de los riesgos de corrupción, identificados para el año 2018 con corte a 31 de agosto , el cual  se publicará en el mes de septiembre  dentro de ltérminos de ley, en el link de transparencia de la página web del Instituto respectivamente</t>
  </si>
  <si>
    <t>SUB TOTAL Actualización mapa de riesgos de corrupción</t>
  </si>
  <si>
    <t>SUBTOTAL GESTION DEL RIESGO DE CORRUPCIÓN-MAPA DE RIESGOS DE CORRUPCIÓN</t>
  </si>
  <si>
    <t xml:space="preserve">2. RACIONALIZACIÓN DE TRÁMITES
    20%
</t>
  </si>
  <si>
    <t xml:space="preserve"> Estrategia de Racionalización de Trámites . </t>
  </si>
  <si>
    <t>La entidad implementó la Estrategia de Racionalización de trámites para la vigencia 2018 que reducirán tiempos y pasos para el cliente en 4 Otros procedimientos administrativos-OPAS y un trámite, convirtiéndolos en trámites totalmente en línea. Para el primer cuatrimestre de 2018 la Oficina Asesora de Planeación realizó el monitoreo correspondiente en el aplicativo SUIT.</t>
  </si>
  <si>
    <t>3. RENDICION DE CUENTAS 
       20%</t>
  </si>
  <si>
    <t>1. Información de calidad y en lenguaje comprensible 40%</t>
  </si>
  <si>
    <t>3.1      Portal de datos abiertos</t>
  </si>
  <si>
    <t>Datos publicados</t>
  </si>
  <si>
    <t>Mantenimiento y Actualización del portal de datos Abiertos del IGAC</t>
  </si>
  <si>
    <t>Oficina de Informática y Telecomunicaciones publica la información que entreguen las áreas misionales</t>
  </si>
  <si>
    <t>Se realizaron las siguientes actividades :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CATASTRO: La Subdirección de Catastro, envío la información Alfanumérica y Graficade la base de datos actualizada a la Oficina de  de Informática a traves de las incidencias  en Redine No. 49399, 49400, 53365. Además, se publicó la información  en la GSUITE y se le envío correo electrónico al Ingeniero Juan Carlos Mendez el día 05 de Abril.</t>
  </si>
  <si>
    <r>
      <rPr>
        <b/>
        <sz val="11"/>
        <rFont val="Calibri"/>
      </rPr>
      <t xml:space="preserve">COMUNICACIONES:  </t>
    </r>
    <r>
      <rPr>
        <sz val="11"/>
        <color rgb="FF000000"/>
        <rFont val="Calibri"/>
      </rPr>
      <t>La información relacionada con datos abiertos se encuentra publicada en el linl del portal de datos Abiertos del IGAC http://datos.igac.gov.co/</t>
    </r>
    <r>
      <rPr>
        <b/>
        <sz val="11"/>
        <rFont val="Calibri"/>
      </rPr>
      <t xml:space="preserve">
Catastro:</t>
    </r>
    <r>
      <rPr>
        <sz val="11"/>
        <color rgb="FF000000"/>
        <rFont val="Calibri"/>
      </rPr>
      <t xml:space="preserve"> Entrega la información Alfanumérica y Grafica de la base de datos actualizada a la Oficina de  de Informática a través de las incidencias  en Redine No. 70311 del 27072018 y en la GSUITE No. 67511 del 25062018
</t>
    </r>
    <r>
      <rPr>
        <b/>
        <sz val="11"/>
        <rFont val="Calibri"/>
      </rPr>
      <t>Informática</t>
    </r>
    <r>
      <rPr>
        <sz val="11"/>
        <color rgb="FF000000"/>
        <rFont val="Calibri"/>
      </rPr>
      <t xml:space="preserve">: Se atendió solicitud de MINTIC respecto a la adición de categorías en el data.json de integración con Socrata
Se actualizó documentación de datos abiertos de la subdirección de cartografía. Actualización de datos abiertos de: Catastro, Geodesia, </t>
    </r>
  </si>
  <si>
    <t>3.2    Publicación mensual de la ejecución presupuestal de funcionamiento e inversiones.</t>
  </si>
  <si>
    <t xml:space="preserve">Elaborar y publicar mensualmente el presupuesto de Funcionamiento e Inversiones </t>
  </si>
  <si>
    <t>Oficina Asesora de Planeación consolida y el Equipo de comunicaciones publica</t>
  </si>
  <si>
    <t>diciembre</t>
  </si>
  <si>
    <t>SISTEMA NACIONAL DE ATENCIÓN Y REPARACION INTEGRAL A LAS VÍCTIMAS</t>
  </si>
  <si>
    <t>Comunicaciones: Mensualmente se publica la información enviada por la Oficina Asesora de Planeación en  Transparencia Ciudadana / Gestión Institucional / Presupuesto. A la fecha está con corte a 30 de abril. Link: https://www.igac.gov.co/es/contenido/transparencia-ciudadana/presupuesto    Planeación: El informe se viene publicando mensualmente en la pagina igac e igacnet  https://www.igac.gov.co/es/contenido/transparencia-ciudadana/presupuesto  y http://igacnet./Igacnet+-+Gestion/Gestion/Presupuesto/</t>
  </si>
  <si>
    <t>Comunicaciones: Mensualmente se publica la información enviada por la Oficina Asesora de Planeación en  Transparencia Ciudadana / Planeacion / Presupuesto. A la fecha está con corte a 30 de Agosto la información se encuentra publicada en el Link: https://www.igac.gov.co/es/contenido/presupuesto</t>
  </si>
  <si>
    <t>3.3   Estados Financieros Publicados</t>
  </si>
  <si>
    <t>Publicar los Estados Financieros de las dos últimas vigencias, con corte a diciembre del año respectivo.</t>
  </si>
  <si>
    <t>Secretaría General /GIT Contabilidad y el Equipo de comunicaciones publica</t>
  </si>
  <si>
    <t>Febrero</t>
  </si>
  <si>
    <t>PLAN DE ACCION ENTIDADES DEL NIVEL NACIONAL DEL SNARIV</t>
  </si>
  <si>
    <t xml:space="preserve">Los Estados Financieros del IGAC, de las vigencias 2016 y 2017 fueron publicados en el siguiente en la página web de la entidad, en el Link 
https://www.igac.gov.co/es/contenido/estados-contables
</t>
  </si>
  <si>
    <t>No hay programación para el segundo cuatrimestre. Sin embargo, los Estados Financieros se encuentran publicados en la pagina web de la Entidad https://www.igac.gov.co/sites/igac.gov.co/files/estados_financieros_a_30_de_junio_de_2018.pdf
https://www.igac.gov.co/sites/igac.gov.co/files/estados_financieros_a_31_de_mayo_de_2018.pdf
https://www.igac.gov.co/sites/igac.gov.co/files/estados_financieros_a_30_de_abril_de_2018.pdf
https://www.igac.gov.co/sites/igac.gov.co/files/estados_financieros_a_31_de_marzo_de_2018.pdf
https://www.igac.gov.co/sites/igac.gov.co/files/estados_financieros_a_28_de_febrero_de_2018.pdf
https://www.igac.gov.co/sites/igac.gov.co/files/estados_financieros_a_31_de_enero_de_2018.pdf</t>
  </si>
  <si>
    <t>3.4     Plan Accion Anual Publicado</t>
  </si>
  <si>
    <t>Plan Publicado</t>
  </si>
  <si>
    <t>Elaborar y publicar anualmente el Plan Acción Anual</t>
  </si>
  <si>
    <t>El Instituto formuló el Plan de Acción Anual para la vigencia 2018 teniendo como referentes los compromisos del plan nacional de desarrollo, lineamientos nacionales como la implementación de MIPG y temas de postconflicto, la asignación presupuestal de la vigencia y las prioridades del Instituto a partir de cada uno de los procesos. A la fecha se han publicado 2 versiones las cuales se encuentran publicadas en el siguiente link del portal Web -  Transparencia:  https://www.igac.gov.co/es/contenido/metas-objetivos-en-indicadores-de-gestion-yo-desempe%C3%B1o. Comunicaciones: Esta información fue publicada en la Web en el mes de enero en Transparencia Ciudadana / Gestión Institucional / Informes de empalme. Link: https://www.igac.gov.co/es/contenido/metas-objetivos-en-indicadores-de-gestion-yo-desempe%C3%B1o</t>
  </si>
  <si>
    <t>ENTIDAD:</t>
  </si>
  <si>
    <t>PROGRAMACION AÑO 2018</t>
  </si>
  <si>
    <t>3.5   Seguimiento trimestral del Plan Accion Anual Publicado</t>
  </si>
  <si>
    <t>Seguimientos Publicados</t>
  </si>
  <si>
    <t>Elaborar y Publicar el seguimiento trimestral de PAA</t>
  </si>
  <si>
    <t>Julio, Octubre y Enero 2018</t>
  </si>
  <si>
    <t>Comunicaciones: Desde la Oficina de Informática se encuentran trabajando para subir el CONSOLIDADO FICHAS PLAN DE ACCIÓN ANUAL del IV trimestre de 2017, debido a que la persona de comunicaciones no tiene los permisos para subir esta información. A la fecha se ha publicado el Primer Informe de PQRD 2018 en Transparencia Ciudadana / Gestión Institucional / Informes de PQRD. Link: https://www.igac.gov.co/es/contenido/transparencia-ciudadana/informes-de-pqrdEl plan de accion 2018 esta publicado y a traves del DRIVE las oficinas suben su avance</t>
  </si>
  <si>
    <t>EJECUCION A JUNIO DE 2018</t>
  </si>
  <si>
    <t>COMUNICACIONES: El seguimiento al PAA se encuentra publicado en la Página Web en Transparencia y Acceso a la Información Pública / Planeación / Plan de Gasto Público / Plan de Acción Anual PAA en el siguiente link: https://www.igac.gov.co/es/contenido/metas-objetivos-en-indicadores-de-gestion-yo-desempe%C3%B1o</t>
  </si>
  <si>
    <t>3.6  Informe Ejecutivo  Institucional</t>
  </si>
  <si>
    <t>Un informe</t>
  </si>
  <si>
    <t>1. COMPONENTE</t>
  </si>
  <si>
    <t>Recopilar y consolidar el informe de gestión 2017 para su publicación.</t>
  </si>
  <si>
    <t>Oficina Asesora de Planeación/ Toda la organización y el grupo de comunicaciones publica</t>
  </si>
  <si>
    <t xml:space="preserve">A partir de la información de avances y logros remitida por los lideres de cada proceso, el Instituto publico el informe de gestión del primer trimestre 2018, el cual puede consultarse en el siguiente Link de Transparencia del portal web:
https://www.igac.gov.co/es/contenido/metas-objetivos-en-indicadores-de-gestion-yo-desempe%C3%B1o
</t>
  </si>
  <si>
    <t>2. LÍNEA DE ACCIÓN</t>
  </si>
  <si>
    <t>3. MEDIDA</t>
  </si>
  <si>
    <t>EJE TRANSVERSAL</t>
  </si>
  <si>
    <t>Competencia a la cual el programa, proyecto o servicio atiende</t>
  </si>
  <si>
    <t>3.7   Informe de Gestión Institucional</t>
  </si>
  <si>
    <t>Recopilar y consolidar el informe al congreso 2017</t>
  </si>
  <si>
    <t>5. Tipo de norma
 (número, artículo y año)</t>
  </si>
  <si>
    <t>Oficina Asesora de Planeación (consolida) / Toda la organización y el equipo de comunicaciones publica</t>
  </si>
  <si>
    <t>Agosto</t>
  </si>
  <si>
    <t>6. FASE DE LA POLÍTICA</t>
  </si>
  <si>
    <t>4. OBJETIVO ESPECÍFICO (Corresponde al objetivo especifico de la medida)</t>
  </si>
  <si>
    <t>8. ACCIÓN ESTRATÉGICA (Corresponde a las acciones derivadas de la medida y el objetivo específico)</t>
  </si>
  <si>
    <t>9. Hechos victimizantes hacia el cual está enfocado el Programa, proyecto o servicio</t>
  </si>
  <si>
    <t>Grupo de Especial Protección hacia el cual está enfocado el Programa, proyecto o servicio</t>
  </si>
  <si>
    <t>Con corte a agosto el DANE no ha enviado el informe al congreso consolidado con el IGAC para su publicación, motivo por el cual no se ha enviado a comunicaciones</t>
  </si>
  <si>
    <t>10, Resultado esperado / Producto</t>
  </si>
  <si>
    <t>Meta</t>
  </si>
  <si>
    <t>Día - Mes- Año</t>
  </si>
  <si>
    <t>Apropiación
 Presupuestal</t>
  </si>
  <si>
    <t>3.8   Relación de Procesos de Contratacion publicados</t>
  </si>
  <si>
    <t>Publicacion de los Procesos</t>
  </si>
  <si>
    <t>Relacionar el estado de los procesos de contratación y publicarlo</t>
  </si>
  <si>
    <t>Secretaría General /GIT Gestón Contractual</t>
  </si>
  <si>
    <t>7. Código BPIN</t>
  </si>
  <si>
    <t>Diciembre (mensualmente se publican)</t>
  </si>
  <si>
    <t>16. Cobertura Territorial</t>
  </si>
  <si>
    <t>En  SECOP II ,  nivel nacional se publicarion un toral de 2.576 procesos. Los cuales suman un total de $59.505'340.263</t>
  </si>
  <si>
    <t>El 100% de los procesos contractuales se adelantan en SECOPII. En SECOP II , nivel nacional se publicarion un toral de 362 procesos,  los procesos contractuales a nivel nacional y en las diferentes modalidades se adelantan y publican a través de la plataforma SECOP II.
En el link https://www.colombiacompra.gov.co/secop-ii</t>
  </si>
  <si>
    <t>AVANCE A JUNIO</t>
  </si>
  <si>
    <t>EJECUCION PRESUPUESTAL
 JUNIO</t>
  </si>
  <si>
    <t> </t>
  </si>
  <si>
    <t>3.9 Publicaciones realizadas a través de la página web</t>
  </si>
  <si>
    <t>Publicaciones realizadas</t>
  </si>
  <si>
    <t xml:space="preserve">Publicar y comunicar los resultados de la gestión, actividades y  contenidos estratégicos de alto impacto producidos por el IGAC </t>
  </si>
  <si>
    <t>Equipo de Comunicaciones. 
Toda la entidad enviará al Equipo de Comunicaciones las novedades para su publicación en página web</t>
  </si>
  <si>
    <t>Comunicaciones: A través de la página web se realizó la publicación de 162  contenidos temáticos con información sobre la gestión del IGAC que permitieron mantener informados a los usuarios y ciudadanos en general. Contratación aporta imágenes de evidencias. Control Interno: Se  envió por parte de la Oficina de Control Interno al GIT de comunicaciones la gestión de la Oficina en cuanto a:  Seguimiento Plan Anticorrupción y Atención al Ciudadano el 15-01-2018,  seguimiento a los Riesgos de Gestión del 25-01-2018, el  Informe Pormenorizado del Sistema de Control Interno del 12-03-2018, entre otros.</t>
  </si>
  <si>
    <t xml:space="preserve">Comunicaciones: A través de la página web se realizó la publicación de 295 contenidos temáticos con información sobre la gestión, documentos y actividades realizadas por el IGAC, que permitieron manetener informados a los usuarios y ciudadanos en general. </t>
  </si>
  <si>
    <t>11. Unidad de Medida</t>
  </si>
  <si>
    <t>3.10  Página Web e Igacnet actualizadas</t>
  </si>
  <si>
    <t>12. Cantidad</t>
  </si>
  <si>
    <t>13. Fuente de verificación</t>
  </si>
  <si>
    <t>14.Inicial programado</t>
  </si>
  <si>
    <t>informe de redes sociales y página web e Igacnete</t>
  </si>
  <si>
    <t xml:space="preserve"> Rendición de cuentas permanente a través de la publicación de información y contenidos temáticos relacionados con la gestión del IGAC en las redes sociales, página web institucional e IGACNET</t>
  </si>
  <si>
    <t xml:space="preserve">Equipo de Comunicaciones. 
Toda la entidad enviará al Equipo de Comunicaciones las novedades para su publicación en redes sociales,  página web e IGACNET </t>
  </si>
  <si>
    <t>15. Final programado</t>
  </si>
  <si>
    <t>16.Víctimas</t>
  </si>
  <si>
    <t>Desplazados</t>
  </si>
  <si>
    <t>Comunicaciones: De manera permanente se realiza la publicación de información, a través de la página web se realizó la publicación de 162  contenidos temáticos con información sobre la gestión del IGAC que permitieron mantener informados a los usuarios y ciudadanos en general. Así mismo a través de la IGACNET se realizó la publicación de 143 con información de interés para los servidores del IGAC tanto en sede central como en Direcciones Territoriales CONTROL INTERNO: Se  actualizó la página web con el envió por parte de la Oficina de Control Interno al GIT de comunicaciones, sobre la gestión de la Oficina en cuanto a:  Seguimiento Plan Anticorrupción y Atención al Ciudadano el 15-01-2018,  seguimiento a los Riesgos de Gestión del 25-01-2018, el  Informe Pormenorizado del Sistema de Control Interno del 12-03-2018, entre otros. CONTRATACION: Se han enviado tips, socializando temas de contratacion, supervision entre otros.</t>
  </si>
  <si>
    <t>Si</t>
  </si>
  <si>
    <t>Comunicaciones: De manera permanente se realiza la publicación de información, a través de la página web se realizó la publicación de 295  contenidos temáticos con información sobre la gestión del IGAC que permitieron mantener informados a los usuarios y ciudadanos en general. Así mismo a través de la IGACNET se realizó la publicación de 293 mesajes con información institucional y general de interés para los servidores del IGAC tanto en sede central como en Direcciones Territoriales, que permitieron estar informados sobre los asuntos del IGAC. 
Contractual: Se enviaron correos al area de comunicaciones, solicItando la publicación de contratos en la pagina web de la entidad, correos del 26/07/2018</t>
  </si>
  <si>
    <t>No</t>
  </si>
  <si>
    <t>3.11   Publicaciones en el Portal de Noticias de la pagina web boletines de prensa, y atender en redes sociales (Twitter y Facebook) las respuestas a los usuarios de estas redes</t>
  </si>
  <si>
    <t>Noticias y Boletines publicados en el Portal de Noticias de la pagina web, redes sociales, igacnet y pantallas.
 Respuestas a los usuarios de redes (Twitter y Facebook)</t>
  </si>
  <si>
    <t xml:space="preserve"> Publicar las noticias y boletines de prensa del IGAC, en el Portal de Noticias del sitio web www.igac.gov.co, en las redes sociales (Facebook y Twitter), Igacnet, pantallas.                                                              Hacer seguimiento permanente a los comentarios que realicen los usuarios en redes sociales</t>
  </si>
  <si>
    <t>Oficina De Difusión y Mercadeo / GIT de Servicio al Ciudadano
Equipo de Comunicaciones publica la información correspondiente</t>
  </si>
  <si>
    <t xml:space="preserve">Comunicaciones: A través de la página web se realizó la publicación de 92 comunicados de prensa con información sobre la gestión del IGAC.  Así mismo a través de las redes sociales se realizó la publicación de 1.665 mensajes con contenidos temáticos que permitieron mantener informados a los usuarios y ciudadanos en general.
Contratación aporta imágenes de evidencias.https://mail.google.com/mail/u/0/#search/Comunicaci%C3%B3n+interna
https://mail.google.com/mail/u/0/#search/Comunicaci%C3%B3n+interna
https://mail.google.com/mail/u/0/#search/Comunicaci%C3%B3n+interna
https://www.igac.gov.co/es/contenido/servicio-al-ciudadano
https://www.igac.gov.co/es/contenido/carta-trato-digno-al-ciudadano
</t>
  </si>
  <si>
    <t>Comunicaciones: A través de la página web se realizó la publicación de 63 comunicados de prensa con información sobre la gestión del IGAC.  Así mismo a través de las redes sociales se realizó la publicación de 2.418 mensajes con contenidos temáticos que permitieron mantener informados a los usuarios y ciudadanos en general sobre la gestión realizada por el IGAC.
Contractual: e han enviado tips, socializando temas de contratacion, supervision entre otros. Correos del  19 de julio 12 de agosto</t>
  </si>
  <si>
    <t>Reparación_Integral</t>
  </si>
  <si>
    <t>Restitución</t>
  </si>
  <si>
    <t>Restitución de tierras</t>
  </si>
  <si>
    <t>Articulación Nación - Territorio</t>
  </si>
  <si>
    <t>3.12    Publicaciones a través de los canales o herramientas de comunicación, información sobre trámites y servicios y publicaciones del IGAC</t>
  </si>
  <si>
    <t xml:space="preserve">Contenidos temáticos publicados </t>
  </si>
  <si>
    <t xml:space="preserve"> Informar permanentemente sobre los tramites y servicios, publicaciones y la gestión institucional del IGAC</t>
  </si>
  <si>
    <t>Del acceso e intercambio de información con las instituciones. Para el cumplimiento de lo previsto en el artículo 76 de la Ley 1448 de 2011, en relación con la interoperabilidad de sistemas institucionales y el suministro de la información necesaria para los propósitos de inscripción en el Registro de tierras despojadas y abandonadas forzosamente, en particular para la plena identificación de las víctimas y otros potenciales interesados, del predio y sus antecedentes históricos y del contexto en el que se originaron los hechos de abandono o despojo de tierras, las entidades tendrán en cuenta los siguientes aspectos para atender los requerimientos de la Unidad, con oportunidad y eficacia:
 c. El Instituto Geográfico Agustín Codazzi -IGAC-y los catastros descentralizados pondrán a disposición de la Unidad, a través de sus sistemas, la información actual e histórica de los predios que contengan: los datos de los registros catastrales 1 y 2, o su equivalente, la cartografía digital predial y básica a escala detallada, las imágenes, fotografías aéreas u ortofotomapas.
 Para la determinación de las posibles compensaciones, la Unidad tendrá acceso a los estudios de usos y coberturas del suelo, actualización y multitemporales, usos potenciales de los suelos, clases agrológicas, zonificación ambiental y agro ecológica y áreas homogéneas de tierras y en general a toda la información de estas entidades, de conformidad con el artículo 76 de La Ley 1448 de 2011.</t>
  </si>
  <si>
    <t>Oficina de Difusión y Mercadeo reporta al Equipo de Comunicaciones la información correspondiente para publicar a través de las herramientas de comunicación</t>
  </si>
  <si>
    <t>marzo</t>
  </si>
  <si>
    <t>Decreto 4829 2011 Art. 31 - c, Decreto 4633, Articulo 149</t>
  </si>
  <si>
    <t>Implementación</t>
  </si>
  <si>
    <t>se encuentra publicada la información de trámites y servicios a través de la PW 
https://www.igac.gov.co/es/contenido/tramites-y-servicios-0</t>
  </si>
  <si>
    <t>Mantener actualizada la información de insumo para los procesos de formación y actualización catastral que realiza el instituto, así como, para actualizar la base de datos Cartográfica</t>
  </si>
  <si>
    <r>
      <rPr>
        <b/>
        <sz val="11"/>
        <rFont val="Calibri"/>
      </rPr>
      <t>COMUNICACIONES</t>
    </r>
    <r>
      <rPr>
        <sz val="11"/>
        <color rgb="FF000000"/>
        <rFont val="Calibri"/>
      </rPr>
      <t>: a través de la página web se realizó la publicación correspondiente en el link https://www.igac.gov.co/es/contenido/tramites-y-servicios-1 / https://www.igac.gov.co/es/contenido/catalogo-de-productos. Así mismo ser realizó la socialización de información a através de las redes sociales</t>
    </r>
  </si>
  <si>
    <t>Elaborar y actualizar la cartografía básica, temática y catastral priorizando áreas de intervención de la URT.</t>
  </si>
  <si>
    <t>Despojo o abandono forzado de tierras</t>
  </si>
  <si>
    <t>Ninguno</t>
  </si>
  <si>
    <t>Cartografía básica vectorial actualizada a escala 1:25.000 de 2.500.000 has</t>
  </si>
  <si>
    <t>Hectáreas actualizadas</t>
  </si>
  <si>
    <t>2. Dialogo de doble via con la ciudadanía y sus organizaciones
      40%</t>
  </si>
  <si>
    <t>Cartografía actualizada (área de Producción Subdireción de Cartografía)</t>
  </si>
  <si>
    <t>3.13    Acciones de Dialogo lideradas por las áreas misionales, según plan de acción vigente (Mínimo 2 por cada área misional).</t>
  </si>
  <si>
    <t>Acciones de Dialogo con los Ciudadanos o grupos de interes, en temas misionales</t>
  </si>
  <si>
    <t>Adelantar jornadas de socialización y divulgación en temas misionales.</t>
  </si>
  <si>
    <t>Todas las áreas misionales apoyado por  la Oficina de Comunicaciones</t>
  </si>
  <si>
    <t>$ 1.482.385.133</t>
  </si>
  <si>
    <t>$ -</t>
  </si>
  <si>
    <t xml:space="preserve">Comunicaciones: Desde Comunicaciones se realizaron dos foros virtuales: 1. Foro sobre el Atlas de mortalidad por cáncer en Colombia y 2. Foro El IGAC es tu casa "Geografía para niños"Agrología: Se realizó el 19-04-2018 la socialización del levantamiento semidetallado de suelos y evaluación biofísica de tierras de las zonas priorizadas por el Cerrejón, escala 1:25.000. Difusión y Mercadeo: La Oficina de Difusión y Mercadeo a través de la fuerza comercial de la Entidad a nivel nacional realizó  460 visitas a clientes y/o usuarios potenciales de la informacion geográfica. Adicionalmente el 23 de abril se realizó la socialización de la propuesta presentada a la RAP Pacifico en el Departamento que agrupa los departamentos del Valle del Cauca, Nariño, Cauca y Chocó, para consolidar un SIG (Sistema de Información Geográfica) que le permita a los departamentos contar con la información necesaria para sus proyectos de desarrollo Regional.  CIAF: Bajo el marco del proyecto de investigación  para la  Metologia de barrido predial masivo con enfoque a catastro multiproposito, donde el proyecto piloto se esta desarrollando en el Municipio de Agua de Dios se  dictaron dos talleres para la comuidad del municipio los cuales fueron:  Taller Nº 1: ¿Como obtener la titularidad de un predio? y Taller Nº 2 ¿Que hacer cuando tengo un conflicto de linderos?.
Así mimos se desarrollaron socializaciones del avance del proyecto Metodología de uso y aplicación de tecnológias geoespaciales para los estudios de riesgo en áreas urbanas que se esta desarrollando para  el municipio de Villavicencio, estas socializaciones se realizaron al personal de la alcaldia municipal. 
CATASTRO:  La Subdirección de  Catastro en el primer cuatrimestre, realizó Jornadas de divulgación  en los temas de Delegación de Competencias y Catastro Multipropósito:
Delegación:
A traves del pre comité técnico virtual realizados con Área Metropolitana de Bucaramanga  se definió  y socializó el Plan de Alistamiento de Delegación de Competencias Catastrales. Igualmente,  con el Área Metropolitana de Centro Occidente. 
Se realiza  el 26 de abril 2018, socialización  de la Resolución Conjunta SNR No.1731 – IGAC No.221 de 2018  a los representantes de los Catastros Descentralizados y Delegados.
Catastro Multipropósito:
La Subdirección,  acompaña activamente ejercicio de levantamiento planimétrico predial liderado por la Cooperación Holandesa en la Vereda Tamarindos Vista Hermosa, Meta utilizando tecnología innovadora, con enfoque en catastro multipropósito, que  dejó como primer resultado la identificación de 45 posibles nuevos polígonos,  el 2 de mayo, se entregó los resultados del ejercicio.
Actualmente el IGAC desarrolla al menos 10 pilotos base en el territorio colombiano, que empiezan a dar fruto en términos de la aplicación del catastro multipropósito en el país.AGROLOGIA: El 02/08/2018 Se participó en el evento Geographical Information System Mapping for Optimized Cacao Production in Colombia con la presentación Los levantamientos de suelos información edafológica básica para la planificación del cultivo de cacao
El 22/08/2018  se participó en el 3er encuentro de la plataforma de gobernanza multinivel en Nariño, con la presentación Los levantamientos de  suelos en la planificación del uso de la tierra
</t>
  </si>
  <si>
    <t xml:space="preserve">COMUNICACIONES: Desde comunicaciones se realizaron 2 transmisiones a traves del Facebook live 1. Transmisión sobre el Sistema de Información Geográfica para las comunidades indígenas y 2. Trasmisión sobre el Sistemea de Información Geográfica y Ordenamiento Territorial, que permitieron interactuar con los usuarios de la red. 
CIAF:  Bajo el marco del proyecto de investigación  para el desarrollo de la Metologia de barrido predial masivo con enfoque a catastro multiproposito, donde el proyecto piloto se está desarrollando en el Municipio de Agua de Dios se  dictó el tercer  taller para la comunidad del municipio el cual su tema fue "Conflictos frente a la tenencia de la tierra" el 6 de mayo del 2018. 
Así mismo  se desarrollaron dos jornadas técnico científicas donde participaron personas de diferentes entidades, la primera jornada se llevó a cabo el día 11 de mayo de 2018 con el tema "Tecnologías de la información geográfica para la gestión de incendios forestales, la segunda jornada se llevó a cabo el día 27 de junio de 2018 con el tema " Avances y tendencias en la investigación y desarrollo de la información geográfica".
De igual forma el día 2 de agosto de 2018 se llevó a cabo el lanzamiento del SIG Indígenas donde participaron personas de diferentes entidades y el día 17 de agosto de 2018 se llevó a cabo la conferencia de posicionamiento satelital diferencial, nuevas tecnologías y su impacto en los procesos catastrales y cartográficos. 
DIFUSIÓN Y MERCADEO DE LA INFORMACION: En este segundo cuatrimestre la ODM la ODM realizó 545 visitas a potenciales clientes de la entidad, ofertando todo el portafolio de bienes y servicios, también entregó la porpuesta para la impresión del Mapa denominado Ruta Libertadora en el Departamento del Meta, socializó la nueva version del Mapa Turistico del Departamento de Nariño y Putumayo. En el marco del programa pedagógico entrego 871 cartillas a estudiantes de basica primarica en diferentes instituciones educativas del pais; tembién realizó las visitas guiadas (1.545) durante el cuatrimestre a los diferentes públicos y/o ciudadania interesada en conocer los Museos de la Entidad. 
CATASTRO: La Subdirección de  Catastro en el  segundo cuatrimestre, realizó Jornadas de divulgación  en los temas:
Delegación de Competencias:
En el marco del Convenio de Delegación No. 4944/2017, se efectuaron 2  Comites Técnicos entre el IGAC y el Area Metropolitana de Bucaramanga,  en los cuales se realizo el seguimiento al estado y avance del plan de alistamiento de la Delegacion, y temas como la exposicion, revision y evaluacion de la nueva propuesta de dicho Convenio. 
En el marco del Convenio de Delegación No. 4921/2017, se efectuaron 2  Comites Técnicos entre el IGAC y el Area Metropolitana Centro Occidente, en los cuales se reviso y evaluo la modificacion del Convenio, la propuesta de costeo de la Conservación Dinamica y los Convenios Especificos.  Tambien se llevo a cabo el seguimiento al estado y avance del plan de alistamiento de la Delegaci{on. 
En el marco del Convenio de Delegación No. 4692/2016,  efectuó IGAC y Barranquilla ajuste al plan de seguimiento para la ejecución del suscrito convenio de delegación de competencias catastrales. Además, realizó una reunion preparatoria de Comité, un Comité Técnico y una reunión de Asistencia Técnica entre el IGAC y el Distrito de Barranquilla en los cuales se revisó y aprobó el Plan de Implementacion, se verificó lineamientos, documentos y cronograma del cargue al SNC sobre el proceso el proceso de Actualización y se resolvieron dudas a la Delegada relacionadas con este mismo proceso.
Catastro Multipropósito:
Realizó la tercera versión de las jornadas internacionales en derecho de tierras en la Universidad Externado de Colombia, dirigido por el asesor de la Subdirección de Catastro Gustavo Marulanda, con la asistencia de varios expertos de distintas entidades del orden nacional e internacional  para debatir sobre la Ley de restitución de tierras y los antecedentes normativos de la interrelación entre el catastro y registro, la política pública de Catastro Multipropósito y la nueva normatividad conjunta con la Superintendencia de Notariado y Registro (SNR) para rectificar los linderos y áreas, donde ambas entidades unieron esfuerzos para construir las especificaciones técnicas para la implementación del Catastro Multipropósito, las cuales han presentado avances reales hacia una efectiva articulación de los procesos catastrales y registrales. AGROLOGÍA:
El 02/08/2018 Se participó en el evento Geographical Information System Mapping for Optimized Cacao Production in Colombia con la presentación Los levantamientos de suelos información edafológica básica para la planificación del cultivo de cacao
El 22/08/2018  se participó en el 3er encuentro de la plataforma de gobernanza multinivel en Nariño, con la presentación Los levantamientos de  suelos en la planificación del uso de la tierra
</t>
  </si>
  <si>
    <t>X</t>
  </si>
  <si>
    <t>3.14  Publicaciones en la pagina web, Igacnet y/o lista de asistencia</t>
  </si>
  <si>
    <t>$ 388.421.548</t>
  </si>
  <si>
    <t>Estrategia Plan Anticorrupción Publicada</t>
  </si>
  <si>
    <t>Divulgar la estrategia del plan anticorrupción adoptado por el IGAC para el año 2018</t>
  </si>
  <si>
    <t>Comité Institucional de Gestión y Desempeño y Equipo de comunicaciones. Se debe enviar a Comunicaciones la información relacionada para su respectiva publicación en Página Web.</t>
  </si>
  <si>
    <t>SUBDIRECCION DE CARTOGRAFÍA</t>
  </si>
  <si>
    <t>abril</t>
  </si>
  <si>
    <t>Planeación: Se publico en su tiempo la estrategia del Plan Anticorrupción version 1 y version 2 en el Plan de accion Anual del año 2018. Comunicaciones: El documento se encuentra publicado en Transparencia Ciudadana / Atención al Usuario / Plan Anticorrupción y de Atención al Ciudadano del IGAC. Link: https://www.igac.gov.co/es/contenido/plan-anticorrupcion-y-de-atencion-al-ciudadano-del-igac</t>
  </si>
  <si>
    <t>3.15   Acciones de comunicación. Memorias de la audiencia publica
Informe de rendición de cuentas por redes sociales</t>
  </si>
  <si>
    <t>Audiencias Públicas realizadas</t>
  </si>
  <si>
    <t xml:space="preserve">Estrategia de comunicaciones para socializar y divulgar a la ciudadanía y públicos objetivos la audiencia de rendición de cuentas anual del IGAC. </t>
  </si>
  <si>
    <t>Comité Institucional de Gestión y Desempeño. Equipo de Comunicaciones</t>
  </si>
  <si>
    <t>mayo</t>
  </si>
  <si>
    <t>julio</t>
  </si>
  <si>
    <t>Atender las solicitudes de información cartográfica, realizadas por la Unidad de Restitución de Restitución de Tierras a la cual esa entiadad no pueda acceder por los medios sistematizados sisponibles para ello, o que no se encuentre disponible de manera electrónica</t>
  </si>
  <si>
    <t>Tramitar y dar respuesta a las solicitudes de información cartográfica, realizadas por la Unidad de Restitución de Restitución de Tierras a la cual esa entiadad no pueda acceder por los medios sistematizados sisponibles para ello, o que no se encuentre disponible de manera electrónica</t>
  </si>
  <si>
    <t>Atender el 100% de las solicitudes recibidas.</t>
  </si>
  <si>
    <t>Solicitudes atendidas de información cartográfica</t>
  </si>
  <si>
    <r>
      <rPr>
        <b/>
        <sz val="11"/>
        <rFont val="Calibri"/>
      </rPr>
      <t>COMUNICACIONES:</t>
    </r>
    <r>
      <rPr>
        <sz val="11"/>
        <color rgb="FF000000"/>
        <rFont val="Calibri"/>
      </rPr>
      <t xml:space="preserve">  A través del link de Transparecia y acceso a la información pública / Control, se encuentra publicado el informe de Rendición de Cuentas 2018  https://www.igac.gov.co/es/contenido/rendicion-de-cuentas-permanente</t>
    </r>
  </si>
  <si>
    <t>por demanda</t>
  </si>
  <si>
    <t>*Base inventario de información solicitada y su respuesta *Informes consolidado de gestión a las solicitudes *Archivo fisico con las solicitudes GIT proyectos-Subdirección de Cartografía</t>
  </si>
  <si>
    <t>$ 231.023.000</t>
  </si>
  <si>
    <t>3.16  Plan de Comunicaciones del año 2018 aprobado</t>
  </si>
  <si>
    <t>Documento Plan de comunicaciones</t>
  </si>
  <si>
    <t>Crear o implementar herramientas que permitan la sensibilización de los servidores y la ciudadanía: Medios o Herramientas de comunicación internos implementados para divulgar información a los servidores del IGAC y a la ciudadanía en general.</t>
  </si>
  <si>
    <t>Equipo de Comunicaciones</t>
  </si>
  <si>
    <t>Mayo</t>
  </si>
  <si>
    <t>x</t>
  </si>
  <si>
    <t>Julio</t>
  </si>
  <si>
    <r>
      <rPr>
        <b/>
        <sz val="11"/>
        <rFont val="Calibri"/>
      </rPr>
      <t xml:space="preserve">COMUNICACIONES:  </t>
    </r>
    <r>
      <rPr>
        <sz val="11"/>
        <color rgb="FF000000"/>
        <rFont val="Calibri"/>
      </rPr>
      <t>A través del link de Transparencia y acceso a la información pública / Normomatividad / Normograma se encuentra publicada la Resolución No. 578 de 2016  "Por medio de la cual se establece el plan de comunicaciones 2016-2018 del IGAC"  a través del link : https://www.igac.gov.co/es/contenido/4-normatividad documento que define todo lo correspondiente a las comunicaciones tanto internas como externas en el IGAC.  Así mismo a través de la IGACNET en el link Cultuta IGAC / Estrategia de Comunicaicones  a través del link: https://igacnet.igac.gov.co/sites/igacnet.igac.gov.co/files/estrategia_comunicaciones_2018.pdf se encuentra publicada la estrategia de comunicaicones 2018 derivada del documento del Plan de Comunicaciones</t>
    </r>
  </si>
  <si>
    <t>$ 61.365.222</t>
  </si>
  <si>
    <t xml:space="preserve">3.17  Participación en 8 ferias a nivel Nacional y en algunas  del servicio y atención al ciudadano convocadas por el DNP. </t>
  </si>
  <si>
    <t>Número de ferias y eventos</t>
  </si>
  <si>
    <t xml:space="preserve">Participar en ferias y eventos nacionales como en algunas del servicio y atención al ciudadano convocadas por el DNP.
</t>
  </si>
  <si>
    <t>Oficina de Difusión y Mercadeo</t>
  </si>
  <si>
    <t xml:space="preserve">Octubre </t>
  </si>
  <si>
    <t>Con el fin de facilitar la acumulación procesal, el Consejo Superior de la Judicatura o quien haga sus veces, la Superintendencia de Notariado y Registro, el Instituto Geográfico Agustín Codazzi o el catastro descentralizado competente, el Instituto Colombiano de Desarrollo Rural o quien haga sus veces, deberán poner al tanto a los Jueces, a los Magistrados, a las Oficinas de Registro de Instrumentos Públicos, a las Notarías y a sus dependencias u oficinas territoriales, sobre las actuaciones o requerimientos del proceso de restitución. Para facilitar las comunicaciones, los intercambios de información, el aporte de pruebas, el cumplimiento de las órdenes judiciales en el ámbito de la acción de restitución, las instituciones anteriormente señaladas integrarán, a partir de protocolos previamente establecidos y estandarizados, sus sistemas de información con el de la Rama Judicial. Además de la agilidad en las comunicaciones entre las instituciones y los Jueces y los Magistrados, las instituciones deberán realizar los ajustes técnicos y humanos necesarios para facilitar el flujo interno de información que permita cumplir este propósito. Parágrafo. Mientras se implementa la articulación de los sistemas de información, las entidades cumplirán los objetivos del presente artículo por los medios más idóneos.</t>
  </si>
  <si>
    <t>Ley 1448 2011 Art. 96</t>
  </si>
  <si>
    <t>Atender los requerimientos de la rama judicial especializada en Restitución de Tierras relacionadas con procedimientos de georreferenciación y temas topográficos</t>
  </si>
  <si>
    <t>Difusion y Mercadeo: Durante el PRIMER cuatrimestre se ejecutó un 37.50% de esta actividad, con una participación de tres eventos descritos a continuación: A). Lanzamiento Características Geográficas del Departamento de Santander en la ciudad de Cúcuta el 13 de Febrero de 2018. B). Planificación del Ordenamiento Territorial en la Guajira durante los días 21 y 22 de marzo en la ciudad de Riohacha. C). Durante el periodo que comprende del 17 de abril al 02 de Mayo el IGAC participo en la Feria del Libro 2018.Se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</si>
  <si>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Apoyar desde el nivel central a las Direcciones Territoriales en la atención de requerimientos de la rama judicial especializada en Restitución de Tierras relacionadas con procedimientos de georreferenciación y temas topográficos.</t>
  </si>
  <si>
    <t>Atender el 100% de los requerimientos.</t>
  </si>
  <si>
    <t>Levantamientos Planimetricos ó Topográficos</t>
  </si>
  <si>
    <r>
      <t xml:space="preserve">Difusion y Mercadeo: Durante el SEGUNDO cuatrimestre se ejecutó un 50% de esta actividad, con una participación de CUATRO eventos descritos a continuación: A). Congreso de Innovación Agroindustrial para el Crecimiento Socieconomico de Latinoamerica y el Caribe 2018 - CIACEL, en el mes de </t>
    </r>
    <r>
      <rPr>
        <b/>
        <sz val="11"/>
        <rFont val="Calibri"/>
      </rPr>
      <t>MAYO</t>
    </r>
    <r>
      <rPr>
        <sz val="11"/>
        <color rgb="FF000000"/>
        <rFont val="Calibri"/>
      </rPr>
      <t xml:space="preserve">. Se partició en el evento de Geomatica Andina realizado por Sofex Americas en las instalaciones del Hotel Sheraton, en donde se exhibió el stand a los participantes y demás expositores, allí se ofrecieron los productos y servicios del IGAC en el mes de </t>
    </r>
    <r>
      <rPr>
        <b/>
        <sz val="11"/>
        <rFont val="Calibri"/>
      </rPr>
      <t>JUNIO.</t>
    </r>
    <r>
      <rPr>
        <sz val="11"/>
        <color rgb="FF000000"/>
        <rFont val="Calibri"/>
      </rPr>
      <t xml:space="preserve"> Se participó en el Seminario Internacional para Gestion Integral de los Servicios Públicos Domiciliarios  que se llevó a cabo en la ciudad de Neiva, en las instalaciones del Hotel GHL. Allí se exhibió el stand con las publicaciones del IGAC y se ofrecieron a los asistentes los productos y servicios que se tienen, se enfoco en el tema del geoportal para dar a conocer los servicios gratuitos que se encuentran disponibles como en temas catastrales, agrologicos y cartograficos. Se contó con la participación de estudiantes y docentes de ingeniería ambiental, la corporación autónoma regional del Huila, Putumayo y Caquetá y el público en generaL en el mes de </t>
    </r>
    <r>
      <rPr>
        <b/>
        <sz val="11"/>
        <rFont val="Calibri"/>
      </rPr>
      <t>JULIO.</t>
    </r>
    <r>
      <rPr>
        <sz val="11"/>
        <color rgb="FF000000"/>
        <rFont val="Calibri"/>
      </rPr>
      <t xml:space="preserve"> </t>
    </r>
    <r>
      <rPr>
        <sz val="12"/>
        <rFont val="Calibri"/>
      </rPr>
      <t>Se participó en la Feria del Libro de la ciudad de Bucaramanga, U Libro, la cual se llevó a cabo en las instalaciones de la Universidad Autónoma de Bucaramanga -UNAB-. En dicho evento se exhibió el stand, con sus publicaciones y se ofrecieron los productos y servicios del IGAC en el mes de</t>
    </r>
    <r>
      <rPr>
        <b/>
        <sz val="12"/>
        <rFont val="Calibri"/>
      </rPr>
      <t xml:space="preserve"> AGOSTO. </t>
    </r>
  </si>
  <si>
    <t>Levantamientos Planimetricos ó Topográficos realizados (área de Producción GIT Control Terrestre y Calsificación de campo)</t>
  </si>
  <si>
    <t>$ 361.236.766</t>
  </si>
  <si>
    <t>3.18 Acciones de dialogo generadas en redes sociales</t>
  </si>
  <si>
    <t>Acciones de Dialogo</t>
  </si>
  <si>
    <t xml:space="preserve">Acciones de dialogo generadas a través de las redes sociales del IGAC relacionadas con los contenidos publicados y socializados </t>
  </si>
  <si>
    <t>$ 172.185.673</t>
  </si>
  <si>
    <t>Se puede evidenciar directamente en las redes las interacciones generadas, el administrador responde las preguntas que realizan los usuarios, sobre los contenidos que se publican. Durant este periodo se han generado mas de 389 acciones de diálogo a través de las redes.</t>
  </si>
  <si>
    <r>
      <rPr>
        <b/>
        <sz val="11"/>
        <rFont val="Calibri"/>
      </rPr>
      <t>COMUNICACIONES</t>
    </r>
    <r>
      <rPr>
        <sz val="11"/>
        <color rgb="FF000000"/>
        <rFont val="Calibri"/>
      </rPr>
      <t>: Desde comunicaciones se realizaron 2 transmisiones a traves del Facebook live 1. Transmisión sobre el Sistema de Información Geográfica para las comunidades indígenas y 2. Trasmisión sobre el Sistemea de Información Geográfica y Ordenamiento Territorial, que permitieron interactuar con los usuarios de la red.   Así mismo de manera permanente a través de los diferenes contenidos publicados del IGAC en las redes sociales, se generan interaciones con los usuarios, a través de las preguntas realizadas, las cuales son atendidas por el administrador de las redes,  durante este periodo se realizó la publicación de 2.418 mensajes con diferentes contenidos temáticos que permitieron gerar interacciones con los usuarios</t>
    </r>
  </si>
  <si>
    <t>El Instituto Geográfico Agustín Codazzi, una vez se haya actualizado el sistema de registro de que trata el Capítulo V del Título 11 de este Decreto, procederá a incluir en el mapa oficial del país y de las entidades territoriales los territorios de propiedad colectiva.</t>
  </si>
  <si>
    <t>3. Incentivos para motivar la cultura de la rendición y petición de cuentas.
     10%</t>
  </si>
  <si>
    <t>Decreto 4635 2011 Art. 98</t>
  </si>
  <si>
    <t>Actualizar la base de datos cartográfica con los territorios de propiedad colectiva (comunidades negras y pueblos indígenas) constituidos oficialmente o incluidos en el RTDAF de La Unidad de Restitución de Tierras.</t>
  </si>
  <si>
    <t>Actualización de la base de datos de cartografía de Colombia con los territorios colectivos constituidos oficialmente o incluidos en el RTDAF de la Unidad de Restitución de Tierras.</t>
  </si>
  <si>
    <t>Actualizar la base de datos del sistema de consulta de los mapas de resguardos indigenas y de comunidades negras.</t>
  </si>
  <si>
    <t>Actualizaciones de la Base de datos.</t>
  </si>
  <si>
    <t xml:space="preserve">3.19  Informe anual consolidado de los resultados de la encuesta y presentarlo al Comité Institucional de Desarrollo Administrativo
 </t>
  </si>
  <si>
    <t>2 actualizaciones</t>
  </si>
  <si>
    <t>Aplicar semestralmente la encuesta de  satisfacción y percepción del usuario: Atención Centro de Información Geográfica CIG y Productos y/o Servicios.
 / consolidar y elaborar informe.</t>
  </si>
  <si>
    <t>Base de consulta (GIT Fronteras y Limites)</t>
  </si>
  <si>
    <t>$ 225.355.101</t>
  </si>
  <si>
    <t>Oficina de Difusión y Mercadeo/ Secretaria General/GIT servicio al ciudadano</t>
  </si>
  <si>
    <t xml:space="preserve">NO APLICA
Durante el primer cuatrimestre de 2018 se realizó la actualización de las Encuestas de satisfacción, las cuales fueron aplicadas en cada una de las 22 Direcciones Territoriales. Estas encuestas de satisfacción tienen por objetivo medir el grado de percepción de los usuarios frente a la atención recibida en los Centros de Información Geográfica a nivel nacional, así como medir la satisfacción de los usuarios de la información geográfica frente a los productos y servicios adquiridos. Se llevó también a cabo la capacitación de la fuerza comercial, quienes son los encargados de realizar las encuestas, producto de esta aplicación se tomó una muestra representativa de 3.000 encuestas por cada uno de los formatos. Las encuestas están siendo tabuladas y en el mes de Junio se entregará el primer informe consolidado. </t>
  </si>
  <si>
    <t>Se entregó el primer informe de encuestas de satisfación de los clientes en Centros de Informacion Geográfia a nivel nacional y percepción de productos y servicios; alcanzando un porcentaje de satisfacción del 92,72% acumulado al primer semestre. 
Servicio al Ciudadano: Se elaboro el primer informe semetral de la encuesta de satisfacción y percepción al ciudadano que tiene como objetivo conocer el nivel de satisfacción y percepción de los usuarios que acceden a la información en los diferentes canales y quienes interponen Peticiones, Quejas, Reclamos, Denuncias y/o Sugerencias ante el Instituto Geográfico Agustín Codazzi. La medición de la satisfacción y percepción del usuario para el I semestre de 2018 ascendió al 75,25% en promedio de los canales. 
El informe esta publicado en la página web en el siguiente link: 
https://www.igac.gov.co/sites/igac.gov.co/files/informe_i_semestre_2018_encuestas_-_servicio_al_ciudadano.pdf</t>
  </si>
  <si>
    <t>$ 110.626.714</t>
  </si>
  <si>
    <t>4.Evaluacion y retroalimentacion
        10%</t>
  </si>
  <si>
    <t>3.20 Encuesta y presentacion de los resultados al Comité Institucional de Gestión y Desempeño</t>
  </si>
  <si>
    <t>Acta donde se encuentra los resultados</t>
  </si>
  <si>
    <t>Encuesta para la evaluación del Evento Público de la (las) audiencia publicas de rendición de cuentas.</t>
  </si>
  <si>
    <t>Comité Institucional de gestión y Desempeño/ Control Interno</t>
  </si>
  <si>
    <t>Realizar los estudios de usos y coberturas del suelo, actualización y multitemporales, usos potenciales de los suelos, clases agrológicas, zonificación ambiental y agro ecológica que contribuyan a los procesos de reparación interal y la aplicación de la medida de restitución de tierras por parte de las entidades responsables</t>
  </si>
  <si>
    <t>Realizar los estudios agrologicos necesarios como insumo para los procesos de restitucióno o compensación con prioridad sobre las zonas macrofocalizadas por la URT</t>
  </si>
  <si>
    <t>Despojo o abandono forzado de Tierras</t>
  </si>
  <si>
    <t>Levantamientos de suelos en zonas priorizadas por la Unidad de Restitución de Tierras a escala semidetallada (1:25,000).</t>
  </si>
  <si>
    <t>Se realizo la encuesta en la audiencia publica de rendicion y cuentras se encuentra publicada dentro de las memorias</t>
  </si>
  <si>
    <t>Hectárea</t>
  </si>
  <si>
    <t>TOTAL MATRIZ DE RENDICION DE CUENTAS VIGENCIA 2017</t>
  </si>
  <si>
    <t>Archivo del Grupo Interno de Trabajo Levantamientos de suelos y Geomática- Subdirección de Agrología</t>
  </si>
  <si>
    <t>$ 1.024.672.000</t>
  </si>
  <si>
    <t>SUBTOTAL RENDICION DE CUENTAS</t>
  </si>
  <si>
    <t>$ 486.584.947</t>
  </si>
  <si>
    <t>AGROLOGÍA</t>
  </si>
  <si>
    <t>Actualizar las áreas homogéneas de tierras.</t>
  </si>
  <si>
    <t>Actualizar las áreas homogéneas de tierras con prioridad en Municipios microfocalizados por la Unidad de Restitución de Tierras.</t>
  </si>
  <si>
    <t>Áreas Homogéneas de Tierras actualizadas en Municipios microfocalizados por la Unidad de Restitución de Tierras.</t>
  </si>
  <si>
    <t>Municipio</t>
  </si>
  <si>
    <t>Archivo del GIT AHT y Geomática</t>
  </si>
  <si>
    <t>$ 144.094.500</t>
  </si>
  <si>
    <t>$ 68.426.008</t>
  </si>
  <si>
    <t>4. MECANISMOS PARA MEJORAR LA ATENCIÓN AL CIUDADANO 
                 20%</t>
  </si>
  <si>
    <t>1. ESTRUCTURA ADMINISTRATIVA Y DIRECCIONAMIENTO ESTRATEGICO</t>
  </si>
  <si>
    <t>4.1  Dar a conocer a la  ciudadanía el rol del Defensor al Ciudadano</t>
  </si>
  <si>
    <t xml:space="preserve">
Socialización y difusión del Defensor al Ciudadano
</t>
  </si>
  <si>
    <t>Secretaría General. GIT Servicio al Ciudadano. 
GIT Comunicaciones</t>
  </si>
  <si>
    <t>Difusión y Mercadeo: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tema.Comunicaciones:  En enero se publicó un comunicado sobre el defensor al ciudadano (Link: http://noticias.igac.gov.co/es/contenido/los-usuarios-del-igac-cuentan-con-un-defensor-del-ciudadano-0). Asimismo se realizó una cápsula de Agustín, la cual se publicó en youtube (Link: https://www.youtube.com/watch?v=mCM8P-5U8hg). Se agregó el correo en el pie de página de la Web.Servicio al ciudadano: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t>
  </si>
  <si>
    <t>Decreto 4829 2011 Art. 31 - c</t>
  </si>
  <si>
    <t>Elaborar estudios agrológicos en las zonas priorizadas en procesos de posconflicto.</t>
  </si>
  <si>
    <t>Generar información de Geomorfología, Cobertura y Uso de la Tierra como insumo a la implementación de la política de tierras en Colombia.</t>
  </si>
  <si>
    <t>Servicio al Ciudadano: El 28 de mayo de la vigencia se publica la Resolución 560 de 2018 “Por la cual se crea la figura del Defensor del Ciudadano del Instituto Geográfico Agustín Codazzi y se deroga la Resolución No. 1252 de 2017”.  A demás se socializa en la IGACNET en el link:
https://igacnet.igac.gov.co/es/contenido/defensor-al-ciudadano-del-igac-en-continuo-fortalecimiento</t>
  </si>
  <si>
    <t>Zonas priorizadas para la implementación de los acuerdos de paz con estudios geomorfológicos de cobertura o usos de la tierra.</t>
  </si>
  <si>
    <t>Archivo GIT Interpretación - Geomática</t>
  </si>
  <si>
    <t>$ 416.273.000</t>
  </si>
  <si>
    <t>$ 197.675.135</t>
  </si>
  <si>
    <t>2. FORTALECIMIENTO DE LOS CANALES DE ATENCION
           70%</t>
  </si>
  <si>
    <t>4.2 Adecuación de espacios físicos de acuerdo a normatividad vigente  en materia de accesibilidad y señalización</t>
  </si>
  <si>
    <t xml:space="preserve">Porcentaje de ejecución del Plan de Infraestructura 2018 </t>
  </si>
  <si>
    <t>Incluir condiciones de  accesibilidad  a  los  ciudadanos, de tecnologías amigables con el planeta y señalización, en las sedes priorizadas e incluidas en el Plan de Infraestructura IGAC 2018</t>
  </si>
  <si>
    <t>Git de Gestión de Servicios Administrativos</t>
  </si>
  <si>
    <t>Se adelantó la etapa precontractual para las obras de adecuación de las DT (Sede central -Edificio Catastro/UOC Santancer (Velez, Sangil. Barbosa, Socorro) / DT Boyaca. Adecuaciones a zonas de atención al usuario, Accesibilidad, redes, acabados para asi dar cumplimiento a la normatividad. En esta etapa se realizaron actividades de (Diagnosticos, levantamiento Arquitectonico, Diseños Arquitectonicos, cantidades, especificaciones tecnicas, estudio de mercado , condiciones tecnicas. 
En relación con las tecnologías amigables con el Planeta, se presentaron para aprobación del Comité de Gestión y Desempeño los Planes de trabajo para el mantenimiento del Sistema de Gestión Ambiental bajo la NTC ISO 14001 – 2015, se actualizaron los Planes de Trabajo de los Programas Ambientales y la información de los diagnósticos a nivel nacional a vigencia 2017 (inventarios, líneas base de consumo de agua y energía, generación de residuos, entre otros)</t>
  </si>
  <si>
    <t>Se realizaron las evaluaciones de ofertas y se adjudicó el contrato cuyo objeto es obras de adecuación de las DT (Sede central -Edificio Catastro/UOC Santancer (Velez, Sangil. Barbosa, Socorro) / DT Boyaca.
Adecuaciones a zonas de atención al usuario, Accesibilidad, redes, acabados para asi dar cumplimiento a la normatividad. Se da incio a realizar las actas correspondientes para inicio de obras.</t>
  </si>
  <si>
    <t>Atender las solicitudes de información agrológica que no este dispuesta en servicios web, realizadas por la Unidad de Restitución de Restitución de Tierras</t>
  </si>
  <si>
    <t>Tramitar y dar respuesta a las solicitudes de información agrológica que no este dispuesta en servicios web, realizadas por la Unidad de Restitución de Restitución de Tierras.</t>
  </si>
  <si>
    <t>Atender el 100% de las solicitudes y requerimientos recibidos.</t>
  </si>
  <si>
    <t>4.3 Aplicación de PQRDS</t>
  </si>
  <si>
    <t>100% Solicitudes de información y/o Requerimientos judiciales</t>
  </si>
  <si>
    <t>Archivo del Grupo Interno de Trabajo Levantamientos de suelos, AHT y Geomática- Subdirección de Agrología</t>
  </si>
  <si>
    <t>Gestionar la  viabilidad de implementar una aplicación para que el ciudadano presente peticiones, quejas, reclamos y denuncias en dispositivos moviles</t>
  </si>
  <si>
    <t>$ 16.010.500</t>
  </si>
  <si>
    <t xml:space="preserve">        Secretaría General. 
GIT Servicio al Ciudadano.
  Oficina informatica      </t>
  </si>
  <si>
    <t xml:space="preserve">Mayo </t>
  </si>
  <si>
    <t>$ 7.602.890</t>
  </si>
  <si>
    <t>Servicio al Ciudadano: Se adicionó el contrato 19947 de 2017 con la empresa de Recursos Tecnológicos S.A. E.S.P y el IGAC para el desarrollo e implementación de una APP del IGAC donde el ciudadano pueda presentar peticiones, quejas, reclamos y denuncias desde su dispositivo movil. Además la aplicación móvil del IGAC, permitirá al ciudadano acercarse a la entidad. Así mismo adquirir los productos, la interacción con mapas más directa para los sistemas apple store y google play."</t>
  </si>
  <si>
    <t>4.4 Lineamiento elaborado de grupos étnicos o culturales</t>
  </si>
  <si>
    <t xml:space="preserve">
Definir lineamientos para la traducción de información pública frente a peticiones de grupos étnicos o culturales.</t>
  </si>
  <si>
    <t>Git Servicio al Ciudadano</t>
  </si>
  <si>
    <t xml:space="preserve">Servicio al Ciudadano: Se realiza mesa de trabajo para definir los lineamientos para la traducción de información pública frente a peticiones de grupos étnicos en la fecha 13-07-2018. A demás se presenta el procedimiento el cual se incluye en el manual  de peticiones, quejas, reclamos, denuncias y sugerencias el cual esta por revisión de planeación para publicación en el mes de septiembre. </t>
  </si>
  <si>
    <t>Sistemas de Información</t>
  </si>
  <si>
    <t>4.5 Dar a conocer a los funcionarios la guía de atención incluyente</t>
  </si>
  <si>
    <t>Socializacion de la guia de atencion incluyente del DNP a los funcionarios de la entidad.</t>
  </si>
  <si>
    <t>Git Servicio al Ciudadano  
 GIT comunicaciones</t>
  </si>
  <si>
    <t>Realizar labores de mantenimiento a las funcionalidades existentes del SIG - NODO para el apoyo a la política de Tierras</t>
  </si>
  <si>
    <t>La ejecución de labores de mantenimiento al SIG - NODO para el apoyo a la Política integral de Tierras, involucrará los mantenimientos correctivos y preventivos asociados a la aplicación existente y la exploración de las labores necesarias para la migración del visor geográfico y modulo administrador de servicios a nuevas herramientas de desarrollo</t>
  </si>
  <si>
    <t>Servicio al Ciudadano:Se llevó a cabo el I Encuentro Nacional de Servicio al Ciudadano en la ciudad de Bogotá del 23 al 25 de mayo del 2018, con el objetivo de   crear una nueva cultura para mejorar los deseos de servir, con una atención incluyente, dando respuesta a los trámites y servicios de manera efectiva y eficiente acorde a los procesos, procedimientos y normatividad vigente Se capacitaron 105 servidores públicos de las 22 Direcciones Territoriales, 25 Unidades Operativas de Catastro y las diferentes áreas de la Sede Central.
Durante todo el año se ha venido socializando los protocolos de atención en Sede Central y a nivel nacional:
Norte de Santander: 1 y 2 febrero/ Huila: 15 y 16 febrero/ Meta : 22 y 23 febrero / Bolivar : 19  abril/ Guajira. 17 y 18 de mayo / Santander : 1 junio / Boyaca: 15  junio / Valle: 5 y 6 julio / Magdalena: 11 de julio / Tolima: 25 julio / Casanare: 26 de julio / Risaralda: 31 de julio y 1 de agosto / Quindio 3 de agosto. 
Se actualiza Guía de Protocolo de Atención y Servicio al ciudadano el 29 de agosto de 2018.</t>
  </si>
  <si>
    <t>SIG- NODO para el apoyo a la Política integral de Tierras, plenamente operando en la versión actual de la aplicación.</t>
  </si>
  <si>
    <t>Número de mantenimientos</t>
  </si>
  <si>
    <t>4.6 Plataforma tecnológica para el funcionamiento del centro de relevo en direcciones territoriales</t>
  </si>
  <si>
    <t>-Tablas de retención Documental.
 - Organización digital de productos (repositorio documental)
 - URL del Micrositio y SIG.</t>
  </si>
  <si>
    <t>N° de equipos</t>
  </si>
  <si>
    <t>Dotación de plataforma tecnológica para el funcionamiento del centro de relevo en direcciones territoriales</t>
  </si>
  <si>
    <t>$ 61.500.000,00</t>
  </si>
  <si>
    <t>Oficina de Informática y Telecomunicaciones/GIT Servicio al ciudadano</t>
  </si>
  <si>
    <t>Se entregaron 5 equipos de computo a cada DT y 14 equipos a la DT de Cauca para un total de 119. Se entregaron 3 equipos de computo a cada UOC para un total de 138 equipos. En total se entregaron 257 equipos a las DT y UOC. Secretaria General: Se remitio memorando a Informática para  que se adelante la gestion pertinente para la adecuacion tecnologica.</t>
  </si>
  <si>
    <t xml:space="preserve">Servicio al Ciudadano:Mediante CI221 del 22 de Agosto se informa  la prestación de un interpretación de lengua de señas para el fortaleciomiento de una atención incluyente, a demás se reitera la instalación del convertic en las direcciones territoriales  (centro de relevos) y establecer una mejor comunicación con las personas con discapacidad. 
Informática: Se envío memorando a las direcciones territoriales solicitando el estado de instalación del software para el centro de relevo y se realizo seguimiento con los ingenieros territoriales para verificar la instalación del mismo. </t>
  </si>
  <si>
    <t xml:space="preserve">4.7 Canal presencial: Apoyo en la implementación del sistema de asignación de turnos </t>
  </si>
  <si>
    <t xml:space="preserve">N° de sedes donde se realizo la instalación </t>
  </si>
  <si>
    <t xml:space="preserve">Acompañamiento en la implementación del sistema de asignación de turnos </t>
  </si>
  <si>
    <t xml:space="preserve">Oficina de Informática y Telecomunicaciones/ GIT Servicio al ciudadano </t>
  </si>
  <si>
    <t>Informatica: El proyecto de implementación de digiturnos se encuentra suspendido desde el 08 de febrero  hasta que se finalicen las adecuaciones en las direcciones territoriales incluidas dentro del alcance para implementación. Secretaria General:  Se realizo seguimiento por medio de correo electrónico a las territoriales que cuentan con el sistema de turno. Se realizaron reuniones con el operador para realizar algunas mejoras al sistema. En las visitas realizadas a las territoriales (Huila y Norte de Santander) se realizaron ejercicios de ciudadano incognito, para evaluar la funcionalidad de los sistemas de turnos, al  igual que en el Centro de información Geografico en la Sede Central.</t>
  </si>
  <si>
    <t xml:space="preserve">Servicio al Ciudadano: Con el fin de continuar con una atención más humana, ágil, efectiva y dispuesta a satisfacer las necesidades de nuestros usuarios, en los meses de julio y agosto el Instituto Geográfico Agustín Codazzi (IGAC) implementó en las siguientes Direcciones Territoriales el sistema de atención por turnos. Cesar, Magdalena,Nariño Casanare. 
A demás en el mes de Julio se partició en la grabación del videoclip ¿como se hace con agustin? atención inteligente. el cual tuvo como objeto sensibilizar a la ciudadanía y funcionarios de la entidad. Este fue difundido en el mes de agosto en redes socialiales, pantallas internas e IGACNET. </t>
  </si>
  <si>
    <t>Número de mantenimientos 0.5</t>
  </si>
  <si>
    <t>Se realizó mantenimiento con la corrección del fallo en el sistema asociado con consultas hechas a partir de corredores de influencia (Buffer). Se entrega evidencia funcional en la URL propia del sistema http://172.17.3.5:8080/SIGTIERRAS/
 Adicionalmente, se realiza un barrido funcional donde se identifican 15 incidencias nuevas que entraran a ser verificadas en el segundo semestre de 2018</t>
  </si>
  <si>
    <t>$ 24.933.333,00</t>
  </si>
  <si>
    <t xml:space="preserve">4.8 Tienda Virtual en funcionamiento como un canal de venta online de  quince (15) publicaciones de  la Entidad. </t>
  </si>
  <si>
    <t>CIAF</t>
  </si>
  <si>
    <t>Diseño, implementación y ejecución de la tienda vitual</t>
  </si>
  <si>
    <t>Oficina de Difusión y Mercadeo/Oficina Informática</t>
  </si>
  <si>
    <t>Durante el primer cuatrimestre de 2018, se avanzó en la elaboración del plan de acción para integrar los requerimientos técnicos propios de un desarrollo tecnológico con los trámites de orden particular de la Entidad, como lo son el procedimiento, la priorización de los productos a comercializar on-line, el cálculo de los valores de envíos con la empresa 4-72, imágenes y diseño de las publicaciones, cumpliendo con un 20% del total de avance de la meta para esta actividad. Esta actividad se llevó en conjunto con la Oficina de Informática y el GIT de Correspondencia</t>
  </si>
  <si>
    <t xml:space="preserve">Durante el segundo cuatrimestre se realizaron las pruebas técnicas de funcionamiento de la Tienda Virtual, enviando la plataforma a producción por parte del área informatica; asi mismo se elaboró el procedimiento de Tienda Virtual en el marco del Sistema INtegrado de Gestión, teniendo un avance del 62.5% de esta actividad al corte del mes de agosto de 2018. </t>
  </si>
  <si>
    <t xml:space="preserve">4.9 Canal Telefónico: Soporte y mantenimiento de la red de comunicaciones unificadas (Lync) </t>
  </si>
  <si>
    <t xml:space="preserve">Mantenimientos realizados </t>
  </si>
  <si>
    <t>Atención de incidencias y requerimientos relacionados con la plataforma Lync</t>
  </si>
  <si>
    <t xml:space="preserve">Se realizaron las siguientes actividades: Actualización del software de los equipos audicodest. Soporte a la plataforma. Actualización de servidores exchange. Actualización de la base de datos de lync. </t>
  </si>
  <si>
    <t>Preservar la información cartográfica que reside en las planchas históricas a escala 1:25,000 integrada al SIG - NODO para el apoyo a la política de Tierras</t>
  </si>
  <si>
    <t>Integrar en el SIG - NODO para el apoyo a la política de Tierras, el geoservicio de planchas históricas 1:25.000 para los siguientes departamentos: Atlántico, Bolívar, Cesar, Cundinamarca, Meta, Norte de Santander, Santander, Sucre y Tolima.</t>
  </si>
  <si>
    <t>Geoservicio de planchas historicas a escala 1:25,000 integrado en el SIG - NODO para el apoyo a la política de Tierras</t>
  </si>
  <si>
    <t>Geoservicio</t>
  </si>
  <si>
    <t>URL del geoservicio operando
 URL del SIG</t>
  </si>
  <si>
    <t xml:space="preserve">4.10 Socializar y divulgar a través de las herramientas de comunicación del IGAC información relacionada con los canales de atención </t>
  </si>
  <si>
    <t>Se realizó la publicación de dos geoservicios correspondientes a las planchas históricas de los departamentos de Antioquía y Cesar con un total de 175 y 270 planchas para cada departamento, sobre las cuales se desarrollaron las siguientes tareas: * Conversión de los formatos * Georreferenciación * Recorte * Cambio de resolución radiométrica * Publicación final de geoservicios</t>
  </si>
  <si>
    <t>piezas comunicativas o mensajes divulgados</t>
  </si>
  <si>
    <t>Publicar mensajes y contenidos sobre canales de atención al ciudadano</t>
  </si>
  <si>
    <t>Comunicaciones: En la Página Web se encuentra publicado los canales de atención en Transparencia Ciudadana / Atención al Usuario / mecanismos para la atención al ciudadano. Link: https://www.igac.gov.co/es/contenido/canales-de-atencion.  En marzo se envío por correo los canales de atención para las peticiones y se pusieron en pantallas. Asimismo, en marzo se envió información sobre quejas y reclamos. En abril se envió por correo ¿cómo interponer una denuncia? el cual también fue publicado en pantallas.</t>
  </si>
  <si>
    <t>COMUNICACIONES: A través de las redes sociales se ha realizado la divulgación de canales de atención al ciudadano.  Así mismo através de la página web en el link de Transparencia y acceso a la información públca / mecanismos de contacto, en el link: https://www.igac.gov.co/es/contenido/canales-de-atencion se ha realizado la publicación de información sobre canales de atención. A través de las pantallas institucionales del IGAC tanto en sede central como en Direcciones territoriales.   Así mismo en el link de Transparencia y acceso a la inforamción pública en Mecanismos de contacto con el sijeto obligado se encuentran publicdas las oficinas de atención al ciudadano, direcciones, teléfonos de contacto, correos electrónicos, en el link: https://www.igac.gov.co/es/oficinas-de-atencion</t>
  </si>
  <si>
    <t>Generar capacidades a entidades que hacen parte de la ICDE para que estas puedan estandarizar sus datos con componente espacial deacuerdo a los lineamientos, políticas y estándares que se establecen en el marco de ICDE, para que dichos datos sean utilizados en el marco de interoperabilidad de datos que proveen información al SNARIV.</t>
  </si>
  <si>
    <t>Generar capacidades en en tematicas IDE, tendientes a estandarizar información geográfica en entidades que conforman la ICDE y queaportan información para la toma de decisiones en los procesos de reparación integral de las victimas.</t>
  </si>
  <si>
    <t>Jornadas de capacitacion: Implementación de políticas, estándares y tecnologías de gestión de IG, y generación de documentos para la gestión de información.</t>
  </si>
  <si>
    <t>Número de personas capacitadas</t>
  </si>
  <si>
    <t>-Tablas de retención Documental.
 - Registros de asistencia e informes de capacitación</t>
  </si>
  <si>
    <t>4.11 Publicación en Página Web y correo Institucional</t>
  </si>
  <si>
    <t>Campañas realizadas</t>
  </si>
  <si>
    <t>Realizar actividades de socialización y/o campañas educativas, dirigida a los ciudadanos y funcionarios con el fin de promover los trámites del IGAC.</t>
  </si>
  <si>
    <t>Git Servicio al Ciudadano/ Equipo de Comunicaciones</t>
  </si>
  <si>
    <t>Se realizaron procesos de transferencia de conocimiento a 11 personas distribuidas entre ANT, La Agencia de Implementación y la URT, en temas de desarrollo de plugins para Qgis usando phyton y la ICDE en la temática de administración de tierras</t>
  </si>
  <si>
    <t>Comunicaciones:  Se realizó una cápsula de Agustín sobre el certificado catastral en línea, se encuentra publicado en Youtube. Link: https://www.youtube.com/watch?v=hFN3a453CLM  Servicio al ciudadano: Se vienen realizando tips  semanalmente, los cuales se publican en los medios internos de la entidad. En temas relacionados con PQRDS.
En las jornadas presenciales de atención al ciudadano llevadas a cabo en el trimestre se promovieron los trámites del IGAC.
En la página web se publicaron los mecanismos para atención al ciudadadno, en el siguiente link  https://www.igac.gov.co/contenido/canales-de-atencion.
https://www.igac.gov.co/es/contenido/unidades-moviles (</t>
  </si>
  <si>
    <r>
      <rPr>
        <b/>
        <sz val="11"/>
        <rFont val="Calibri"/>
      </rPr>
      <t>COMUNICACIONES</t>
    </r>
    <r>
      <rPr>
        <sz val="11"/>
        <color rgb="FF000000"/>
        <rFont val="Calibri"/>
      </rPr>
      <t>: Se ha realizado el diseño de piezas informativas que han sido publicadas y socializadas a través de las herramientas de comunicación con que cuenta el Instituto en temas relacionados con canales de atención, trámites, peticiones, entre otras.
Servicio al ciudadano: Se vienen realizando tips, los cuales se publican en los medios internos de la entidad; en temas  como: fortalecimiento del canal telefónico, como realizar un trámite ante el IGAC y cómo hacer reportes de peticiones en el sistema de correpondencia de la entidad.</t>
    </r>
  </si>
  <si>
    <t>4.12  Publicación en Página Web y herramientas de comunicación</t>
  </si>
  <si>
    <t>Documento publicado</t>
  </si>
  <si>
    <t>Socializar el Protocolo de Atención y carta de trato digno al usuario</t>
  </si>
  <si>
    <t>NO APLICA 
En la Página Web se encuentra publicada la Carta de Trato Digno. En Transparencia Ciudadana / Atención al Usuario / Carta de Trato Digno a la Ciudadanía. Link: https://www.igac.gov.co/es/contenido/carta-trato-digno-al-ciudadano</t>
  </si>
  <si>
    <r>
      <rPr>
        <b/>
        <sz val="11"/>
        <rFont val="Calibri"/>
      </rPr>
      <t>COMUNICACIONES:</t>
    </r>
    <r>
      <rPr>
        <sz val="11"/>
        <color rgb="FF000000"/>
        <rFont val="Calibri"/>
      </rPr>
      <t xml:space="preserve">  A través de la página web en el link de Transparencia y Acceso a la Información Pública / Mecanismos de contacto con el sujeto obligado / Información de interés en link: https://www.igac.gov.co/es/contenido/carta-trato-digno-al-ciudadano se encuentra publicada la carta de trato digo. 
Servicio al Ciudadano: Durante todo el año se ha venido socializando los protocolos de atención en Sede Central y a nivel nacional:
Norte de Santander: 1 y 2 febrero/ Huila: 15 y 16 febrero/ Meta : 22 y 23 febrero / Bolivar : 19  abril/ Guajira. 17 y 18 de mayo / Santander : 1 junio / Boyaca: 15  junio / Valle: 5 y 6 julio / Magdalena: 11 de julio / Tolima: 25 julio / Casanare: 26 de julio / Risaralda: 31 de julio y 1 de agosto / Quindio 3 de agosto. 
Se actualiza Guía de Protocolo de Atención y Servicio al ciudadano el 29 de agosto de 2018</t>
    </r>
  </si>
  <si>
    <t>3. TALENTO HUMANO
          15%</t>
  </si>
  <si>
    <t>4.13  Informe Trimestral  de los procesos disciplinarios</t>
  </si>
  <si>
    <t>Informe de los procesos disciplinarios</t>
  </si>
  <si>
    <t>Adelantar el 100%  de los procesos disciplinarios en la Sede Central.</t>
  </si>
  <si>
    <t>Conservar, mantener y actualizar de la infraestructura teleinformatica a nivel nacional</t>
  </si>
  <si>
    <t xml:space="preserve">GIT Control Disciplinario </t>
  </si>
  <si>
    <t>Fortalecer los servicios web de consulta de información cartográfica, agrológica, geodesica y los servicios de descarga de la información catastral alfanumérica y gráfica de la base de datos catastral.</t>
  </si>
  <si>
    <t xml:space="preserve">Se adelantaron el Sede Central un total de 418 investigaciones disciplinarias, de las cuales en 382 procesos los investigados son funcionarios de las Direcciones Territoriales y 36 de la Sede Central.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</si>
  <si>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 xml:space="preserve">Se  sustanció el 100% de las investigaciones disciplinarias de acuerdo a las etapas procesales: Se adelantaron con corte a Julio en Sede Central un total de 456 investigaciones disciplinarias, de las cuales en 419 procesos los investigados son funcionarios de las Direcciones Territoriales y 37 funcionarios de la Sede Central. 
Fueron terminados 82 procesos de la siguiente forma: 1) 28 investigaciones archivas definitivamente, 51 archivos en trámite de ejecutoria, un (1) inhibitorio y 2 fallos.
Pasaron en curso un total de 374 investigaciones dentro de las diferentes etapas procesales. </t>
  </si>
  <si>
    <t>Servicios de interoperabilidad para la consulta y descarga de la información catastral por parte de de las entidades que intervienen en el nodo de tierras. Asismismo, mantenimiento a la plataforma tecnológica de procesamiento, almacenamiento y conectividad que soporta estos servicios.</t>
  </si>
  <si>
    <t>100% Número de consultas de R1 y R2 y descargas de predios por parte de la URT y las Entidades que forman parte del Nodo de Tierras</t>
  </si>
  <si>
    <t>4.14 Informe Trimestral  de los procesos disciplinarios adelantados en las D.T.</t>
  </si>
  <si>
    <t>Promover la sustanciación del  100% de las indagaciones o Investigaciones disciplinarias que adelantan por competencia las DT.</t>
  </si>
  <si>
    <t>Por demanda</t>
  </si>
  <si>
    <t>Reporte de consultas de información alfanumérica y descarga de información geografica de predios por parte de la URT y las Entidades que forman parte del Nodo de Tierras</t>
  </si>
  <si>
    <t xml:space="preserve">Se realizó seguimiento a los 46 investigaciones  adelantadas en las Direcciones Territoriales, de las cuales se terminaron 10 procesos y pasaron en curso 36, y con relación a éstas, 9 investigaciones quedaron en tramite de  ejecutoria o reporte de la decisión de fondo (archivo).
Para promover el impulso procesal se enviaron comunicaciones físicas, correos electrónicos a las Direcciones Territoriales y se practicaron vistas de seguimiento a los procesos que se adelantan en la Territorial de Norte de Santander. </t>
  </si>
  <si>
    <t xml:space="preserve">Se realizó seguimiento a las 46 investigaciones adelantadas en las Direcciones Territoriales, de las cuales pasaron en curso 9 investigaciones y las restantes fueron terminadas. Para promover el impulso procesal se enviaron comunicaciones físicas, correos electrónicos a las Direcciones Territoriales y se practicaron vistas de seguimiento.
</t>
  </si>
  <si>
    <t>$ 655.550.000,00</t>
  </si>
  <si>
    <t>4.15 Funcionarios y contratistas sensibilizados</t>
  </si>
  <si>
    <t>listados de asistencia</t>
  </si>
  <si>
    <t>Sensibilizacion a funcionarios y contratistas frente a cumplimiento de Código Unico Disciplinario, en temas anticorrupcion.</t>
  </si>
  <si>
    <t>GIT Control Disciplinario - GIT Talento Humano</t>
  </si>
  <si>
    <t>El 27 de febrero de 2018 se realizó en conjunto con el GIT de Servicio al Ciudadano la conferencia: “Capacitación Derecho Disciplinario Términos, Etapas, Procesos y Relación de CASOS”, que dictó la Dra. Nadia Martinez del GIT Control Disciplinario a 13 servidores del GIT de Servicio al Ciudadano.GIT control Disciplinario: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la Mesa y Girardot, a 27 servidores publicos.
El 27/02/2018 se realizó la conferencia: “Capacitación Derecho Disciplinario Términos, Etapas, Procesos y Relación de CASOS”, que dictó la Dra. Nadia Martinez del GIT Control Disciplinario a 13 servidores del GIT de Servicio al Ciudadano.</t>
  </si>
  <si>
    <t>Durante el primer semestre de 2018 se descargaron 351015 por parte de la URT y se consultaron 229194 registros R1 y R2</t>
  </si>
  <si>
    <t>Se publico pieza de comunicaciones sobre Control Disciplinario prohibiciones y que esta permitido por Ley a los servidores publicos la cual se ha divulgado en las pantallas de la entidad y por el correo interno  https://drive.google.com/file/d/1aEMG7O0SNxJ4j31freE7AB5bu9SMGMlR/view</t>
  </si>
  <si>
    <t>$ 316.744.232,00</t>
  </si>
  <si>
    <t>INFORMÁTICA</t>
  </si>
  <si>
    <t>4. NORMATIVO Y PREOCEDIMENTAL</t>
  </si>
  <si>
    <t>4.16 Servicios de interoperabilidad con entidades de gobierno</t>
  </si>
  <si>
    <t>N° de Servicios implementados y mantenidos</t>
  </si>
  <si>
    <t xml:space="preserve">Oficina de Informatica y Telecomunicaciones </t>
  </si>
  <si>
    <t xml:space="preserve">Se realizaron las siguientes actividades:  1. Mejoras al Servicio Web Geográfico - Nodo de Tierras 2. Mejoras a la consulta Histórica Catastral 3. Migración de datos históricos - Catastro. 4. Ajustes y mantenimiento al sistema de Información para seguimiento a la Intervención del IGAC en el Proceso de Restitución de Tierras y Post fallo. </t>
  </si>
  <si>
    <t xml:space="preserve"> Puesta en produccion de 5 servicios para ser consumodos por las entidaes externas, actialmente se esta trabajando la segunda fase la cual esta siendo definida por la URT para el consumo por parte del IGAC</t>
  </si>
  <si>
    <t>5. RELACIONAMIENTO CON EL CIUDADANO</t>
  </si>
  <si>
    <t>4.17 Mensajes o contenidos de socializacion de la cuenta de correo</t>
  </si>
  <si>
    <t>Contenidos socializados</t>
  </si>
  <si>
    <t>Socializar la cuenta de correo electronico  para la denuncia por parte de los ciudadanos</t>
  </si>
  <si>
    <t>Secretaria General- GIT Control Disciplinario- Equipo de Comunicaciones socializa y publica</t>
  </si>
  <si>
    <t xml:space="preserve">Mensajes de contenido:
https://www.igac.gov.co/contenido/canales-de-atencion
https://www.igac.gov.co/es/contenido/peticiones-quejas-y-reclamos
</t>
  </si>
  <si>
    <t>COMUNICACIONES: En el pie de página de la Web www.igac.gov.co se encuentra publicado el correo electrónico :  defensoralciudadano@igac.gov.co
Secreataría General: 
Se publico pieza de comunicaciones sobre Control Disciplinario prohibiciones y que esta permitido por Ley a los servidores publicos.https://drive.google.com/file/d/1aEMG7O0SNxJ4j31freE7AB5bu9SMGMlR/view
Mensajes de contenido:
https://www.igac.gov.co/contenido/canales-de-atencion
En el siguiente link se dispone en el numeral e. del formulario electronico de solicitudes, peticiones, quejas, reclamos y DENUNCIAS https://www.igac.gov.co/es/contenido/peticiones-quejas-y-reclamos
El el siguiente link se dipone en la pagina web de los correos electronicos de las sedes del IGAC para facilitar la interposición de las Denuncias  y demas solicitudes: https://www.igac.gov.co/es/oficinas-de-atencion</t>
  </si>
  <si>
    <t>Atender solicitudes realizadas por la rama judicial especializada en Restitución de Tierras relacionadas con procedimientos de georreferenciación y temas topográficos</t>
  </si>
  <si>
    <t>Tramitar las solicitudes judiciales que requieren visita a terreno relacionadas con levantamientos topográficos con procedimientos de georreferenciación y temas topográficos</t>
  </si>
  <si>
    <t>TOTAL MECANISMOS PARA MEJORAR LA ATENCIÓN AL CIUDADANO VIGENCIA 2017</t>
  </si>
  <si>
    <t>Atender todas las solicitudes recibidas que tengan que ver con procedimientos de georreferenciación y temas topográficos requeridos por los Juzgados y Tribunales especializados en Restitución de Tierras. Desde el nivel territorial</t>
  </si>
  <si>
    <t>Informe de peritazgo realizados</t>
  </si>
  <si>
    <t>SUBTOTAL MECANISMOS DE ATENCIÓN AL CIUDADANO</t>
  </si>
  <si>
    <t>Reporte consolidado de atención a solicitudes de actividades topográficas-Subdirección de Catastro</t>
  </si>
  <si>
    <t>Para desarrollar avalúos dentro del marco de la ley 1448 de 2011 y con arreglo al presente decreto se consideran idóneas:
 a) Las autoridades catastrales competentes: El Instituto Geográfico Agustín Codazzi y Los catastros independientes de Bogotá, Cali, Medellín y Antioquia, de acuerdo a la respectiva jurisdicción de competencia.
 b) Las lonjas habilitadas de acuerdo a lo previsto en el presente decreto.</t>
  </si>
  <si>
    <t>Decreto 4829 2011 Art. 41</t>
  </si>
  <si>
    <t>Suministrar los avalúos comerciales solicitados por la URT y la Rama Judicial Especializada en Restitución de Tierras, como insumo para procesos de compensación.</t>
  </si>
  <si>
    <t>Atender las solicitudes realizadas por la URT y la Rama Judicial Especializada en Restitución de Tierras, sobre avalúos comerciales en el marco del respectivo convenio con recursos para tal fin, suscrito entre la URT y el IGAC</t>
  </si>
  <si>
    <t>Prestar los servicios técnicos para la realización de avalúos comerciales solicitados por los jueces y magistrados especializados en restitución de tierras de manera directa al IGAC o por medio de orden dada a la Unidad de Restitución de Tierras, en cualquier etapa de la acción de restitución, inclusive post fallo , así como de los predios que la Unidad de Restitución requiera avaluar y que sean necesarios para el cumplimiento de sus funciones para la restitución de tierras, de acuerdo a la ley 1448 y sus decretos reglamentarios.</t>
  </si>
  <si>
    <t>Informe de avalúo. 100% de solicitudes de avalúo atendidas</t>
  </si>
  <si>
    <t>5. MECANISMOS PARA LA TRANSPARENCIA Y ACCESO A LA INFORMACION 20%</t>
  </si>
  <si>
    <t>Reporte de avalúos realizados por el GIT de Avalúos de la Subdirección de Catastro</t>
  </si>
  <si>
    <t>1. TRANSPARENCIA ACTIVA 
  40%</t>
  </si>
  <si>
    <t>5.1  Registrar en el SUIT los requisitos de los trámites y OPA definidos en el Instituto según resolución No. 1495 de 17 de noviembre de 2016</t>
  </si>
  <si>
    <t>Todas las áreas misionales del IGAC</t>
  </si>
  <si>
    <t>Registro SUIT actualizado</t>
  </si>
  <si>
    <t>Los requisitos de las OPAS de la Subdirección de Agrología se encuentran actualizados en el SUIT, en revisión por el DAFP, por lo que el cumplimiento es del 100%.  Catastro: Se revisaron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estamos en este proceso. PLANEACION: . Para el primer cuatrimestre de 2018 la Oficina Asesora de Planeación realizó el monitoreo correspondiente en el aplicativo SUIT. CIAF: Se realizo la actualización del registro SUIT de los tramites y servicios según los requerimientos, adicionalmente se esta evaluando propuesta de actualización de los tramites que ya se encuentran vigentes.
CATASTRO: Se reviasaron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estamoe en este proceso.</t>
  </si>
  <si>
    <t>Mercadeo y Difusión de la Información: Se encuentran actualizados en el SUIT, las OPAS desde la Oficina de Difusión y Mercadeo de la Información.   Agrología : Los requisitos de las OPAS de la Subdirección de Agrología se encuentran actualizados en el SUIT, en revisión por el DAFP, por lo que el cumplimiento es del 100%. 
Catastro: Se encuentra actualizada la información de los trámites catastrales y OPAS en el SUIT.</t>
  </si>
  <si>
    <t xml:space="preserve"> 5.2 Garantizar el registro de los contratos que adelante el Instituto en el SECOP</t>
  </si>
  <si>
    <t>Publicacion actualizada de los contratos</t>
  </si>
  <si>
    <t>SECOP actualizado</t>
  </si>
  <si>
    <t>GIT DE Contrataciòn</t>
  </si>
  <si>
    <t>enero</t>
  </si>
  <si>
    <t>En  SECOP II ,  nivel nacional se publicarion un toral de 2.576 procesos. Los cuales suman un total de $59.505'340.263.
El 100% de los procesos contractuales a nivel nacional y en las diferentes modalidades se adelantan y publican a través de la plataforma SECOP II.
En el link https://www.colombiacompra.gov.co/secop-ii</t>
  </si>
  <si>
    <t>5.3 Plan Anual de Adquisiciones publicado</t>
  </si>
  <si>
    <t>Publicar el Plan Anual de Adquisiciones y sus diferentes modificaciones durante la vigencia.</t>
  </si>
  <si>
    <t>Oficina Asesora Juridica 
GIT Contratación</t>
  </si>
  <si>
    <t>En este cuatrimestre  se han publicado en el secop y en la pagina igacnet las versiones del PAA, a abril 30 va en la version.
Se puede consultan en la pagina web de la entidad,  en el lin k de tranparencia - contratacion podemos encontrar el sisguiente :  https://community.secop.gov.co/Public/App/AnnualPurchasingPlanEditPublic/View?id=4203
Se puede consultan en la pagina web de la entidad,  en el link de tranparencia - contratacion podemos encontrar el sisguiente :  https://www.igac.gov.co/es/contenido/plan-anual-de-adquisiciones.</t>
  </si>
  <si>
    <t>Con el fin de implementar la Política de Restitución de Tierras, el Congreso de la República aprobó en la Ley 1448 de 2011, llamada de víctimas y restitución de tierras - un proceso de justicia transicional, ágil y específico para atender las reclamaciones de restitución de tierras y territorios. Este proceso mixto comprende una primera etapa de carácter administrativa y una etapa de carácter judicial.
 El objetivo de la etapa administrativa es proporcionar a las víctimas reclamantes el apoyo jurídico para construir el expediente probatorio que será objeto de fallo judicial. Durante esta etapa la Unidad de Restitución atiende a las víctimas, recibe las solicitudes de restitución, adelanta el análisis previo y determina mediante acto administrativo el ingreso o exclusión del solicitante y del predio presuntamente despojado o abandonado en el Registro de Tierras Despojadas y abandonadas forzosamente. Para ello debe identificar el predio y recopilar toda la información requerida sobre el mismo y sobre el solicitante, que posteriormente constituirá parte del acervo probatorio para los casos de restitución.
 Entidades como el Instituto Geográfico Agustín Codazzi – IGAC, los catastros descentralizados, el Instituto Colombiano de Desarrollo Rural – ANT, la Superintendencia de Notariado y Registro – SNR, y el Consejo Superior de la Judicatura, poseen información sobre los predios presuntamente despojados y abandonados, que resulta determinante para que la Unidad de Restitución adelante análisis de contexto, efectúe la identificación física y jurídica del predio y estudie las oposiciones que puedan existir a la pretensión del solicitante.</t>
  </si>
  <si>
    <t>ANEXO CONPES 3726 - Titulo 3 - Reparación Integral - Reparación Individual - Ruta del componente de restitución, Decreto 4829 2011 Art. 31 - c, Decreto 4633, Articulo 149</t>
  </si>
  <si>
    <t>Suministrar información catastral requerida por parte de la URT por medios diferentes a los canales electrónicos habilitados.</t>
  </si>
  <si>
    <t>Atender las solicitudes de la Unidad de Tierras - por medios diferentes a los canales electrónicos habilitados</t>
  </si>
  <si>
    <t>Atender el 100% de las solicitudes de información catastral por medios diferentes a los canales electrónicos habilitados para la URT</t>
  </si>
  <si>
    <t>Solicitudes de información atendidas 100%</t>
  </si>
  <si>
    <t>Reporte consolidado de atención a solicitudes de información URT-Subdirección de Catastro</t>
  </si>
  <si>
    <t>$ 1.264.798.000,00</t>
  </si>
  <si>
    <t>5.4 Plan anticorrupción publicado y Información cuatrimestral consolidada y enviada a la Oficina de Control Interno</t>
  </si>
  <si>
    <t>Plan Publicado e informes consolidados</t>
  </si>
  <si>
    <t>Recopilar y consolidar la información de la matriz del plan anticorrupción y reportar a la oficina de comunicaciones; solicitar los avances cuatrimestrales y enviar a la oficina de Control interno  para su seguimiento.</t>
  </si>
  <si>
    <t xml:space="preserve">Oficina Asesora de Planeación </t>
  </si>
  <si>
    <t>El plan anticorrupcion ha sido publicado y a finales del mes de abril se solicitan mediante correo electronico los avances del I cuatrimestre para ser enviado a la Oficina de Control Interno para su seguimiento</t>
  </si>
  <si>
    <t>Para el segundo cuatrimestre la Oficina Asesora de Planeacion solicitó mediante correo electronico la incorporacion de la informacion en el driver e informo a la oficina de control interno que de alli puede tomar la informacion para el seguimiento</t>
  </si>
  <si>
    <t>$ 682.931.862,00</t>
  </si>
  <si>
    <t>5.5 Rediseño de la página web de acuerdo con los requerimientos normativos y necesidades de publicación de información del IGAC</t>
  </si>
  <si>
    <t>Pagina web rediseñada</t>
  </si>
  <si>
    <t>Rediseñar la página web del Instituto el link "Transparencia" a los requerimientos normativos de "Transparencia y acceso a la información pública".</t>
  </si>
  <si>
    <t>Oficina de Informatica y Telecomunicaciones
Oficina de difusión y Mercadeo 
Equipo de Comunicaciones</t>
  </si>
  <si>
    <r>
      <rPr>
        <b/>
        <sz val="11"/>
        <rFont val="Calibri"/>
      </rPr>
      <t>COMUNICACIONES:</t>
    </r>
    <r>
      <rPr>
        <sz val="11"/>
        <color rgb="FF000000"/>
        <rFont val="Calibri"/>
      </rPr>
      <t xml:space="preserve"> Desde el Equipo de Comunicaciones se participó en las mesas de trabajo correspondientes al rediseño de la página web, así mismo se ha realizado el acompañamiento a la oficina encargada del tema de  "Transparencia y acceso a la información pública" - Oficina Asesora de Planeación y a la fecha la página web cumple con los requisitos normativos.  </t>
    </r>
  </si>
  <si>
    <t>Mantener actualizada la información catastral mediante procesos de conservación catastral</t>
  </si>
  <si>
    <t>Realizar las inscripciones catastrales derivadas de procesos de conservación catastral a nivel nacional.</t>
  </si>
  <si>
    <t>Realizar todas las mutaciones catastrales programadas.</t>
  </si>
  <si>
    <t>Número de mutaciones realizadas</t>
  </si>
  <si>
    <t>Reporte de avance en las incripciones catastrales</t>
  </si>
  <si>
    <t>5.6 Publicación de contenidos temáticos adicionales a los requeridos por la normatividad vigente</t>
  </si>
  <si>
    <t>Relación de tematicas a publicados</t>
  </si>
  <si>
    <t xml:space="preserve"> Identificar información institucional de interés a los ciudadanos o grupos de interes, adicional a la mínima requerida por la normatividad vigente.</t>
  </si>
  <si>
    <t>Oficina de Comunicaciones</t>
  </si>
  <si>
    <r>
      <rPr>
        <b/>
        <sz val="11"/>
        <rFont val="Calibri"/>
      </rPr>
      <t>COMUNICACIONES</t>
    </r>
    <r>
      <rPr>
        <sz val="11"/>
        <color rgb="FF000000"/>
        <rFont val="Calibri"/>
      </rPr>
      <t>: Durante este periodo se ha realizado la publicaión de 295 contenidos a través de la página web, relacionados con comunicacos de prensa con temáticas relacionadas con actualización catastral. deslindes, restitución de tierras, catastro multipropósito, rendición de cuentas, suelos, insumos catastrales, natalicio de Agustín Codazzi, gestión de la información geográfica, Sistema de Información Geográfica para Comunidades Indígenas, inusmos para la construcción de un nuevo país, Centro de Investigación del IGAC, Ordenamento Territorial, Revisión catastral, información relacionada con servicio al ciudadano, trámites, servicos, SIGOT,  Resoluciones, entre otros temas estratégicos sobre los cuales se han generado contenidos y se ha publicado información a través de la página web, redes sociales y herramientas de comunicación interna con que cuenta el IGAC, para mantener informados a los ciudadanos en general y  sevidores del IGAC.</t>
    </r>
  </si>
  <si>
    <t>5.7 Socializar a través de las herramientas de comunicación del IGAC la política de datos personales</t>
  </si>
  <si>
    <t>Registros de socialización y publicación</t>
  </si>
  <si>
    <t xml:space="preserve">Socialización de política de datos personales. </t>
  </si>
  <si>
    <t xml:space="preserve">Secretaria General
Servicio al Ciudadano
Oficina de Informática
</t>
  </si>
  <si>
    <t>agosto</t>
  </si>
  <si>
    <t xml:space="preserve">Servicio al Ciudadano: De acuerdo con la circular Intrna 133 del 9 de mayo de 2018 se conforma mesa de trabajo gobierno digital. La encargada por parte del GIT asistío a mesas de trabajo el 21 de mayo, 31 de mayo y 6 de junio de la vigencia. Asi mismo, por ciurcular interna 226 del 27 de agosto de 2018 se da entrega del aviso de protección de datos personales habeas data actualizada, en donde se incluyó el correo electrónico protecióndedatos@igac.gov.co.
https://drive.google.com/file/d/1K88XUlgV3QC-mQqMY2J68OvNbF3Sa2pm/view
Se está actualizando el manual de procedimientos de peticiones, quejas, reclamos y denuncias incluyendo la información de politica de datos personales. </t>
  </si>
  <si>
    <t>2. TRANSPARENCIA PASIVA</t>
  </si>
  <si>
    <t>5.8 Personal capacitados en la atencion a solicitudes de acceso a información pública</t>
  </si>
  <si>
    <t>capacitaciones realizadas /registros de asistencia</t>
  </si>
  <si>
    <t xml:space="preserve"> Realizar capacitaciones a las dependencias, GIT, o áreas del Insituto que tengan a su cargo elaborar respuestas a las solicitudes de acceso a la información públilca, que permitan generar estándares del contenido y oportunidad en las respuestas a las solicitudes de información </t>
  </si>
  <si>
    <t>RUTA DE PROTECCiÓN DE DERECHOS TERRITORIALES ÉTNICOS. Realizar la determinación del área del territorio a titular, ampliar, sanear o si corresponde, clarificar</t>
  </si>
  <si>
    <t xml:space="preserve">Secretaría General / GIT.Servicio al ciudadano / GIT.Talento Humano </t>
  </si>
  <si>
    <t>Decreto 4633 de
 2011, Artículo 149. Decreto 4635 de 2011</t>
  </si>
  <si>
    <t>Prestar atención y acompañamiento permanente a todas las convocatorias recibidas por el IGAC desde sus competencias y observando la actuación previa de las entidades responsables de los temas étnicos como URT, ANT Y MININTERIOR, respecto de derechos territoriales de comunidades negras y pueblos indígenas, para aportar a la implementación de la protección patrimonial de derechos territoriales</t>
  </si>
  <si>
    <t>Acompañar los procesos que emprendan la URT, ANT y MININTERIOR para diseñar e implementar las rutas de protección de derechos territoriales étnicos.</t>
  </si>
  <si>
    <t>Participación del IGAC en las reuniones y escenarios a nivel nacional en donde sea convocado, que tengan como fin el diseño e implementación de las rutas de protección de derechos territoriales étnicos.</t>
  </si>
  <si>
    <t>Documentos (actas, ayudas memoria, listados de asistencia)</t>
  </si>
  <si>
    <t>Archivo del GIT Proyectos Especiales Catastrales de la Subdirección de Catastro.</t>
  </si>
  <si>
    <t xml:space="preserve">                                                                                                NO APLICA
En el mes de Mayo de 2018, se tiene prevista la realización del taller: “Aspectos prácticos para el manejo de los Derecho de Petición” dictado por F&amp;C Consultores, con intensidad de 5 horas para 80 funcionarios; hasta el momento se están adelantando las inscripciones con los funcionarios interesados y el trámite para trasladar al personal que da respuesta a las Peticiones, Quejas, Reclamos y Denuncias en las Direcciones Territoriales. 
Así mismo se brindó el apoyo al GIT Servicio al Ciudadano, con la organización del I Encuentro Nacional de Servicio al Ciudadano, que se realizará en el mismo mes. 
</t>
  </si>
  <si>
    <t>Servicio al Ciudadano:El IGAC tiene como compromiso el   fortalecimiento constante de las competencias de sus servidores públicos y la necesidad de potenciar la vocación de servicio creando una nueva cultura para mejorar los deseos de servir, con una atención incluyente, dando respuesta a los trámites y servicios de manera efectiva y eficiente acorde a los procesos, procedimientos y normatividad vigente, con el objetivo de reconocer al ciudadano como eje estratégico; para ello se llevó a cabo el I Encuentro Nacional de Servicio al Ciudadano en la ciudad de Bogotá del 23 al 25 de mayo del 2018.
Se capacitaron 105 servidores públicos de las 22 Direcciones Territoriales, 25 Unidades Operativas de Catastro y las diferentes áreas de la Sede Central.
A demás por parte del GIT Servicio al Ciudadano se realizaron visitas durante segundo cuatrimestre a las siguientes Territoriales Atlántico, Valle, Monpox, Norte de Santamder, Risaralda, Bolivar y Santander, entre otras, para revisar e impulsar la gestión de las peticiones a nivel nacional.</t>
  </si>
  <si>
    <t>3. ELABORACION DE LOS INSTRUMENTOS DE GESTIÓN DE LA INFORMACIÓN
               40%</t>
  </si>
  <si>
    <t>5.9 Acto Administrativo para publicar</t>
  </si>
  <si>
    <t>Resolucion de precios publicada</t>
  </si>
  <si>
    <t>Actualizar los costos de reproducción de los productos y servicios del Instituto.</t>
  </si>
  <si>
    <t>Oficina de Difusión y Mercadeo Secretaria General / Equipo de Comunicaciones Publica</t>
  </si>
  <si>
    <r>
      <t xml:space="preserve">  Comunicaciones: Se encuentra publicado en Transparencia Ciudadana /  Atención al Usuario / Costos de Reproducción. Link: </t>
    </r>
    <r>
      <rPr>
        <sz val="11"/>
        <color rgb="FF1155CC"/>
        <rFont val="Calibri"/>
      </rPr>
      <t>https://www.igac.gov.co/es/contenido/lista-de-precios</t>
    </r>
    <r>
      <rPr>
        <sz val="11"/>
        <color rgb="FF000000"/>
        <rFont val="Calibri"/>
      </rPr>
      <t>. </t>
    </r>
    <r>
      <rPr>
        <sz val="9"/>
        <rFont val="Calibri"/>
      </rPr>
      <t>Resolusión N° 249 del 01 de Marzo de 2018.</t>
    </r>
  </si>
  <si>
    <t>Decreto 4633 de
 2011,Decreto 4635 de 2011, Ley 1448 de 2011</t>
  </si>
  <si>
    <t>Acompañar desde la misionalidad del IGAC, los procesos que emprendan la URT, ANT en materia de Víctimas Ley 1448 de 2011, en el marco de convenios suscritos con dichas entidades.</t>
  </si>
  <si>
    <t>Sostener, en el marco de los convenios suscritos con las entidades URT y ANT, reuniones de articulación y coordinación en temas prediales, en el contexto de la atención y reparación a víctimas</t>
  </si>
  <si>
    <t>Participación del IGAC en las reuniones y escenarios en donde sea convocado por URT y ANT que tengan como fin la articulación y coordinación en temas prediales, en el contexto de la atención y reparación a víctimas Ley 1448 de 2011, todo en el marco de los convenios suscritos.</t>
  </si>
  <si>
    <t>5.10 Activos de información identificados</t>
  </si>
  <si>
    <t xml:space="preserve">N° de procesos priorizados para realizar el levantamiento de activos de información </t>
  </si>
  <si>
    <t>Realizar el levantamiento de activos de información de 15 procesos de la entidad</t>
  </si>
  <si>
    <t>Se ha realizado el levantamiento de activos de información de los procesos: Gestión financiera, control disciplinario, gestión catastral, gestión documental, difusión y comercialización</t>
  </si>
  <si>
    <t>Se realizaron mesas de trabajo para  el levantamiento, identificación y clasificación de activos de información de los procesos Cartografía, Direccionamiento Estratégico, Gestión Contractual, Gestión Jurídica y Servicios Administrativos.
Se realizó levantamiento y clasificación de activos de información en las territoriales; Caquetá, Casanaré, Atlántico, Tolima,Risaralda, Quíndio, Caldas.
Se realizó levantamiento y clasificación de activos de información en las territoriales; Nariño, Cauca, Quíndio, Caldas y Risaralda</t>
  </si>
  <si>
    <t>Eje_transversal</t>
  </si>
  <si>
    <t>Sistemas_de_Información</t>
  </si>
  <si>
    <t>5.11 Indice de información clasificada y reservada</t>
  </si>
  <si>
    <t>Protección de bienes patrimoniales</t>
  </si>
  <si>
    <t xml:space="preserve">N° de procesos con indice de información clasificada y reservada </t>
  </si>
  <si>
    <t>Elaborar el instrumento Indice de Información Clasificada y reservada  en formato de hoja de cálculo de acuerdo al Decreto 1081 de 2015.</t>
  </si>
  <si>
    <t>Oficina de Informática y Telecomunicaciones liderando la Oficina Asesora juridica</t>
  </si>
  <si>
    <t>Decreto 4829 2011 Art. 31 - c, Decreto 4633 de
 2011, Artículo 150</t>
  </si>
  <si>
    <t>lograr la interoperabilidad con los sistemas de información de otras entidades para el intercambio de información</t>
  </si>
  <si>
    <t>Participar en la construcción de la plataforma de intercambio de información denominada NODO DE TIERRAS</t>
  </si>
  <si>
    <t>Participación del IGAC en las reuniones y escenarios a nivel nacional en donde sea convocado, que tengan como fin el diseño e implementación del NODO DE TIERRAS u otro mecanismo de interoperabilidad de sistemas de información</t>
  </si>
  <si>
    <t>Actas, ayudas de memoria, documentos</t>
  </si>
  <si>
    <t>Se ha realizado el indice de información clasificada y reservada para los procesos: Gestión financiera, control disciplinario, gestión catastral, gestión documental, difusión y comercialización</t>
  </si>
  <si>
    <t>compartir con oficina de informatica y tekecomunicaciones</t>
  </si>
  <si>
    <t xml:space="preserve">Se ha realizado el indice de información clasificada y reservada para los procesos de: Cartografía, Direccionamiento Estratégico, Gestión Jurídica, Gestión financiera, control disciplinario, gestión catastral, gestión documental, difusión y comercialización. </t>
  </si>
  <si>
    <t>5.12 TRD actualizadas y publicadas</t>
  </si>
  <si>
    <t>Publicaciones de las TRD</t>
  </si>
  <si>
    <t>Mantener actualizadas las TRD y publicadas.</t>
  </si>
  <si>
    <t>Fortalecer la estrategia para la superación del Estado de cosas Inconstitucional - ECI - en materia de desplazamiento forzado</t>
  </si>
  <si>
    <t>a. Realización del balance actualizado de cumplimiento de órdenes y superación de falencias asociados al goce efectivo de derechos de la población víctima de desplazamiento forzado
 b. Suministro y flujo de información para la medicion de IGED. 
 C. Articulación con entidades del SNARIV para la superación del Estado de Cosas Inconstitucional y elaboración de informes a la Corte Constitucional, con énfasis en los componentes de Vivienda, trabajo y Generación de Ingresos, Protección de predios, tierras, territorios abandonados y derechos territoriales</t>
  </si>
  <si>
    <t>GIT de Gestion Documental/ Comunicaciones publica</t>
  </si>
  <si>
    <t>Entrega de la información y evidencias en el cumplimiento de órdenes y superación de falencias en la política pública, que sea solicitada por la UARIV como coordinadora de la Estrategia para la Superación del Estado de Cosas Inconstitucionales.</t>
  </si>
  <si>
    <t>Documentación y/o informes</t>
  </si>
  <si>
    <t>Archivo del GIT Proyectos Especiales Catastrales de la Subdirección de Catastro</t>
  </si>
  <si>
    <t>Se encuentran ajustadas y en proceso de firma por parte de la Secretaría General las TRD de las Direcciones Territoriales V4, Oficinas de la Sede Central V5 para su posterior publicación en la página web de la entidad. Están pendientes las TRD de la Subdirección de Catastro y sus Grupos Internos de Trabajo, que están a la espera de la resolución de codificación por parte de la Oficina de Planeación.</t>
  </si>
  <si>
    <r>
      <rPr>
        <b/>
        <sz val="11"/>
        <rFont val="Calibri"/>
      </rPr>
      <t>COMUNICACIONES:</t>
    </r>
    <r>
      <rPr>
        <sz val="11"/>
        <color rgb="FF000000"/>
        <rFont val="Calibri"/>
      </rPr>
      <t xml:space="preserve">  A través del Link de transparencia y acceso a la información pública  / Instrumentos de gestión de información pública / tablas de retención documental, se encuentra publicada la versión 4 de las TRD del Instituto. https://www.igac.gov.co/es/contenido/programa-de-gestion-documental.
Gestión Documental: Aún no se cuenta con el nuevo proceso de rediseño organizacional, surgirá la necesidad de actualizar de nuevo las TRD a nivel nacional para su posterior convalidación ante el AGN. </t>
    </r>
  </si>
  <si>
    <t>5.13 Inventario Actualizado</t>
  </si>
  <si>
    <t>Instrumento Inventario de activos</t>
  </si>
  <si>
    <t>Mantener actualizado el instrumento Inventario de activos de información  en formato de hoja de cálculo de acuerdo al Decreto 1081 de 2015.</t>
  </si>
  <si>
    <t>GIT de Gestion Documental</t>
  </si>
  <si>
    <t>El GIT de Gestión Documental viene participando en las mesas técnicas con la Oficina Asesora Jurídica, Oficina de Informática y las áreas convocadas, con el objeto de revisar, calificar e inventarear los activos de la información teniendo como primer insumo las Tablas de Retención Documental.</t>
  </si>
  <si>
    <t>Gestion Documental viene trabajando en las mesas de gobierno digital que lidera la oficina de informática, en la cual se vienen trabajando todos los temas de la ley de transparencia, en esas mesas tambienparticipa jurídica</t>
  </si>
  <si>
    <t>5.14 Instrumento Indice de informacion actualizado</t>
  </si>
  <si>
    <t>Instrumento Indice Actualizado</t>
  </si>
  <si>
    <t xml:space="preserve"> Mantener actualizado el instrumento Indice de Información Clasificada y reservada  en formato de hoja de cálculo de acuerdo al Decreto 1081 de 2015.</t>
  </si>
  <si>
    <t>Secretaría General - GIT de Gestión Documental - Oficina de Informatica y Telecomunicaciones
Oficina Asesora Jurídica</t>
  </si>
  <si>
    <t>Se adelantan mesas de trabajo con la Oficina Jurídica, dependencia que a partir del registro de Inventario de Información vrs la normatividad legal vigente, adelanta el análisis e identificación de la información reservada y clasificada.</t>
  </si>
  <si>
    <t>Se continua trabajando en la actualizacion de la información</t>
  </si>
  <si>
    <t>5.15 Actos Administrativos para publicar</t>
  </si>
  <si>
    <t>Acto Administrativo adoptado</t>
  </si>
  <si>
    <t xml:space="preserve"> Adoptar mediante Acto Administrativo los  siguientes instrumentos de Gestión de la Información: El Registro o  inventario de activos de información y el  Indice de Información Clasificada y Reservada. </t>
  </si>
  <si>
    <t xml:space="preserve">Reportado por el GIT Gestión Documental: en proceso de consolidación de la información, para posterior revisión de la Oficina Jurídica, previo a elaborar el acto administrativo mediante el cual se adopten El Registro o  inventario de activos de información y el  Indice de Información Clasificada y Reservada. 
Complementar con respuesta que aporte la Oficina Juridica.
</t>
  </si>
  <si>
    <t>Se continua con el seguimiento de esta actividad.</t>
  </si>
  <si>
    <t>4. CRITERIO DIFERENCIAL DE ACCESO A LA INFORMACIÓN PÚBLICA</t>
  </si>
  <si>
    <t>5.16 Adecuaciones electricas en las sedes de la entidad</t>
  </si>
  <si>
    <t>Realizar adecuaciones electricas de la infraestructura fisica de la Entidad</t>
  </si>
  <si>
    <t>Adecuaciones eléctricas en las sedes de: Magdalena, Nariño, Leticia, Caldas, Risaralda, Quindío.</t>
  </si>
  <si>
    <t>Adecuaciones electricas en las sedes de: Leticia, Simiti, Mompox, Duitama, Sogamoso, Malaga, Santander De Quilichao, Buenaventura, Buga, Tulua, Cartago, Ubate, La Mesa, Pacho, Pereira, Manizales, Armenia, Santa Martha, Valledupar, Pasto</t>
  </si>
  <si>
    <t>5. MONITOREO DEL ACCESO A LA INFORMACIÓN PÚBLICA</t>
  </si>
  <si>
    <t>5.17 Publicación en página web</t>
  </si>
  <si>
    <t>Informe Publicado en PW</t>
  </si>
  <si>
    <t xml:space="preserve"> Publicar en la página web el informe de solicitudes de acceso a la información recibidas a través de la página web institucional</t>
  </si>
  <si>
    <t>Equipo de comunicaciones publica el informe entregado por el GIT de servicio al ciudadano</t>
  </si>
  <si>
    <t>Abrll</t>
  </si>
  <si>
    <t>Servicio al Ciudadano: En el siguiente link se encuentra los informes realizados por esta Oficina para conocimiento de la ciudadanía
https://www.igac.gov.co/es/contenido/informes-de-pqrd</t>
  </si>
  <si>
    <t>TOTAL SUBCOMPONENTE  MECANISMOS PARA LA TRANSPARENCIA Y ACCESO A LA INFORMACION  VIGENCIA 2017</t>
  </si>
  <si>
    <t xml:space="preserve">SUBTOTAL    MECANISMOS PARA LA TRANSPARENCIA Y ACCESO A LA INFORMACION </t>
  </si>
  <si>
    <t>GRAN TOTAL</t>
  </si>
  <si>
    <t>$ 5.882.898.000,00</t>
  </si>
  <si>
    <t>$ 2.517.497.563,00</t>
  </si>
  <si>
    <t>AVANCE TOTAL PLAN ANTICORRUPCION AL 30 DE ABRIL DE 2016</t>
  </si>
  <si>
    <t>PORCENTAJE DE AVANCE PRIMER CUATRIMESTRE</t>
  </si>
  <si>
    <t>TOTAL X 20% DE PESO</t>
  </si>
  <si>
    <t>PORCENTAJE DE AVANCE ACUMULADO SEGUNDO CUATRIMESTRE</t>
  </si>
  <si>
    <t>Catastro</t>
  </si>
  <si>
    <t xml:space="preserve">GESTIÓN DEL RIESGO DE CORRUPCIÓN - MAPA DE RIESGOS CORRUPCION </t>
  </si>
  <si>
    <t>Cartografía</t>
  </si>
  <si>
    <t>$ 2.300.000.000,00</t>
  </si>
  <si>
    <t>$ 732.599.157,00</t>
  </si>
  <si>
    <t>$ 1.601.050.000,00</t>
  </si>
  <si>
    <t>$ 760.288.979,00</t>
  </si>
  <si>
    <t>RACIONALIZACIÓN DE TRÁMITES</t>
  </si>
  <si>
    <t>RENDICIÓN DE CUENTAS</t>
  </si>
  <si>
    <t>MECANISMOS PARA MEJORAR LA ATENCIÓN AL CIUDADANO</t>
  </si>
  <si>
    <t>Informatica</t>
  </si>
  <si>
    <t>MECANISMOS PARA LA TRANSPARENCIA Y ACCESO A LA INFORMACION</t>
  </si>
  <si>
    <t>AVANCE TOTAL A ABRIL</t>
  </si>
  <si>
    <t>AVANCE TOTAL A AGOSTO</t>
  </si>
  <si>
    <t>AVANCE TOTAL DICIEMBRE</t>
  </si>
  <si>
    <t>AVANCE TOTAL PLAN ANTICORRUPCION AL 30 DE ABRIL DE 2017</t>
  </si>
  <si>
    <t>PORCENTAJE TOTAL  20%  POR COMPONENTE</t>
  </si>
  <si>
    <t>PORCENTAJE DE AVANCE  SEGUNDO CUATRIMESTRE</t>
  </si>
  <si>
    <t>PORCENTAJE TOTAL SEGUNDO CUATRIMESTRE 20%  POR COMPONENTE</t>
  </si>
  <si>
    <t>PORCENTAJE DE AVANCE  TERCER CUATRIMESTRE</t>
  </si>
  <si>
    <t>PORCENTAJE TOTAL  TERCER CUATRIMESTRE 20%  POR COMPONENTE</t>
  </si>
  <si>
    <t xml:space="preserve">1. GESTIÓN DEL RIESGO DE CORRUPCIÓN - MAPA DE RIESGOS CORRUPCION </t>
  </si>
  <si>
    <t>2. RACIONALIZACION DE TRAMITES</t>
  </si>
  <si>
    <t>3. RENDICION DE CUENTAS VIGENCIA 2018</t>
  </si>
  <si>
    <t>4. MECANISMOS PARA MEJORAR LA ATENCIÓN AL CIUDADANO VIGENCIA 2017</t>
  </si>
  <si>
    <t>5. MECANISMOS PARA LA TRANSPARENCIA Y ACCESO A LA INFORMACION  VIGENCIA 2018</t>
  </si>
  <si>
    <t>TOTAL CUATRIMESTRE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</si>
</sst>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_(* \(#,##0\);_(* &quot;-&quot;_);_(@_)"/>
    <numFmt numFmtId="164" formatCode="&quot;$&quot;\ #,##0"/>
    <numFmt numFmtId="165" formatCode="0.0%"/>
    <numFmt numFmtId="166" formatCode="#,##0.000"/>
    <numFmt numFmtId="167" formatCode="#,##0.0000"/>
    <numFmt numFmtId="168" formatCode="#,##0.0"/>
    <numFmt numFmtId="169" formatCode="0.000%"/>
    <numFmt numFmtId="170" formatCode="_(* #,##0_);_(* \(#,##0\);_(* &quot;-&quot;??_);_(@_)"/>
    <numFmt numFmtId="171" formatCode="_(* #,##0.00_);_(* \(#,##0.00\);_(* &quot;-&quot;??.00_);_(@_)"/>
    <numFmt numFmtId="172" formatCode="_(* #,##0.0_);_(* \(#,##0.0\);_(* &quot;-&quot;??.0_);_(@_)"/>
    <numFmt numFmtId="173" formatCode="yyyy&quot;-&quot;mm&quot;-&quot;dd"/>
    <numFmt numFmtId="174" formatCode="mmmm&quot; de &quot;yyyy"/>
    <numFmt numFmtId="175" formatCode="d\.m"/>
    <numFmt numFmtId="176" formatCode="_-* #,##0_-;\-* #,##0_-;_-* &quot;-&quot;_-;_-@"/>
    <numFmt numFmtId="177" formatCode="d/m/yyyy"/>
  </numFmts>
  <fonts count="126">
    <font>
      <sz val="11"/>
      <color rgb="FF000000"/>
      <name val="Calibri"/>
    </font>
    <font>
      <b/>
      <sz val="14"/>
      <color rgb="FF000000"/>
      <name val="Calibri"/>
    </font>
    <font>
      <b/>
      <sz val="12"/>
      <color rgb="FFFF0000"/>
      <name val="Calibri"/>
    </font>
    <font>
      <b/>
      <sz val="12"/>
      <name val="Calibri"/>
    </font>
    <font>
      <b/>
      <sz val="11"/>
      <color rgb="FF000000"/>
      <name val="Roboto"/>
    </font>
    <font>
      <b/>
      <sz val="12"/>
      <color rgb="FF0000FF"/>
      <name val="Calibri"/>
    </font>
    <font>
      <b/>
      <sz val="11"/>
      <color rgb="FF0000FF"/>
      <name val="Calibri"/>
    </font>
    <font>
      <b/>
      <sz val="11"/>
      <color rgb="FFFF0000"/>
      <name val="Calibri"/>
    </font>
    <font>
      <b/>
      <sz val="11"/>
      <color rgb="FFFF0000"/>
      <name val="Calibri"/>
    </font>
    <font>
      <sz val="11"/>
      <name val="Calibri"/>
    </font>
    <font>
      <b/>
      <sz val="11"/>
      <name val="Calibri"/>
    </font>
    <font>
      <b/>
      <sz val="20"/>
      <color rgb="FF000000"/>
      <name val="Arial"/>
    </font>
    <font>
      <b/>
      <sz val="18"/>
      <color rgb="FF000000"/>
      <name val="Arial"/>
    </font>
    <font>
      <sz val="12"/>
      <color rgb="FF000000"/>
      <name val="Arial"/>
    </font>
    <font>
      <sz val="12"/>
      <color rgb="FFBFBFBF"/>
      <name val="Arial"/>
    </font>
    <font>
      <b/>
      <sz val="18"/>
      <name val="Arial"/>
    </font>
    <font>
      <b/>
      <sz val="12"/>
      <name val="Arial"/>
    </font>
    <font>
      <b/>
      <sz val="12"/>
      <color rgb="FF000000"/>
      <name val="Arial"/>
    </font>
    <font>
      <b/>
      <u/>
      <sz val="12"/>
      <color rgb="FF0563C1"/>
      <name val="Arial"/>
    </font>
    <font>
      <sz val="12"/>
      <name val="Arial"/>
    </font>
    <font>
      <sz val="12"/>
      <name val="Calibri"/>
    </font>
    <font>
      <b/>
      <sz val="11"/>
      <color rgb="FF000000"/>
      <name val="Calibri"/>
    </font>
    <font>
      <b/>
      <sz val="18"/>
      <color rgb="FF000000"/>
      <name val="Calibri"/>
    </font>
    <font>
      <b/>
      <sz val="11"/>
      <name val="Calibri"/>
    </font>
    <font>
      <sz val="9"/>
      <name val="Arial"/>
    </font>
    <font>
      <b/>
      <sz val="11"/>
      <color rgb="FF000000"/>
      <name val="Calibri"/>
    </font>
    <font>
      <b/>
      <u/>
      <sz val="12"/>
      <color rgb="FF0563C1"/>
      <name val="Arial"/>
    </font>
    <font>
      <b/>
      <u/>
      <sz val="12"/>
      <color rgb="FF0563C1"/>
      <name val="Arial"/>
    </font>
    <font>
      <sz val="11"/>
      <name val="Calibri"/>
    </font>
    <font>
      <b/>
      <sz val="11"/>
      <name val="Calibri"/>
    </font>
    <font>
      <sz val="11"/>
      <color rgb="FF0000FF"/>
      <name val="Calibri"/>
    </font>
    <font>
      <b/>
      <sz val="11"/>
      <color rgb="FF0000FF"/>
      <name val="Calibri"/>
    </font>
    <font>
      <b/>
      <sz val="14"/>
      <name val="Calibri"/>
    </font>
    <font>
      <b/>
      <sz val="14"/>
      <color rgb="FF0000FF"/>
      <name val="Calibri"/>
    </font>
    <font>
      <b/>
      <sz val="14"/>
      <color rgb="FFFF0000"/>
      <name val="Calibri"/>
    </font>
    <font>
      <b/>
      <sz val="14"/>
      <color rgb="FF000000"/>
      <name val="Calibri"/>
    </font>
    <font>
      <sz val="14"/>
      <name val="Calibri"/>
    </font>
    <font>
      <b/>
      <sz val="18"/>
      <color rgb="FF0000FF"/>
      <name val="Calibri"/>
    </font>
    <font>
      <b/>
      <sz val="18"/>
      <color rgb="FFFF0000"/>
      <name val="Calibri"/>
    </font>
    <font>
      <b/>
      <sz val="18"/>
      <name val="Calibri"/>
    </font>
    <font>
      <sz val="18"/>
      <color rgb="FFFF0000"/>
      <name val="Calibri"/>
    </font>
    <font>
      <b/>
      <sz val="18"/>
      <color rgb="FFFF0000"/>
      <name val="Calibri"/>
    </font>
    <font>
      <b/>
      <u/>
      <sz val="12"/>
      <color rgb="FF0563C1"/>
      <name val="Arial"/>
    </font>
    <font>
      <sz val="10"/>
      <name val="Arial"/>
    </font>
    <font>
      <b/>
      <sz val="10"/>
      <name val="Arial"/>
    </font>
    <font>
      <sz val="10"/>
      <color rgb="FFFF0000"/>
      <name val="Arial"/>
    </font>
    <font>
      <b/>
      <sz val="9"/>
      <name val="Arial"/>
    </font>
    <font>
      <sz val="9"/>
      <color rgb="FFFF0000"/>
      <name val="Arial"/>
    </font>
    <font>
      <b/>
      <sz val="9"/>
      <color rgb="FFFF0000"/>
      <name val="Arial"/>
    </font>
    <font>
      <b/>
      <u/>
      <sz val="12"/>
      <color rgb="FF0563C1"/>
      <name val="Arial"/>
    </font>
    <font>
      <sz val="9"/>
      <color rgb="FF000000"/>
      <name val="Arial"/>
    </font>
    <font>
      <b/>
      <sz val="9"/>
      <color rgb="FF000000"/>
      <name val="Arial"/>
    </font>
    <font>
      <b/>
      <u/>
      <sz val="12"/>
      <color rgb="FF0563C1"/>
      <name val="Arial"/>
    </font>
    <font>
      <sz val="9"/>
      <name val="Calibri"/>
    </font>
    <font>
      <b/>
      <u/>
      <sz val="12"/>
      <color rgb="FF0563C1"/>
      <name val="Arial"/>
    </font>
    <font>
      <b/>
      <u/>
      <sz val="12"/>
      <color rgb="FF0563C1"/>
      <name val="Arial"/>
    </font>
    <font>
      <sz val="11"/>
      <name val="Arial"/>
    </font>
    <font>
      <b/>
      <sz val="12"/>
      <color rgb="FF0563C1"/>
      <name val="Arial"/>
    </font>
    <font>
      <b/>
      <u/>
      <sz val="12"/>
      <color rgb="FF0563C1"/>
      <name val="Arial"/>
    </font>
    <font>
      <b/>
      <u/>
      <sz val="11"/>
      <color rgb="FF0563C1"/>
      <name val="Calibri"/>
    </font>
    <font>
      <sz val="8"/>
      <color rgb="FF000000"/>
      <name val="Arial"/>
    </font>
    <font>
      <sz val="8"/>
      <color rgb="FFBFBFBF"/>
      <name val="Arial"/>
    </font>
    <font>
      <sz val="8"/>
      <name val="Arial"/>
    </font>
    <font>
      <sz val="9"/>
      <color rgb="FFBFBFBF"/>
      <name val="Arial"/>
    </font>
    <font>
      <b/>
      <sz val="10"/>
      <name val="Calibri"/>
    </font>
    <font>
      <b/>
      <u/>
      <sz val="10"/>
      <name val="Arial"/>
    </font>
    <font>
      <b/>
      <u/>
      <sz val="10"/>
      <name val="Arial"/>
    </font>
    <font>
      <sz val="11"/>
      <name val="Arial"/>
    </font>
    <font>
      <b/>
      <sz val="11"/>
      <color rgb="FFFF0000"/>
      <name val="Arial"/>
    </font>
    <font>
      <sz val="10"/>
      <color rgb="FF000000"/>
      <name val="Calibri"/>
    </font>
    <font>
      <sz val="11"/>
      <color rgb="FFFF0000"/>
      <name val="Arial"/>
    </font>
    <font>
      <sz val="9"/>
      <color rgb="FF000000"/>
      <name val="Calibri"/>
    </font>
    <font>
      <sz val="9"/>
      <color rgb="FFFF0000"/>
      <name val="Calibri"/>
    </font>
    <font>
      <b/>
      <sz val="16"/>
      <color rgb="FF000000"/>
      <name val="Arial"/>
    </font>
    <font>
      <sz val="9"/>
      <color rgb="FF002060"/>
      <name val="Arial"/>
    </font>
    <font>
      <sz val="9"/>
      <color rgb="FFC00000"/>
      <name val="Arial"/>
    </font>
    <font>
      <sz val="8"/>
      <color rgb="FFFF0000"/>
      <name val="Arial"/>
    </font>
    <font>
      <b/>
      <sz val="10"/>
      <color rgb="FFFF0000"/>
      <name val="Arial"/>
    </font>
    <font>
      <sz val="10"/>
      <color rgb="FF0070C0"/>
      <name val="Times New Roman"/>
    </font>
    <font>
      <sz val="11"/>
      <color rgb="FFF3F3F3"/>
      <name val="Calibri"/>
    </font>
    <font>
      <sz val="11"/>
      <color rgb="FFFF0000"/>
      <name val="Calibri"/>
    </font>
    <font>
      <sz val="24"/>
      <color rgb="FF000000"/>
      <name val="Arial"/>
    </font>
    <font>
      <sz val="16"/>
      <color rgb="FF000000"/>
      <name val="Arial"/>
    </font>
    <font>
      <b/>
      <sz val="11"/>
      <color rgb="FF000000"/>
      <name val="&quot;Century Gothic&quot;"/>
    </font>
    <font>
      <b/>
      <sz val="11"/>
      <color rgb="FFFF0000"/>
      <name val="&quot;Century Gothic&quot;"/>
    </font>
    <font>
      <sz val="16"/>
      <color rgb="FF000000"/>
      <name val="Calibri"/>
    </font>
    <font>
      <b/>
      <sz val="14"/>
      <color rgb="FF000000"/>
      <name val="&quot;Century Gothic&quot;"/>
    </font>
    <font>
      <sz val="11"/>
      <color rgb="FF000000"/>
      <name val="&quot;Century Gothic&quot;"/>
    </font>
    <font>
      <u/>
      <sz val="11"/>
      <color rgb="FFFF0000"/>
      <name val="Calibri"/>
    </font>
    <font>
      <sz val="11"/>
      <name val="&quot;Century Gothic&quot;"/>
    </font>
    <font>
      <sz val="11"/>
      <color rgb="FF7030A0"/>
      <name val="Calibri"/>
    </font>
    <font>
      <b/>
      <sz val="11"/>
      <color rgb="FF000000"/>
      <name val="&quot;Century Gothic&quot;"/>
    </font>
    <font>
      <sz val="11"/>
      <color rgb="FF000000"/>
      <name val="Arial"/>
    </font>
    <font>
      <sz val="9"/>
      <color rgb="FF00B050"/>
      <name val="Arial"/>
    </font>
    <font>
      <b/>
      <i/>
      <sz val="16"/>
      <color rgb="FF000000"/>
      <name val="Calibri"/>
    </font>
    <font>
      <b/>
      <sz val="11"/>
      <color rgb="FFFFFFFF"/>
      <name val="Arial"/>
    </font>
    <font>
      <b/>
      <sz val="14"/>
      <color rgb="FFFFFFFF"/>
      <name val="Calibri"/>
    </font>
    <font>
      <b/>
      <sz val="11"/>
      <name val="Arial"/>
    </font>
    <font>
      <b/>
      <i/>
      <sz val="11"/>
      <name val="Arial"/>
    </font>
    <font>
      <b/>
      <sz val="21"/>
      <color rgb="FF000000"/>
      <name val="Arial"/>
    </font>
    <font>
      <i/>
      <sz val="11"/>
      <name val="Arial"/>
    </font>
    <font>
      <b/>
      <sz val="16"/>
      <color rgb="FFFFFFFF"/>
      <name val="Arial"/>
    </font>
    <font>
      <b/>
      <sz val="15"/>
      <color rgb="FFFFFFFF"/>
      <name val="Arial"/>
    </font>
    <font>
      <sz val="16"/>
      <color rgb="FFFFFFFF"/>
      <name val="Arial"/>
    </font>
    <font>
      <b/>
      <sz val="14"/>
      <name val="Arial"/>
    </font>
    <font>
      <sz val="14"/>
      <name val="Arial"/>
    </font>
    <font>
      <sz val="11"/>
      <color rgb="FF000000"/>
      <name val="Arial"/>
    </font>
    <font>
      <b/>
      <i/>
      <sz val="11"/>
      <color rgb="FFFFFFFF"/>
      <name val="Arial"/>
    </font>
    <font>
      <b/>
      <sz val="16"/>
      <name val="Arial"/>
    </font>
    <font>
      <sz val="16"/>
      <name val="Arial"/>
    </font>
    <font>
      <b/>
      <sz val="20"/>
      <name val="Arial"/>
    </font>
    <font>
      <b/>
      <sz val="11"/>
      <color rgb="FF000000"/>
      <name val="Arial"/>
    </font>
    <font>
      <b/>
      <sz val="14"/>
      <color rgb="FF000000"/>
      <name val="Arial"/>
    </font>
    <font>
      <b/>
      <sz val="12"/>
      <name val="Calibri"/>
    </font>
    <font>
      <sz val="14"/>
      <color rgb="FF000000"/>
      <name val="Calibri"/>
    </font>
    <font>
      <b/>
      <sz val="20"/>
      <color rgb="FF000000"/>
      <name val="Calibri"/>
    </font>
    <font>
      <b/>
      <sz val="36"/>
      <color rgb="FF000000"/>
      <name val="Calibri"/>
    </font>
    <font>
      <sz val="11"/>
      <color rgb="FF000000"/>
      <name val="Calibri"/>
    </font>
    <font>
      <b/>
      <sz val="24"/>
      <color rgb="FF000000"/>
      <name val="Calibri"/>
    </font>
    <font>
      <u/>
      <sz val="11"/>
      <color rgb="FF0563C1"/>
      <name val="Calibri"/>
    </font>
    <font>
      <sz val="14"/>
      <color rgb="FF000000"/>
      <name val="Arial"/>
    </font>
    <font>
      <sz val="14"/>
      <name val="Calibri"/>
    </font>
    <font>
      <sz val="11"/>
      <name val="Calibri"/>
    </font>
    <font>
      <sz val="6"/>
      <name val="Calibri"/>
    </font>
    <font>
      <sz val="12"/>
      <color rgb="FF000000"/>
      <name val="Calibri"/>
    </font>
    <font>
      <sz val="11"/>
      <color rgb="FF1155CC"/>
      <name val="Calibri"/>
    </font>
  </fonts>
  <fills count="66">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A8D08D"/>
        <bgColor rgb="FFA8D08D"/>
      </patternFill>
    </fill>
    <fill>
      <patternFill patternType="solid">
        <fgColor rgb="FF9CC2E5"/>
        <bgColor rgb="FF9CC2E5"/>
      </patternFill>
    </fill>
    <fill>
      <patternFill patternType="solid">
        <fgColor rgb="FF2E75B5"/>
        <bgColor rgb="FF2E75B5"/>
      </patternFill>
    </fill>
    <fill>
      <patternFill patternType="solid">
        <fgColor rgb="FFBDBDBD"/>
        <bgColor rgb="FFBDBDBD"/>
      </patternFill>
    </fill>
    <fill>
      <patternFill patternType="solid">
        <fgColor rgb="FFA4C2F4"/>
        <bgColor rgb="FFA4C2F4"/>
      </patternFill>
    </fill>
    <fill>
      <patternFill patternType="solid">
        <fgColor rgb="FFF3F3F3"/>
        <bgColor rgb="FFF3F3F3"/>
      </patternFill>
    </fill>
    <fill>
      <patternFill patternType="solid">
        <fgColor rgb="FFEA9999"/>
        <bgColor rgb="FFEA9999"/>
      </patternFill>
    </fill>
    <fill>
      <patternFill patternType="solid">
        <fgColor rgb="FFFFF2CC"/>
        <bgColor rgb="FFFFF2CC"/>
      </patternFill>
    </fill>
    <fill>
      <patternFill patternType="solid">
        <fgColor rgb="FFB7B7B7"/>
        <bgColor rgb="FFB7B7B7"/>
      </patternFill>
    </fill>
    <fill>
      <patternFill patternType="solid">
        <fgColor rgb="FF9FC5E8"/>
        <bgColor rgb="FF9FC5E8"/>
      </patternFill>
    </fill>
    <fill>
      <patternFill patternType="solid">
        <fgColor rgb="FF6D9EEB"/>
        <bgColor rgb="FF6D9EEB"/>
      </patternFill>
    </fill>
    <fill>
      <patternFill patternType="solid">
        <fgColor rgb="FFC5E0B3"/>
        <bgColor rgb="FFC5E0B3"/>
      </patternFill>
    </fill>
    <fill>
      <patternFill patternType="solid">
        <fgColor rgb="FFFEF2CB"/>
        <bgColor rgb="FFFEF2CB"/>
      </patternFill>
    </fill>
    <fill>
      <patternFill patternType="solid">
        <fgColor rgb="FFDDEBF7"/>
        <bgColor rgb="FFDDEBF7"/>
      </patternFill>
    </fill>
    <fill>
      <patternFill patternType="solid">
        <fgColor rgb="FFC6E0B4"/>
        <bgColor rgb="FFC6E0B4"/>
      </patternFill>
    </fill>
    <fill>
      <patternFill patternType="solid">
        <fgColor rgb="FFDDF1F7"/>
        <bgColor rgb="FFDDF1F7"/>
      </patternFill>
    </fill>
    <fill>
      <patternFill patternType="solid">
        <fgColor rgb="FFFFFF00"/>
        <bgColor rgb="FFFFFF00"/>
      </patternFill>
    </fill>
    <fill>
      <patternFill patternType="solid">
        <fgColor rgb="FFA5A5A5"/>
        <bgColor rgb="FFA5A5A5"/>
      </patternFill>
    </fill>
    <fill>
      <patternFill patternType="solid">
        <fgColor rgb="FFCCCCCC"/>
        <bgColor rgb="FFCCCCCC"/>
      </patternFill>
    </fill>
    <fill>
      <patternFill patternType="solid">
        <fgColor rgb="FF9BC2E6"/>
        <bgColor rgb="FF9BC2E6"/>
      </patternFill>
    </fill>
    <fill>
      <patternFill patternType="solid">
        <fgColor rgb="FFFF0000"/>
        <bgColor rgb="FFFF0000"/>
      </patternFill>
    </fill>
    <fill>
      <patternFill patternType="solid">
        <fgColor rgb="FFFCFFF3"/>
        <bgColor rgb="FFFCFFF3"/>
      </patternFill>
    </fill>
    <fill>
      <patternFill patternType="solid">
        <fgColor rgb="FFB6D7A8"/>
        <bgColor rgb="FFB6D7A8"/>
      </patternFill>
    </fill>
    <fill>
      <patternFill patternType="solid">
        <fgColor rgb="FF93C47D"/>
        <bgColor rgb="FF93C47D"/>
      </patternFill>
    </fill>
    <fill>
      <patternFill patternType="solid">
        <fgColor rgb="FFD9D9D9"/>
        <bgColor rgb="FFD9D9D9"/>
      </patternFill>
    </fill>
    <fill>
      <patternFill patternType="solid">
        <fgColor rgb="FF00CC00"/>
        <bgColor rgb="FF00CC00"/>
      </patternFill>
    </fill>
    <fill>
      <patternFill patternType="solid">
        <fgColor rgb="FFFCE4D6"/>
        <bgColor rgb="FFFCE4D6"/>
      </patternFill>
    </fill>
    <fill>
      <patternFill patternType="solid">
        <fgColor rgb="FFF8CBAD"/>
        <bgColor rgb="FFF8CBAD"/>
      </patternFill>
    </fill>
    <fill>
      <patternFill patternType="solid">
        <fgColor rgb="FFB4C6E7"/>
        <bgColor rgb="FFB4C6E7"/>
      </patternFill>
    </fill>
    <fill>
      <patternFill patternType="solid">
        <fgColor rgb="FFFFD966"/>
        <bgColor rgb="FFFFD966"/>
      </patternFill>
    </fill>
    <fill>
      <patternFill patternType="solid">
        <fgColor rgb="FF00B0F0"/>
        <bgColor rgb="FF00B0F0"/>
      </patternFill>
    </fill>
    <fill>
      <patternFill patternType="solid">
        <fgColor rgb="FFF4B084"/>
        <bgColor rgb="FFF4B084"/>
      </patternFill>
    </fill>
    <fill>
      <patternFill patternType="solid">
        <fgColor rgb="FFBDD7EE"/>
        <bgColor rgb="FFBDD7EE"/>
      </patternFill>
    </fill>
    <fill>
      <patternFill patternType="solid">
        <fgColor rgb="FFC65911"/>
        <bgColor rgb="FFC65911"/>
      </patternFill>
    </fill>
    <fill>
      <patternFill patternType="solid">
        <fgColor rgb="FFA9D08E"/>
        <bgColor rgb="FFA9D08E"/>
      </patternFill>
    </fill>
    <fill>
      <patternFill patternType="solid">
        <fgColor rgb="FF8497B0"/>
        <bgColor rgb="FF8497B0"/>
      </patternFill>
    </fill>
    <fill>
      <patternFill patternType="solid">
        <fgColor rgb="FFACB9CA"/>
        <bgColor rgb="FFACB9CA"/>
      </patternFill>
    </fill>
    <fill>
      <patternFill patternType="solid">
        <fgColor rgb="FF333F4F"/>
        <bgColor rgb="FF333F4F"/>
      </patternFill>
    </fill>
    <fill>
      <patternFill patternType="solid">
        <fgColor rgb="FFD6DCE4"/>
        <bgColor rgb="FFD6DCE4"/>
      </patternFill>
    </fill>
    <fill>
      <patternFill patternType="solid">
        <fgColor rgb="FFD8D8D8"/>
        <bgColor rgb="FFD8D8D8"/>
      </patternFill>
    </fill>
    <fill>
      <patternFill patternType="solid">
        <fgColor rgb="FF00B050"/>
        <bgColor rgb="FF00B050"/>
      </patternFill>
    </fill>
    <fill>
      <patternFill patternType="solid">
        <fgColor rgb="FFE2EFD9"/>
        <bgColor rgb="FFE2EFD9"/>
      </patternFill>
    </fill>
    <fill>
      <patternFill patternType="solid">
        <fgColor rgb="FFBFBFBF"/>
        <bgColor rgb="FFBFBFBF"/>
      </patternFill>
    </fill>
    <fill>
      <patternFill patternType="solid">
        <fgColor rgb="FFFABF8F"/>
        <bgColor rgb="FFFABF8F"/>
      </patternFill>
    </fill>
    <fill>
      <patternFill patternType="solid">
        <fgColor rgb="FFFFC000"/>
        <bgColor rgb="FFFFC000"/>
      </patternFill>
    </fill>
    <fill>
      <patternFill patternType="solid">
        <fgColor rgb="FFEFEFEF"/>
        <bgColor rgb="FFEFEFEF"/>
      </patternFill>
    </fill>
    <fill>
      <patternFill patternType="solid">
        <fgColor rgb="FFDA9694"/>
        <bgColor rgb="FFDA9694"/>
      </patternFill>
    </fill>
    <fill>
      <patternFill patternType="solid">
        <fgColor rgb="FFC4D79B"/>
        <bgColor rgb="FFC4D79B"/>
      </patternFill>
    </fill>
    <fill>
      <patternFill patternType="solid">
        <fgColor rgb="FFB8CCE4"/>
        <bgColor rgb="FFB8CCE4"/>
      </patternFill>
    </fill>
    <fill>
      <patternFill patternType="solid">
        <fgColor rgb="FFE6B8B7"/>
        <bgColor rgb="FFE6B8B7"/>
      </patternFill>
    </fill>
    <fill>
      <patternFill patternType="solid">
        <fgColor rgb="FF92D050"/>
        <bgColor rgb="FF92D050"/>
      </patternFill>
    </fill>
    <fill>
      <patternFill patternType="solid">
        <fgColor rgb="FFFDE9D9"/>
        <bgColor rgb="FFFDE9D9"/>
      </patternFill>
    </fill>
    <fill>
      <patternFill patternType="solid">
        <fgColor rgb="FFF7CAAC"/>
        <bgColor rgb="FFF7CAAC"/>
      </patternFill>
    </fill>
    <fill>
      <patternFill patternType="solid">
        <fgColor rgb="FF7DFBBF"/>
        <bgColor rgb="FF7DFBBF"/>
      </patternFill>
    </fill>
    <fill>
      <patternFill patternType="solid">
        <fgColor rgb="FF92CDDC"/>
        <bgColor rgb="FF92CDDC"/>
      </patternFill>
    </fill>
    <fill>
      <patternFill patternType="solid">
        <fgColor rgb="FFBDD6EE"/>
        <bgColor rgb="FFBDD6EE"/>
      </patternFill>
    </fill>
    <fill>
      <patternFill patternType="solid">
        <fgColor rgb="FFF2F2F2"/>
        <bgColor rgb="FFF2F2F2"/>
      </patternFill>
    </fill>
    <fill>
      <patternFill patternType="solid">
        <fgColor rgb="FFFFD965"/>
        <bgColor rgb="FFFFD965"/>
      </patternFill>
    </fill>
    <fill>
      <patternFill patternType="solid">
        <fgColor rgb="FFE26B0A"/>
        <bgColor rgb="FFE26B0A"/>
      </patternFill>
    </fill>
    <fill>
      <patternFill patternType="solid">
        <fgColor rgb="FFC55A11"/>
        <bgColor rgb="FFC55A11"/>
      </patternFill>
    </fill>
    <fill>
      <patternFill patternType="solid">
        <fgColor rgb="FFC8C8C8"/>
        <bgColor rgb="FFC8C8C8"/>
      </patternFill>
    </fill>
    <fill>
      <patternFill patternType="solid">
        <fgColor rgb="FFF4B083"/>
        <bgColor rgb="FFF4B083"/>
      </patternFill>
    </fill>
  </fills>
  <borders count="2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thin">
        <color rgb="FF000000"/>
      </left>
      <right/>
      <top/>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bottom/>
      <diagonal/>
    </border>
    <border>
      <left style="thin">
        <color rgb="FF000000"/>
      </left>
      <right/>
      <top/>
      <bottom/>
      <diagonal/>
    </border>
    <border>
      <left style="thin">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hair">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medium">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double">
        <color rgb="FF000000"/>
      </right>
      <top/>
      <bottom/>
      <diagonal/>
    </border>
    <border>
      <left/>
      <right style="thin">
        <color rgb="FF000000"/>
      </right>
      <top/>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bottom style="double">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double">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style="hair">
        <color rgb="FF000000"/>
      </bottom>
      <diagonal/>
    </border>
    <border>
      <left/>
      <right style="medium">
        <color rgb="FF000000"/>
      </right>
      <top/>
      <bottom/>
      <diagonal/>
    </border>
    <border>
      <left/>
      <right style="double">
        <color rgb="FF000000"/>
      </right>
      <top/>
      <bottom style="thin">
        <color rgb="FF000000"/>
      </bottom>
      <diagonal/>
    </border>
    <border>
      <left/>
      <right/>
      <top style="medium">
        <color rgb="FF000000"/>
      </top>
      <bottom/>
      <diagonal/>
    </border>
    <border>
      <left/>
      <right/>
      <top/>
      <bottom/>
      <diagonal/>
    </border>
    <border>
      <left/>
      <right style="thin">
        <color rgb="FF000000"/>
      </right>
      <top style="thin">
        <color rgb="FF000000"/>
      </top>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double">
        <color rgb="FF000000"/>
      </top>
      <bottom style="thin">
        <color rgb="FF000000"/>
      </bottom>
      <diagonal/>
    </border>
    <border>
      <left/>
      <right style="thin">
        <color rgb="FF000000"/>
      </right>
      <top style="double">
        <color rgb="FF000000"/>
      </top>
      <bottom/>
      <diagonal/>
    </border>
    <border>
      <left/>
      <right style="double">
        <color rgb="FF000000"/>
      </right>
      <top style="double">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right style="hair">
        <color rgb="FF000000"/>
      </right>
      <top style="thin">
        <color rgb="FF000000"/>
      </top>
      <bottom/>
      <diagonal/>
    </border>
    <border>
      <left style="hair">
        <color rgb="FF000000"/>
      </left>
      <right/>
      <top style="thin">
        <color rgb="FF000000"/>
      </top>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medium">
        <color rgb="FF000000"/>
      </right>
      <top/>
      <bottom style="thin">
        <color rgb="FF000000"/>
      </bottom>
      <diagonal/>
    </border>
    <border>
      <left/>
      <right style="hair">
        <color rgb="FF000000"/>
      </right>
      <top/>
      <bottom/>
      <diagonal/>
    </border>
    <border>
      <left style="hair">
        <color rgb="FF000000"/>
      </left>
      <right/>
      <top/>
      <bottom/>
      <diagonal/>
    </border>
    <border>
      <left/>
      <right style="hair">
        <color rgb="FF000000"/>
      </right>
      <top style="hair">
        <color rgb="FF000000"/>
      </top>
      <bottom/>
      <diagonal/>
    </border>
    <border>
      <left style="thin">
        <color rgb="FF000000"/>
      </left>
      <right style="thin">
        <color rgb="FF000000"/>
      </right>
      <top/>
      <bottom style="hair">
        <color rgb="FF000000"/>
      </bottom>
      <diagonal/>
    </border>
    <border>
      <left style="hair">
        <color rgb="FF000000"/>
      </left>
      <right style="thin">
        <color rgb="FF000000"/>
      </right>
      <top style="hair">
        <color rgb="FF000000"/>
      </top>
      <bottom/>
      <diagonal/>
    </border>
    <border>
      <left style="medium">
        <color rgb="FF000000"/>
      </left>
      <right style="thin">
        <color rgb="FF000000"/>
      </right>
      <top style="thin">
        <color rgb="FF000000"/>
      </top>
      <bottom/>
      <diagonal/>
    </border>
    <border>
      <left style="medium">
        <color rgb="FF000000"/>
      </left>
      <right/>
      <top/>
      <bottom style="thin">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thin">
        <color rgb="FF000000"/>
      </bottom>
      <diagonal/>
    </border>
    <border>
      <left/>
      <right/>
      <top/>
      <bottom style="medium">
        <color rgb="FF000000"/>
      </bottom>
      <diagonal/>
    </border>
    <border>
      <left style="medium">
        <color rgb="FF000000"/>
      </left>
      <right style="medium">
        <color rgb="FF000000"/>
      </right>
      <top/>
      <bottom/>
      <diagonal/>
    </border>
    <border>
      <left style="double">
        <color rgb="FF000000"/>
      </left>
      <right/>
      <top style="double">
        <color rgb="FF000000"/>
      </top>
      <bottom/>
      <diagonal/>
    </border>
    <border>
      <left style="double">
        <color rgb="FF000000"/>
      </left>
      <right/>
      <top/>
      <bottom/>
      <diagonal/>
    </border>
    <border>
      <left style="thin">
        <color rgb="FF000000"/>
      </left>
      <right style="thin">
        <color rgb="FF000000"/>
      </right>
      <top/>
      <bottom/>
      <diagonal/>
    </border>
    <border>
      <left/>
      <right style="thin">
        <color rgb="FF000000"/>
      </right>
      <top/>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diagonal/>
    </border>
    <border>
      <left/>
      <right/>
      <top/>
      <bottom/>
      <diagonal/>
    </border>
    <border>
      <left/>
      <right style="thin">
        <color rgb="FF000000"/>
      </right>
      <top/>
      <bottom/>
      <diagonal/>
    </border>
    <border>
      <left style="double">
        <color rgb="FF000000"/>
      </left>
      <right/>
      <top/>
      <bottom style="double">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thin">
        <color rgb="FF000000"/>
      </left>
      <right/>
      <top style="medium">
        <color rgb="FF000000"/>
      </top>
      <bottom style="medium">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double">
        <color rgb="FF000000"/>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medium">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ck">
        <color rgb="FF000000"/>
      </top>
      <bottom/>
      <diagonal/>
    </border>
    <border>
      <left/>
      <right style="thick">
        <color rgb="FF000000"/>
      </right>
      <top style="thick">
        <color rgb="FF000000"/>
      </top>
      <bottom style="thin">
        <color rgb="FF000000"/>
      </bottom>
      <diagonal/>
    </border>
    <border>
      <left style="thick">
        <color rgb="FF000000"/>
      </left>
      <right style="thin">
        <color rgb="FF000000"/>
      </right>
      <top/>
      <bottom/>
      <diagonal/>
    </border>
    <border>
      <left/>
      <right style="thick">
        <color rgb="FF000000"/>
      </right>
      <top/>
      <bottom style="thin">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style="hair">
        <color rgb="FF000000"/>
      </top>
      <bottom style="medium">
        <color rgb="FF000000"/>
      </bottom>
      <diagonal/>
    </border>
    <border>
      <left/>
      <right style="thick">
        <color rgb="FF000000"/>
      </right>
      <top style="medium">
        <color rgb="FF000000"/>
      </top>
      <bottom style="thin">
        <color rgb="FF000000"/>
      </bottom>
      <diagonal/>
    </border>
    <border>
      <left style="thin">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style="hair">
        <color rgb="FF000000"/>
      </left>
      <right style="thin">
        <color rgb="FF000000"/>
      </right>
      <top style="thin">
        <color rgb="FF000000"/>
      </top>
      <bottom/>
      <diagonal/>
    </border>
    <border>
      <left/>
      <right/>
      <top style="thin">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style="thin">
        <color rgb="FF000000"/>
      </right>
      <top/>
      <bottom/>
      <diagonal/>
    </border>
    <border>
      <left style="medium">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hair">
        <color rgb="FF000000"/>
      </right>
      <top/>
      <bottom style="medium">
        <color rgb="FF000000"/>
      </bottom>
      <diagonal/>
    </border>
    <border>
      <left style="thin">
        <color rgb="FF000000"/>
      </left>
      <right/>
      <top style="thick">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bottom style="thin">
        <color rgb="FF000000"/>
      </bottom>
      <diagonal/>
    </border>
    <border>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top style="medium">
        <color rgb="FF000000"/>
      </top>
      <bottom style="thin">
        <color rgb="FF000000"/>
      </bottom>
      <diagonal/>
    </border>
    <border>
      <left style="thin">
        <color rgb="FF000000"/>
      </left>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thin">
        <color rgb="FF000000"/>
      </top>
      <bottom/>
      <diagonal/>
    </border>
    <border>
      <left/>
      <right style="hair">
        <color rgb="FF000000"/>
      </right>
      <top/>
      <bottom style="medium">
        <color rgb="FF000000"/>
      </bottom>
      <diagonal/>
    </border>
    <border>
      <left style="hair">
        <color rgb="FF000000"/>
      </left>
      <right style="thin">
        <color rgb="FF000000"/>
      </right>
      <top/>
      <bottom style="thin">
        <color rgb="FF000000"/>
      </bottom>
      <diagonal/>
    </border>
    <border>
      <left style="thin">
        <color rgb="FF000000"/>
      </left>
      <right/>
      <top/>
      <bottom/>
      <diagonal/>
    </border>
    <border>
      <left/>
      <right/>
      <top/>
      <bottom/>
      <diagonal/>
    </border>
    <border>
      <left/>
      <right style="medium">
        <color rgb="FF000000"/>
      </right>
      <top/>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style="hair">
        <color rgb="FF000000"/>
      </bottom>
      <diagonal/>
    </border>
    <border>
      <left/>
      <right/>
      <top style="medium">
        <color rgb="FF000000"/>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style="hair">
        <color rgb="FF000000"/>
      </bottom>
      <diagonal/>
    </border>
    <border>
      <left/>
      <right/>
      <top style="hair">
        <color rgb="FF000000"/>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hair">
        <color rgb="FF000000"/>
      </left>
      <right style="thin">
        <color rgb="FF000000"/>
      </right>
      <top style="hair">
        <color rgb="FF000000"/>
      </top>
      <bottom/>
      <diagonal/>
    </border>
    <border>
      <left style="hair">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thin">
        <color rgb="FF000000"/>
      </top>
      <bottom/>
      <diagonal/>
    </border>
    <border>
      <left style="hair">
        <color rgb="FF000000"/>
      </left>
      <right/>
      <top/>
      <bottom style="thin">
        <color rgb="FF000000"/>
      </bottom>
      <diagonal/>
    </border>
    <border>
      <left style="thin">
        <color rgb="FF000000"/>
      </left>
      <right style="hair">
        <color rgb="FF000000"/>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style="medium">
        <color rgb="FF000000"/>
      </top>
      <bottom style="thin">
        <color rgb="FF000000"/>
      </bottom>
      <diagonal/>
    </border>
    <border>
      <left/>
      <right/>
      <top/>
      <bottom/>
      <diagonal/>
    </border>
    <border>
      <left style="hair">
        <color rgb="FF000000"/>
      </left>
      <right style="hair">
        <color rgb="FF000000"/>
      </right>
      <top/>
      <bottom/>
      <diagonal/>
    </border>
    <border>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hair">
        <color rgb="FFFFFFFF"/>
      </bottom>
      <diagonal/>
    </border>
    <border>
      <left/>
      <right/>
      <top style="thin">
        <color rgb="FFFFFFFF"/>
      </top>
      <bottom style="hair">
        <color rgb="FFFFFFFF"/>
      </bottom>
      <diagonal/>
    </border>
    <border>
      <left/>
      <right style="thin">
        <color rgb="FFFFFFFF"/>
      </right>
      <top style="thin">
        <color rgb="FFFFFFFF"/>
      </top>
      <bottom style="hair">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hair">
        <color rgb="FFFFFFFF"/>
      </top>
      <bottom style="thin">
        <color rgb="FFFFFFFF"/>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diagonal/>
    </border>
    <border>
      <left style="thin">
        <color rgb="FF000000"/>
      </left>
      <right style="hair">
        <color rgb="FF000000"/>
      </right>
      <top style="thin">
        <color rgb="FF000000"/>
      </top>
      <bottom/>
      <diagonal/>
    </border>
    <border>
      <left style="thin">
        <color rgb="FF000000"/>
      </left>
      <right style="thin">
        <color rgb="FF000000"/>
      </right>
      <top style="hair">
        <color rgb="FF000000"/>
      </top>
      <bottom style="hair">
        <color rgb="FF000000"/>
      </bottom>
      <diagonal/>
    </border>
    <border>
      <left/>
      <right/>
      <top/>
      <bottom/>
      <diagonal/>
    </border>
    <border>
      <left/>
      <right style="thin">
        <color rgb="FF000000"/>
      </right>
      <top/>
      <bottom/>
      <diagonal/>
    </border>
  </borders>
  <cellStyleXfs count="1">
    <xf numFmtId="0" fontId="0" fillId="0" borderId="0"/>
  </cellStyleXfs>
  <cellXfs count="2305">
    <xf numFmtId="0" fontId="0" fillId="0" borderId="0" xfId="0" applyFont="1" applyAlignment="1"/>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10" fontId="6" fillId="0" borderId="1" xfId="0" applyNumberFormat="1" applyFont="1" applyBorder="1" applyAlignment="1">
      <alignment horizontal="center" vertical="center" wrapText="1"/>
    </xf>
    <xf numFmtId="10" fontId="7"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9" fontId="10" fillId="0" borderId="1" xfId="0" applyNumberFormat="1" applyFont="1" applyBorder="1" applyAlignment="1">
      <alignment horizontal="center" vertical="center" wrapText="1"/>
    </xf>
    <xf numFmtId="3" fontId="9" fillId="0" borderId="1" xfId="0" applyNumberFormat="1" applyFont="1" applyBorder="1" applyAlignment="1">
      <alignment vertical="center" wrapText="1"/>
    </xf>
    <xf numFmtId="3" fontId="9" fillId="0" borderId="1" xfId="0"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0" fontId="9" fillId="0" borderId="1" xfId="0" applyFont="1" applyBorder="1" applyAlignment="1">
      <alignment vertical="center" wrapText="1"/>
    </xf>
    <xf numFmtId="2"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0" fontId="13" fillId="0" borderId="0" xfId="0" applyFont="1"/>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18" xfId="0" applyFont="1" applyBorder="1" applyAlignment="1">
      <alignment horizontal="right" vertical="center" wrapText="1"/>
    </xf>
    <xf numFmtId="0" fontId="17" fillId="0" borderId="16" xfId="0" applyFont="1" applyBorder="1" applyAlignment="1">
      <alignment horizontal="center" vertical="center" wrapText="1"/>
    </xf>
    <xf numFmtId="49"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0" fontId="13" fillId="0" borderId="0" xfId="0" applyFont="1" applyAlignment="1">
      <alignment vertical="center"/>
    </xf>
    <xf numFmtId="0" fontId="16" fillId="3" borderId="22" xfId="0" applyFont="1" applyFill="1" applyBorder="1" applyAlignment="1">
      <alignment horizontal="center" vertical="center" wrapText="1"/>
    </xf>
    <xf numFmtId="0" fontId="17" fillId="0" borderId="0" xfId="0" applyFont="1" applyAlignment="1">
      <alignment horizontal="center" vertical="center"/>
    </xf>
    <xf numFmtId="0" fontId="16" fillId="3" borderId="27" xfId="0" applyFont="1" applyFill="1" applyBorder="1" applyAlignment="1">
      <alignment horizontal="center" vertical="center" wrapText="1"/>
    </xf>
    <xf numFmtId="17" fontId="16" fillId="3" borderId="27" xfId="0" applyNumberFormat="1" applyFont="1" applyFill="1" applyBorder="1" applyAlignment="1">
      <alignment horizontal="center" vertical="center" wrapText="1"/>
    </xf>
    <xf numFmtId="0" fontId="17" fillId="3" borderId="27" xfId="0" applyFont="1" applyFill="1" applyBorder="1" applyAlignment="1">
      <alignment horizontal="center" vertical="center"/>
    </xf>
    <xf numFmtId="0" fontId="17" fillId="3" borderId="28" xfId="0" applyFont="1" applyFill="1" applyBorder="1" applyAlignment="1">
      <alignment horizontal="center" vertical="center" wrapText="1"/>
    </xf>
    <xf numFmtId="9" fontId="9" fillId="0" borderId="1" xfId="0" applyNumberFormat="1" applyFont="1" applyBorder="1" applyAlignment="1">
      <alignment horizontal="center" vertical="center" wrapText="1"/>
    </xf>
    <xf numFmtId="10" fontId="19" fillId="2" borderId="32" xfId="0" applyNumberFormat="1" applyFont="1" applyFill="1" applyBorder="1" applyAlignment="1">
      <alignment horizontal="center" vertical="center" wrapText="1"/>
    </xf>
    <xf numFmtId="10" fontId="13" fillId="2" borderId="22" xfId="0" applyNumberFormat="1" applyFont="1" applyFill="1" applyBorder="1" applyAlignment="1">
      <alignment horizontal="center" vertical="center"/>
    </xf>
    <xf numFmtId="10" fontId="13" fillId="2" borderId="33"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10" fontId="19" fillId="2" borderId="38" xfId="0" applyNumberFormat="1" applyFont="1" applyFill="1" applyBorder="1" applyAlignment="1">
      <alignment horizontal="center" vertical="center" wrapText="1"/>
    </xf>
    <xf numFmtId="10" fontId="13" fillId="2" borderId="1" xfId="0" applyNumberFormat="1" applyFont="1" applyFill="1" applyBorder="1" applyAlignment="1">
      <alignment horizontal="center" vertical="center"/>
    </xf>
    <xf numFmtId="10" fontId="13" fillId="2" borderId="39" xfId="0" applyNumberFormat="1" applyFont="1" applyFill="1" applyBorder="1" applyAlignment="1">
      <alignment horizontal="center" vertical="center" wrapText="1"/>
    </xf>
    <xf numFmtId="10" fontId="19" fillId="2" borderId="1" xfId="0" applyNumberFormat="1" applyFont="1" applyFill="1" applyBorder="1" applyAlignment="1">
      <alignment horizontal="center" vertical="center" wrapText="1"/>
    </xf>
    <xf numFmtId="10" fontId="13" fillId="2" borderId="40" xfId="0" applyNumberFormat="1" applyFont="1" applyFill="1" applyBorder="1" applyAlignment="1">
      <alignment horizontal="center" vertical="center"/>
    </xf>
    <xf numFmtId="10" fontId="13" fillId="2" borderId="41" xfId="0" applyNumberFormat="1" applyFont="1" applyFill="1" applyBorder="1" applyAlignment="1">
      <alignment horizontal="center" vertical="center" wrapText="1"/>
    </xf>
    <xf numFmtId="10" fontId="19" fillId="2" borderId="45" xfId="0" applyNumberFormat="1" applyFont="1" applyFill="1" applyBorder="1" applyAlignment="1">
      <alignment horizontal="center" vertical="center" wrapText="1"/>
    </xf>
    <xf numFmtId="10" fontId="13" fillId="2" borderId="45" xfId="0" applyNumberFormat="1" applyFont="1" applyFill="1" applyBorder="1" applyAlignment="1">
      <alignment horizontal="center" vertical="center"/>
    </xf>
    <xf numFmtId="10" fontId="13" fillId="2" borderId="46" xfId="0" applyNumberFormat="1" applyFont="1" applyFill="1" applyBorder="1" applyAlignment="1">
      <alignment horizontal="center" vertical="center" wrapText="1"/>
    </xf>
    <xf numFmtId="10" fontId="13" fillId="2" borderId="32" xfId="0" applyNumberFormat="1" applyFont="1" applyFill="1" applyBorder="1" applyAlignment="1">
      <alignment horizontal="center" vertical="center"/>
    </xf>
    <xf numFmtId="10" fontId="10" fillId="0" borderId="1" xfId="0" applyNumberFormat="1" applyFont="1" applyBorder="1" applyAlignment="1">
      <alignment vertical="center" wrapText="1"/>
    </xf>
    <xf numFmtId="164" fontId="9" fillId="0" borderId="1" xfId="0" applyNumberFormat="1" applyFont="1" applyBorder="1" applyAlignment="1">
      <alignment horizontal="center" vertical="center" wrapText="1"/>
    </xf>
    <xf numFmtId="164" fontId="9" fillId="0" borderId="1" xfId="0" applyNumberFormat="1" applyFont="1" applyBorder="1" applyAlignment="1">
      <alignment vertical="center" wrapText="1"/>
    </xf>
    <xf numFmtId="10" fontId="19" fillId="2" borderId="47" xfId="0" applyNumberFormat="1" applyFont="1" applyFill="1" applyBorder="1" applyAlignment="1">
      <alignment horizontal="center" vertical="center" wrapText="1"/>
    </xf>
    <xf numFmtId="10" fontId="9" fillId="0" borderId="1" xfId="0" applyNumberFormat="1" applyFont="1" applyBorder="1" applyAlignment="1">
      <alignment vertical="center" wrapText="1"/>
    </xf>
    <xf numFmtId="10" fontId="19" fillId="2" borderId="48" xfId="0" applyNumberFormat="1" applyFont="1" applyFill="1" applyBorder="1" applyAlignment="1">
      <alignment horizontal="center" vertical="center" wrapText="1"/>
    </xf>
    <xf numFmtId="10" fontId="19" fillId="2" borderId="27" xfId="0" applyNumberFormat="1" applyFont="1" applyFill="1" applyBorder="1" applyAlignment="1">
      <alignment horizontal="center" vertical="center" wrapText="1"/>
    </xf>
    <xf numFmtId="0" fontId="7" fillId="0" borderId="1" xfId="0" applyFont="1" applyBorder="1" applyAlignment="1">
      <alignment horizontal="center" vertical="center"/>
    </xf>
    <xf numFmtId="10" fontId="13" fillId="2" borderId="28" xfId="0" applyNumberFormat="1" applyFont="1" applyFill="1" applyBorder="1" applyAlignment="1">
      <alignment horizontal="center" vertical="center" wrapText="1"/>
    </xf>
    <xf numFmtId="1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0" fontId="6" fillId="0" borderId="1" xfId="0" applyNumberFormat="1" applyFont="1" applyBorder="1" applyAlignment="1">
      <alignment horizontal="center" vertical="center"/>
    </xf>
    <xf numFmtId="10" fontId="7" fillId="0" borderId="1" xfId="0" applyNumberFormat="1" applyFont="1" applyBorder="1" applyAlignment="1">
      <alignment horizontal="center" vertical="center"/>
    </xf>
    <xf numFmtId="0" fontId="20" fillId="0" borderId="32" xfId="0" applyFont="1" applyBorder="1" applyAlignment="1">
      <alignment horizontal="center" vertical="center"/>
    </xf>
    <xf numFmtId="10" fontId="20" fillId="0" borderId="32" xfId="0" applyNumberFormat="1" applyFont="1" applyBorder="1" applyAlignment="1">
      <alignment horizontal="center" vertical="center"/>
    </xf>
    <xf numFmtId="10" fontId="19" fillId="2" borderId="22" xfId="0" applyNumberFormat="1" applyFont="1" applyFill="1" applyBorder="1" applyAlignment="1">
      <alignment horizontal="center" vertical="center" wrapText="1"/>
    </xf>
    <xf numFmtId="0" fontId="20" fillId="0" borderId="45" xfId="0" applyFont="1" applyBorder="1" applyAlignment="1">
      <alignment horizontal="center" vertical="center"/>
    </xf>
    <xf numFmtId="10" fontId="20" fillId="0" borderId="45" xfId="0" applyNumberFormat="1" applyFont="1" applyBorder="1" applyAlignment="1">
      <alignment horizontal="center" vertical="center"/>
    </xf>
    <xf numFmtId="10" fontId="21" fillId="0" borderId="1" xfId="0" applyNumberFormat="1" applyFont="1" applyBorder="1" applyAlignment="1">
      <alignment vertical="center" wrapText="1"/>
    </xf>
    <xf numFmtId="0" fontId="0" fillId="0" borderId="6" xfId="0" applyFont="1" applyBorder="1" applyAlignment="1">
      <alignment horizontal="center"/>
    </xf>
    <xf numFmtId="0" fontId="17" fillId="5" borderId="53" xfId="0" applyFont="1" applyFill="1" applyBorder="1" applyAlignment="1">
      <alignment horizontal="center" vertical="center"/>
    </xf>
    <xf numFmtId="0" fontId="9" fillId="0" borderId="0" xfId="0" applyFont="1" applyAlignment="1">
      <alignment horizontal="center"/>
    </xf>
    <xf numFmtId="0" fontId="23" fillId="0" borderId="0" xfId="0" applyFont="1" applyAlignment="1">
      <alignment horizontal="center"/>
    </xf>
    <xf numFmtId="0" fontId="24" fillId="0" borderId="0" xfId="0" applyFont="1"/>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10" fontId="13" fillId="5" borderId="57" xfId="0" applyNumberFormat="1" applyFont="1" applyFill="1" applyBorder="1" applyAlignment="1">
      <alignment horizontal="center" vertical="center"/>
    </xf>
    <xf numFmtId="0" fontId="0" fillId="0" borderId="9" xfId="0" applyFont="1" applyBorder="1" applyAlignment="1">
      <alignment horizontal="center"/>
    </xf>
    <xf numFmtId="0" fontId="0" fillId="0" borderId="0" xfId="0" applyFont="1" applyAlignment="1">
      <alignment horizontal="center"/>
    </xf>
    <xf numFmtId="0" fontId="13" fillId="0" borderId="49" xfId="0" applyFont="1" applyBorder="1" applyAlignment="1">
      <alignment horizontal="center" vertical="center"/>
    </xf>
    <xf numFmtId="0" fontId="0" fillId="0" borderId="13" xfId="0" applyFont="1" applyBorder="1" applyAlignment="1">
      <alignment horizontal="center"/>
    </xf>
    <xf numFmtId="0" fontId="0" fillId="0" borderId="13" xfId="0" applyFont="1" applyBorder="1"/>
    <xf numFmtId="0" fontId="0" fillId="0" borderId="58" xfId="0" applyFont="1" applyBorder="1" applyAlignment="1">
      <alignment horizontal="center"/>
    </xf>
    <xf numFmtId="0" fontId="17" fillId="5" borderId="59" xfId="0" applyFont="1" applyFill="1" applyBorder="1" applyAlignment="1">
      <alignment horizontal="center" vertical="center"/>
    </xf>
    <xf numFmtId="10" fontId="6" fillId="0" borderId="1" xfId="0" applyNumberFormat="1" applyFont="1" applyBorder="1" applyAlignment="1">
      <alignment horizontal="center" vertical="center" wrapText="1"/>
    </xf>
    <xf numFmtId="0" fontId="25" fillId="5" borderId="37" xfId="0" applyFont="1" applyFill="1" applyBorder="1" applyAlignment="1">
      <alignment horizontal="center" vertical="center"/>
    </xf>
    <xf numFmtId="10" fontId="7" fillId="0" borderId="1" xfId="0" applyNumberFormat="1" applyFont="1" applyBorder="1" applyAlignment="1">
      <alignment horizontal="center" vertical="center" wrapText="1"/>
    </xf>
    <xf numFmtId="0" fontId="25" fillId="5" borderId="3" xfId="0" applyFont="1" applyFill="1" applyBorder="1" applyAlignment="1">
      <alignment horizontal="center" vertical="center"/>
    </xf>
    <xf numFmtId="0" fontId="25" fillId="5" borderId="60" xfId="0" applyFont="1" applyFill="1" applyBorder="1" applyAlignment="1">
      <alignment horizontal="center" vertical="center"/>
    </xf>
    <xf numFmtId="0" fontId="25" fillId="5" borderId="60" xfId="0" applyFont="1" applyFill="1" applyBorder="1" applyAlignment="1">
      <alignment horizontal="center" vertical="center" wrapText="1"/>
    </xf>
    <xf numFmtId="0" fontId="25" fillId="5" borderId="2" xfId="0" applyFont="1" applyFill="1" applyBorder="1" applyAlignment="1">
      <alignment horizontal="center" vertical="center" wrapText="1"/>
    </xf>
    <xf numFmtId="10" fontId="13" fillId="5" borderId="63" xfId="0" applyNumberFormat="1" applyFont="1" applyFill="1" applyBorder="1" applyAlignment="1">
      <alignment horizontal="center" vertical="center"/>
    </xf>
    <xf numFmtId="0" fontId="25" fillId="5" borderId="2" xfId="0" applyFont="1" applyFill="1" applyBorder="1" applyAlignment="1">
      <alignment horizontal="center" vertical="center" wrapText="1"/>
    </xf>
    <xf numFmtId="10" fontId="13" fillId="6" borderId="63" xfId="0" applyNumberFormat="1" applyFont="1" applyFill="1" applyBorder="1" applyAlignment="1">
      <alignment horizontal="center" vertical="center"/>
    </xf>
    <xf numFmtId="9" fontId="9" fillId="0" borderId="1" xfId="0" applyNumberFormat="1" applyFont="1" applyBorder="1" applyAlignment="1">
      <alignment vertical="center" wrapText="1"/>
    </xf>
    <xf numFmtId="0" fontId="13" fillId="0" borderId="0" xfId="0" applyFont="1" applyAlignment="1">
      <alignment horizontal="center" vertical="center"/>
    </xf>
    <xf numFmtId="2" fontId="0" fillId="2" borderId="66" xfId="0" applyNumberFormat="1" applyFont="1" applyFill="1" applyBorder="1" applyAlignment="1">
      <alignment horizontal="center" vertical="center" wrapText="1"/>
    </xf>
    <xf numFmtId="2" fontId="28" fillId="2" borderId="67" xfId="0" applyNumberFormat="1" applyFont="1" applyFill="1" applyBorder="1" applyAlignment="1">
      <alignment horizontal="center" vertical="center" wrapText="1"/>
    </xf>
    <xf numFmtId="3" fontId="28" fillId="2" borderId="67" xfId="0" applyNumberFormat="1" applyFont="1" applyFill="1" applyBorder="1" applyAlignment="1">
      <alignment horizontal="center" vertical="center" wrapText="1"/>
    </xf>
    <xf numFmtId="3" fontId="28" fillId="0" borderId="67" xfId="0" applyNumberFormat="1" applyFont="1" applyBorder="1" applyAlignment="1">
      <alignment horizontal="center" vertical="center" wrapText="1"/>
    </xf>
    <xf numFmtId="3" fontId="29" fillId="0" borderId="67" xfId="0" applyNumberFormat="1" applyFont="1" applyBorder="1" applyAlignment="1">
      <alignment horizontal="center" vertical="center" wrapText="1"/>
    </xf>
    <xf numFmtId="10" fontId="29" fillId="0" borderId="69" xfId="0" applyNumberFormat="1" applyFont="1" applyBorder="1" applyAlignment="1">
      <alignment horizontal="center" vertical="center" wrapText="1"/>
    </xf>
    <xf numFmtId="3" fontId="0" fillId="2" borderId="71" xfId="0" applyNumberFormat="1" applyFont="1" applyFill="1" applyBorder="1" applyAlignment="1">
      <alignment horizontal="center" vertical="center" wrapText="1"/>
    </xf>
    <xf numFmtId="3" fontId="30" fillId="0" borderId="1" xfId="0" applyNumberFormat="1" applyFont="1" applyBorder="1" applyAlignment="1">
      <alignment horizontal="center" vertical="center" wrapText="1"/>
    </xf>
    <xf numFmtId="3" fontId="30" fillId="0" borderId="1" xfId="0" applyNumberFormat="1" applyFont="1" applyBorder="1" applyAlignment="1">
      <alignment horizontal="center" vertical="center" wrapText="1"/>
    </xf>
    <xf numFmtId="10" fontId="13" fillId="2" borderId="27" xfId="0" applyNumberFormat="1" applyFont="1" applyFill="1" applyBorder="1" applyAlignment="1">
      <alignment horizontal="center" vertical="center"/>
    </xf>
    <xf numFmtId="3" fontId="31" fillId="0" borderId="1" xfId="0" applyNumberFormat="1" applyFont="1" applyBorder="1" applyAlignment="1">
      <alignment horizontal="center" vertical="center" wrapText="1"/>
    </xf>
    <xf numFmtId="10" fontId="29" fillId="0" borderId="72" xfId="0" applyNumberFormat="1" applyFont="1" applyBorder="1" applyAlignment="1">
      <alignment horizontal="center" vertical="center" wrapText="1"/>
    </xf>
    <xf numFmtId="2" fontId="0" fillId="2" borderId="73" xfId="0" applyNumberFormat="1" applyFont="1" applyFill="1" applyBorder="1" applyAlignment="1">
      <alignment horizontal="center" vertical="center" wrapText="1"/>
    </xf>
    <xf numFmtId="10" fontId="28" fillId="2" borderId="45" xfId="0" applyNumberFormat="1" applyFont="1" applyFill="1" applyBorder="1" applyAlignment="1">
      <alignment horizontal="center" vertical="center" wrapText="1"/>
    </xf>
    <xf numFmtId="10" fontId="29" fillId="0" borderId="45" xfId="0" applyNumberFormat="1" applyFont="1" applyBorder="1" applyAlignment="1">
      <alignment horizontal="center" vertical="center" wrapText="1"/>
    </xf>
    <xf numFmtId="10" fontId="28" fillId="2" borderId="74" xfId="0" applyNumberFormat="1" applyFont="1" applyFill="1" applyBorder="1" applyAlignment="1">
      <alignment horizontal="center" vertical="center" wrapText="1"/>
    </xf>
    <xf numFmtId="2" fontId="0" fillId="2" borderId="75" xfId="0" applyNumberFormat="1" applyFont="1" applyFill="1" applyBorder="1" applyAlignment="1">
      <alignment horizontal="center" vertical="center" wrapText="1"/>
    </xf>
    <xf numFmtId="0" fontId="28" fillId="2" borderId="4" xfId="0" applyFont="1" applyFill="1" applyBorder="1" applyAlignment="1">
      <alignment horizontal="center" vertical="center" wrapText="1"/>
    </xf>
    <xf numFmtId="1" fontId="28" fillId="2" borderId="4" xfId="0" applyNumberFormat="1" applyFont="1" applyFill="1" applyBorder="1" applyAlignment="1">
      <alignment horizontal="center" vertical="center" wrapText="1"/>
    </xf>
    <xf numFmtId="10" fontId="13" fillId="2" borderId="76" xfId="0" applyNumberFormat="1" applyFont="1" applyFill="1" applyBorder="1" applyAlignment="1">
      <alignment horizontal="center" vertical="center"/>
    </xf>
    <xf numFmtId="0" fontId="29" fillId="0" borderId="4" xfId="0" applyFont="1" applyBorder="1" applyAlignment="1">
      <alignment horizontal="center" vertical="center" wrapText="1"/>
    </xf>
    <xf numFmtId="10" fontId="29" fillId="0" borderId="77" xfId="0" applyNumberFormat="1" applyFont="1" applyBorder="1" applyAlignment="1">
      <alignment horizontal="center" vertical="center" wrapText="1"/>
    </xf>
    <xf numFmtId="3" fontId="0" fillId="2" borderId="78"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1" fontId="30" fillId="2" borderId="1" xfId="0" applyNumberFormat="1" applyFont="1" applyFill="1" applyBorder="1" applyAlignment="1">
      <alignment horizontal="center" vertical="center" wrapText="1"/>
    </xf>
    <xf numFmtId="2" fontId="30" fillId="2"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10" fontId="29" fillId="0" borderId="2" xfId="0" applyNumberFormat="1" applyFont="1" applyBorder="1" applyAlignment="1">
      <alignment horizontal="center" vertical="center" wrapText="1"/>
    </xf>
    <xf numFmtId="2" fontId="0" fillId="2" borderId="78"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29" fillId="0" borderId="1" xfId="0" applyFont="1" applyBorder="1" applyAlignment="1">
      <alignment horizontal="center" vertical="center" wrapText="1"/>
    </xf>
    <xf numFmtId="10" fontId="30" fillId="2" borderId="1" xfId="0" applyNumberFormat="1" applyFont="1" applyFill="1" applyBorder="1" applyAlignment="1">
      <alignment horizontal="center" vertical="center" wrapText="1"/>
    </xf>
    <xf numFmtId="2" fontId="28" fillId="2" borderId="1" xfId="0" applyNumberFormat="1" applyFont="1" applyFill="1" applyBorder="1" applyAlignment="1">
      <alignment horizontal="center" vertical="center" wrapText="1"/>
    </xf>
    <xf numFmtId="10" fontId="28" fillId="2" borderId="1" xfId="0" applyNumberFormat="1" applyFont="1" applyFill="1" applyBorder="1" applyAlignment="1">
      <alignment horizontal="center" vertical="center" wrapText="1"/>
    </xf>
    <xf numFmtId="10" fontId="29" fillId="0" borderId="1" xfId="0" applyNumberFormat="1" applyFont="1" applyBorder="1" applyAlignment="1">
      <alignment horizontal="center" vertical="center" wrapText="1"/>
    </xf>
    <xf numFmtId="10" fontId="31" fillId="0" borderId="1" xfId="0" applyNumberFormat="1" applyFont="1" applyBorder="1" applyAlignment="1">
      <alignment horizontal="center" vertical="center" wrapText="1"/>
    </xf>
    <xf numFmtId="3" fontId="29" fillId="0" borderId="1" xfId="0" applyNumberFormat="1" applyFont="1" applyBorder="1" applyAlignment="1">
      <alignment horizontal="center" vertical="center" wrapText="1"/>
    </xf>
    <xf numFmtId="0" fontId="9" fillId="0" borderId="1" xfId="0" applyFont="1" applyBorder="1" applyAlignment="1">
      <alignment wrapText="1"/>
    </xf>
    <xf numFmtId="0" fontId="7" fillId="0" borderId="0" xfId="0" applyFont="1"/>
    <xf numFmtId="10" fontId="32" fillId="0" borderId="0" xfId="0" applyNumberFormat="1" applyFont="1" applyAlignment="1">
      <alignment horizont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9" fillId="0" borderId="0" xfId="0" applyFont="1" applyAlignment="1">
      <alignment vertical="center" wrapText="1"/>
    </xf>
    <xf numFmtId="10" fontId="33" fillId="0" borderId="0" xfId="0" applyNumberFormat="1" applyFont="1" applyAlignment="1">
      <alignment horizontal="center"/>
    </xf>
    <xf numFmtId="10" fontId="34" fillId="0" borderId="0" xfId="0" applyNumberFormat="1" applyFont="1" applyAlignment="1">
      <alignment horizontal="center"/>
    </xf>
    <xf numFmtId="10" fontId="6" fillId="0" borderId="0" xfId="0" applyNumberFormat="1" applyFont="1"/>
    <xf numFmtId="10" fontId="7" fillId="0" borderId="0" xfId="0" applyNumberFormat="1" applyFont="1"/>
    <xf numFmtId="0" fontId="21" fillId="0" borderId="1" xfId="0" applyFont="1" applyBorder="1" applyAlignment="1">
      <alignment horizontal="center" vertical="center" wrapText="1"/>
    </xf>
    <xf numFmtId="0" fontId="10" fillId="0" borderId="1" xfId="0" applyFont="1" applyBorder="1" applyAlignment="1">
      <alignment horizontal="center" vertical="center" wrapText="1"/>
    </xf>
    <xf numFmtId="10"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2" fontId="0" fillId="7" borderId="73" xfId="0" applyNumberFormat="1" applyFont="1" applyFill="1" applyBorder="1" applyAlignment="1">
      <alignment horizontal="center" vertical="center" wrapText="1"/>
    </xf>
    <xf numFmtId="0" fontId="6" fillId="0" borderId="1" xfId="0" applyFont="1" applyBorder="1" applyAlignment="1">
      <alignment horizontal="center" vertical="center"/>
    </xf>
    <xf numFmtId="10" fontId="28" fillId="7" borderId="45" xfId="0" applyNumberFormat="1" applyFont="1" applyFill="1" applyBorder="1" applyAlignment="1">
      <alignment horizontal="center" vertical="center" wrapText="1"/>
    </xf>
    <xf numFmtId="10" fontId="29" fillId="7" borderId="45" xfId="0" applyNumberFormat="1" applyFont="1" applyFill="1" applyBorder="1" applyAlignment="1">
      <alignment horizontal="center" vertical="center" wrapText="1"/>
    </xf>
    <xf numFmtId="10" fontId="28" fillId="7" borderId="74" xfId="0" applyNumberFormat="1" applyFont="1" applyFill="1" applyBorder="1" applyAlignment="1">
      <alignment horizontal="center" vertical="center" wrapText="1"/>
    </xf>
    <xf numFmtId="2" fontId="25" fillId="8" borderId="78" xfId="0" applyNumberFormat="1" applyFont="1" applyFill="1" applyBorder="1" applyAlignment="1">
      <alignment horizontal="center" vertical="center" wrapText="1"/>
    </xf>
    <xf numFmtId="10" fontId="25" fillId="8" borderId="2" xfId="0" applyNumberFormat="1" applyFont="1" applyFill="1" applyBorder="1" applyAlignment="1">
      <alignment horizontal="center" vertical="center" wrapText="1"/>
    </xf>
    <xf numFmtId="10" fontId="1" fillId="0" borderId="0" xfId="0" applyNumberFormat="1" applyFont="1" applyAlignment="1">
      <alignment vertical="center" wrapText="1"/>
    </xf>
    <xf numFmtId="3" fontId="34" fillId="0" borderId="0" xfId="0" applyNumberFormat="1" applyFont="1" applyAlignment="1">
      <alignment horizontal="center" vertical="center" wrapText="1"/>
    </xf>
    <xf numFmtId="10" fontId="34" fillId="0" borderId="0" xfId="0" applyNumberFormat="1" applyFont="1" applyAlignment="1">
      <alignment vertical="center" wrapText="1"/>
    </xf>
    <xf numFmtId="0" fontId="7" fillId="0" borderId="1" xfId="0" applyFont="1" applyBorder="1" applyAlignment="1">
      <alignment vertical="center" wrapText="1"/>
    </xf>
    <xf numFmtId="10" fontId="29" fillId="8" borderId="1" xfId="0" applyNumberFormat="1" applyFont="1" applyFill="1" applyBorder="1" applyAlignment="1">
      <alignment horizontal="center" vertical="center" wrapText="1"/>
    </xf>
    <xf numFmtId="10" fontId="10" fillId="0" borderId="1" xfId="0" applyNumberFormat="1" applyFont="1" applyBorder="1" applyAlignment="1">
      <alignment horizontal="center" vertical="center" wrapText="1"/>
    </xf>
    <xf numFmtId="10" fontId="13" fillId="2" borderId="32" xfId="0" applyNumberFormat="1" applyFont="1" applyFill="1" applyBorder="1" applyAlignment="1">
      <alignment horizontal="center" vertical="center" wrapText="1"/>
    </xf>
    <xf numFmtId="0" fontId="10" fillId="0" borderId="1" xfId="0" applyFont="1" applyBorder="1" applyAlignment="1">
      <alignment vertical="center" wrapText="1"/>
    </xf>
    <xf numFmtId="0" fontId="6" fillId="0" borderId="1" xfId="0" applyFont="1" applyBorder="1" applyAlignment="1">
      <alignment horizontal="center" vertical="center" wrapText="1"/>
    </xf>
    <xf numFmtId="10" fontId="13" fillId="2" borderId="1" xfId="0" applyNumberFormat="1" applyFont="1" applyFill="1" applyBorder="1" applyAlignment="1">
      <alignment horizontal="center" vertical="center" wrapText="1"/>
    </xf>
    <xf numFmtId="3" fontId="25" fillId="8" borderId="78" xfId="0" applyNumberFormat="1" applyFont="1" applyFill="1" applyBorder="1" applyAlignment="1">
      <alignment horizontal="center" vertical="center" wrapText="1"/>
    </xf>
    <xf numFmtId="10" fontId="1" fillId="0" borderId="0" xfId="0" applyNumberFormat="1" applyFont="1" applyAlignment="1">
      <alignment horizontal="center" vertical="center" wrapText="1"/>
    </xf>
    <xf numFmtId="0" fontId="34" fillId="0" borderId="0" xfId="0" applyFont="1" applyAlignment="1">
      <alignment horizontal="center" vertical="center" wrapText="1"/>
    </xf>
    <xf numFmtId="10" fontId="34" fillId="0" borderId="0" xfId="0" applyNumberFormat="1" applyFont="1" applyAlignment="1">
      <alignment horizontal="center" vertical="center" wrapText="1"/>
    </xf>
    <xf numFmtId="17" fontId="19" fillId="0" borderId="2" xfId="0" applyNumberFormat="1" applyFont="1" applyBorder="1" applyAlignment="1">
      <alignment horizontal="center" vertical="center" wrapText="1"/>
    </xf>
    <xf numFmtId="2" fontId="0" fillId="2" borderId="87" xfId="0" applyNumberFormat="1" applyFont="1" applyFill="1" applyBorder="1" applyAlignment="1">
      <alignment horizontal="center" vertical="center" wrapText="1"/>
    </xf>
    <xf numFmtId="10" fontId="28" fillId="2" borderId="88" xfId="0" applyNumberFormat="1" applyFont="1" applyFill="1" applyBorder="1" applyAlignment="1">
      <alignment horizontal="center" vertical="center" wrapText="1"/>
    </xf>
    <xf numFmtId="3" fontId="0" fillId="9" borderId="65" xfId="0" applyNumberFormat="1" applyFont="1" applyFill="1" applyBorder="1" applyAlignment="1">
      <alignment horizontal="center" vertical="center" wrapText="1"/>
    </xf>
    <xf numFmtId="0" fontId="7" fillId="0" borderId="0" xfId="0" applyFont="1" applyAlignment="1">
      <alignment horizontal="center" vertical="center" wrapText="1"/>
    </xf>
    <xf numFmtId="10" fontId="36" fillId="0" borderId="0" xfId="0" applyNumberFormat="1"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34" fillId="10" borderId="1" xfId="0" applyFont="1" applyFill="1" applyBorder="1" applyAlignment="1">
      <alignment horizontal="center" vertical="center" wrapText="1"/>
    </xf>
    <xf numFmtId="0" fontId="32" fillId="10" borderId="1" xfId="0" applyFont="1" applyFill="1" applyBorder="1" applyAlignment="1">
      <alignment horizontal="center" vertical="center" wrapText="1"/>
    </xf>
    <xf numFmtId="0" fontId="34" fillId="8" borderId="1" xfId="0" applyFont="1" applyFill="1" applyBorder="1" applyAlignment="1">
      <alignment horizontal="left" vertical="center" wrapText="1"/>
    </xf>
    <xf numFmtId="10" fontId="29" fillId="9" borderId="69" xfId="0" applyNumberFormat="1" applyFont="1" applyFill="1" applyBorder="1" applyAlignment="1">
      <alignment horizontal="center" vertical="center" wrapText="1"/>
    </xf>
    <xf numFmtId="3" fontId="36" fillId="8" borderId="1" xfId="0" applyNumberFormat="1" applyFont="1" applyFill="1" applyBorder="1" applyAlignment="1">
      <alignment horizontal="center" vertical="center" wrapText="1"/>
    </xf>
    <xf numFmtId="10" fontId="36" fillId="8" borderId="1" xfId="0" applyNumberFormat="1" applyFont="1" applyFill="1" applyBorder="1" applyAlignment="1">
      <alignment horizontal="center" vertical="center" wrapText="1"/>
    </xf>
    <xf numFmtId="10" fontId="32" fillId="11" borderId="1" xfId="0" applyNumberFormat="1" applyFont="1" applyFill="1" applyBorder="1" applyAlignment="1">
      <alignment horizontal="center" vertical="center" wrapText="1"/>
    </xf>
    <xf numFmtId="0" fontId="36" fillId="8" borderId="1" xfId="0" applyFont="1" applyFill="1" applyBorder="1" applyAlignment="1">
      <alignment horizontal="center" vertical="center" wrapText="1"/>
    </xf>
    <xf numFmtId="3" fontId="30" fillId="2" borderId="1" xfId="0" applyNumberFormat="1" applyFont="1" applyFill="1" applyBorder="1" applyAlignment="1">
      <alignment horizontal="center" vertical="center" wrapText="1"/>
    </xf>
    <xf numFmtId="3" fontId="32" fillId="10" borderId="1" xfId="0" applyNumberFormat="1" applyFont="1" applyFill="1" applyBorder="1" applyAlignment="1">
      <alignment horizontal="center" vertical="center" wrapText="1"/>
    </xf>
    <xf numFmtId="10" fontId="32" fillId="10" borderId="1" xfId="0" applyNumberFormat="1" applyFont="1" applyFill="1" applyBorder="1" applyAlignment="1">
      <alignment horizontal="center" vertical="center" wrapText="1"/>
    </xf>
    <xf numFmtId="10" fontId="29" fillId="2" borderId="72" xfId="0" applyNumberFormat="1" applyFont="1" applyFill="1" applyBorder="1" applyAlignment="1">
      <alignment horizontal="center" vertical="center" wrapText="1"/>
    </xf>
    <xf numFmtId="10" fontId="7" fillId="0" borderId="0" xfId="0" applyNumberFormat="1" applyFont="1" applyAlignment="1">
      <alignment horizontal="center" vertical="center" wrapText="1"/>
    </xf>
    <xf numFmtId="2" fontId="0" fillId="12" borderId="73" xfId="0" applyNumberFormat="1" applyFont="1" applyFill="1" applyBorder="1" applyAlignment="1">
      <alignment horizontal="center" vertical="center" wrapText="1"/>
    </xf>
    <xf numFmtId="10" fontId="28" fillId="9" borderId="45" xfId="0" applyNumberFormat="1" applyFont="1" applyFill="1" applyBorder="1" applyAlignment="1">
      <alignment horizontal="center" vertical="center" wrapText="1"/>
    </xf>
    <xf numFmtId="0" fontId="39" fillId="14"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0" fontId="39" fillId="14" borderId="1" xfId="0" applyNumberFormat="1" applyFont="1" applyFill="1" applyBorder="1" applyAlignment="1">
      <alignment horizontal="center" vertical="center" wrapText="1"/>
    </xf>
    <xf numFmtId="10" fontId="29" fillId="12" borderId="45" xfId="0" applyNumberFormat="1" applyFont="1" applyFill="1" applyBorder="1" applyAlignment="1">
      <alignment horizontal="center" vertical="center" wrapText="1"/>
    </xf>
    <xf numFmtId="10" fontId="39" fillId="11" borderId="1" xfId="0" applyNumberFormat="1" applyFont="1" applyFill="1" applyBorder="1" applyAlignment="1">
      <alignment horizontal="center" vertical="center" wrapText="1"/>
    </xf>
    <xf numFmtId="10" fontId="28" fillId="9" borderId="74" xfId="0" applyNumberFormat="1" applyFont="1" applyFill="1" applyBorder="1" applyAlignment="1">
      <alignment horizontal="center" vertical="center" wrapText="1"/>
    </xf>
    <xf numFmtId="2" fontId="0" fillId="2" borderId="91" xfId="0" applyNumberFormat="1" applyFont="1" applyFill="1" applyBorder="1" applyAlignment="1">
      <alignment horizontal="center" vertical="center" wrapText="1"/>
    </xf>
    <xf numFmtId="1" fontId="28" fillId="2" borderId="32" xfId="0" applyNumberFormat="1" applyFont="1" applyFill="1" applyBorder="1" applyAlignment="1">
      <alignment horizontal="center" vertical="center" wrapText="1"/>
    </xf>
    <xf numFmtId="3" fontId="28" fillId="2" borderId="32" xfId="0" applyNumberFormat="1" applyFont="1" applyFill="1" applyBorder="1" applyAlignment="1">
      <alignment horizontal="center" vertical="center" wrapText="1"/>
    </xf>
    <xf numFmtId="10" fontId="29" fillId="2" borderId="92" xfId="0" applyNumberFormat="1" applyFont="1" applyFill="1" applyBorder="1" applyAlignment="1">
      <alignment horizontal="center" vertical="center" wrapText="1"/>
    </xf>
    <xf numFmtId="3" fontId="30" fillId="9" borderId="1" xfId="0" applyNumberFormat="1" applyFont="1" applyFill="1" applyBorder="1" applyAlignment="1">
      <alignment horizontal="center" vertical="center" wrapText="1"/>
    </xf>
    <xf numFmtId="10" fontId="19" fillId="2" borderId="93" xfId="0" applyNumberFormat="1" applyFont="1" applyFill="1" applyBorder="1" applyAlignment="1">
      <alignment horizontal="center" vertical="center" wrapText="1"/>
    </xf>
    <xf numFmtId="10" fontId="13" fillId="2" borderId="45" xfId="0" applyNumberFormat="1" applyFont="1" applyFill="1" applyBorder="1" applyAlignment="1">
      <alignment horizontal="center" vertical="center" wrapText="1"/>
    </xf>
    <xf numFmtId="10" fontId="29" fillId="9" borderId="72" xfId="0" applyNumberFormat="1" applyFont="1" applyFill="1" applyBorder="1" applyAlignment="1">
      <alignment horizontal="center" vertical="center" wrapText="1"/>
    </xf>
    <xf numFmtId="10" fontId="9" fillId="0" borderId="0" xfId="0" applyNumberFormat="1" applyFont="1"/>
    <xf numFmtId="10" fontId="28" fillId="2" borderId="45" xfId="0" applyNumberFormat="1" applyFont="1" applyFill="1" applyBorder="1" applyAlignment="1">
      <alignment horizontal="center" vertical="center" wrapText="1"/>
    </xf>
    <xf numFmtId="10" fontId="28" fillId="2" borderId="74" xfId="0" applyNumberFormat="1" applyFont="1" applyFill="1" applyBorder="1" applyAlignment="1">
      <alignment horizontal="center" vertical="center" wrapText="1"/>
    </xf>
    <xf numFmtId="2" fontId="0" fillId="9" borderId="91" xfId="0" applyNumberFormat="1" applyFont="1" applyFill="1" applyBorder="1" applyAlignment="1">
      <alignment horizontal="center" wrapText="1"/>
    </xf>
    <xf numFmtId="0" fontId="28" fillId="9" borderId="24" xfId="0" applyFont="1" applyFill="1" applyBorder="1" applyAlignment="1">
      <alignment horizontal="center"/>
    </xf>
    <xf numFmtId="1" fontId="28" fillId="9" borderId="24" xfId="0" applyNumberFormat="1" applyFont="1" applyFill="1" applyBorder="1" applyAlignment="1">
      <alignment horizontal="center"/>
    </xf>
    <xf numFmtId="3" fontId="28" fillId="9" borderId="24" xfId="0" applyNumberFormat="1" applyFont="1" applyFill="1" applyBorder="1" applyAlignment="1">
      <alignment horizontal="center"/>
    </xf>
    <xf numFmtId="10" fontId="29" fillId="9" borderId="95" xfId="0" applyNumberFormat="1" applyFont="1" applyFill="1" applyBorder="1" applyAlignment="1">
      <alignment horizontal="center" wrapText="1"/>
    </xf>
    <xf numFmtId="0" fontId="17" fillId="5" borderId="96" xfId="0" applyFont="1" applyFill="1" applyBorder="1" applyAlignment="1">
      <alignment horizontal="center" vertical="center"/>
    </xf>
    <xf numFmtId="3" fontId="0" fillId="2" borderId="97" xfId="0" applyNumberFormat="1" applyFont="1" applyFill="1" applyBorder="1" applyAlignment="1">
      <alignment horizontal="center" wrapText="1"/>
    </xf>
    <xf numFmtId="3" fontId="30" fillId="2" borderId="75" xfId="0" applyNumberFormat="1" applyFont="1" applyFill="1" applyBorder="1" applyAlignment="1">
      <alignment horizontal="center"/>
    </xf>
    <xf numFmtId="10" fontId="13" fillId="5" borderId="99" xfId="0" applyNumberFormat="1" applyFont="1" applyFill="1" applyBorder="1" applyAlignment="1">
      <alignment horizontal="center" vertical="center"/>
    </xf>
    <xf numFmtId="0" fontId="13" fillId="0" borderId="35" xfId="0" applyFont="1" applyBorder="1" applyAlignment="1">
      <alignment horizontal="center" vertical="center"/>
    </xf>
    <xf numFmtId="10" fontId="29" fillId="2" borderId="101" xfId="0" applyNumberFormat="1" applyFont="1" applyFill="1" applyBorder="1" applyAlignment="1">
      <alignment horizontal="center" wrapText="1"/>
    </xf>
    <xf numFmtId="10" fontId="29" fillId="12" borderId="44" xfId="0" applyNumberFormat="1" applyFont="1" applyFill="1" applyBorder="1" applyAlignment="1">
      <alignment horizontal="center" vertical="center" wrapText="1"/>
    </xf>
    <xf numFmtId="2" fontId="0" fillId="2" borderId="91" xfId="0" applyNumberFormat="1" applyFont="1" applyFill="1" applyBorder="1" applyAlignment="1">
      <alignment horizontal="center" wrapText="1"/>
    </xf>
    <xf numFmtId="9" fontId="28" fillId="2" borderId="24" xfId="0" applyNumberFormat="1" applyFont="1" applyFill="1" applyBorder="1" applyAlignment="1">
      <alignment horizontal="center"/>
    </xf>
    <xf numFmtId="1" fontId="28" fillId="2" borderId="24" xfId="0" applyNumberFormat="1" applyFont="1" applyFill="1" applyBorder="1" applyAlignment="1">
      <alignment horizontal="center"/>
    </xf>
    <xf numFmtId="10" fontId="19" fillId="2" borderId="104" xfId="0" applyNumberFormat="1" applyFont="1" applyFill="1" applyBorder="1" applyAlignment="1">
      <alignment horizontal="center" vertical="center" wrapText="1"/>
    </xf>
    <xf numFmtId="3" fontId="28" fillId="2" borderId="24" xfId="0" applyNumberFormat="1" applyFont="1" applyFill="1" applyBorder="1" applyAlignment="1">
      <alignment horizontal="center"/>
    </xf>
    <xf numFmtId="10" fontId="29" fillId="2" borderId="95" xfId="0" applyNumberFormat="1" applyFont="1" applyFill="1" applyBorder="1" applyAlignment="1">
      <alignment horizontal="center" wrapText="1"/>
    </xf>
    <xf numFmtId="3" fontId="0" fillId="9" borderId="97" xfId="0" applyNumberFormat="1" applyFont="1" applyFill="1" applyBorder="1" applyAlignment="1">
      <alignment horizontal="center" wrapText="1"/>
    </xf>
    <xf numFmtId="3" fontId="30" fillId="9" borderId="75" xfId="0" applyNumberFormat="1" applyFont="1" applyFill="1" applyBorder="1" applyAlignment="1">
      <alignment horizontal="center"/>
    </xf>
    <xf numFmtId="10" fontId="29" fillId="9" borderId="101" xfId="0" applyNumberFormat="1" applyFont="1" applyFill="1" applyBorder="1" applyAlignment="1">
      <alignment horizontal="center" wrapText="1"/>
    </xf>
    <xf numFmtId="0" fontId="28" fillId="9" borderId="24" xfId="0" applyFont="1" applyFill="1" applyBorder="1" applyAlignment="1">
      <alignment horizontal="center"/>
    </xf>
    <xf numFmtId="2" fontId="28" fillId="9" borderId="24" xfId="0" applyNumberFormat="1" applyFont="1" applyFill="1" applyBorder="1" applyAlignment="1">
      <alignment horizontal="center"/>
    </xf>
    <xf numFmtId="4" fontId="28" fillId="9" borderId="24" xfId="0" applyNumberFormat="1" applyFont="1" applyFill="1" applyBorder="1" applyAlignment="1">
      <alignment horizontal="center"/>
    </xf>
    <xf numFmtId="17" fontId="19" fillId="0" borderId="3" xfId="0" applyNumberFormat="1" applyFont="1" applyBorder="1" applyAlignment="1">
      <alignment horizontal="center" vertical="center" wrapText="1"/>
    </xf>
    <xf numFmtId="0" fontId="30" fillId="2" borderId="75" xfId="0" applyFont="1" applyFill="1" applyBorder="1" applyAlignment="1">
      <alignment horizontal="center"/>
    </xf>
    <xf numFmtId="2" fontId="30" fillId="2" borderId="75" xfId="0" applyNumberFormat="1" applyFont="1" applyFill="1" applyBorder="1" applyAlignment="1">
      <alignment horizontal="center"/>
    </xf>
    <xf numFmtId="4" fontId="30" fillId="2" borderId="75" xfId="0" applyNumberFormat="1" applyFont="1" applyFill="1" applyBorder="1" applyAlignment="1">
      <alignment horizontal="center"/>
    </xf>
    <xf numFmtId="0" fontId="28" fillId="2" borderId="24" xfId="0" applyFont="1" applyFill="1" applyBorder="1" applyAlignment="1">
      <alignment horizontal="center"/>
    </xf>
    <xf numFmtId="4" fontId="28" fillId="2" borderId="24" xfId="0" applyNumberFormat="1" applyFont="1" applyFill="1" applyBorder="1" applyAlignment="1">
      <alignment horizontal="center"/>
    </xf>
    <xf numFmtId="0" fontId="30" fillId="9" borderId="75" xfId="0" applyFont="1" applyFill="1" applyBorder="1" applyAlignment="1">
      <alignment horizontal="center"/>
    </xf>
    <xf numFmtId="2" fontId="30" fillId="9" borderId="75" xfId="0" applyNumberFormat="1" applyFont="1" applyFill="1" applyBorder="1" applyAlignment="1">
      <alignment horizontal="center"/>
    </xf>
    <xf numFmtId="10" fontId="30" fillId="9" borderId="75" xfId="0" applyNumberFormat="1" applyFont="1" applyFill="1" applyBorder="1" applyAlignment="1">
      <alignment horizontal="center"/>
    </xf>
    <xf numFmtId="4" fontId="30" fillId="9" borderId="75" xfId="0" applyNumberFormat="1" applyFont="1" applyFill="1" applyBorder="1" applyAlignment="1">
      <alignment horizontal="center"/>
    </xf>
    <xf numFmtId="2" fontId="0" fillId="9" borderId="87" xfId="0" applyNumberFormat="1" applyFont="1" applyFill="1" applyBorder="1" applyAlignment="1">
      <alignment horizontal="center" vertical="center" wrapText="1"/>
    </xf>
    <xf numFmtId="10" fontId="28" fillId="9" borderId="88" xfId="0" applyNumberFormat="1" applyFont="1" applyFill="1" applyBorder="1" applyAlignment="1">
      <alignment horizontal="center" vertical="center" wrapText="1"/>
    </xf>
    <xf numFmtId="2" fontId="0" fillId="2" borderId="66" xfId="0" applyNumberFormat="1" applyFont="1" applyFill="1" applyBorder="1" applyAlignment="1">
      <alignment horizontal="center" wrapText="1"/>
    </xf>
    <xf numFmtId="10" fontId="28" fillId="2" borderId="108" xfId="0" applyNumberFormat="1" applyFont="1" applyFill="1" applyBorder="1" applyAlignment="1">
      <alignment horizontal="center"/>
    </xf>
    <xf numFmtId="0" fontId="28" fillId="2" borderId="108" xfId="0" applyFont="1" applyFill="1" applyBorder="1" applyAlignment="1">
      <alignment horizontal="center"/>
    </xf>
    <xf numFmtId="4" fontId="28" fillId="2" borderId="108" xfId="0" applyNumberFormat="1" applyFont="1" applyFill="1" applyBorder="1" applyAlignment="1">
      <alignment horizontal="center"/>
    </xf>
    <xf numFmtId="10" fontId="29" fillId="2" borderId="110" xfId="0" applyNumberFormat="1" applyFont="1" applyFill="1" applyBorder="1" applyAlignment="1">
      <alignment horizontal="center" wrapText="1"/>
    </xf>
    <xf numFmtId="0" fontId="43" fillId="0" borderId="0" xfId="0" applyFont="1" applyAlignment="1">
      <alignment vertical="center"/>
    </xf>
    <xf numFmtId="0" fontId="43" fillId="3" borderId="1" xfId="0" applyFont="1" applyFill="1" applyBorder="1" applyAlignment="1">
      <alignment horizontal="center" vertical="center"/>
    </xf>
    <xf numFmtId="10" fontId="43" fillId="3" borderId="1" xfId="0" applyNumberFormat="1" applyFont="1" applyFill="1" applyBorder="1" applyAlignment="1">
      <alignment vertical="center"/>
    </xf>
    <xf numFmtId="2" fontId="0" fillId="2" borderId="91" xfId="0" applyNumberFormat="1" applyFont="1" applyFill="1" applyBorder="1" applyAlignment="1">
      <alignment horizontal="center" wrapText="1"/>
    </xf>
    <xf numFmtId="0" fontId="28" fillId="2" borderId="24" xfId="0" applyFont="1" applyFill="1" applyBorder="1" applyAlignment="1">
      <alignment horizontal="center"/>
    </xf>
    <xf numFmtId="0" fontId="43" fillId="3" borderId="45" xfId="0" applyFont="1" applyFill="1" applyBorder="1" applyAlignment="1">
      <alignment horizontal="center" vertical="center"/>
    </xf>
    <xf numFmtId="10" fontId="45" fillId="3" borderId="45" xfId="0" applyNumberFormat="1" applyFont="1" applyFill="1" applyBorder="1" applyAlignment="1">
      <alignment vertical="center"/>
    </xf>
    <xf numFmtId="3" fontId="28" fillId="2" borderId="24" xfId="0" applyNumberFormat="1" applyFont="1" applyFill="1" applyBorder="1" applyAlignment="1">
      <alignment horizontal="center"/>
    </xf>
    <xf numFmtId="0" fontId="46" fillId="15" borderId="32" xfId="0" applyFont="1" applyFill="1" applyBorder="1" applyAlignment="1">
      <alignment horizontal="center" vertical="center" wrapText="1"/>
    </xf>
    <xf numFmtId="0" fontId="46" fillId="15" borderId="113" xfId="0" applyFont="1" applyFill="1" applyBorder="1" applyAlignment="1">
      <alignment horizontal="center" vertical="center" wrapText="1"/>
    </xf>
    <xf numFmtId="10" fontId="29" fillId="2" borderId="95" xfId="0" applyNumberFormat="1" applyFont="1" applyFill="1" applyBorder="1" applyAlignment="1">
      <alignment horizontal="center" wrapText="1"/>
    </xf>
    <xf numFmtId="0" fontId="17" fillId="0" borderId="0" xfId="0" applyFont="1" applyAlignment="1">
      <alignment horizontal="center" vertical="center" wrapText="1"/>
    </xf>
    <xf numFmtId="3" fontId="0" fillId="9" borderId="97" xfId="0" applyNumberFormat="1" applyFont="1" applyFill="1" applyBorder="1" applyAlignment="1">
      <alignment horizontal="center" wrapText="1"/>
    </xf>
    <xf numFmtId="0" fontId="30" fillId="9" borderId="75" xfId="0" applyFont="1" applyFill="1" applyBorder="1" applyAlignment="1">
      <alignment horizontal="center"/>
    </xf>
    <xf numFmtId="0" fontId="46" fillId="15" borderId="40" xfId="0" applyFont="1" applyFill="1" applyBorder="1" applyAlignment="1">
      <alignment horizontal="center" vertical="center" wrapText="1"/>
    </xf>
    <xf numFmtId="0" fontId="46" fillId="15" borderId="40" xfId="0" applyFont="1" applyFill="1" applyBorder="1" applyAlignment="1">
      <alignment horizontal="center" vertical="center" wrapText="1"/>
    </xf>
    <xf numFmtId="3" fontId="30" fillId="9" borderId="75" xfId="0" applyNumberFormat="1" applyFont="1" applyFill="1" applyBorder="1" applyAlignment="1">
      <alignment horizontal="center"/>
    </xf>
    <xf numFmtId="0" fontId="24" fillId="0" borderId="0" xfId="0" applyFont="1" applyAlignment="1">
      <alignment vertical="center"/>
    </xf>
    <xf numFmtId="0" fontId="24" fillId="0" borderId="0" xfId="0" applyFont="1" applyAlignment="1">
      <alignment vertical="center" wrapText="1"/>
    </xf>
    <xf numFmtId="10" fontId="29" fillId="9" borderId="101" xfId="0" applyNumberFormat="1" applyFont="1" applyFill="1" applyBorder="1" applyAlignment="1">
      <alignment horizontal="center" wrapText="1"/>
    </xf>
    <xf numFmtId="2" fontId="24" fillId="2" borderId="113" xfId="0" applyNumberFormat="1" applyFont="1" applyFill="1" applyBorder="1" applyAlignment="1">
      <alignment horizontal="center" vertical="center" wrapText="1"/>
    </xf>
    <xf numFmtId="3" fontId="24" fillId="0" borderId="75" xfId="0" applyNumberFormat="1" applyFont="1" applyBorder="1" applyAlignment="1">
      <alignment horizontal="center" vertical="center" wrapText="1"/>
    </xf>
    <xf numFmtId="3" fontId="46" fillId="0" borderId="90" xfId="0" applyNumberFormat="1" applyFont="1" applyBorder="1" applyAlignment="1">
      <alignment horizontal="center" vertical="center" wrapText="1"/>
    </xf>
    <xf numFmtId="10" fontId="46" fillId="0" borderId="1" xfId="0" applyNumberFormat="1" applyFont="1" applyBorder="1" applyAlignment="1">
      <alignment horizontal="center" vertical="center" wrapText="1"/>
    </xf>
    <xf numFmtId="2" fontId="0" fillId="9" borderId="91" xfId="0" applyNumberFormat="1" applyFont="1" applyFill="1" applyBorder="1" applyAlignment="1">
      <alignment horizontal="center" wrapText="1"/>
    </xf>
    <xf numFmtId="10" fontId="24" fillId="0" borderId="0" xfId="0" applyNumberFormat="1" applyFont="1" applyAlignment="1">
      <alignment vertical="center"/>
    </xf>
    <xf numFmtId="165" fontId="28" fillId="9" borderId="24" xfId="0" applyNumberFormat="1" applyFont="1" applyFill="1" applyBorder="1" applyAlignment="1">
      <alignment horizontal="center"/>
    </xf>
    <xf numFmtId="0" fontId="28" fillId="9" borderId="24" xfId="0" applyFont="1" applyFill="1" applyBorder="1" applyAlignment="1">
      <alignment horizontal="center"/>
    </xf>
    <xf numFmtId="3" fontId="47" fillId="2" borderId="1" xfId="0" applyNumberFormat="1" applyFont="1" applyFill="1" applyBorder="1" applyAlignment="1">
      <alignment vertical="center" wrapText="1"/>
    </xf>
    <xf numFmtId="3" fontId="47" fillId="0" borderId="75" xfId="0" applyNumberFormat="1" applyFont="1" applyBorder="1" applyAlignment="1">
      <alignment horizontal="center" vertical="center" wrapText="1"/>
    </xf>
    <xf numFmtId="3" fontId="47" fillId="0" borderId="1" xfId="0" applyNumberFormat="1" applyFont="1" applyBorder="1" applyAlignment="1">
      <alignment horizontal="center" vertical="center" wrapText="1"/>
    </xf>
    <xf numFmtId="3" fontId="47" fillId="0" borderId="1" xfId="0" applyNumberFormat="1" applyFont="1" applyBorder="1" applyAlignment="1">
      <alignment vertical="center" wrapText="1"/>
    </xf>
    <xf numFmtId="3" fontId="47" fillId="0" borderId="1" xfId="0" applyNumberFormat="1" applyFont="1" applyBorder="1" applyAlignment="1">
      <alignment vertical="center" wrapText="1"/>
    </xf>
    <xf numFmtId="3" fontId="48" fillId="0" borderId="30" xfId="0" applyNumberFormat="1" applyFont="1" applyBorder="1" applyAlignment="1">
      <alignment horizontal="center" vertical="center" wrapText="1"/>
    </xf>
    <xf numFmtId="4" fontId="28" fillId="9" borderId="24" xfId="0" applyNumberFormat="1" applyFont="1" applyFill="1" applyBorder="1" applyAlignment="1">
      <alignment horizontal="center"/>
    </xf>
    <xf numFmtId="10" fontId="29" fillId="9" borderId="95" xfId="0" applyNumberFormat="1" applyFont="1" applyFill="1" applyBorder="1" applyAlignment="1">
      <alignment horizontal="center" wrapText="1"/>
    </xf>
    <xf numFmtId="3" fontId="0" fillId="2" borderId="97" xfId="0" applyNumberFormat="1" applyFont="1" applyFill="1" applyBorder="1" applyAlignment="1">
      <alignment horizontal="center" wrapText="1"/>
    </xf>
    <xf numFmtId="2" fontId="30" fillId="2" borderId="75" xfId="0" applyNumberFormat="1" applyFont="1" applyFill="1" applyBorder="1" applyAlignment="1">
      <alignment horizontal="center"/>
    </xf>
    <xf numFmtId="49" fontId="24" fillId="0" borderId="121" xfId="0" applyNumberFormat="1" applyFont="1" applyBorder="1" applyAlignment="1">
      <alignment horizontal="center" vertical="center" wrapText="1"/>
    </xf>
    <xf numFmtId="10" fontId="24" fillId="2" borderId="1" xfId="0" applyNumberFormat="1" applyFont="1" applyFill="1" applyBorder="1" applyAlignment="1">
      <alignment horizontal="center" vertical="center" wrapText="1"/>
    </xf>
    <xf numFmtId="10" fontId="24" fillId="3" borderId="122" xfId="0" applyNumberFormat="1" applyFont="1" applyFill="1" applyBorder="1" applyAlignment="1">
      <alignment vertical="center" wrapText="1"/>
    </xf>
    <xf numFmtId="10" fontId="24" fillId="3" borderId="123" xfId="0" applyNumberFormat="1" applyFont="1" applyFill="1" applyBorder="1" applyAlignment="1">
      <alignment vertical="center" wrapText="1"/>
    </xf>
    <xf numFmtId="4" fontId="30" fillId="2" borderId="75" xfId="0" applyNumberFormat="1" applyFont="1" applyFill="1" applyBorder="1" applyAlignment="1">
      <alignment horizontal="center"/>
    </xf>
    <xf numFmtId="10" fontId="29" fillId="2" borderId="101" xfId="0" applyNumberFormat="1" applyFont="1" applyFill="1" applyBorder="1" applyAlignment="1">
      <alignment horizontal="center" wrapText="1"/>
    </xf>
    <xf numFmtId="49" fontId="24" fillId="0" borderId="127" xfId="0" applyNumberFormat="1" applyFont="1" applyBorder="1" applyAlignment="1">
      <alignment horizontal="center" vertical="center" wrapText="1"/>
    </xf>
    <xf numFmtId="10" fontId="30" fillId="9" borderId="45" xfId="0" applyNumberFormat="1" applyFont="1" applyFill="1" applyBorder="1" applyAlignment="1">
      <alignment horizontal="center" vertical="center" wrapText="1"/>
    </xf>
    <xf numFmtId="10" fontId="47" fillId="2" borderId="1" xfId="0" applyNumberFormat="1" applyFont="1" applyFill="1" applyBorder="1" applyAlignment="1">
      <alignment horizontal="center" vertical="center" wrapText="1"/>
    </xf>
    <xf numFmtId="10" fontId="47" fillId="2" borderId="1" xfId="0" applyNumberFormat="1" applyFont="1" applyFill="1" applyBorder="1" applyAlignment="1">
      <alignment horizontal="center" vertical="center" wrapText="1"/>
    </xf>
    <xf numFmtId="10" fontId="47" fillId="3" borderId="128" xfId="0" applyNumberFormat="1" applyFont="1" applyFill="1" applyBorder="1" applyAlignment="1">
      <alignment vertical="center" wrapText="1"/>
    </xf>
    <xf numFmtId="10" fontId="24" fillId="3" borderId="129" xfId="0" applyNumberFormat="1" applyFont="1" applyFill="1" applyBorder="1" applyAlignment="1">
      <alignment vertical="center" wrapText="1"/>
    </xf>
    <xf numFmtId="10" fontId="28" fillId="2" borderId="24" xfId="0" applyNumberFormat="1" applyFont="1" applyFill="1" applyBorder="1" applyAlignment="1">
      <alignment horizontal="center"/>
    </xf>
    <xf numFmtId="10" fontId="30" fillId="9" borderId="75" xfId="0" applyNumberFormat="1" applyFont="1" applyFill="1" applyBorder="1" applyAlignment="1">
      <alignment horizontal="center"/>
    </xf>
    <xf numFmtId="10" fontId="24" fillId="3" borderId="128" xfId="0" applyNumberFormat="1" applyFont="1" applyFill="1" applyBorder="1" applyAlignment="1">
      <alignment vertical="center" wrapText="1"/>
    </xf>
    <xf numFmtId="10" fontId="24" fillId="12" borderId="1" xfId="0" applyNumberFormat="1" applyFont="1" applyFill="1" applyBorder="1" applyAlignment="1">
      <alignment horizontal="center" vertical="center" wrapText="1"/>
    </xf>
    <xf numFmtId="10" fontId="30" fillId="2" borderId="45" xfId="0" applyNumberFormat="1" applyFont="1" applyFill="1" applyBorder="1" applyAlignment="1">
      <alignment horizontal="center" vertical="center" wrapText="1"/>
    </xf>
    <xf numFmtId="10" fontId="24" fillId="0" borderId="2" xfId="0" applyNumberFormat="1" applyFont="1" applyBorder="1" applyAlignment="1">
      <alignment horizontal="center" vertical="center" wrapText="1"/>
    </xf>
    <xf numFmtId="0" fontId="24" fillId="0" borderId="1" xfId="0" applyFont="1" applyBorder="1" applyAlignment="1">
      <alignment horizontal="center" vertical="center"/>
    </xf>
    <xf numFmtId="0" fontId="24" fillId="0" borderId="90" xfId="0" applyFont="1" applyBorder="1" applyAlignment="1">
      <alignment horizontal="center" vertical="center"/>
    </xf>
    <xf numFmtId="49" fontId="24" fillId="0" borderId="132" xfId="0" applyNumberFormat="1" applyFont="1" applyBorder="1" applyAlignment="1">
      <alignment horizontal="center" vertical="center" wrapText="1"/>
    </xf>
    <xf numFmtId="10" fontId="24" fillId="3" borderId="133" xfId="0" applyNumberFormat="1" applyFont="1" applyFill="1" applyBorder="1" applyAlignment="1">
      <alignment vertical="center" wrapText="1"/>
    </xf>
    <xf numFmtId="10" fontId="24" fillId="3" borderId="135" xfId="0" applyNumberFormat="1" applyFont="1" applyFill="1" applyBorder="1" applyAlignment="1">
      <alignment vertical="center" wrapText="1"/>
    </xf>
    <xf numFmtId="49" fontId="24" fillId="3" borderId="1" xfId="0" applyNumberFormat="1" applyFont="1" applyFill="1" applyBorder="1" applyAlignment="1">
      <alignment horizontal="center" vertical="center" wrapText="1"/>
    </xf>
    <xf numFmtId="9" fontId="28" fillId="9" borderId="24" xfId="0" applyNumberFormat="1" applyFont="1" applyFill="1" applyBorder="1" applyAlignment="1">
      <alignment horizontal="center"/>
    </xf>
    <xf numFmtId="165" fontId="24" fillId="3" borderId="1" xfId="0" applyNumberFormat="1" applyFont="1" applyFill="1" applyBorder="1" applyAlignment="1">
      <alignment horizontal="center" vertical="center" wrapText="1"/>
    </xf>
    <xf numFmtId="9" fontId="24" fillId="3" borderId="1" xfId="0" applyNumberFormat="1" applyFont="1" applyFill="1" applyBorder="1" applyAlignment="1">
      <alignment vertical="center" wrapText="1"/>
    </xf>
    <xf numFmtId="10" fontId="24" fillId="3" borderId="1" xfId="0" applyNumberFormat="1" applyFont="1" applyFill="1" applyBorder="1" applyAlignment="1">
      <alignment vertical="center" wrapText="1"/>
    </xf>
    <xf numFmtId="166" fontId="30" fillId="2" borderId="75" xfId="0" applyNumberFormat="1" applyFont="1" applyFill="1" applyBorder="1" applyAlignment="1">
      <alignment horizontal="center"/>
    </xf>
    <xf numFmtId="0" fontId="24" fillId="0" borderId="0" xfId="0" applyFont="1" applyAlignment="1">
      <alignment horizontal="center" vertical="center" wrapText="1"/>
    </xf>
    <xf numFmtId="167" fontId="30" fillId="2" borderId="75" xfId="0" applyNumberFormat="1" applyFont="1" applyFill="1" applyBorder="1" applyAlignment="1">
      <alignment horizontal="center"/>
    </xf>
    <xf numFmtId="49" fontId="24" fillId="3" borderId="45" xfId="0" applyNumberFormat="1" applyFont="1" applyFill="1" applyBorder="1" applyAlignment="1">
      <alignment horizontal="center" vertical="center" wrapText="1"/>
    </xf>
    <xf numFmtId="9" fontId="30" fillId="2" borderId="75" xfId="0" applyNumberFormat="1" applyFont="1" applyFill="1" applyBorder="1" applyAlignment="1">
      <alignment horizontal="center"/>
    </xf>
    <xf numFmtId="10" fontId="24" fillId="3" borderId="45" xfId="0" applyNumberFormat="1" applyFont="1" applyFill="1" applyBorder="1" applyAlignment="1">
      <alignment horizontal="center" vertical="center" wrapText="1"/>
    </xf>
    <xf numFmtId="10" fontId="24" fillId="3" borderId="45" xfId="0" applyNumberFormat="1" applyFont="1" applyFill="1" applyBorder="1" applyAlignment="1">
      <alignment vertical="center" wrapText="1"/>
    </xf>
    <xf numFmtId="10" fontId="24" fillId="5" borderId="45" xfId="0" applyNumberFormat="1" applyFont="1" applyFill="1" applyBorder="1" applyAlignment="1">
      <alignment vertical="center" wrapText="1"/>
    </xf>
    <xf numFmtId="0" fontId="46" fillId="15" borderId="47" xfId="0" applyFont="1" applyFill="1" applyBorder="1" applyAlignment="1">
      <alignment horizontal="center" vertical="center" wrapText="1"/>
    </xf>
    <xf numFmtId="0" fontId="46" fillId="0" borderId="1" xfId="0" applyFont="1" applyBorder="1" applyAlignment="1">
      <alignment vertical="center" wrapText="1"/>
    </xf>
    <xf numFmtId="1" fontId="24" fillId="0" borderId="75" xfId="0" applyNumberFormat="1" applyFont="1" applyBorder="1" applyAlignment="1">
      <alignment horizontal="center" vertical="center" wrapText="1"/>
    </xf>
    <xf numFmtId="1" fontId="24" fillId="2" borderId="11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48" fillId="0" borderId="4" xfId="0" applyFont="1" applyBorder="1" applyAlignment="1">
      <alignment vertical="center" wrapText="1"/>
    </xf>
    <xf numFmtId="1" fontId="47" fillId="0" borderId="75" xfId="0" applyNumberFormat="1" applyFont="1" applyBorder="1" applyAlignment="1">
      <alignment horizontal="center" vertical="center" wrapText="1"/>
    </xf>
    <xf numFmtId="2" fontId="47" fillId="0" borderId="75" xfId="0" applyNumberFormat="1" applyFont="1" applyBorder="1" applyAlignment="1">
      <alignment horizontal="center" vertical="center" wrapText="1"/>
    </xf>
    <xf numFmtId="1" fontId="47" fillId="2" borderId="113" xfId="0" applyNumberFormat="1" applyFont="1" applyFill="1" applyBorder="1" applyAlignment="1">
      <alignment horizontal="center" vertical="center" wrapText="1"/>
    </xf>
    <xf numFmtId="168" fontId="48" fillId="0" borderId="30" xfId="0" applyNumberFormat="1" applyFont="1" applyBorder="1" applyAlignment="1">
      <alignment horizontal="center" vertical="center" wrapText="1"/>
    </xf>
    <xf numFmtId="0" fontId="17" fillId="5" borderId="50" xfId="0" applyFont="1" applyFill="1" applyBorder="1" applyAlignment="1">
      <alignment horizontal="center" vertical="center"/>
    </xf>
    <xf numFmtId="0" fontId="30" fillId="2" borderId="75" xfId="0" applyFont="1" applyFill="1" applyBorder="1" applyAlignment="1">
      <alignment horizontal="center"/>
    </xf>
    <xf numFmtId="0" fontId="19" fillId="0" borderId="32" xfId="0" applyFont="1" applyBorder="1" applyAlignment="1">
      <alignment horizontal="center" vertical="center" wrapText="1"/>
    </xf>
    <xf numFmtId="10" fontId="13" fillId="0" borderId="32" xfId="0" applyNumberFormat="1" applyFont="1" applyBorder="1" applyAlignment="1">
      <alignment horizontal="center" vertical="center"/>
    </xf>
    <xf numFmtId="10" fontId="13" fillId="0" borderId="8" xfId="0" applyNumberFormat="1" applyFont="1" applyBorder="1" applyAlignment="1">
      <alignment horizontal="center" vertical="center"/>
    </xf>
    <xf numFmtId="0" fontId="19" fillId="0" borderId="1" xfId="0" applyFont="1" applyBorder="1" applyAlignment="1">
      <alignment horizontal="center" vertical="center" wrapText="1"/>
    </xf>
    <xf numFmtId="10" fontId="13" fillId="0" borderId="1" xfId="0" applyNumberFormat="1" applyFont="1" applyBorder="1" applyAlignment="1">
      <alignment horizontal="center" vertical="center"/>
    </xf>
    <xf numFmtId="10" fontId="13" fillId="0" borderId="11" xfId="0" applyNumberFormat="1" applyFont="1" applyBorder="1" applyAlignment="1">
      <alignment horizontal="center" vertical="center"/>
    </xf>
    <xf numFmtId="9" fontId="24" fillId="3" borderId="1" xfId="0" applyNumberFormat="1" applyFont="1" applyFill="1" applyBorder="1" applyAlignment="1">
      <alignment horizontal="center" vertical="center" wrapText="1"/>
    </xf>
    <xf numFmtId="10" fontId="24" fillId="3" borderId="1" xfId="0" applyNumberFormat="1" applyFont="1" applyFill="1" applyBorder="1" applyAlignment="1">
      <alignment horizontal="center" vertical="center" wrapText="1"/>
    </xf>
    <xf numFmtId="0" fontId="24" fillId="2" borderId="1" xfId="0" applyFont="1" applyFill="1" applyBorder="1" applyAlignment="1">
      <alignment vertical="center" wrapText="1"/>
    </xf>
    <xf numFmtId="0" fontId="24" fillId="0" borderId="75" xfId="0" applyFont="1" applyBorder="1" applyAlignment="1">
      <alignment horizontal="center" vertical="center" wrapText="1"/>
    </xf>
    <xf numFmtId="0" fontId="19" fillId="0" borderId="45" xfId="0" applyFont="1" applyBorder="1" applyAlignment="1">
      <alignment horizontal="center" vertical="center" wrapText="1"/>
    </xf>
    <xf numFmtId="10" fontId="13" fillId="0" borderId="45" xfId="0" applyNumberFormat="1" applyFont="1" applyBorder="1" applyAlignment="1">
      <alignment horizontal="center" vertical="center"/>
    </xf>
    <xf numFmtId="10" fontId="13" fillId="0" borderId="112" xfId="0" applyNumberFormat="1" applyFont="1" applyBorder="1" applyAlignment="1">
      <alignment horizontal="center" vertical="center"/>
    </xf>
    <xf numFmtId="10" fontId="47" fillId="2" borderId="40" xfId="0" applyNumberFormat="1" applyFont="1" applyFill="1" applyBorder="1" applyAlignment="1">
      <alignment vertical="center" wrapText="1"/>
    </xf>
    <xf numFmtId="0" fontId="47" fillId="0" borderId="75" xfId="0" applyFont="1" applyBorder="1" applyAlignment="1">
      <alignment horizontal="center" vertical="center" wrapText="1"/>
    </xf>
    <xf numFmtId="0" fontId="47" fillId="0" borderId="75" xfId="0" applyFont="1" applyBorder="1" applyAlignment="1">
      <alignment horizontal="center" vertical="center" wrapText="1"/>
    </xf>
    <xf numFmtId="2" fontId="0" fillId="2" borderId="66" xfId="0" applyNumberFormat="1" applyFont="1" applyFill="1" applyBorder="1" applyAlignment="1">
      <alignment horizontal="center" wrapText="1"/>
    </xf>
    <xf numFmtId="3" fontId="28" fillId="2" borderId="108" xfId="0" applyNumberFormat="1" applyFont="1" applyFill="1" applyBorder="1" applyAlignment="1">
      <alignment horizontal="center"/>
    </xf>
    <xf numFmtId="10" fontId="29" fillId="2" borderId="110" xfId="0" applyNumberFormat="1" applyFont="1" applyFill="1" applyBorder="1" applyAlignment="1">
      <alignment horizontal="center" wrapText="1"/>
    </xf>
    <xf numFmtId="10" fontId="24" fillId="0" borderId="78" xfId="0" applyNumberFormat="1" applyFont="1" applyBorder="1" applyAlignment="1">
      <alignment horizontal="center" vertical="center" wrapText="1"/>
    </xf>
    <xf numFmtId="9" fontId="46" fillId="0" borderId="90" xfId="0" applyNumberFormat="1" applyFont="1" applyBorder="1" applyAlignment="1">
      <alignment horizontal="center" vertical="center" wrapText="1"/>
    </xf>
    <xf numFmtId="10" fontId="28" fillId="9" borderId="24" xfId="0" applyNumberFormat="1" applyFont="1" applyFill="1" applyBorder="1" applyAlignment="1">
      <alignment horizontal="center"/>
    </xf>
    <xf numFmtId="10" fontId="48" fillId="0" borderId="75" xfId="0" applyNumberFormat="1" applyFont="1" applyBorder="1" applyAlignment="1">
      <alignment horizontal="center" vertical="center" wrapText="1"/>
    </xf>
    <xf numFmtId="10" fontId="48" fillId="0" borderId="4" xfId="0" applyNumberFormat="1" applyFont="1" applyBorder="1" applyAlignment="1">
      <alignment horizontal="center" vertical="center" wrapText="1"/>
    </xf>
    <xf numFmtId="10" fontId="48" fillId="0" borderId="75" xfId="0" applyNumberFormat="1" applyFont="1" applyBorder="1" applyAlignment="1">
      <alignment horizontal="center" vertical="center" wrapText="1"/>
    </xf>
    <xf numFmtId="10" fontId="48" fillId="0" borderId="4" xfId="0" applyNumberFormat="1" applyFont="1" applyBorder="1" applyAlignment="1">
      <alignment horizontal="center" vertical="center" wrapText="1"/>
    </xf>
    <xf numFmtId="10" fontId="30" fillId="2" borderId="75" xfId="0" applyNumberFormat="1" applyFont="1" applyFill="1" applyBorder="1" applyAlignment="1">
      <alignment horizontal="center"/>
    </xf>
    <xf numFmtId="10" fontId="48" fillId="0" borderId="90" xfId="0" applyNumberFormat="1" applyFont="1" applyBorder="1" applyAlignment="1">
      <alignment horizontal="center" vertical="center" wrapText="1"/>
    </xf>
    <xf numFmtId="10" fontId="24" fillId="0" borderId="1" xfId="0" applyNumberFormat="1" applyFont="1" applyBorder="1" applyAlignment="1">
      <alignment horizontal="center" vertical="center" wrapText="1"/>
    </xf>
    <xf numFmtId="10" fontId="47" fillId="0" borderId="1" xfId="0" applyNumberFormat="1" applyFont="1" applyBorder="1" applyAlignment="1">
      <alignment horizontal="center" vertical="center" wrapText="1"/>
    </xf>
    <xf numFmtId="10" fontId="47" fillId="0" borderId="1" xfId="0" applyNumberFormat="1" applyFont="1" applyBorder="1" applyAlignment="1">
      <alignment horizontal="center" vertical="center" wrapText="1"/>
    </xf>
    <xf numFmtId="169" fontId="24" fillId="3" borderId="1" xfId="0" applyNumberFormat="1" applyFont="1" applyFill="1" applyBorder="1" applyAlignment="1">
      <alignment horizontal="center" vertical="center" wrapText="1"/>
    </xf>
    <xf numFmtId="3" fontId="28" fillId="9" borderId="24" xfId="0" applyNumberFormat="1" applyFont="1" applyFill="1" applyBorder="1" applyAlignment="1">
      <alignment horizontal="center"/>
    </xf>
    <xf numFmtId="3" fontId="30" fillId="2" borderId="75" xfId="0" applyNumberFormat="1" applyFont="1" applyFill="1" applyBorder="1" applyAlignment="1">
      <alignment horizontal="center"/>
    </xf>
    <xf numFmtId="0" fontId="46" fillId="2" borderId="1" xfId="0" applyFont="1" applyFill="1" applyBorder="1" applyAlignment="1">
      <alignment horizontal="center" vertical="center" wrapText="1"/>
    </xf>
    <xf numFmtId="0" fontId="50" fillId="0" borderId="1" xfId="0" applyFont="1" applyBorder="1" applyAlignment="1">
      <alignment horizontal="center"/>
    </xf>
    <xf numFmtId="0" fontId="48" fillId="2" borderId="1" xfId="0" applyFont="1" applyFill="1" applyBorder="1" applyAlignment="1">
      <alignment horizontal="center" vertical="center" wrapText="1"/>
    </xf>
    <xf numFmtId="0" fontId="47" fillId="0" borderId="1" xfId="0" applyFont="1" applyBorder="1" applyAlignment="1">
      <alignment horizontal="center"/>
    </xf>
    <xf numFmtId="17" fontId="19" fillId="0" borderId="32" xfId="0" applyNumberFormat="1" applyFont="1" applyBorder="1" applyAlignment="1">
      <alignment horizontal="center" vertical="center" wrapText="1"/>
    </xf>
    <xf numFmtId="0" fontId="47" fillId="0" borderId="1" xfId="0" applyFont="1" applyBorder="1" applyAlignment="1">
      <alignment horizontal="center"/>
    </xf>
    <xf numFmtId="10" fontId="17" fillId="0" borderId="8" xfId="0" applyNumberFormat="1" applyFont="1" applyBorder="1" applyAlignment="1">
      <alignment horizontal="center" vertical="center"/>
    </xf>
    <xf numFmtId="17" fontId="19" fillId="0" borderId="1" xfId="0" applyNumberFormat="1" applyFont="1" applyBorder="1" applyAlignment="1">
      <alignment horizontal="center" vertical="center" wrapText="1"/>
    </xf>
    <xf numFmtId="10" fontId="17" fillId="0" borderId="11" xfId="0" applyNumberFormat="1" applyFont="1" applyBorder="1" applyAlignment="1">
      <alignment horizontal="center" vertical="center"/>
    </xf>
    <xf numFmtId="49" fontId="24" fillId="0" borderId="2" xfId="0" applyNumberFormat="1" applyFont="1" applyBorder="1" applyAlignment="1">
      <alignment horizontal="center" vertical="center" wrapText="1"/>
    </xf>
    <xf numFmtId="49" fontId="24" fillId="0" borderId="1" xfId="0" applyNumberFormat="1" applyFont="1" applyBorder="1" applyAlignment="1">
      <alignment horizontal="center" vertical="center" wrapText="1"/>
    </xf>
    <xf numFmtId="10" fontId="50" fillId="0" borderId="1" xfId="0" applyNumberFormat="1" applyFont="1" applyBorder="1"/>
    <xf numFmtId="9" fontId="50" fillId="17" borderId="1" xfId="0" applyNumberFormat="1" applyFont="1" applyFill="1" applyBorder="1" applyAlignment="1">
      <alignment horizontal="right"/>
    </xf>
    <xf numFmtId="0" fontId="48" fillId="0" borderId="1" xfId="0" applyFont="1" applyBorder="1" applyAlignment="1">
      <alignment vertical="center" wrapText="1"/>
    </xf>
    <xf numFmtId="0" fontId="47" fillId="0" borderId="1" xfId="0" applyFont="1" applyBorder="1"/>
    <xf numFmtId="9" fontId="50" fillId="17" borderId="1" xfId="0" applyNumberFormat="1" applyFont="1" applyFill="1" applyBorder="1"/>
    <xf numFmtId="0" fontId="50" fillId="17" borderId="1" xfId="0" applyFont="1" applyFill="1" applyBorder="1"/>
    <xf numFmtId="17" fontId="19" fillId="0" borderId="45" xfId="0" applyNumberFormat="1" applyFont="1" applyBorder="1" applyAlignment="1">
      <alignment horizontal="center" vertical="center" wrapText="1"/>
    </xf>
    <xf numFmtId="9" fontId="24" fillId="5" borderId="45" xfId="0" applyNumberFormat="1" applyFont="1" applyFill="1" applyBorder="1" applyAlignment="1">
      <alignment vertical="center" wrapText="1"/>
    </xf>
    <xf numFmtId="10" fontId="17" fillId="0" borderId="112" xfId="0" applyNumberFormat="1" applyFont="1" applyBorder="1" applyAlignment="1">
      <alignment horizontal="center" vertical="center"/>
    </xf>
    <xf numFmtId="0" fontId="46" fillId="15" borderId="1" xfId="0" applyFont="1" applyFill="1" applyBorder="1" applyAlignment="1">
      <alignment horizontal="center" vertical="center" wrapText="1"/>
    </xf>
    <xf numFmtId="0" fontId="46" fillId="2" borderId="1" xfId="0" applyFont="1" applyFill="1" applyBorder="1" applyAlignment="1">
      <alignment vertical="center" wrapText="1"/>
    </xf>
    <xf numFmtId="10" fontId="50" fillId="0" borderId="1" xfId="0" applyNumberFormat="1" applyFont="1" applyBorder="1" applyAlignment="1">
      <alignment horizontal="center"/>
    </xf>
    <xf numFmtId="0" fontId="48" fillId="2" borderId="1" xfId="0" applyFont="1" applyFill="1" applyBorder="1" applyAlignment="1">
      <alignment vertical="center" wrapText="1"/>
    </xf>
    <xf numFmtId="10" fontId="47" fillId="0" borderId="1" xfId="0" applyNumberFormat="1" applyFont="1" applyBorder="1" applyAlignment="1"/>
    <xf numFmtId="0" fontId="50" fillId="0" borderId="1" xfId="0" applyFont="1" applyBorder="1"/>
    <xf numFmtId="10" fontId="50" fillId="0" borderId="1" xfId="0" applyNumberFormat="1" applyFont="1" applyBorder="1" applyAlignment="1">
      <alignment vertical="center"/>
    </xf>
    <xf numFmtId="10" fontId="47" fillId="0" borderId="1" xfId="0" applyNumberFormat="1" applyFont="1" applyBorder="1" applyAlignment="1">
      <alignment horizontal="right" vertical="center" wrapText="1"/>
    </xf>
    <xf numFmtId="10" fontId="47" fillId="17" borderId="1" xfId="0" applyNumberFormat="1" applyFont="1" applyFill="1" applyBorder="1" applyAlignment="1">
      <alignment horizontal="center" vertical="center"/>
    </xf>
    <xf numFmtId="10" fontId="50" fillId="17" borderId="1" xfId="0" applyNumberFormat="1" applyFont="1" applyFill="1" applyBorder="1"/>
    <xf numFmtId="10" fontId="28" fillId="2" borderId="108" xfId="0" applyNumberFormat="1" applyFont="1" applyFill="1" applyBorder="1" applyAlignment="1">
      <alignment horizontal="center"/>
    </xf>
    <xf numFmtId="10" fontId="24" fillId="0" borderId="0" xfId="0" applyNumberFormat="1" applyFont="1" applyAlignment="1">
      <alignment vertical="center"/>
    </xf>
    <xf numFmtId="0" fontId="24" fillId="0" borderId="0" xfId="0" applyFont="1" applyAlignment="1">
      <alignment horizontal="center" vertical="center"/>
    </xf>
    <xf numFmtId="0" fontId="53" fillId="0" borderId="0" xfId="0" applyFont="1"/>
    <xf numFmtId="0" fontId="53" fillId="0" borderId="0" xfId="0" applyFont="1" applyAlignment="1">
      <alignment horizontal="center"/>
    </xf>
    <xf numFmtId="0" fontId="28" fillId="0" borderId="0" xfId="0" applyFont="1" applyAlignment="1">
      <alignment horizontal="center"/>
    </xf>
    <xf numFmtId="10" fontId="43" fillId="3" borderId="45" xfId="0" applyNumberFormat="1" applyFont="1" applyFill="1" applyBorder="1" applyAlignment="1">
      <alignment horizontal="center" vertical="center"/>
    </xf>
    <xf numFmtId="0" fontId="46" fillId="15" borderId="144" xfId="0" applyFont="1" applyFill="1" applyBorder="1" applyAlignment="1">
      <alignment horizontal="center" vertical="center" wrapText="1"/>
    </xf>
    <xf numFmtId="0" fontId="24" fillId="2" borderId="1" xfId="0" applyFont="1" applyFill="1" applyBorder="1" applyAlignment="1">
      <alignment horizontal="center" vertical="center" wrapText="1"/>
    </xf>
    <xf numFmtId="10" fontId="46" fillId="0" borderId="78" xfId="0" applyNumberFormat="1" applyFont="1" applyBorder="1" applyAlignment="1">
      <alignment horizontal="center" vertical="center" wrapText="1"/>
    </xf>
    <xf numFmtId="4" fontId="46" fillId="2" borderId="38" xfId="0" applyNumberFormat="1" applyFont="1" applyFill="1" applyBorder="1" applyAlignment="1">
      <alignment horizontal="center" vertical="center" wrapText="1"/>
    </xf>
    <xf numFmtId="10" fontId="46" fillId="0" borderId="1" xfId="0" applyNumberFormat="1" applyFont="1" applyBorder="1" applyAlignment="1">
      <alignment horizontal="center" vertical="center" wrapText="1"/>
    </xf>
    <xf numFmtId="0" fontId="48" fillId="2" borderId="144" xfId="0" applyFont="1" applyFill="1" applyBorder="1" applyAlignment="1">
      <alignment horizontal="center" vertical="center" wrapText="1"/>
    </xf>
    <xf numFmtId="0" fontId="47" fillId="2" borderId="145" xfId="0" applyFont="1" applyFill="1" applyBorder="1" applyAlignment="1">
      <alignment horizontal="center" vertical="center" wrapText="1"/>
    </xf>
    <xf numFmtId="0" fontId="47" fillId="2" borderId="145" xfId="0" applyFont="1" applyFill="1" applyBorder="1" applyAlignment="1">
      <alignment horizontal="center" vertical="center" wrapText="1"/>
    </xf>
    <xf numFmtId="0" fontId="48" fillId="2" borderId="145" xfId="0" applyFont="1" applyFill="1" applyBorder="1" applyAlignment="1">
      <alignment horizontal="center" vertical="center" wrapText="1"/>
    </xf>
    <xf numFmtId="0" fontId="48" fillId="0" borderId="30" xfId="0" applyFont="1" applyBorder="1" applyAlignment="1">
      <alignment horizontal="center" vertical="center" wrapText="1"/>
    </xf>
    <xf numFmtId="10" fontId="24" fillId="0" borderId="4" xfId="0" applyNumberFormat="1" applyFont="1" applyBorder="1" applyAlignment="1">
      <alignment horizontal="center" vertical="center" wrapText="1"/>
    </xf>
    <xf numFmtId="10" fontId="24" fillId="3" borderId="146" xfId="0" applyNumberFormat="1" applyFont="1" applyFill="1" applyBorder="1" applyAlignment="1">
      <alignment horizontal="center" vertical="center" wrapText="1"/>
    </xf>
    <xf numFmtId="10" fontId="24" fillId="3" borderId="147" xfId="0" applyNumberFormat="1" applyFont="1" applyFill="1" applyBorder="1" applyAlignment="1">
      <alignment horizontal="center" vertical="center" wrapText="1"/>
    </xf>
    <xf numFmtId="10" fontId="47" fillId="3" borderId="128" xfId="0" applyNumberFormat="1" applyFont="1" applyFill="1" applyBorder="1" applyAlignment="1">
      <alignment horizontal="center" vertical="center" wrapText="1"/>
    </xf>
    <xf numFmtId="10" fontId="24" fillId="3" borderId="129" xfId="0" applyNumberFormat="1" applyFont="1" applyFill="1" applyBorder="1" applyAlignment="1">
      <alignment horizontal="center" vertical="center" wrapText="1"/>
    </xf>
    <xf numFmtId="10" fontId="24" fillId="3" borderId="122" xfId="0" applyNumberFormat="1" applyFont="1" applyFill="1" applyBorder="1" applyAlignment="1">
      <alignment horizontal="center" vertical="center" wrapText="1"/>
    </xf>
    <xf numFmtId="10" fontId="24" fillId="3" borderId="123" xfId="0" applyNumberFormat="1" applyFont="1" applyFill="1" applyBorder="1" applyAlignment="1">
      <alignment horizontal="center" vertical="center" wrapText="1"/>
    </xf>
    <xf numFmtId="10" fontId="13" fillId="0" borderId="32" xfId="0" applyNumberFormat="1" applyFont="1" applyBorder="1" applyAlignment="1">
      <alignment horizontal="center" vertical="center" wrapText="1"/>
    </xf>
    <xf numFmtId="10" fontId="13" fillId="0" borderId="45" xfId="0" applyNumberFormat="1" applyFont="1" applyBorder="1" applyAlignment="1">
      <alignment horizontal="center" vertical="center" wrapText="1"/>
    </xf>
    <xf numFmtId="10" fontId="24" fillId="3" borderId="133" xfId="0" applyNumberFormat="1" applyFont="1" applyFill="1" applyBorder="1" applyAlignment="1">
      <alignment horizontal="center" vertical="center" wrapText="1"/>
    </xf>
    <xf numFmtId="10" fontId="24" fillId="3" borderId="135" xfId="0" applyNumberFormat="1" applyFont="1" applyFill="1" applyBorder="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xf>
    <xf numFmtId="0" fontId="13" fillId="0" borderId="0" xfId="0" applyFont="1" applyAlignment="1">
      <alignment horizontal="left"/>
    </xf>
    <xf numFmtId="3" fontId="13" fillId="0" borderId="0" xfId="0" applyNumberFormat="1" applyFont="1" applyAlignment="1">
      <alignment horizontal="center"/>
    </xf>
    <xf numFmtId="17" fontId="13" fillId="0" borderId="0" xfId="0" applyNumberFormat="1" applyFont="1"/>
    <xf numFmtId="17" fontId="13" fillId="0" borderId="0" xfId="0" applyNumberFormat="1" applyFont="1" applyAlignment="1">
      <alignment horizontal="center" vertical="center"/>
    </xf>
    <xf numFmtId="10" fontId="24" fillId="5" borderId="45" xfId="0" applyNumberFormat="1" applyFont="1" applyFill="1" applyBorder="1" applyAlignment="1">
      <alignment horizontal="center" vertical="center" wrapText="1"/>
    </xf>
    <xf numFmtId="10" fontId="17" fillId="0" borderId="33" xfId="0" applyNumberFormat="1" applyFont="1" applyBorder="1" applyAlignment="1">
      <alignment horizontal="center" vertical="center"/>
    </xf>
    <xf numFmtId="10" fontId="17" fillId="0" borderId="41" xfId="0" applyNumberFormat="1" applyFont="1" applyBorder="1" applyAlignment="1">
      <alignment horizontal="center" vertical="center"/>
    </xf>
    <xf numFmtId="0" fontId="24" fillId="2" borderId="40" xfId="0" applyFont="1" applyFill="1" applyBorder="1" applyAlignment="1">
      <alignment horizontal="center" vertical="center" wrapText="1"/>
    </xf>
    <xf numFmtId="4" fontId="0" fillId="0" borderId="78" xfId="0" applyNumberFormat="1" applyFont="1" applyBorder="1"/>
    <xf numFmtId="0" fontId="46" fillId="2" borderId="38" xfId="0" applyFont="1" applyFill="1" applyBorder="1" applyAlignment="1">
      <alignment horizontal="center" vertical="center" wrapText="1"/>
    </xf>
    <xf numFmtId="0" fontId="47" fillId="2" borderId="40" xfId="0" applyFont="1" applyFill="1" applyBorder="1" applyAlignment="1">
      <alignment horizontal="center" vertical="center" wrapText="1"/>
    </xf>
    <xf numFmtId="0" fontId="48" fillId="0" borderId="75" xfId="0" applyFont="1" applyBorder="1" applyAlignment="1">
      <alignment horizontal="center" vertical="center" wrapText="1"/>
    </xf>
    <xf numFmtId="0" fontId="48" fillId="0" borderId="4" xfId="0" applyFont="1" applyBorder="1" applyAlignment="1">
      <alignment horizontal="center" vertical="center" wrapText="1"/>
    </xf>
    <xf numFmtId="10" fontId="50" fillId="2" borderId="1" xfId="0" applyNumberFormat="1" applyFont="1" applyFill="1" applyBorder="1" applyAlignment="1">
      <alignment horizontal="center" vertical="center"/>
    </xf>
    <xf numFmtId="10" fontId="47" fillId="2" borderId="1" xfId="0" applyNumberFormat="1" applyFont="1" applyFill="1" applyBorder="1" applyAlignment="1">
      <alignment horizontal="center" vertical="center"/>
    </xf>
    <xf numFmtId="10" fontId="47" fillId="2" borderId="1" xfId="0" applyNumberFormat="1" applyFont="1" applyFill="1" applyBorder="1" applyAlignment="1">
      <alignment horizontal="center" vertical="center"/>
    </xf>
    <xf numFmtId="2" fontId="0" fillId="9" borderId="66" xfId="0" applyNumberFormat="1" applyFont="1" applyFill="1" applyBorder="1" applyAlignment="1">
      <alignment horizontal="center" wrapText="1"/>
    </xf>
    <xf numFmtId="10" fontId="28" fillId="9" borderId="108" xfId="0" applyNumberFormat="1" applyFont="1" applyFill="1" applyBorder="1" applyAlignment="1">
      <alignment horizontal="center"/>
    </xf>
    <xf numFmtId="4" fontId="28" fillId="9" borderId="108" xfId="0" applyNumberFormat="1" applyFont="1" applyFill="1" applyBorder="1" applyAlignment="1">
      <alignment horizontal="center"/>
    </xf>
    <xf numFmtId="10" fontId="29" fillId="9" borderId="110" xfId="0" applyNumberFormat="1" applyFont="1" applyFill="1" applyBorder="1" applyAlignment="1">
      <alignment horizontal="center" wrapText="1"/>
    </xf>
    <xf numFmtId="10" fontId="17" fillId="0" borderId="46" xfId="0" applyNumberFormat="1" applyFont="1" applyBorder="1" applyAlignment="1">
      <alignment horizontal="center" vertical="center"/>
    </xf>
    <xf numFmtId="10" fontId="24" fillId="3" borderId="128" xfId="0" applyNumberFormat="1" applyFont="1" applyFill="1" applyBorder="1" applyAlignment="1">
      <alignment horizontal="center" vertical="center" wrapText="1"/>
    </xf>
    <xf numFmtId="0" fontId="24" fillId="0" borderId="78" xfId="0" applyFont="1" applyBorder="1" applyAlignment="1">
      <alignment horizontal="center" vertical="center" wrapText="1"/>
    </xf>
    <xf numFmtId="0" fontId="24" fillId="2" borderId="113" xfId="0" applyFont="1" applyFill="1" applyBorder="1" applyAlignment="1">
      <alignment horizontal="center" vertical="center" wrapText="1"/>
    </xf>
    <xf numFmtId="165" fontId="24" fillId="0" borderId="78" xfId="0" applyNumberFormat="1" applyFont="1" applyBorder="1" applyAlignment="1">
      <alignment horizontal="center" vertical="center" wrapText="1"/>
    </xf>
    <xf numFmtId="0" fontId="24" fillId="0" borderId="4" xfId="0" applyFont="1" applyBorder="1" applyAlignment="1">
      <alignment horizontal="center" vertical="center" wrapText="1"/>
    </xf>
    <xf numFmtId="4" fontId="46" fillId="0" borderId="90" xfId="0" applyNumberFormat="1" applyFont="1" applyBorder="1" applyAlignment="1">
      <alignment horizontal="center" vertical="center" wrapText="1"/>
    </xf>
    <xf numFmtId="2" fontId="48" fillId="0" borderId="4" xfId="0" applyNumberFormat="1" applyFont="1" applyBorder="1" applyAlignment="1">
      <alignment horizontal="center" vertical="center" wrapText="1"/>
    </xf>
    <xf numFmtId="2" fontId="47" fillId="0" borderId="4" xfId="0" applyNumberFormat="1" applyFont="1" applyBorder="1" applyAlignment="1">
      <alignment horizontal="center" vertical="center" wrapText="1"/>
    </xf>
    <xf numFmtId="2" fontId="47" fillId="0" borderId="4" xfId="0" applyNumberFormat="1" applyFont="1" applyBorder="1" applyAlignment="1">
      <alignment horizontal="center" vertical="center" wrapText="1"/>
    </xf>
    <xf numFmtId="4" fontId="48" fillId="0" borderId="30" xfId="0" applyNumberFormat="1" applyFont="1" applyBorder="1" applyAlignment="1">
      <alignment horizontal="center" vertical="center" wrapText="1"/>
    </xf>
    <xf numFmtId="1" fontId="28" fillId="9" borderId="24" xfId="0" applyNumberFormat="1" applyFont="1" applyFill="1" applyBorder="1" applyAlignment="1">
      <alignment horizontal="center"/>
    </xf>
    <xf numFmtId="1" fontId="30" fillId="2" borderId="75" xfId="0" applyNumberFormat="1" applyFont="1" applyFill="1" applyBorder="1" applyAlignment="1">
      <alignment horizontal="center"/>
    </xf>
    <xf numFmtId="10" fontId="24" fillId="0" borderId="78" xfId="0" applyNumberFormat="1" applyFont="1" applyBorder="1" applyAlignment="1">
      <alignment vertical="center" wrapText="1"/>
    </xf>
    <xf numFmtId="10" fontId="46" fillId="0" borderId="90" xfId="0" applyNumberFormat="1" applyFont="1" applyBorder="1" applyAlignment="1">
      <alignment horizontal="center" vertical="center" wrapText="1"/>
    </xf>
    <xf numFmtId="10" fontId="48" fillId="0" borderId="4" xfId="0" applyNumberFormat="1" applyFont="1" applyBorder="1" applyAlignment="1">
      <alignment vertical="center" wrapText="1"/>
    </xf>
    <xf numFmtId="10" fontId="48" fillId="0" borderId="75" xfId="0" applyNumberFormat="1" applyFont="1" applyBorder="1" applyAlignment="1">
      <alignment vertical="center" wrapText="1"/>
    </xf>
    <xf numFmtId="10" fontId="48" fillId="0" borderId="4" xfId="0" applyNumberFormat="1" applyFont="1" applyBorder="1" applyAlignment="1">
      <alignment vertical="center" wrapText="1"/>
    </xf>
    <xf numFmtId="10" fontId="48" fillId="0" borderId="75" xfId="0" applyNumberFormat="1" applyFont="1" applyBorder="1" applyAlignment="1">
      <alignment vertical="center" wrapText="1"/>
    </xf>
    <xf numFmtId="10" fontId="48" fillId="0" borderId="30" xfId="0" applyNumberFormat="1" applyFont="1" applyBorder="1" applyAlignment="1">
      <alignment horizontal="center" vertical="center" wrapText="1"/>
    </xf>
    <xf numFmtId="0" fontId="46" fillId="15" borderId="1" xfId="0" applyFont="1" applyFill="1" applyBorder="1" applyAlignment="1">
      <alignment horizontal="center" vertical="center" wrapText="1"/>
    </xf>
    <xf numFmtId="0" fontId="50" fillId="18" borderId="1" xfId="0" applyFont="1" applyFill="1" applyBorder="1" applyAlignment="1">
      <alignment horizontal="center" vertical="center"/>
    </xf>
    <xf numFmtId="4" fontId="24" fillId="0" borderId="4" xfId="0" applyNumberFormat="1" applyFont="1" applyBorder="1" applyAlignment="1">
      <alignment horizontal="center" vertical="center" wrapText="1"/>
    </xf>
    <xf numFmtId="9" fontId="46" fillId="2" borderId="1" xfId="0" applyNumberFormat="1" applyFont="1" applyFill="1" applyBorder="1" applyAlignment="1">
      <alignment horizontal="center" vertical="center" wrapText="1"/>
    </xf>
    <xf numFmtId="4" fontId="47" fillId="0" borderId="4" xfId="0" applyNumberFormat="1" applyFont="1" applyBorder="1" applyAlignment="1">
      <alignment horizontal="center" vertical="center" wrapText="1"/>
    </xf>
    <xf numFmtId="4" fontId="47" fillId="0" borderId="1" xfId="0" applyNumberFormat="1" applyFont="1" applyBorder="1" applyAlignment="1">
      <alignment horizontal="center" vertical="center" wrapText="1"/>
    </xf>
    <xf numFmtId="166" fontId="47" fillId="0" borderId="1" xfId="0" applyNumberFormat="1" applyFont="1" applyBorder="1" applyAlignment="1">
      <alignment horizontal="center" vertical="center" wrapText="1"/>
    </xf>
    <xf numFmtId="167" fontId="47" fillId="0" borderId="1" xfId="0" applyNumberFormat="1" applyFont="1" applyBorder="1" applyAlignment="1">
      <alignment horizontal="center" vertical="center" wrapText="1"/>
    </xf>
    <xf numFmtId="9" fontId="48" fillId="2" borderId="1" xfId="0" applyNumberFormat="1" applyFont="1" applyFill="1" applyBorder="1" applyAlignment="1">
      <alignment horizontal="center" vertical="center" wrapText="1"/>
    </xf>
    <xf numFmtId="4" fontId="48" fillId="0" borderId="90" xfId="0" applyNumberFormat="1" applyFont="1" applyBorder="1" applyAlignment="1">
      <alignment horizontal="center" vertical="center" wrapText="1"/>
    </xf>
    <xf numFmtId="10" fontId="50" fillId="2" borderId="1" xfId="0" applyNumberFormat="1" applyFont="1" applyFill="1" applyBorder="1" applyAlignment="1">
      <alignment horizontal="center"/>
    </xf>
    <xf numFmtId="10" fontId="47" fillId="2" borderId="1" xfId="0" applyNumberFormat="1" applyFont="1" applyFill="1" applyBorder="1" applyAlignment="1">
      <alignment horizontal="center"/>
    </xf>
    <xf numFmtId="10" fontId="47" fillId="3" borderId="1" xfId="0" applyNumberFormat="1" applyFont="1" applyFill="1" applyBorder="1" applyAlignment="1">
      <alignment horizontal="center" vertical="center" wrapText="1"/>
    </xf>
    <xf numFmtId="10" fontId="47" fillId="2" borderId="1" xfId="0" applyNumberFormat="1" applyFont="1" applyFill="1" applyBorder="1" applyAlignment="1">
      <alignment horizontal="center"/>
    </xf>
    <xf numFmtId="17" fontId="19" fillId="0" borderId="4" xfId="0" applyNumberFormat="1" applyFont="1" applyBorder="1" applyAlignment="1">
      <alignment horizontal="center" vertical="center" wrapText="1"/>
    </xf>
    <xf numFmtId="10" fontId="13" fillId="0" borderId="4" xfId="0" applyNumberFormat="1" applyFont="1" applyBorder="1" applyAlignment="1">
      <alignment horizontal="center" vertical="center"/>
    </xf>
    <xf numFmtId="10" fontId="17" fillId="0" borderId="155" xfId="0" applyNumberFormat="1" applyFont="1" applyBorder="1" applyAlignment="1">
      <alignment horizontal="center" vertical="center"/>
    </xf>
    <xf numFmtId="0" fontId="50" fillId="19" borderId="1" xfId="0" applyFont="1" applyFill="1" applyBorder="1"/>
    <xf numFmtId="0" fontId="28" fillId="0" borderId="100" xfId="0" applyFont="1" applyBorder="1"/>
    <xf numFmtId="0" fontId="28" fillId="0" borderId="52" xfId="0" applyFont="1" applyBorder="1"/>
    <xf numFmtId="0" fontId="28" fillId="0" borderId="13" xfId="0" applyFont="1" applyBorder="1"/>
    <xf numFmtId="0" fontId="28" fillId="0" borderId="58" xfId="0" applyFont="1" applyBorder="1"/>
    <xf numFmtId="3" fontId="51" fillId="0" borderId="1" xfId="0" applyNumberFormat="1"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horizontal="center" vertical="center"/>
    </xf>
    <xf numFmtId="3" fontId="48" fillId="0" borderId="1" xfId="0" applyNumberFormat="1" applyFont="1" applyBorder="1" applyAlignment="1">
      <alignment horizontal="center" vertical="center"/>
    </xf>
    <xf numFmtId="0" fontId="50" fillId="2" borderId="1" xfId="0" applyFont="1" applyFill="1" applyBorder="1"/>
    <xf numFmtId="0" fontId="47" fillId="2" borderId="1" xfId="0" applyFont="1" applyFill="1" applyBorder="1" applyAlignment="1">
      <alignment vertical="center"/>
    </xf>
    <xf numFmtId="0" fontId="47" fillId="2" borderId="1" xfId="0" applyFont="1" applyFill="1" applyBorder="1"/>
    <xf numFmtId="2" fontId="0" fillId="9" borderId="97" xfId="0" applyNumberFormat="1" applyFont="1" applyFill="1" applyBorder="1" applyAlignment="1">
      <alignment horizontal="center" wrapText="1"/>
    </xf>
    <xf numFmtId="10" fontId="28" fillId="9" borderId="75" xfId="0" applyNumberFormat="1" applyFont="1" applyFill="1" applyBorder="1" applyAlignment="1">
      <alignment horizontal="center"/>
    </xf>
    <xf numFmtId="10" fontId="29" fillId="9" borderId="130" xfId="0" applyNumberFormat="1" applyFont="1" applyFill="1" applyBorder="1" applyAlignment="1">
      <alignment horizontal="center" wrapText="1"/>
    </xf>
    <xf numFmtId="10" fontId="29" fillId="2" borderId="130" xfId="0" applyNumberFormat="1" applyFont="1" applyFill="1" applyBorder="1" applyAlignment="1">
      <alignment horizontal="center" wrapText="1"/>
    </xf>
    <xf numFmtId="49" fontId="24" fillId="3" borderId="27" xfId="0" applyNumberFormat="1" applyFont="1" applyFill="1" applyBorder="1" applyAlignment="1">
      <alignment horizontal="center" vertical="center" wrapText="1"/>
    </xf>
    <xf numFmtId="0" fontId="50" fillId="18" borderId="40" xfId="0" applyFont="1" applyFill="1" applyBorder="1" applyAlignment="1">
      <alignment horizontal="center" vertical="center"/>
    </xf>
    <xf numFmtId="10" fontId="28" fillId="9" borderId="46" xfId="0" applyNumberFormat="1" applyFont="1" applyFill="1" applyBorder="1" applyAlignment="1">
      <alignment horizontal="center" vertical="center" wrapText="1"/>
    </xf>
    <xf numFmtId="4" fontId="51" fillId="0" borderId="1" xfId="0" applyNumberFormat="1" applyFont="1" applyBorder="1" applyAlignment="1">
      <alignment horizontal="center" vertical="center"/>
    </xf>
    <xf numFmtId="10" fontId="29" fillId="2" borderId="8" xfId="0" applyNumberFormat="1" applyFont="1" applyFill="1" applyBorder="1" applyAlignment="1">
      <alignment horizontal="center" wrapText="1"/>
    </xf>
    <xf numFmtId="4" fontId="47" fillId="2" borderId="1" xfId="0" applyNumberFormat="1" applyFont="1" applyFill="1" applyBorder="1" applyAlignment="1">
      <alignment horizontal="center" vertical="center"/>
    </xf>
    <xf numFmtId="4" fontId="47" fillId="0" borderId="1" xfId="0" applyNumberFormat="1" applyFont="1" applyBorder="1" applyAlignment="1">
      <alignment horizontal="center" vertical="center"/>
    </xf>
    <xf numFmtId="4" fontId="48" fillId="0" borderId="1" xfId="0" applyNumberFormat="1" applyFont="1" applyBorder="1" applyAlignment="1">
      <alignment horizontal="center" vertical="center"/>
    </xf>
    <xf numFmtId="10" fontId="28" fillId="2" borderId="46" xfId="0" applyNumberFormat="1" applyFont="1" applyFill="1" applyBorder="1" applyAlignment="1">
      <alignment horizontal="center" vertical="center" wrapText="1"/>
    </xf>
    <xf numFmtId="0" fontId="50" fillId="18" borderId="1" xfId="0" applyFont="1" applyFill="1" applyBorder="1"/>
    <xf numFmtId="0" fontId="50" fillId="18" borderId="1" xfId="0" applyFont="1" applyFill="1" applyBorder="1" applyAlignment="1">
      <alignment horizontal="center"/>
    </xf>
    <xf numFmtId="10" fontId="13" fillId="0" borderId="2" xfId="0" applyNumberFormat="1" applyFont="1" applyBorder="1" applyAlignment="1">
      <alignment horizontal="center" vertical="center"/>
    </xf>
    <xf numFmtId="10" fontId="46" fillId="2" borderId="1" xfId="0" applyNumberFormat="1" applyFont="1" applyFill="1" applyBorder="1" applyAlignment="1">
      <alignment horizontal="center" vertical="center" wrapText="1"/>
    </xf>
    <xf numFmtId="10" fontId="17" fillId="0" borderId="156" xfId="0" applyNumberFormat="1" applyFont="1" applyBorder="1" applyAlignment="1">
      <alignment horizontal="center" vertical="center"/>
    </xf>
    <xf numFmtId="0" fontId="0" fillId="0" borderId="6" xfId="0" applyFont="1" applyBorder="1"/>
    <xf numFmtId="0" fontId="28" fillId="0" borderId="54" xfId="0" applyFont="1" applyBorder="1"/>
    <xf numFmtId="10" fontId="48" fillId="2" borderId="1" xfId="0" applyNumberFormat="1" applyFont="1" applyFill="1" applyBorder="1" applyAlignment="1">
      <alignment horizontal="center" vertical="center" wrapText="1"/>
    </xf>
    <xf numFmtId="10" fontId="47" fillId="0" borderId="1" xfId="0" applyNumberFormat="1" applyFont="1" applyBorder="1" applyAlignment="1">
      <alignment vertical="center"/>
    </xf>
    <xf numFmtId="10" fontId="47" fillId="0" borderId="1" xfId="0" applyNumberFormat="1" applyFont="1" applyBorder="1" applyAlignment="1">
      <alignment vertical="center"/>
    </xf>
    <xf numFmtId="0" fontId="13" fillId="0" borderId="32" xfId="0" applyFont="1" applyBorder="1" applyAlignment="1">
      <alignment horizontal="center" vertical="center"/>
    </xf>
    <xf numFmtId="0" fontId="24" fillId="0" borderId="0" xfId="0" applyFont="1" applyAlignment="1">
      <alignment horizontal="center"/>
    </xf>
    <xf numFmtId="0" fontId="56" fillId="0" borderId="0" xfId="0" applyFont="1"/>
    <xf numFmtId="0" fontId="56" fillId="0" borderId="0" xfId="0" applyFont="1" applyAlignment="1">
      <alignment horizontal="center"/>
    </xf>
    <xf numFmtId="10" fontId="24" fillId="0" borderId="159" xfId="0" applyNumberFormat="1" applyFont="1" applyBorder="1" applyAlignment="1">
      <alignment horizontal="center" vertical="center" wrapText="1"/>
    </xf>
    <xf numFmtId="10" fontId="46" fillId="3" borderId="1" xfId="0" applyNumberFormat="1" applyFont="1" applyFill="1" applyBorder="1" applyAlignment="1">
      <alignment horizontal="center" vertical="center" wrapText="1"/>
    </xf>
    <xf numFmtId="10" fontId="47" fillId="0" borderId="162" xfId="0" applyNumberFormat="1" applyFont="1" applyBorder="1" applyAlignment="1">
      <alignment horizontal="center" vertical="center" wrapText="1"/>
    </xf>
    <xf numFmtId="10" fontId="48" fillId="3" borderId="1" xfId="0" applyNumberFormat="1" applyFont="1" applyFill="1" applyBorder="1" applyAlignment="1">
      <alignment horizontal="center" vertical="center" wrapText="1"/>
    </xf>
    <xf numFmtId="49" fontId="24" fillId="0" borderId="163" xfId="0" applyNumberFormat="1" applyFont="1" applyBorder="1" applyAlignment="1">
      <alignment horizontal="center" vertical="center" wrapText="1"/>
    </xf>
    <xf numFmtId="10" fontId="24" fillId="0" borderId="158" xfId="0" applyNumberFormat="1" applyFont="1" applyBorder="1" applyAlignment="1">
      <alignment horizontal="center" vertical="center" wrapText="1"/>
    </xf>
    <xf numFmtId="10" fontId="24" fillId="3" borderId="159" xfId="0" applyNumberFormat="1" applyFont="1" applyFill="1" applyBorder="1" applyAlignment="1">
      <alignment vertical="center" wrapText="1"/>
    </xf>
    <xf numFmtId="10" fontId="24" fillId="0" borderId="163" xfId="0" applyNumberFormat="1" applyFont="1" applyBorder="1" applyAlignment="1">
      <alignment horizontal="center" vertical="center" wrapText="1"/>
    </xf>
    <xf numFmtId="49" fontId="24" fillId="0" borderId="164" xfId="0" applyNumberFormat="1" applyFont="1" applyBorder="1" applyAlignment="1">
      <alignment horizontal="center" vertical="center" wrapText="1"/>
    </xf>
    <xf numFmtId="10" fontId="47" fillId="0" borderId="161" xfId="0" applyNumberFormat="1" applyFont="1" applyBorder="1" applyAlignment="1">
      <alignment horizontal="center" vertical="center" wrapText="1"/>
    </xf>
    <xf numFmtId="10" fontId="47" fillId="0" borderId="162" xfId="0" applyNumberFormat="1" applyFont="1" applyBorder="1" applyAlignment="1">
      <alignment horizontal="center" vertical="center" wrapText="1"/>
    </xf>
    <xf numFmtId="10" fontId="47" fillId="3" borderId="162" xfId="0" applyNumberFormat="1" applyFont="1" applyFill="1" applyBorder="1" applyAlignment="1">
      <alignment vertical="center" wrapText="1"/>
    </xf>
    <xf numFmtId="10" fontId="24" fillId="0" borderId="120" xfId="0" applyNumberFormat="1" applyFont="1" applyBorder="1" applyAlignment="1">
      <alignment horizontal="center" vertical="center" wrapText="1"/>
    </xf>
    <xf numFmtId="10" fontId="47" fillId="0" borderId="161" xfId="0" applyNumberFormat="1" applyFont="1" applyBorder="1" applyAlignment="1">
      <alignment horizontal="center" vertical="center" wrapText="1"/>
    </xf>
    <xf numFmtId="10" fontId="24" fillId="0" borderId="161" xfId="0" applyNumberFormat="1" applyFont="1" applyBorder="1" applyAlignment="1">
      <alignment horizontal="center" vertical="center" wrapText="1"/>
    </xf>
    <xf numFmtId="0" fontId="13" fillId="0" borderId="165" xfId="0" applyFont="1" applyBorder="1" applyAlignment="1">
      <alignment horizontal="center" vertical="center" wrapText="1"/>
    </xf>
    <xf numFmtId="10" fontId="24" fillId="0" borderId="162" xfId="0" applyNumberFormat="1" applyFont="1" applyBorder="1" applyAlignment="1">
      <alignment horizontal="center" vertical="center" wrapText="1"/>
    </xf>
    <xf numFmtId="10" fontId="24" fillId="3" borderId="162" xfId="0" applyNumberFormat="1" applyFont="1" applyFill="1" applyBorder="1" applyAlignment="1">
      <alignment vertical="center" wrapText="1"/>
    </xf>
    <xf numFmtId="49" fontId="24" fillId="3" borderId="167" xfId="0" applyNumberFormat="1" applyFont="1" applyFill="1" applyBorder="1" applyAlignment="1">
      <alignment horizontal="center" vertical="center" wrapText="1"/>
    </xf>
    <xf numFmtId="10" fontId="24" fillId="3" borderId="159" xfId="0" applyNumberFormat="1" applyFont="1" applyFill="1" applyBorder="1" applyAlignment="1">
      <alignment horizontal="center" vertical="center" wrapText="1"/>
    </xf>
    <xf numFmtId="49" fontId="24" fillId="3" borderId="169" xfId="0" applyNumberFormat="1" applyFont="1" applyFill="1" applyBorder="1" applyAlignment="1">
      <alignment horizontal="center" vertical="center" wrapText="1"/>
    </xf>
    <xf numFmtId="10" fontId="24" fillId="3" borderId="170" xfId="0" applyNumberFormat="1" applyFont="1" applyFill="1" applyBorder="1" applyAlignment="1">
      <alignment horizontal="center" vertical="center" wrapText="1"/>
    </xf>
    <xf numFmtId="10" fontId="24" fillId="3" borderId="170" xfId="0" applyNumberFormat="1" applyFont="1" applyFill="1" applyBorder="1" applyAlignment="1">
      <alignment vertical="center" wrapText="1"/>
    </xf>
    <xf numFmtId="10" fontId="24" fillId="5" borderId="135" xfId="0" applyNumberFormat="1" applyFont="1" applyFill="1" applyBorder="1" applyAlignment="1">
      <alignment vertical="center" wrapText="1"/>
    </xf>
    <xf numFmtId="10" fontId="24" fillId="0" borderId="173" xfId="0" applyNumberFormat="1" applyFont="1" applyBorder="1" applyAlignment="1">
      <alignment horizontal="center" vertical="center" wrapText="1"/>
    </xf>
    <xf numFmtId="2" fontId="0" fillId="12" borderId="136" xfId="0" applyNumberFormat="1" applyFont="1" applyFill="1" applyBorder="1" applyAlignment="1">
      <alignment horizontal="center" vertical="center" wrapText="1"/>
    </xf>
    <xf numFmtId="10" fontId="28" fillId="9" borderId="2" xfId="0" applyNumberFormat="1" applyFont="1" applyFill="1" applyBorder="1" applyAlignment="1">
      <alignment horizontal="center" vertical="center" wrapText="1"/>
    </xf>
    <xf numFmtId="10" fontId="29" fillId="12" borderId="3" xfId="0" applyNumberFormat="1" applyFont="1" applyFill="1" applyBorder="1" applyAlignment="1">
      <alignment horizontal="center" vertical="center" wrapText="1"/>
    </xf>
    <xf numFmtId="10" fontId="28" fillId="9" borderId="174" xfId="0" applyNumberFormat="1" applyFont="1" applyFill="1" applyBorder="1" applyAlignment="1">
      <alignment horizontal="center" vertical="center" wrapText="1"/>
    </xf>
    <xf numFmtId="2" fontId="0" fillId="2" borderId="177" xfId="0" applyNumberFormat="1" applyFont="1" applyFill="1" applyBorder="1" applyAlignment="1">
      <alignment horizontal="center" wrapText="1"/>
    </xf>
    <xf numFmtId="10" fontId="28" fillId="2" borderId="178" xfId="0" applyNumberFormat="1" applyFont="1" applyFill="1" applyBorder="1" applyAlignment="1">
      <alignment horizontal="center"/>
    </xf>
    <xf numFmtId="10" fontId="29" fillId="2" borderId="180" xfId="0" applyNumberFormat="1" applyFont="1" applyFill="1" applyBorder="1" applyAlignment="1">
      <alignment horizontal="center" wrapText="1"/>
    </xf>
    <xf numFmtId="10" fontId="29" fillId="9" borderId="182" xfId="0" applyNumberFormat="1" applyFont="1" applyFill="1" applyBorder="1" applyAlignment="1">
      <alignment horizontal="center" wrapText="1"/>
    </xf>
    <xf numFmtId="49" fontId="24" fillId="3" borderId="184" xfId="0" applyNumberFormat="1" applyFont="1" applyFill="1" applyBorder="1" applyAlignment="1">
      <alignment horizontal="center" vertical="center" wrapText="1"/>
    </xf>
    <xf numFmtId="10" fontId="24" fillId="3" borderId="185" xfId="0" applyNumberFormat="1" applyFont="1" applyFill="1" applyBorder="1" applyAlignment="1">
      <alignment horizontal="center" vertical="center" wrapText="1"/>
    </xf>
    <xf numFmtId="10" fontId="28" fillId="2" borderId="186" xfId="0" applyNumberFormat="1" applyFont="1" applyFill="1" applyBorder="1" applyAlignment="1">
      <alignment horizontal="center" vertical="center" wrapText="1"/>
    </xf>
    <xf numFmtId="10" fontId="24" fillId="3" borderId="185" xfId="0" applyNumberFormat="1" applyFont="1" applyFill="1" applyBorder="1" applyAlignment="1">
      <alignment vertical="center" wrapText="1"/>
    </xf>
    <xf numFmtId="10" fontId="24" fillId="5" borderId="188" xfId="0" applyNumberFormat="1" applyFont="1" applyFill="1" applyBorder="1" applyAlignment="1">
      <alignment vertical="center" wrapText="1"/>
    </xf>
    <xf numFmtId="0" fontId="24" fillId="0" borderId="0" xfId="0" applyFont="1" applyAlignment="1">
      <alignment horizontal="left" vertical="center"/>
    </xf>
    <xf numFmtId="0" fontId="53" fillId="0" borderId="0" xfId="0" applyFont="1" applyAlignment="1">
      <alignment horizontal="left"/>
    </xf>
    <xf numFmtId="0" fontId="9" fillId="0" borderId="0" xfId="0" applyFont="1" applyAlignment="1">
      <alignment horizontal="left"/>
    </xf>
    <xf numFmtId="10" fontId="29" fillId="9" borderId="189" xfId="0" applyNumberFormat="1" applyFont="1" applyFill="1" applyBorder="1" applyAlignment="1">
      <alignment horizontal="center" wrapText="1"/>
    </xf>
    <xf numFmtId="10" fontId="29" fillId="2" borderId="182" xfId="0" applyNumberFormat="1" applyFont="1" applyFill="1" applyBorder="1" applyAlignment="1">
      <alignment horizontal="center" wrapText="1"/>
    </xf>
    <xf numFmtId="10" fontId="28" fillId="9" borderId="190" xfId="0" applyNumberFormat="1" applyFont="1" applyFill="1" applyBorder="1" applyAlignment="1">
      <alignment horizontal="center" vertical="center" wrapText="1"/>
    </xf>
    <xf numFmtId="2" fontId="0" fillId="2" borderId="1" xfId="0" applyNumberFormat="1" applyFont="1" applyFill="1" applyBorder="1" applyAlignment="1">
      <alignment horizontal="center" wrapText="1"/>
    </xf>
    <xf numFmtId="10" fontId="28" fillId="2" borderId="1" xfId="0" applyNumberFormat="1" applyFont="1" applyFill="1" applyBorder="1" applyAlignment="1">
      <alignment horizontal="center"/>
    </xf>
    <xf numFmtId="3" fontId="13" fillId="0" borderId="32" xfId="0" applyNumberFormat="1" applyFont="1" applyBorder="1" applyAlignment="1">
      <alignment horizontal="center" vertical="center" wrapText="1"/>
    </xf>
    <xf numFmtId="10" fontId="29" fillId="2" borderId="191" xfId="0" applyNumberFormat="1" applyFont="1" applyFill="1" applyBorder="1" applyAlignment="1">
      <alignment horizontal="center" wrapText="1"/>
    </xf>
    <xf numFmtId="0" fontId="13" fillId="0" borderId="45" xfId="0" applyFont="1" applyBorder="1" applyAlignment="1">
      <alignment horizontal="center" vertical="center"/>
    </xf>
    <xf numFmtId="3" fontId="0" fillId="9" borderId="1" xfId="0" applyNumberFormat="1" applyFont="1" applyFill="1" applyBorder="1" applyAlignment="1">
      <alignment horizontal="center" wrapText="1"/>
    </xf>
    <xf numFmtId="3" fontId="13" fillId="0" borderId="45" xfId="0" applyNumberFormat="1" applyFont="1" applyBorder="1" applyAlignment="1">
      <alignment horizontal="center" vertical="center" wrapText="1"/>
    </xf>
    <xf numFmtId="10" fontId="30" fillId="9" borderId="1" xfId="0" applyNumberFormat="1" applyFont="1" applyFill="1" applyBorder="1" applyAlignment="1">
      <alignment horizontal="center"/>
    </xf>
    <xf numFmtId="10" fontId="29" fillId="9" borderId="191" xfId="0" applyNumberFormat="1" applyFont="1" applyFill="1" applyBorder="1" applyAlignment="1">
      <alignment horizontal="center" wrapText="1"/>
    </xf>
    <xf numFmtId="2" fontId="0" fillId="12" borderId="1" xfId="0" applyNumberFormat="1" applyFont="1" applyFill="1" applyBorder="1" applyAlignment="1">
      <alignment horizontal="center" vertical="center" wrapText="1"/>
    </xf>
    <xf numFmtId="10" fontId="29" fillId="12" borderId="1" xfId="0" applyNumberFormat="1" applyFont="1" applyFill="1" applyBorder="1" applyAlignment="1">
      <alignment horizontal="center" vertical="center" wrapText="1"/>
    </xf>
    <xf numFmtId="10" fontId="28" fillId="2" borderId="191" xfId="0" applyNumberFormat="1" applyFont="1" applyFill="1" applyBorder="1" applyAlignment="1">
      <alignment horizontal="center" vertical="center" wrapText="1"/>
    </xf>
    <xf numFmtId="2" fontId="25" fillId="8" borderId="1" xfId="0" applyNumberFormat="1" applyFont="1" applyFill="1" applyBorder="1" applyAlignment="1">
      <alignment horizontal="center" vertical="center" wrapText="1"/>
    </xf>
    <xf numFmtId="10" fontId="25" fillId="8" borderId="1" xfId="0" applyNumberFormat="1" applyFont="1" applyFill="1" applyBorder="1" applyAlignment="1">
      <alignment horizontal="center" vertical="center" wrapText="1"/>
    </xf>
    <xf numFmtId="3" fontId="25" fillId="8" borderId="1" xfId="0" applyNumberFormat="1" applyFont="1" applyFill="1" applyBorder="1" applyAlignment="1">
      <alignment horizontal="center" vertical="center" wrapText="1"/>
    </xf>
    <xf numFmtId="2" fontId="0" fillId="9" borderId="197" xfId="0" applyNumberFormat="1" applyFont="1" applyFill="1" applyBorder="1" applyAlignment="1">
      <alignment horizontal="center" vertical="center" wrapText="1"/>
    </xf>
    <xf numFmtId="10" fontId="28" fillId="9" borderId="197" xfId="0" applyNumberFormat="1" applyFont="1" applyFill="1" applyBorder="1" applyAlignment="1">
      <alignment horizontal="center" vertical="center" wrapText="1"/>
    </xf>
    <xf numFmtId="2" fontId="0" fillId="2" borderId="97" xfId="0" applyNumberFormat="1" applyFont="1" applyFill="1" applyBorder="1" applyAlignment="1">
      <alignment horizontal="center" wrapText="1"/>
    </xf>
    <xf numFmtId="10" fontId="28" fillId="2" borderId="75" xfId="0" applyNumberFormat="1" applyFont="1" applyFill="1" applyBorder="1" applyAlignment="1">
      <alignment horizontal="center"/>
    </xf>
    <xf numFmtId="10"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9" fontId="13" fillId="0" borderId="45" xfId="0" applyNumberFormat="1" applyFont="1" applyBorder="1" applyAlignment="1">
      <alignment horizontal="center" vertical="center" wrapText="1"/>
    </xf>
    <xf numFmtId="10" fontId="29" fillId="9" borderId="8" xfId="0" applyNumberFormat="1" applyFont="1" applyFill="1" applyBorder="1" applyAlignment="1">
      <alignment horizontal="center" wrapText="1"/>
    </xf>
    <xf numFmtId="10" fontId="43" fillId="3" borderId="1" xfId="0" applyNumberFormat="1" applyFont="1" applyFill="1" applyBorder="1" applyAlignment="1">
      <alignment horizontal="center" vertical="center"/>
    </xf>
    <xf numFmtId="10" fontId="45" fillId="3" borderId="45" xfId="0" applyNumberFormat="1" applyFont="1" applyFill="1" applyBorder="1" applyAlignment="1">
      <alignment horizontal="center" vertical="center"/>
    </xf>
    <xf numFmtId="10" fontId="24" fillId="0" borderId="201" xfId="0" applyNumberFormat="1" applyFont="1" applyBorder="1" applyAlignment="1">
      <alignment horizontal="center" vertical="center" wrapText="1"/>
    </xf>
    <xf numFmtId="2" fontId="0" fillId="2" borderId="197" xfId="0" applyNumberFormat="1" applyFont="1" applyFill="1" applyBorder="1" applyAlignment="1">
      <alignment horizontal="center" vertical="center" wrapText="1"/>
    </xf>
    <xf numFmtId="10" fontId="28" fillId="2" borderId="197" xfId="0" applyNumberFormat="1" applyFont="1" applyFill="1" applyBorder="1" applyAlignment="1">
      <alignment horizontal="center" vertical="center" wrapText="1"/>
    </xf>
    <xf numFmtId="0" fontId="24" fillId="0" borderId="35" xfId="0" applyFont="1" applyBorder="1"/>
    <xf numFmtId="0" fontId="24" fillId="0" borderId="131" xfId="0" applyFont="1" applyBorder="1"/>
    <xf numFmtId="49" fontId="24" fillId="0" borderId="202" xfId="0" applyNumberFormat="1" applyFont="1" applyBorder="1" applyAlignment="1">
      <alignment horizontal="center" vertical="center" wrapText="1"/>
    </xf>
    <xf numFmtId="10" fontId="24" fillId="0" borderId="131" xfId="0" applyNumberFormat="1" applyFont="1" applyBorder="1" applyAlignment="1">
      <alignment horizontal="center" vertical="center" wrapText="1"/>
    </xf>
    <xf numFmtId="2" fontId="0" fillId="9" borderId="177" xfId="0" applyNumberFormat="1" applyFont="1" applyFill="1" applyBorder="1" applyAlignment="1">
      <alignment horizontal="center" wrapText="1"/>
    </xf>
    <xf numFmtId="10" fontId="24" fillId="0" borderId="202" xfId="0" applyNumberFormat="1" applyFont="1" applyBorder="1" applyAlignment="1">
      <alignment horizontal="center" vertical="center" wrapText="1"/>
    </xf>
    <xf numFmtId="10" fontId="28" fillId="9" borderId="178" xfId="0" applyNumberFormat="1" applyFont="1" applyFill="1" applyBorder="1" applyAlignment="1">
      <alignment horizontal="center"/>
    </xf>
    <xf numFmtId="10" fontId="24" fillId="3" borderId="169" xfId="0" applyNumberFormat="1" applyFont="1" applyFill="1" applyBorder="1" applyAlignment="1">
      <alignment horizontal="center" vertical="center" wrapText="1"/>
    </xf>
    <xf numFmtId="0" fontId="24" fillId="0" borderId="202" xfId="0" applyFont="1" applyBorder="1"/>
    <xf numFmtId="10" fontId="24" fillId="3" borderId="206" xfId="0" applyNumberFormat="1" applyFont="1" applyFill="1" applyBorder="1" applyAlignment="1">
      <alignment vertical="center" wrapText="1"/>
    </xf>
    <xf numFmtId="0" fontId="24" fillId="0" borderId="81" xfId="0" applyFont="1" applyBorder="1"/>
    <xf numFmtId="0" fontId="24" fillId="0" borderId="100" xfId="0" applyFont="1" applyBorder="1"/>
    <xf numFmtId="49" fontId="46" fillId="0" borderId="1" xfId="0" applyNumberFormat="1" applyFont="1" applyBorder="1" applyAlignment="1">
      <alignment horizontal="center" vertical="center" wrapText="1"/>
    </xf>
    <xf numFmtId="10" fontId="24" fillId="2" borderId="1" xfId="0" applyNumberFormat="1" applyFont="1" applyFill="1" applyBorder="1" applyAlignment="1">
      <alignment horizontal="center" vertical="center" wrapText="1"/>
    </xf>
    <xf numFmtId="10" fontId="29" fillId="9" borderId="180" xfId="0" applyNumberFormat="1" applyFont="1" applyFill="1" applyBorder="1" applyAlignment="1">
      <alignment horizontal="center" wrapText="1"/>
    </xf>
    <xf numFmtId="10" fontId="47" fillId="0" borderId="1" xfId="0" applyNumberFormat="1" applyFont="1" applyBorder="1" applyAlignment="1">
      <alignment horizontal="center" vertical="center" wrapText="1"/>
    </xf>
    <xf numFmtId="10" fontId="24" fillId="0" borderId="1" xfId="0" applyNumberFormat="1" applyFont="1" applyBorder="1" applyAlignment="1">
      <alignment horizontal="center" vertical="center" wrapText="1"/>
    </xf>
    <xf numFmtId="2" fontId="0" fillId="12" borderId="207" xfId="0" applyNumberFormat="1" applyFont="1" applyFill="1" applyBorder="1" applyAlignment="1">
      <alignment horizontal="center" vertical="center" wrapText="1"/>
    </xf>
    <xf numFmtId="10" fontId="29" fillId="12" borderId="194" xfId="0" applyNumberFormat="1" applyFont="1" applyFill="1" applyBorder="1" applyAlignment="1">
      <alignment horizontal="center" vertical="center" wrapText="1"/>
    </xf>
    <xf numFmtId="10" fontId="28" fillId="9" borderId="208" xfId="0" applyNumberFormat="1" applyFont="1" applyFill="1" applyBorder="1" applyAlignment="1">
      <alignment horizontal="center" vertical="center" wrapText="1"/>
    </xf>
    <xf numFmtId="10" fontId="24" fillId="0" borderId="202" xfId="0" applyNumberFormat="1" applyFont="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 xfId="0" applyNumberFormat="1" applyFont="1" applyBorder="1" applyAlignment="1">
      <alignment horizontal="center" vertical="center" wrapText="1"/>
    </xf>
    <xf numFmtId="0" fontId="28" fillId="0" borderId="0" xfId="0" applyFont="1"/>
    <xf numFmtId="10" fontId="28" fillId="9" borderId="186" xfId="0" applyNumberFormat="1" applyFont="1" applyFill="1" applyBorder="1" applyAlignment="1">
      <alignment horizontal="center" vertical="center" wrapText="1"/>
    </xf>
    <xf numFmtId="10" fontId="47" fillId="0" borderId="1" xfId="0" applyNumberFormat="1" applyFont="1" applyBorder="1" applyAlignment="1">
      <alignment horizontal="center" vertical="center" wrapText="1"/>
    </xf>
    <xf numFmtId="170" fontId="30" fillId="2" borderId="75" xfId="0" applyNumberFormat="1" applyFont="1" applyFill="1" applyBorder="1" applyAlignment="1">
      <alignment horizontal="center"/>
    </xf>
    <xf numFmtId="10" fontId="29" fillId="2" borderId="189" xfId="0" applyNumberFormat="1" applyFont="1" applyFill="1" applyBorder="1" applyAlignment="1">
      <alignment horizontal="center" wrapText="1"/>
    </xf>
    <xf numFmtId="170" fontId="30" fillId="9" borderId="75" xfId="0" applyNumberFormat="1" applyFont="1" applyFill="1" applyBorder="1" applyAlignment="1">
      <alignment horizontal="center"/>
    </xf>
    <xf numFmtId="10" fontId="47" fillId="3" borderId="185" xfId="0" applyNumberFormat="1"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17" fontId="13" fillId="0" borderId="32" xfId="0" applyNumberFormat="1" applyFont="1" applyBorder="1" applyAlignment="1">
      <alignment horizontal="center" vertical="center" wrapText="1"/>
    </xf>
    <xf numFmtId="17" fontId="13" fillId="0" borderId="32" xfId="0" applyNumberFormat="1" applyFont="1" applyBorder="1" applyAlignment="1">
      <alignment horizontal="center" vertical="center"/>
    </xf>
    <xf numFmtId="0" fontId="13" fillId="0" borderId="32" xfId="0" applyFont="1" applyBorder="1"/>
    <xf numFmtId="0" fontId="13" fillId="0" borderId="33" xfId="0" applyFont="1" applyBorder="1"/>
    <xf numFmtId="0" fontId="19"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xf>
    <xf numFmtId="0" fontId="13" fillId="0" borderId="1" xfId="0" applyFont="1" applyBorder="1"/>
    <xf numFmtId="0" fontId="13" fillId="0" borderId="41" xfId="0" applyFont="1" applyBorder="1"/>
    <xf numFmtId="3" fontId="24" fillId="0" borderId="4"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10" fontId="24" fillId="2" borderId="211" xfId="0" applyNumberFormat="1" applyFont="1" applyFill="1" applyBorder="1" applyAlignment="1">
      <alignment horizontal="center" vertical="center" wrapText="1"/>
    </xf>
    <xf numFmtId="10" fontId="24" fillId="3" borderId="212" xfId="0" applyNumberFormat="1" applyFont="1" applyFill="1" applyBorder="1" applyAlignment="1">
      <alignment vertical="center" wrapText="1"/>
    </xf>
    <xf numFmtId="10" fontId="24" fillId="3" borderId="147" xfId="0" applyNumberFormat="1" applyFont="1" applyFill="1" applyBorder="1" applyAlignment="1">
      <alignment vertical="center" wrapText="1"/>
    </xf>
    <xf numFmtId="10" fontId="24" fillId="2" borderId="162" xfId="0" applyNumberFormat="1" applyFont="1" applyFill="1" applyBorder="1" applyAlignment="1">
      <alignment horizontal="center" vertical="center" wrapText="1"/>
    </xf>
    <xf numFmtId="49" fontId="24" fillId="3" borderId="211" xfId="0" applyNumberFormat="1" applyFont="1" applyFill="1" applyBorder="1" applyAlignment="1">
      <alignment horizontal="center" vertical="center" wrapText="1"/>
    </xf>
    <xf numFmtId="10" fontId="24" fillId="3" borderId="162" xfId="0" applyNumberFormat="1" applyFont="1" applyFill="1" applyBorder="1" applyAlignment="1">
      <alignment horizontal="center" vertical="center" wrapText="1"/>
    </xf>
    <xf numFmtId="10" fontId="24" fillId="5" borderId="129" xfId="0" applyNumberFormat="1" applyFont="1" applyFill="1" applyBorder="1" applyAlignment="1">
      <alignment vertical="center" wrapText="1"/>
    </xf>
    <xf numFmtId="10" fontId="47" fillId="0" borderId="4" xfId="0" applyNumberFormat="1" applyFont="1" applyBorder="1" applyAlignment="1">
      <alignment horizontal="center" vertical="center" wrapText="1"/>
    </xf>
    <xf numFmtId="10" fontId="47" fillId="0" borderId="4" xfId="0" applyNumberFormat="1" applyFont="1" applyBorder="1" applyAlignment="1">
      <alignment horizontal="center" vertical="center" wrapText="1"/>
    </xf>
    <xf numFmtId="3" fontId="13" fillId="2" borderId="1" xfId="0" applyNumberFormat="1" applyFont="1" applyFill="1" applyBorder="1" applyAlignment="1">
      <alignment horizontal="center" vertical="center" wrapText="1"/>
    </xf>
    <xf numFmtId="3" fontId="13" fillId="2" borderId="27" xfId="0" applyNumberFormat="1" applyFont="1" applyFill="1" applyBorder="1" applyAlignment="1">
      <alignment horizontal="center" vertical="center" wrapText="1"/>
    </xf>
    <xf numFmtId="10" fontId="13" fillId="2" borderId="27" xfId="0" applyNumberFormat="1" applyFont="1" applyFill="1" applyBorder="1" applyAlignment="1">
      <alignment horizontal="center" vertical="center" wrapText="1"/>
    </xf>
    <xf numFmtId="10" fontId="30" fillId="9" borderId="24" xfId="0" applyNumberFormat="1" applyFont="1" applyFill="1" applyBorder="1" applyAlignment="1">
      <alignment horizontal="center"/>
    </xf>
    <xf numFmtId="0" fontId="28" fillId="9" borderId="24" xfId="0" applyFont="1" applyFill="1" applyBorder="1" applyAlignment="1">
      <alignment horizontal="center"/>
    </xf>
    <xf numFmtId="10" fontId="24" fillId="0" borderId="164" xfId="0" applyNumberFormat="1" applyFont="1" applyBorder="1" applyAlignment="1">
      <alignment horizontal="center" vertical="center" wrapText="1"/>
    </xf>
    <xf numFmtId="170" fontId="28" fillId="2" borderId="24" xfId="0" applyNumberFormat="1" applyFont="1" applyFill="1" applyBorder="1" applyAlignment="1">
      <alignment horizontal="center"/>
    </xf>
    <xf numFmtId="171" fontId="28" fillId="2" borderId="24" xfId="0" applyNumberFormat="1" applyFont="1" applyFill="1" applyBorder="1" applyAlignment="1">
      <alignment horizontal="center"/>
    </xf>
    <xf numFmtId="170" fontId="28" fillId="9" borderId="24" xfId="0" applyNumberFormat="1" applyFont="1" applyFill="1" applyBorder="1" applyAlignment="1">
      <alignment horizontal="center"/>
    </xf>
    <xf numFmtId="10" fontId="24" fillId="0" borderId="1" xfId="0" applyNumberFormat="1" applyFont="1" applyBorder="1" applyAlignment="1">
      <alignment horizontal="center"/>
    </xf>
    <xf numFmtId="10" fontId="47" fillId="0" borderId="1" xfId="0" applyNumberFormat="1" applyFont="1" applyBorder="1" applyAlignment="1">
      <alignment horizontal="center"/>
    </xf>
    <xf numFmtId="4" fontId="28" fillId="2" borderId="24" xfId="0" applyNumberFormat="1" applyFont="1" applyFill="1" applyBorder="1" applyAlignment="1">
      <alignment horizontal="center"/>
    </xf>
    <xf numFmtId="172" fontId="28" fillId="9" borderId="24" xfId="0" applyNumberFormat="1" applyFont="1" applyFill="1" applyBorder="1" applyAlignment="1">
      <alignment horizontal="center"/>
    </xf>
    <xf numFmtId="170" fontId="28" fillId="2" borderId="24" xfId="0" applyNumberFormat="1" applyFont="1" applyFill="1" applyBorder="1" applyAlignment="1">
      <alignment horizontal="center" vertical="center"/>
    </xf>
    <xf numFmtId="10" fontId="13" fillId="0" borderId="21" xfId="0" applyNumberFormat="1" applyFont="1" applyBorder="1" applyAlignment="1">
      <alignment horizontal="center" vertical="center"/>
    </xf>
    <xf numFmtId="4" fontId="19" fillId="2" borderId="1"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xf>
    <xf numFmtId="10" fontId="24" fillId="0" borderId="4" xfId="0" applyNumberFormat="1" applyFont="1" applyBorder="1" applyAlignment="1">
      <alignment horizontal="center"/>
    </xf>
    <xf numFmtId="10" fontId="17" fillId="0" borderId="1" xfId="0" applyNumberFormat="1" applyFont="1" applyBorder="1" applyAlignment="1">
      <alignment horizontal="center" vertical="center"/>
    </xf>
    <xf numFmtId="169" fontId="24" fillId="3" borderId="159" xfId="0" applyNumberFormat="1" applyFont="1" applyFill="1" applyBorder="1" applyAlignment="1">
      <alignment horizontal="center" vertical="center" wrapText="1"/>
    </xf>
    <xf numFmtId="165" fontId="24" fillId="3" borderId="159" xfId="0" applyNumberFormat="1" applyFont="1" applyFill="1" applyBorder="1" applyAlignment="1">
      <alignment horizontal="center" vertical="center" wrapText="1"/>
    </xf>
    <xf numFmtId="165" fontId="24" fillId="3" borderId="162" xfId="0" applyNumberFormat="1" applyFont="1" applyFill="1" applyBorder="1" applyAlignment="1">
      <alignment horizontal="center" vertical="center" wrapText="1"/>
    </xf>
    <xf numFmtId="0" fontId="50" fillId="0" borderId="0" xfId="0" applyFont="1"/>
    <xf numFmtId="10" fontId="24" fillId="0" borderId="159" xfId="0" applyNumberFormat="1" applyFont="1" applyBorder="1" applyAlignment="1">
      <alignment horizontal="center" vertical="center" wrapText="1"/>
    </xf>
    <xf numFmtId="10" fontId="24" fillId="0" borderId="123" xfId="0" applyNumberFormat="1" applyFont="1" applyBorder="1" applyAlignment="1">
      <alignment horizontal="center" vertical="center" wrapText="1"/>
    </xf>
    <xf numFmtId="10" fontId="50" fillId="0" borderId="162" xfId="0" applyNumberFormat="1" applyFont="1" applyBorder="1" applyAlignment="1">
      <alignment horizontal="center" vertical="center" wrapText="1"/>
    </xf>
    <xf numFmtId="10" fontId="47" fillId="0" borderId="129" xfId="0" applyNumberFormat="1" applyFont="1" applyBorder="1" applyAlignment="1">
      <alignment horizontal="center" vertical="center" wrapText="1"/>
    </xf>
    <xf numFmtId="17" fontId="19" fillId="0" borderId="90" xfId="0" applyNumberFormat="1" applyFont="1" applyBorder="1" applyAlignment="1">
      <alignment horizontal="center" vertical="center" wrapText="1"/>
    </xf>
    <xf numFmtId="0" fontId="24" fillId="0" borderId="41" xfId="0" applyFont="1" applyBorder="1" applyAlignment="1">
      <alignment horizontal="center" vertical="center"/>
    </xf>
    <xf numFmtId="49" fontId="24" fillId="3" borderId="221" xfId="0" applyNumberFormat="1" applyFont="1" applyFill="1" applyBorder="1" applyAlignment="1">
      <alignment horizontal="center" vertical="center" wrapText="1"/>
    </xf>
    <xf numFmtId="49" fontId="24" fillId="3" borderId="222" xfId="0" applyNumberFormat="1" applyFont="1" applyFill="1" applyBorder="1" applyAlignment="1">
      <alignment horizontal="center" vertical="center" wrapText="1"/>
    </xf>
    <xf numFmtId="17" fontId="19" fillId="0" borderId="111" xfId="0" applyNumberFormat="1" applyFont="1" applyBorder="1" applyAlignment="1">
      <alignment horizontal="center" vertical="center" wrapText="1"/>
    </xf>
    <xf numFmtId="17" fontId="19" fillId="0" borderId="23" xfId="0" applyNumberFormat="1" applyFont="1" applyBorder="1" applyAlignment="1">
      <alignment horizontal="center" vertical="center" wrapText="1"/>
    </xf>
    <xf numFmtId="10" fontId="28" fillId="2" borderId="208" xfId="0" applyNumberFormat="1" applyFont="1" applyFill="1" applyBorder="1" applyAlignment="1">
      <alignment horizontal="center" vertical="center" wrapText="1"/>
    </xf>
    <xf numFmtId="0" fontId="0" fillId="0" borderId="0" xfId="0" applyFont="1" applyAlignment="1">
      <alignment horizontal="center" vertical="center"/>
    </xf>
    <xf numFmtId="0" fontId="25" fillId="20" borderId="27" xfId="0" applyFont="1" applyFill="1" applyBorder="1" applyAlignment="1">
      <alignment horizontal="center" vertical="center"/>
    </xf>
    <xf numFmtId="0" fontId="28" fillId="0" borderId="0" xfId="0" applyFont="1" applyAlignment="1">
      <alignment horizontal="center" vertical="center"/>
    </xf>
    <xf numFmtId="0" fontId="25" fillId="20" borderId="40" xfId="0" applyFont="1" applyFill="1" applyBorder="1" applyAlignment="1">
      <alignment horizontal="center"/>
    </xf>
    <xf numFmtId="0" fontId="29" fillId="0" borderId="1" xfId="0" applyFont="1" applyBorder="1" applyAlignment="1">
      <alignment horizontal="center"/>
    </xf>
    <xf numFmtId="0" fontId="29" fillId="0" borderId="1" xfId="0" applyFont="1" applyBorder="1" applyAlignment="1">
      <alignment horizontal="center"/>
    </xf>
    <xf numFmtId="0" fontId="64" fillId="0" borderId="1" xfId="0" applyFont="1" applyBorder="1" applyAlignment="1">
      <alignment horizontal="center" vertical="center" wrapText="1"/>
    </xf>
    <xf numFmtId="0" fontId="28" fillId="0" borderId="1" xfId="0" applyFont="1" applyBorder="1"/>
    <xf numFmtId="10" fontId="28" fillId="0" borderId="1" xfId="0" applyNumberFormat="1" applyFont="1" applyBorder="1"/>
    <xf numFmtId="10" fontId="30" fillId="2" borderId="1" xfId="0" applyNumberFormat="1" applyFont="1" applyFill="1" applyBorder="1"/>
    <xf numFmtId="3" fontId="24" fillId="0" borderId="159" xfId="0" applyNumberFormat="1" applyFont="1" applyBorder="1" applyAlignment="1">
      <alignment horizontal="center" vertical="center" wrapText="1"/>
    </xf>
    <xf numFmtId="10" fontId="30" fillId="0" borderId="1" xfId="0" applyNumberFormat="1" applyFont="1" applyBorder="1"/>
    <xf numFmtId="3" fontId="46" fillId="3" borderId="1" xfId="0" applyNumberFormat="1" applyFont="1" applyFill="1" applyBorder="1" applyAlignment="1">
      <alignment horizontal="center" vertical="center" wrapText="1"/>
    </xf>
    <xf numFmtId="3" fontId="47" fillId="0" borderId="162" xfId="0" applyNumberFormat="1" applyFont="1" applyBorder="1" applyAlignment="1">
      <alignment horizontal="center" vertical="center" wrapText="1"/>
    </xf>
    <xf numFmtId="0" fontId="28" fillId="0" borderId="1" xfId="0" applyFont="1" applyBorder="1" applyAlignment="1">
      <alignment wrapText="1"/>
    </xf>
    <xf numFmtId="3" fontId="47" fillId="0" borderId="162" xfId="0" applyNumberFormat="1" applyFont="1" applyBorder="1" applyAlignment="1">
      <alignment horizontal="center" vertical="center" wrapText="1"/>
    </xf>
    <xf numFmtId="3" fontId="47" fillId="0" borderId="129" xfId="0" applyNumberFormat="1" applyFont="1" applyBorder="1" applyAlignment="1">
      <alignment horizontal="center" vertical="center" wrapText="1"/>
    </xf>
    <xf numFmtId="3" fontId="48" fillId="3" borderId="1" xfId="0" applyNumberFormat="1" applyFont="1" applyFill="1" applyBorder="1" applyAlignment="1">
      <alignment horizontal="center" vertical="center" wrapText="1"/>
    </xf>
    <xf numFmtId="0" fontId="36" fillId="0" borderId="0" xfId="0" applyFont="1"/>
    <xf numFmtId="0" fontId="29" fillId="20" borderId="1" xfId="0" applyFont="1" applyFill="1" applyBorder="1" applyAlignment="1">
      <alignment horizontal="center" vertical="center" wrapText="1"/>
    </xf>
    <xf numFmtId="10" fontId="29" fillId="20" borderId="1" xfId="0" applyNumberFormat="1" applyFont="1" applyFill="1" applyBorder="1" applyAlignment="1">
      <alignment vertical="center"/>
    </xf>
    <xf numFmtId="0" fontId="28" fillId="0" borderId="1" xfId="0" applyFont="1" applyBorder="1" applyAlignment="1">
      <alignment vertical="center"/>
    </xf>
    <xf numFmtId="10" fontId="28" fillId="0" borderId="1" xfId="0" applyNumberFormat="1" applyFont="1" applyBorder="1" applyAlignment="1">
      <alignment vertical="center"/>
    </xf>
    <xf numFmtId="10" fontId="30" fillId="2" borderId="1" xfId="0" applyNumberFormat="1" applyFont="1" applyFill="1" applyBorder="1" applyAlignment="1">
      <alignment vertical="center"/>
    </xf>
    <xf numFmtId="10" fontId="30" fillId="0" borderId="0" xfId="0" applyNumberFormat="1" applyFont="1" applyAlignment="1">
      <alignment horizontal="left" vertical="center"/>
    </xf>
    <xf numFmtId="10" fontId="30" fillId="0" borderId="1" xfId="0" applyNumberFormat="1" applyFont="1" applyBorder="1" applyAlignment="1">
      <alignment vertical="center"/>
    </xf>
    <xf numFmtId="0" fontId="28" fillId="0" borderId="1" xfId="0" applyFont="1" applyBorder="1" applyAlignment="1">
      <alignment vertical="center" wrapText="1"/>
    </xf>
    <xf numFmtId="3" fontId="24" fillId="0" borderId="123" xfId="0" applyNumberFormat="1" applyFont="1" applyBorder="1" applyAlignment="1">
      <alignment horizontal="center" vertical="center" wrapText="1"/>
    </xf>
    <xf numFmtId="10" fontId="30" fillId="2" borderId="0" xfId="0" applyNumberFormat="1" applyFont="1" applyFill="1" applyAlignment="1">
      <alignment horizontal="left" vertical="center"/>
    </xf>
    <xf numFmtId="9" fontId="30" fillId="2" borderId="0" xfId="0" applyNumberFormat="1" applyFont="1" applyFill="1" applyAlignment="1">
      <alignment horizontal="left" vertical="center"/>
    </xf>
    <xf numFmtId="9" fontId="46" fillId="15" borderId="32" xfId="0" applyNumberFormat="1" applyFont="1" applyFill="1" applyBorder="1" applyAlignment="1">
      <alignment horizontal="center" vertical="center" wrapText="1"/>
    </xf>
    <xf numFmtId="3" fontId="24" fillId="0" borderId="161"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4" fontId="24" fillId="0" borderId="90" xfId="0" applyNumberFormat="1" applyFont="1" applyBorder="1" applyAlignment="1">
      <alignment horizontal="center" vertical="center" wrapText="1"/>
    </xf>
    <xf numFmtId="3" fontId="47" fillId="0" borderId="161" xfId="0" applyNumberFormat="1" applyFont="1" applyBorder="1" applyAlignment="1">
      <alignment horizontal="center" vertical="center" wrapText="1"/>
    </xf>
    <xf numFmtId="3" fontId="47" fillId="0" borderId="161" xfId="0" applyNumberFormat="1" applyFont="1" applyBorder="1" applyAlignment="1">
      <alignment horizontal="center" vertical="center" wrapText="1"/>
    </xf>
    <xf numFmtId="10" fontId="47" fillId="2" borderId="40" xfId="0" applyNumberFormat="1" applyFont="1" applyFill="1" applyBorder="1" applyAlignment="1">
      <alignment horizontal="center" vertical="center" wrapText="1"/>
    </xf>
    <xf numFmtId="10" fontId="46" fillId="0" borderId="4" xfId="0" applyNumberFormat="1" applyFont="1" applyBorder="1" applyAlignment="1">
      <alignment horizontal="center" vertical="center" wrapText="1"/>
    </xf>
    <xf numFmtId="9" fontId="24" fillId="3" borderId="122" xfId="0" applyNumberFormat="1" applyFont="1" applyFill="1" applyBorder="1" applyAlignment="1">
      <alignment horizontal="center" vertical="center" wrapText="1"/>
    </xf>
    <xf numFmtId="9" fontId="24" fillId="3" borderId="128" xfId="0" applyNumberFormat="1" applyFont="1" applyFill="1" applyBorder="1" applyAlignment="1">
      <alignment horizontal="center" vertical="center" wrapText="1"/>
    </xf>
    <xf numFmtId="9" fontId="47" fillId="3" borderId="128" xfId="0" applyNumberFormat="1" applyFont="1" applyFill="1" applyBorder="1" applyAlignment="1">
      <alignment horizontal="center" vertical="center" wrapText="1"/>
    </xf>
    <xf numFmtId="10" fontId="24" fillId="3" borderId="227" xfId="0" applyNumberFormat="1" applyFont="1" applyFill="1" applyBorder="1" applyAlignment="1">
      <alignment horizontal="center" vertical="center" wrapText="1"/>
    </xf>
    <xf numFmtId="10" fontId="24" fillId="3" borderId="228" xfId="0" applyNumberFormat="1" applyFont="1" applyFill="1" applyBorder="1" applyAlignment="1">
      <alignment horizontal="center" vertical="center" wrapText="1"/>
    </xf>
    <xf numFmtId="49" fontId="24" fillId="0" borderId="4" xfId="0" applyNumberFormat="1" applyFont="1" applyBorder="1" applyAlignment="1">
      <alignment horizontal="center" vertical="center" wrapText="1"/>
    </xf>
    <xf numFmtId="9" fontId="24" fillId="3" borderId="229" xfId="0" applyNumberFormat="1" applyFont="1" applyFill="1" applyBorder="1" applyAlignment="1">
      <alignment horizontal="center" vertical="center" wrapText="1"/>
    </xf>
    <xf numFmtId="10" fontId="50" fillId="0" borderId="158" xfId="0" applyNumberFormat="1" applyFont="1" applyBorder="1" applyAlignment="1">
      <alignment horizontal="center" vertical="center" wrapText="1"/>
    </xf>
    <xf numFmtId="10" fontId="50" fillId="0" borderId="159" xfId="0" applyNumberFormat="1" applyFont="1" applyBorder="1" applyAlignment="1">
      <alignment horizontal="center" vertical="center" wrapText="1"/>
    </xf>
    <xf numFmtId="10" fontId="51" fillId="3" borderId="1" xfId="0" applyNumberFormat="1" applyFont="1" applyFill="1" applyBorder="1" applyAlignment="1">
      <alignment horizontal="center" vertical="center" wrapText="1"/>
    </xf>
    <xf numFmtId="9" fontId="24" fillId="3" borderId="99" xfId="0" applyNumberFormat="1" applyFont="1" applyFill="1" applyBorder="1" applyAlignment="1">
      <alignment horizontal="center" vertical="center" wrapText="1"/>
    </xf>
    <xf numFmtId="10" fontId="47" fillId="2" borderId="27" xfId="0" applyNumberFormat="1" applyFont="1" applyFill="1" applyBorder="1" applyAlignment="1">
      <alignment horizontal="center" vertical="center" wrapText="1"/>
    </xf>
    <xf numFmtId="3" fontId="24" fillId="2" borderId="1" xfId="0" applyNumberFormat="1" applyFont="1" applyFill="1" applyBorder="1" applyAlignment="1">
      <alignment horizontal="center" vertical="center" wrapText="1"/>
    </xf>
    <xf numFmtId="3" fontId="24" fillId="0" borderId="90" xfId="0" applyNumberFormat="1" applyFont="1" applyBorder="1" applyAlignment="1">
      <alignment horizontal="center" vertical="center" wrapText="1"/>
    </xf>
    <xf numFmtId="3" fontId="47" fillId="2" borderId="40" xfId="0" applyNumberFormat="1" applyFont="1" applyFill="1" applyBorder="1" applyAlignment="1">
      <alignment horizontal="center" vertical="center" wrapText="1"/>
    </xf>
    <xf numFmtId="3" fontId="47" fillId="2" borderId="40" xfId="0" applyNumberFormat="1" applyFont="1" applyFill="1" applyBorder="1" applyAlignment="1">
      <alignment horizontal="center" vertical="center" wrapText="1"/>
    </xf>
    <xf numFmtId="3" fontId="47" fillId="0" borderId="124" xfId="0" applyNumberFormat="1" applyFont="1" applyBorder="1" applyAlignment="1">
      <alignment horizontal="center" vertical="center" wrapText="1"/>
    </xf>
    <xf numFmtId="10" fontId="24" fillId="2" borderId="159" xfId="0" applyNumberFormat="1" applyFont="1" applyFill="1" applyBorder="1" applyAlignment="1">
      <alignment horizontal="center" vertical="center" wrapText="1"/>
    </xf>
    <xf numFmtId="9" fontId="24" fillId="3" borderId="133" xfId="0" applyNumberFormat="1" applyFont="1" applyFill="1" applyBorder="1" applyAlignment="1">
      <alignment horizontal="center" vertical="center" wrapText="1"/>
    </xf>
    <xf numFmtId="0" fontId="24" fillId="15" borderId="47" xfId="0" applyFont="1" applyFill="1" applyBorder="1" applyAlignment="1">
      <alignment horizontal="center" vertical="center" wrapText="1"/>
    </xf>
    <xf numFmtId="9" fontId="24" fillId="3" borderId="45" xfId="0" applyNumberFormat="1" applyFont="1" applyFill="1" applyBorder="1" applyAlignment="1">
      <alignment horizontal="center" vertical="center" wrapText="1"/>
    </xf>
    <xf numFmtId="3" fontId="24" fillId="0" borderId="1" xfId="0" applyNumberFormat="1" applyFont="1" applyBorder="1" applyAlignment="1">
      <alignment horizontal="center" vertical="center" wrapText="1"/>
    </xf>
    <xf numFmtId="165" fontId="24" fillId="3" borderId="45" xfId="0" applyNumberFormat="1" applyFont="1" applyFill="1" applyBorder="1" applyAlignment="1">
      <alignment horizontal="center" vertical="center" wrapText="1"/>
    </xf>
    <xf numFmtId="4" fontId="24" fillId="2" borderId="1" xfId="0" applyNumberFormat="1" applyFont="1" applyFill="1" applyBorder="1" applyAlignment="1">
      <alignment horizontal="center" vertical="center" wrapText="1"/>
    </xf>
    <xf numFmtId="4" fontId="24" fillId="0" borderId="1" xfId="0" applyNumberFormat="1" applyFont="1" applyBorder="1" applyAlignment="1">
      <alignment horizontal="center" vertical="center" wrapText="1"/>
    </xf>
    <xf numFmtId="4" fontId="47" fillId="0" borderId="4" xfId="0" applyNumberFormat="1" applyFont="1" applyBorder="1" applyAlignment="1">
      <alignment horizontal="center" vertical="center" wrapText="1"/>
    </xf>
    <xf numFmtId="0" fontId="47" fillId="0" borderId="162" xfId="0" applyFont="1" applyBorder="1" applyAlignment="1">
      <alignment horizontal="center" vertical="center" wrapText="1"/>
    </xf>
    <xf numFmtId="10" fontId="56" fillId="0" borderId="1" xfId="0" applyNumberFormat="1" applyFont="1" applyBorder="1" applyAlignment="1">
      <alignment horizontal="center"/>
    </xf>
    <xf numFmtId="10" fontId="56" fillId="0" borderId="1" xfId="0" applyNumberFormat="1" applyFont="1" applyBorder="1" applyAlignment="1">
      <alignment horizontal="center"/>
    </xf>
    <xf numFmtId="10" fontId="68" fillId="0" borderId="1" xfId="0" applyNumberFormat="1" applyFont="1" applyBorder="1" applyAlignment="1">
      <alignment horizontal="center"/>
    </xf>
    <xf numFmtId="1" fontId="47" fillId="0" borderId="75" xfId="0" applyNumberFormat="1" applyFont="1" applyBorder="1" applyAlignment="1">
      <alignment horizontal="center" vertical="center" wrapText="1"/>
    </xf>
    <xf numFmtId="0" fontId="69" fillId="0" borderId="0" xfId="0" applyFont="1"/>
    <xf numFmtId="10" fontId="24" fillId="21" borderId="1" xfId="0" applyNumberFormat="1" applyFont="1" applyFill="1" applyBorder="1" applyAlignment="1">
      <alignment horizontal="center" vertical="center" wrapText="1"/>
    </xf>
    <xf numFmtId="10" fontId="56" fillId="0" borderId="0" xfId="0" applyNumberFormat="1" applyFont="1" applyAlignment="1">
      <alignment horizontal="center"/>
    </xf>
    <xf numFmtId="1" fontId="47" fillId="0" borderId="4" xfId="0" applyNumberFormat="1" applyFont="1" applyBorder="1" applyAlignment="1">
      <alignment horizontal="center" vertical="center" wrapText="1"/>
    </xf>
    <xf numFmtId="1" fontId="47" fillId="0" borderId="4" xfId="0" applyNumberFormat="1" applyFont="1" applyBorder="1" applyAlignment="1">
      <alignment vertical="center" wrapText="1"/>
    </xf>
    <xf numFmtId="1" fontId="47" fillId="0" borderId="4" xfId="0" applyNumberFormat="1" applyFont="1" applyBorder="1" applyAlignment="1">
      <alignment vertical="center" wrapText="1"/>
    </xf>
    <xf numFmtId="10" fontId="50" fillId="0" borderId="1"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9" fontId="47" fillId="0" borderId="4" xfId="0" applyNumberFormat="1" applyFont="1" applyBorder="1" applyAlignment="1">
      <alignment horizontal="center" vertical="center" wrapText="1"/>
    </xf>
    <xf numFmtId="0" fontId="24" fillId="2" borderId="48" xfId="0" applyFont="1" applyFill="1" applyBorder="1" applyAlignment="1">
      <alignment horizontal="center" vertical="center" wrapText="1"/>
    </xf>
    <xf numFmtId="0" fontId="48" fillId="2" borderId="40" xfId="0" applyFont="1" applyFill="1" applyBorder="1" applyAlignment="1">
      <alignment vertical="center" wrapText="1"/>
    </xf>
    <xf numFmtId="0" fontId="48" fillId="2" borderId="113" xfId="0" applyFont="1" applyFill="1" applyBorder="1" applyAlignment="1">
      <alignment vertical="center" wrapText="1"/>
    </xf>
    <xf numFmtId="1" fontId="47" fillId="0" borderId="75" xfId="0" applyNumberFormat="1" applyFont="1" applyBorder="1" applyAlignment="1">
      <alignment vertical="center" wrapText="1"/>
    </xf>
    <xf numFmtId="10" fontId="56" fillId="0" borderId="3" xfId="0" applyNumberFormat="1" applyFont="1" applyBorder="1" applyAlignment="1">
      <alignment horizontal="center"/>
    </xf>
    <xf numFmtId="10" fontId="56" fillId="0" borderId="81" xfId="0" applyNumberFormat="1" applyFont="1" applyBorder="1" applyAlignment="1">
      <alignment horizontal="center"/>
    </xf>
    <xf numFmtId="10" fontId="68" fillId="0" borderId="81" xfId="0" applyNumberFormat="1" applyFont="1" applyBorder="1" applyAlignment="1">
      <alignment horizontal="center"/>
    </xf>
    <xf numFmtId="2" fontId="47" fillId="0" borderId="75" xfId="0" applyNumberFormat="1" applyFont="1" applyBorder="1" applyAlignment="1">
      <alignment vertical="center" wrapText="1"/>
    </xf>
    <xf numFmtId="9" fontId="47" fillId="3" borderId="133" xfId="0" applyNumberFormat="1" applyFont="1" applyFill="1" applyBorder="1" applyAlignment="1">
      <alignment horizontal="center" vertical="center" wrapText="1"/>
    </xf>
    <xf numFmtId="1" fontId="47" fillId="0" borderId="75" xfId="0" applyNumberFormat="1" applyFont="1" applyBorder="1" applyAlignment="1">
      <alignment vertical="center" wrapText="1"/>
    </xf>
    <xf numFmtId="3" fontId="47" fillId="2" borderId="1" xfId="0" applyNumberFormat="1" applyFont="1" applyFill="1" applyBorder="1" applyAlignment="1">
      <alignment horizontal="center" vertical="center" wrapText="1"/>
    </xf>
    <xf numFmtId="10" fontId="24" fillId="22" borderId="1" xfId="0" applyNumberFormat="1" applyFont="1" applyFill="1" applyBorder="1" applyAlignment="1">
      <alignment horizontal="center" vertical="center" wrapText="1"/>
    </xf>
    <xf numFmtId="9" fontId="46" fillId="2" borderId="48" xfId="0" applyNumberFormat="1" applyFont="1" applyFill="1" applyBorder="1" applyAlignment="1">
      <alignment vertical="center" wrapText="1"/>
    </xf>
    <xf numFmtId="1" fontId="24" fillId="2" borderId="1" xfId="0" applyNumberFormat="1" applyFont="1" applyFill="1" applyBorder="1" applyAlignment="1">
      <alignment horizontal="center" vertical="center" wrapText="1"/>
    </xf>
    <xf numFmtId="1" fontId="24" fillId="0" borderId="1" xfId="0" applyNumberFormat="1" applyFont="1" applyBorder="1" applyAlignment="1">
      <alignment horizontal="center" vertical="center" wrapText="1"/>
    </xf>
    <xf numFmtId="4" fontId="47" fillId="2" borderId="40" xfId="0" applyNumberFormat="1" applyFont="1" applyFill="1" applyBorder="1" applyAlignment="1">
      <alignment horizontal="center" vertical="center" wrapText="1"/>
    </xf>
    <xf numFmtId="1" fontId="47" fillId="2" borderId="40" xfId="0" applyNumberFormat="1" applyFont="1" applyFill="1" applyBorder="1" applyAlignment="1">
      <alignment horizontal="center" vertical="center" wrapText="1"/>
    </xf>
    <xf numFmtId="10" fontId="70" fillId="0" borderId="1" xfId="0" applyNumberFormat="1" applyFont="1" applyBorder="1" applyAlignment="1">
      <alignment horizontal="center"/>
    </xf>
    <xf numFmtId="49" fontId="69" fillId="0" borderId="0" xfId="0" applyNumberFormat="1" applyFont="1"/>
    <xf numFmtId="10" fontId="50" fillId="0" borderId="81" xfId="0" applyNumberFormat="1" applyFont="1" applyBorder="1"/>
    <xf numFmtId="0" fontId="46" fillId="2" borderId="40" xfId="0" applyFont="1" applyFill="1" applyBorder="1" applyAlignment="1">
      <alignment vertical="center" wrapText="1"/>
    </xf>
    <xf numFmtId="2" fontId="24" fillId="0" borderId="75" xfId="0" applyNumberFormat="1" applyFont="1" applyBorder="1" applyAlignment="1">
      <alignment horizontal="center" vertical="center" wrapText="1"/>
    </xf>
    <xf numFmtId="0" fontId="24" fillId="0" borderId="75" xfId="0" applyFont="1" applyBorder="1" applyAlignment="1">
      <alignment horizontal="center" vertical="center" wrapText="1"/>
    </xf>
    <xf numFmtId="2" fontId="24" fillId="0" borderId="75" xfId="0" applyNumberFormat="1" applyFont="1" applyBorder="1" applyAlignment="1">
      <alignment horizontal="center" vertical="center" wrapText="1"/>
    </xf>
    <xf numFmtId="3" fontId="47" fillId="2" borderId="1" xfId="0" applyNumberFormat="1" applyFont="1" applyFill="1" applyBorder="1" applyAlignment="1">
      <alignment horizontal="center" vertical="center" wrapText="1"/>
    </xf>
    <xf numFmtId="3" fontId="47" fillId="0" borderId="1" xfId="0" applyNumberFormat="1" applyFont="1" applyBorder="1" applyAlignment="1">
      <alignment horizontal="center" vertical="center" wrapText="1"/>
    </xf>
    <xf numFmtId="2" fontId="47" fillId="0" borderId="75" xfId="0" applyNumberFormat="1" applyFont="1" applyBorder="1" applyAlignment="1">
      <alignment horizontal="center" vertical="center" wrapText="1"/>
    </xf>
    <xf numFmtId="10" fontId="50" fillId="17" borderId="1" xfId="0" applyNumberFormat="1" applyFont="1" applyFill="1" applyBorder="1" applyAlignment="1">
      <alignment horizontal="center"/>
    </xf>
    <xf numFmtId="10" fontId="24" fillId="0" borderId="1" xfId="0" applyNumberFormat="1" applyFont="1" applyBorder="1" applyAlignment="1">
      <alignment vertical="center" wrapText="1"/>
    </xf>
    <xf numFmtId="10" fontId="24" fillId="3" borderId="234" xfId="0" applyNumberFormat="1" applyFont="1" applyFill="1" applyBorder="1" applyAlignment="1">
      <alignment vertical="center" wrapText="1"/>
    </xf>
    <xf numFmtId="10" fontId="47" fillId="0" borderId="4" xfId="0" applyNumberFormat="1" applyFont="1" applyBorder="1" applyAlignment="1">
      <alignment vertical="center" wrapText="1"/>
    </xf>
    <xf numFmtId="10" fontId="47" fillId="0" borderId="75" xfId="0" applyNumberFormat="1" applyFont="1" applyBorder="1" applyAlignment="1">
      <alignment vertical="center" wrapText="1"/>
    </xf>
    <xf numFmtId="10" fontId="47" fillId="0" borderId="75" xfId="0" applyNumberFormat="1" applyFont="1" applyBorder="1" applyAlignment="1">
      <alignment vertical="center" wrapText="1"/>
    </xf>
    <xf numFmtId="10" fontId="47" fillId="0" borderId="4" xfId="0" applyNumberFormat="1" applyFont="1" applyBorder="1" applyAlignment="1">
      <alignment vertical="center" wrapText="1"/>
    </xf>
    <xf numFmtId="10" fontId="47" fillId="3" borderId="235" xfId="0" applyNumberFormat="1" applyFont="1" applyFill="1" applyBorder="1" applyAlignment="1">
      <alignment vertical="center" wrapText="1"/>
    </xf>
    <xf numFmtId="3" fontId="24" fillId="2" borderId="48" xfId="0" applyNumberFormat="1" applyFont="1" applyFill="1" applyBorder="1" applyAlignment="1">
      <alignment horizontal="center" vertical="center" wrapText="1"/>
    </xf>
    <xf numFmtId="3" fontId="47" fillId="2" borderId="113" xfId="0" applyNumberFormat="1" applyFont="1" applyFill="1" applyBorder="1" applyAlignment="1">
      <alignment horizontal="center" vertical="center" wrapText="1"/>
    </xf>
    <xf numFmtId="0" fontId="71" fillId="17" borderId="1" xfId="0" applyFont="1" applyFill="1" applyBorder="1" applyAlignment="1">
      <alignment horizontal="center"/>
    </xf>
    <xf numFmtId="10" fontId="24" fillId="3" borderId="221" xfId="0" applyNumberFormat="1" applyFont="1" applyFill="1" applyBorder="1" applyAlignment="1">
      <alignment vertical="center" wrapText="1"/>
    </xf>
    <xf numFmtId="10" fontId="50" fillId="23" borderId="1" xfId="0" applyNumberFormat="1" applyFont="1" applyFill="1" applyBorder="1" applyAlignment="1">
      <alignment horizontal="center"/>
    </xf>
    <xf numFmtId="3" fontId="47" fillId="2" borderId="113" xfId="0" applyNumberFormat="1" applyFont="1" applyFill="1" applyBorder="1" applyAlignment="1">
      <alignment horizontal="center" vertical="center" wrapText="1"/>
    </xf>
    <xf numFmtId="4" fontId="24" fillId="0" borderId="75" xfId="0" applyNumberFormat="1" applyFont="1" applyBorder="1" applyAlignment="1">
      <alignment horizontal="center" vertical="center" wrapText="1"/>
    </xf>
    <xf numFmtId="2" fontId="47" fillId="0" borderId="1" xfId="0" applyNumberFormat="1" applyFont="1" applyBorder="1" applyAlignment="1">
      <alignment horizontal="center" vertical="center" wrapText="1"/>
    </xf>
    <xf numFmtId="10" fontId="51" fillId="0" borderId="1" xfId="0" applyNumberFormat="1" applyFont="1" applyBorder="1" applyAlignment="1">
      <alignment horizontal="center" vertical="center"/>
    </xf>
    <xf numFmtId="0" fontId="50" fillId="0" borderId="1" xfId="0" applyFont="1" applyBorder="1" applyAlignment="1">
      <alignment vertical="center"/>
    </xf>
    <xf numFmtId="0" fontId="71" fillId="2" borderId="1" xfId="0" applyFont="1" applyFill="1" applyBorder="1"/>
    <xf numFmtId="0" fontId="47" fillId="3" borderId="128" xfId="0" applyFont="1" applyFill="1" applyBorder="1" applyAlignment="1">
      <alignment horizontal="center" vertical="center" wrapText="1"/>
    </xf>
    <xf numFmtId="0" fontId="24" fillId="3" borderId="129" xfId="0" applyFont="1" applyFill="1" applyBorder="1" applyAlignment="1">
      <alignment horizontal="center" vertical="center" wrapText="1"/>
    </xf>
    <xf numFmtId="10" fontId="50" fillId="17" borderId="1" xfId="0" applyNumberFormat="1" applyFont="1" applyFill="1" applyBorder="1" applyAlignment="1">
      <alignment horizontal="center" vertical="center"/>
    </xf>
    <xf numFmtId="0" fontId="72" fillId="2" borderId="1" xfId="0" applyFont="1" applyFill="1" applyBorder="1"/>
    <xf numFmtId="0" fontId="50" fillId="17" borderId="1" xfId="0" applyFont="1" applyFill="1" applyBorder="1" applyAlignment="1">
      <alignment vertical="center"/>
    </xf>
    <xf numFmtId="0" fontId="24" fillId="3" borderId="45" xfId="0" applyFont="1" applyFill="1" applyBorder="1" applyAlignment="1">
      <alignment horizontal="center" vertical="center" wrapText="1"/>
    </xf>
    <xf numFmtId="0" fontId="24" fillId="5" borderId="45" xfId="0" applyFont="1" applyFill="1" applyBorder="1" applyAlignment="1">
      <alignment horizontal="center" vertical="center" wrapText="1"/>
    </xf>
    <xf numFmtId="9" fontId="24" fillId="0" borderId="0" xfId="0" applyNumberFormat="1" applyFont="1" applyAlignment="1">
      <alignment horizontal="center" vertical="center"/>
    </xf>
    <xf numFmtId="10" fontId="24" fillId="3" borderId="235" xfId="0" applyNumberFormat="1" applyFont="1" applyFill="1" applyBorder="1" applyAlignment="1">
      <alignment vertical="center" wrapText="1"/>
    </xf>
    <xf numFmtId="10" fontId="50" fillId="13" borderId="1" xfId="0" applyNumberFormat="1" applyFont="1" applyFill="1" applyBorder="1" applyAlignment="1">
      <alignment horizontal="center" vertical="center"/>
    </xf>
    <xf numFmtId="10" fontId="47" fillId="3" borderId="159" xfId="0" applyNumberFormat="1" applyFont="1" applyFill="1" applyBorder="1" applyAlignment="1">
      <alignment vertical="center" wrapText="1"/>
    </xf>
    <xf numFmtId="0" fontId="56" fillId="0" borderId="0" xfId="0" applyFont="1" applyAlignment="1">
      <alignment horizontal="center" vertical="center"/>
    </xf>
    <xf numFmtId="9" fontId="56" fillId="0" borderId="0" xfId="0" applyNumberFormat="1" applyFont="1" applyAlignment="1">
      <alignment horizontal="center" vertical="center"/>
    </xf>
    <xf numFmtId="0" fontId="56" fillId="3" borderId="1" xfId="0" applyFont="1" applyFill="1" applyBorder="1" applyAlignment="1">
      <alignment horizontal="center" vertical="center"/>
    </xf>
    <xf numFmtId="10" fontId="56" fillId="3" borderId="1" xfId="0" applyNumberFormat="1" applyFont="1" applyFill="1" applyBorder="1" applyAlignment="1">
      <alignment horizontal="center" vertical="center"/>
    </xf>
    <xf numFmtId="0" fontId="56" fillId="3" borderId="45" xfId="0" applyFont="1" applyFill="1" applyBorder="1" applyAlignment="1">
      <alignment horizontal="center" vertical="center"/>
    </xf>
    <xf numFmtId="10" fontId="70" fillId="3" borderId="45" xfId="0" applyNumberFormat="1" applyFont="1" applyFill="1" applyBorder="1" applyAlignment="1">
      <alignment horizontal="center" vertical="center"/>
    </xf>
    <xf numFmtId="49" fontId="24" fillId="0" borderId="159" xfId="0" applyNumberFormat="1" applyFont="1" applyBorder="1" applyAlignment="1">
      <alignment horizontal="center" vertical="center" wrapText="1"/>
    </xf>
    <xf numFmtId="10" fontId="24" fillId="2" borderId="159" xfId="0" applyNumberFormat="1" applyFont="1" applyFill="1" applyBorder="1" applyAlignment="1">
      <alignment horizontal="center" vertical="center" wrapText="1"/>
    </xf>
    <xf numFmtId="10" fontId="24" fillId="2" borderId="236" xfId="0" applyNumberFormat="1" applyFont="1" applyFill="1" applyBorder="1" applyAlignment="1">
      <alignment horizontal="center" vertical="center" wrapText="1"/>
    </xf>
    <xf numFmtId="49" fontId="24" fillId="0" borderId="236" xfId="0" applyNumberFormat="1" applyFont="1" applyBorder="1" applyAlignment="1">
      <alignment horizontal="center" vertical="center" wrapText="1"/>
    </xf>
    <xf numFmtId="170" fontId="47" fillId="0" borderId="162" xfId="0" applyNumberFormat="1" applyFont="1" applyBorder="1" applyAlignment="1">
      <alignment horizontal="center" vertical="center" wrapText="1"/>
    </xf>
    <xf numFmtId="10" fontId="47" fillId="2" borderId="236" xfId="0" applyNumberFormat="1" applyFont="1" applyFill="1" applyBorder="1" applyAlignment="1">
      <alignment horizontal="center" vertical="center" wrapText="1"/>
    </xf>
    <xf numFmtId="10" fontId="47" fillId="0" borderId="129" xfId="0" applyNumberFormat="1" applyFont="1" applyBorder="1" applyAlignment="1">
      <alignment horizontal="center" vertical="center" wrapText="1"/>
    </xf>
    <xf numFmtId="10" fontId="47" fillId="2" borderId="236" xfId="0" applyNumberFormat="1" applyFont="1" applyFill="1" applyBorder="1" applyAlignment="1">
      <alignment horizontal="center" vertical="center" wrapText="1"/>
    </xf>
    <xf numFmtId="10" fontId="24" fillId="0" borderId="173" xfId="0" applyNumberFormat="1" applyFont="1" applyBorder="1" applyAlignment="1">
      <alignment horizontal="center" vertical="center" wrapText="1"/>
    </xf>
    <xf numFmtId="10" fontId="24" fillId="2" borderId="236" xfId="0" applyNumberFormat="1" applyFont="1" applyFill="1" applyBorder="1" applyAlignment="1">
      <alignment horizontal="center" vertical="center" wrapText="1"/>
    </xf>
    <xf numFmtId="10" fontId="24" fillId="0" borderId="202" xfId="0" applyNumberFormat="1" applyFont="1" applyBorder="1" applyAlignment="1">
      <alignment horizontal="center" vertical="center" wrapText="1"/>
    </xf>
    <xf numFmtId="170" fontId="47" fillId="0" borderId="185" xfId="0" applyNumberFormat="1" applyFont="1" applyBorder="1" applyAlignment="1">
      <alignment horizontal="center" vertical="center" wrapText="1"/>
    </xf>
    <xf numFmtId="10" fontId="47" fillId="0" borderId="202" xfId="0" applyNumberFormat="1" applyFont="1" applyBorder="1" applyAlignment="1">
      <alignment horizontal="center" vertical="center" wrapText="1"/>
    </xf>
    <xf numFmtId="3" fontId="47" fillId="0" borderId="75" xfId="0" applyNumberFormat="1" applyFont="1" applyBorder="1" applyAlignment="1">
      <alignment horizontal="center" vertical="center" wrapText="1"/>
    </xf>
    <xf numFmtId="49" fontId="24" fillId="0" borderId="162" xfId="0" applyNumberFormat="1" applyFont="1" applyBorder="1" applyAlignment="1">
      <alignment horizontal="center" vertical="center" wrapText="1"/>
    </xf>
    <xf numFmtId="10" fontId="24" fillId="5" borderId="129" xfId="0" applyNumberFormat="1" applyFont="1" applyFill="1" applyBorder="1" applyAlignment="1">
      <alignment horizontal="center" vertical="center" wrapText="1"/>
    </xf>
    <xf numFmtId="10" fontId="50" fillId="0" borderId="236" xfId="0" applyNumberFormat="1" applyFont="1" applyBorder="1" applyAlignment="1">
      <alignment horizontal="center" vertical="center" wrapText="1"/>
    </xf>
    <xf numFmtId="10" fontId="47" fillId="3" borderId="185" xfId="0" applyNumberFormat="1" applyFont="1" applyFill="1" applyBorder="1" applyAlignment="1">
      <alignment vertical="center" wrapText="1"/>
    </xf>
    <xf numFmtId="10" fontId="47" fillId="0" borderId="236" xfId="0" applyNumberFormat="1" applyFont="1" applyBorder="1" applyAlignment="1">
      <alignment horizontal="center" vertical="center" wrapText="1"/>
    </xf>
    <xf numFmtId="10" fontId="47" fillId="0" borderId="236" xfId="0" applyNumberFormat="1" applyFont="1" applyBorder="1" applyAlignment="1">
      <alignment horizontal="center" vertical="center" wrapText="1"/>
    </xf>
    <xf numFmtId="10" fontId="47" fillId="0" borderId="237" xfId="0" applyNumberFormat="1" applyFont="1" applyBorder="1" applyAlignment="1">
      <alignment horizontal="center" vertical="center" wrapText="1"/>
    </xf>
    <xf numFmtId="10" fontId="24" fillId="0" borderId="236" xfId="0" applyNumberFormat="1" applyFont="1" applyBorder="1" applyAlignment="1">
      <alignment horizontal="center" vertical="center" wrapText="1"/>
    </xf>
    <xf numFmtId="10" fontId="24" fillId="0" borderId="237" xfId="0" applyNumberFormat="1" applyFont="1" applyBorder="1" applyAlignment="1">
      <alignment horizontal="center" vertical="center" wrapText="1"/>
    </xf>
    <xf numFmtId="10" fontId="47" fillId="0" borderId="185" xfId="0" applyNumberFormat="1" applyFont="1" applyBorder="1" applyAlignment="1">
      <alignment horizontal="center" vertical="center" wrapText="1"/>
    </xf>
    <xf numFmtId="10" fontId="24" fillId="0" borderId="236" xfId="0" applyNumberFormat="1" applyFont="1" applyBorder="1" applyAlignment="1">
      <alignment horizontal="center" vertical="center" wrapText="1"/>
    </xf>
    <xf numFmtId="10" fontId="47" fillId="0" borderId="201" xfId="0" applyNumberFormat="1" applyFont="1" applyBorder="1" applyAlignment="1">
      <alignment horizontal="center" vertical="center" wrapText="1"/>
    </xf>
    <xf numFmtId="10" fontId="47" fillId="0" borderId="201" xfId="0" applyNumberFormat="1" applyFont="1" applyBorder="1" applyAlignment="1">
      <alignment horizontal="center" vertical="center" wrapText="1"/>
    </xf>
    <xf numFmtId="10" fontId="47" fillId="0" borderId="238" xfId="0" applyNumberFormat="1" applyFont="1" applyBorder="1" applyAlignment="1">
      <alignment horizontal="center" vertical="center" wrapText="1"/>
    </xf>
    <xf numFmtId="10" fontId="46" fillId="3" borderId="159" xfId="0" applyNumberFormat="1" applyFont="1" applyFill="1" applyBorder="1" applyAlignment="1">
      <alignment horizontal="center" vertical="center" wrapText="1"/>
    </xf>
    <xf numFmtId="10" fontId="46" fillId="3" borderId="159" xfId="0" applyNumberFormat="1" applyFont="1" applyFill="1" applyBorder="1" applyAlignment="1">
      <alignment vertical="center" wrapText="1"/>
    </xf>
    <xf numFmtId="10" fontId="46" fillId="3" borderId="123" xfId="0" applyNumberFormat="1" applyFont="1" applyFill="1" applyBorder="1" applyAlignment="1">
      <alignment horizontal="center" vertical="center" wrapText="1"/>
    </xf>
    <xf numFmtId="10" fontId="46" fillId="3" borderId="162" xfId="0" applyNumberFormat="1" applyFont="1" applyFill="1" applyBorder="1" applyAlignment="1">
      <alignment vertical="center" wrapText="1"/>
    </xf>
    <xf numFmtId="3" fontId="24" fillId="0" borderId="78" xfId="0" applyNumberFormat="1" applyFont="1" applyBorder="1" applyAlignment="1">
      <alignment horizontal="center" vertical="center" wrapText="1"/>
    </xf>
    <xf numFmtId="10" fontId="46" fillId="5" borderId="129" xfId="0" applyNumberFormat="1" applyFont="1" applyFill="1" applyBorder="1" applyAlignment="1">
      <alignment horizontal="center" vertical="center" wrapText="1"/>
    </xf>
    <xf numFmtId="3" fontId="47" fillId="0" borderId="4" xfId="0" applyNumberFormat="1" applyFont="1" applyBorder="1" applyAlignment="1">
      <alignment vertical="center" wrapText="1"/>
    </xf>
    <xf numFmtId="3" fontId="47" fillId="0" borderId="75" xfId="0" applyNumberFormat="1" applyFont="1" applyBorder="1" applyAlignment="1">
      <alignment vertical="center" wrapText="1"/>
    </xf>
    <xf numFmtId="3" fontId="47" fillId="0" borderId="4" xfId="0" applyNumberFormat="1" applyFont="1" applyBorder="1" applyAlignment="1">
      <alignment vertical="center" wrapText="1"/>
    </xf>
    <xf numFmtId="0" fontId="62" fillId="3" borderId="1" xfId="0" applyFont="1" applyFill="1" applyBorder="1" applyAlignment="1">
      <alignment horizontal="center" vertical="center"/>
    </xf>
    <xf numFmtId="10" fontId="62" fillId="3" borderId="1" xfId="0" applyNumberFormat="1" applyFont="1" applyFill="1" applyBorder="1" applyAlignment="1">
      <alignment horizontal="center" vertical="center"/>
    </xf>
    <xf numFmtId="0" fontId="62" fillId="3" borderId="45" xfId="0" applyFont="1" applyFill="1" applyBorder="1" applyAlignment="1">
      <alignment horizontal="center" vertical="center"/>
    </xf>
    <xf numFmtId="10" fontId="76" fillId="3" borderId="45" xfId="0" applyNumberFormat="1" applyFont="1" applyFill="1" applyBorder="1" applyAlignment="1">
      <alignment horizontal="center" vertical="center"/>
    </xf>
    <xf numFmtId="0" fontId="44" fillId="15" borderId="32" xfId="0" applyFont="1" applyFill="1" applyBorder="1" applyAlignment="1">
      <alignment horizontal="center" vertical="center" wrapText="1"/>
    </xf>
    <xf numFmtId="10" fontId="44" fillId="3" borderId="1" xfId="0" applyNumberFormat="1" applyFont="1" applyFill="1" applyBorder="1" applyAlignment="1">
      <alignment horizontal="center" vertical="center" wrapText="1"/>
    </xf>
    <xf numFmtId="10" fontId="47" fillId="2" borderId="185" xfId="0" applyNumberFormat="1" applyFont="1" applyFill="1" applyBorder="1" applyAlignment="1">
      <alignment horizontal="center" vertical="center" wrapText="1"/>
    </xf>
    <xf numFmtId="10" fontId="47" fillId="2" borderId="201" xfId="0" applyNumberFormat="1" applyFont="1" applyFill="1" applyBorder="1" applyAlignment="1">
      <alignment horizontal="center" vertical="center" wrapText="1"/>
    </xf>
    <xf numFmtId="10" fontId="77" fillId="2" borderId="1" xfId="0" applyNumberFormat="1" applyFont="1" applyFill="1" applyBorder="1" applyAlignment="1">
      <alignment horizontal="center" vertical="center" wrapText="1"/>
    </xf>
    <xf numFmtId="0" fontId="24" fillId="0" borderId="0" xfId="0" applyFont="1" applyAlignment="1">
      <alignment vertical="center"/>
    </xf>
    <xf numFmtId="10" fontId="47" fillId="3" borderId="162" xfId="0" applyNumberFormat="1" applyFont="1" applyFill="1" applyBorder="1" applyAlignment="1">
      <alignment horizontal="right" vertical="center" wrapText="1"/>
    </xf>
    <xf numFmtId="10" fontId="47" fillId="2" borderId="162" xfId="0" applyNumberFormat="1" applyFont="1" applyFill="1" applyBorder="1" applyAlignment="1">
      <alignment vertical="center" wrapText="1"/>
    </xf>
    <xf numFmtId="10" fontId="47" fillId="25" borderId="162" xfId="0" applyNumberFormat="1" applyFont="1" applyFill="1" applyBorder="1" applyAlignment="1">
      <alignment vertical="center" wrapText="1"/>
    </xf>
    <xf numFmtId="0" fontId="24" fillId="0" borderId="124" xfId="0" applyFont="1" applyBorder="1" applyAlignment="1">
      <alignment horizontal="center" vertical="center"/>
    </xf>
    <xf numFmtId="0" fontId="24" fillId="0" borderId="125" xfId="0" applyFont="1" applyBorder="1" applyAlignment="1">
      <alignment horizontal="center" vertical="center"/>
    </xf>
    <xf numFmtId="0" fontId="24" fillId="0" borderId="75" xfId="0" applyFont="1" applyBorder="1" applyAlignment="1">
      <alignment horizontal="center" vertical="center"/>
    </xf>
    <xf numFmtId="10" fontId="50" fillId="0" borderId="1" xfId="0" applyNumberFormat="1" applyFont="1" applyBorder="1" applyAlignment="1">
      <alignment horizontal="center" vertical="center"/>
    </xf>
    <xf numFmtId="10" fontId="24" fillId="2" borderId="242" xfId="0" applyNumberFormat="1" applyFont="1" applyFill="1" applyBorder="1" applyAlignment="1">
      <alignment horizontal="center" vertical="center" wrapText="1"/>
    </xf>
    <xf numFmtId="10" fontId="24" fillId="3" borderId="162" xfId="0" applyNumberFormat="1" applyFont="1" applyFill="1" applyBorder="1" applyAlignment="1">
      <alignment horizontal="center" vertical="center" wrapText="1"/>
    </xf>
    <xf numFmtId="10" fontId="47" fillId="2" borderId="243" xfId="0" applyNumberFormat="1" applyFont="1" applyFill="1" applyBorder="1" applyAlignment="1">
      <alignment horizontal="center" vertical="center" wrapText="1"/>
    </xf>
    <xf numFmtId="10" fontId="47" fillId="2" borderId="162" xfId="0" applyNumberFormat="1" applyFont="1" applyFill="1" applyBorder="1" applyAlignment="1">
      <alignment horizontal="center" vertical="center" wrapText="1"/>
    </xf>
    <xf numFmtId="10" fontId="47" fillId="2" borderId="162" xfId="0" applyNumberFormat="1" applyFont="1" applyFill="1" applyBorder="1" applyAlignment="1">
      <alignment horizontal="center" vertical="center" wrapText="1"/>
    </xf>
    <xf numFmtId="10" fontId="24" fillId="2" borderId="243" xfId="0" applyNumberFormat="1" applyFont="1" applyFill="1" applyBorder="1" applyAlignment="1">
      <alignment horizontal="center" vertical="center" wrapText="1"/>
    </xf>
    <xf numFmtId="10" fontId="47" fillId="2" borderId="243" xfId="0" applyNumberFormat="1" applyFont="1" applyFill="1" applyBorder="1" applyAlignment="1">
      <alignment horizontal="center" vertical="center" wrapText="1"/>
    </xf>
    <xf numFmtId="10" fontId="43" fillId="0" borderId="0" xfId="0" applyNumberFormat="1" applyFont="1" applyAlignment="1">
      <alignment vertical="center"/>
    </xf>
    <xf numFmtId="10" fontId="47" fillId="0" borderId="243" xfId="0" applyNumberFormat="1" applyFont="1" applyBorder="1" applyAlignment="1">
      <alignment horizontal="center" vertical="center" wrapText="1"/>
    </xf>
    <xf numFmtId="49" fontId="24" fillId="3" borderId="244"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10" fontId="24" fillId="3" borderId="242" xfId="0" applyNumberFormat="1" applyFont="1" applyFill="1" applyBorder="1" applyAlignment="1">
      <alignment horizontal="center" vertical="center" wrapText="1"/>
    </xf>
    <xf numFmtId="0" fontId="24" fillId="3" borderId="45" xfId="0" applyFont="1" applyFill="1" applyBorder="1" applyAlignment="1">
      <alignment horizontal="center" vertical="center" wrapText="1"/>
    </xf>
    <xf numFmtId="10" fontId="47" fillId="3" borderId="45" xfId="0" applyNumberFormat="1" applyFont="1" applyFill="1" applyBorder="1" applyAlignment="1">
      <alignment horizontal="center" vertical="center" wrapText="1"/>
    </xf>
    <xf numFmtId="0" fontId="46" fillId="26" borderId="32" xfId="0" applyFont="1" applyFill="1" applyBorder="1" applyAlignment="1">
      <alignment horizontal="center" vertical="center" wrapText="1"/>
    </xf>
    <xf numFmtId="49" fontId="24" fillId="3" borderId="245" xfId="0" applyNumberFormat="1" applyFont="1" applyFill="1" applyBorder="1" applyAlignment="1">
      <alignment horizontal="center" vertical="center" wrapText="1"/>
    </xf>
    <xf numFmtId="0" fontId="46" fillId="27" borderId="32" xfId="0" applyFont="1" applyFill="1" applyBorder="1" applyAlignment="1">
      <alignment horizontal="center" vertical="center" wrapText="1"/>
    </xf>
    <xf numFmtId="10" fontId="24" fillId="3" borderId="243" xfId="0" applyNumberFormat="1" applyFont="1" applyFill="1" applyBorder="1" applyAlignment="1">
      <alignment horizontal="center" vertical="center" wrapText="1"/>
    </xf>
    <xf numFmtId="10" fontId="24" fillId="2" borderId="201" xfId="0" applyNumberFormat="1" applyFont="1" applyFill="1" applyBorder="1" applyAlignment="1">
      <alignment horizontal="center" vertical="center" wrapText="1"/>
    </xf>
    <xf numFmtId="10" fontId="47" fillId="28" borderId="185" xfId="0" applyNumberFormat="1" applyFont="1" applyFill="1" applyBorder="1" applyAlignment="1">
      <alignment horizontal="center" vertical="center" wrapText="1"/>
    </xf>
    <xf numFmtId="10" fontId="47" fillId="2" borderId="185" xfId="0" applyNumberFormat="1" applyFont="1" applyFill="1" applyBorder="1" applyAlignment="1">
      <alignment horizontal="center" vertical="center" wrapText="1"/>
    </xf>
    <xf numFmtId="10" fontId="47" fillId="0" borderId="185" xfId="0" applyNumberFormat="1" applyFont="1" applyBorder="1" applyAlignment="1">
      <alignment horizontal="center" vertical="center" wrapText="1"/>
    </xf>
    <xf numFmtId="10" fontId="47" fillId="0" borderId="188" xfId="0" applyNumberFormat="1" applyFont="1" applyBorder="1" applyAlignment="1">
      <alignment horizontal="center" vertical="center" wrapText="1"/>
    </xf>
    <xf numFmtId="10" fontId="47" fillId="3" borderId="162" xfId="0" applyNumberFormat="1" applyFont="1" applyFill="1" applyBorder="1" applyAlignment="1">
      <alignment horizontal="center" vertical="center" wrapText="1"/>
    </xf>
    <xf numFmtId="10" fontId="47" fillId="28" borderId="162"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0" fontId="24" fillId="3" borderId="1" xfId="0" applyNumberFormat="1" applyFont="1" applyFill="1" applyBorder="1" applyAlignment="1">
      <alignment horizontal="center" vertical="center"/>
    </xf>
    <xf numFmtId="0" fontId="24" fillId="3" borderId="45" xfId="0" applyFont="1" applyFill="1" applyBorder="1" applyAlignment="1">
      <alignment horizontal="center" vertical="center"/>
    </xf>
    <xf numFmtId="10" fontId="47" fillId="3" borderId="45" xfId="0" applyNumberFormat="1" applyFont="1" applyFill="1" applyBorder="1" applyAlignment="1">
      <alignment horizontal="center" vertical="center"/>
    </xf>
    <xf numFmtId="10" fontId="24" fillId="0" borderId="205" xfId="0" applyNumberFormat="1" applyFont="1" applyBorder="1" applyAlignment="1">
      <alignment horizontal="center" vertical="center" wrapText="1"/>
    </xf>
    <xf numFmtId="10" fontId="24" fillId="2" borderId="185" xfId="0" applyNumberFormat="1" applyFont="1" applyFill="1" applyBorder="1" applyAlignment="1">
      <alignment horizontal="center" vertical="center" wrapText="1"/>
    </xf>
    <xf numFmtId="0" fontId="46" fillId="26" borderId="40" xfId="0" applyFont="1" applyFill="1" applyBorder="1" applyAlignment="1">
      <alignment horizontal="center" vertical="center" wrapText="1"/>
    </xf>
    <xf numFmtId="10" fontId="24" fillId="0" borderId="201" xfId="0" applyNumberFormat="1" applyFont="1" applyBorder="1" applyAlignment="1">
      <alignment horizontal="center" vertical="center" wrapText="1"/>
    </xf>
    <xf numFmtId="10" fontId="24" fillId="0" borderId="123" xfId="0" applyNumberFormat="1" applyFont="1" applyBorder="1" applyAlignment="1">
      <alignment horizontal="center" vertical="center" wrapText="1"/>
    </xf>
    <xf numFmtId="10" fontId="47" fillId="28" borderId="201" xfId="0" applyNumberFormat="1" applyFont="1" applyFill="1" applyBorder="1" applyAlignment="1">
      <alignment horizontal="center" vertical="center" wrapText="1"/>
    </xf>
    <xf numFmtId="10" fontId="47" fillId="22" borderId="201" xfId="0" applyNumberFormat="1" applyFont="1" applyFill="1" applyBorder="1" applyAlignment="1">
      <alignment horizontal="center" vertical="center" wrapText="1"/>
    </xf>
    <xf numFmtId="10" fontId="47" fillId="2" borderId="201" xfId="0" applyNumberFormat="1" applyFont="1" applyFill="1" applyBorder="1" applyAlignment="1">
      <alignment horizontal="center" vertical="center" wrapText="1"/>
    </xf>
    <xf numFmtId="10" fontId="24" fillId="0" borderId="172" xfId="0" applyNumberFormat="1" applyFont="1" applyBorder="1" applyAlignment="1">
      <alignment horizontal="center" vertical="center" wrapText="1"/>
    </xf>
    <xf numFmtId="10" fontId="24" fillId="2" borderId="173" xfId="0" applyNumberFormat="1" applyFont="1" applyFill="1" applyBorder="1" applyAlignment="1">
      <alignment horizontal="center" vertical="center" wrapText="1"/>
    </xf>
    <xf numFmtId="10" fontId="50" fillId="0" borderId="159" xfId="0" applyNumberFormat="1" applyFont="1" applyBorder="1" applyAlignment="1">
      <alignment horizontal="center" vertical="center" wrapText="1"/>
    </xf>
    <xf numFmtId="49" fontId="24" fillId="3" borderId="163" xfId="0" applyNumberFormat="1" applyFont="1" applyFill="1" applyBorder="1" applyAlignment="1">
      <alignment horizontal="center" vertical="center" wrapText="1"/>
    </xf>
    <xf numFmtId="10" fontId="79" fillId="0" borderId="0" xfId="0" applyNumberFormat="1" applyFont="1" applyAlignment="1">
      <alignment horizontal="right"/>
    </xf>
    <xf numFmtId="0" fontId="24" fillId="3" borderId="14" xfId="0" applyFont="1" applyFill="1" applyBorder="1" applyAlignment="1">
      <alignment horizontal="center" vertical="center"/>
    </xf>
    <xf numFmtId="0" fontId="24" fillId="3" borderId="79" xfId="0" applyFont="1" applyFill="1" applyBorder="1" applyAlignment="1">
      <alignment horizontal="center" vertical="center"/>
    </xf>
    <xf numFmtId="10" fontId="47" fillId="28" borderId="161" xfId="0" applyNumberFormat="1" applyFont="1" applyFill="1" applyBorder="1" applyAlignment="1">
      <alignment horizontal="center" vertical="center" wrapText="1"/>
    </xf>
    <xf numFmtId="49" fontId="24" fillId="3" borderId="185" xfId="0" applyNumberFormat="1" applyFont="1" applyFill="1" applyBorder="1" applyAlignment="1">
      <alignment horizontal="center" vertical="center" wrapText="1"/>
    </xf>
    <xf numFmtId="0" fontId="24" fillId="3" borderId="52"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62" xfId="0" applyFont="1" applyFill="1" applyBorder="1" applyAlignment="1">
      <alignment horizontal="center" vertical="center"/>
    </xf>
    <xf numFmtId="10" fontId="47" fillId="28" borderId="162" xfId="0" applyNumberFormat="1" applyFont="1" applyFill="1" applyBorder="1" applyAlignment="1">
      <alignment horizontal="center" vertical="center" wrapText="1"/>
    </xf>
    <xf numFmtId="10" fontId="47" fillId="22" borderId="162" xfId="0" applyNumberFormat="1" applyFont="1" applyFill="1" applyBorder="1" applyAlignment="1">
      <alignment horizontal="center" vertical="center" wrapText="1"/>
    </xf>
    <xf numFmtId="10" fontId="24" fillId="0" borderId="0" xfId="0" applyNumberFormat="1" applyFont="1" applyAlignment="1">
      <alignment horizontal="center" vertical="center"/>
    </xf>
    <xf numFmtId="10" fontId="24" fillId="0" borderId="0" xfId="0" applyNumberFormat="1" applyFont="1" applyAlignment="1">
      <alignment horizontal="center" vertical="center"/>
    </xf>
    <xf numFmtId="0" fontId="43" fillId="0" borderId="0" xfId="0" applyFont="1" applyAlignment="1">
      <alignment horizontal="center" vertical="center"/>
    </xf>
    <xf numFmtId="3" fontId="24" fillId="2" borderId="159" xfId="0" applyNumberFormat="1" applyFont="1" applyFill="1" applyBorder="1" applyAlignment="1">
      <alignment horizontal="center" vertical="center" wrapText="1"/>
    </xf>
    <xf numFmtId="3" fontId="47" fillId="28" borderId="162" xfId="0" applyNumberFormat="1" applyFont="1" applyFill="1" applyBorder="1" applyAlignment="1">
      <alignment horizontal="center" vertical="center" wrapText="1"/>
    </xf>
    <xf numFmtId="3" fontId="47" fillId="22" borderId="162" xfId="0" applyNumberFormat="1" applyFont="1" applyFill="1" applyBorder="1" applyAlignment="1">
      <alignment horizontal="center" vertical="center" wrapText="1"/>
    </xf>
    <xf numFmtId="3" fontId="47" fillId="12" borderId="162" xfId="0" applyNumberFormat="1" applyFont="1" applyFill="1" applyBorder="1" applyAlignment="1">
      <alignment horizontal="center" vertical="center" wrapText="1"/>
    </xf>
    <xf numFmtId="10" fontId="47" fillId="22" borderId="161" xfId="0" applyNumberFormat="1" applyFont="1" applyFill="1" applyBorder="1" applyAlignment="1">
      <alignment horizontal="center" vertical="center" wrapText="1"/>
    </xf>
    <xf numFmtId="10" fontId="48" fillId="0" borderId="162" xfId="0" applyNumberFormat="1" applyFont="1" applyBorder="1" applyAlignment="1">
      <alignment horizontal="center" vertical="center" wrapText="1"/>
    </xf>
    <xf numFmtId="0" fontId="71" fillId="0" borderId="0" xfId="0" applyFont="1"/>
    <xf numFmtId="10" fontId="47" fillId="28" borderId="159" xfId="0" applyNumberFormat="1" applyFont="1" applyFill="1" applyBorder="1" applyAlignment="1">
      <alignment horizontal="center" vertical="center" wrapText="1"/>
    </xf>
    <xf numFmtId="0" fontId="0" fillId="0" borderId="0" xfId="0" applyFont="1"/>
    <xf numFmtId="0" fontId="24" fillId="2" borderId="0" xfId="0" applyFont="1" applyFill="1" applyAlignment="1">
      <alignment vertical="center"/>
    </xf>
    <xf numFmtId="0" fontId="24" fillId="2" borderId="0" xfId="0" applyFont="1" applyFill="1"/>
    <xf numFmtId="0" fontId="53" fillId="2" borderId="0" xfId="0" applyFont="1" applyFill="1"/>
    <xf numFmtId="0" fontId="9" fillId="2" borderId="0" xfId="0" applyFont="1" applyFill="1"/>
    <xf numFmtId="0" fontId="24" fillId="0" borderId="236" xfId="0" applyFont="1" applyBorder="1" applyAlignment="1">
      <alignment horizontal="center" vertical="center" wrapText="1"/>
    </xf>
    <xf numFmtId="4" fontId="46" fillId="3" borderId="1" xfId="0" applyNumberFormat="1" applyFont="1" applyFill="1" applyBorder="1" applyAlignment="1">
      <alignment horizontal="center" vertical="center" wrapText="1"/>
    </xf>
    <xf numFmtId="170" fontId="47" fillId="0" borderId="236" xfId="0" applyNumberFormat="1" applyFont="1" applyBorder="1" applyAlignment="1">
      <alignment horizontal="center" vertical="center" wrapText="1"/>
    </xf>
    <xf numFmtId="171" fontId="47" fillId="0" borderId="236" xfId="0" applyNumberFormat="1" applyFont="1" applyBorder="1" applyAlignment="1">
      <alignment horizontal="center" vertical="center" wrapText="1"/>
    </xf>
    <xf numFmtId="170" fontId="47" fillId="0" borderId="237" xfId="0" applyNumberFormat="1" applyFont="1" applyBorder="1" applyAlignment="1">
      <alignment horizontal="center" vertical="center" wrapText="1"/>
    </xf>
    <xf numFmtId="171" fontId="48" fillId="3" borderId="1" xfId="0" applyNumberFormat="1" applyFont="1" applyFill="1" applyBorder="1" applyAlignment="1">
      <alignment horizontal="center" vertical="center" wrapText="1"/>
    </xf>
    <xf numFmtId="172" fontId="47" fillId="0" borderId="236" xfId="0" applyNumberFormat="1" applyFont="1" applyBorder="1" applyAlignment="1">
      <alignment horizontal="center" vertical="center" wrapText="1"/>
    </xf>
    <xf numFmtId="172" fontId="48" fillId="3" borderId="1" xfId="0" applyNumberFormat="1" applyFont="1" applyFill="1" applyBorder="1" applyAlignment="1">
      <alignment horizontal="center" vertical="center" wrapText="1"/>
    </xf>
    <xf numFmtId="170" fontId="47" fillId="0" borderId="236" xfId="0" applyNumberFormat="1" applyFont="1" applyBorder="1" applyAlignment="1">
      <alignment horizontal="center" vertical="center" wrapText="1"/>
    </xf>
    <xf numFmtId="10" fontId="46" fillId="3" borderId="1" xfId="0" applyNumberFormat="1" applyFont="1" applyFill="1" applyBorder="1" applyAlignment="1">
      <alignment horizontal="center" vertical="center" wrapText="1"/>
    </xf>
    <xf numFmtId="49" fontId="24" fillId="0" borderId="159" xfId="0" applyNumberFormat="1" applyFont="1" applyBorder="1" applyAlignment="1">
      <alignment horizontal="left" vertical="center" wrapText="1"/>
    </xf>
    <xf numFmtId="10" fontId="0" fillId="0" borderId="159" xfId="0" applyNumberFormat="1" applyFont="1" applyBorder="1" applyAlignment="1">
      <alignment horizontal="center" vertical="center" wrapText="1"/>
    </xf>
    <xf numFmtId="10" fontId="0" fillId="0" borderId="159" xfId="0" applyNumberFormat="1" applyFont="1" applyBorder="1" applyAlignment="1">
      <alignment horizontal="center" vertical="center" wrapText="1"/>
    </xf>
    <xf numFmtId="10" fontId="0" fillId="0" borderId="123" xfId="0" applyNumberFormat="1" applyFont="1" applyBorder="1" applyAlignment="1">
      <alignment horizontal="center" vertical="center" wrapText="1"/>
    </xf>
    <xf numFmtId="0" fontId="24" fillId="0" borderId="0" xfId="0" applyFont="1" applyAlignment="1">
      <alignment horizontal="left" vertical="center" wrapText="1"/>
    </xf>
    <xf numFmtId="49" fontId="24" fillId="0" borderId="236" xfId="0" applyNumberFormat="1" applyFont="1" applyBorder="1" applyAlignment="1">
      <alignment horizontal="left" vertical="center" wrapText="1"/>
    </xf>
    <xf numFmtId="10" fontId="80" fillId="0" borderId="236" xfId="0" applyNumberFormat="1" applyFont="1" applyBorder="1" applyAlignment="1">
      <alignment horizontal="center" vertical="center" wrapText="1"/>
    </xf>
    <xf numFmtId="10" fontId="80" fillId="0" borderId="236" xfId="0" applyNumberFormat="1" applyFont="1" applyBorder="1" applyAlignment="1">
      <alignment horizontal="center" vertical="center" wrapText="1"/>
    </xf>
    <xf numFmtId="10" fontId="80" fillId="0" borderId="237" xfId="0" applyNumberFormat="1" applyFont="1" applyBorder="1" applyAlignment="1">
      <alignment horizontal="center" vertical="center" wrapText="1"/>
    </xf>
    <xf numFmtId="10" fontId="0" fillId="0" borderId="236" xfId="0" applyNumberFormat="1" applyFont="1" applyBorder="1" applyAlignment="1">
      <alignment horizontal="center" vertical="center"/>
    </xf>
    <xf numFmtId="10" fontId="0" fillId="0" borderId="236" xfId="0" applyNumberFormat="1" applyFont="1" applyBorder="1" applyAlignment="1">
      <alignment horizontal="center" vertical="center"/>
    </xf>
    <xf numFmtId="10" fontId="0" fillId="0" borderId="237" xfId="0" applyNumberFormat="1" applyFont="1" applyBorder="1" applyAlignment="1">
      <alignment horizontal="center" vertical="center"/>
    </xf>
    <xf numFmtId="10" fontId="80" fillId="0" borderId="236" xfId="0" applyNumberFormat="1" applyFont="1" applyBorder="1" applyAlignment="1">
      <alignment horizontal="center" vertical="center"/>
    </xf>
    <xf numFmtId="10" fontId="80" fillId="0" borderId="236" xfId="0" applyNumberFormat="1" applyFont="1" applyBorder="1" applyAlignment="1">
      <alignment horizontal="center" vertical="center"/>
    </xf>
    <xf numFmtId="10" fontId="80" fillId="0" borderId="237" xfId="0" applyNumberFormat="1" applyFont="1" applyBorder="1" applyAlignment="1">
      <alignment horizontal="center" vertical="center"/>
    </xf>
    <xf numFmtId="10" fontId="0" fillId="0" borderId="237" xfId="0" applyNumberFormat="1" applyFont="1" applyBorder="1" applyAlignment="1">
      <alignment horizontal="center" vertical="center"/>
    </xf>
    <xf numFmtId="165" fontId="0" fillId="0" borderId="236" xfId="0" applyNumberFormat="1" applyFont="1" applyBorder="1" applyAlignment="1">
      <alignment horizontal="center" vertical="center"/>
    </xf>
    <xf numFmtId="165" fontId="0" fillId="0" borderId="237" xfId="0" applyNumberFormat="1" applyFont="1" applyBorder="1" applyAlignment="1">
      <alignment horizontal="center" vertical="center"/>
    </xf>
    <xf numFmtId="49" fontId="24" fillId="3" borderId="236" xfId="0" applyNumberFormat="1" applyFont="1" applyFill="1" applyBorder="1" applyAlignment="1">
      <alignment horizontal="center" vertical="center" wrapText="1"/>
    </xf>
    <xf numFmtId="10" fontId="24" fillId="3" borderId="236" xfId="0" applyNumberFormat="1" applyFont="1" applyFill="1" applyBorder="1" applyAlignment="1">
      <alignment horizontal="center" vertical="center" wrapText="1"/>
    </xf>
    <xf numFmtId="10" fontId="24" fillId="5" borderId="188" xfId="0" applyNumberFormat="1" applyFont="1" applyFill="1" applyBorder="1" applyAlignment="1">
      <alignment horizontal="center" vertical="center" wrapText="1"/>
    </xf>
    <xf numFmtId="10" fontId="0" fillId="0" borderId="159" xfId="0" applyNumberFormat="1" applyFont="1" applyBorder="1" applyAlignment="1">
      <alignment horizontal="center" vertical="center"/>
    </xf>
    <xf numFmtId="10" fontId="0" fillId="0" borderId="159" xfId="0" applyNumberFormat="1" applyFont="1" applyBorder="1" applyAlignment="1">
      <alignment horizontal="center" vertical="center"/>
    </xf>
    <xf numFmtId="10" fontId="0" fillId="0" borderId="123" xfId="0" applyNumberFormat="1" applyFont="1" applyBorder="1" applyAlignment="1">
      <alignment horizontal="center" vertical="center"/>
    </xf>
    <xf numFmtId="0" fontId="0" fillId="0" borderId="0" xfId="0" applyFont="1" applyAlignment="1"/>
    <xf numFmtId="0" fontId="82" fillId="0" borderId="0" xfId="0" applyFont="1" applyAlignment="1"/>
    <xf numFmtId="0" fontId="83" fillId="30" borderId="75" xfId="0" applyFont="1" applyFill="1" applyBorder="1" applyAlignment="1">
      <alignment horizontal="center"/>
    </xf>
    <xf numFmtId="0" fontId="83" fillId="20" borderId="75" xfId="0" applyFont="1" applyFill="1" applyBorder="1" applyAlignment="1">
      <alignment horizontal="center"/>
    </xf>
    <xf numFmtId="10" fontId="47" fillId="0" borderId="248" xfId="0" applyNumberFormat="1" applyFont="1" applyBorder="1" applyAlignment="1">
      <alignment horizontal="center" vertical="center" wrapText="1"/>
    </xf>
    <xf numFmtId="0" fontId="82" fillId="2" borderId="0" xfId="0" applyFont="1" applyFill="1" applyAlignment="1">
      <alignment horizontal="center"/>
    </xf>
    <xf numFmtId="0" fontId="85" fillId="0" borderId="1" xfId="0" applyFont="1" applyBorder="1" applyAlignment="1">
      <alignment horizontal="center"/>
    </xf>
    <xf numFmtId="0" fontId="87" fillId="0" borderId="75" xfId="0" applyFont="1" applyBorder="1" applyAlignment="1">
      <alignment horizontal="center"/>
    </xf>
    <xf numFmtId="0" fontId="87" fillId="18" borderId="75" xfId="0" applyFont="1" applyFill="1" applyBorder="1" applyAlignment="1">
      <alignment vertical="center" wrapText="1"/>
    </xf>
    <xf numFmtId="174" fontId="87" fillId="18" borderId="75" xfId="0" applyNumberFormat="1" applyFont="1" applyFill="1" applyBorder="1" applyAlignment="1">
      <alignment vertical="center" wrapText="1"/>
    </xf>
    <xf numFmtId="0" fontId="87" fillId="18" borderId="1" xfId="0" applyFont="1" applyFill="1" applyBorder="1" applyAlignment="1">
      <alignment horizontal="center"/>
    </xf>
    <xf numFmtId="0" fontId="87" fillId="33" borderId="1" xfId="0" applyFont="1" applyFill="1" applyBorder="1" applyAlignment="1">
      <alignment horizontal="center"/>
    </xf>
    <xf numFmtId="0" fontId="87" fillId="18" borderId="75" xfId="0" applyFont="1" applyFill="1" applyBorder="1" applyAlignment="1">
      <alignment horizontal="center"/>
    </xf>
    <xf numFmtId="0" fontId="13" fillId="18" borderId="1" xfId="0" applyFont="1" applyFill="1" applyBorder="1" applyAlignment="1">
      <alignment horizontal="center"/>
    </xf>
    <xf numFmtId="0" fontId="0" fillId="18" borderId="1" xfId="0" applyFont="1" applyFill="1" applyBorder="1" applyAlignment="1"/>
    <xf numFmtId="0" fontId="0" fillId="32" borderId="1" xfId="0" applyFont="1" applyFill="1" applyBorder="1" applyAlignment="1">
      <alignment horizontal="center"/>
    </xf>
    <xf numFmtId="10" fontId="47" fillId="0" borderId="248" xfId="0" applyNumberFormat="1" applyFont="1" applyBorder="1" applyAlignment="1">
      <alignment horizontal="center" vertical="center" wrapText="1"/>
    </xf>
    <xf numFmtId="0" fontId="0" fillId="32" borderId="1" xfId="0" applyFont="1" applyFill="1" applyBorder="1" applyAlignment="1"/>
    <xf numFmtId="0" fontId="0" fillId="31" borderId="1" xfId="0" applyFont="1" applyFill="1" applyBorder="1" applyAlignment="1">
      <alignment horizontal="center"/>
    </xf>
    <xf numFmtId="0" fontId="0" fillId="11" borderId="1" xfId="0" applyFont="1" applyFill="1" applyBorder="1" applyAlignment="1">
      <alignment horizontal="center"/>
    </xf>
    <xf numFmtId="0" fontId="0" fillId="11" borderId="1" xfId="0" applyFont="1" applyFill="1" applyBorder="1" applyAlignment="1"/>
    <xf numFmtId="0" fontId="0" fillId="11" borderId="1" xfId="0" applyFont="1" applyFill="1" applyBorder="1" applyAlignment="1">
      <alignment horizontal="center"/>
    </xf>
    <xf numFmtId="0" fontId="0" fillId="11" borderId="1" xfId="0" applyFont="1" applyFill="1" applyBorder="1" applyAlignment="1">
      <alignment horizontal="center"/>
    </xf>
    <xf numFmtId="0" fontId="0" fillId="20" borderId="1" xfId="0" applyFont="1" applyFill="1" applyBorder="1" applyAlignment="1">
      <alignment horizontal="center"/>
    </xf>
    <xf numFmtId="0" fontId="0" fillId="11" borderId="1" xfId="0" applyFont="1" applyFill="1" applyBorder="1" applyAlignment="1">
      <alignment horizontal="center"/>
    </xf>
    <xf numFmtId="0" fontId="82" fillId="24" borderId="0" xfId="0" applyFont="1" applyFill="1" applyAlignment="1">
      <alignment horizontal="center"/>
    </xf>
    <xf numFmtId="0" fontId="0" fillId="2" borderId="0" xfId="0" applyFont="1" applyFill="1" applyAlignment="1"/>
    <xf numFmtId="0" fontId="87" fillId="18" borderId="1" xfId="0" applyFont="1" applyFill="1" applyBorder="1" applyAlignment="1">
      <alignment vertical="center" wrapText="1"/>
    </xf>
    <xf numFmtId="0" fontId="87" fillId="34" borderId="1" xfId="0" applyFont="1" applyFill="1" applyBorder="1" applyAlignment="1">
      <alignment horizontal="center"/>
    </xf>
    <xf numFmtId="0" fontId="0" fillId="24" borderId="1" xfId="0" applyFont="1" applyFill="1" applyBorder="1" applyAlignment="1"/>
    <xf numFmtId="175" fontId="82" fillId="24" borderId="0" xfId="0" applyNumberFormat="1" applyFont="1" applyFill="1" applyAlignment="1">
      <alignment horizontal="center"/>
    </xf>
    <xf numFmtId="9" fontId="50" fillId="0" borderId="0" xfId="0" applyNumberFormat="1" applyFont="1" applyAlignment="1">
      <alignment horizontal="center"/>
    </xf>
    <xf numFmtId="0" fontId="87" fillId="0" borderId="78" xfId="0" applyFont="1" applyBorder="1" applyAlignment="1">
      <alignment horizontal="center"/>
    </xf>
    <xf numFmtId="10" fontId="47" fillId="0" borderId="241" xfId="0" applyNumberFormat="1" applyFont="1" applyBorder="1" applyAlignment="1">
      <alignment horizontal="center" vertical="center" wrapText="1"/>
    </xf>
    <xf numFmtId="9" fontId="50" fillId="0" borderId="0" xfId="0" applyNumberFormat="1" applyFont="1" applyAlignment="1">
      <alignment horizontal="center"/>
    </xf>
    <xf numFmtId="0" fontId="87" fillId="18" borderId="78" xfId="0" applyFont="1" applyFill="1" applyBorder="1" applyAlignment="1">
      <alignment vertical="center" wrapText="1"/>
    </xf>
    <xf numFmtId="0" fontId="50" fillId="0" borderId="0" xfId="0" applyFont="1" applyAlignment="1">
      <alignment horizontal="center"/>
    </xf>
    <xf numFmtId="0" fontId="80" fillId="32" borderId="1" xfId="0" applyFont="1" applyFill="1" applyBorder="1" applyAlignment="1">
      <alignment horizontal="center"/>
    </xf>
    <xf numFmtId="0" fontId="80" fillId="32" borderId="1" xfId="0" applyFont="1" applyFill="1" applyBorder="1" applyAlignment="1"/>
    <xf numFmtId="0" fontId="88" fillId="32" borderId="1" xfId="0" applyFont="1" applyFill="1" applyBorder="1" applyAlignment="1">
      <alignment vertical="top"/>
    </xf>
    <xf numFmtId="0" fontId="80" fillId="11" borderId="1" xfId="0" applyFont="1" applyFill="1" applyBorder="1" applyAlignment="1">
      <alignment horizontal="center"/>
    </xf>
    <xf numFmtId="0" fontId="80" fillId="11" borderId="1" xfId="0" applyFont="1" applyFill="1" applyBorder="1" applyAlignment="1">
      <alignment vertical="top"/>
    </xf>
    <xf numFmtId="0" fontId="0" fillId="11" borderId="1" xfId="0" applyFont="1" applyFill="1" applyBorder="1" applyAlignment="1">
      <alignment horizontal="left" vertical="top"/>
    </xf>
    <xf numFmtId="0" fontId="85" fillId="0" borderId="1" xfId="0" applyFont="1" applyBorder="1" applyAlignment="1">
      <alignment horizontal="center"/>
    </xf>
    <xf numFmtId="0" fontId="87" fillId="33" borderId="1" xfId="0" applyFont="1" applyFill="1" applyBorder="1" applyAlignment="1">
      <alignment horizontal="right"/>
    </xf>
    <xf numFmtId="0" fontId="0" fillId="32" borderId="1" xfId="0" applyFont="1" applyFill="1" applyBorder="1" applyAlignment="1">
      <alignment vertical="top"/>
    </xf>
    <xf numFmtId="0" fontId="0" fillId="32" borderId="1" xfId="0" applyFont="1" applyFill="1" applyBorder="1" applyAlignment="1">
      <alignment horizontal="left" vertical="top"/>
    </xf>
    <xf numFmtId="0" fontId="0" fillId="35" borderId="1" xfId="0" applyFont="1" applyFill="1" applyBorder="1" applyAlignment="1">
      <alignment horizontal="center"/>
    </xf>
    <xf numFmtId="0" fontId="0" fillId="2" borderId="1" xfId="0" applyFont="1" applyFill="1" applyBorder="1" applyAlignment="1">
      <alignment horizontal="center"/>
    </xf>
    <xf numFmtId="0" fontId="0" fillId="20" borderId="1" xfId="0" applyFont="1" applyFill="1" applyBorder="1" applyAlignment="1">
      <alignment horizontal="center"/>
    </xf>
    <xf numFmtId="0" fontId="0" fillId="2" borderId="1" xfId="0" applyFont="1" applyFill="1" applyBorder="1" applyAlignment="1">
      <alignment horizontal="center"/>
    </xf>
    <xf numFmtId="0" fontId="0" fillId="2" borderId="1" xfId="0" applyFont="1" applyFill="1" applyBorder="1" applyAlignment="1">
      <alignment horizontal="center"/>
    </xf>
    <xf numFmtId="0" fontId="89" fillId="18" borderId="1" xfId="0" applyFont="1" applyFill="1" applyBorder="1" applyAlignment="1">
      <alignment vertical="center" wrapText="1"/>
    </xf>
    <xf numFmtId="0" fontId="89" fillId="18" borderId="1" xfId="0" applyFont="1" applyFill="1" applyBorder="1" applyAlignment="1">
      <alignment horizontal="center"/>
    </xf>
    <xf numFmtId="0" fontId="89" fillId="34" borderId="75" xfId="0" applyFont="1" applyFill="1" applyBorder="1" applyAlignment="1">
      <alignment horizontal="center"/>
    </xf>
    <xf numFmtId="0" fontId="89" fillId="33" borderId="75" xfId="0" applyFont="1" applyFill="1" applyBorder="1" applyAlignment="1">
      <alignment horizontal="center"/>
    </xf>
    <xf numFmtId="0" fontId="89" fillId="18" borderId="75" xfId="0" applyFont="1" applyFill="1" applyBorder="1" applyAlignment="1">
      <alignment horizontal="center"/>
    </xf>
    <xf numFmtId="0" fontId="28" fillId="18" borderId="75" xfId="0" applyFont="1" applyFill="1" applyBorder="1" applyAlignment="1"/>
    <xf numFmtId="0" fontId="28" fillId="32" borderId="75" xfId="0" applyFont="1" applyFill="1" applyBorder="1" applyAlignment="1">
      <alignment horizontal="center"/>
    </xf>
    <xf numFmtId="0" fontId="80" fillId="32" borderId="75" xfId="0" applyFont="1" applyFill="1" applyBorder="1" applyAlignment="1">
      <alignment horizontal="center"/>
    </xf>
    <xf numFmtId="0" fontId="80" fillId="32" borderId="1" xfId="0" applyFont="1" applyFill="1" applyBorder="1" applyAlignment="1">
      <alignment vertical="top"/>
    </xf>
    <xf numFmtId="0" fontId="80" fillId="36" borderId="75" xfId="0" applyFont="1" applyFill="1" applyBorder="1" applyAlignment="1">
      <alignment horizontal="center"/>
    </xf>
    <xf numFmtId="0" fontId="90" fillId="36" borderId="75" xfId="0" applyFont="1" applyFill="1" applyBorder="1" applyAlignment="1">
      <alignment horizontal="left" vertical="top"/>
    </xf>
    <xf numFmtId="0" fontId="0" fillId="36" borderId="1" xfId="0" applyFont="1" applyFill="1" applyBorder="1" applyAlignment="1">
      <alignment horizontal="center"/>
    </xf>
    <xf numFmtId="0" fontId="0" fillId="36" borderId="1" xfId="0" applyFont="1" applyFill="1" applyBorder="1" applyAlignment="1">
      <alignment horizontal="center"/>
    </xf>
    <xf numFmtId="0" fontId="0" fillId="36" borderId="1" xfId="0" applyFont="1" applyFill="1" applyBorder="1" applyAlignment="1">
      <alignment horizontal="left" vertical="top"/>
    </xf>
    <xf numFmtId="0" fontId="0" fillId="36" borderId="1" xfId="0" applyFont="1" applyFill="1" applyBorder="1" applyAlignment="1">
      <alignment horizontal="center"/>
    </xf>
    <xf numFmtId="0" fontId="28" fillId="32" borderId="75" xfId="0" applyFont="1" applyFill="1" applyBorder="1" applyAlignment="1"/>
    <xf numFmtId="0" fontId="28" fillId="36" borderId="75" xfId="0" applyFont="1" applyFill="1" applyBorder="1" applyAlignment="1">
      <alignment horizontal="center"/>
    </xf>
    <xf numFmtId="0" fontId="0" fillId="24" borderId="0" xfId="0" applyFont="1" applyFill="1" applyAlignment="1">
      <alignment horizontal="center"/>
    </xf>
    <xf numFmtId="0" fontId="87" fillId="18" borderId="1" xfId="0" applyFont="1" applyFill="1" applyBorder="1" applyAlignment="1">
      <alignment horizontal="right"/>
    </xf>
    <xf numFmtId="0" fontId="87" fillId="18" borderId="75" xfId="0" applyFont="1" applyFill="1" applyBorder="1" applyAlignment="1">
      <alignment horizontal="left"/>
    </xf>
    <xf numFmtId="0" fontId="28" fillId="36" borderId="1" xfId="0" applyFont="1" applyFill="1" applyBorder="1" applyAlignment="1">
      <alignment horizontal="center"/>
    </xf>
    <xf numFmtId="174" fontId="89" fillId="18" borderId="75" xfId="0" applyNumberFormat="1" applyFont="1" applyFill="1" applyBorder="1" applyAlignment="1">
      <alignment vertical="center" wrapText="1"/>
    </xf>
    <xf numFmtId="0" fontId="89" fillId="18" borderId="75" xfId="0" applyFont="1" applyFill="1" applyBorder="1" applyAlignment="1">
      <alignment vertical="center" wrapText="1"/>
    </xf>
    <xf numFmtId="0" fontId="89" fillId="34" borderId="1" xfId="0" applyFont="1" applyFill="1" applyBorder="1" applyAlignment="1">
      <alignment horizontal="center"/>
    </xf>
    <xf numFmtId="0" fontId="89" fillId="33" borderId="1" xfId="0" applyFont="1" applyFill="1" applyBorder="1" applyAlignment="1">
      <alignment horizontal="center"/>
    </xf>
    <xf numFmtId="0" fontId="80" fillId="32" borderId="75" xfId="0" applyFont="1" applyFill="1" applyBorder="1" applyAlignment="1"/>
    <xf numFmtId="0" fontId="28" fillId="36" borderId="75" xfId="0" applyFont="1" applyFill="1" applyBorder="1" applyAlignment="1"/>
    <xf numFmtId="0" fontId="80" fillId="36" borderId="1" xfId="0" applyFont="1" applyFill="1" applyBorder="1" applyAlignment="1">
      <alignment horizontal="center"/>
    </xf>
    <xf numFmtId="0" fontId="87" fillId="18" borderId="78" xfId="0" applyFont="1" applyFill="1" applyBorder="1" applyAlignment="1">
      <alignment horizontal="center"/>
    </xf>
    <xf numFmtId="0" fontId="87" fillId="18" borderId="78" xfId="0" applyFont="1" applyFill="1" applyBorder="1" applyAlignment="1">
      <alignment horizontal="right"/>
    </xf>
    <xf numFmtId="0" fontId="87" fillId="34" borderId="78" xfId="0" applyFont="1" applyFill="1" applyBorder="1" applyAlignment="1">
      <alignment horizontal="center"/>
    </xf>
    <xf numFmtId="0" fontId="87" fillId="33" borderId="78" xfId="0" applyFont="1" applyFill="1" applyBorder="1" applyAlignment="1">
      <alignment horizontal="center"/>
    </xf>
    <xf numFmtId="0" fontId="0" fillId="18" borderId="1" xfId="0" applyFont="1" applyFill="1" applyBorder="1" applyAlignment="1">
      <alignment vertical="top"/>
    </xf>
    <xf numFmtId="0" fontId="0" fillId="31" borderId="1" xfId="0" applyFont="1" applyFill="1" applyBorder="1" applyAlignment="1">
      <alignment vertical="top"/>
    </xf>
    <xf numFmtId="0" fontId="0" fillId="35" borderId="1" xfId="0" applyFont="1" applyFill="1" applyBorder="1" applyAlignment="1">
      <alignment vertical="top"/>
    </xf>
    <xf numFmtId="0" fontId="0" fillId="35" borderId="1" xfId="0" applyFont="1" applyFill="1" applyBorder="1" applyAlignment="1">
      <alignment vertical="top"/>
    </xf>
    <xf numFmtId="0" fontId="0" fillId="35" borderId="1" xfId="0" applyFont="1" applyFill="1" applyBorder="1" applyAlignment="1"/>
    <xf numFmtId="0" fontId="0" fillId="24" borderId="0" xfId="0" applyFont="1" applyFill="1" applyAlignment="1"/>
    <xf numFmtId="0" fontId="87" fillId="37" borderId="1" xfId="0" applyFont="1" applyFill="1" applyBorder="1" applyAlignment="1">
      <alignment horizontal="center"/>
    </xf>
    <xf numFmtId="0" fontId="87" fillId="37" borderId="1" xfId="0" applyFont="1" applyFill="1" applyBorder="1" applyAlignment="1">
      <alignment vertical="center" wrapText="1"/>
    </xf>
    <xf numFmtId="0" fontId="87" fillId="37" borderId="75" xfId="0" applyFont="1" applyFill="1" applyBorder="1" applyAlignment="1">
      <alignment vertical="center" wrapText="1"/>
    </xf>
    <xf numFmtId="0" fontId="87" fillId="37" borderId="78" xfId="0" applyFont="1" applyFill="1" applyBorder="1" applyAlignment="1">
      <alignment vertical="center" wrapText="1"/>
    </xf>
    <xf numFmtId="0" fontId="87" fillId="37" borderId="1" xfId="0" applyFont="1" applyFill="1" applyBorder="1" applyAlignment="1">
      <alignment vertical="center" wrapText="1"/>
    </xf>
    <xf numFmtId="0" fontId="87" fillId="37" borderId="1" xfId="0" applyFont="1" applyFill="1" applyBorder="1"/>
    <xf numFmtId="0" fontId="87" fillId="33" borderId="1" xfId="0" applyFont="1" applyFill="1" applyBorder="1" applyAlignment="1">
      <alignment horizontal="center"/>
    </xf>
    <xf numFmtId="0" fontId="87" fillId="37" borderId="1" xfId="0" applyFont="1" applyFill="1" applyBorder="1" applyAlignment="1">
      <alignment horizontal="center"/>
    </xf>
    <xf numFmtId="9" fontId="87" fillId="37" borderId="75" xfId="0" applyNumberFormat="1" applyFont="1" applyFill="1" applyBorder="1" applyAlignment="1">
      <alignment horizontal="left"/>
    </xf>
    <xf numFmtId="0" fontId="0" fillId="18" borderId="1" xfId="0" applyFont="1" applyFill="1" applyBorder="1"/>
    <xf numFmtId="0" fontId="0" fillId="18" borderId="1" xfId="0" applyFont="1" applyFill="1" applyBorder="1" applyAlignment="1">
      <alignment vertical="top"/>
    </xf>
    <xf numFmtId="0" fontId="0" fillId="32" borderId="1" xfId="0" applyFont="1" applyFill="1" applyBorder="1" applyAlignment="1">
      <alignment vertical="top"/>
    </xf>
    <xf numFmtId="0" fontId="82" fillId="2" borderId="0" xfId="0" applyFont="1" applyFill="1" applyAlignment="1">
      <alignment horizontal="center"/>
    </xf>
    <xf numFmtId="0" fontId="0" fillId="2" borderId="0" xfId="0" applyFont="1" applyFill="1" applyAlignment="1"/>
    <xf numFmtId="0" fontId="87" fillId="18" borderId="1" xfId="0" applyFont="1" applyFill="1" applyBorder="1" applyAlignment="1">
      <alignment horizontal="center"/>
    </xf>
    <xf numFmtId="0" fontId="87" fillId="18" borderId="75" xfId="0" applyFont="1" applyFill="1" applyBorder="1" applyAlignment="1">
      <alignment horizontal="left"/>
    </xf>
    <xf numFmtId="0" fontId="0" fillId="32" borderId="1" xfId="0" applyFont="1" applyFill="1" applyBorder="1" applyAlignment="1">
      <alignment vertical="top"/>
    </xf>
    <xf numFmtId="0" fontId="0" fillId="32" borderId="1" xfId="0" applyFont="1" applyFill="1" applyBorder="1" applyAlignment="1">
      <alignment horizontal="left"/>
    </xf>
    <xf numFmtId="0" fontId="0" fillId="2" borderId="1" xfId="0" applyFont="1" applyFill="1" applyBorder="1" applyAlignment="1">
      <alignment horizontal="left" vertical="top"/>
    </xf>
    <xf numFmtId="0" fontId="0" fillId="38" borderId="1" xfId="0" applyFont="1" applyFill="1" applyBorder="1" applyAlignment="1">
      <alignment horizontal="center"/>
    </xf>
    <xf numFmtId="0" fontId="0" fillId="38" borderId="1" xfId="0" applyFont="1" applyFill="1" applyBorder="1" applyAlignment="1">
      <alignment horizontal="left" vertical="top"/>
    </xf>
    <xf numFmtId="0" fontId="0" fillId="24" borderId="0" xfId="0" applyFont="1" applyFill="1" applyAlignment="1"/>
    <xf numFmtId="0" fontId="86" fillId="0" borderId="81" xfId="0" applyFont="1" applyBorder="1" applyAlignment="1">
      <alignment horizontal="center"/>
    </xf>
    <xf numFmtId="0" fontId="91" fillId="20" borderId="81" xfId="0" applyFont="1" applyFill="1" applyBorder="1" applyAlignment="1">
      <alignment horizontal="center" vertical="center" wrapText="1"/>
    </xf>
    <xf numFmtId="0" fontId="87" fillId="38" borderId="1" xfId="0" applyFont="1" applyFill="1" applyBorder="1" applyAlignment="1">
      <alignment horizontal="center"/>
    </xf>
    <xf numFmtId="0" fontId="87" fillId="38" borderId="1" xfId="0" applyFont="1" applyFill="1" applyBorder="1" applyAlignment="1">
      <alignment vertical="center" wrapText="1"/>
    </xf>
    <xf numFmtId="174" fontId="87" fillId="38" borderId="75" xfId="0" applyNumberFormat="1" applyFont="1" applyFill="1" applyBorder="1" applyAlignment="1">
      <alignment vertical="center" wrapText="1"/>
    </xf>
    <xf numFmtId="9" fontId="87" fillId="38" borderId="1" xfId="0" applyNumberFormat="1" applyFont="1" applyFill="1" applyBorder="1" applyAlignment="1">
      <alignment horizontal="right"/>
    </xf>
    <xf numFmtId="9" fontId="89" fillId="34" borderId="75" xfId="0" applyNumberFormat="1" applyFont="1" applyFill="1" applyBorder="1" applyAlignment="1">
      <alignment horizontal="center"/>
    </xf>
    <xf numFmtId="9" fontId="89" fillId="33" borderId="75" xfId="0" applyNumberFormat="1" applyFont="1" applyFill="1" applyBorder="1" applyAlignment="1">
      <alignment horizontal="center"/>
    </xf>
    <xf numFmtId="9" fontId="89" fillId="38" borderId="75" xfId="0" applyNumberFormat="1" applyFont="1" applyFill="1" applyBorder="1" applyAlignment="1">
      <alignment horizontal="center"/>
    </xf>
    <xf numFmtId="9" fontId="87" fillId="38" borderId="75" xfId="0" applyNumberFormat="1" applyFont="1" applyFill="1" applyBorder="1" applyAlignment="1">
      <alignment horizontal="left"/>
    </xf>
    <xf numFmtId="0" fontId="13" fillId="38" borderId="1" xfId="0" applyFont="1" applyFill="1" applyBorder="1" applyAlignment="1">
      <alignment horizontal="center"/>
    </xf>
    <xf numFmtId="0" fontId="0" fillId="18" borderId="1" xfId="0" applyFont="1" applyFill="1" applyBorder="1" applyAlignment="1"/>
    <xf numFmtId="9" fontId="0" fillId="32" borderId="1" xfId="0" applyNumberFormat="1" applyFont="1" applyFill="1" applyBorder="1" applyAlignment="1">
      <alignment horizontal="center"/>
    </xf>
    <xf numFmtId="0" fontId="0" fillId="32" borderId="1" xfId="0" applyFont="1" applyFill="1" applyBorder="1" applyAlignment="1"/>
    <xf numFmtId="0" fontId="0" fillId="32" borderId="1" xfId="0" applyFont="1" applyFill="1" applyBorder="1" applyAlignment="1">
      <alignment horizontal="center" vertical="top"/>
    </xf>
    <xf numFmtId="9" fontId="0" fillId="35" borderId="1" xfId="0" applyNumberFormat="1" applyFont="1" applyFill="1" applyBorder="1" applyAlignment="1">
      <alignment horizontal="center"/>
    </xf>
    <xf numFmtId="0" fontId="0" fillId="2" borderId="0" xfId="0" applyFont="1" applyFill="1" applyAlignment="1">
      <alignment horizontal="center"/>
    </xf>
    <xf numFmtId="0" fontId="86" fillId="0" borderId="10" xfId="0" applyFont="1" applyBorder="1" applyAlignment="1">
      <alignment horizontal="center"/>
    </xf>
    <xf numFmtId="0" fontId="87" fillId="20" borderId="1" xfId="0" applyFont="1" applyFill="1" applyBorder="1" applyAlignment="1">
      <alignment horizontal="center" vertical="center" wrapText="1"/>
    </xf>
    <xf numFmtId="0" fontId="87" fillId="38" borderId="78" xfId="0" applyFont="1" applyFill="1" applyBorder="1" applyAlignment="1">
      <alignment horizontal="center"/>
    </xf>
    <xf numFmtId="0" fontId="87" fillId="38" borderId="78" xfId="0" applyFont="1" applyFill="1" applyBorder="1" applyAlignment="1">
      <alignment vertical="center" wrapText="1"/>
    </xf>
    <xf numFmtId="9" fontId="87" fillId="38" borderId="78" xfId="0" applyNumberFormat="1" applyFont="1" applyFill="1" applyBorder="1" applyAlignment="1">
      <alignment horizontal="right"/>
    </xf>
    <xf numFmtId="9" fontId="0" fillId="11" borderId="1" xfId="0" applyNumberFormat="1" applyFont="1" applyFill="1" applyBorder="1" applyAlignment="1">
      <alignment horizontal="center"/>
    </xf>
    <xf numFmtId="9" fontId="0" fillId="11" borderId="1" xfId="0" applyNumberFormat="1" applyFont="1" applyFill="1" applyBorder="1" applyAlignment="1">
      <alignment horizontal="center"/>
    </xf>
    <xf numFmtId="0" fontId="24" fillId="0" borderId="9" xfId="0" applyFont="1" applyBorder="1"/>
    <xf numFmtId="0" fontId="0" fillId="35" borderId="1" xfId="0" applyFont="1" applyFill="1" applyBorder="1" applyAlignment="1">
      <alignment horizontal="center"/>
    </xf>
    <xf numFmtId="0" fontId="0" fillId="35" borderId="1" xfId="0" applyFont="1" applyFill="1" applyBorder="1" applyAlignment="1">
      <alignment horizontal="center"/>
    </xf>
    <xf numFmtId="175" fontId="82" fillId="2" borderId="0" xfId="0" applyNumberFormat="1" applyFont="1" applyFill="1" applyAlignment="1">
      <alignment horizontal="center"/>
    </xf>
    <xf numFmtId="0" fontId="87" fillId="38" borderId="75" xfId="0" applyFont="1" applyFill="1" applyBorder="1" applyAlignment="1">
      <alignment horizontal="center"/>
    </xf>
    <xf numFmtId="9" fontId="87" fillId="18" borderId="1" xfId="0" applyNumberFormat="1" applyFont="1" applyFill="1" applyBorder="1" applyAlignment="1">
      <alignment horizontal="right"/>
    </xf>
    <xf numFmtId="0" fontId="0" fillId="35" borderId="1" xfId="0" applyFont="1" applyFill="1" applyBorder="1" applyAlignment="1">
      <alignment horizontal="center"/>
    </xf>
    <xf numFmtId="14" fontId="87" fillId="18" borderId="75" xfId="0" applyNumberFormat="1" applyFont="1" applyFill="1" applyBorder="1" applyAlignment="1">
      <alignment horizontal="right" vertical="center" wrapText="1"/>
    </xf>
    <xf numFmtId="10" fontId="47" fillId="0" borderId="159" xfId="0" applyNumberFormat="1" applyFont="1" applyBorder="1" applyAlignment="1">
      <alignment horizontal="center" vertical="center" wrapText="1"/>
    </xf>
    <xf numFmtId="9" fontId="87" fillId="18" borderId="78" xfId="0" applyNumberFormat="1" applyFont="1" applyFill="1" applyBorder="1" applyAlignment="1">
      <alignment horizontal="right"/>
    </xf>
    <xf numFmtId="0" fontId="87" fillId="18" borderId="78" xfId="0" applyFont="1" applyFill="1" applyBorder="1" applyAlignment="1">
      <alignment horizontal="center"/>
    </xf>
    <xf numFmtId="9" fontId="87" fillId="33" borderId="78" xfId="0" applyNumberFormat="1" applyFont="1" applyFill="1" applyBorder="1" applyAlignment="1">
      <alignment horizontal="center"/>
    </xf>
    <xf numFmtId="9" fontId="87" fillId="18" borderId="78" xfId="0" applyNumberFormat="1" applyFont="1" applyFill="1" applyBorder="1" applyAlignment="1">
      <alignment horizontal="center"/>
    </xf>
    <xf numFmtId="9" fontId="87" fillId="18" borderId="75" xfId="0" applyNumberFormat="1" applyFont="1" applyFill="1" applyBorder="1" applyAlignment="1">
      <alignment horizontal="left"/>
    </xf>
    <xf numFmtId="0" fontId="87" fillId="0" borderId="1" xfId="0" applyFont="1" applyBorder="1" applyAlignment="1">
      <alignment horizontal="center"/>
    </xf>
    <xf numFmtId="9" fontId="87" fillId="33" borderId="1" xfId="0" applyNumberFormat="1" applyFont="1" applyFill="1" applyBorder="1" applyAlignment="1">
      <alignment horizontal="center"/>
    </xf>
    <xf numFmtId="9" fontId="87" fillId="18" borderId="1" xfId="0" applyNumberFormat="1" applyFont="1" applyFill="1" applyBorder="1" applyAlignment="1">
      <alignment horizontal="center"/>
    </xf>
    <xf numFmtId="0" fontId="0" fillId="2" borderId="1" xfId="0" applyFont="1" applyFill="1" applyBorder="1"/>
    <xf numFmtId="0" fontId="25" fillId="32" borderId="1" xfId="0" applyFont="1" applyFill="1" applyBorder="1" applyAlignment="1">
      <alignment vertical="top"/>
    </xf>
    <xf numFmtId="0" fontId="0" fillId="20" borderId="1" xfId="0" applyFont="1" applyFill="1" applyBorder="1" applyAlignment="1">
      <alignment horizontal="center"/>
    </xf>
    <xf numFmtId="10" fontId="87" fillId="18" borderId="78" xfId="0" applyNumberFormat="1" applyFont="1" applyFill="1" applyBorder="1" applyAlignment="1">
      <alignment horizontal="center"/>
    </xf>
    <xf numFmtId="10" fontId="87" fillId="33" borderId="78" xfId="0" applyNumberFormat="1" applyFont="1" applyFill="1" applyBorder="1" applyAlignment="1">
      <alignment horizontal="center"/>
    </xf>
    <xf numFmtId="0" fontId="0" fillId="18" borderId="1" xfId="0" applyFont="1" applyFill="1" applyBorder="1" applyAlignment="1">
      <alignment horizontal="center"/>
    </xf>
    <xf numFmtId="9" fontId="0" fillId="32" borderId="1" xfId="0" applyNumberFormat="1" applyFont="1" applyFill="1" applyBorder="1" applyAlignment="1">
      <alignment horizontal="center"/>
    </xf>
    <xf numFmtId="0" fontId="0" fillId="32" borderId="1" xfId="0" applyFont="1" applyFill="1" applyBorder="1" applyAlignment="1"/>
    <xf numFmtId="0" fontId="0" fillId="31" borderId="1" xfId="0" applyFont="1" applyFill="1" applyBorder="1" applyAlignment="1"/>
    <xf numFmtId="9" fontId="0" fillId="39" borderId="1" xfId="0" applyNumberFormat="1" applyFont="1" applyFill="1" applyBorder="1" applyAlignment="1">
      <alignment horizontal="center"/>
    </xf>
    <xf numFmtId="0" fontId="0" fillId="39" borderId="1" xfId="0" applyFont="1" applyFill="1" applyBorder="1" applyAlignment="1"/>
    <xf numFmtId="0" fontId="0" fillId="39" borderId="1" xfId="0" applyFont="1" applyFill="1" applyBorder="1" applyAlignment="1"/>
    <xf numFmtId="0" fontId="92" fillId="40" borderId="1" xfId="0" applyFont="1" applyFill="1" applyBorder="1" applyAlignment="1"/>
    <xf numFmtId="0" fontId="0" fillId="39" borderId="1" xfId="0" applyFont="1" applyFill="1" applyBorder="1" applyAlignment="1"/>
    <xf numFmtId="175" fontId="82" fillId="24" borderId="0" xfId="0" applyNumberFormat="1" applyFont="1" applyFill="1" applyAlignment="1">
      <alignment horizontal="center"/>
    </xf>
    <xf numFmtId="0" fontId="85" fillId="0" borderId="0" xfId="0" applyFont="1" applyAlignment="1">
      <alignment horizontal="center"/>
    </xf>
    <xf numFmtId="0" fontId="87" fillId="18" borderId="1" xfId="0" applyFont="1" applyFill="1" applyBorder="1" applyAlignment="1">
      <alignment vertical="center" wrapText="1"/>
    </xf>
    <xf numFmtId="0" fontId="87" fillId="18" borderId="1" xfId="0" applyFont="1" applyFill="1" applyBorder="1"/>
    <xf numFmtId="0" fontId="87" fillId="18" borderId="1" xfId="0" applyFont="1" applyFill="1" applyBorder="1" applyAlignment="1">
      <alignment horizontal="left"/>
    </xf>
    <xf numFmtId="0" fontId="0" fillId="18" borderId="1" xfId="0" applyFont="1" applyFill="1" applyBorder="1" applyAlignment="1"/>
    <xf numFmtId="0" fontId="87" fillId="18" borderId="75" xfId="0" applyFont="1" applyFill="1" applyBorder="1" applyAlignment="1">
      <alignment vertical="center" wrapText="1"/>
    </xf>
    <xf numFmtId="0" fontId="87" fillId="18" borderId="75" xfId="0" applyFont="1" applyFill="1" applyBorder="1"/>
    <xf numFmtId="0" fontId="87" fillId="18" borderId="75" xfId="0" applyFont="1" applyFill="1" applyBorder="1" applyAlignment="1">
      <alignment horizontal="center"/>
    </xf>
    <xf numFmtId="0" fontId="47" fillId="2" borderId="254" xfId="0" applyFont="1" applyFill="1" applyBorder="1" applyAlignment="1">
      <alignment vertical="center" wrapText="1"/>
    </xf>
    <xf numFmtId="0" fontId="47" fillId="2" borderId="255" xfId="0" applyFont="1" applyFill="1" applyBorder="1" applyAlignment="1">
      <alignment vertical="center" wrapText="1"/>
    </xf>
    <xf numFmtId="0" fontId="0" fillId="0" borderId="0" xfId="0" applyFont="1" applyAlignment="1">
      <alignment vertical="center"/>
    </xf>
    <xf numFmtId="0" fontId="95" fillId="41" borderId="264" xfId="0" applyFont="1" applyFill="1" applyBorder="1" applyAlignment="1">
      <alignment horizontal="center" vertical="center" wrapText="1"/>
    </xf>
    <xf numFmtId="0" fontId="56" fillId="42" borderId="265" xfId="0" quotePrefix="1" applyFont="1" applyFill="1" applyBorder="1" applyAlignment="1">
      <alignment horizontal="center" vertical="center" wrapText="1"/>
    </xf>
    <xf numFmtId="0" fontId="56" fillId="42" borderId="266" xfId="0" applyFont="1" applyFill="1" applyBorder="1" applyAlignment="1">
      <alignment horizontal="left" vertical="center" wrapText="1"/>
    </xf>
    <xf numFmtId="176" fontId="56" fillId="43" borderId="265" xfId="0" applyNumberFormat="1" applyFont="1" applyFill="1" applyBorder="1" applyAlignment="1">
      <alignment horizontal="left" vertical="center" wrapText="1"/>
    </xf>
    <xf numFmtId="176" fontId="56" fillId="43" borderId="266" xfId="0" applyNumberFormat="1" applyFont="1" applyFill="1" applyBorder="1" applyAlignment="1">
      <alignment horizontal="left" vertical="center" wrapText="1"/>
    </xf>
    <xf numFmtId="176" fontId="97" fillId="0" borderId="125" xfId="0" applyNumberFormat="1" applyFont="1" applyBorder="1" applyAlignment="1">
      <alignment horizontal="left" vertical="center" wrapText="1"/>
    </xf>
    <xf numFmtId="176" fontId="56" fillId="43" borderId="40" xfId="0" applyNumberFormat="1" applyFont="1" applyFill="1" applyBorder="1" applyAlignment="1">
      <alignment horizontal="left" vertical="center" wrapText="1"/>
    </xf>
    <xf numFmtId="176" fontId="98" fillId="0" borderId="75" xfId="0" applyNumberFormat="1" applyFont="1" applyBorder="1" applyAlignment="1">
      <alignment horizontal="left" vertical="center" wrapText="1"/>
    </xf>
    <xf numFmtId="0" fontId="56" fillId="42" borderId="267" xfId="0" quotePrefix="1" applyFont="1" applyFill="1" applyBorder="1" applyAlignment="1">
      <alignment horizontal="center" vertical="center" wrapText="1"/>
    </xf>
    <xf numFmtId="0" fontId="56" fillId="42" borderId="268" xfId="0" applyFont="1" applyFill="1" applyBorder="1" applyAlignment="1">
      <alignment horizontal="left" vertical="center" wrapText="1"/>
    </xf>
    <xf numFmtId="176" fontId="56" fillId="43" borderId="267" xfId="0" applyNumberFormat="1" applyFont="1" applyFill="1" applyBorder="1" applyAlignment="1">
      <alignment horizontal="left" vertical="center" wrapText="1"/>
    </xf>
    <xf numFmtId="176" fontId="56" fillId="43" borderId="268" xfId="0" applyNumberFormat="1" applyFont="1" applyFill="1" applyBorder="1" applyAlignment="1">
      <alignment horizontal="left" vertical="center" wrapText="1"/>
    </xf>
    <xf numFmtId="176" fontId="97" fillId="0" borderId="10" xfId="0" applyNumberFormat="1" applyFont="1" applyBorder="1" applyAlignment="1">
      <alignment horizontal="left" vertical="center" wrapText="1"/>
    </xf>
    <xf numFmtId="176" fontId="56" fillId="43" borderId="1" xfId="0" applyNumberFormat="1" applyFont="1" applyFill="1" applyBorder="1" applyAlignment="1">
      <alignment horizontal="left" vertical="center" wrapText="1"/>
    </xf>
    <xf numFmtId="176" fontId="98" fillId="0" borderId="78" xfId="0" applyNumberFormat="1" applyFont="1" applyBorder="1" applyAlignment="1">
      <alignment horizontal="left" vertical="center" wrapText="1"/>
    </xf>
    <xf numFmtId="0" fontId="56" fillId="0" borderId="267" xfId="0" applyFont="1" applyBorder="1" applyAlignment="1">
      <alignment horizontal="center" vertical="center" wrapText="1"/>
    </xf>
    <xf numFmtId="0" fontId="28" fillId="0" borderId="0" xfId="0" applyFont="1" applyAlignment="1">
      <alignment vertical="center" wrapText="1"/>
    </xf>
    <xf numFmtId="0" fontId="56" fillId="0" borderId="242" xfId="0" applyFont="1" applyBorder="1" applyAlignment="1">
      <alignment horizontal="center" vertical="center" wrapText="1"/>
    </xf>
    <xf numFmtId="0" fontId="28" fillId="0" borderId="0" xfId="0" applyFont="1" applyAlignment="1"/>
    <xf numFmtId="0" fontId="100" fillId="0" borderId="123" xfId="0" applyFont="1" applyBorder="1" applyAlignment="1">
      <alignment horizontal="left" vertical="center" wrapText="1"/>
    </xf>
    <xf numFmtId="176" fontId="100" fillId="0" borderId="242" xfId="0" applyNumberFormat="1" applyFont="1" applyBorder="1" applyAlignment="1">
      <alignment horizontal="left" vertical="center" wrapText="1"/>
    </xf>
    <xf numFmtId="176" fontId="100" fillId="0" borderId="123" xfId="0" applyNumberFormat="1" applyFont="1" applyBorder="1" applyAlignment="1">
      <alignment horizontal="left" vertical="center" wrapText="1"/>
    </xf>
    <xf numFmtId="0" fontId="28" fillId="0" borderId="0" xfId="0" applyFont="1" applyAlignment="1">
      <alignment vertical="center"/>
    </xf>
    <xf numFmtId="176" fontId="98" fillId="0" borderId="200" xfId="0" applyNumberFormat="1" applyFont="1" applyBorder="1" applyAlignment="1">
      <alignment horizontal="left" vertical="center" wrapText="1"/>
    </xf>
    <xf numFmtId="0" fontId="28" fillId="0" borderId="12" xfId="0" applyFont="1" applyBorder="1" applyAlignment="1">
      <alignment vertical="center" wrapText="1"/>
    </xf>
    <xf numFmtId="176" fontId="100" fillId="0" borderId="229" xfId="0" applyNumberFormat="1" applyFont="1" applyBorder="1" applyAlignment="1">
      <alignment horizontal="left" vertical="center" wrapText="1"/>
    </xf>
    <xf numFmtId="0" fontId="28" fillId="0" borderId="13" xfId="0" applyFont="1" applyBorder="1" applyAlignment="1">
      <alignment horizontal="center" vertical="center" wrapText="1"/>
    </xf>
    <xf numFmtId="176" fontId="98" fillId="0" borderId="269" xfId="0" applyNumberFormat="1" applyFont="1" applyBorder="1" applyAlignment="1">
      <alignment horizontal="left" vertical="center" wrapText="1"/>
    </xf>
    <xf numFmtId="0" fontId="28" fillId="0" borderId="13" xfId="0" applyFont="1" applyBorder="1" applyAlignment="1"/>
    <xf numFmtId="0" fontId="56" fillId="0" borderId="243" xfId="0" applyFont="1" applyBorder="1" applyAlignment="1">
      <alignment horizontal="center" vertical="center" wrapText="1"/>
    </xf>
    <xf numFmtId="0" fontId="28" fillId="0" borderId="13" xfId="0" applyFont="1" applyBorder="1" applyAlignment="1">
      <alignment vertical="center" wrapText="1"/>
    </xf>
    <xf numFmtId="0" fontId="100" fillId="0" borderId="129" xfId="0" applyFont="1" applyBorder="1" applyAlignment="1">
      <alignment horizontal="left" vertical="center" wrapText="1"/>
    </xf>
    <xf numFmtId="0" fontId="28" fillId="0" borderId="13" xfId="0" applyFont="1" applyBorder="1" applyAlignment="1">
      <alignment vertical="center"/>
    </xf>
    <xf numFmtId="176" fontId="100" fillId="0" borderId="243" xfId="0" applyNumberFormat="1" applyFont="1" applyBorder="1" applyAlignment="1">
      <alignment horizontal="left" vertical="center" wrapText="1"/>
    </xf>
    <xf numFmtId="176" fontId="100" fillId="0" borderId="129" xfId="0" applyNumberFormat="1" applyFont="1" applyBorder="1" applyAlignment="1">
      <alignment horizontal="left" vertical="center" wrapText="1"/>
    </xf>
    <xf numFmtId="176" fontId="98" fillId="0" borderId="220" xfId="0" applyNumberFormat="1" applyFont="1" applyBorder="1" applyAlignment="1">
      <alignment horizontal="left" vertical="center" wrapText="1"/>
    </xf>
    <xf numFmtId="176" fontId="100" fillId="0" borderId="270" xfId="0" applyNumberFormat="1" applyFont="1" applyBorder="1" applyAlignment="1">
      <alignment horizontal="left" vertical="center" wrapText="1"/>
    </xf>
    <xf numFmtId="0" fontId="28" fillId="0" borderId="125" xfId="0" applyFont="1" applyBorder="1" applyAlignment="1">
      <alignment vertical="center" wrapText="1"/>
    </xf>
    <xf numFmtId="176" fontId="98" fillId="0" borderId="271" xfId="0" applyNumberFormat="1" applyFont="1" applyBorder="1" applyAlignment="1">
      <alignment horizontal="left" vertical="center" wrapText="1"/>
    </xf>
    <xf numFmtId="0" fontId="28" fillId="45" borderId="75" xfId="0" applyFont="1" applyFill="1" applyBorder="1" applyAlignment="1">
      <alignment vertical="center"/>
    </xf>
    <xf numFmtId="0" fontId="12" fillId="20" borderId="75" xfId="0" applyFont="1" applyFill="1" applyBorder="1" applyAlignment="1">
      <alignment horizontal="center" vertical="center" wrapText="1"/>
    </xf>
    <xf numFmtId="0" fontId="101" fillId="44" borderId="62" xfId="0" applyFont="1" applyFill="1" applyBorder="1" applyAlignment="1">
      <alignment horizontal="center" vertical="center" wrapText="1"/>
    </xf>
    <xf numFmtId="0" fontId="101" fillId="44" borderId="58" xfId="0" applyFont="1" applyFill="1" applyBorder="1" applyAlignment="1">
      <alignment horizontal="center" vertical="center" wrapText="1"/>
    </xf>
    <xf numFmtId="0" fontId="67" fillId="45" borderId="75" xfId="0" applyFont="1" applyFill="1" applyBorder="1" applyAlignment="1">
      <alignment horizontal="center" vertical="center" wrapText="1"/>
    </xf>
    <xf numFmtId="16" fontId="67" fillId="45" borderId="75" xfId="0" applyNumberFormat="1" applyFont="1" applyFill="1" applyBorder="1" applyAlignment="1">
      <alignment horizontal="center" vertical="center" wrapText="1"/>
    </xf>
    <xf numFmtId="0" fontId="12" fillId="20" borderId="75" xfId="0" applyFont="1" applyFill="1" applyBorder="1" applyAlignment="1">
      <alignment horizontal="center" vertical="center" wrapText="1"/>
    </xf>
    <xf numFmtId="10" fontId="28" fillId="0" borderId="250" xfId="0" applyNumberFormat="1" applyFont="1" applyBorder="1" applyAlignment="1"/>
    <xf numFmtId="0" fontId="28" fillId="0" borderId="250" xfId="0" applyFont="1" applyBorder="1" applyAlignment="1"/>
    <xf numFmtId="0" fontId="104" fillId="2" borderId="43" xfId="0" applyFont="1" applyFill="1" applyBorder="1" applyAlignment="1">
      <alignment horizontal="center" vertical="center" wrapText="1"/>
    </xf>
    <xf numFmtId="9" fontId="105" fillId="2" borderId="62" xfId="0" applyNumberFormat="1" applyFont="1" applyFill="1" applyBorder="1" applyAlignment="1">
      <alignment horizontal="center" vertical="center" wrapText="1"/>
    </xf>
    <xf numFmtId="165" fontId="105" fillId="2" borderId="62" xfId="0" applyNumberFormat="1" applyFont="1" applyFill="1" applyBorder="1" applyAlignment="1">
      <alignment horizontal="center"/>
    </xf>
    <xf numFmtId="0" fontId="19" fillId="2" borderId="62" xfId="0" applyFont="1" applyFill="1" applyBorder="1" applyAlignment="1">
      <alignment horizontal="center" vertical="center" wrapText="1"/>
    </xf>
    <xf numFmtId="49" fontId="19" fillId="2" borderId="62" xfId="0" applyNumberFormat="1" applyFont="1" applyFill="1" applyBorder="1" applyAlignment="1">
      <alignment vertical="center" wrapText="1"/>
    </xf>
    <xf numFmtId="49" fontId="19" fillId="2" borderId="62" xfId="0" applyNumberFormat="1" applyFont="1" applyFill="1" applyBorder="1" applyAlignment="1">
      <alignment horizontal="center" vertical="center" wrapText="1"/>
    </xf>
    <xf numFmtId="0" fontId="19" fillId="2" borderId="58" xfId="0" applyFont="1" applyFill="1" applyBorder="1" applyAlignment="1">
      <alignment horizontal="center" vertical="center" wrapText="1"/>
    </xf>
    <xf numFmtId="0" fontId="56" fillId="2" borderId="75" xfId="0" applyFont="1" applyFill="1" applyBorder="1" applyAlignment="1">
      <alignment horizontal="center" vertical="center" wrapText="1"/>
    </xf>
    <xf numFmtId="10" fontId="56" fillId="2" borderId="75" xfId="0" applyNumberFormat="1" applyFont="1" applyFill="1" applyBorder="1" applyAlignment="1">
      <alignment horizontal="center" vertical="center"/>
    </xf>
    <xf numFmtId="10" fontId="56" fillId="2" borderId="100" xfId="0" applyNumberFormat="1" applyFont="1" applyFill="1" applyBorder="1" applyAlignment="1">
      <alignment horizontal="center" vertical="center"/>
    </xf>
    <xf numFmtId="0" fontId="106" fillId="15" borderId="75" xfId="0" applyFont="1" applyFill="1" applyBorder="1" applyAlignment="1">
      <alignment vertical="center" wrapText="1"/>
    </xf>
    <xf numFmtId="176" fontId="107" fillId="41" borderId="267" xfId="0" applyNumberFormat="1" applyFont="1" applyFill="1" applyBorder="1" applyAlignment="1">
      <alignment horizontal="center" vertical="center"/>
    </xf>
    <xf numFmtId="0" fontId="28" fillId="2" borderId="250" xfId="0" applyFont="1" applyFill="1" applyBorder="1" applyAlignment="1"/>
    <xf numFmtId="176" fontId="107" fillId="41" borderId="1" xfId="0" applyNumberFormat="1" applyFont="1" applyFill="1" applyBorder="1" applyAlignment="1">
      <alignment horizontal="center" vertical="center"/>
    </xf>
    <xf numFmtId="41" fontId="95" fillId="41" borderId="267" xfId="0" applyNumberFormat="1" applyFont="1" applyFill="1" applyBorder="1" applyAlignment="1">
      <alignment horizontal="center" vertical="center"/>
    </xf>
    <xf numFmtId="41" fontId="95" fillId="41" borderId="268" xfId="0" applyNumberFormat="1" applyFont="1" applyFill="1" applyBorder="1" applyAlignment="1">
      <alignment horizontal="center" vertical="center" wrapText="1"/>
    </xf>
    <xf numFmtId="0" fontId="95" fillId="41" borderId="267" xfId="0" applyFont="1" applyFill="1" applyBorder="1" applyAlignment="1">
      <alignment horizontal="center" vertical="center" wrapText="1"/>
    </xf>
    <xf numFmtId="0" fontId="95" fillId="41" borderId="268" xfId="0" applyFont="1" applyFill="1" applyBorder="1" applyAlignment="1">
      <alignment horizontal="center" vertical="center" wrapText="1"/>
    </xf>
    <xf numFmtId="0" fontId="95" fillId="41" borderId="273" xfId="0" applyFont="1" applyFill="1" applyBorder="1" applyAlignment="1">
      <alignment horizontal="center" vertical="center" wrapText="1"/>
    </xf>
    <xf numFmtId="0" fontId="95" fillId="41" borderId="1" xfId="0" applyFont="1" applyFill="1" applyBorder="1" applyAlignment="1">
      <alignment horizontal="center" vertical="center" wrapText="1"/>
    </xf>
    <xf numFmtId="0" fontId="95" fillId="41" borderId="48" xfId="0" applyFont="1" applyFill="1" applyBorder="1" applyAlignment="1">
      <alignment horizontal="center" vertical="center" wrapText="1"/>
    </xf>
    <xf numFmtId="0" fontId="56" fillId="42" borderId="268" xfId="0" quotePrefix="1" applyFont="1" applyFill="1" applyBorder="1" applyAlignment="1">
      <alignment horizontal="left" vertical="center" wrapText="1"/>
    </xf>
    <xf numFmtId="10" fontId="56" fillId="2" borderId="130" xfId="0" applyNumberFormat="1" applyFont="1" applyFill="1" applyBorder="1" applyAlignment="1">
      <alignment horizontal="center" vertical="center"/>
    </xf>
    <xf numFmtId="0" fontId="28" fillId="2" borderId="274" xfId="0" applyFont="1" applyFill="1" applyBorder="1" applyAlignment="1"/>
    <xf numFmtId="41" fontId="95" fillId="41" borderId="265" xfId="0" applyNumberFormat="1" applyFont="1" applyFill="1" applyBorder="1" applyAlignment="1">
      <alignment vertical="center"/>
    </xf>
    <xf numFmtId="0" fontId="95" fillId="41" borderId="275" xfId="0" applyFont="1" applyFill="1" applyBorder="1" applyAlignment="1">
      <alignment horizontal="center" vertical="center"/>
    </xf>
    <xf numFmtId="0" fontId="56" fillId="42" borderId="229" xfId="0" applyFont="1" applyFill="1" applyBorder="1" applyAlignment="1">
      <alignment horizontal="center" vertical="center" wrapText="1"/>
    </xf>
    <xf numFmtId="0" fontId="56" fillId="42" borderId="229" xfId="0" applyFont="1" applyFill="1" applyBorder="1" applyAlignment="1">
      <alignment horizontal="left" vertical="center" wrapText="1"/>
    </xf>
    <xf numFmtId="0" fontId="56" fillId="42" borderId="276" xfId="0" applyFont="1" applyFill="1" applyBorder="1" applyAlignment="1">
      <alignment horizontal="center" vertical="center" wrapText="1"/>
    </xf>
    <xf numFmtId="0" fontId="56" fillId="42" borderId="276" xfId="0" applyFont="1" applyFill="1" applyBorder="1" applyAlignment="1">
      <alignment horizontal="left" vertical="center" wrapText="1"/>
    </xf>
    <xf numFmtId="0" fontId="56" fillId="42" borderId="270" xfId="0" applyFont="1" applyFill="1" applyBorder="1" applyAlignment="1">
      <alignment horizontal="center" vertical="center" wrapText="1"/>
    </xf>
    <xf numFmtId="0" fontId="56" fillId="42" borderId="270" xfId="0" applyFont="1" applyFill="1" applyBorder="1" applyAlignment="1">
      <alignment horizontal="left" vertical="center" wrapText="1"/>
    </xf>
    <xf numFmtId="0" fontId="106" fillId="0" borderId="0" xfId="0" applyFont="1" applyAlignment="1">
      <alignment horizontal="left" vertical="center" wrapText="1"/>
    </xf>
    <xf numFmtId="10" fontId="56" fillId="2" borderId="75" xfId="0" applyNumberFormat="1" applyFont="1" applyFill="1" applyBorder="1" applyAlignment="1">
      <alignment horizontal="center" vertical="center"/>
    </xf>
    <xf numFmtId="41" fontId="95" fillId="0" borderId="0" xfId="0" applyNumberFormat="1" applyFont="1" applyAlignment="1">
      <alignment horizontal="center" vertical="center"/>
    </xf>
    <xf numFmtId="0" fontId="56" fillId="0" borderId="0" xfId="0" applyFont="1" applyAlignment="1">
      <alignment horizontal="center" vertical="center" wrapText="1"/>
    </xf>
    <xf numFmtId="0" fontId="56" fillId="0" borderId="0" xfId="0" applyFont="1" applyAlignment="1">
      <alignment horizontal="left" vertical="center" wrapText="1"/>
    </xf>
    <xf numFmtId="0" fontId="92" fillId="2" borderId="75" xfId="0" applyFont="1" applyFill="1" applyBorder="1" applyAlignment="1">
      <alignment horizontal="center" vertical="center" wrapText="1"/>
    </xf>
    <xf numFmtId="9" fontId="92" fillId="2" borderId="75" xfId="0" applyNumberFormat="1" applyFont="1" applyFill="1" applyBorder="1" applyAlignment="1">
      <alignment horizontal="center" vertical="center"/>
    </xf>
    <xf numFmtId="0" fontId="92" fillId="2" borderId="75" xfId="0" applyFont="1" applyFill="1" applyBorder="1" applyAlignment="1">
      <alignment horizontal="center" vertical="center"/>
    </xf>
    <xf numFmtId="0" fontId="97" fillId="0" borderId="0" xfId="0" applyFont="1" applyAlignment="1">
      <alignment horizontal="center" vertical="center" wrapText="1"/>
    </xf>
    <xf numFmtId="9" fontId="28" fillId="2" borderId="75" xfId="0" applyNumberFormat="1" applyFont="1" applyFill="1" applyBorder="1" applyAlignment="1">
      <alignment vertical="center"/>
    </xf>
    <xf numFmtId="0" fontId="97" fillId="0" borderId="0" xfId="0" applyFont="1" applyAlignment="1">
      <alignment horizontal="left" vertical="center" wrapText="1"/>
    </xf>
    <xf numFmtId="9" fontId="28" fillId="2" borderId="75" xfId="0" applyNumberFormat="1" applyFont="1" applyFill="1" applyBorder="1" applyAlignment="1">
      <alignment vertical="center"/>
    </xf>
    <xf numFmtId="0" fontId="28" fillId="2" borderId="274" xfId="0" applyFont="1" applyFill="1" applyBorder="1" applyAlignment="1">
      <alignment vertical="center"/>
    </xf>
    <xf numFmtId="9" fontId="28" fillId="2" borderId="274" xfId="0" applyNumberFormat="1" applyFont="1" applyFill="1" applyBorder="1" applyAlignment="1">
      <alignment vertical="center"/>
    </xf>
    <xf numFmtId="0" fontId="28" fillId="2" borderId="274" xfId="0" applyFont="1" applyFill="1" applyBorder="1" applyAlignment="1">
      <alignment vertical="center"/>
    </xf>
    <xf numFmtId="0" fontId="28" fillId="2" borderId="119" xfId="0" applyFont="1" applyFill="1" applyBorder="1" applyAlignment="1">
      <alignment vertical="center"/>
    </xf>
    <xf numFmtId="0" fontId="28" fillId="2" borderId="75" xfId="0" applyFont="1" applyFill="1" applyBorder="1" applyAlignment="1">
      <alignment horizontal="left" vertical="center" wrapText="1"/>
    </xf>
    <xf numFmtId="0" fontId="28" fillId="2" borderId="75" xfId="0" applyFont="1" applyFill="1" applyBorder="1" applyAlignment="1">
      <alignment vertical="center" wrapText="1"/>
    </xf>
    <xf numFmtId="0" fontId="28" fillId="2" borderId="233" xfId="0" applyFont="1" applyFill="1" applyBorder="1" applyAlignment="1">
      <alignment vertical="center"/>
    </xf>
    <xf numFmtId="10" fontId="28" fillId="2" borderId="233" xfId="0" applyNumberFormat="1" applyFont="1" applyFill="1" applyBorder="1" applyAlignment="1">
      <alignment vertical="center"/>
    </xf>
    <xf numFmtId="0" fontId="28" fillId="2" borderId="75" xfId="0" applyFont="1" applyFill="1" applyBorder="1" applyAlignment="1">
      <alignment horizontal="left" vertical="center" wrapText="1"/>
    </xf>
    <xf numFmtId="0" fontId="28" fillId="2" borderId="75" xfId="0" applyFont="1" applyFill="1" applyBorder="1" applyAlignment="1">
      <alignment vertical="center" wrapText="1"/>
    </xf>
    <xf numFmtId="10" fontId="56" fillId="15" borderId="75" xfId="0" applyNumberFormat="1" applyFont="1" applyFill="1" applyBorder="1" applyAlignment="1">
      <alignment horizontal="center" vertical="center"/>
    </xf>
    <xf numFmtId="9" fontId="92" fillId="15" borderId="75" xfId="0" applyNumberFormat="1" applyFont="1" applyFill="1" applyBorder="1" applyAlignment="1">
      <alignment horizontal="center" vertical="center"/>
    </xf>
    <xf numFmtId="10" fontId="92" fillId="15" borderId="75" xfId="0" applyNumberFormat="1" applyFont="1" applyFill="1" applyBorder="1" applyAlignment="1">
      <alignment horizontal="right" vertical="center"/>
    </xf>
    <xf numFmtId="0" fontId="16" fillId="2" borderId="43" xfId="0" applyFont="1" applyFill="1" applyBorder="1" applyAlignment="1">
      <alignment horizontal="center" vertical="center" wrapText="1"/>
    </xf>
    <xf numFmtId="10" fontId="28" fillId="2" borderId="75" xfId="0" applyNumberFormat="1" applyFont="1" applyFill="1" applyBorder="1" applyAlignment="1">
      <alignment vertical="center"/>
    </xf>
    <xf numFmtId="0" fontId="106" fillId="15" borderId="75" xfId="0" applyFont="1" applyFill="1" applyBorder="1" applyAlignment="1">
      <alignment horizontal="left" vertical="center" wrapText="1"/>
    </xf>
    <xf numFmtId="10" fontId="28" fillId="2" borderId="274" xfId="0" applyNumberFormat="1" applyFont="1" applyFill="1" applyBorder="1" applyAlignment="1"/>
    <xf numFmtId="0" fontId="0" fillId="0" borderId="0" xfId="0" applyFont="1" applyAlignment="1">
      <alignment horizontal="left" vertical="center" wrapText="1"/>
    </xf>
    <xf numFmtId="0" fontId="0" fillId="2" borderId="79" xfId="0" applyFont="1" applyFill="1" applyBorder="1" applyAlignment="1">
      <alignment vertical="center" wrapText="1"/>
    </xf>
    <xf numFmtId="10" fontId="70" fillId="20" borderId="75" xfId="0" applyNumberFormat="1" applyFont="1" applyFill="1" applyBorder="1" applyAlignment="1">
      <alignment horizontal="center" vertical="center"/>
    </xf>
    <xf numFmtId="0" fontId="0" fillId="2" borderId="35" xfId="0" applyFont="1" applyFill="1" applyBorder="1" applyAlignment="1">
      <alignment vertical="center" wrapText="1"/>
    </xf>
    <xf numFmtId="0" fontId="0" fillId="2" borderId="81" xfId="0" applyFont="1" applyFill="1" applyBorder="1" applyAlignment="1">
      <alignment vertical="center" wrapText="1"/>
    </xf>
    <xf numFmtId="0" fontId="0" fillId="2" borderId="124" xfId="0" applyFont="1" applyFill="1" applyBorder="1" applyAlignment="1">
      <alignment vertical="center" wrapText="1"/>
    </xf>
    <xf numFmtId="0" fontId="0" fillId="2" borderId="75" xfId="0" applyFont="1" applyFill="1" applyBorder="1" applyAlignment="1">
      <alignment vertical="center" wrapText="1"/>
    </xf>
    <xf numFmtId="10" fontId="56" fillId="49" borderId="75" xfId="0" applyNumberFormat="1" applyFont="1" applyFill="1" applyBorder="1" applyAlignment="1">
      <alignment horizontal="center" vertical="center"/>
    </xf>
    <xf numFmtId="0" fontId="25" fillId="53" borderId="1" xfId="0" applyFont="1" applyFill="1" applyBorder="1" applyAlignment="1">
      <alignment horizontal="center"/>
    </xf>
    <xf numFmtId="0" fontId="28" fillId="2" borderId="274" xfId="0" applyFont="1" applyFill="1" applyBorder="1" applyAlignment="1"/>
    <xf numFmtId="0" fontId="25" fillId="20" borderId="1" xfId="0" applyFont="1" applyFill="1" applyBorder="1" applyAlignment="1">
      <alignment horizontal="center" vertical="center" wrapText="1"/>
    </xf>
    <xf numFmtId="0" fontId="25" fillId="20" borderId="75" xfId="0" applyFont="1" applyFill="1" applyBorder="1" applyAlignment="1">
      <alignment horizontal="center"/>
    </xf>
    <xf numFmtId="0" fontId="25" fillId="20" borderId="75" xfId="0" applyFont="1" applyFill="1" applyBorder="1" applyAlignment="1">
      <alignment horizontal="center"/>
    </xf>
    <xf numFmtId="0" fontId="25" fillId="53" borderId="75" xfId="0" applyFont="1" applyFill="1" applyBorder="1" applyAlignment="1"/>
    <xf numFmtId="0" fontId="25" fillId="52" borderId="1" xfId="0" applyFont="1" applyFill="1" applyBorder="1" applyAlignment="1">
      <alignment horizontal="center"/>
    </xf>
    <xf numFmtId="0" fontId="25" fillId="20" borderId="1" xfId="0" applyFont="1" applyFill="1" applyBorder="1" applyAlignment="1">
      <alignment horizontal="center"/>
    </xf>
    <xf numFmtId="0" fontId="25" fillId="20" borderId="1" xfId="0" applyFont="1" applyFill="1" applyBorder="1" applyAlignment="1">
      <alignment horizontal="center"/>
    </xf>
    <xf numFmtId="0" fontId="0" fillId="48" borderId="0" xfId="0" applyFont="1" applyFill="1" applyAlignment="1"/>
    <xf numFmtId="0" fontId="0" fillId="48" borderId="1" xfId="0" applyFont="1" applyFill="1" applyBorder="1" applyAlignment="1">
      <alignment horizontal="left" vertical="center" wrapText="1"/>
    </xf>
    <xf numFmtId="0" fontId="0" fillId="48" borderId="78" xfId="0" applyFont="1" applyFill="1" applyBorder="1" applyAlignment="1">
      <alignment horizontal="left" vertical="center" wrapText="1"/>
    </xf>
    <xf numFmtId="0" fontId="0" fillId="48" borderId="125" xfId="0" applyFont="1" applyFill="1" applyBorder="1" applyAlignment="1">
      <alignment horizontal="left" vertical="center" wrapText="1"/>
    </xf>
    <xf numFmtId="0" fontId="0" fillId="48" borderId="1" xfId="0" applyFont="1" applyFill="1" applyBorder="1" applyAlignment="1">
      <alignment horizontal="center" vertical="center" wrapText="1"/>
    </xf>
    <xf numFmtId="0" fontId="0" fillId="48" borderId="78" xfId="0" applyFont="1" applyFill="1" applyBorder="1" applyAlignment="1">
      <alignment horizontal="center" vertical="center" wrapText="1"/>
    </xf>
    <xf numFmtId="0" fontId="0" fillId="48" borderId="125" xfId="0" applyFont="1" applyFill="1" applyBorder="1" applyAlignment="1">
      <alignment horizontal="center" vertical="center" wrapText="1"/>
    </xf>
    <xf numFmtId="0" fontId="0" fillId="48" borderId="4" xfId="0" applyFont="1" applyFill="1" applyBorder="1" applyAlignment="1">
      <alignment vertical="center" wrapText="1"/>
    </xf>
    <xf numFmtId="0" fontId="0" fillId="48" borderId="75" xfId="0" applyFont="1" applyFill="1" applyBorder="1" applyAlignment="1">
      <alignment vertical="center" wrapText="1"/>
    </xf>
    <xf numFmtId="0" fontId="0" fillId="48" borderId="75" xfId="0" applyFont="1" applyFill="1" applyBorder="1" applyAlignment="1">
      <alignment horizontal="center" vertical="center" wrapText="1"/>
    </xf>
    <xf numFmtId="0" fontId="0" fillId="2" borderId="75" xfId="0" applyFont="1" applyFill="1" applyBorder="1" applyAlignment="1">
      <alignment vertical="center" wrapText="1"/>
    </xf>
    <xf numFmtId="3" fontId="0" fillId="2" borderId="75" xfId="0" applyNumberFormat="1" applyFont="1" applyFill="1" applyBorder="1" applyAlignment="1">
      <alignment horizontal="center" vertical="center" wrapText="1"/>
    </xf>
    <xf numFmtId="0" fontId="0" fillId="2" borderId="75" xfId="0" applyFont="1" applyFill="1" applyBorder="1" applyAlignment="1">
      <alignment horizontal="center" vertical="center" wrapText="1"/>
    </xf>
    <xf numFmtId="14" fontId="0" fillId="2" borderId="1" xfId="0" applyNumberFormat="1" applyFont="1" applyFill="1" applyBorder="1" applyAlignment="1">
      <alignment horizontal="center"/>
    </xf>
    <xf numFmtId="177" fontId="0" fillId="2" borderId="1" xfId="0" applyNumberFormat="1" applyFont="1" applyFill="1" applyBorder="1" applyAlignment="1">
      <alignment horizontal="center"/>
    </xf>
    <xf numFmtId="0" fontId="113" fillId="2" borderId="75" xfId="0" applyFont="1" applyFill="1" applyBorder="1" applyAlignment="1"/>
    <xf numFmtId="0" fontId="0" fillId="2" borderId="75" xfId="0" applyFont="1" applyFill="1" applyBorder="1" applyAlignment="1"/>
    <xf numFmtId="0" fontId="0" fillId="2" borderId="75" xfId="0" applyFont="1" applyFill="1" applyBorder="1" applyAlignment="1">
      <alignment horizontal="left"/>
    </xf>
    <xf numFmtId="0" fontId="0" fillId="2" borderId="78" xfId="0" applyFont="1" applyFill="1" applyBorder="1" applyAlignment="1">
      <alignment horizontal="center"/>
    </xf>
    <xf numFmtId="0" fontId="114" fillId="2" borderId="10" xfId="0" applyFont="1" applyFill="1" applyBorder="1" applyAlignment="1">
      <alignment horizontal="center"/>
    </xf>
    <xf numFmtId="0" fontId="0" fillId="2" borderId="4" xfId="0" applyFont="1" applyFill="1" applyBorder="1" applyAlignment="1"/>
    <xf numFmtId="3" fontId="28" fillId="54" borderId="81" xfId="0" applyNumberFormat="1" applyFont="1" applyFill="1" applyBorder="1" applyAlignment="1">
      <alignment horizontal="center"/>
    </xf>
    <xf numFmtId="0" fontId="0" fillId="2" borderId="75" xfId="0" applyFont="1" applyFill="1" applyBorder="1" applyAlignment="1">
      <alignment horizontal="center"/>
    </xf>
    <xf numFmtId="0" fontId="113" fillId="55" borderId="75" xfId="0" applyFont="1" applyFill="1" applyBorder="1" applyAlignment="1"/>
    <xf numFmtId="0" fontId="0" fillId="48" borderId="4" xfId="0" applyFont="1" applyFill="1" applyBorder="1" applyAlignment="1">
      <alignment horizontal="left" vertical="center" wrapText="1"/>
    </xf>
    <xf numFmtId="0" fontId="0" fillId="48" borderId="75" xfId="0" applyFont="1" applyFill="1" applyBorder="1" applyAlignment="1">
      <alignment horizontal="left" vertical="center" wrapText="1"/>
    </xf>
    <xf numFmtId="0" fontId="0" fillId="48" borderId="10" xfId="0" applyFont="1" applyFill="1" applyBorder="1" applyAlignment="1">
      <alignment horizontal="left" vertical="center" wrapText="1"/>
    </xf>
    <xf numFmtId="0" fontId="0" fillId="48" borderId="4" xfId="0" applyFont="1" applyFill="1" applyBorder="1" applyAlignment="1">
      <alignment horizontal="center" vertical="center" wrapText="1"/>
    </xf>
    <xf numFmtId="0" fontId="0" fillId="48" borderId="10" xfId="0" applyFont="1" applyFill="1" applyBorder="1" applyAlignment="1">
      <alignment horizontal="center" vertical="center" wrapText="1"/>
    </xf>
    <xf numFmtId="0" fontId="0" fillId="2" borderId="1" xfId="0" applyFont="1" applyFill="1" applyBorder="1" applyAlignment="1">
      <alignment vertical="center" wrapText="1"/>
    </xf>
    <xf numFmtId="0" fontId="0" fillId="0" borderId="1" xfId="0" applyFont="1" applyBorder="1" applyAlignment="1">
      <alignment vertical="center" wrapText="1"/>
    </xf>
    <xf numFmtId="0" fontId="0" fillId="2" borderId="1" xfId="0" applyFont="1" applyFill="1" applyBorder="1" applyAlignment="1">
      <alignment horizontal="center" vertical="center" wrapText="1"/>
    </xf>
    <xf numFmtId="0" fontId="113" fillId="2" borderId="1" xfId="0" applyFont="1" applyFill="1" applyBorder="1" applyAlignment="1"/>
    <xf numFmtId="0" fontId="20" fillId="2" borderId="1" xfId="0" applyFont="1" applyFill="1" applyBorder="1" applyAlignment="1"/>
    <xf numFmtId="0" fontId="0" fillId="2" borderId="1" xfId="0" applyFont="1" applyFill="1" applyBorder="1" applyAlignment="1">
      <alignment horizontal="left"/>
    </xf>
    <xf numFmtId="0" fontId="114" fillId="2" borderId="125" xfId="0" applyFont="1" applyFill="1" applyBorder="1" applyAlignment="1">
      <alignment horizontal="center"/>
    </xf>
    <xf numFmtId="0" fontId="0" fillId="0" borderId="1" xfId="0" applyFont="1" applyBorder="1" applyAlignment="1"/>
    <xf numFmtId="0" fontId="28" fillId="54" borderId="1" xfId="0" applyFont="1" applyFill="1" applyBorder="1" applyAlignment="1">
      <alignment horizontal="center"/>
    </xf>
    <xf numFmtId="0" fontId="113" fillId="55" borderId="1" xfId="0" applyFont="1" applyFill="1" applyBorder="1" applyAlignment="1"/>
    <xf numFmtId="0" fontId="0" fillId="48" borderId="1" xfId="0" applyFont="1" applyFill="1" applyBorder="1" applyAlignment="1">
      <alignment vertical="center" wrapText="1"/>
    </xf>
    <xf numFmtId="0" fontId="0" fillId="2" borderId="81" xfId="0" applyFont="1" applyFill="1" applyBorder="1" applyAlignment="1">
      <alignment vertical="center" wrapText="1"/>
    </xf>
    <xf numFmtId="0" fontId="0" fillId="2" borderId="81" xfId="0" applyFont="1" applyFill="1" applyBorder="1" applyAlignment="1">
      <alignment horizontal="center" vertical="center" wrapText="1"/>
    </xf>
    <xf numFmtId="0" fontId="113" fillId="2" borderId="81" xfId="0" applyFont="1" applyFill="1" applyBorder="1" applyAlignment="1"/>
    <xf numFmtId="0" fontId="20" fillId="2" borderId="81" xfId="0" applyFont="1" applyFill="1" applyBorder="1" applyAlignment="1"/>
    <xf numFmtId="0" fontId="0" fillId="2" borderId="81" xfId="0" applyFont="1" applyFill="1" applyBorder="1" applyAlignment="1">
      <alignment horizontal="left"/>
    </xf>
    <xf numFmtId="0" fontId="0" fillId="2" borderId="3" xfId="0" applyFont="1" applyFill="1" applyBorder="1" applyAlignment="1"/>
    <xf numFmtId="0" fontId="0" fillId="2" borderId="81" xfId="0" applyFont="1" applyFill="1" applyBorder="1" applyAlignment="1">
      <alignment horizontal="center"/>
    </xf>
    <xf numFmtId="0" fontId="113" fillId="55" borderId="81" xfId="0" applyFont="1" applyFill="1" applyBorder="1" applyAlignment="1"/>
    <xf numFmtId="0" fontId="28" fillId="48" borderId="1" xfId="0" applyFont="1" applyFill="1" applyBorder="1" applyAlignment="1">
      <alignment horizontal="left" vertical="center" wrapText="1"/>
    </xf>
    <xf numFmtId="0" fontId="0" fillId="2" borderId="78" xfId="0" applyFont="1" applyFill="1" applyBorder="1" applyAlignment="1">
      <alignment vertical="center" wrapText="1"/>
    </xf>
    <xf numFmtId="0" fontId="0" fillId="2" borderId="78" xfId="0" applyFont="1" applyFill="1" applyBorder="1" applyAlignment="1">
      <alignment horizontal="center" vertical="center" wrapText="1"/>
    </xf>
    <xf numFmtId="0" fontId="113" fillId="2" borderId="78" xfId="0" applyFont="1" applyFill="1" applyBorder="1" applyAlignment="1"/>
    <xf numFmtId="0" fontId="20" fillId="2" borderId="78" xfId="0" applyFont="1" applyFill="1" applyBorder="1" applyAlignment="1"/>
    <xf numFmtId="0" fontId="0" fillId="2" borderId="78" xfId="0" applyFont="1" applyFill="1" applyBorder="1" applyAlignment="1">
      <alignment horizontal="left"/>
    </xf>
    <xf numFmtId="0" fontId="0" fillId="2" borderId="1" xfId="0" applyFont="1" applyFill="1" applyBorder="1" applyAlignment="1"/>
    <xf numFmtId="0" fontId="28" fillId="54" borderId="78" xfId="0" applyFont="1" applyFill="1" applyBorder="1" applyAlignment="1">
      <alignment horizontal="center"/>
    </xf>
    <xf numFmtId="0" fontId="0" fillId="2" borderId="78" xfId="0" applyFont="1" applyFill="1" applyBorder="1" applyAlignment="1">
      <alignment horizontal="center"/>
    </xf>
    <xf numFmtId="0" fontId="113" fillId="55" borderId="78" xfId="0" applyFont="1" applyFill="1" applyBorder="1" applyAlignment="1"/>
    <xf numFmtId="0" fontId="0" fillId="34" borderId="1" xfId="0" applyFont="1" applyFill="1" applyBorder="1" applyAlignment="1">
      <alignment horizontal="left" vertical="center" wrapText="1"/>
    </xf>
    <xf numFmtId="0" fontId="0" fillId="34" borderId="1" xfId="0" applyFont="1" applyFill="1" applyBorder="1" applyAlignment="1">
      <alignment horizontal="center" vertical="center" wrapText="1"/>
    </xf>
    <xf numFmtId="3" fontId="0" fillId="34" borderId="1" xfId="0" applyNumberFormat="1" applyFont="1" applyFill="1" applyBorder="1" applyAlignment="1">
      <alignment horizontal="center" vertical="center" wrapText="1"/>
    </xf>
    <xf numFmtId="14" fontId="0" fillId="34" borderId="1" xfId="0" applyNumberFormat="1" applyFont="1" applyFill="1" applyBorder="1" applyAlignment="1">
      <alignment horizontal="center"/>
    </xf>
    <xf numFmtId="10" fontId="28" fillId="2" borderId="274" xfId="0" applyNumberFormat="1" applyFont="1" applyFill="1" applyBorder="1" applyAlignment="1">
      <alignment vertical="center"/>
    </xf>
    <xf numFmtId="177" fontId="0" fillId="34" borderId="1" xfId="0" applyNumberFormat="1" applyFont="1" applyFill="1" applyBorder="1" applyAlignment="1">
      <alignment horizontal="center"/>
    </xf>
    <xf numFmtId="10" fontId="28" fillId="2" borderId="119" xfId="0" applyNumberFormat="1" applyFont="1" applyFill="1" applyBorder="1" applyAlignment="1">
      <alignment vertical="center"/>
    </xf>
    <xf numFmtId="0" fontId="0" fillId="34" borderId="1" xfId="0" applyFont="1" applyFill="1" applyBorder="1" applyAlignment="1"/>
    <xf numFmtId="0" fontId="0" fillId="34" borderId="1" xfId="0" applyFont="1" applyFill="1" applyBorder="1" applyAlignment="1">
      <alignment horizontal="center"/>
    </xf>
    <xf numFmtId="0" fontId="0" fillId="34" borderId="1" xfId="0" applyFont="1" applyFill="1" applyBorder="1" applyAlignment="1">
      <alignment horizontal="center"/>
    </xf>
    <xf numFmtId="0" fontId="0" fillId="2" borderId="125" xfId="0" applyFont="1" applyFill="1" applyBorder="1" applyAlignment="1">
      <alignment horizontal="center"/>
    </xf>
    <xf numFmtId="3" fontId="0" fillId="54" borderId="1" xfId="0" applyNumberFormat="1" applyFont="1" applyFill="1" applyBorder="1" applyAlignment="1">
      <alignment horizontal="center"/>
    </xf>
    <xf numFmtId="10" fontId="56" fillId="56" borderId="75" xfId="0" applyNumberFormat="1" applyFont="1" applyFill="1" applyBorder="1" applyAlignment="1">
      <alignment horizontal="center" vertical="center"/>
    </xf>
    <xf numFmtId="10" fontId="56" fillId="56" borderId="130" xfId="0" applyNumberFormat="1" applyFont="1" applyFill="1" applyBorder="1" applyAlignment="1">
      <alignment horizontal="center" vertical="center"/>
    </xf>
    <xf numFmtId="0" fontId="0" fillId="54" borderId="1" xfId="0" applyFont="1" applyFill="1" applyBorder="1" applyAlignment="1">
      <alignment horizontal="center"/>
    </xf>
    <xf numFmtId="0" fontId="0" fillId="57" borderId="4" xfId="0" applyFont="1" applyFill="1" applyBorder="1" applyAlignment="1">
      <alignment horizontal="left" vertical="center" wrapText="1"/>
    </xf>
    <xf numFmtId="0" fontId="0" fillId="57" borderId="1" xfId="0" applyFont="1" applyFill="1" applyBorder="1" applyAlignment="1">
      <alignment horizontal="left" vertical="center" wrapText="1"/>
    </xf>
    <xf numFmtId="0" fontId="0" fillId="57" borderId="75" xfId="0" applyFont="1" applyFill="1" applyBorder="1" applyAlignment="1">
      <alignment horizontal="left" vertical="center" wrapText="1"/>
    </xf>
    <xf numFmtId="0" fontId="28" fillId="57" borderId="4" xfId="0" applyFont="1" applyFill="1" applyBorder="1" applyAlignment="1">
      <alignment horizontal="left" vertical="center" wrapText="1"/>
    </xf>
    <xf numFmtId="0" fontId="28" fillId="57" borderId="75" xfId="0" applyFont="1" applyFill="1" applyBorder="1" applyAlignment="1">
      <alignment horizontal="center" vertical="center" wrapText="1"/>
    </xf>
    <xf numFmtId="0" fontId="0" fillId="57" borderId="78" xfId="0" applyFont="1" applyFill="1" applyBorder="1" applyAlignment="1">
      <alignment horizontal="center" vertical="center" wrapText="1"/>
    </xf>
    <xf numFmtId="0" fontId="28" fillId="57" borderId="75" xfId="0" applyFont="1" applyFill="1" applyBorder="1" applyAlignment="1">
      <alignment vertical="center" wrapText="1"/>
    </xf>
    <xf numFmtId="0" fontId="28" fillId="57" borderId="4" xfId="0" applyFont="1" applyFill="1" applyBorder="1" applyAlignment="1">
      <alignment vertical="center" wrapText="1"/>
    </xf>
    <xf numFmtId="0" fontId="28" fillId="57" borderId="125" xfId="0" applyFont="1" applyFill="1" applyBorder="1" applyAlignment="1">
      <alignment vertical="center" wrapText="1"/>
    </xf>
    <xf numFmtId="0" fontId="28" fillId="57" borderId="124" xfId="0" applyFont="1" applyFill="1" applyBorder="1" applyAlignment="1">
      <alignment vertical="center" wrapText="1"/>
    </xf>
    <xf numFmtId="0" fontId="28" fillId="20" borderId="4" xfId="0" applyFont="1" applyFill="1" applyBorder="1" applyAlignment="1">
      <alignment vertical="center" wrapText="1"/>
    </xf>
    <xf numFmtId="0" fontId="28" fillId="57" borderId="75" xfId="0" applyFont="1" applyFill="1" applyBorder="1" applyAlignment="1">
      <alignment horizontal="left" vertical="center" wrapText="1"/>
    </xf>
    <xf numFmtId="0" fontId="28" fillId="57" borderId="1" xfId="0" applyFont="1" applyFill="1" applyBorder="1" applyAlignment="1">
      <alignment vertical="center" wrapText="1"/>
    </xf>
    <xf numFmtId="0" fontId="0" fillId="57" borderId="75" xfId="0" applyFont="1" applyFill="1" applyBorder="1" applyAlignment="1">
      <alignment horizontal="left" vertical="top"/>
    </xf>
    <xf numFmtId="10" fontId="56" fillId="20" borderId="75" xfId="0" applyNumberFormat="1" applyFont="1" applyFill="1" applyBorder="1" applyAlignment="1">
      <alignment horizontal="center" vertical="center"/>
    </xf>
    <xf numFmtId="0" fontId="0" fillId="57" borderId="78" xfId="0" applyFont="1" applyFill="1" applyBorder="1" applyAlignment="1">
      <alignment horizontal="left"/>
    </xf>
    <xf numFmtId="0" fontId="0" fillId="57" borderId="75" xfId="0" applyFont="1" applyFill="1" applyBorder="1" applyAlignment="1">
      <alignment horizontal="center"/>
    </xf>
    <xf numFmtId="0" fontId="0" fillId="2" borderId="75" xfId="0" applyFont="1" applyFill="1" applyBorder="1" applyAlignment="1">
      <alignment horizontal="center"/>
    </xf>
    <xf numFmtId="0" fontId="28" fillId="54" borderId="75" xfId="0" applyFont="1" applyFill="1" applyBorder="1" applyAlignment="1">
      <alignment horizontal="left"/>
    </xf>
    <xf numFmtId="0" fontId="28" fillId="57" borderId="1" xfId="0" applyFont="1" applyFill="1" applyBorder="1" applyAlignment="1">
      <alignment horizontal="left"/>
    </xf>
    <xf numFmtId="0" fontId="28" fillId="57" borderId="75" xfId="0" applyFont="1" applyFill="1" applyBorder="1" applyAlignment="1"/>
    <xf numFmtId="0" fontId="0" fillId="57" borderId="75" xfId="0" applyFont="1" applyFill="1" applyBorder="1" applyAlignment="1">
      <alignment horizontal="left" vertical="center" wrapText="1"/>
    </xf>
    <xf numFmtId="0" fontId="0" fillId="57" borderId="75" xfId="0" applyFont="1" applyFill="1" applyBorder="1" applyAlignment="1">
      <alignment horizontal="center" vertical="center" wrapText="1"/>
    </xf>
    <xf numFmtId="0" fontId="28" fillId="57" borderId="1" xfId="0" applyFont="1" applyFill="1" applyBorder="1" applyAlignment="1"/>
    <xf numFmtId="0" fontId="0" fillId="57" borderId="75" xfId="0" applyFont="1" applyFill="1" applyBorder="1" applyAlignment="1">
      <alignment horizontal="left"/>
    </xf>
    <xf numFmtId="10" fontId="70" fillId="2" borderId="75" xfId="0" applyNumberFormat="1" applyFont="1" applyFill="1" applyBorder="1" applyAlignment="1">
      <alignment horizontal="center" vertical="center"/>
    </xf>
    <xf numFmtId="0" fontId="0" fillId="20" borderId="0" xfId="0" applyFont="1" applyFill="1" applyAlignment="1"/>
    <xf numFmtId="0" fontId="0" fillId="20" borderId="4" xfId="0" applyFont="1" applyFill="1" applyBorder="1" applyAlignment="1">
      <alignment horizontal="left" vertical="center" wrapText="1"/>
    </xf>
    <xf numFmtId="0" fontId="0" fillId="20" borderId="1" xfId="0" applyFont="1" applyFill="1" applyBorder="1" applyAlignment="1">
      <alignment horizontal="left" vertical="center" wrapText="1"/>
    </xf>
    <xf numFmtId="0" fontId="0" fillId="20" borderId="75" xfId="0" applyFont="1" applyFill="1" applyBorder="1" applyAlignment="1">
      <alignment horizontal="left" vertical="center" wrapText="1"/>
    </xf>
    <xf numFmtId="0" fontId="117" fillId="20" borderId="1" xfId="0" applyFont="1" applyFill="1" applyBorder="1" applyAlignment="1">
      <alignment horizontal="left" vertical="center" wrapText="1"/>
    </xf>
    <xf numFmtId="0" fontId="0" fillId="20" borderId="78" xfId="0" applyFont="1" applyFill="1" applyBorder="1" applyAlignment="1">
      <alignment horizontal="center" vertical="center" wrapText="1"/>
    </xf>
    <xf numFmtId="0" fontId="0" fillId="20" borderId="125" xfId="0" applyFont="1" applyFill="1" applyBorder="1" applyAlignment="1">
      <alignment horizontal="center" vertical="center" wrapText="1"/>
    </xf>
    <xf numFmtId="0" fontId="0" fillId="20" borderId="78" xfId="0" applyFont="1" applyFill="1" applyBorder="1" applyAlignment="1">
      <alignment horizontal="left" vertical="center" wrapText="1"/>
    </xf>
    <xf numFmtId="0" fontId="0" fillId="20" borderId="10" xfId="0" applyFont="1" applyFill="1" applyBorder="1" applyAlignment="1">
      <alignment horizontal="left" vertical="center" wrapText="1"/>
    </xf>
    <xf numFmtId="0" fontId="0" fillId="20" borderId="90" xfId="0" applyFont="1" applyFill="1" applyBorder="1" applyAlignment="1">
      <alignment horizontal="left" vertical="center" wrapText="1"/>
    </xf>
    <xf numFmtId="0" fontId="0" fillId="20" borderId="1" xfId="0" applyFont="1" applyFill="1" applyBorder="1" applyAlignment="1">
      <alignment vertical="center" wrapText="1"/>
    </xf>
    <xf numFmtId="0" fontId="0" fillId="54" borderId="78" xfId="0" applyFont="1" applyFill="1" applyBorder="1" applyAlignment="1">
      <alignment horizontal="center" vertical="center" wrapText="1"/>
    </xf>
    <xf numFmtId="0" fontId="0" fillId="20" borderId="10" xfId="0" applyFont="1" applyFill="1" applyBorder="1" applyAlignment="1">
      <alignment horizontal="center" vertical="center" wrapText="1"/>
    </xf>
    <xf numFmtId="0" fontId="0" fillId="20" borderId="1" xfId="0" applyFont="1" applyFill="1" applyBorder="1" applyAlignment="1">
      <alignment horizontal="center" vertical="center" wrapText="1"/>
    </xf>
    <xf numFmtId="0" fontId="0" fillId="20" borderId="75" xfId="0" applyFont="1" applyFill="1" applyBorder="1" applyAlignment="1">
      <alignment horizontal="center"/>
    </xf>
    <xf numFmtId="0" fontId="0" fillId="20" borderId="78" xfId="0" applyFont="1" applyFill="1" applyBorder="1" applyAlignment="1">
      <alignment horizontal="center"/>
    </xf>
    <xf numFmtId="0" fontId="0" fillId="20" borderId="78" xfId="0" applyFont="1" applyFill="1" applyBorder="1" applyAlignment="1">
      <alignment horizontal="left"/>
    </xf>
    <xf numFmtId="0" fontId="0" fillId="20" borderId="75" xfId="0" applyFont="1" applyFill="1" applyBorder="1" applyAlignment="1">
      <alignment horizontal="center"/>
    </xf>
    <xf numFmtId="0" fontId="0" fillId="54" borderId="78" xfId="0" applyFont="1" applyFill="1" applyBorder="1" applyAlignment="1">
      <alignment horizontal="center"/>
    </xf>
    <xf numFmtId="0" fontId="0" fillId="20" borderId="10" xfId="0" applyFont="1" applyFill="1" applyBorder="1" applyAlignment="1">
      <alignment horizontal="center"/>
    </xf>
    <xf numFmtId="0" fontId="0" fillId="47" borderId="0" xfId="0" applyFont="1" applyFill="1" applyAlignment="1"/>
    <xf numFmtId="0" fontId="0" fillId="58" borderId="1" xfId="0" applyFont="1" applyFill="1" applyBorder="1" applyAlignment="1">
      <alignment horizontal="left" vertical="center" wrapText="1"/>
    </xf>
    <xf numFmtId="0" fontId="0" fillId="58" borderId="1" xfId="0" applyFont="1" applyFill="1" applyBorder="1" applyAlignment="1">
      <alignment horizontal="center" vertical="center" wrapText="1"/>
    </xf>
    <xf numFmtId="0" fontId="0" fillId="58" borderId="75" xfId="0" applyFont="1" applyFill="1" applyBorder="1" applyAlignment="1">
      <alignment horizontal="left" vertical="center" wrapText="1"/>
    </xf>
    <xf numFmtId="0" fontId="0" fillId="58" borderId="75" xfId="0" applyFont="1" applyFill="1" applyBorder="1" applyAlignment="1">
      <alignment horizontal="center" vertical="center" wrapText="1"/>
    </xf>
    <xf numFmtId="0" fontId="0" fillId="54" borderId="75" xfId="0" applyFont="1" applyFill="1" applyBorder="1" applyAlignment="1">
      <alignment horizontal="left" vertical="center" wrapText="1"/>
    </xf>
    <xf numFmtId="0" fontId="0" fillId="58" borderId="75" xfId="0" applyFont="1" applyFill="1" applyBorder="1" applyAlignment="1">
      <alignment horizontal="center"/>
    </xf>
    <xf numFmtId="0" fontId="0" fillId="58" borderId="75" xfId="0" applyFont="1" applyFill="1" applyBorder="1" applyAlignment="1">
      <alignment horizontal="left" vertical="top"/>
    </xf>
    <xf numFmtId="0" fontId="0" fillId="58" borderId="75" xfId="0" applyFont="1" applyFill="1" applyBorder="1" applyAlignment="1">
      <alignment horizontal="left"/>
    </xf>
    <xf numFmtId="0" fontId="0" fillId="2" borderId="125" xfId="0" applyFont="1" applyFill="1" applyBorder="1" applyAlignment="1">
      <alignment horizontal="center"/>
    </xf>
    <xf numFmtId="10" fontId="56" fillId="59" borderId="75" xfId="0" applyNumberFormat="1" applyFont="1" applyFill="1" applyBorder="1" applyAlignment="1">
      <alignment horizontal="center" vertical="center"/>
    </xf>
    <xf numFmtId="0" fontId="0" fillId="54" borderId="4" xfId="0" applyFont="1" applyFill="1" applyBorder="1" applyAlignment="1">
      <alignment horizontal="left"/>
    </xf>
    <xf numFmtId="0" fontId="0" fillId="58" borderId="75" xfId="0" applyFont="1" applyFill="1" applyBorder="1" applyAlignment="1">
      <alignment horizontal="center"/>
    </xf>
    <xf numFmtId="10" fontId="56" fillId="59" borderId="130" xfId="0" applyNumberFormat="1" applyFont="1" applyFill="1" applyBorder="1" applyAlignment="1">
      <alignment horizontal="center" vertical="center"/>
    </xf>
    <xf numFmtId="0" fontId="0" fillId="54" borderId="1" xfId="0" applyFont="1" applyFill="1" applyBorder="1" applyAlignment="1">
      <alignment horizontal="left" vertical="center" wrapText="1"/>
    </xf>
    <xf numFmtId="0" fontId="0" fillId="58" borderId="1" xfId="0" applyFont="1" applyFill="1" applyBorder="1" applyAlignment="1">
      <alignment horizontal="center"/>
    </xf>
    <xf numFmtId="0" fontId="0" fillId="58" borderId="1" xfId="0" applyFont="1" applyFill="1" applyBorder="1" applyAlignment="1">
      <alignment horizontal="left" vertical="top"/>
    </xf>
    <xf numFmtId="0" fontId="0" fillId="58" borderId="1" xfId="0" applyFont="1" applyFill="1" applyBorder="1" applyAlignment="1">
      <alignment horizontal="left"/>
    </xf>
    <xf numFmtId="0" fontId="0" fillId="54" borderId="1" xfId="0" applyFont="1" applyFill="1" applyBorder="1" applyAlignment="1">
      <alignment horizontal="left"/>
    </xf>
    <xf numFmtId="0" fontId="0" fillId="58" borderId="1" xfId="0" applyFont="1" applyFill="1" applyBorder="1" applyAlignment="1">
      <alignment horizontal="center"/>
    </xf>
    <xf numFmtId="0" fontId="0" fillId="58" borderId="1" xfId="0" applyFont="1" applyFill="1" applyBorder="1" applyAlignment="1">
      <alignment horizontal="center"/>
    </xf>
    <xf numFmtId="0" fontId="0" fillId="52" borderId="1" xfId="0" applyFont="1" applyFill="1" applyBorder="1" applyAlignment="1">
      <alignment horizontal="center"/>
    </xf>
    <xf numFmtId="10" fontId="56" fillId="20" borderId="75" xfId="0" applyNumberFormat="1" applyFont="1" applyFill="1" applyBorder="1" applyAlignment="1">
      <alignment horizontal="center" vertical="center"/>
    </xf>
    <xf numFmtId="0" fontId="0" fillId="58" borderId="1" xfId="0" applyFont="1" applyFill="1" applyBorder="1" applyAlignment="1">
      <alignment horizontal="center"/>
    </xf>
    <xf numFmtId="0" fontId="0" fillId="58" borderId="1" xfId="0" applyFont="1" applyFill="1" applyBorder="1" applyAlignment="1">
      <alignment horizontal="left"/>
    </xf>
    <xf numFmtId="0" fontId="0" fillId="54" borderId="1" xfId="0" applyFont="1" applyFill="1" applyBorder="1" applyAlignment="1">
      <alignment horizontal="left" vertical="top"/>
    </xf>
    <xf numFmtId="0" fontId="0" fillId="58" borderId="1" xfId="0" applyFont="1" applyFill="1" applyBorder="1" applyAlignment="1">
      <alignment horizontal="left" vertical="top"/>
    </xf>
    <xf numFmtId="0" fontId="0" fillId="58" borderId="125" xfId="0" applyFont="1" applyFill="1" applyBorder="1" applyAlignment="1">
      <alignment horizontal="center"/>
    </xf>
    <xf numFmtId="0" fontId="0" fillId="0" borderId="4" xfId="0" applyFont="1" applyBorder="1" applyAlignment="1">
      <alignment horizontal="left" vertical="center" wrapText="1"/>
    </xf>
    <xf numFmtId="0" fontId="0" fillId="0" borderId="1" xfId="0" applyFont="1" applyBorder="1" applyAlignment="1">
      <alignment horizontal="left" vertical="center" wrapText="1"/>
    </xf>
    <xf numFmtId="0" fontId="0" fillId="2" borderId="75"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75" xfId="0" applyFont="1" applyBorder="1" applyAlignment="1">
      <alignment horizontal="center" vertical="center" wrapText="1"/>
    </xf>
    <xf numFmtId="0" fontId="0" fillId="0" borderId="125" xfId="0" applyFont="1" applyBorder="1" applyAlignment="1">
      <alignment horizontal="center" vertical="center" wrapText="1"/>
    </xf>
    <xf numFmtId="0" fontId="0" fillId="0" borderId="3" xfId="0" applyFont="1" applyBorder="1" applyAlignment="1">
      <alignment horizontal="left" vertical="center" wrapText="1"/>
    </xf>
    <xf numFmtId="0" fontId="0" fillId="0" borderId="125" xfId="0" applyFont="1" applyBorder="1" applyAlignment="1">
      <alignment horizontal="left" vertical="center" wrapText="1"/>
    </xf>
    <xf numFmtId="0" fontId="0" fillId="60" borderId="1" xfId="0" applyFont="1" applyFill="1" applyBorder="1" applyAlignment="1">
      <alignment horizontal="center" vertical="center" wrapText="1"/>
    </xf>
    <xf numFmtId="0" fontId="0" fillId="0" borderId="75" xfId="0" applyFont="1" applyBorder="1" applyAlignment="1">
      <alignment horizontal="left" vertical="center" wrapText="1"/>
    </xf>
    <xf numFmtId="0" fontId="0" fillId="0" borderId="4" xfId="0" applyFont="1" applyBorder="1" applyAlignment="1">
      <alignment horizontal="center" vertical="center" wrapText="1"/>
    </xf>
    <xf numFmtId="0" fontId="0" fillId="0" borderId="75" xfId="0" applyFont="1" applyBorder="1" applyAlignment="1">
      <alignment horizontal="center"/>
    </xf>
    <xf numFmtId="0" fontId="0" fillId="0" borderId="75" xfId="0" applyFont="1" applyBorder="1" applyAlignment="1">
      <alignment horizontal="left" vertical="top"/>
    </xf>
    <xf numFmtId="0" fontId="0" fillId="2" borderId="78" xfId="0" applyFont="1" applyFill="1" applyBorder="1" applyAlignment="1">
      <alignment horizontal="left"/>
    </xf>
    <xf numFmtId="0" fontId="0" fillId="0" borderId="125" xfId="0" applyFont="1" applyBorder="1" applyAlignment="1">
      <alignment horizontal="left" vertical="top"/>
    </xf>
    <xf numFmtId="0" fontId="56" fillId="2" borderId="75" xfId="0" applyFont="1" applyFill="1" applyBorder="1" applyAlignment="1">
      <alignment horizontal="center" vertical="center" wrapText="1"/>
    </xf>
    <xf numFmtId="0" fontId="0" fillId="0" borderId="4" xfId="0" applyFont="1" applyBorder="1" applyAlignment="1">
      <alignment horizontal="center"/>
    </xf>
    <xf numFmtId="0" fontId="0" fillId="0" borderId="81" xfId="0" applyFont="1" applyBorder="1" applyAlignment="1">
      <alignment horizontal="left" vertical="center" wrapText="1"/>
    </xf>
    <xf numFmtId="0" fontId="0" fillId="2" borderId="125" xfId="0" applyFont="1" applyFill="1" applyBorder="1" applyAlignment="1">
      <alignment horizontal="left" vertical="center" wrapText="1"/>
    </xf>
    <xf numFmtId="0" fontId="0" fillId="2" borderId="4" xfId="0" applyFont="1" applyFill="1" applyBorder="1" applyAlignment="1">
      <alignment horizontal="center" vertical="center" wrapText="1"/>
    </xf>
    <xf numFmtId="0" fontId="28" fillId="0" borderId="81" xfId="0" applyFont="1" applyBorder="1" applyAlignment="1">
      <alignment vertical="center"/>
    </xf>
    <xf numFmtId="0" fontId="0" fillId="2" borderId="75" xfId="0" applyFont="1" applyFill="1" applyBorder="1" applyAlignment="1">
      <alignment horizontal="left"/>
    </xf>
    <xf numFmtId="0" fontId="28" fillId="0" borderId="75" xfId="0" applyFont="1" applyBorder="1" applyAlignment="1">
      <alignment horizontal="left" vertical="center" wrapText="1"/>
    </xf>
    <xf numFmtId="0" fontId="28" fillId="0" borderId="75" xfId="0" applyFont="1" applyBorder="1" applyAlignment="1">
      <alignment vertical="center" wrapText="1"/>
    </xf>
    <xf numFmtId="0" fontId="0" fillId="2" borderId="125" xfId="0" applyFont="1" applyFill="1" applyBorder="1" applyAlignment="1">
      <alignment horizontal="left"/>
    </xf>
    <xf numFmtId="0" fontId="28" fillId="0" borderId="125" xfId="0" applyFont="1" applyBorder="1" applyAlignment="1">
      <alignment vertical="center"/>
    </xf>
    <xf numFmtId="0" fontId="0" fillId="2" borderId="4" xfId="0" applyFont="1" applyFill="1" applyBorder="1" applyAlignment="1">
      <alignment horizontal="center"/>
    </xf>
    <xf numFmtId="0" fontId="28" fillId="0" borderId="250" xfId="0" applyFont="1" applyBorder="1" applyAlignment="1">
      <alignment vertical="center"/>
    </xf>
    <xf numFmtId="0" fontId="28" fillId="0" borderId="75" xfId="0" applyFont="1" applyBorder="1" applyAlignment="1">
      <alignment vertical="center"/>
    </xf>
    <xf numFmtId="0" fontId="0" fillId="0" borderId="10" xfId="0" applyFont="1" applyBorder="1" applyAlignment="1">
      <alignment horizontal="left" vertical="center" wrapText="1"/>
    </xf>
    <xf numFmtId="10" fontId="56" fillId="2" borderId="75" xfId="0" applyNumberFormat="1" applyFont="1" applyFill="1" applyBorder="1" applyAlignment="1">
      <alignment horizontal="center" vertical="center" wrapText="1"/>
    </xf>
    <xf numFmtId="0" fontId="0" fillId="0" borderId="0" xfId="0" applyFont="1" applyAlignment="1">
      <alignment vertical="center" wrapText="1"/>
    </xf>
    <xf numFmtId="0" fontId="0" fillId="0" borderId="124" xfId="0" applyFont="1" applyBorder="1" applyAlignment="1">
      <alignment horizontal="left" vertical="center" wrapText="1"/>
    </xf>
    <xf numFmtId="0" fontId="0" fillId="60" borderId="1" xfId="0" applyFont="1" applyFill="1" applyBorder="1" applyAlignment="1">
      <alignment horizontal="center" vertical="center" wrapText="1"/>
    </xf>
    <xf numFmtId="0" fontId="0" fillId="0" borderId="4" xfId="0" applyFont="1" applyBorder="1" applyAlignment="1">
      <alignment horizontal="center"/>
    </xf>
    <xf numFmtId="10" fontId="67" fillId="15" borderId="75" xfId="0" applyNumberFormat="1" applyFont="1" applyFill="1" applyBorder="1" applyAlignment="1">
      <alignment horizontal="center" vertical="center"/>
    </xf>
    <xf numFmtId="10" fontId="56" fillId="15" borderId="130" xfId="0" applyNumberFormat="1" applyFont="1" applyFill="1" applyBorder="1" applyAlignment="1">
      <alignment horizontal="center" vertical="center"/>
    </xf>
    <xf numFmtId="0" fontId="0" fillId="0" borderId="75" xfId="0" applyFont="1" applyBorder="1" applyAlignment="1">
      <alignment horizontal="center"/>
    </xf>
    <xf numFmtId="0" fontId="0" fillId="62" borderId="75" xfId="0" applyFont="1" applyFill="1" applyBorder="1" applyAlignment="1">
      <alignment horizontal="center"/>
    </xf>
    <xf numFmtId="0" fontId="28" fillId="0" borderId="9" xfId="0" applyFont="1" applyBorder="1" applyAlignment="1">
      <alignment vertical="center" wrapText="1"/>
    </xf>
    <xf numFmtId="0" fontId="28" fillId="0" borderId="0" xfId="0" applyFont="1" applyAlignment="1">
      <alignment horizontal="center" vertical="center" wrapText="1"/>
    </xf>
    <xf numFmtId="0" fontId="28" fillId="0" borderId="0" xfId="0" applyFont="1" applyAlignment="1"/>
    <xf numFmtId="10" fontId="28" fillId="0" borderId="250" xfId="0" applyNumberFormat="1" applyFont="1" applyBorder="1" applyAlignment="1">
      <alignment vertical="center" wrapText="1"/>
    </xf>
    <xf numFmtId="10" fontId="28" fillId="0" borderId="103" xfId="0" applyNumberFormat="1" applyFont="1" applyBorder="1" applyAlignment="1">
      <alignment vertical="center" wrapText="1"/>
    </xf>
    <xf numFmtId="10" fontId="28" fillId="2" borderId="274" xfId="0" applyNumberFormat="1" applyFont="1" applyFill="1" applyBorder="1" applyAlignment="1">
      <alignment vertical="center" wrapText="1"/>
    </xf>
    <xf numFmtId="10" fontId="28" fillId="0" borderId="0" xfId="0" applyNumberFormat="1" applyFont="1" applyAlignment="1">
      <alignment vertical="center"/>
    </xf>
    <xf numFmtId="0" fontId="28" fillId="0" borderId="0" xfId="0" applyFont="1" applyAlignment="1">
      <alignment horizontal="left" vertical="center" wrapText="1"/>
    </xf>
    <xf numFmtId="0" fontId="28" fillId="0" borderId="103" xfId="0" applyFont="1" applyBorder="1" applyAlignment="1"/>
    <xf numFmtId="10" fontId="120" fillId="4" borderId="274" xfId="0" applyNumberFormat="1" applyFont="1" applyFill="1" applyBorder="1" applyAlignment="1">
      <alignment horizontal="center" vertical="center" wrapText="1"/>
    </xf>
    <xf numFmtId="0" fontId="120" fillId="0" borderId="0" xfId="0" applyFont="1" applyAlignment="1">
      <alignment horizontal="center" vertical="center" wrapText="1"/>
    </xf>
    <xf numFmtId="10" fontId="120" fillId="2" borderId="274" xfId="0" applyNumberFormat="1" applyFont="1" applyFill="1" applyBorder="1" applyAlignment="1">
      <alignment horizontal="center" vertical="center" wrapText="1"/>
    </xf>
    <xf numFmtId="0" fontId="28" fillId="0" borderId="250" xfId="0" applyFont="1" applyBorder="1" applyAlignment="1"/>
    <xf numFmtId="10" fontId="28" fillId="0" borderId="0" xfId="0" applyNumberFormat="1" applyFont="1" applyAlignment="1">
      <alignment vertical="center" wrapText="1"/>
    </xf>
    <xf numFmtId="0" fontId="28" fillId="0" borderId="250" xfId="0" applyFont="1" applyBorder="1" applyAlignment="1">
      <alignment vertical="center" wrapText="1"/>
    </xf>
    <xf numFmtId="0" fontId="28" fillId="0" borderId="103" xfId="0" applyFont="1" applyBorder="1" applyAlignment="1">
      <alignment horizontal="center" vertical="center" wrapText="1"/>
    </xf>
    <xf numFmtId="0" fontId="28" fillId="4" borderId="274" xfId="0" applyFont="1" applyFill="1" applyBorder="1" applyAlignment="1">
      <alignment vertical="top"/>
    </xf>
    <xf numFmtId="0" fontId="120" fillId="0" borderId="0" xfId="0" applyFont="1" applyAlignment="1">
      <alignment vertical="center" wrapText="1"/>
    </xf>
    <xf numFmtId="10" fontId="120" fillId="0" borderId="103" xfId="0" applyNumberFormat="1" applyFont="1" applyBorder="1" applyAlignment="1">
      <alignment vertical="center" wrapText="1"/>
    </xf>
    <xf numFmtId="10" fontId="28" fillId="24" borderId="274" xfId="0" applyNumberFormat="1" applyFont="1" applyFill="1" applyBorder="1" applyAlignment="1">
      <alignment vertical="center" wrapText="1"/>
    </xf>
    <xf numFmtId="10" fontId="120" fillId="0" borderId="103" xfId="0" applyNumberFormat="1" applyFont="1" applyBorder="1" applyAlignment="1">
      <alignment horizontal="center" vertical="center" wrapText="1"/>
    </xf>
    <xf numFmtId="0" fontId="28" fillId="0" borderId="9" xfId="0" applyFont="1" applyBorder="1" applyAlignment="1">
      <alignment vertical="center" wrapText="1"/>
    </xf>
    <xf numFmtId="0" fontId="28" fillId="0" borderId="103" xfId="0" applyFont="1" applyBorder="1" applyAlignment="1">
      <alignment horizontal="center" vertical="center" wrapText="1"/>
    </xf>
    <xf numFmtId="0" fontId="28" fillId="4" borderId="274" xfId="0" applyFont="1" applyFill="1" applyBorder="1" applyAlignment="1">
      <alignment vertical="top"/>
    </xf>
    <xf numFmtId="0" fontId="28" fillId="0" borderId="103" xfId="0" applyFont="1" applyBorder="1" applyAlignment="1">
      <alignment vertical="center" wrapText="1"/>
    </xf>
    <xf numFmtId="10" fontId="28" fillId="56" borderId="274" xfId="0" applyNumberFormat="1" applyFont="1" applyFill="1" applyBorder="1" applyAlignment="1">
      <alignment vertical="center" wrapText="1"/>
    </xf>
    <xf numFmtId="10" fontId="28" fillId="61" borderId="274" xfId="0" applyNumberFormat="1" applyFont="1" applyFill="1" applyBorder="1" applyAlignment="1">
      <alignment vertical="center" wrapText="1"/>
    </xf>
    <xf numFmtId="0" fontId="120" fillId="0" borderId="103" xfId="0" applyFont="1" applyBorder="1" applyAlignment="1">
      <alignment vertical="center" wrapText="1"/>
    </xf>
    <xf numFmtId="10" fontId="28" fillId="63" borderId="274" xfId="0" applyNumberFormat="1" applyFont="1" applyFill="1" applyBorder="1" applyAlignment="1">
      <alignment vertical="center" wrapText="1"/>
    </xf>
    <xf numFmtId="10" fontId="28" fillId="34" borderId="274" xfId="0" applyNumberFormat="1" applyFont="1" applyFill="1" applyBorder="1" applyAlignment="1">
      <alignment vertical="center" wrapText="1"/>
    </xf>
    <xf numFmtId="0" fontId="28" fillId="0" borderId="0" xfId="0" applyFont="1" applyAlignment="1">
      <alignment horizontal="center" vertical="center" wrapText="1"/>
    </xf>
    <xf numFmtId="0" fontId="28" fillId="2" borderId="274" xfId="0" applyFont="1" applyFill="1" applyBorder="1" applyAlignment="1">
      <alignment vertical="center" wrapText="1"/>
    </xf>
    <xf numFmtId="0" fontId="28" fillId="0" borderId="140" xfId="0" applyFont="1" applyBorder="1" applyAlignment="1">
      <alignment vertical="center" wrapText="1"/>
    </xf>
    <xf numFmtId="0" fontId="28" fillId="0" borderId="100" xfId="0" applyFont="1" applyBorder="1" applyAlignment="1">
      <alignment vertical="center" wrapText="1"/>
    </xf>
    <xf numFmtId="10" fontId="120" fillId="64" borderId="58" xfId="0" applyNumberFormat="1" applyFont="1" applyFill="1" applyBorder="1" applyAlignment="1">
      <alignment horizontal="center" vertical="center" wrapText="1"/>
    </xf>
    <xf numFmtId="0" fontId="0" fillId="34" borderId="75" xfId="0" applyFont="1" applyFill="1" applyBorder="1" applyAlignment="1">
      <alignment horizontal="center"/>
    </xf>
    <xf numFmtId="0" fontId="28" fillId="2" borderId="140" xfId="0" applyFont="1" applyFill="1" applyBorder="1" applyAlignment="1">
      <alignment vertical="center" wrapText="1"/>
    </xf>
    <xf numFmtId="0" fontId="28" fillId="2" borderId="252" xfId="0" applyFont="1" applyFill="1" applyBorder="1" applyAlignment="1">
      <alignment vertical="center" wrapText="1"/>
    </xf>
    <xf numFmtId="10" fontId="120" fillId="2" borderId="58" xfId="0" applyNumberFormat="1" applyFont="1" applyFill="1" applyBorder="1" applyAlignment="1">
      <alignment horizontal="center" vertical="center" wrapText="1"/>
    </xf>
    <xf numFmtId="10" fontId="28" fillId="0" borderId="0" xfId="0" applyNumberFormat="1" applyFont="1" applyAlignment="1"/>
    <xf numFmtId="0" fontId="28" fillId="0" borderId="137" xfId="0" applyFont="1" applyBorder="1" applyAlignment="1">
      <alignment vertical="center" wrapText="1"/>
    </xf>
    <xf numFmtId="0" fontId="28" fillId="0" borderId="125" xfId="0" applyFont="1" applyBorder="1" applyAlignment="1">
      <alignment horizontal="center" vertical="center" wrapText="1"/>
    </xf>
    <xf numFmtId="10" fontId="28" fillId="0" borderId="125" xfId="0" applyNumberFormat="1" applyFont="1" applyBorder="1" applyAlignment="1"/>
    <xf numFmtId="0" fontId="0" fillId="2" borderId="0" xfId="0" applyFont="1" applyFill="1" applyAlignment="1">
      <alignment vertical="center" wrapText="1"/>
    </xf>
    <xf numFmtId="0" fontId="28" fillId="0" borderId="233" xfId="0" applyFont="1" applyBorder="1" applyAlignment="1">
      <alignment vertical="center" wrapText="1"/>
    </xf>
    <xf numFmtId="0" fontId="28" fillId="2" borderId="233" xfId="0" applyFont="1" applyFill="1" applyBorder="1" applyAlignment="1">
      <alignment vertical="center" wrapText="1"/>
    </xf>
    <xf numFmtId="0" fontId="104" fillId="65" borderId="75" xfId="0" applyFont="1" applyFill="1" applyBorder="1" applyAlignment="1">
      <alignment horizontal="center" vertical="center" wrapText="1"/>
    </xf>
    <xf numFmtId="0" fontId="105" fillId="65" borderId="75" xfId="0" applyFont="1" applyFill="1" applyBorder="1" applyAlignment="1">
      <alignment horizontal="center" vertical="center" wrapText="1"/>
    </xf>
    <xf numFmtId="0" fontId="16" fillId="65" borderId="75" xfId="0" applyFont="1" applyFill="1" applyBorder="1" applyAlignment="1">
      <alignment horizontal="center" vertical="center" wrapText="1"/>
    </xf>
    <xf numFmtId="10" fontId="120" fillId="24" borderId="75" xfId="0" applyNumberFormat="1" applyFont="1" applyFill="1" applyBorder="1" applyAlignment="1">
      <alignment horizontal="center" vertical="center" wrapText="1"/>
    </xf>
    <xf numFmtId="10" fontId="120" fillId="0" borderId="75" xfId="0" applyNumberFormat="1" applyFont="1" applyBorder="1" applyAlignment="1">
      <alignment horizontal="center" vertical="center" wrapText="1"/>
    </xf>
    <xf numFmtId="10" fontId="121" fillId="0" borderId="75" xfId="0" applyNumberFormat="1" applyFont="1" applyBorder="1" applyAlignment="1">
      <alignment horizontal="center" vertical="center" wrapText="1"/>
    </xf>
    <xf numFmtId="9" fontId="120" fillId="20" borderId="75" xfId="0" applyNumberFormat="1" applyFont="1" applyFill="1" applyBorder="1" applyAlignment="1">
      <alignment horizontal="center" vertical="center" wrapText="1"/>
    </xf>
    <xf numFmtId="9" fontId="120" fillId="20" borderId="75" xfId="0" applyNumberFormat="1" applyFont="1" applyFill="1" applyBorder="1" applyAlignment="1">
      <alignment horizontal="center" vertical="center" wrapText="1"/>
    </xf>
    <xf numFmtId="10" fontId="120" fillId="20" borderId="75" xfId="0" applyNumberFormat="1" applyFont="1" applyFill="1" applyBorder="1" applyAlignment="1">
      <alignment horizontal="center" vertical="center" wrapText="1"/>
    </xf>
    <xf numFmtId="10" fontId="28" fillId="0" borderId="75" xfId="0" applyNumberFormat="1" applyFont="1" applyBorder="1" applyAlignment="1">
      <alignment vertical="center" wrapText="1"/>
    </xf>
    <xf numFmtId="10" fontId="120" fillId="48" borderId="75" xfId="0" applyNumberFormat="1" applyFont="1" applyFill="1" applyBorder="1" applyAlignment="1">
      <alignment horizontal="center" vertical="center" wrapText="1"/>
    </xf>
    <xf numFmtId="10" fontId="28" fillId="0" borderId="0" xfId="0" applyNumberFormat="1" applyFont="1" applyAlignment="1">
      <alignment horizontal="center" vertical="center" wrapText="1"/>
    </xf>
    <xf numFmtId="10" fontId="28" fillId="0" borderId="0" xfId="0" applyNumberFormat="1" applyFont="1" applyAlignment="1">
      <alignment horizontal="center" vertical="center" wrapText="1"/>
    </xf>
    <xf numFmtId="0" fontId="9" fillId="0" borderId="0" xfId="0" applyFont="1" applyAlignment="1">
      <alignment vertical="center"/>
    </xf>
    <xf numFmtId="0" fontId="122" fillId="0" borderId="0" xfId="0" applyFont="1" applyAlignment="1">
      <alignment horizontal="left" vertical="center" wrapText="1"/>
    </xf>
    <xf numFmtId="10" fontId="17" fillId="0" borderId="21" xfId="0" applyNumberFormat="1" applyFont="1" applyBorder="1" applyAlignment="1">
      <alignment horizontal="center" vertical="center" wrapText="1"/>
    </xf>
    <xf numFmtId="0" fontId="9" fillId="0" borderId="3" xfId="0" applyFont="1" applyBorder="1"/>
    <xf numFmtId="0" fontId="9" fillId="0" borderId="44" xfId="0" applyFont="1" applyBorder="1"/>
    <xf numFmtId="0" fontId="13" fillId="0" borderId="21" xfId="0" applyFont="1" applyBorder="1" applyAlignment="1">
      <alignment horizontal="center" vertical="center" wrapText="1"/>
    </xf>
    <xf numFmtId="0" fontId="13" fillId="0" borderId="49" xfId="0" applyFont="1" applyBorder="1" applyAlignment="1">
      <alignment horizontal="center" vertical="center" wrapText="1"/>
    </xf>
    <xf numFmtId="0" fontId="9" fillId="0" borderId="35" xfId="0" applyFont="1" applyBorder="1"/>
    <xf numFmtId="0" fontId="9" fillId="0" borderId="52" xfId="0" applyFont="1" applyBorder="1"/>
    <xf numFmtId="10" fontId="16" fillId="2" borderId="20" xfId="0" applyNumberFormat="1" applyFont="1" applyFill="1" applyBorder="1" applyAlignment="1">
      <alignment horizontal="center" vertical="center" wrapText="1"/>
    </xf>
    <xf numFmtId="0" fontId="9" fillId="0" borderId="37" xfId="0" applyFont="1" applyBorder="1"/>
    <xf numFmtId="0" fontId="9" fillId="0" borderId="43" xfId="0" applyFont="1" applyBorder="1"/>
    <xf numFmtId="10" fontId="17" fillId="5" borderId="55" xfId="0" applyNumberFormat="1" applyFont="1" applyFill="1" applyBorder="1" applyAlignment="1">
      <alignment horizontal="center" vertical="center"/>
    </xf>
    <xf numFmtId="0" fontId="9" fillId="0" borderId="61" xfId="0" applyFont="1" applyBorder="1"/>
    <xf numFmtId="10" fontId="17" fillId="5" borderId="98" xfId="0" applyNumberFormat="1" applyFont="1" applyFill="1" applyBorder="1" applyAlignment="1">
      <alignment horizontal="center" vertical="center"/>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9" xfId="0" applyFont="1" applyBorder="1" applyAlignment="1">
      <alignment horizontal="center" vertical="center"/>
    </xf>
    <xf numFmtId="0" fontId="0" fillId="0" borderId="0" xfId="0" applyFont="1" applyAlignment="1"/>
    <xf numFmtId="0" fontId="9" fillId="0" borderId="81" xfId="0" applyFont="1" applyBorder="1"/>
    <xf numFmtId="0" fontId="9" fillId="0" borderId="12" xfId="0" applyFont="1" applyBorder="1"/>
    <xf numFmtId="0" fontId="9" fillId="0" borderId="13" xfId="0" applyFont="1" applyBorder="1"/>
    <xf numFmtId="0" fontId="9" fillId="0" borderId="62" xfId="0" applyFont="1" applyBorder="1"/>
    <xf numFmtId="0" fontId="13" fillId="0" borderId="2" xfId="0" applyFont="1" applyBorder="1" applyAlignment="1">
      <alignment horizontal="center" vertical="center" wrapText="1"/>
    </xf>
    <xf numFmtId="0" fontId="13" fillId="0" borderId="5" xfId="0" applyFont="1" applyBorder="1" applyAlignment="1">
      <alignment horizontal="center" vertical="center"/>
    </xf>
    <xf numFmtId="0" fontId="9" fillId="0" borderId="6" xfId="0" applyFont="1" applyBorder="1"/>
    <xf numFmtId="0" fontId="9" fillId="0" borderId="56" xfId="0" applyFont="1" applyBorder="1"/>
    <xf numFmtId="0" fontId="19" fillId="0" borderId="49" xfId="0" applyFont="1" applyBorder="1" applyAlignment="1">
      <alignment horizontal="center" vertical="center" wrapText="1"/>
    </xf>
    <xf numFmtId="0" fontId="9" fillId="0" borderId="124" xfId="0" applyFont="1" applyBorder="1"/>
    <xf numFmtId="0" fontId="9" fillId="0" borderId="4" xfId="0" applyFont="1" applyBorder="1"/>
    <xf numFmtId="10" fontId="19" fillId="2" borderId="3" xfId="0" applyNumberFormat="1" applyFont="1" applyFill="1" applyBorder="1" applyAlignment="1">
      <alignment horizontal="center" vertical="center" wrapText="1"/>
    </xf>
    <xf numFmtId="0" fontId="19" fillId="2" borderId="21" xfId="0" applyFont="1" applyFill="1" applyBorder="1" applyAlignment="1">
      <alignment horizontal="center" vertical="center" wrapText="1"/>
    </xf>
    <xf numFmtId="10" fontId="19" fillId="2" borderId="2" xfId="0" applyNumberFormat="1" applyFont="1" applyFill="1" applyBorder="1" applyAlignment="1">
      <alignment horizontal="center" vertical="center" wrapText="1"/>
    </xf>
    <xf numFmtId="10" fontId="19" fillId="2" borderId="30" xfId="0" applyNumberFormat="1" applyFont="1" applyFill="1" applyBorder="1" applyAlignment="1">
      <alignment horizontal="center" vertical="center" wrapText="1"/>
    </xf>
    <xf numFmtId="10" fontId="19" fillId="2" borderId="21" xfId="0" applyNumberFormat="1" applyFont="1" applyFill="1" applyBorder="1" applyAlignment="1">
      <alignment horizontal="center" vertical="center" wrapText="1"/>
    </xf>
    <xf numFmtId="10" fontId="19" fillId="2" borderId="55" xfId="0" applyNumberFormat="1" applyFont="1" applyFill="1" applyBorder="1" applyAlignment="1">
      <alignment horizontal="center" vertical="center" wrapText="1"/>
    </xf>
    <xf numFmtId="0" fontId="9" fillId="0" borderId="141" xfId="0" applyFont="1" applyBorder="1"/>
    <xf numFmtId="4" fontId="19" fillId="2" borderId="2" xfId="0" applyNumberFormat="1" applyFont="1" applyFill="1" applyBorder="1" applyAlignment="1">
      <alignment horizontal="center" vertical="center" wrapText="1"/>
    </xf>
    <xf numFmtId="0" fontId="9" fillId="0" borderId="26" xfId="0" applyFont="1" applyBorder="1"/>
    <xf numFmtId="3" fontId="19" fillId="0" borderId="21"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10" fontId="13" fillId="0" borderId="2" xfId="0" applyNumberFormat="1" applyFont="1" applyBorder="1" applyAlignment="1">
      <alignment horizontal="center" vertical="center" wrapText="1"/>
    </xf>
    <xf numFmtId="10" fontId="13" fillId="2" borderId="21" xfId="0" applyNumberFormat="1" applyFont="1" applyFill="1" applyBorder="1" applyAlignment="1">
      <alignment horizontal="center" vertical="center" wrapText="1"/>
    </xf>
    <xf numFmtId="9" fontId="19" fillId="2" borderId="21" xfId="0" applyNumberFormat="1" applyFont="1" applyFill="1" applyBorder="1" applyAlignment="1">
      <alignment horizontal="center" vertical="center" wrapText="1"/>
    </xf>
    <xf numFmtId="3" fontId="19" fillId="2" borderId="21" xfId="0" applyNumberFormat="1" applyFont="1" applyFill="1" applyBorder="1" applyAlignment="1">
      <alignment horizontal="center" vertical="center" wrapText="1"/>
    </xf>
    <xf numFmtId="10" fontId="13" fillId="0" borderId="49" xfId="0" applyNumberFormat="1" applyFont="1" applyBorder="1" applyAlignment="1">
      <alignment horizontal="center" vertical="center" wrapText="1"/>
    </xf>
    <xf numFmtId="10" fontId="13" fillId="5" borderId="60" xfId="0" applyNumberFormat="1" applyFont="1" applyFill="1" applyBorder="1" applyAlignment="1">
      <alignment horizontal="center" vertical="center"/>
    </xf>
    <xf numFmtId="0" fontId="32" fillId="20" borderId="30" xfId="0" applyFont="1" applyFill="1" applyBorder="1" applyAlignment="1">
      <alignment vertical="center" wrapText="1"/>
    </xf>
    <xf numFmtId="0" fontId="9" fillId="0" borderId="14" xfId="0" applyFont="1" applyBorder="1"/>
    <xf numFmtId="0" fontId="9" fillId="0" borderId="79" xfId="0" applyFont="1" applyBorder="1"/>
    <xf numFmtId="0" fontId="9" fillId="0" borderId="125" xfId="0" applyFont="1" applyBorder="1"/>
    <xf numFmtId="0" fontId="9" fillId="0" borderId="75" xfId="0" applyFont="1" applyBorder="1"/>
    <xf numFmtId="0" fontId="32" fillId="20" borderId="90" xfId="0" applyFont="1" applyFill="1" applyBorder="1" applyAlignment="1">
      <alignment vertical="center"/>
    </xf>
    <xf numFmtId="0" fontId="9" fillId="0" borderId="10" xfId="0" applyFont="1" applyBorder="1"/>
    <xf numFmtId="0" fontId="9" fillId="0" borderId="78" xfId="0" applyFont="1" applyBorder="1"/>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9" fontId="13" fillId="0" borderId="21" xfId="0" applyNumberFormat="1" applyFont="1" applyBorder="1" applyAlignment="1">
      <alignment horizontal="center" vertical="center" wrapText="1"/>
    </xf>
    <xf numFmtId="9" fontId="13" fillId="0" borderId="2" xfId="0" applyNumberFormat="1" applyFont="1" applyBorder="1" applyAlignment="1">
      <alignment horizontal="center" vertical="center" wrapText="1"/>
    </xf>
    <xf numFmtId="0" fontId="13" fillId="0" borderId="21" xfId="0" applyFont="1" applyBorder="1" applyAlignment="1">
      <alignment horizontal="center" vertical="center"/>
    </xf>
    <xf numFmtId="10" fontId="13" fillId="0" borderId="3" xfId="0" applyNumberFormat="1" applyFont="1" applyBorder="1" applyAlignment="1">
      <alignment horizontal="center" vertical="center" wrapText="1"/>
    </xf>
    <xf numFmtId="3" fontId="19" fillId="0" borderId="21" xfId="0" applyNumberFormat="1" applyFont="1" applyBorder="1" applyAlignment="1">
      <alignment horizontal="center" vertical="center"/>
    </xf>
    <xf numFmtId="17" fontId="19" fillId="0" borderId="2" xfId="0" applyNumberFormat="1" applyFont="1" applyBorder="1" applyAlignment="1">
      <alignment horizontal="center" vertical="center" wrapText="1"/>
    </xf>
    <xf numFmtId="17" fontId="19" fillId="0" borderId="21" xfId="0" applyNumberFormat="1" applyFont="1" applyBorder="1" applyAlignment="1">
      <alignment horizontal="center" vertical="center" wrapText="1"/>
    </xf>
    <xf numFmtId="10" fontId="13" fillId="2" borderId="2" xfId="0" applyNumberFormat="1" applyFont="1" applyFill="1" applyBorder="1" applyAlignment="1">
      <alignment horizontal="center" vertical="center" wrapText="1"/>
    </xf>
    <xf numFmtId="49" fontId="19" fillId="2" borderId="21" xfId="0" applyNumberFormat="1" applyFont="1" applyFill="1" applyBorder="1" applyAlignment="1">
      <alignment horizontal="center" vertical="center" wrapText="1"/>
    </xf>
    <xf numFmtId="49" fontId="19" fillId="0" borderId="21" xfId="0" applyNumberFormat="1" applyFont="1" applyBorder="1" applyAlignment="1">
      <alignment horizontal="center" vertical="center" wrapText="1"/>
    </xf>
    <xf numFmtId="3" fontId="19" fillId="2" borderId="2" xfId="0" applyNumberFormat="1" applyFont="1" applyFill="1" applyBorder="1" applyAlignment="1">
      <alignment horizontal="center" vertical="center" wrapText="1"/>
    </xf>
    <xf numFmtId="49" fontId="13" fillId="0" borderId="21" xfId="0" applyNumberFormat="1" applyFont="1" applyBorder="1" applyAlignment="1">
      <alignment horizontal="left" vertical="center" wrapText="1"/>
    </xf>
    <xf numFmtId="49" fontId="13" fillId="0" borderId="2" xfId="0" applyNumberFormat="1" applyFont="1" applyBorder="1" applyAlignment="1">
      <alignment horizontal="left" vertical="center" wrapText="1"/>
    </xf>
    <xf numFmtId="49" fontId="19" fillId="0" borderId="2"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13" fillId="2" borderId="21" xfId="0" applyNumberFormat="1" applyFont="1" applyFill="1" applyBorder="1" applyAlignment="1">
      <alignment horizontal="center" vertical="center" wrapText="1"/>
    </xf>
    <xf numFmtId="0" fontId="13" fillId="0" borderId="20" xfId="0" applyFont="1" applyBorder="1" applyAlignment="1">
      <alignment horizontal="left" vertical="center" wrapText="1"/>
    </xf>
    <xf numFmtId="10" fontId="13" fillId="2" borderId="60" xfId="0" applyNumberFormat="1" applyFont="1" applyFill="1" applyBorder="1" applyAlignment="1">
      <alignment horizontal="center" vertical="center" wrapText="1"/>
    </xf>
    <xf numFmtId="49" fontId="19" fillId="2" borderId="2" xfId="0" applyNumberFormat="1" applyFont="1" applyFill="1" applyBorder="1" applyAlignment="1">
      <alignment horizontal="left" vertical="center" wrapText="1"/>
    </xf>
    <xf numFmtId="3" fontId="13" fillId="2" borderId="21"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9" fontId="13" fillId="2" borderId="21" xfId="0" applyNumberFormat="1" applyFont="1" applyFill="1" applyBorder="1" applyAlignment="1">
      <alignment horizontal="center" vertical="center" wrapText="1"/>
    </xf>
    <xf numFmtId="49" fontId="13" fillId="2" borderId="2" xfId="0" applyNumberFormat="1" applyFont="1" applyFill="1" applyBorder="1" applyAlignment="1">
      <alignment horizontal="center" vertical="center" wrapText="1"/>
    </xf>
    <xf numFmtId="9" fontId="19" fillId="2" borderId="2" xfId="0" applyNumberFormat="1" applyFont="1" applyFill="1" applyBorder="1" applyAlignment="1">
      <alignment horizontal="center" vertical="center" wrapText="1"/>
    </xf>
    <xf numFmtId="49" fontId="19" fillId="2" borderId="2" xfId="0" applyNumberFormat="1" applyFont="1" applyFill="1" applyBorder="1" applyAlignment="1">
      <alignment horizontal="center" vertical="center" wrapText="1"/>
    </xf>
    <xf numFmtId="3" fontId="13" fillId="2" borderId="60" xfId="0" applyNumberFormat="1" applyFont="1" applyFill="1" applyBorder="1" applyAlignment="1">
      <alignment horizontal="center" vertical="center" wrapText="1"/>
    </xf>
    <xf numFmtId="49" fontId="13" fillId="2" borderId="21" xfId="0" applyNumberFormat="1" applyFont="1" applyFill="1" applyBorder="1" applyAlignment="1">
      <alignment horizontal="left" vertical="center" wrapText="1"/>
    </xf>
    <xf numFmtId="49" fontId="13" fillId="2" borderId="2" xfId="0" applyNumberFormat="1" applyFont="1" applyFill="1" applyBorder="1" applyAlignment="1">
      <alignment horizontal="left" vertical="center" wrapText="1"/>
    </xf>
    <xf numFmtId="49" fontId="19" fillId="2" borderId="21" xfId="0" applyNumberFormat="1" applyFont="1" applyFill="1" applyBorder="1" applyAlignment="1">
      <alignment horizontal="left" vertical="center" wrapText="1"/>
    </xf>
    <xf numFmtId="10" fontId="13" fillId="0" borderId="21" xfId="0" applyNumberFormat="1" applyFont="1" applyBorder="1" applyAlignment="1">
      <alignment horizontal="center" vertical="center"/>
    </xf>
    <xf numFmtId="10" fontId="13" fillId="0" borderId="2" xfId="0" applyNumberFormat="1" applyFont="1" applyBorder="1" applyAlignment="1">
      <alignment horizontal="center" vertical="center"/>
    </xf>
    <xf numFmtId="17" fontId="19" fillId="0" borderId="56" xfId="0" applyNumberFormat="1" applyFont="1" applyBorder="1" applyAlignment="1">
      <alignment horizontal="center" vertical="center" wrapText="1"/>
    </xf>
    <xf numFmtId="10" fontId="17" fillId="0" borderId="55" xfId="0" applyNumberFormat="1" applyFont="1" applyBorder="1" applyAlignment="1">
      <alignment horizontal="center" vertical="center"/>
    </xf>
    <xf numFmtId="0" fontId="19" fillId="0" borderId="55" xfId="0" applyFont="1" applyBorder="1" applyAlignment="1">
      <alignment horizontal="center" vertical="center" wrapText="1"/>
    </xf>
    <xf numFmtId="10" fontId="13" fillId="0" borderId="55" xfId="0" applyNumberFormat="1" applyFont="1" applyBorder="1" applyAlignment="1">
      <alignment horizontal="center" vertical="center"/>
    </xf>
    <xf numFmtId="17" fontId="19" fillId="0" borderId="35" xfId="0" applyNumberFormat="1" applyFont="1" applyBorder="1" applyAlignment="1">
      <alignment horizontal="center" vertical="center" wrapText="1"/>
    </xf>
    <xf numFmtId="10" fontId="17" fillId="0" borderId="2" xfId="0" applyNumberFormat="1" applyFont="1" applyBorder="1" applyAlignment="1">
      <alignment horizontal="center" vertical="center"/>
    </xf>
    <xf numFmtId="10" fontId="17" fillId="0" borderId="156" xfId="0" applyNumberFormat="1" applyFont="1" applyBorder="1" applyAlignment="1">
      <alignment horizontal="center" vertical="center"/>
    </xf>
    <xf numFmtId="0" fontId="9" fillId="0" borderId="155" xfId="0" applyFont="1" applyBorder="1"/>
    <xf numFmtId="10" fontId="17" fillId="0" borderId="215" xfId="0" applyNumberFormat="1" applyFont="1" applyBorder="1" applyAlignment="1">
      <alignment horizontal="center" vertical="center"/>
    </xf>
    <xf numFmtId="0" fontId="9" fillId="0" borderId="216" xfId="0" applyFont="1" applyBorder="1"/>
    <xf numFmtId="17" fontId="19" fillId="0" borderId="79" xfId="0" applyNumberFormat="1" applyFont="1" applyBorder="1" applyAlignment="1">
      <alignment horizontal="center" vertical="center" wrapText="1"/>
    </xf>
    <xf numFmtId="3" fontId="13" fillId="0" borderId="56" xfId="0" applyNumberFormat="1" applyFont="1" applyBorder="1" applyAlignment="1">
      <alignment horizontal="center" vertical="center"/>
    </xf>
    <xf numFmtId="3" fontId="19" fillId="0" borderId="56" xfId="0" applyNumberFormat="1" applyFont="1" applyBorder="1" applyAlignment="1">
      <alignment horizontal="center" vertical="center" wrapText="1"/>
    </xf>
    <xf numFmtId="49" fontId="13" fillId="0" borderId="3" xfId="0" applyNumberFormat="1" applyFont="1" applyBorder="1" applyAlignment="1">
      <alignment horizontal="left" vertical="center" wrapText="1"/>
    </xf>
    <xf numFmtId="10" fontId="19" fillId="0" borderId="21" xfId="0" applyNumberFormat="1" applyFont="1" applyBorder="1" applyAlignment="1">
      <alignment horizontal="center" vertical="center" wrapText="1"/>
    </xf>
    <xf numFmtId="0" fontId="19" fillId="2" borderId="21" xfId="0" applyFont="1" applyFill="1" applyBorder="1" applyAlignment="1">
      <alignment horizontal="left" vertical="center" wrapText="1"/>
    </xf>
    <xf numFmtId="10" fontId="19" fillId="0" borderId="3" xfId="0" applyNumberFormat="1" applyFont="1" applyBorder="1" applyAlignment="1">
      <alignment horizontal="center" vertical="center" wrapText="1"/>
    </xf>
    <xf numFmtId="10" fontId="19" fillId="0" borderId="2" xfId="0" applyNumberFormat="1" applyFont="1" applyBorder="1" applyAlignment="1">
      <alignment horizontal="center" vertical="center" wrapText="1"/>
    </xf>
    <xf numFmtId="0" fontId="27" fillId="2" borderId="20" xfId="0" applyFont="1" applyFill="1" applyBorder="1" applyAlignment="1">
      <alignment horizontal="center" vertical="center" wrapText="1"/>
    </xf>
    <xf numFmtId="0" fontId="49" fillId="0" borderId="20" xfId="0" applyFont="1" applyBorder="1" applyAlignment="1">
      <alignment horizontal="center" vertical="center" wrapText="1"/>
    </xf>
    <xf numFmtId="10" fontId="13" fillId="5" borderId="21" xfId="0" applyNumberFormat="1" applyFont="1" applyFill="1" applyBorder="1" applyAlignment="1">
      <alignment horizontal="center" vertical="center"/>
    </xf>
    <xf numFmtId="10" fontId="13" fillId="0" borderId="79" xfId="0" applyNumberFormat="1" applyFont="1" applyBorder="1" applyAlignment="1">
      <alignment horizontal="center" vertical="center" wrapText="1"/>
    </xf>
    <xf numFmtId="10" fontId="19" fillId="2" borderId="60" xfId="0" applyNumberFormat="1" applyFont="1" applyFill="1" applyBorder="1" applyAlignment="1">
      <alignment horizontal="center" vertical="center" wrapText="1"/>
    </xf>
    <xf numFmtId="0" fontId="13" fillId="0" borderId="2" xfId="0" applyFont="1" applyBorder="1" applyAlignment="1">
      <alignment horizontal="center" vertical="center"/>
    </xf>
    <xf numFmtId="49" fontId="19" fillId="10" borderId="2" xfId="0" applyNumberFormat="1" applyFont="1" applyFill="1" applyBorder="1" applyAlignment="1">
      <alignment horizontal="left" vertical="center" wrapText="1"/>
    </xf>
    <xf numFmtId="49" fontId="13" fillId="0" borderId="21" xfId="0" applyNumberFormat="1" applyFont="1" applyBorder="1" applyAlignment="1">
      <alignment horizontal="center" vertical="center" wrapText="1"/>
    </xf>
    <xf numFmtId="0" fontId="13" fillId="0" borderId="3" xfId="0" applyFont="1" applyBorder="1" applyAlignment="1">
      <alignment horizontal="center" vertical="center" wrapText="1"/>
    </xf>
    <xf numFmtId="10" fontId="19" fillId="0" borderId="49" xfId="0" applyNumberFormat="1" applyFont="1" applyBorder="1" applyAlignment="1">
      <alignment horizontal="center" vertical="center"/>
    </xf>
    <xf numFmtId="10" fontId="19" fillId="0" borderId="49" xfId="0" applyNumberFormat="1" applyFont="1" applyBorder="1" applyAlignment="1">
      <alignment horizontal="center" vertical="center" wrapText="1"/>
    </xf>
    <xf numFmtId="10" fontId="19" fillId="0" borderId="30" xfId="0" applyNumberFormat="1" applyFont="1" applyBorder="1" applyAlignment="1">
      <alignment horizontal="center" vertical="center" wrapText="1"/>
    </xf>
    <xf numFmtId="9" fontId="19" fillId="0" borderId="21" xfId="0" applyNumberFormat="1" applyFont="1" applyBorder="1" applyAlignment="1">
      <alignment horizontal="center" vertical="center" wrapText="1"/>
    </xf>
    <xf numFmtId="9" fontId="19" fillId="0" borderId="30" xfId="0" applyNumberFormat="1" applyFont="1" applyBorder="1" applyAlignment="1">
      <alignment horizontal="center" vertical="center" wrapText="1"/>
    </xf>
    <xf numFmtId="10" fontId="19" fillId="0" borderId="30" xfId="0" applyNumberFormat="1" applyFont="1" applyBorder="1" applyAlignment="1">
      <alignment horizontal="center" vertical="center"/>
    </xf>
    <xf numFmtId="49" fontId="16" fillId="0" borderId="2" xfId="0" applyNumberFormat="1" applyFont="1" applyBorder="1" applyAlignment="1">
      <alignment horizontal="left" vertical="center" wrapText="1"/>
    </xf>
    <xf numFmtId="0" fontId="19" fillId="0" borderId="56" xfId="0" applyFont="1" applyBorder="1" applyAlignment="1">
      <alignment horizontal="center" vertical="center" wrapText="1"/>
    </xf>
    <xf numFmtId="49" fontId="19" fillId="0" borderId="3" xfId="0" applyNumberFormat="1" applyFont="1" applyBorder="1" applyAlignment="1">
      <alignment horizontal="left" vertical="center" wrapText="1"/>
    </xf>
    <xf numFmtId="49" fontId="16" fillId="0" borderId="21" xfId="0" applyNumberFormat="1" applyFont="1" applyBorder="1" applyAlignment="1">
      <alignment horizontal="left" vertical="center" wrapText="1"/>
    </xf>
    <xf numFmtId="10" fontId="20" fillId="0" borderId="2" xfId="0" applyNumberFormat="1" applyFont="1" applyBorder="1" applyAlignment="1">
      <alignment horizontal="center" vertical="center" wrapText="1"/>
    </xf>
    <xf numFmtId="10" fontId="20" fillId="0" borderId="21"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3" fontId="13" fillId="0" borderId="21" xfId="0" applyNumberFormat="1" applyFont="1" applyBorder="1" applyAlignment="1">
      <alignment horizontal="center" vertical="center"/>
    </xf>
    <xf numFmtId="17" fontId="19" fillId="0" borderId="3" xfId="0" applyNumberFormat="1" applyFont="1" applyBorder="1" applyAlignment="1">
      <alignment horizontal="center" vertical="center" wrapText="1"/>
    </xf>
    <xf numFmtId="49" fontId="13" fillId="0" borderId="21" xfId="0" applyNumberFormat="1" applyFont="1" applyBorder="1" applyAlignment="1">
      <alignment horizontal="center" vertical="center"/>
    </xf>
    <xf numFmtId="164" fontId="19" fillId="0" borderId="21" xfId="0" applyNumberFormat="1" applyFont="1" applyBorder="1" applyAlignment="1">
      <alignment horizontal="center" vertical="center" wrapText="1"/>
    </xf>
    <xf numFmtId="49" fontId="19" fillId="2" borderId="68" xfId="0" applyNumberFormat="1" applyFont="1" applyFill="1" applyBorder="1" applyAlignment="1">
      <alignment horizontal="center" vertical="center" wrapText="1"/>
    </xf>
    <xf numFmtId="0" fontId="9" fillId="0" borderId="36" xfId="0" applyFont="1" applyBorder="1"/>
    <xf numFmtId="0" fontId="9" fillId="0" borderId="94" xfId="0" applyFont="1" applyBorder="1"/>
    <xf numFmtId="49" fontId="19" fillId="2" borderId="3" xfId="0" applyNumberFormat="1" applyFont="1" applyFill="1" applyBorder="1" applyAlignment="1">
      <alignment horizontal="left" vertical="center" wrapText="1"/>
    </xf>
    <xf numFmtId="3" fontId="19"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19" fillId="0" borderId="21" xfId="0" applyFont="1" applyBorder="1" applyAlignment="1">
      <alignment horizontal="left" vertical="center" wrapText="1"/>
    </xf>
    <xf numFmtId="49" fontId="28" fillId="0" borderId="21"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19" fillId="0" borderId="79" xfId="0" applyNumberFormat="1" applyFont="1" applyBorder="1" applyAlignment="1">
      <alignment vertical="center" wrapText="1"/>
    </xf>
    <xf numFmtId="49" fontId="19" fillId="0" borderId="56" xfId="0" applyNumberFormat="1" applyFont="1" applyBorder="1" applyAlignment="1">
      <alignment vertical="center" wrapText="1"/>
    </xf>
    <xf numFmtId="0" fontId="20" fillId="0" borderId="20" xfId="0" applyFont="1" applyBorder="1" applyAlignment="1">
      <alignment horizontal="center" vertical="center" wrapText="1"/>
    </xf>
    <xf numFmtId="0" fontId="19" fillId="2" borderId="2" xfId="0" applyFont="1" applyFill="1" applyBorder="1" applyAlignment="1">
      <alignment horizontal="center" vertical="center" wrapText="1"/>
    </xf>
    <xf numFmtId="10" fontId="16" fillId="2" borderId="2" xfId="0" applyNumberFormat="1"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9" fillId="0" borderId="103" xfId="0" applyFont="1" applyBorder="1"/>
    <xf numFmtId="0" fontId="9" fillId="0" borderId="140" xfId="0" applyFont="1" applyBorder="1"/>
    <xf numFmtId="0" fontId="28" fillId="0" borderId="20" xfId="0" applyFont="1" applyBorder="1" applyAlignment="1">
      <alignment horizontal="center" vertical="center" wrapText="1"/>
    </xf>
    <xf numFmtId="10" fontId="17" fillId="0" borderId="2" xfId="0" applyNumberFormat="1" applyFont="1" applyBorder="1" applyAlignment="1">
      <alignment horizontal="center" vertical="center" wrapText="1"/>
    </xf>
    <xf numFmtId="0" fontId="13" fillId="0" borderId="37" xfId="0" applyFont="1" applyBorder="1" applyAlignment="1">
      <alignment horizontal="center" vertical="center" wrapText="1"/>
    </xf>
    <xf numFmtId="0" fontId="9" fillId="0" borderId="25" xfId="0" applyFont="1" applyBorder="1"/>
    <xf numFmtId="0" fontId="9" fillId="0" borderId="97" xfId="0" applyFont="1" applyBorder="1"/>
    <xf numFmtId="10" fontId="19" fillId="0" borderId="56" xfId="0" applyNumberFormat="1" applyFont="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6" xfId="0" applyNumberFormat="1" applyFont="1" applyBorder="1" applyAlignment="1">
      <alignment horizontal="center" vertical="center" wrapText="1"/>
    </xf>
    <xf numFmtId="9" fontId="13" fillId="0" borderId="49"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0" fontId="19" fillId="2" borderId="68" xfId="0" applyFont="1" applyFill="1" applyBorder="1" applyAlignment="1">
      <alignment horizontal="center" vertical="center" wrapText="1"/>
    </xf>
    <xf numFmtId="0" fontId="19" fillId="2" borderId="20" xfId="0" applyFont="1" applyFill="1" applyBorder="1" applyAlignment="1">
      <alignment horizontal="center" vertical="center" wrapText="1"/>
    </xf>
    <xf numFmtId="10" fontId="20" fillId="0" borderId="6" xfId="0" applyNumberFormat="1" applyFont="1" applyBorder="1" applyAlignment="1">
      <alignment horizontal="center" vertical="center" wrapText="1"/>
    </xf>
    <xf numFmtId="4" fontId="19" fillId="2" borderId="21" xfId="0" applyNumberFormat="1" applyFont="1" applyFill="1" applyBorder="1" applyAlignment="1">
      <alignment horizontal="center" vertical="center" wrapText="1"/>
    </xf>
    <xf numFmtId="10" fontId="19" fillId="2" borderId="68" xfId="0" applyNumberFormat="1" applyFont="1" applyFill="1" applyBorder="1" applyAlignment="1">
      <alignment horizontal="center" vertical="center" wrapText="1"/>
    </xf>
    <xf numFmtId="3" fontId="13" fillId="0" borderId="2" xfId="0" applyNumberFormat="1" applyFont="1" applyBorder="1" applyAlignment="1">
      <alignment horizontal="center" vertical="center" wrapText="1"/>
    </xf>
    <xf numFmtId="1" fontId="13" fillId="0" borderId="21" xfId="0" applyNumberFormat="1" applyFont="1" applyBorder="1" applyAlignment="1">
      <alignment horizontal="center" vertical="center" wrapText="1"/>
    </xf>
    <xf numFmtId="1" fontId="13" fillId="0" borderId="2" xfId="0" applyNumberFormat="1" applyFont="1" applyBorder="1" applyAlignment="1">
      <alignment horizontal="center" vertical="center" wrapText="1"/>
    </xf>
    <xf numFmtId="0" fontId="19" fillId="2" borderId="105" xfId="0" applyFont="1" applyFill="1" applyBorder="1" applyAlignment="1">
      <alignment horizontal="center" vertical="center" wrapText="1"/>
    </xf>
    <xf numFmtId="0" fontId="9" fillId="0" borderId="106" xfId="0" applyFont="1" applyBorder="1"/>
    <xf numFmtId="0" fontId="9" fillId="0" borderId="107" xfId="0" applyFont="1" applyBorder="1"/>
    <xf numFmtId="0" fontId="20" fillId="0" borderId="2" xfId="0" applyFont="1" applyBorder="1" applyAlignment="1">
      <alignment horizontal="center" vertical="center" wrapText="1"/>
    </xf>
    <xf numFmtId="0" fontId="20" fillId="0" borderId="21" xfId="0" applyFont="1" applyBorder="1" applyAlignment="1">
      <alignment horizontal="center" vertical="center" wrapText="1"/>
    </xf>
    <xf numFmtId="1" fontId="19" fillId="2" borderId="21" xfId="0" applyNumberFormat="1" applyFont="1" applyFill="1" applyBorder="1" applyAlignment="1">
      <alignment horizontal="center" vertical="center" wrapText="1"/>
    </xf>
    <xf numFmtId="4" fontId="20" fillId="0" borderId="2" xfId="0" applyNumberFormat="1" applyFont="1" applyBorder="1" applyAlignment="1">
      <alignment horizontal="center" vertical="center" wrapText="1"/>
    </xf>
    <xf numFmtId="49" fontId="20" fillId="0" borderId="21" xfId="0" applyNumberFormat="1" applyFont="1" applyBorder="1" applyAlignment="1">
      <alignment horizontal="center" vertical="center" wrapText="1"/>
    </xf>
    <xf numFmtId="1" fontId="19" fillId="2" borderId="2" xfId="0" applyNumberFormat="1" applyFont="1" applyFill="1" applyBorder="1" applyAlignment="1">
      <alignment horizontal="center" vertical="center" wrapText="1"/>
    </xf>
    <xf numFmtId="3" fontId="13" fillId="0" borderId="3" xfId="0" applyNumberFormat="1" applyFont="1" applyBorder="1" applyAlignment="1">
      <alignment horizontal="center" vertical="center" wrapText="1"/>
    </xf>
    <xf numFmtId="164" fontId="19" fillId="0" borderId="21" xfId="0" applyNumberFormat="1" applyFont="1" applyBorder="1" applyAlignment="1">
      <alignment horizontal="center" vertical="center"/>
    </xf>
    <xf numFmtId="4" fontId="13" fillId="0" borderId="2" xfId="0" applyNumberFormat="1" applyFont="1" applyBorder="1" applyAlignment="1">
      <alignment horizontal="center" vertical="center" wrapText="1"/>
    </xf>
    <xf numFmtId="9" fontId="19" fillId="0" borderId="56" xfId="0" applyNumberFormat="1" applyFont="1" applyBorder="1" applyAlignment="1">
      <alignment horizontal="center" vertical="center" wrapText="1"/>
    </xf>
    <xf numFmtId="0" fontId="20" fillId="0" borderId="2" xfId="0" applyFont="1" applyBorder="1" applyAlignment="1">
      <alignment horizontal="center" vertical="center"/>
    </xf>
    <xf numFmtId="4" fontId="13" fillId="0" borderId="21" xfId="0" applyNumberFormat="1" applyFont="1" applyBorder="1" applyAlignment="1">
      <alignment horizontal="center" vertical="center" wrapText="1"/>
    </xf>
    <xf numFmtId="4" fontId="20" fillId="0" borderId="2" xfId="0" applyNumberFormat="1" applyFont="1" applyBorder="1" applyAlignment="1">
      <alignment horizontal="center" vertical="center"/>
    </xf>
    <xf numFmtId="9" fontId="20" fillId="0" borderId="21" xfId="0" applyNumberFormat="1" applyFont="1" applyBorder="1" applyAlignment="1">
      <alignment horizontal="center" vertical="center" wrapText="1"/>
    </xf>
    <xf numFmtId="10" fontId="16" fillId="2" borderId="21"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19" fillId="2" borderId="49" xfId="0" applyFont="1" applyFill="1" applyBorder="1" applyAlignment="1">
      <alignment horizontal="center" vertical="center" wrapText="1"/>
    </xf>
    <xf numFmtId="10" fontId="17" fillId="5" borderId="141" xfId="0" applyNumberFormat="1" applyFont="1" applyFill="1" applyBorder="1" applyAlignment="1">
      <alignment horizontal="center" vertical="center"/>
    </xf>
    <xf numFmtId="10" fontId="17" fillId="0" borderId="21" xfId="0" applyNumberFormat="1" applyFont="1" applyBorder="1" applyAlignment="1">
      <alignment horizontal="center" vertical="center"/>
    </xf>
    <xf numFmtId="0" fontId="20" fillId="0" borderId="56" xfId="0" applyFont="1" applyBorder="1" applyAlignment="1">
      <alignment horizontal="center" vertical="center" wrapText="1"/>
    </xf>
    <xf numFmtId="0" fontId="13" fillId="0" borderId="35" xfId="0" applyFont="1" applyBorder="1" applyAlignment="1">
      <alignment horizontal="center" vertical="center"/>
    </xf>
    <xf numFmtId="0" fontId="9" fillId="0" borderId="100" xfId="0" applyFont="1" applyBorder="1"/>
    <xf numFmtId="0" fontId="9" fillId="0" borderId="58" xfId="0" applyFont="1" applyBorder="1"/>
    <xf numFmtId="0" fontId="19" fillId="0" borderId="2" xfId="0" applyFont="1" applyBorder="1" applyAlignment="1">
      <alignment horizontal="center" vertical="center" wrapText="1"/>
    </xf>
    <xf numFmtId="49" fontId="20" fillId="0" borderId="2" xfId="0" applyNumberFormat="1" applyFont="1" applyBorder="1" applyAlignment="1">
      <alignment horizontal="left" vertical="center" wrapText="1"/>
    </xf>
    <xf numFmtId="3" fontId="20" fillId="0" borderId="2" xfId="0" applyNumberFormat="1" applyFont="1" applyBorder="1" applyAlignment="1">
      <alignment horizontal="center" vertical="center" wrapText="1"/>
    </xf>
    <xf numFmtId="9" fontId="20" fillId="0" borderId="2" xfId="0" applyNumberFormat="1" applyFont="1" applyBorder="1" applyAlignment="1">
      <alignment horizontal="center" vertical="center" wrapText="1"/>
    </xf>
    <xf numFmtId="49" fontId="20" fillId="0" borderId="21" xfId="0" applyNumberFormat="1" applyFont="1" applyBorder="1" applyAlignment="1">
      <alignment horizontal="left" vertical="center" wrapText="1"/>
    </xf>
    <xf numFmtId="9" fontId="20" fillId="0" borderId="56" xfId="0" applyNumberFormat="1" applyFont="1" applyBorder="1" applyAlignment="1">
      <alignment horizontal="center" vertical="center" wrapText="1"/>
    </xf>
    <xf numFmtId="0" fontId="16" fillId="3" borderId="2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9" fillId="0" borderId="34" xfId="0" applyFont="1" applyBorder="1"/>
    <xf numFmtId="0" fontId="9" fillId="0" borderId="50" xfId="0" applyFont="1" applyBorder="1"/>
    <xf numFmtId="0" fontId="11" fillId="0" borderId="5" xfId="0" applyFont="1" applyBorder="1" applyAlignment="1">
      <alignment horizontal="center" vertical="center" wrapText="1"/>
    </xf>
    <xf numFmtId="0" fontId="9" fillId="0" borderId="9" xfId="0" applyFont="1" applyBorder="1"/>
    <xf numFmtId="0" fontId="16" fillId="3" borderId="20"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9" fillId="0" borderId="42" xfId="0" applyFont="1" applyBorder="1"/>
    <xf numFmtId="0" fontId="19" fillId="2" borderId="31" xfId="0" applyFont="1" applyFill="1" applyBorder="1" applyAlignment="1">
      <alignment horizontal="center" vertical="center" wrapText="1"/>
    </xf>
    <xf numFmtId="0" fontId="9" fillId="0" borderId="51" xfId="0" applyFont="1" applyBorder="1"/>
    <xf numFmtId="0" fontId="20" fillId="0" borderId="49" xfId="0" applyFont="1" applyBorder="1" applyAlignment="1">
      <alignment horizontal="center" vertical="center" wrapText="1"/>
    </xf>
    <xf numFmtId="3" fontId="16" fillId="3" borderId="21" xfId="0" applyNumberFormat="1" applyFont="1" applyFill="1" applyBorder="1" applyAlignment="1">
      <alignment horizontal="center" vertical="center" wrapText="1"/>
    </xf>
    <xf numFmtId="10" fontId="20" fillId="0" borderId="21" xfId="0" applyNumberFormat="1" applyFont="1" applyBorder="1" applyAlignment="1">
      <alignment horizontal="center" vertical="center"/>
    </xf>
    <xf numFmtId="10" fontId="20" fillId="0" borderId="49" xfId="0" applyNumberFormat="1" applyFont="1" applyBorder="1" applyAlignment="1">
      <alignment horizontal="center" vertical="center"/>
    </xf>
    <xf numFmtId="10"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14" fontId="13" fillId="0" borderId="14" xfId="0" applyNumberFormat="1" applyFont="1" applyBorder="1" applyAlignment="1">
      <alignment horizontal="center" vertical="center" wrapText="1"/>
    </xf>
    <xf numFmtId="0" fontId="9" fillId="0" borderId="15" xfId="0" applyFont="1" applyBorder="1"/>
    <xf numFmtId="17" fontId="13" fillId="0" borderId="7" xfId="0" applyNumberFormat="1" applyFont="1" applyBorder="1" applyAlignment="1">
      <alignment horizontal="center" vertical="center" wrapText="1"/>
    </xf>
    <xf numFmtId="0" fontId="9" fillId="0" borderId="8" xfId="0" applyFont="1" applyBorder="1"/>
    <xf numFmtId="17" fontId="14" fillId="0" borderId="10" xfId="0" applyNumberFormat="1" applyFont="1" applyBorder="1" applyAlignment="1">
      <alignment horizontal="center" vertical="center" wrapText="1"/>
    </xf>
    <xf numFmtId="0" fontId="9" fillId="0" borderId="11" xfId="0" applyFont="1" applyBorder="1"/>
    <xf numFmtId="0" fontId="12" fillId="0" borderId="6" xfId="0" applyFont="1" applyBorder="1" applyAlignment="1">
      <alignment horizontal="center" vertical="center" wrapText="1"/>
    </xf>
    <xf numFmtId="0" fontId="17" fillId="3" borderId="23" xfId="0" applyFont="1" applyFill="1" applyBorder="1" applyAlignment="1">
      <alignment horizontal="center" vertical="center"/>
    </xf>
    <xf numFmtId="0" fontId="9" fillId="0" borderId="7" xfId="0" applyFont="1" applyBorder="1"/>
    <xf numFmtId="17" fontId="16" fillId="3" borderId="23" xfId="0" applyNumberFormat="1" applyFont="1" applyFill="1" applyBorder="1" applyAlignment="1">
      <alignment horizontal="center" vertical="center" wrapText="1"/>
    </xf>
    <xf numFmtId="0" fontId="9" fillId="0" borderId="24" xfId="0" applyFont="1" applyBorder="1"/>
    <xf numFmtId="0" fontId="17" fillId="0" borderId="16" xfId="0" applyFont="1" applyBorder="1" applyAlignment="1">
      <alignment horizontal="center" vertical="center" wrapText="1"/>
    </xf>
    <xf numFmtId="0" fontId="9" fillId="0" borderId="18" xfId="0" applyFont="1" applyBorder="1"/>
    <xf numFmtId="0" fontId="9" fillId="0" borderId="19" xfId="0" applyFont="1" applyBorder="1"/>
    <xf numFmtId="2" fontId="20" fillId="0" borderId="21" xfId="0" applyNumberFormat="1" applyFont="1" applyBorder="1" applyAlignment="1">
      <alignment horizontal="center" vertical="center"/>
    </xf>
    <xf numFmtId="3" fontId="20" fillId="0" borderId="21" xfId="0" applyNumberFormat="1" applyFont="1" applyBorder="1" applyAlignment="1">
      <alignment horizontal="center" vertical="center"/>
    </xf>
    <xf numFmtId="0" fontId="20" fillId="0" borderId="21" xfId="0" applyFont="1" applyBorder="1" applyAlignment="1">
      <alignment horizontal="center" vertical="center"/>
    </xf>
    <xf numFmtId="0" fontId="13" fillId="0" borderId="49" xfId="0" applyFont="1" applyBorder="1" applyAlignment="1">
      <alignment horizontal="center" vertical="center"/>
    </xf>
    <xf numFmtId="0" fontId="9" fillId="0" borderId="54" xfId="0" applyFont="1" applyBorder="1"/>
    <xf numFmtId="9" fontId="19" fillId="0" borderId="2" xfId="0" applyNumberFormat="1" applyFont="1" applyBorder="1" applyAlignment="1">
      <alignment horizontal="center" vertical="center" wrapText="1"/>
    </xf>
    <xf numFmtId="0" fontId="55" fillId="0" borderId="5" xfId="0" applyFont="1" applyBorder="1" applyAlignment="1">
      <alignment horizontal="center" vertical="center" wrapText="1"/>
    </xf>
    <xf numFmtId="3" fontId="20" fillId="0" borderId="21" xfId="0" applyNumberFormat="1" applyFont="1" applyBorder="1" applyAlignment="1">
      <alignment horizontal="center" vertical="center" wrapText="1"/>
    </xf>
    <xf numFmtId="9" fontId="13" fillId="0" borderId="56" xfId="0" applyNumberFormat="1" applyFont="1" applyBorder="1" applyAlignment="1">
      <alignment horizontal="center" vertical="center" wrapText="1"/>
    </xf>
    <xf numFmtId="9" fontId="19" fillId="0" borderId="21" xfId="0" applyNumberFormat="1" applyFont="1" applyBorder="1" applyAlignment="1">
      <alignment horizontal="center" vertical="center"/>
    </xf>
    <xf numFmtId="0" fontId="19" fillId="0" borderId="21" xfId="0" applyFont="1" applyBorder="1" applyAlignment="1">
      <alignment horizontal="center" vertical="center"/>
    </xf>
    <xf numFmtId="9" fontId="19" fillId="0" borderId="2" xfId="0" applyNumberFormat="1" applyFont="1" applyBorder="1" applyAlignment="1">
      <alignment horizontal="center" vertical="center"/>
    </xf>
    <xf numFmtId="0" fontId="19" fillId="0" borderId="2" xfId="0" applyFont="1" applyBorder="1" applyAlignment="1">
      <alignment horizontal="center" vertical="center"/>
    </xf>
    <xf numFmtId="0" fontId="20" fillId="0" borderId="3" xfId="0" applyFont="1" applyBorder="1" applyAlignment="1">
      <alignment horizontal="center" vertical="center"/>
    </xf>
    <xf numFmtId="164" fontId="13" fillId="0" borderId="21" xfId="0" applyNumberFormat="1" applyFont="1" applyBorder="1" applyAlignment="1">
      <alignment horizontal="center" vertical="center" wrapText="1"/>
    </xf>
    <xf numFmtId="164" fontId="19" fillId="0" borderId="3" xfId="0" applyNumberFormat="1" applyFont="1" applyBorder="1" applyAlignment="1">
      <alignment horizontal="center" vertical="center"/>
    </xf>
    <xf numFmtId="0" fontId="20" fillId="0" borderId="49" xfId="0" applyFont="1" applyBorder="1" applyAlignment="1">
      <alignment horizontal="center" vertical="center"/>
    </xf>
    <xf numFmtId="9" fontId="20" fillId="0" borderId="49" xfId="0" applyNumberFormat="1" applyFont="1" applyBorder="1" applyAlignment="1">
      <alignment horizontal="center" vertical="center"/>
    </xf>
    <xf numFmtId="0" fontId="20" fillId="0" borderId="2" xfId="0" applyFont="1" applyBorder="1" applyAlignment="1">
      <alignment horizontal="center"/>
    </xf>
    <xf numFmtId="49" fontId="19" fillId="2" borderId="60" xfId="0" applyNumberFormat="1" applyFont="1" applyFill="1" applyBorder="1" applyAlignment="1">
      <alignment horizontal="left" vertical="center" wrapText="1"/>
    </xf>
    <xf numFmtId="0" fontId="9" fillId="0" borderId="2" xfId="0" applyFont="1" applyBorder="1" applyAlignment="1">
      <alignment horizontal="center" vertical="center" wrapText="1"/>
    </xf>
    <xf numFmtId="10" fontId="6" fillId="0" borderId="2" xfId="0" applyNumberFormat="1" applyFont="1" applyBorder="1" applyAlignment="1">
      <alignment horizontal="center" vertical="center" wrapText="1"/>
    </xf>
    <xf numFmtId="10" fontId="7" fillId="0" borderId="2" xfId="0" applyNumberFormat="1" applyFont="1"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xf>
    <xf numFmtId="0" fontId="6" fillId="0" borderId="2" xfId="0" applyFont="1" applyBorder="1" applyAlignment="1">
      <alignment vertical="center" wrapText="1"/>
    </xf>
    <xf numFmtId="10" fontId="9" fillId="0" borderId="2" xfId="0" applyNumberFormat="1" applyFont="1" applyBorder="1" applyAlignment="1">
      <alignment horizontal="center" vertical="center" wrapText="1"/>
    </xf>
    <xf numFmtId="0" fontId="1" fillId="0" borderId="0" xfId="0" applyFont="1" applyAlignment="1">
      <alignment horizontal="center" vertical="center" wrapText="1"/>
    </xf>
    <xf numFmtId="0" fontId="7" fillId="0" borderId="2" xfId="0" applyFont="1" applyBorder="1" applyAlignment="1">
      <alignment horizontal="center" vertical="center" wrapText="1"/>
    </xf>
    <xf numFmtId="10" fontId="9" fillId="0" borderId="2" xfId="0" applyNumberFormat="1" applyFont="1" applyBorder="1" applyAlignment="1">
      <alignment horizontal="center" vertical="center"/>
    </xf>
    <xf numFmtId="10" fontId="6" fillId="0" borderId="2" xfId="0" applyNumberFormat="1" applyFont="1" applyBorder="1" applyAlignment="1">
      <alignment horizontal="center" vertical="center"/>
    </xf>
    <xf numFmtId="10" fontId="7" fillId="0" borderId="2" xfId="0" applyNumberFormat="1" applyFont="1" applyBorder="1" applyAlignment="1">
      <alignment horizontal="center" vertical="center"/>
    </xf>
    <xf numFmtId="0" fontId="8" fillId="0" borderId="2" xfId="0" applyFont="1" applyBorder="1" applyAlignment="1">
      <alignment vertical="center"/>
    </xf>
    <xf numFmtId="0" fontId="6" fillId="0" borderId="2" xfId="0" applyFont="1" applyBorder="1" applyAlignment="1">
      <alignment horizontal="center" vertical="center" wrapText="1"/>
    </xf>
    <xf numFmtId="0" fontId="7" fillId="0" borderId="2" xfId="0" applyFont="1" applyBorder="1" applyAlignment="1">
      <alignment horizontal="center" vertical="center"/>
    </xf>
    <xf numFmtId="0" fontId="9" fillId="0" borderId="2" xfId="0" applyFont="1" applyBorder="1" applyAlignment="1">
      <alignment horizontal="left" vertical="center" wrapText="1"/>
    </xf>
    <xf numFmtId="0" fontId="38" fillId="13" borderId="90" xfId="0" applyFont="1" applyFill="1" applyBorder="1" applyAlignment="1">
      <alignment horizontal="center" vertical="center" wrapText="1"/>
    </xf>
    <xf numFmtId="0" fontId="34" fillId="0" borderId="0" xfId="0" applyFont="1" applyAlignment="1">
      <alignment horizontal="center"/>
    </xf>
    <xf numFmtId="0" fontId="7" fillId="0" borderId="2" xfId="0" applyFont="1" applyBorder="1" applyAlignment="1">
      <alignment vertical="center" wrapText="1"/>
    </xf>
    <xf numFmtId="0" fontId="9" fillId="0" borderId="2" xfId="0" applyFont="1" applyBorder="1"/>
    <xf numFmtId="0" fontId="40" fillId="13" borderId="90" xfId="0" applyFont="1" applyFill="1" applyBorder="1" applyAlignment="1">
      <alignment horizontal="left" wrapText="1"/>
    </xf>
    <xf numFmtId="0" fontId="41" fillId="13" borderId="90" xfId="0" applyFont="1" applyFill="1" applyBorder="1" applyAlignment="1">
      <alignment horizontal="center"/>
    </xf>
    <xf numFmtId="0" fontId="37" fillId="0" borderId="0" xfId="0" applyFont="1" applyAlignment="1">
      <alignment horizontal="center" vertical="center" wrapText="1"/>
    </xf>
    <xf numFmtId="10" fontId="29" fillId="2" borderId="81" xfId="0" applyNumberFormat="1" applyFont="1" applyFill="1" applyBorder="1" applyAlignment="1">
      <alignment horizontal="center" vertical="center"/>
    </xf>
    <xf numFmtId="0" fontId="9" fillId="9" borderId="75" xfId="0" applyFont="1" applyFill="1" applyBorder="1"/>
    <xf numFmtId="10" fontId="29" fillId="9" borderId="3" xfId="0" applyNumberFormat="1" applyFont="1" applyFill="1" applyBorder="1" applyAlignment="1">
      <alignment horizontal="center" vertical="center" wrapText="1"/>
    </xf>
    <xf numFmtId="0" fontId="9" fillId="2" borderId="3" xfId="0" applyFont="1" applyFill="1" applyBorder="1"/>
    <xf numFmtId="0" fontId="9" fillId="9" borderId="83" xfId="0" applyFont="1" applyFill="1" applyBorder="1"/>
    <xf numFmtId="10" fontId="29" fillId="9" borderId="56" xfId="0" applyNumberFormat="1" applyFont="1" applyFill="1" applyBorder="1" applyAlignment="1">
      <alignment horizontal="center" vertical="center"/>
    </xf>
    <xf numFmtId="0" fontId="9" fillId="2" borderId="75" xfId="0" applyFont="1" applyFill="1" applyBorder="1"/>
    <xf numFmtId="10" fontId="29" fillId="2" borderId="56" xfId="0" applyNumberFormat="1" applyFont="1" applyFill="1" applyBorder="1" applyAlignment="1">
      <alignment horizontal="center" vertical="center"/>
    </xf>
    <xf numFmtId="9" fontId="29" fillId="9" borderId="56" xfId="0" applyNumberFormat="1" applyFont="1" applyFill="1" applyBorder="1" applyAlignment="1">
      <alignment horizontal="center" vertical="center"/>
    </xf>
    <xf numFmtId="9" fontId="29" fillId="2" borderId="56" xfId="0" applyNumberFormat="1" applyFont="1" applyFill="1" applyBorder="1" applyAlignment="1">
      <alignment horizontal="center" vertical="center"/>
    </xf>
    <xf numFmtId="10" fontId="29" fillId="2" borderId="109" xfId="0" applyNumberFormat="1" applyFont="1" applyFill="1" applyBorder="1" applyAlignment="1">
      <alignment horizontal="center" vertical="center"/>
    </xf>
    <xf numFmtId="10" fontId="29" fillId="9" borderId="81" xfId="0" applyNumberFormat="1" applyFont="1" applyFill="1" applyBorder="1" applyAlignment="1">
      <alignment horizontal="center" vertical="center"/>
    </xf>
    <xf numFmtId="0" fontId="9" fillId="2" borderId="81" xfId="0" applyFont="1" applyFill="1" applyBorder="1"/>
    <xf numFmtId="10" fontId="29" fillId="2" borderId="21" xfId="0" applyNumberFormat="1" applyFont="1" applyFill="1" applyBorder="1" applyAlignment="1">
      <alignment horizontal="center" vertical="center" wrapText="1"/>
    </xf>
    <xf numFmtId="0" fontId="9" fillId="9" borderId="3" xfId="0" applyFont="1" applyFill="1" applyBorder="1"/>
    <xf numFmtId="10" fontId="29" fillId="9" borderId="21" xfId="0" applyNumberFormat="1" applyFont="1" applyFill="1" applyBorder="1" applyAlignment="1">
      <alignment horizontal="center" vertical="center" wrapText="1"/>
    </xf>
    <xf numFmtId="0" fontId="9" fillId="9" borderId="81" xfId="0" applyFont="1" applyFill="1" applyBorder="1"/>
    <xf numFmtId="9" fontId="29" fillId="9" borderId="109" xfId="0" applyNumberFormat="1" applyFont="1" applyFill="1" applyBorder="1" applyAlignment="1">
      <alignment horizontal="center" vertical="center"/>
    </xf>
    <xf numFmtId="10" fontId="29" fillId="2" borderId="3" xfId="0" applyNumberFormat="1" applyFont="1" applyFill="1" applyBorder="1" applyAlignment="1">
      <alignment horizontal="center" vertical="center" wrapText="1"/>
    </xf>
    <xf numFmtId="0" fontId="9" fillId="2" borderId="83" xfId="0" applyFont="1" applyFill="1" applyBorder="1"/>
    <xf numFmtId="10" fontId="29" fillId="8" borderId="80" xfId="0" applyNumberFormat="1" applyFont="1" applyFill="1" applyBorder="1" applyAlignment="1">
      <alignment horizontal="center" vertical="center" wrapText="1"/>
    </xf>
    <xf numFmtId="0" fontId="9" fillId="2" borderId="80" xfId="0" applyFont="1" applyFill="1" applyBorder="1"/>
    <xf numFmtId="0" fontId="9" fillId="9" borderId="89" xfId="0" applyFont="1" applyFill="1" applyBorder="1"/>
    <xf numFmtId="0" fontId="9" fillId="9" borderId="80" xfId="0" applyFont="1" applyFill="1" applyBorder="1"/>
    <xf numFmtId="0" fontId="9" fillId="2" borderId="89" xfId="0" applyFont="1" applyFill="1" applyBorder="1"/>
    <xf numFmtId="10" fontId="29" fillId="8" borderId="190" xfId="0" applyNumberFormat="1" applyFont="1" applyFill="1" applyBorder="1" applyAlignment="1">
      <alignment horizontal="center" vertical="center" wrapText="1"/>
    </xf>
    <xf numFmtId="0" fontId="9" fillId="2" borderId="192" xfId="0" applyFont="1" applyFill="1" applyBorder="1"/>
    <xf numFmtId="0" fontId="9" fillId="9" borderId="198" xfId="0" applyFont="1" applyFill="1" applyBorder="1"/>
    <xf numFmtId="10" fontId="29" fillId="9" borderId="2" xfId="0" applyNumberFormat="1" applyFont="1" applyFill="1" applyBorder="1" applyAlignment="1">
      <alignment horizontal="center" vertical="center" wrapText="1"/>
    </xf>
    <xf numFmtId="0" fontId="9" fillId="9" borderId="194" xfId="0" applyFont="1" applyFill="1" applyBorder="1"/>
    <xf numFmtId="10" fontId="28" fillId="2" borderId="56" xfId="0" applyNumberFormat="1" applyFont="1" applyFill="1" applyBorder="1" applyAlignment="1">
      <alignment horizontal="center" vertical="center"/>
    </xf>
    <xf numFmtId="0" fontId="9" fillId="9" borderId="192" xfId="0" applyFont="1" applyFill="1" applyBorder="1"/>
    <xf numFmtId="0" fontId="9" fillId="2" borderId="198" xfId="0" applyFont="1" applyFill="1" applyBorder="1"/>
    <xf numFmtId="10" fontId="29" fillId="2" borderId="2" xfId="0" applyNumberFormat="1" applyFont="1" applyFill="1" applyBorder="1" applyAlignment="1">
      <alignment horizontal="center" vertical="center" wrapText="1"/>
    </xf>
    <xf numFmtId="0" fontId="9" fillId="2" borderId="194" xfId="0" applyFont="1" applyFill="1" applyBorder="1"/>
    <xf numFmtId="10" fontId="29" fillId="2" borderId="179" xfId="0" applyNumberFormat="1" applyFont="1" applyFill="1" applyBorder="1" applyAlignment="1">
      <alignment horizontal="center" vertical="center"/>
    </xf>
    <xf numFmtId="10" fontId="29" fillId="9" borderId="56" xfId="0" applyNumberFormat="1" applyFont="1" applyFill="1" applyBorder="1" applyAlignment="1">
      <alignment horizontal="center" vertical="center" wrapText="1"/>
    </xf>
    <xf numFmtId="10" fontId="29" fillId="2" borderId="109" xfId="0" applyNumberFormat="1" applyFont="1" applyFill="1" applyBorder="1" applyAlignment="1">
      <alignment horizontal="center" vertical="center" wrapText="1"/>
    </xf>
    <xf numFmtId="10" fontId="29" fillId="9" borderId="179" xfId="0" applyNumberFormat="1" applyFont="1" applyFill="1" applyBorder="1" applyAlignment="1">
      <alignment horizontal="center" vertical="center"/>
    </xf>
    <xf numFmtId="10" fontId="29" fillId="2" borderId="2" xfId="0" applyNumberFormat="1" applyFont="1" applyFill="1" applyBorder="1" applyAlignment="1">
      <alignment horizontal="center" vertical="center"/>
    </xf>
    <xf numFmtId="0" fontId="9" fillId="9" borderId="4" xfId="0" applyFont="1" applyFill="1" applyBorder="1"/>
    <xf numFmtId="10" fontId="28" fillId="9" borderId="109" xfId="0" applyNumberFormat="1" applyFont="1" applyFill="1" applyBorder="1" applyAlignment="1">
      <alignment horizontal="center" vertical="center"/>
    </xf>
    <xf numFmtId="10" fontId="0" fillId="0" borderId="2" xfId="0" applyNumberFormat="1" applyFont="1" applyBorder="1" applyAlignment="1">
      <alignment horizontal="center" vertical="center" wrapText="1"/>
    </xf>
    <xf numFmtId="10" fontId="0" fillId="0" borderId="179" xfId="0" applyNumberFormat="1" applyFont="1" applyBorder="1" applyAlignment="1">
      <alignment horizontal="center" vertical="center" wrapText="1"/>
    </xf>
    <xf numFmtId="4" fontId="0" fillId="0" borderId="2" xfId="0" applyNumberFormat="1" applyFont="1" applyBorder="1" applyAlignment="1">
      <alignment horizontal="center" vertical="center" wrapText="1"/>
    </xf>
    <xf numFmtId="0" fontId="58" fillId="0" borderId="175" xfId="0" applyFont="1" applyBorder="1" applyAlignment="1">
      <alignment horizontal="center" vertical="center" wrapText="1"/>
    </xf>
    <xf numFmtId="0" fontId="9" fillId="0" borderId="181" xfId="0" applyFont="1" applyBorder="1"/>
    <xf numFmtId="0" fontId="9" fillId="0" borderId="193" xfId="0" applyFont="1" applyBorder="1"/>
    <xf numFmtId="10" fontId="0" fillId="0" borderId="176" xfId="0" applyNumberFormat="1" applyFont="1" applyBorder="1" applyAlignment="1">
      <alignment horizontal="center" vertical="center"/>
    </xf>
    <xf numFmtId="0" fontId="9" fillId="0" borderId="194" xfId="0" applyFont="1" applyBorder="1"/>
    <xf numFmtId="0" fontId="0" fillId="0" borderId="2" xfId="0" applyFont="1" applyBorder="1" applyAlignment="1">
      <alignment horizontal="left" vertical="center" wrapText="1"/>
    </xf>
    <xf numFmtId="0" fontId="0" fillId="0" borderId="176" xfId="0" applyFont="1" applyBorder="1" applyAlignment="1">
      <alignment horizontal="left" vertical="center" wrapText="1"/>
    </xf>
    <xf numFmtId="0" fontId="0" fillId="0" borderId="176" xfId="0" applyFont="1" applyBorder="1" applyAlignment="1">
      <alignment horizontal="center" vertical="center" wrapText="1"/>
    </xf>
    <xf numFmtId="0" fontId="0" fillId="0" borderId="2" xfId="0" applyFont="1" applyBorder="1" applyAlignment="1">
      <alignment horizontal="center" vertical="center" wrapText="1"/>
    </xf>
    <xf numFmtId="9" fontId="0" fillId="0" borderId="3" xfId="0" applyNumberFormat="1" applyFont="1" applyBorder="1" applyAlignment="1">
      <alignment horizontal="center" vertical="center" wrapText="1"/>
    </xf>
    <xf numFmtId="9" fontId="0" fillId="0" borderId="2" xfId="0" applyNumberFormat="1" applyFont="1" applyBorder="1" applyAlignment="1">
      <alignment horizontal="center" vertical="center" wrapText="1"/>
    </xf>
    <xf numFmtId="0" fontId="57" fillId="0" borderId="175" xfId="0" applyFont="1" applyBorder="1" applyAlignment="1">
      <alignment horizontal="center" vertical="center" wrapText="1"/>
    </xf>
    <xf numFmtId="0" fontId="0" fillId="0" borderId="2" xfId="0" applyFont="1" applyBorder="1" applyAlignment="1">
      <alignment vertical="center" wrapText="1"/>
    </xf>
    <xf numFmtId="49" fontId="0" fillId="0" borderId="81" xfId="0" applyNumberFormat="1" applyFont="1" applyBorder="1" applyAlignment="1">
      <alignment horizontal="center" vertical="center" wrapText="1"/>
    </xf>
    <xf numFmtId="9" fontId="35" fillId="20" borderId="2" xfId="0" applyNumberFormat="1" applyFont="1" applyFill="1" applyBorder="1" applyAlignment="1">
      <alignment horizontal="center" vertical="center"/>
    </xf>
    <xf numFmtId="0" fontId="35" fillId="8" borderId="30" xfId="0" applyFont="1" applyFill="1" applyBorder="1" applyAlignment="1">
      <alignment horizontal="center" vertical="center"/>
    </xf>
    <xf numFmtId="0" fontId="9" fillId="0" borderId="195" xfId="0" applyFont="1" applyBorder="1"/>
    <xf numFmtId="0" fontId="9" fillId="0" borderId="196" xfId="0" applyFont="1" applyBorder="1"/>
    <xf numFmtId="0" fontId="0" fillId="0" borderId="176" xfId="0" applyFont="1" applyBorder="1" applyAlignment="1">
      <alignment vertical="center" wrapText="1"/>
    </xf>
    <xf numFmtId="10" fontId="35" fillId="20" borderId="2" xfId="0" applyNumberFormat="1" applyFont="1" applyFill="1" applyBorder="1" applyAlignment="1">
      <alignment horizontal="center" vertical="center"/>
    </xf>
    <xf numFmtId="49" fontId="0" fillId="0" borderId="2" xfId="0" applyNumberFormat="1" applyFont="1" applyBorder="1" applyAlignment="1">
      <alignment horizontal="center" vertical="center" wrapText="1"/>
    </xf>
    <xf numFmtId="0" fontId="35" fillId="8" borderId="30" xfId="0" applyFont="1" applyFill="1" applyBorder="1" applyAlignment="1">
      <alignment horizontal="center" vertical="center" wrapText="1"/>
    </xf>
    <xf numFmtId="3" fontId="0" fillId="0" borderId="81" xfId="0" applyNumberFormat="1" applyFont="1" applyBorder="1" applyAlignment="1">
      <alignment horizontal="center" vertical="center" wrapText="1"/>
    </xf>
    <xf numFmtId="3" fontId="0" fillId="0" borderId="179" xfId="0" applyNumberFormat="1" applyFont="1" applyBorder="1" applyAlignment="1">
      <alignment horizontal="center" vertical="center" wrapText="1"/>
    </xf>
    <xf numFmtId="3" fontId="0" fillId="0" borderId="176" xfId="0" applyNumberFormat="1" applyFont="1" applyBorder="1" applyAlignment="1">
      <alignment horizontal="center" vertical="center"/>
    </xf>
    <xf numFmtId="0" fontId="0" fillId="0" borderId="65" xfId="0" applyFont="1" applyBorder="1" applyAlignment="1">
      <alignment horizontal="center" vertical="center" wrapText="1"/>
    </xf>
    <xf numFmtId="3" fontId="0" fillId="0" borderId="3" xfId="0" applyNumberFormat="1" applyFont="1" applyBorder="1" applyAlignment="1">
      <alignment horizontal="center" vertical="center"/>
    </xf>
    <xf numFmtId="3" fontId="0" fillId="0" borderId="2" xfId="0" applyNumberFormat="1" applyFont="1" applyBorder="1" applyAlignment="1">
      <alignment horizontal="center" vertical="center"/>
    </xf>
    <xf numFmtId="0" fontId="35" fillId="8" borderId="14" xfId="0" applyFont="1" applyFill="1" applyBorder="1" applyAlignment="1">
      <alignment horizontal="center" vertical="center" wrapText="1"/>
    </xf>
    <xf numFmtId="0" fontId="9" fillId="0" borderId="85" xfId="0" applyFont="1" applyBorder="1"/>
    <xf numFmtId="0" fontId="9" fillId="0" borderId="86" xfId="0" applyFont="1" applyBorder="1"/>
    <xf numFmtId="10" fontId="0" fillId="0" borderId="2" xfId="0" applyNumberFormat="1" applyFont="1" applyBorder="1" applyAlignment="1">
      <alignment horizontal="center" vertical="center"/>
    </xf>
    <xf numFmtId="3" fontId="0" fillId="0" borderId="2" xfId="0" applyNumberFormat="1" applyFont="1" applyBorder="1" applyAlignment="1">
      <alignment horizontal="center" vertical="center" wrapText="1"/>
    </xf>
    <xf numFmtId="0" fontId="0" fillId="0" borderId="2" xfId="0" applyFont="1" applyBorder="1" applyAlignment="1">
      <alignment horizontal="left" vertical="center"/>
    </xf>
    <xf numFmtId="0" fontId="0" fillId="0" borderId="65" xfId="0" applyFont="1" applyBorder="1" applyAlignment="1">
      <alignment horizontal="left" vertical="center" wrapText="1"/>
    </xf>
    <xf numFmtId="3" fontId="0" fillId="0" borderId="65" xfId="0" applyNumberFormat="1" applyFont="1" applyBorder="1" applyAlignment="1">
      <alignment horizontal="center" vertical="center" wrapText="1"/>
    </xf>
    <xf numFmtId="10" fontId="0" fillId="0" borderId="65" xfId="0" applyNumberFormat="1" applyFont="1" applyBorder="1" applyAlignment="1">
      <alignment horizontal="center" vertical="center"/>
    </xf>
    <xf numFmtId="0" fontId="9" fillId="0" borderId="83" xfId="0" applyFont="1" applyBorder="1"/>
    <xf numFmtId="0" fontId="0" fillId="0" borderId="2" xfId="0" applyFont="1" applyBorder="1" applyAlignment="1">
      <alignment horizontal="center" vertical="center"/>
    </xf>
    <xf numFmtId="0" fontId="9" fillId="0" borderId="84" xfId="0" applyFont="1" applyBorder="1"/>
    <xf numFmtId="9" fontId="0" fillId="0" borderId="176" xfId="0" applyNumberFormat="1" applyFont="1" applyBorder="1" applyAlignment="1">
      <alignment horizontal="center" vertical="center" wrapText="1"/>
    </xf>
    <xf numFmtId="3" fontId="0" fillId="0" borderId="176" xfId="0" applyNumberFormat="1" applyFont="1" applyBorder="1" applyAlignment="1">
      <alignment horizontal="center" vertical="center" wrapText="1"/>
    </xf>
    <xf numFmtId="3" fontId="0" fillId="0" borderId="65" xfId="0" applyNumberFormat="1" applyFont="1" applyBorder="1" applyAlignment="1">
      <alignment horizontal="center" vertical="center"/>
    </xf>
    <xf numFmtId="0" fontId="0" fillId="0" borderId="65" xfId="0" applyFont="1" applyBorder="1" applyAlignment="1">
      <alignment horizontal="center" vertical="center"/>
    </xf>
    <xf numFmtId="0" fontId="0" fillId="0" borderId="3" xfId="0" applyFont="1" applyBorder="1" applyAlignment="1">
      <alignment horizontal="center" vertical="center"/>
    </xf>
    <xf numFmtId="0" fontId="0" fillId="0" borderId="65" xfId="0" applyFont="1" applyBorder="1" applyAlignment="1">
      <alignment horizontal="left" vertical="center"/>
    </xf>
    <xf numFmtId="0" fontId="28" fillId="0" borderId="2" xfId="0" applyFont="1" applyBorder="1" applyAlignment="1">
      <alignment vertical="center"/>
    </xf>
    <xf numFmtId="0" fontId="28" fillId="0" borderId="2" xfId="0" applyFont="1" applyBorder="1" applyAlignment="1">
      <alignment horizontal="center" vertical="center"/>
    </xf>
    <xf numFmtId="9" fontId="28" fillId="0" borderId="2" xfId="0" applyNumberFormat="1" applyFont="1" applyBorder="1" applyAlignment="1">
      <alignment horizontal="center" vertical="center"/>
    </xf>
    <xf numFmtId="49" fontId="0" fillId="0" borderId="179" xfId="0" applyNumberFormat="1" applyFont="1" applyBorder="1" applyAlignment="1">
      <alignment horizontal="center" vertical="center" wrapText="1"/>
    </xf>
    <xf numFmtId="9" fontId="0" fillId="0" borderId="81" xfId="0" applyNumberFormat="1" applyFont="1" applyBorder="1" applyAlignment="1">
      <alignment horizontal="center" vertical="center" wrapText="1"/>
    </xf>
    <xf numFmtId="9" fontId="0" fillId="0" borderId="179" xfId="0" applyNumberFormat="1" applyFont="1" applyBorder="1" applyAlignment="1">
      <alignment horizontal="center" vertical="center" wrapText="1"/>
    </xf>
    <xf numFmtId="10" fontId="29" fillId="9" borderId="65" xfId="0" applyNumberFormat="1" applyFont="1" applyFill="1" applyBorder="1" applyAlignment="1">
      <alignment horizontal="center" vertical="center" wrapText="1"/>
    </xf>
    <xf numFmtId="10" fontId="29" fillId="0" borderId="2" xfId="0" applyNumberFormat="1" applyFont="1" applyBorder="1" applyAlignment="1">
      <alignment horizontal="center" vertical="center" wrapText="1"/>
    </xf>
    <xf numFmtId="10" fontId="29" fillId="0" borderId="3" xfId="0" applyNumberFormat="1" applyFont="1" applyBorder="1" applyAlignment="1">
      <alignment horizontal="center" vertical="center" wrapText="1"/>
    </xf>
    <xf numFmtId="10" fontId="29" fillId="0" borderId="65" xfId="0" applyNumberFormat="1" applyFont="1" applyBorder="1" applyAlignment="1">
      <alignment horizontal="center" vertical="center" wrapText="1"/>
    </xf>
    <xf numFmtId="0" fontId="0" fillId="0" borderId="3" xfId="0" applyFont="1" applyBorder="1" applyAlignment="1">
      <alignment horizontal="left" vertical="center" wrapText="1"/>
    </xf>
    <xf numFmtId="3" fontId="0" fillId="0" borderId="3" xfId="0" applyNumberFormat="1" applyFont="1" applyBorder="1" applyAlignment="1">
      <alignment horizontal="left" vertical="top" wrapText="1"/>
    </xf>
    <xf numFmtId="0" fontId="0" fillId="0" borderId="3" xfId="0" applyFont="1" applyBorder="1" applyAlignment="1">
      <alignment horizontal="center" vertical="center" wrapText="1"/>
    </xf>
    <xf numFmtId="10" fontId="0" fillId="0" borderId="210" xfId="0" applyNumberFormat="1" applyFont="1" applyBorder="1" applyAlignment="1">
      <alignment horizontal="center" vertical="center"/>
    </xf>
    <xf numFmtId="0" fontId="22" fillId="0" borderId="5" xfId="0" applyFont="1" applyBorder="1" applyAlignment="1">
      <alignment horizontal="center"/>
    </xf>
    <xf numFmtId="9" fontId="0" fillId="0" borderId="2" xfId="0" applyNumberFormat="1" applyFont="1" applyBorder="1" applyAlignment="1">
      <alignment horizontal="center" vertical="center"/>
    </xf>
    <xf numFmtId="3" fontId="0" fillId="0" borderId="3" xfId="0" applyNumberFormat="1" applyFont="1" applyBorder="1" applyAlignment="1">
      <alignment horizontal="center" vertical="center" wrapText="1"/>
    </xf>
    <xf numFmtId="10" fontId="0" fillId="0" borderId="176" xfId="0" applyNumberFormat="1" applyFont="1" applyBorder="1" applyAlignment="1">
      <alignment horizontal="center" vertical="center" wrapText="1"/>
    </xf>
    <xf numFmtId="10" fontId="0" fillId="0" borderId="3" xfId="0" applyNumberFormat="1" applyFont="1" applyBorder="1" applyAlignment="1">
      <alignment horizontal="center" vertical="center"/>
    </xf>
    <xf numFmtId="0" fontId="26" fillId="0" borderId="64" xfId="0" applyFont="1" applyBorder="1" applyAlignment="1">
      <alignment horizontal="center" vertical="center" wrapText="1"/>
    </xf>
    <xf numFmtId="0" fontId="9" fillId="0" borderId="70" xfId="0" applyFont="1" applyBorder="1"/>
    <xf numFmtId="0" fontId="9" fillId="0" borderId="82" xfId="0" applyFont="1" applyBorder="1"/>
    <xf numFmtId="10" fontId="59" fillId="0" borderId="176" xfId="0" applyNumberFormat="1" applyFont="1" applyBorder="1" applyAlignment="1">
      <alignment horizontal="center" vertical="center" wrapText="1"/>
    </xf>
    <xf numFmtId="0" fontId="54" fillId="0" borderId="37" xfId="0" applyFont="1" applyBorder="1" applyAlignment="1">
      <alignment horizontal="center" vertical="center" wrapText="1"/>
    </xf>
    <xf numFmtId="0" fontId="57" fillId="0" borderId="64" xfId="0" applyFont="1" applyBorder="1" applyAlignment="1">
      <alignment horizontal="center" vertical="center" wrapText="1"/>
    </xf>
    <xf numFmtId="0" fontId="52" fillId="0" borderId="142" xfId="0" applyFont="1" applyBorder="1" applyAlignment="1">
      <alignment horizontal="center" vertical="center" wrapText="1"/>
    </xf>
    <xf numFmtId="0" fontId="9" fillId="0" borderId="143" xfId="0" applyFont="1" applyBorder="1"/>
    <xf numFmtId="0" fontId="9" fillId="0" borderId="151" xfId="0" applyFont="1" applyBorder="1"/>
    <xf numFmtId="0" fontId="24" fillId="0" borderId="30" xfId="0" applyFont="1" applyBorder="1" applyAlignment="1">
      <alignment horizontal="center" vertical="center"/>
    </xf>
    <xf numFmtId="0" fontId="9" fillId="0" borderId="130" xfId="0" applyFont="1" applyBorder="1"/>
    <xf numFmtId="0" fontId="24" fillId="3" borderId="30" xfId="0" applyFont="1" applyFill="1" applyBorder="1" applyAlignment="1">
      <alignment horizontal="center" vertical="center"/>
    </xf>
    <xf numFmtId="49" fontId="24" fillId="3" borderId="2" xfId="0" applyNumberFormat="1" applyFont="1" applyFill="1" applyBorder="1" applyAlignment="1">
      <alignment horizontal="center" vertical="center" wrapText="1"/>
    </xf>
    <xf numFmtId="49" fontId="24" fillId="0" borderId="120" xfId="0" applyNumberFormat="1" applyFont="1" applyBorder="1" applyAlignment="1">
      <alignment horizontal="center" vertical="center" wrapText="1"/>
    </xf>
    <xf numFmtId="0" fontId="9" fillId="0" borderId="131" xfId="0" applyFont="1" applyBorder="1"/>
    <xf numFmtId="49" fontId="24" fillId="0" borderId="30" xfId="0" applyNumberFormat="1" applyFont="1" applyBorder="1" applyAlignment="1">
      <alignment horizontal="left" vertical="center" wrapText="1"/>
    </xf>
    <xf numFmtId="0" fontId="24" fillId="3" borderId="2" xfId="0" applyFont="1" applyFill="1" applyBorder="1" applyAlignment="1">
      <alignment horizontal="center" vertical="center"/>
    </xf>
    <xf numFmtId="0" fontId="9" fillId="0" borderId="126" xfId="0" applyFont="1" applyBorder="1"/>
    <xf numFmtId="10" fontId="24"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50" fillId="0" borderId="30" xfId="0" applyFont="1" applyBorder="1" applyAlignment="1">
      <alignment horizontal="center" vertical="center"/>
    </xf>
    <xf numFmtId="0" fontId="24" fillId="0" borderId="2" xfId="0" applyFont="1" applyBorder="1" applyAlignment="1">
      <alignment horizontal="center" vertical="center"/>
    </xf>
    <xf numFmtId="0" fontId="46" fillId="15" borderId="114" xfId="0" applyFont="1" applyFill="1" applyBorder="1" applyAlignment="1">
      <alignment horizontal="center" vertical="center" wrapText="1"/>
    </xf>
    <xf numFmtId="0" fontId="9" fillId="0" borderId="116" xfId="0" applyFont="1" applyBorder="1"/>
    <xf numFmtId="0" fontId="9" fillId="0" borderId="115" xfId="0" applyFont="1" applyBorder="1"/>
    <xf numFmtId="10" fontId="50" fillId="0" borderId="2" xfId="0" applyNumberFormat="1" applyFont="1" applyBorder="1" applyAlignment="1">
      <alignment horizontal="center" vertical="center"/>
    </xf>
    <xf numFmtId="10" fontId="24" fillId="3" borderId="2" xfId="0" applyNumberFormat="1" applyFont="1" applyFill="1" applyBorder="1" applyAlignment="1">
      <alignment horizontal="center" vertical="center" wrapText="1"/>
    </xf>
    <xf numFmtId="10" fontId="51" fillId="0" borderId="2" xfId="0" applyNumberFormat="1" applyFont="1" applyBorder="1" applyAlignment="1">
      <alignment horizontal="center" vertical="center"/>
    </xf>
    <xf numFmtId="49" fontId="24" fillId="0" borderId="2" xfId="0" applyNumberFormat="1" applyFont="1" applyBorder="1" applyAlignment="1">
      <alignment horizontal="center" vertical="center" wrapText="1"/>
    </xf>
    <xf numFmtId="0" fontId="46" fillId="0" borderId="124" xfId="0" applyFont="1" applyBorder="1" applyAlignment="1">
      <alignment horizontal="center" vertical="center" wrapText="1"/>
    </xf>
    <xf numFmtId="9" fontId="24" fillId="0" borderId="2" xfId="0" applyNumberFormat="1" applyFont="1" applyBorder="1" applyAlignment="1">
      <alignment horizontal="center" vertical="center" wrapText="1"/>
    </xf>
    <xf numFmtId="49" fontId="24" fillId="3" borderId="30" xfId="0" applyNumberFormat="1" applyFont="1" applyFill="1" applyBorder="1" applyAlignment="1">
      <alignment horizontal="center" vertical="center" wrapText="1"/>
    </xf>
    <xf numFmtId="3" fontId="24" fillId="0" borderId="2" xfId="0" applyNumberFormat="1" applyFont="1" applyBorder="1" applyAlignment="1">
      <alignment horizontal="center" vertical="center" wrapText="1"/>
    </xf>
    <xf numFmtId="0" fontId="24" fillId="0" borderId="30" xfId="0" applyFont="1" applyBorder="1" applyAlignment="1">
      <alignment horizontal="left" vertical="center" wrapText="1"/>
    </xf>
    <xf numFmtId="10" fontId="50" fillId="17" borderId="2" xfId="0" applyNumberFormat="1" applyFont="1" applyFill="1" applyBorder="1" applyAlignment="1">
      <alignment horizontal="center" vertical="center"/>
    </xf>
    <xf numFmtId="0" fontId="24" fillId="0" borderId="136" xfId="0" applyFont="1" applyBorder="1" applyAlignment="1">
      <alignment horizontal="center" vertical="center" wrapText="1"/>
    </xf>
    <xf numFmtId="0" fontId="24" fillId="2" borderId="2" xfId="0" applyFont="1" applyFill="1" applyBorder="1" applyAlignment="1">
      <alignment horizontal="center" vertical="center" wrapText="1"/>
    </xf>
    <xf numFmtId="0" fontId="46" fillId="15" borderId="30" xfId="0" applyFont="1" applyFill="1" applyBorder="1" applyAlignment="1">
      <alignment horizontal="center" vertical="center"/>
    </xf>
    <xf numFmtId="0" fontId="46" fillId="0" borderId="90" xfId="0" applyFont="1" applyBorder="1" applyAlignment="1">
      <alignment horizontal="center" vertical="center" wrapText="1"/>
    </xf>
    <xf numFmtId="0" fontId="46" fillId="16" borderId="90" xfId="0" applyFont="1" applyFill="1" applyBorder="1" applyAlignment="1">
      <alignment horizontal="center" vertical="center" wrapText="1"/>
    </xf>
    <xf numFmtId="0" fontId="46" fillId="0" borderId="2" xfId="0" applyFont="1" applyBorder="1" applyAlignment="1">
      <alignment horizontal="left" vertical="center" wrapText="1"/>
    </xf>
    <xf numFmtId="0" fontId="9" fillId="0" borderId="117" xfId="0" applyFont="1" applyBorder="1"/>
    <xf numFmtId="0" fontId="50" fillId="0" borderId="2" xfId="0" applyFont="1" applyBorder="1"/>
    <xf numFmtId="0" fontId="46" fillId="0" borderId="30" xfId="0" applyFont="1" applyBorder="1" applyAlignment="1">
      <alignment horizontal="center" vertical="center" wrapText="1"/>
    </xf>
    <xf numFmtId="0" fontId="24" fillId="0" borderId="2" xfId="0" applyFont="1" applyBorder="1" applyAlignment="1">
      <alignment horizontal="left" vertical="center" wrapText="1"/>
    </xf>
    <xf numFmtId="0" fontId="46" fillId="0" borderId="14" xfId="0" applyFont="1" applyBorder="1" applyAlignment="1">
      <alignment horizontal="left" vertical="center" wrapText="1"/>
    </xf>
    <xf numFmtId="0" fontId="46" fillId="15" borderId="23" xfId="0" applyFont="1" applyFill="1" applyBorder="1" applyAlignment="1">
      <alignment horizontal="center" vertical="center" wrapText="1"/>
    </xf>
    <xf numFmtId="10" fontId="24" fillId="2" borderId="2" xfId="0" applyNumberFormat="1" applyFont="1" applyFill="1" applyBorder="1" applyAlignment="1">
      <alignment horizontal="center" vertical="center" wrapText="1"/>
    </xf>
    <xf numFmtId="0" fontId="9" fillId="0" borderId="134" xfId="0" applyFont="1" applyBorder="1"/>
    <xf numFmtId="0" fontId="46" fillId="0" borderId="30" xfId="0" applyFont="1" applyBorder="1" applyAlignment="1">
      <alignment horizontal="left" vertical="center" wrapText="1"/>
    </xf>
    <xf numFmtId="9" fontId="46" fillId="0" borderId="2" xfId="0" applyNumberFormat="1" applyFont="1" applyBorder="1" applyAlignment="1">
      <alignment horizontal="center" vertical="center" wrapText="1"/>
    </xf>
    <xf numFmtId="10" fontId="46" fillId="0" borderId="2" xfId="0" applyNumberFormat="1" applyFont="1" applyBorder="1" applyAlignment="1">
      <alignment horizontal="center" vertical="center" wrapText="1"/>
    </xf>
    <xf numFmtId="0" fontId="46" fillId="15" borderId="90" xfId="0" applyFont="1" applyFill="1" applyBorder="1" applyAlignment="1">
      <alignment horizontal="center" vertical="center" wrapText="1"/>
    </xf>
    <xf numFmtId="0" fontId="24" fillId="2" borderId="136" xfId="0" applyFont="1" applyFill="1" applyBorder="1" applyAlignment="1">
      <alignment horizontal="center" vertical="center" wrapText="1"/>
    </xf>
    <xf numFmtId="0" fontId="46" fillId="15" borderId="5" xfId="0" applyFont="1" applyFill="1" applyBorder="1" applyAlignment="1">
      <alignment horizontal="center" vertical="center"/>
    </xf>
    <xf numFmtId="0" fontId="9" fillId="0" borderId="137" xfId="0" applyFont="1" applyBorder="1"/>
    <xf numFmtId="49" fontId="24" fillId="0" borderId="138" xfId="0" applyNumberFormat="1" applyFont="1" applyBorder="1" applyAlignment="1">
      <alignment horizontal="center" vertical="center" wrapText="1"/>
    </xf>
    <xf numFmtId="0" fontId="9" fillId="0" borderId="139" xfId="0" applyFont="1" applyBorder="1"/>
    <xf numFmtId="0" fontId="43" fillId="0" borderId="5" xfId="0" applyFont="1" applyBorder="1" applyAlignment="1">
      <alignment horizontal="center" vertical="center"/>
    </xf>
    <xf numFmtId="0" fontId="9" fillId="0" borderId="118" xfId="0" applyFont="1" applyBorder="1"/>
    <xf numFmtId="0" fontId="9" fillId="0" borderId="119" xfId="0" applyFont="1" applyBorder="1"/>
    <xf numFmtId="0" fontId="24" fillId="2" borderId="20" xfId="0" applyFont="1" applyFill="1" applyBorder="1" applyAlignment="1">
      <alignment horizontal="center" vertical="center" wrapText="1"/>
    </xf>
    <xf numFmtId="17" fontId="14" fillId="0" borderId="90" xfId="0" applyNumberFormat="1" applyFont="1" applyBorder="1" applyAlignment="1">
      <alignment horizontal="center" vertical="center" wrapText="1"/>
    </xf>
    <xf numFmtId="14" fontId="13" fillId="0" borderId="111" xfId="0" applyNumberFormat="1" applyFont="1" applyBorder="1" applyAlignment="1">
      <alignment horizontal="center" vertical="center" wrapText="1"/>
    </xf>
    <xf numFmtId="0" fontId="9" fillId="0" borderId="112" xfId="0" applyFont="1" applyBorder="1"/>
    <xf numFmtId="0" fontId="17" fillId="0" borderId="23" xfId="0" applyFont="1" applyBorder="1" applyAlignment="1">
      <alignment horizontal="center" vertical="center"/>
    </xf>
    <xf numFmtId="17" fontId="13" fillId="0" borderId="23" xfId="0" applyNumberFormat="1" applyFont="1" applyBorder="1" applyAlignment="1">
      <alignment horizontal="center" vertical="center" wrapText="1"/>
    </xf>
    <xf numFmtId="0" fontId="44" fillId="0" borderId="30" xfId="0" applyFont="1" applyBorder="1" applyAlignment="1">
      <alignment horizontal="center" vertical="center"/>
    </xf>
    <xf numFmtId="0" fontId="46" fillId="0" borderId="35" xfId="0" applyFont="1" applyBorder="1" applyAlignment="1">
      <alignment horizontal="center" vertical="center" wrapText="1"/>
    </xf>
    <xf numFmtId="0" fontId="43" fillId="0" borderId="30" xfId="0" applyFont="1" applyBorder="1" applyAlignment="1">
      <alignment horizontal="center" vertical="center"/>
    </xf>
    <xf numFmtId="0" fontId="46" fillId="0" borderId="30" xfId="0" applyFont="1" applyBorder="1" applyAlignment="1">
      <alignment vertical="center" wrapText="1"/>
    </xf>
    <xf numFmtId="0" fontId="24" fillId="2" borderId="30" xfId="0" applyFont="1" applyFill="1" applyBorder="1" applyAlignment="1">
      <alignment horizontal="left" vertical="center" wrapText="1"/>
    </xf>
    <xf numFmtId="0" fontId="24" fillId="2" borderId="148" xfId="0" applyFont="1" applyFill="1" applyBorder="1" applyAlignment="1">
      <alignment horizontal="left" vertical="center" wrapText="1"/>
    </xf>
    <xf numFmtId="0" fontId="9" fillId="0" borderId="149" xfId="0" applyFont="1" applyBorder="1"/>
    <xf numFmtId="0" fontId="9" fillId="0" borderId="150" xfId="0" applyFont="1" applyBorder="1"/>
    <xf numFmtId="0" fontId="24" fillId="0" borderId="3" xfId="0" applyFont="1" applyBorder="1" applyAlignment="1">
      <alignment horizontal="left" vertical="center" wrapText="1"/>
    </xf>
    <xf numFmtId="0" fontId="24" fillId="0" borderId="3" xfId="0" applyFont="1" applyBorder="1" applyAlignment="1">
      <alignment horizontal="center" vertical="center"/>
    </xf>
    <xf numFmtId="0" fontId="50" fillId="0" borderId="3" xfId="0" applyFont="1" applyBorder="1"/>
    <xf numFmtId="0" fontId="24" fillId="0" borderId="30" xfId="0" applyFont="1" applyBorder="1" applyAlignment="1">
      <alignment vertical="center"/>
    </xf>
    <xf numFmtId="0" fontId="46" fillId="0" borderId="2" xfId="0" applyFont="1" applyBorder="1" applyAlignment="1">
      <alignment horizontal="center" vertical="center" wrapText="1"/>
    </xf>
    <xf numFmtId="0" fontId="24" fillId="0" borderId="3" xfId="0" applyFont="1" applyBorder="1" applyAlignment="1">
      <alignment vertical="center"/>
    </xf>
    <xf numFmtId="0" fontId="46" fillId="16" borderId="152" xfId="0" applyFont="1" applyFill="1" applyBorder="1" applyAlignment="1">
      <alignment horizontal="center" vertical="center" wrapText="1"/>
    </xf>
    <xf numFmtId="0" fontId="9" fillId="0" borderId="153" xfId="0" applyFont="1" applyBorder="1"/>
    <xf numFmtId="0" fontId="9" fillId="0" borderId="154" xfId="0" applyFont="1" applyBorder="1"/>
    <xf numFmtId="0" fontId="50" fillId="2" borderId="2" xfId="0" applyFont="1" applyFill="1" applyBorder="1" applyAlignment="1">
      <alignment horizontal="center"/>
    </xf>
    <xf numFmtId="0" fontId="50" fillId="0" borderId="30" xfId="0" applyFont="1" applyBorder="1" applyAlignment="1">
      <alignment horizontal="left" vertical="top"/>
    </xf>
    <xf numFmtId="0" fontId="50" fillId="2" borderId="2" xfId="0" applyFont="1" applyFill="1" applyBorder="1" applyAlignment="1">
      <alignment horizontal="center" vertical="center"/>
    </xf>
    <xf numFmtId="0" fontId="50" fillId="17" borderId="2" xfId="0" applyFont="1" applyFill="1" applyBorder="1" applyAlignment="1">
      <alignment horizontal="center"/>
    </xf>
    <xf numFmtId="0" fontId="24" fillId="19" borderId="30" xfId="0" applyFont="1" applyFill="1" applyBorder="1" applyAlignment="1">
      <alignment horizontal="center" vertical="center"/>
    </xf>
    <xf numFmtId="0" fontId="24" fillId="19" borderId="2" xfId="0" applyFont="1" applyFill="1" applyBorder="1" applyAlignment="1">
      <alignment vertical="center"/>
    </xf>
    <xf numFmtId="0" fontId="50" fillId="18" borderId="90" xfId="0" applyFont="1" applyFill="1" applyBorder="1" applyAlignment="1">
      <alignment horizontal="center" vertical="center"/>
    </xf>
    <xf numFmtId="0" fontId="24" fillId="19" borderId="30" xfId="0" applyFont="1" applyFill="1" applyBorder="1" applyAlignment="1">
      <alignment vertical="center"/>
    </xf>
    <xf numFmtId="0" fontId="24" fillId="0" borderId="3" xfId="0" applyFont="1" applyBorder="1" applyAlignment="1">
      <alignment vertical="center" wrapText="1"/>
    </xf>
    <xf numFmtId="0" fontId="24" fillId="0" borderId="2" xfId="0" applyFont="1" applyBorder="1" applyAlignment="1">
      <alignment vertical="center" wrapText="1"/>
    </xf>
    <xf numFmtId="0" fontId="24" fillId="2" borderId="35" xfId="0" applyFont="1" applyFill="1" applyBorder="1" applyAlignment="1">
      <alignment horizontal="left" vertical="center" wrapText="1"/>
    </xf>
    <xf numFmtId="0" fontId="46" fillId="0" borderId="3" xfId="0" applyFont="1" applyBorder="1" applyAlignment="1">
      <alignment vertical="center" wrapText="1"/>
    </xf>
    <xf numFmtId="0" fontId="24" fillId="0" borderId="2" xfId="0" applyFont="1" applyBorder="1" applyAlignment="1">
      <alignment vertical="center"/>
    </xf>
    <xf numFmtId="49" fontId="24" fillId="2" borderId="30" xfId="0" applyNumberFormat="1" applyFont="1" applyFill="1" applyBorder="1" applyAlignment="1">
      <alignment horizontal="left" vertical="center" wrapText="1"/>
    </xf>
    <xf numFmtId="0" fontId="50" fillId="18" borderId="90" xfId="0" applyFont="1" applyFill="1" applyBorder="1" applyAlignment="1">
      <alignment horizontal="center"/>
    </xf>
    <xf numFmtId="0" fontId="46" fillId="0" borderId="2" xfId="0" applyFont="1" applyBorder="1" applyAlignment="1">
      <alignment vertical="center" wrapText="1"/>
    </xf>
    <xf numFmtId="0" fontId="46" fillId="15" borderId="124" xfId="0" applyFont="1" applyFill="1" applyBorder="1" applyAlignment="1">
      <alignment horizontal="center" vertical="center" wrapText="1"/>
    </xf>
    <xf numFmtId="0" fontId="24" fillId="19" borderId="30" xfId="0" applyFont="1" applyFill="1" applyBorder="1" applyAlignment="1">
      <alignment horizontal="left" vertical="center" wrapText="1"/>
    </xf>
    <xf numFmtId="3" fontId="24" fillId="2" borderId="2" xfId="0" applyNumberFormat="1" applyFont="1" applyFill="1" applyBorder="1" applyAlignment="1">
      <alignment horizontal="center" vertical="center" wrapText="1"/>
    </xf>
    <xf numFmtId="14" fontId="13" fillId="0" borderId="30" xfId="0" applyNumberFormat="1" applyFont="1" applyBorder="1" applyAlignment="1">
      <alignment horizontal="center" vertical="center" wrapText="1"/>
    </xf>
    <xf numFmtId="10" fontId="24" fillId="0" borderId="3" xfId="0" applyNumberFormat="1" applyFont="1" applyBorder="1" applyAlignment="1">
      <alignment horizontal="center" vertical="center" wrapText="1"/>
    </xf>
    <xf numFmtId="0" fontId="24" fillId="0" borderId="35" xfId="0" applyFont="1" applyBorder="1" applyAlignment="1">
      <alignment horizontal="left" vertical="center" wrapText="1"/>
    </xf>
    <xf numFmtId="0" fontId="50" fillId="0" borderId="30" xfId="0" applyFont="1" applyBorder="1" applyAlignment="1">
      <alignment vertical="center" wrapText="1"/>
    </xf>
    <xf numFmtId="0" fontId="50" fillId="2" borderId="30" xfId="0" applyFont="1" applyFill="1" applyBorder="1" applyAlignment="1">
      <alignment vertical="center" wrapText="1"/>
    </xf>
    <xf numFmtId="0" fontId="24" fillId="0" borderId="30" xfId="0" applyFont="1" applyBorder="1" applyAlignment="1">
      <alignment horizontal="left" vertical="center"/>
    </xf>
    <xf numFmtId="0" fontId="24" fillId="3" borderId="30" xfId="0" applyFont="1" applyFill="1" applyBorder="1" applyAlignment="1">
      <alignment horizontal="left" vertical="center"/>
    </xf>
    <xf numFmtId="49" fontId="24" fillId="0" borderId="30" xfId="0" applyNumberFormat="1" applyFont="1" applyBorder="1" applyAlignment="1">
      <alignment horizontal="center" vertical="center" wrapText="1"/>
    </xf>
    <xf numFmtId="0" fontId="24" fillId="0" borderId="30" xfId="0" applyFont="1" applyBorder="1" applyAlignment="1">
      <alignment horizontal="center" vertical="center" wrapText="1"/>
    </xf>
    <xf numFmtId="0" fontId="46" fillId="0" borderId="160" xfId="0" applyFont="1" applyBorder="1" applyAlignment="1">
      <alignment horizontal="center" vertical="center" wrapText="1"/>
    </xf>
    <xf numFmtId="0" fontId="9" fillId="0" borderId="161" xfId="0" applyFont="1" applyBorder="1"/>
    <xf numFmtId="0" fontId="46" fillId="0" borderId="157" xfId="0" applyFont="1" applyBorder="1" applyAlignment="1">
      <alignment horizontal="center" vertical="center" wrapText="1"/>
    </xf>
    <xf numFmtId="0" fontId="9" fillId="0" borderId="158" xfId="0" applyFont="1" applyBorder="1"/>
    <xf numFmtId="10" fontId="24" fillId="0" borderId="163" xfId="0" applyNumberFormat="1" applyFont="1" applyBorder="1" applyAlignment="1">
      <alignment horizontal="center" vertical="center" wrapText="1"/>
    </xf>
    <xf numFmtId="0" fontId="9" fillId="0" borderId="164" xfId="0" applyFont="1" applyBorder="1"/>
    <xf numFmtId="0" fontId="16" fillId="0" borderId="30" xfId="0" applyFont="1" applyBorder="1" applyAlignment="1">
      <alignment horizontal="center" vertical="center"/>
    </xf>
    <xf numFmtId="49" fontId="24" fillId="2" borderId="30" xfId="0" applyNumberFormat="1" applyFont="1" applyFill="1" applyBorder="1" applyAlignment="1">
      <alignment horizontal="center" vertical="center" wrapText="1"/>
    </xf>
    <xf numFmtId="49" fontId="24" fillId="3" borderId="166" xfId="0" applyNumberFormat="1" applyFont="1" applyFill="1" applyBorder="1" applyAlignment="1">
      <alignment horizontal="center" vertical="center" wrapText="1"/>
    </xf>
    <xf numFmtId="0" fontId="9" fillId="0" borderId="168" xfId="0" applyFont="1" applyBorder="1"/>
    <xf numFmtId="0" fontId="46" fillId="0" borderId="171" xfId="0" applyFont="1" applyBorder="1" applyAlignment="1">
      <alignment horizontal="center" vertical="center" wrapText="1"/>
    </xf>
    <xf numFmtId="0" fontId="9" fillId="0" borderId="172" xfId="0" applyFont="1" applyBorder="1"/>
    <xf numFmtId="0" fontId="46" fillId="15" borderId="23" xfId="0" applyFont="1" applyFill="1" applyBorder="1" applyAlignment="1">
      <alignment horizontal="left" vertical="center" wrapText="1"/>
    </xf>
    <xf numFmtId="0" fontId="9" fillId="0" borderId="183" xfId="0" applyFont="1" applyBorder="1"/>
    <xf numFmtId="10" fontId="24" fillId="3" borderId="163" xfId="0" applyNumberFormat="1" applyFont="1" applyFill="1" applyBorder="1" applyAlignment="1">
      <alignment horizontal="center" vertical="center" wrapText="1"/>
    </xf>
    <xf numFmtId="0" fontId="9" fillId="0" borderId="187" xfId="0" applyFont="1" applyBorder="1"/>
    <xf numFmtId="49" fontId="46" fillId="0" borderId="2" xfId="0" applyNumberFormat="1" applyFont="1" applyBorder="1" applyAlignment="1">
      <alignment horizontal="center" vertical="center" wrapText="1"/>
    </xf>
    <xf numFmtId="0" fontId="24" fillId="0" borderId="90" xfId="0" applyFont="1" applyBorder="1" applyAlignment="1">
      <alignment horizontal="center" vertical="center"/>
    </xf>
    <xf numFmtId="0" fontId="50" fillId="2" borderId="30" xfId="0" applyFont="1" applyFill="1" applyBorder="1" applyAlignment="1">
      <alignment horizontal="left" vertical="center" readingOrder="1"/>
    </xf>
    <xf numFmtId="0" fontId="46" fillId="0" borderId="200" xfId="0" applyFont="1" applyBorder="1" applyAlignment="1">
      <alignment horizontal="center" vertical="center" wrapText="1"/>
    </xf>
    <xf numFmtId="0" fontId="24" fillId="0" borderId="30" xfId="0" applyFont="1" applyBorder="1" applyAlignment="1">
      <alignment horizontal="center"/>
    </xf>
    <xf numFmtId="0" fontId="46" fillId="16" borderId="23" xfId="0" applyFont="1" applyFill="1" applyBorder="1" applyAlignment="1">
      <alignment horizontal="center" vertical="center" wrapText="1"/>
    </xf>
    <xf numFmtId="0" fontId="46" fillId="0" borderId="204" xfId="0" applyFont="1" applyBorder="1" applyAlignment="1">
      <alignment horizontal="center" vertical="center" wrapText="1"/>
    </xf>
    <xf numFmtId="0" fontId="9" fillId="0" borderId="205" xfId="0" applyFont="1" applyBorder="1"/>
    <xf numFmtId="49" fontId="24" fillId="0" borderId="163" xfId="0" applyNumberFormat="1" applyFont="1" applyBorder="1" applyAlignment="1">
      <alignment horizontal="center" vertical="center" wrapText="1"/>
    </xf>
    <xf numFmtId="0" fontId="9" fillId="0" borderId="202" xfId="0" applyFont="1" applyBorder="1"/>
    <xf numFmtId="9" fontId="24" fillId="0" borderId="14" xfId="0" applyNumberFormat="1" applyFont="1" applyBorder="1" applyAlignment="1">
      <alignment horizontal="center" vertical="center" wrapText="1"/>
    </xf>
    <xf numFmtId="49" fontId="24" fillId="0" borderId="121" xfId="0" applyNumberFormat="1" applyFont="1" applyBorder="1" applyAlignment="1">
      <alignment horizontal="center" vertical="center" wrapText="1"/>
    </xf>
    <xf numFmtId="0" fontId="9" fillId="0" borderId="132" xfId="0" applyFont="1" applyBorder="1"/>
    <xf numFmtId="49" fontId="24" fillId="0" borderId="199" xfId="0" applyNumberFormat="1" applyFont="1" applyBorder="1" applyAlignment="1">
      <alignment horizontal="center" vertical="center" wrapText="1"/>
    </xf>
    <xf numFmtId="0" fontId="9" fillId="0" borderId="203" xfId="0" applyFont="1" applyBorder="1"/>
    <xf numFmtId="17" fontId="60" fillId="0" borderId="23" xfId="0" applyNumberFormat="1" applyFont="1" applyBorder="1" applyAlignment="1">
      <alignment horizontal="center" vertical="center" wrapText="1"/>
    </xf>
    <xf numFmtId="17" fontId="61" fillId="0" borderId="90" xfId="0" applyNumberFormat="1" applyFont="1" applyBorder="1" applyAlignment="1">
      <alignment horizontal="center" vertical="center" wrapText="1"/>
    </xf>
    <xf numFmtId="14" fontId="60" fillId="0" borderId="111" xfId="0" applyNumberFormat="1" applyFont="1" applyBorder="1" applyAlignment="1">
      <alignment horizontal="center" vertical="center" wrapText="1"/>
    </xf>
    <xf numFmtId="0" fontId="50" fillId="0" borderId="30" xfId="0" applyFont="1" applyBorder="1" applyAlignment="1">
      <alignment horizontal="left" vertical="center" readingOrder="1"/>
    </xf>
    <xf numFmtId="49" fontId="24" fillId="3" borderId="138" xfId="0" applyNumberFormat="1" applyFont="1" applyFill="1" applyBorder="1" applyAlignment="1">
      <alignment horizontal="center" vertical="center" wrapText="1"/>
    </xf>
    <xf numFmtId="0" fontId="9" fillId="0" borderId="209" xfId="0" applyFont="1" applyBorder="1"/>
    <xf numFmtId="0" fontId="24" fillId="3" borderId="30" xfId="0" applyFont="1" applyFill="1" applyBorder="1" applyAlignment="1">
      <alignment horizontal="left" vertical="center" wrapText="1"/>
    </xf>
    <xf numFmtId="0" fontId="9" fillId="0" borderId="213" xfId="0" applyFont="1" applyBorder="1"/>
    <xf numFmtId="0" fontId="19" fillId="0" borderId="5" xfId="0" applyFont="1" applyBorder="1" applyAlignment="1">
      <alignment horizontal="center" vertical="center"/>
    </xf>
    <xf numFmtId="0" fontId="24" fillId="0" borderId="138" xfId="0" applyFont="1" applyBorder="1" applyAlignment="1">
      <alignment horizontal="center" vertical="center"/>
    </xf>
    <xf numFmtId="49" fontId="24" fillId="0" borderId="30" xfId="0" applyNumberFormat="1" applyFont="1" applyBorder="1" applyAlignment="1">
      <alignment vertical="center" wrapText="1"/>
    </xf>
    <xf numFmtId="0" fontId="62" fillId="0" borderId="30" xfId="0" applyFont="1" applyBorder="1" applyAlignment="1">
      <alignment horizontal="center" wrapText="1"/>
    </xf>
    <xf numFmtId="0" fontId="9" fillId="0" borderId="127" xfId="0" applyFont="1" applyBorder="1"/>
    <xf numFmtId="0" fontId="24" fillId="0" borderId="35" xfId="0" applyFont="1" applyBorder="1" applyAlignment="1">
      <alignment horizontal="center" vertical="center"/>
    </xf>
    <xf numFmtId="49" fontId="24" fillId="0" borderId="35" xfId="0" applyNumberFormat="1" applyFont="1" applyBorder="1" applyAlignment="1">
      <alignment horizontal="left" vertical="center" wrapText="1"/>
    </xf>
    <xf numFmtId="0" fontId="9" fillId="0" borderId="214" xfId="0" applyFont="1" applyBorder="1"/>
    <xf numFmtId="0" fontId="62" fillId="0" borderId="30" xfId="0" applyFont="1" applyBorder="1" applyAlignment="1">
      <alignment horizontal="center"/>
    </xf>
    <xf numFmtId="0" fontId="62" fillId="0" borderId="35" xfId="0" applyFont="1" applyBorder="1" applyAlignment="1">
      <alignment horizontal="center" wrapText="1"/>
    </xf>
    <xf numFmtId="0" fontId="19" fillId="0" borderId="30" xfId="0" applyFont="1" applyBorder="1" applyAlignment="1">
      <alignment horizontal="center" vertical="center"/>
    </xf>
    <xf numFmtId="10" fontId="24" fillId="0" borderId="202" xfId="0" applyNumberFormat="1" applyFont="1" applyBorder="1" applyAlignment="1">
      <alignment horizontal="center" vertical="center" wrapText="1"/>
    </xf>
    <xf numFmtId="3" fontId="24" fillId="0" borderId="121" xfId="0" applyNumberFormat="1" applyFont="1" applyBorder="1" applyAlignment="1">
      <alignment horizontal="center" vertical="center" wrapText="1"/>
    </xf>
    <xf numFmtId="0" fontId="62" fillId="0" borderId="0" xfId="0" applyFont="1" applyAlignment="1">
      <alignment horizontal="center" wrapText="1"/>
    </xf>
    <xf numFmtId="0" fontId="62" fillId="0" borderId="14" xfId="0" applyFont="1" applyBorder="1" applyAlignment="1">
      <alignment horizontal="center" wrapText="1"/>
    </xf>
    <xf numFmtId="49" fontId="24" fillId="0" borderId="131" xfId="0" applyNumberFormat="1" applyFont="1" applyBorder="1" applyAlignment="1">
      <alignment horizontal="center" vertical="center" wrapText="1"/>
    </xf>
    <xf numFmtId="0" fontId="46" fillId="0" borderId="219" xfId="0" applyFont="1" applyBorder="1" applyAlignment="1">
      <alignment horizontal="center" vertical="center" wrapText="1"/>
    </xf>
    <xf numFmtId="0" fontId="46" fillId="0" borderId="218" xfId="0" applyFont="1" applyBorder="1" applyAlignment="1">
      <alignment horizontal="center" vertical="center" wrapText="1"/>
    </xf>
    <xf numFmtId="3" fontId="24" fillId="0" borderId="163" xfId="0" applyNumberFormat="1" applyFont="1" applyBorder="1" applyAlignment="1">
      <alignment horizontal="center" vertical="center" wrapText="1"/>
    </xf>
    <xf numFmtId="3" fontId="24" fillId="0" borderId="199" xfId="0" applyNumberFormat="1" applyFont="1" applyBorder="1" applyAlignment="1">
      <alignment horizontal="center" vertical="center" wrapText="1"/>
    </xf>
    <xf numFmtId="0" fontId="9" fillId="0" borderId="223" xfId="0" applyFont="1" applyBorder="1"/>
    <xf numFmtId="0" fontId="46" fillId="16" borderId="224" xfId="0" applyFont="1" applyFill="1" applyBorder="1" applyAlignment="1">
      <alignment horizontal="center" vertical="center" wrapText="1"/>
    </xf>
    <xf numFmtId="0" fontId="9" fillId="0" borderId="225" xfId="0" applyFont="1" applyBorder="1"/>
    <xf numFmtId="0" fontId="9" fillId="0" borderId="226" xfId="0" applyFont="1" applyBorder="1"/>
    <xf numFmtId="49" fontId="24" fillId="0" borderId="121" xfId="0" applyNumberFormat="1" applyFont="1" applyBorder="1" applyAlignment="1">
      <alignment horizontal="left" vertical="center" wrapText="1"/>
    </xf>
    <xf numFmtId="0" fontId="46" fillId="16" borderId="114" xfId="0" applyFont="1" applyFill="1" applyBorder="1" applyAlignment="1">
      <alignment horizontal="center" vertical="center" wrapText="1"/>
    </xf>
    <xf numFmtId="0" fontId="9" fillId="0" borderId="220" xfId="0" applyFont="1" applyBorder="1"/>
    <xf numFmtId="14" fontId="50" fillId="0" borderId="111" xfId="0" applyNumberFormat="1" applyFont="1" applyBorder="1" applyAlignment="1">
      <alignment horizontal="center" vertical="center" wrapText="1"/>
    </xf>
    <xf numFmtId="17" fontId="50" fillId="0" borderId="23" xfId="0" applyNumberFormat="1" applyFont="1" applyBorder="1" applyAlignment="1">
      <alignment horizontal="center" vertical="center" wrapText="1"/>
    </xf>
    <xf numFmtId="17" fontId="63" fillId="0" borderId="90" xfId="0" applyNumberFormat="1" applyFont="1" applyBorder="1" applyAlignment="1">
      <alignment horizontal="center" vertical="center" wrapText="1"/>
    </xf>
    <xf numFmtId="0" fontId="9" fillId="0" borderId="217" xfId="0" applyFont="1" applyBorder="1"/>
    <xf numFmtId="0" fontId="9" fillId="0" borderId="200" xfId="0" applyFont="1" applyBorder="1"/>
    <xf numFmtId="0" fontId="24" fillId="0" borderId="30" xfId="0" applyFont="1" applyBorder="1" applyAlignment="1">
      <alignment horizontal="left" vertical="top" wrapText="1"/>
    </xf>
    <xf numFmtId="0" fontId="67" fillId="0" borderId="30" xfId="0" applyFont="1" applyBorder="1" applyAlignment="1">
      <alignment horizontal="left" wrapText="1"/>
    </xf>
    <xf numFmtId="0" fontId="67" fillId="0" borderId="30" xfId="0" applyFont="1" applyBorder="1" applyAlignment="1">
      <alignment vertical="top" wrapText="1"/>
    </xf>
    <xf numFmtId="49" fontId="46" fillId="0" borderId="30" xfId="0" applyNumberFormat="1" applyFont="1" applyBorder="1" applyAlignment="1">
      <alignment horizontal="left" vertical="center" wrapText="1"/>
    </xf>
    <xf numFmtId="0" fontId="50" fillId="2" borderId="2" xfId="0" applyFont="1" applyFill="1" applyBorder="1" applyAlignment="1">
      <alignment horizontal="center" vertical="center" wrapText="1"/>
    </xf>
    <xf numFmtId="4" fontId="50" fillId="2" borderId="2" xfId="0" applyNumberFormat="1" applyFont="1" applyFill="1" applyBorder="1" applyAlignment="1">
      <alignment horizontal="center" vertical="center"/>
    </xf>
    <xf numFmtId="9" fontId="24" fillId="3" borderId="2" xfId="0" applyNumberFormat="1" applyFont="1" applyFill="1" applyBorder="1" applyAlignment="1">
      <alignment horizontal="center" vertical="center" wrapText="1"/>
    </xf>
    <xf numFmtId="0" fontId="46" fillId="2" borderId="136" xfId="0" applyFont="1" applyFill="1" applyBorder="1" applyAlignment="1">
      <alignment horizontal="center" vertical="center" wrapText="1"/>
    </xf>
    <xf numFmtId="0" fontId="67" fillId="0" borderId="14" xfId="0" applyFont="1" applyBorder="1" applyAlignment="1">
      <alignment horizontal="left" vertical="top" wrapText="1"/>
    </xf>
    <xf numFmtId="0" fontId="67" fillId="0" borderId="30" xfId="0" applyFont="1" applyBorder="1" applyAlignment="1">
      <alignment horizontal="left" vertical="top" wrapText="1"/>
    </xf>
    <xf numFmtId="0" fontId="46" fillId="0" borderId="30" xfId="0" applyFont="1" applyBorder="1" applyAlignment="1">
      <alignment horizontal="center" vertical="top" wrapText="1"/>
    </xf>
    <xf numFmtId="0" fontId="65" fillId="0" borderId="30" xfId="0" applyFont="1" applyBorder="1" applyAlignment="1">
      <alignment horizontal="center" vertical="center"/>
    </xf>
    <xf numFmtId="0" fontId="66" fillId="0" borderId="14" xfId="0" applyFont="1" applyBorder="1" applyAlignment="1">
      <alignment horizontal="center" vertical="center"/>
    </xf>
    <xf numFmtId="0" fontId="46" fillId="16" borderId="30" xfId="0" applyFont="1" applyFill="1" applyBorder="1" applyAlignment="1">
      <alignment horizontal="center" vertical="center" wrapText="1"/>
    </xf>
    <xf numFmtId="0" fontId="51" fillId="0" borderId="30" xfId="0" applyFont="1" applyBorder="1" applyAlignment="1">
      <alignment vertical="top" wrapText="1"/>
    </xf>
    <xf numFmtId="0" fontId="67" fillId="0" borderId="30" xfId="0" applyFont="1" applyBorder="1" applyAlignment="1">
      <alignment wrapText="1"/>
    </xf>
    <xf numFmtId="9" fontId="50" fillId="2" borderId="2" xfId="0" applyNumberFormat="1" applyFont="1" applyFill="1" applyBorder="1" applyAlignment="1">
      <alignment horizontal="center" vertical="center"/>
    </xf>
    <xf numFmtId="0" fontId="67" fillId="2" borderId="30" xfId="0" applyFont="1" applyFill="1" applyBorder="1" applyAlignment="1">
      <alignment vertical="top" wrapText="1"/>
    </xf>
    <xf numFmtId="0" fontId="48" fillId="0" borderId="124" xfId="0" applyFont="1" applyBorder="1" applyAlignment="1">
      <alignment horizontal="center" vertical="center" wrapText="1"/>
    </xf>
    <xf numFmtId="9" fontId="24" fillId="0" borderId="121" xfId="0" applyNumberFormat="1" applyFont="1" applyBorder="1" applyAlignment="1">
      <alignment horizontal="center" vertical="center" wrapText="1"/>
    </xf>
    <xf numFmtId="0" fontId="46" fillId="15" borderId="230" xfId="0" applyFont="1" applyFill="1" applyBorder="1" applyAlignment="1">
      <alignment horizontal="center" vertical="center"/>
    </xf>
    <xf numFmtId="0" fontId="9" fillId="0" borderId="102" xfId="0" applyFont="1" applyBorder="1"/>
    <xf numFmtId="0" fontId="9" fillId="0" borderId="231" xfId="0" applyFont="1" applyBorder="1"/>
    <xf numFmtId="0" fontId="9" fillId="0" borderId="232" xfId="0" applyFont="1" applyBorder="1"/>
    <xf numFmtId="0" fontId="9" fillId="0" borderId="233" xfId="0" applyFont="1" applyBorder="1"/>
    <xf numFmtId="0" fontId="24" fillId="0" borderId="35" xfId="0" applyFont="1" applyBorder="1" applyAlignment="1">
      <alignment horizontal="center" vertical="center" wrapText="1"/>
    </xf>
    <xf numFmtId="10" fontId="50" fillId="17" borderId="2" xfId="0" applyNumberFormat="1" applyFont="1" applyFill="1" applyBorder="1" applyAlignment="1">
      <alignment horizontal="center"/>
    </xf>
    <xf numFmtId="2" fontId="24" fillId="0" borderId="30" xfId="0" applyNumberFormat="1" applyFont="1" applyBorder="1" applyAlignment="1">
      <alignment horizontal="left" vertical="center" wrapText="1"/>
    </xf>
    <xf numFmtId="0" fontId="71" fillId="0" borderId="2" xfId="0" applyFont="1" applyBorder="1"/>
    <xf numFmtId="0" fontId="50" fillId="0" borderId="2" xfId="0" applyFont="1" applyBorder="1" applyAlignment="1">
      <alignment vertical="center"/>
    </xf>
    <xf numFmtId="0" fontId="50" fillId="17" borderId="2" xfId="0" applyFont="1" applyFill="1" applyBorder="1" applyAlignment="1">
      <alignment vertical="center"/>
    </xf>
    <xf numFmtId="49" fontId="24" fillId="24" borderId="30" xfId="0" applyNumberFormat="1" applyFont="1" applyFill="1" applyBorder="1" applyAlignment="1">
      <alignment horizontal="left" vertical="center" wrapText="1"/>
    </xf>
    <xf numFmtId="10" fontId="46" fillId="3" borderId="163" xfId="0" applyNumberFormat="1" applyFont="1" applyFill="1" applyBorder="1" applyAlignment="1">
      <alignment horizontal="center" vertical="center" wrapText="1"/>
    </xf>
    <xf numFmtId="49" fontId="24" fillId="0" borderId="205" xfId="0" applyNumberFormat="1" applyFont="1" applyBorder="1" applyAlignment="1">
      <alignment horizontal="center" vertical="center" wrapText="1"/>
    </xf>
    <xf numFmtId="0" fontId="73" fillId="0" borderId="23" xfId="0" applyFont="1" applyBorder="1" applyAlignment="1">
      <alignment horizontal="center" vertical="center"/>
    </xf>
    <xf numFmtId="0" fontId="24" fillId="3" borderId="30" xfId="0" applyFont="1" applyFill="1" applyBorder="1" applyAlignment="1">
      <alignment horizontal="center" vertical="center" wrapText="1"/>
    </xf>
    <xf numFmtId="49" fontId="24" fillId="10" borderId="30" xfId="0" applyNumberFormat="1" applyFont="1" applyFill="1" applyBorder="1" applyAlignment="1">
      <alignment horizontal="left" vertical="center" wrapText="1"/>
    </xf>
    <xf numFmtId="0" fontId="62" fillId="0" borderId="30" xfId="0" applyFont="1" applyBorder="1" applyAlignment="1">
      <alignment horizontal="center" vertical="center"/>
    </xf>
    <xf numFmtId="0" fontId="43" fillId="0" borderId="30" xfId="0" applyFont="1" applyBorder="1" applyAlignment="1">
      <alignment horizontal="left" vertical="center" wrapText="1"/>
    </xf>
    <xf numFmtId="0" fontId="50" fillId="0" borderId="30" xfId="0" applyFont="1" applyBorder="1" applyAlignment="1">
      <alignment horizontal="left" vertical="center" wrapText="1"/>
    </xf>
    <xf numFmtId="49" fontId="74" fillId="0" borderId="30" xfId="0" applyNumberFormat="1" applyFont="1" applyBorder="1" applyAlignment="1">
      <alignment horizontal="left" vertical="center" wrapText="1"/>
    </xf>
    <xf numFmtId="49" fontId="24" fillId="0" borderId="14" xfId="0" applyNumberFormat="1" applyFont="1" applyBorder="1" applyAlignment="1">
      <alignment horizontal="center" vertical="center" wrapText="1"/>
    </xf>
    <xf numFmtId="0" fontId="74" fillId="0" borderId="30" xfId="0" applyFont="1" applyBorder="1" applyAlignment="1">
      <alignment horizontal="left" vertical="center" wrapText="1"/>
    </xf>
    <xf numFmtId="0" fontId="75" fillId="0" borderId="30" xfId="0" applyFont="1" applyBorder="1" applyAlignment="1">
      <alignment horizontal="left" vertical="center" wrapText="1"/>
    </xf>
    <xf numFmtId="49" fontId="75" fillId="0" borderId="30" xfId="0" applyNumberFormat="1" applyFont="1" applyBorder="1" applyAlignment="1">
      <alignment horizontal="left" vertical="center" wrapText="1"/>
    </xf>
    <xf numFmtId="10" fontId="44" fillId="0" borderId="2" xfId="0" applyNumberFormat="1" applyFont="1" applyBorder="1" applyAlignment="1">
      <alignment horizontal="center" vertical="center" wrapText="1"/>
    </xf>
    <xf numFmtId="0" fontId="44" fillId="15" borderId="23" xfId="0" applyFont="1" applyFill="1" applyBorder="1" applyAlignment="1">
      <alignment horizontal="center" vertical="center" wrapText="1"/>
    </xf>
    <xf numFmtId="0" fontId="44" fillId="0" borderId="30" xfId="0" applyFont="1" applyBorder="1" applyAlignment="1">
      <alignment horizontal="center" vertical="center" wrapText="1"/>
    </xf>
    <xf numFmtId="0" fontId="43" fillId="0" borderId="30" xfId="0" applyFont="1" applyBorder="1" applyAlignment="1">
      <alignment horizontal="center" vertical="center" wrapText="1"/>
    </xf>
    <xf numFmtId="0" fontId="44" fillId="15" borderId="5" xfId="0" applyFont="1" applyFill="1" applyBorder="1" applyAlignment="1">
      <alignment horizontal="center" vertical="center"/>
    </xf>
    <xf numFmtId="9" fontId="24" fillId="0" borderId="163" xfId="0" applyNumberFormat="1" applyFont="1" applyBorder="1" applyAlignment="1">
      <alignment horizontal="center" vertical="center" wrapText="1"/>
    </xf>
    <xf numFmtId="0" fontId="9" fillId="0" borderId="239" xfId="0" applyFont="1" applyBorder="1"/>
    <xf numFmtId="0" fontId="43" fillId="2" borderId="20" xfId="0" applyFont="1" applyFill="1" applyBorder="1" applyAlignment="1">
      <alignment horizontal="center" vertical="center" wrapText="1"/>
    </xf>
    <xf numFmtId="0" fontId="46" fillId="0" borderId="240" xfId="0" applyFont="1" applyBorder="1" applyAlignment="1">
      <alignment horizontal="center" vertical="center" wrapText="1"/>
    </xf>
    <xf numFmtId="0" fontId="9" fillId="0" borderId="241" xfId="0" applyFont="1" applyBorder="1"/>
    <xf numFmtId="0" fontId="24" fillId="0" borderId="35" xfId="0" applyFont="1" applyBorder="1" applyAlignment="1">
      <alignment horizontal="center" wrapText="1"/>
    </xf>
    <xf numFmtId="0" fontId="69" fillId="0" borderId="30" xfId="0" applyFont="1" applyBorder="1" applyAlignment="1">
      <alignment horizontal="left" vertical="center" wrapText="1"/>
    </xf>
    <xf numFmtId="0" fontId="50" fillId="2" borderId="0" xfId="0" applyFont="1" applyFill="1" applyAlignment="1">
      <alignment horizontal="left" vertical="center" wrapText="1"/>
    </xf>
    <xf numFmtId="173" fontId="13" fillId="0" borderId="111" xfId="0" applyNumberFormat="1" applyFont="1" applyBorder="1" applyAlignment="1">
      <alignment horizontal="center" vertical="center" wrapText="1"/>
    </xf>
    <xf numFmtId="0" fontId="46" fillId="0" borderId="220" xfId="0" applyFont="1" applyBorder="1" applyAlignment="1">
      <alignment horizontal="center" vertical="center" wrapText="1"/>
    </xf>
    <xf numFmtId="49" fontId="24" fillId="0" borderId="79" xfId="0" applyNumberFormat="1" applyFont="1" applyBorder="1" applyAlignment="1">
      <alignment horizontal="center" vertical="center" wrapText="1"/>
    </xf>
    <xf numFmtId="3" fontId="24" fillId="0" borderId="14" xfId="0" applyNumberFormat="1" applyFont="1" applyBorder="1" applyAlignment="1">
      <alignment horizontal="center" vertical="center" wrapText="1"/>
    </xf>
    <xf numFmtId="0" fontId="78" fillId="0" borderId="30" xfId="0" applyFont="1" applyBorder="1" applyAlignment="1">
      <alignment horizontal="left" vertical="center" wrapText="1"/>
    </xf>
    <xf numFmtId="0" fontId="43" fillId="0" borderId="5" xfId="0" applyFont="1" applyBorder="1" applyAlignment="1">
      <alignment horizontal="center" vertical="center" wrapText="1"/>
    </xf>
    <xf numFmtId="0" fontId="17" fillId="0" borderId="23" xfId="0" applyFont="1" applyBorder="1" applyAlignment="1">
      <alignment horizontal="center" vertical="center" wrapText="1"/>
    </xf>
    <xf numFmtId="0" fontId="46" fillId="15" borderId="5" xfId="0" applyFont="1" applyFill="1" applyBorder="1" applyAlignment="1">
      <alignment horizontal="center" vertical="center" wrapText="1"/>
    </xf>
    <xf numFmtId="0" fontId="0" fillId="0" borderId="30" xfId="0" applyFont="1" applyBorder="1" applyAlignment="1">
      <alignment vertical="center" wrapText="1"/>
    </xf>
    <xf numFmtId="0" fontId="53" fillId="0" borderId="2" xfId="0" applyFont="1" applyBorder="1" applyAlignment="1">
      <alignment horizontal="center" vertical="center"/>
    </xf>
    <xf numFmtId="0" fontId="53" fillId="0" borderId="30" xfId="0" applyFont="1" applyBorder="1" applyAlignment="1">
      <alignment horizontal="center"/>
    </xf>
    <xf numFmtId="0" fontId="0" fillId="0" borderId="30" xfId="0" applyFont="1" applyBorder="1" applyAlignment="1">
      <alignment horizontal="left" vertical="center" wrapText="1"/>
    </xf>
    <xf numFmtId="0" fontId="28" fillId="0" borderId="30" xfId="0" applyFont="1" applyBorder="1" applyAlignment="1">
      <alignment horizontal="left" vertical="center" wrapText="1"/>
    </xf>
    <xf numFmtId="0" fontId="28" fillId="0" borderId="30" xfId="0" applyFont="1" applyBorder="1" applyAlignment="1">
      <alignment horizontal="center" vertical="center"/>
    </xf>
    <xf numFmtId="10" fontId="24" fillId="0" borderId="14" xfId="0" applyNumberFormat="1" applyFont="1" applyBorder="1" applyAlignment="1">
      <alignment horizontal="center" vertical="center" wrapText="1"/>
    </xf>
    <xf numFmtId="10" fontId="46" fillId="29" borderId="2" xfId="0" applyNumberFormat="1" applyFont="1" applyFill="1" applyBorder="1" applyAlignment="1">
      <alignment horizontal="center" vertical="center" wrapText="1"/>
    </xf>
    <xf numFmtId="0" fontId="24" fillId="0" borderId="14" xfId="0" applyFont="1" applyBorder="1" applyAlignment="1">
      <alignment horizontal="center" vertical="center" wrapText="1"/>
    </xf>
    <xf numFmtId="49" fontId="24" fillId="0" borderId="120" xfId="0" applyNumberFormat="1" applyFont="1" applyBorder="1" applyAlignment="1">
      <alignment horizontal="left" vertical="center" wrapText="1"/>
    </xf>
    <xf numFmtId="49" fontId="24" fillId="3" borderId="246" xfId="0" applyNumberFormat="1" applyFont="1" applyFill="1" applyBorder="1" applyAlignment="1">
      <alignment horizontal="center" vertical="center" wrapText="1"/>
    </xf>
    <xf numFmtId="0" fontId="46" fillId="0" borderId="247" xfId="0" applyFont="1" applyBorder="1" applyAlignment="1">
      <alignment horizontal="center" vertical="center" wrapText="1"/>
    </xf>
    <xf numFmtId="0" fontId="9" fillId="0" borderId="248" xfId="0" applyFont="1" applyBorder="1"/>
    <xf numFmtId="0" fontId="46" fillId="16" borderId="148" xfId="0" applyFont="1" applyFill="1" applyBorder="1" applyAlignment="1">
      <alignment horizontal="center" vertical="center" wrapText="1"/>
    </xf>
    <xf numFmtId="0" fontId="9" fillId="0" borderId="250" xfId="0" applyFont="1" applyBorder="1"/>
    <xf numFmtId="0" fontId="24" fillId="0" borderId="9" xfId="0" applyFont="1" applyBorder="1" applyAlignment="1">
      <alignment horizontal="center" vertical="center" wrapText="1"/>
    </xf>
    <xf numFmtId="0" fontId="46" fillId="15" borderId="249" xfId="0" applyFont="1" applyFill="1" applyBorder="1" applyAlignment="1">
      <alignment horizontal="center" vertical="center"/>
    </xf>
    <xf numFmtId="10" fontId="24" fillId="0" borderId="35" xfId="0" applyNumberFormat="1" applyFont="1" applyBorder="1" applyAlignment="1">
      <alignment horizontal="center" vertical="center" wrapText="1"/>
    </xf>
    <xf numFmtId="0" fontId="9" fillId="0" borderId="252" xfId="0" applyFont="1" applyBorder="1"/>
    <xf numFmtId="0" fontId="0" fillId="2" borderId="30" xfId="0" applyFont="1" applyFill="1" applyBorder="1" applyAlignment="1">
      <alignment vertical="center" wrapText="1"/>
    </xf>
    <xf numFmtId="49" fontId="93" fillId="0" borderId="30" xfId="0" applyNumberFormat="1" applyFont="1" applyBorder="1" applyAlignment="1">
      <alignment horizontal="left" vertical="center" wrapText="1"/>
    </xf>
    <xf numFmtId="0" fontId="24" fillId="2" borderId="253" xfId="0" applyFont="1" applyFill="1" applyBorder="1" applyAlignment="1">
      <alignment horizontal="center" vertical="center" wrapText="1"/>
    </xf>
    <xf numFmtId="0" fontId="9" fillId="0" borderId="251" xfId="0" applyFont="1" applyBorder="1"/>
    <xf numFmtId="10" fontId="24" fillId="0" borderId="30" xfId="0" applyNumberFormat="1" applyFont="1" applyBorder="1" applyAlignment="1">
      <alignment horizontal="center" vertical="center" wrapText="1"/>
    </xf>
    <xf numFmtId="0" fontId="28" fillId="0" borderId="30" xfId="0" applyFont="1" applyBorder="1" applyAlignment="1">
      <alignment horizontal="center"/>
    </xf>
    <xf numFmtId="0" fontId="87" fillId="20" borderId="2" xfId="0" applyFont="1" applyFill="1" applyBorder="1" applyAlignment="1">
      <alignment horizontal="center" vertical="center" wrapText="1"/>
    </xf>
    <xf numFmtId="0" fontId="86" fillId="0" borderId="35" xfId="0" applyFont="1" applyBorder="1" applyAlignment="1">
      <alignment horizontal="center"/>
    </xf>
    <xf numFmtId="0" fontId="86" fillId="18" borderId="79" xfId="0" applyFont="1" applyFill="1" applyBorder="1" applyAlignment="1">
      <alignment horizontal="center"/>
    </xf>
    <xf numFmtId="0" fontId="86" fillId="0" borderId="81" xfId="0" applyFont="1" applyBorder="1" applyAlignment="1">
      <alignment horizontal="center"/>
    </xf>
    <xf numFmtId="0" fontId="87" fillId="18" borderId="2" xfId="0" applyFont="1" applyFill="1" applyBorder="1" applyAlignment="1">
      <alignment horizontal="center" vertical="center" wrapText="1"/>
    </xf>
    <xf numFmtId="0" fontId="83" fillId="30" borderId="2" xfId="0" applyFont="1" applyFill="1" applyBorder="1" applyAlignment="1">
      <alignment horizontal="center"/>
    </xf>
    <xf numFmtId="0" fontId="8" fillId="20" borderId="3" xfId="0" applyFont="1" applyFill="1" applyBorder="1" applyAlignment="1">
      <alignment horizontal="center"/>
    </xf>
    <xf numFmtId="0" fontId="8" fillId="31" borderId="3" xfId="0" applyFont="1" applyFill="1" applyBorder="1" applyAlignment="1">
      <alignment horizontal="center"/>
    </xf>
    <xf numFmtId="0" fontId="87" fillId="20" borderId="3" xfId="0" applyFont="1" applyFill="1" applyBorder="1" applyAlignment="1">
      <alignment horizontal="center" vertical="center" wrapText="1"/>
    </xf>
    <xf numFmtId="0" fontId="87" fillId="20" borderId="2" xfId="0" applyFont="1" applyFill="1" applyBorder="1" applyAlignment="1">
      <alignment horizontal="left" vertical="center" wrapText="1"/>
    </xf>
    <xf numFmtId="0" fontId="8" fillId="20" borderId="2" xfId="0" applyFont="1" applyFill="1" applyBorder="1" applyAlignment="1">
      <alignment horizontal="center"/>
    </xf>
    <xf numFmtId="0" fontId="8" fillId="20" borderId="35" xfId="0" applyFont="1" applyFill="1" applyBorder="1" applyAlignment="1">
      <alignment horizontal="center"/>
    </xf>
    <xf numFmtId="0" fontId="25" fillId="32" borderId="2" xfId="0" applyFont="1" applyFill="1" applyBorder="1" applyAlignment="1">
      <alignment horizontal="center"/>
    </xf>
    <xf numFmtId="0" fontId="83" fillId="31" borderId="2" xfId="0" applyFont="1" applyFill="1" applyBorder="1" applyAlignment="1">
      <alignment horizontal="center" vertical="center" wrapText="1"/>
    </xf>
    <xf numFmtId="0" fontId="83" fillId="30" borderId="2" xfId="0" applyFont="1" applyFill="1" applyBorder="1" applyAlignment="1">
      <alignment horizontal="center" vertical="center" wrapText="1"/>
    </xf>
    <xf numFmtId="0" fontId="86" fillId="0" borderId="79" xfId="0" applyFont="1" applyBorder="1" applyAlignment="1">
      <alignment horizontal="center"/>
    </xf>
    <xf numFmtId="0" fontId="86" fillId="0" borderId="14" xfId="0" applyFont="1" applyBorder="1" applyAlignment="1">
      <alignment horizontal="center"/>
    </xf>
    <xf numFmtId="0" fontId="86" fillId="0" borderId="0" xfId="0" applyFont="1" applyAlignment="1">
      <alignment horizontal="center"/>
    </xf>
    <xf numFmtId="0" fontId="81" fillId="0" borderId="0" xfId="0" applyFont="1" applyAlignment="1">
      <alignment horizontal="center"/>
    </xf>
    <xf numFmtId="0" fontId="8" fillId="31" borderId="35" xfId="0" applyFont="1" applyFill="1" applyBorder="1" applyAlignment="1">
      <alignment horizontal="center"/>
    </xf>
    <xf numFmtId="0" fontId="83" fillId="30" borderId="30" xfId="0" applyFont="1" applyFill="1" applyBorder="1" applyAlignment="1">
      <alignment horizontal="center"/>
    </xf>
    <xf numFmtId="0" fontId="84" fillId="20" borderId="2" xfId="0" applyFont="1" applyFill="1" applyBorder="1" applyAlignment="1">
      <alignment horizontal="center"/>
    </xf>
    <xf numFmtId="0" fontId="94" fillId="0" borderId="0" xfId="0" applyFont="1" applyAlignment="1">
      <alignment horizontal="center" vertical="center"/>
    </xf>
    <xf numFmtId="0" fontId="9" fillId="0" borderId="256" xfId="0" applyFont="1" applyBorder="1"/>
    <xf numFmtId="0" fontId="96" fillId="41" borderId="259" xfId="0" applyFont="1" applyFill="1" applyBorder="1" applyAlignment="1">
      <alignment horizontal="center" vertical="center" wrapText="1"/>
    </xf>
    <xf numFmtId="0" fontId="9" fillId="0" borderId="260" xfId="0" applyFont="1" applyBorder="1"/>
    <xf numFmtId="0" fontId="9" fillId="0" borderId="261" xfId="0" applyFont="1" applyBorder="1"/>
    <xf numFmtId="41" fontId="95" fillId="41" borderId="272" xfId="0" applyNumberFormat="1" applyFont="1" applyFill="1" applyBorder="1" applyAlignment="1">
      <alignment horizontal="center" vertical="center"/>
    </xf>
    <xf numFmtId="41" fontId="95" fillId="41" borderId="114" xfId="0" applyNumberFormat="1" applyFont="1" applyFill="1" applyBorder="1" applyAlignment="1">
      <alignment horizontal="center" vertical="center"/>
    </xf>
    <xf numFmtId="41" fontId="95" fillId="41" borderId="277" xfId="0" applyNumberFormat="1" applyFont="1" applyFill="1" applyBorder="1" applyAlignment="1">
      <alignment horizontal="center" vertical="center"/>
    </xf>
    <xf numFmtId="0" fontId="9" fillId="0" borderId="278" xfId="0" applyFont="1" applyBorder="1"/>
    <xf numFmtId="41" fontId="95" fillId="0" borderId="0" xfId="0" applyNumberFormat="1" applyFont="1" applyAlignment="1">
      <alignment horizontal="center" vertical="center"/>
    </xf>
    <xf numFmtId="0" fontId="95" fillId="41" borderId="258" xfId="0" applyFont="1" applyFill="1" applyBorder="1" applyAlignment="1">
      <alignment horizontal="center" vertical="center" wrapText="1"/>
    </xf>
    <xf numFmtId="0" fontId="9" fillId="0" borderId="263" xfId="0" applyFont="1" applyBorder="1"/>
    <xf numFmtId="0" fontId="95" fillId="41" borderId="257" xfId="0" applyFont="1" applyFill="1" applyBorder="1" applyAlignment="1">
      <alignment horizontal="center" vertical="center" wrapText="1"/>
    </xf>
    <xf numFmtId="0" fontId="9" fillId="0" borderId="262" xfId="0" applyFont="1" applyBorder="1"/>
    <xf numFmtId="0" fontId="111" fillId="15" borderId="81" xfId="0" applyFont="1" applyFill="1" applyBorder="1" applyAlignment="1">
      <alignment vertical="center" wrapText="1"/>
    </xf>
    <xf numFmtId="0" fontId="106" fillId="15" borderId="81" xfId="0" applyFont="1" applyFill="1" applyBorder="1" applyAlignment="1">
      <alignment vertical="center" wrapText="1"/>
    </xf>
    <xf numFmtId="0" fontId="106" fillId="15" borderId="81" xfId="0" applyFont="1" applyFill="1" applyBorder="1" applyAlignment="1">
      <alignment horizontal="left" vertical="center" wrapText="1"/>
    </xf>
    <xf numFmtId="0" fontId="106" fillId="2" borderId="81" xfId="0" applyFont="1" applyFill="1" applyBorder="1" applyAlignment="1">
      <alignment horizontal="center" vertical="center" wrapText="1"/>
    </xf>
    <xf numFmtId="0" fontId="106" fillId="15" borderId="81" xfId="0" applyFont="1" applyFill="1" applyBorder="1" applyAlignment="1">
      <alignment horizontal="center" vertical="center" wrapText="1"/>
    </xf>
    <xf numFmtId="0" fontId="106" fillId="2" borderId="81" xfId="0" applyFont="1" applyFill="1" applyBorder="1" applyAlignment="1">
      <alignment horizontal="left" vertical="center" wrapText="1"/>
    </xf>
    <xf numFmtId="0" fontId="50" fillId="4" borderId="81" xfId="0" applyFont="1" applyFill="1" applyBorder="1" applyAlignment="1">
      <alignment vertical="center" wrapText="1"/>
    </xf>
    <xf numFmtId="0" fontId="106" fillId="4" borderId="81" xfId="0" applyFont="1" applyFill="1" applyBorder="1" applyAlignment="1">
      <alignment horizontal="left" vertical="center" wrapText="1"/>
    </xf>
    <xf numFmtId="0" fontId="106" fillId="26" borderId="81" xfId="0" applyFont="1" applyFill="1" applyBorder="1" applyAlignment="1">
      <alignment horizontal="center" vertical="center" wrapText="1"/>
    </xf>
    <xf numFmtId="0" fontId="111" fillId="15" borderId="81" xfId="0" applyFont="1" applyFill="1" applyBorder="1" applyAlignment="1">
      <alignment vertical="top" wrapText="1"/>
    </xf>
    <xf numFmtId="0" fontId="106" fillId="15" borderId="81" xfId="0" applyFont="1" applyFill="1" applyBorder="1" applyAlignment="1">
      <alignment vertical="top" wrapText="1"/>
    </xf>
    <xf numFmtId="0" fontId="28" fillId="2" borderId="81" xfId="0" applyFont="1" applyFill="1" applyBorder="1" applyAlignment="1">
      <alignment vertical="center" wrapText="1"/>
    </xf>
    <xf numFmtId="0" fontId="28" fillId="2" borderId="81" xfId="0" applyFont="1" applyFill="1" applyBorder="1" applyAlignment="1">
      <alignment horizontal="left" vertical="center" wrapText="1"/>
    </xf>
    <xf numFmtId="0" fontId="106" fillId="15" borderId="81" xfId="0" quotePrefix="1" applyFont="1" applyFill="1" applyBorder="1" applyAlignment="1">
      <alignment horizontal="left" vertical="center" wrapText="1"/>
    </xf>
    <xf numFmtId="0" fontId="25" fillId="15" borderId="81" xfId="0" applyFont="1" applyFill="1" applyBorder="1" applyAlignment="1">
      <alignment vertical="center" wrapText="1"/>
    </xf>
    <xf numFmtId="0" fontId="106" fillId="45" borderId="81" xfId="0" applyFont="1" applyFill="1" applyBorder="1" applyAlignment="1">
      <alignment horizontal="left" vertical="center" wrapText="1"/>
    </xf>
    <xf numFmtId="0" fontId="119" fillId="15" borderId="81" xfId="0" applyFont="1" applyFill="1" applyBorder="1" applyAlignment="1">
      <alignment horizontal="left" vertical="center" wrapText="1"/>
    </xf>
    <xf numFmtId="0" fontId="106" fillId="45" borderId="81" xfId="0" applyFont="1" applyFill="1" applyBorder="1" applyAlignment="1">
      <alignment vertical="center" wrapText="1"/>
    </xf>
    <xf numFmtId="9" fontId="105" fillId="2" borderId="81" xfId="0" applyNumberFormat="1" applyFont="1" applyFill="1" applyBorder="1" applyAlignment="1">
      <alignment horizontal="center" vertical="center" wrapText="1"/>
    </xf>
    <xf numFmtId="165" fontId="105" fillId="2" borderId="81" xfId="0" applyNumberFormat="1" applyFont="1" applyFill="1" applyBorder="1" applyAlignment="1">
      <alignment horizontal="center"/>
    </xf>
    <xf numFmtId="0" fontId="105" fillId="2" borderId="81" xfId="0" applyFont="1" applyFill="1" applyBorder="1" applyAlignment="1">
      <alignment horizontal="center" vertical="center" wrapText="1"/>
    </xf>
    <xf numFmtId="0" fontId="19" fillId="2" borderId="81" xfId="0" applyFont="1" applyFill="1" applyBorder="1" applyAlignment="1">
      <alignment vertical="center" wrapText="1"/>
    </xf>
    <xf numFmtId="14" fontId="105" fillId="2" borderId="81" xfId="0" applyNumberFormat="1" applyFont="1" applyFill="1" applyBorder="1" applyAlignment="1">
      <alignment horizontal="center" vertical="center" wrapText="1"/>
    </xf>
    <xf numFmtId="0" fontId="19" fillId="2" borderId="81" xfId="0" applyFont="1" applyFill="1" applyBorder="1" applyAlignment="1">
      <alignment horizontal="center" vertical="center" wrapText="1"/>
    </xf>
    <xf numFmtId="0" fontId="104" fillId="2" borderId="37" xfId="0" applyFont="1" applyFill="1" applyBorder="1" applyAlignment="1">
      <alignment horizontal="center" vertical="center" wrapText="1"/>
    </xf>
    <xf numFmtId="9" fontId="109" fillId="2" borderId="125" xfId="0" applyNumberFormat="1" applyFont="1" applyFill="1" applyBorder="1" applyAlignment="1">
      <alignment horizontal="center" vertical="center" wrapText="1"/>
    </xf>
    <xf numFmtId="0" fontId="108" fillId="4" borderId="9"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99" fillId="0" borderId="5" xfId="0" applyFont="1" applyBorder="1" applyAlignment="1">
      <alignment horizontal="center" vertical="center" wrapText="1"/>
    </xf>
    <xf numFmtId="0" fontId="17" fillId="0" borderId="9" xfId="0" applyFont="1" applyBorder="1" applyAlignment="1">
      <alignment vertical="center" wrapText="1"/>
    </xf>
    <xf numFmtId="0" fontId="105" fillId="2" borderId="100" xfId="0" applyFont="1" applyFill="1" applyBorder="1" applyAlignment="1">
      <alignment horizontal="center" vertical="center" wrapText="1"/>
    </xf>
    <xf numFmtId="0" fontId="110" fillId="2" borderId="37" xfId="0" applyFont="1" applyFill="1" applyBorder="1" applyAlignment="1">
      <alignment horizontal="center" vertical="center" wrapText="1"/>
    </xf>
    <xf numFmtId="0" fontId="24" fillId="45" borderId="100" xfId="0" applyFont="1" applyFill="1" applyBorder="1" applyAlignment="1">
      <alignment horizontal="center" vertical="center" wrapText="1"/>
    </xf>
    <xf numFmtId="0" fontId="101" fillId="44" borderId="37" xfId="0" applyFont="1" applyFill="1" applyBorder="1" applyAlignment="1">
      <alignment horizontal="center" vertical="center" wrapText="1"/>
    </xf>
    <xf numFmtId="0" fontId="67" fillId="45" borderId="125" xfId="0" applyFont="1" applyFill="1" applyBorder="1" applyAlignment="1">
      <alignment horizontal="center" vertical="center"/>
    </xf>
    <xf numFmtId="9" fontId="102" fillId="44" borderId="81" xfId="0" applyNumberFormat="1" applyFont="1" applyFill="1" applyBorder="1" applyAlignment="1">
      <alignment horizontal="center" vertical="center" wrapText="1"/>
    </xf>
    <xf numFmtId="10" fontId="105" fillId="2" borderId="81" xfId="0" applyNumberFormat="1" applyFont="1" applyFill="1" applyBorder="1" applyAlignment="1">
      <alignment horizontal="center" wrapText="1"/>
    </xf>
    <xf numFmtId="14" fontId="105" fillId="2" borderId="100" xfId="0" applyNumberFormat="1" applyFont="1" applyFill="1" applyBorder="1" applyAlignment="1">
      <alignment horizontal="center" vertical="center" wrapText="1"/>
    </xf>
    <xf numFmtId="10" fontId="105" fillId="2" borderId="81" xfId="0" applyNumberFormat="1" applyFont="1" applyFill="1" applyBorder="1" applyAlignment="1">
      <alignment horizontal="center" vertical="center" wrapText="1"/>
    </xf>
    <xf numFmtId="0" fontId="105" fillId="2" borderId="81" xfId="0" applyFont="1" applyFill="1" applyBorder="1" applyAlignment="1">
      <alignment vertical="center" wrapText="1"/>
    </xf>
    <xf numFmtId="10" fontId="105" fillId="2" borderId="81" xfId="0" applyNumberFormat="1" applyFont="1" applyFill="1" applyBorder="1" applyAlignment="1">
      <alignment horizontal="center"/>
    </xf>
    <xf numFmtId="0" fontId="101" fillId="44" borderId="81" xfId="0" applyFont="1" applyFill="1" applyBorder="1" applyAlignment="1">
      <alignment horizontal="center" vertical="center" wrapText="1"/>
    </xf>
    <xf numFmtId="9" fontId="101" fillId="44" borderId="81" xfId="0" applyNumberFormat="1" applyFont="1" applyFill="1" applyBorder="1" applyAlignment="1">
      <alignment horizontal="center"/>
    </xf>
    <xf numFmtId="0" fontId="103" fillId="44" borderId="81" xfId="0" applyFont="1" applyFill="1" applyBorder="1" applyAlignment="1">
      <alignment horizontal="center" vertical="center" wrapText="1"/>
    </xf>
    <xf numFmtId="49" fontId="19" fillId="2" borderId="81" xfId="0" applyNumberFormat="1" applyFont="1" applyFill="1" applyBorder="1" applyAlignment="1">
      <alignment vertical="center" wrapText="1"/>
    </xf>
    <xf numFmtId="49" fontId="105" fillId="2" borderId="81" xfId="0" applyNumberFormat="1" applyFont="1" applyFill="1" applyBorder="1" applyAlignment="1">
      <alignment horizontal="center" vertical="center" wrapText="1"/>
    </xf>
    <xf numFmtId="49" fontId="19" fillId="2" borderId="81" xfId="0" applyNumberFormat="1" applyFont="1" applyFill="1" applyBorder="1" applyAlignment="1">
      <alignment horizontal="center" vertical="center" wrapText="1"/>
    </xf>
    <xf numFmtId="0" fontId="19" fillId="2" borderId="100" xfId="0" applyFont="1" applyFill="1" applyBorder="1" applyAlignment="1">
      <alignment horizontal="center" vertical="center" wrapText="1"/>
    </xf>
    <xf numFmtId="0" fontId="101" fillId="44" borderId="125" xfId="0" applyFont="1" applyFill="1" applyBorder="1" applyAlignment="1">
      <alignment horizontal="center" vertical="center" wrapText="1"/>
    </xf>
    <xf numFmtId="0" fontId="108" fillId="56" borderId="9" xfId="0" applyFont="1" applyFill="1" applyBorder="1" applyAlignment="1">
      <alignment horizontal="center" vertical="center" wrapText="1"/>
    </xf>
    <xf numFmtId="0" fontId="120" fillId="0" borderId="124" xfId="0" applyFont="1" applyBorder="1" applyAlignment="1">
      <alignment vertical="center" wrapText="1"/>
    </xf>
    <xf numFmtId="0" fontId="120" fillId="48" borderId="124" xfId="0" applyFont="1" applyFill="1" applyBorder="1" applyAlignment="1">
      <alignment horizontal="center" vertical="center" wrapText="1"/>
    </xf>
    <xf numFmtId="0" fontId="15" fillId="2" borderId="37" xfId="0" applyFont="1" applyFill="1" applyBorder="1" applyAlignment="1">
      <alignment vertical="center" wrapText="1"/>
    </xf>
    <xf numFmtId="0" fontId="108" fillId="59" borderId="9" xfId="0" applyFont="1" applyFill="1" applyBorder="1" applyAlignment="1">
      <alignment horizontal="center" vertical="center" wrapText="1"/>
    </xf>
    <xf numFmtId="0" fontId="67" fillId="59" borderId="9" xfId="0" applyFont="1" applyFill="1" applyBorder="1" applyAlignment="1">
      <alignment horizontal="center" vertical="center" wrapText="1"/>
    </xf>
    <xf numFmtId="10" fontId="73" fillId="61" borderId="9" xfId="0" applyNumberFormat="1" applyFont="1" applyFill="1" applyBorder="1" applyAlignment="1">
      <alignment horizontal="center" vertical="center" wrapText="1"/>
    </xf>
    <xf numFmtId="0" fontId="104" fillId="65" borderId="124" xfId="0" applyFont="1" applyFill="1" applyBorder="1" applyAlignment="1">
      <alignment horizontal="center" vertical="center" wrapText="1"/>
    </xf>
    <xf numFmtId="9" fontId="105" fillId="2" borderId="81" xfId="0" applyNumberFormat="1" applyFont="1" applyFill="1" applyBorder="1" applyAlignment="1">
      <alignment horizontal="center" wrapText="1"/>
    </xf>
    <xf numFmtId="0" fontId="116" fillId="20" borderId="30" xfId="0" applyFont="1" applyFill="1" applyBorder="1" applyAlignment="1">
      <alignment horizontal="center"/>
    </xf>
    <xf numFmtId="0" fontId="118" fillId="24" borderId="10" xfId="0" applyFont="1" applyFill="1" applyBorder="1" applyAlignment="1">
      <alignment horizontal="center"/>
    </xf>
    <xf numFmtId="0" fontId="116" fillId="50" borderId="30" xfId="0" applyFont="1" applyFill="1" applyBorder="1" applyAlignment="1">
      <alignment horizontal="center"/>
    </xf>
    <xf numFmtId="0" fontId="115" fillId="2" borderId="30" xfId="0" applyFont="1" applyFill="1" applyBorder="1" applyAlignment="1">
      <alignment horizontal="center"/>
    </xf>
    <xf numFmtId="0" fontId="116" fillId="2" borderId="30" xfId="0" applyFont="1" applyFill="1" applyBorder="1" applyAlignment="1">
      <alignment horizontal="center"/>
    </xf>
    <xf numFmtId="0" fontId="25" fillId="52" borderId="90" xfId="0" applyFont="1" applyFill="1" applyBorder="1" applyAlignment="1">
      <alignment horizontal="center"/>
    </xf>
    <xf numFmtId="0" fontId="25" fillId="20" borderId="90" xfId="0" applyFont="1" applyFill="1" applyBorder="1" applyAlignment="1">
      <alignment horizontal="center"/>
    </xf>
    <xf numFmtId="0" fontId="17" fillId="48" borderId="10" xfId="0" applyFont="1" applyFill="1" applyBorder="1" applyAlignment="1">
      <alignment horizontal="center"/>
    </xf>
    <xf numFmtId="0" fontId="29" fillId="57" borderId="3" xfId="0" applyFont="1" applyFill="1" applyBorder="1" applyAlignment="1">
      <alignment horizontal="center"/>
    </xf>
    <xf numFmtId="0" fontId="25" fillId="20" borderId="3" xfId="0" applyFont="1" applyFill="1" applyBorder="1" applyAlignment="1">
      <alignment horizontal="center"/>
    </xf>
    <xf numFmtId="0" fontId="25" fillId="53" borderId="10" xfId="0" applyFont="1" applyFill="1" applyBorder="1" applyAlignment="1">
      <alignment horizontal="center"/>
    </xf>
    <xf numFmtId="0" fontId="17" fillId="47" borderId="10" xfId="0" applyFont="1" applyFill="1" applyBorder="1" applyAlignment="1">
      <alignment horizontal="center" vertical="center" wrapText="1"/>
    </xf>
    <xf numFmtId="0" fontId="25" fillId="20" borderId="2" xfId="0" applyFont="1" applyFill="1" applyBorder="1" applyAlignment="1">
      <alignment horizontal="left" vertical="center" wrapText="1"/>
    </xf>
    <xf numFmtId="0" fontId="25" fillId="20" borderId="2" xfId="0" applyFont="1" applyFill="1" applyBorder="1" applyAlignment="1">
      <alignment horizontal="center" vertical="center" wrapText="1"/>
    </xf>
    <xf numFmtId="0" fontId="25" fillId="52" borderId="90" xfId="0" applyFont="1" applyFill="1" applyBorder="1" applyAlignment="1">
      <alignment horizontal="center" vertical="center" wrapText="1"/>
    </xf>
    <xf numFmtId="0" fontId="25" fillId="52" borderId="10" xfId="0" applyFont="1" applyFill="1" applyBorder="1" applyAlignment="1">
      <alignment horizontal="center"/>
    </xf>
    <xf numFmtId="0" fontId="25" fillId="52" borderId="2"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7" fillId="2" borderId="125" xfId="0" applyFont="1" applyFill="1" applyBorder="1" applyAlignment="1">
      <alignment horizontal="center" vertical="center" wrapText="1"/>
    </xf>
    <xf numFmtId="0" fontId="112" fillId="46" borderId="10" xfId="0" applyFont="1" applyFill="1" applyBorder="1" applyAlignment="1">
      <alignment horizontal="center" vertical="center" wrapText="1"/>
    </xf>
    <xf numFmtId="0" fontId="9" fillId="0" borderId="0" xfId="0" applyFont="1" applyAlignment="1">
      <alignment vertical="center" wrapText="1"/>
    </xf>
    <xf numFmtId="0" fontId="25" fillId="50" borderId="2" xfId="0" applyFont="1" applyFill="1" applyBorder="1" applyAlignment="1">
      <alignment horizontal="center" vertical="center" wrapText="1"/>
    </xf>
    <xf numFmtId="0" fontId="25" fillId="51" borderId="2" xfId="0" applyFont="1" applyFill="1" applyBorder="1" applyAlignment="1">
      <alignment horizontal="center" vertical="center" wrapText="1"/>
    </xf>
  </cellXfs>
  <cellStyles count="1">
    <cellStyle name="Normal" xfId="0" builtinId="0"/>
  </cellStyles>
  <dxfs count="4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1">
    <tableStyle name="T Humano-style" pivot="0" count="2">
      <tableStyleElement type="firstRowStripe" dxfId="42"/>
      <tableStyleElement type="secondRowStripe" dxfId="41"/>
    </tableStyle>
    <tableStyle name="T Humano-style 2" pivot="0" count="2">
      <tableStyleElement type="firstRowStripe" dxfId="40"/>
      <tableStyleElement type="secondRowStripe" dxfId="39"/>
    </tableStyle>
    <tableStyle name="RESUMEN GRAL-style" pivot="0" count="3">
      <tableStyleElement type="headerRow" dxfId="38"/>
      <tableStyleElement type="firstRowStripe" dxfId="37"/>
      <tableStyleElement type="secondRowStripe" dxfId="36"/>
    </tableStyle>
    <tableStyle name="RESUMEN GRAL-style 2" pivot="0" count="3">
      <tableStyleElement type="headerRow" dxfId="35"/>
      <tableStyleElement type="firstRowStripe" dxfId="34"/>
      <tableStyleElement type="secondRowStripe" dxfId="33"/>
    </tableStyle>
    <tableStyle name="RESUMEN GRAL-style 3" pivot="0" count="3">
      <tableStyleElement type="headerRow" dxfId="32"/>
      <tableStyleElement type="firstRowStripe" dxfId="31"/>
      <tableStyleElement type="secondRowStripe" dxfId="30"/>
    </tableStyle>
    <tableStyle name="RESUMEN GRAL-style 4" pivot="0" count="3">
      <tableStyleElement type="headerRow" dxfId="29"/>
      <tableStyleElement type="firstRowStripe" dxfId="28"/>
      <tableStyleElement type="secondRowStripe" dxfId="27"/>
    </tableStyle>
    <tableStyle name="RESUMEN GRAL-style 5" pivot="0" count="3">
      <tableStyleElement type="headerRow" dxfId="26"/>
      <tableStyleElement type="firstRowStripe" dxfId="25"/>
      <tableStyleElement type="secondRowStripe" dxfId="24"/>
    </tableStyle>
    <tableStyle name="RESUMEN GRAL-style 6" pivot="0" count="3">
      <tableStyleElement type="headerRow" dxfId="23"/>
      <tableStyleElement type="firstRowStripe" dxfId="22"/>
      <tableStyleElement type="secondRowStripe" dxfId="21"/>
    </tableStyle>
    <tableStyle name="RESUMEN GRAL-style 7" pivot="0" count="3">
      <tableStyleElement type="headerRow" dxfId="20"/>
      <tableStyleElement type="firstRowStripe" dxfId="19"/>
      <tableStyleElement type="secondRowStripe" dxfId="18"/>
    </tableStyle>
    <tableStyle name="RESUMEN GRAL-style 8" pivot="0" count="3">
      <tableStyleElement type="headerRow" dxfId="17"/>
      <tableStyleElement type="firstRowStripe" dxfId="16"/>
      <tableStyleElement type="secondRowStripe" dxfId="15"/>
    </tableStyle>
    <tableStyle name="RESUMEN GRAL-style 9" pivot="0" count="3">
      <tableStyleElement type="headerRow" dxfId="14"/>
      <tableStyleElement type="firstRowStripe" dxfId="13"/>
      <tableStyleElement type="secondRow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GRAL'!$C$349</c:f>
              <c:strCache>
                <c:ptCount val="1"/>
                <c:pt idx="0">
                  <c:v>Programado al II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GRAL'!$C$350:$C$369</c:f>
              <c:numCache>
                <c:formatCode>0.00%</c:formatCode>
                <c:ptCount val="20"/>
                <c:pt idx="0">
                  <c:v>0.46598328254249821</c:v>
                </c:pt>
                <c:pt idx="1">
                  <c:v>0.42558950133033874</c:v>
                </c:pt>
                <c:pt idx="2">
                  <c:v>0.67369999999999997</c:v>
                </c:pt>
                <c:pt idx="3">
                  <c:v>0.50320239999999994</c:v>
                </c:pt>
                <c:pt idx="4">
                  <c:v>0.3349125</c:v>
                </c:pt>
                <c:pt idx="5">
                  <c:v>0.26333333333333336</c:v>
                </c:pt>
                <c:pt idx="6">
                  <c:v>0.44401999999999997</c:v>
                </c:pt>
                <c:pt idx="7">
                  <c:v>0.47235874999999994</c:v>
                </c:pt>
                <c:pt idx="8">
                  <c:v>0.44333333333333336</c:v>
                </c:pt>
                <c:pt idx="9">
                  <c:v>0.44573000000000002</c:v>
                </c:pt>
                <c:pt idx="10">
                  <c:v>0.49997600000000003</c:v>
                </c:pt>
                <c:pt idx="11">
                  <c:v>0.45797999999999994</c:v>
                </c:pt>
                <c:pt idx="12">
                  <c:v>0.39500000000000002</c:v>
                </c:pt>
                <c:pt idx="13">
                  <c:v>0.56040000000000001</c:v>
                </c:pt>
                <c:pt idx="14">
                  <c:v>0.21565800000000002</c:v>
                </c:pt>
                <c:pt idx="15">
                  <c:v>1.2080035393697108</c:v>
                </c:pt>
                <c:pt idx="16">
                  <c:v>0.8892000000000001</c:v>
                </c:pt>
                <c:pt idx="17">
                  <c:v>0.40131600000000001</c:v>
                </c:pt>
                <c:pt idx="18">
                  <c:v>0.61899999999999999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GRAL'!$D$349</c:f>
              <c:strCache>
                <c:ptCount val="1"/>
                <c:pt idx="0">
                  <c:v>AVANCE II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GRAL'!$D$350:$D$369</c:f>
              <c:numCache>
                <c:formatCode>0.00%</c:formatCode>
                <c:ptCount val="20"/>
                <c:pt idx="0">
                  <c:v>0.62269387252032526</c:v>
                </c:pt>
                <c:pt idx="1">
                  <c:v>0.44090587242307733</c:v>
                </c:pt>
                <c:pt idx="2">
                  <c:v>0.67665999999999993</c:v>
                </c:pt>
                <c:pt idx="3">
                  <c:v>0.50259457142857145</c:v>
                </c:pt>
                <c:pt idx="4">
                  <c:v>0.34182555133496034</c:v>
                </c:pt>
                <c:pt idx="5">
                  <c:v>0.30833333333333335</c:v>
                </c:pt>
                <c:pt idx="6">
                  <c:v>0.45087510345201859</c:v>
                </c:pt>
                <c:pt idx="7">
                  <c:v>0.44540487499999992</c:v>
                </c:pt>
                <c:pt idx="8">
                  <c:v>0.69666666666666666</c:v>
                </c:pt>
                <c:pt idx="9">
                  <c:v>0.53422000000000003</c:v>
                </c:pt>
                <c:pt idx="10">
                  <c:v>0.5</c:v>
                </c:pt>
                <c:pt idx="11">
                  <c:v>0.44287999999999994</c:v>
                </c:pt>
                <c:pt idx="12">
                  <c:v>0.39500000000000002</c:v>
                </c:pt>
                <c:pt idx="13">
                  <c:v>0.56520000000000004</c:v>
                </c:pt>
                <c:pt idx="14">
                  <c:v>0.21565800000000002</c:v>
                </c:pt>
                <c:pt idx="15">
                  <c:v>1.3372913002707818</c:v>
                </c:pt>
                <c:pt idx="16">
                  <c:v>0.65960000000000008</c:v>
                </c:pt>
                <c:pt idx="17">
                  <c:v>0.40074319005996573</c:v>
                </c:pt>
                <c:pt idx="18">
                  <c:v>0.499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7693568"/>
        <c:axId val="107695104"/>
      </c:barChart>
      <c:catAx>
        <c:axId val="107693568"/>
        <c:scaling>
          <c:orientation val="minMax"/>
        </c:scaling>
        <c:delete val="0"/>
        <c:axPos val="b"/>
        <c:numFmt formatCode="General" sourceLinked="1"/>
        <c:majorTickMark val="cross"/>
        <c:minorTickMark val="cross"/>
        <c:tickLblPos val="nextTo"/>
        <c:txPr>
          <a:bodyPr rot="0"/>
          <a:lstStyle/>
          <a:p>
            <a:pPr lvl="0">
              <a:defRPr b="0"/>
            </a:pPr>
            <a:endParaRPr lang="es-CO"/>
          </a:p>
        </c:txPr>
        <c:crossAx val="107695104"/>
        <c:crosses val="autoZero"/>
        <c:auto val="1"/>
        <c:lblAlgn val="ctr"/>
        <c:lblOffset val="100"/>
        <c:noMultiLvlLbl val="1"/>
      </c:catAx>
      <c:valAx>
        <c:axId val="107695104"/>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07693568"/>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GRAL'!$C$324</c:f>
              <c:strCache>
                <c:ptCount val="1"/>
                <c:pt idx="0">
                  <c:v>Programado al 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GRAL'!$C$325:$C$344</c:f>
              <c:numCache>
                <c:formatCode>0.00%</c:formatCode>
                <c:ptCount val="20"/>
                <c:pt idx="0">
                  <c:v>0.10858860405025869</c:v>
                </c:pt>
                <c:pt idx="1">
                  <c:v>0.14253256145847534</c:v>
                </c:pt>
                <c:pt idx="2">
                  <c:v>0.31779999999999997</c:v>
                </c:pt>
                <c:pt idx="3">
                  <c:v>0.20764939999999998</c:v>
                </c:pt>
                <c:pt idx="4">
                  <c:v>7.76675E-2</c:v>
                </c:pt>
                <c:pt idx="5">
                  <c:v>3.3000000000000002E-2</c:v>
                </c:pt>
                <c:pt idx="6">
                  <c:v>0.2087</c:v>
                </c:pt>
                <c:pt idx="7">
                  <c:v>0.23615499999999995</c:v>
                </c:pt>
                <c:pt idx="8">
                  <c:v>0</c:v>
                </c:pt>
                <c:pt idx="9">
                  <c:v>0.19046000000000002</c:v>
                </c:pt>
                <c:pt idx="10">
                  <c:v>0.22998800000000003</c:v>
                </c:pt>
                <c:pt idx="11">
                  <c:v>0.11797999999999999</c:v>
                </c:pt>
                <c:pt idx="12">
                  <c:v>0.17899999999999999</c:v>
                </c:pt>
                <c:pt idx="13">
                  <c:v>0.20520000000000002</c:v>
                </c:pt>
                <c:pt idx="14">
                  <c:v>5.124200000000001E-2</c:v>
                </c:pt>
                <c:pt idx="15">
                  <c:v>0.43926264945280857</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GRAL'!$D$324</c:f>
              <c:strCache>
                <c:ptCount val="1"/>
                <c:pt idx="0">
                  <c:v>AVANCE 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GRAL'!$D$325:$D$344</c:f>
              <c:numCache>
                <c:formatCode>0.00%</c:formatCode>
                <c:ptCount val="20"/>
                <c:pt idx="0">
                  <c:v>0.17268802755358459</c:v>
                </c:pt>
                <c:pt idx="1">
                  <c:v>0.14087178239423465</c:v>
                </c:pt>
                <c:pt idx="2">
                  <c:v>0.31539999999999996</c:v>
                </c:pt>
                <c:pt idx="3">
                  <c:v>0.20487066666666667</c:v>
                </c:pt>
                <c:pt idx="4">
                  <c:v>8.0811932114458807E-2</c:v>
                </c:pt>
                <c:pt idx="5">
                  <c:v>3.3000000000000002E-2</c:v>
                </c:pt>
                <c:pt idx="6">
                  <c:v>0.21847792092125423</c:v>
                </c:pt>
                <c:pt idx="7">
                  <c:v>0.22974924999999996</c:v>
                </c:pt>
                <c:pt idx="8">
                  <c:v>0</c:v>
                </c:pt>
                <c:pt idx="9">
                  <c:v>0.25178</c:v>
                </c:pt>
                <c:pt idx="10">
                  <c:v>0.23000000000000004</c:v>
                </c:pt>
                <c:pt idx="11">
                  <c:v>0.11791999999999998</c:v>
                </c:pt>
                <c:pt idx="12">
                  <c:v>0.17899999999999999</c:v>
                </c:pt>
                <c:pt idx="13">
                  <c:v>0.20520000000000002</c:v>
                </c:pt>
                <c:pt idx="14">
                  <c:v>5.124200000000001E-2</c:v>
                </c:pt>
                <c:pt idx="15">
                  <c:v>0.49366595736173224</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7729664"/>
        <c:axId val="107731200"/>
      </c:barChart>
      <c:catAx>
        <c:axId val="107729664"/>
        <c:scaling>
          <c:orientation val="minMax"/>
        </c:scaling>
        <c:delete val="0"/>
        <c:axPos val="b"/>
        <c:numFmt formatCode="General" sourceLinked="1"/>
        <c:majorTickMark val="cross"/>
        <c:minorTickMark val="cross"/>
        <c:tickLblPos val="nextTo"/>
        <c:txPr>
          <a:bodyPr rot="0"/>
          <a:lstStyle/>
          <a:p>
            <a:pPr lvl="0">
              <a:defRPr b="0"/>
            </a:pPr>
            <a:endParaRPr lang="es-CO"/>
          </a:p>
        </c:txPr>
        <c:crossAx val="107731200"/>
        <c:crosses val="autoZero"/>
        <c:auto val="1"/>
        <c:lblAlgn val="ctr"/>
        <c:lblOffset val="100"/>
        <c:noMultiLvlLbl val="1"/>
      </c:catAx>
      <c:valAx>
        <c:axId val="107731200"/>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07729664"/>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III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GRAL'!$C$374</c:f>
              <c:strCache>
                <c:ptCount val="1"/>
                <c:pt idx="0">
                  <c:v>Programado al III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GRAL'!$A$375:$A$394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GRAL'!$C$375:$C$394</c:f>
              <c:numCache>
                <c:formatCode>0.00%</c:formatCode>
                <c:ptCount val="20"/>
                <c:pt idx="0">
                  <c:v>0.76666842666666679</c:v>
                </c:pt>
                <c:pt idx="1">
                  <c:v>0.75505855003177103</c:v>
                </c:pt>
                <c:pt idx="2">
                  <c:v>0.87714999999999999</c:v>
                </c:pt>
                <c:pt idx="3">
                  <c:v>0.78365935999999992</c:v>
                </c:pt>
                <c:pt idx="4">
                  <c:v>0.60139750000000003</c:v>
                </c:pt>
                <c:pt idx="5">
                  <c:v>0.63566666666666671</c:v>
                </c:pt>
                <c:pt idx="6">
                  <c:v>0.72328000000000003</c:v>
                </c:pt>
                <c:pt idx="7">
                  <c:v>0.91818749999999993</c:v>
                </c:pt>
                <c:pt idx="8">
                  <c:v>0.76666666666666672</c:v>
                </c:pt>
                <c:pt idx="9">
                  <c:v>0.74274000000000007</c:v>
                </c:pt>
                <c:pt idx="10">
                  <c:v>0.76996399999999998</c:v>
                </c:pt>
                <c:pt idx="11">
                  <c:v>0.78398000000000001</c:v>
                </c:pt>
                <c:pt idx="12">
                  <c:v>0.65800000000000003</c:v>
                </c:pt>
                <c:pt idx="13">
                  <c:v>0.78159999999999996</c:v>
                </c:pt>
                <c:pt idx="14">
                  <c:v>0.70508400000000004</c:v>
                </c:pt>
                <c:pt idx="15">
                  <c:v>2.153819829784331</c:v>
                </c:pt>
                <c:pt idx="16">
                  <c:v>0.95440000000000003</c:v>
                </c:pt>
                <c:pt idx="17">
                  <c:v>0.76567399999999997</c:v>
                </c:pt>
                <c:pt idx="18">
                  <c:v>0.78360000000000007</c:v>
                </c:pt>
                <c:pt idx="19">
                  <c:v>0.76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GRAL'!$D$374</c:f>
              <c:strCache>
                <c:ptCount val="1"/>
                <c:pt idx="0">
                  <c:v>AVANCE III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GRAL'!$A$375:$A$394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GRAL'!$D$375:$D$394</c:f>
              <c:numCache>
                <c:formatCode>0.00%</c:formatCode>
                <c:ptCount val="20"/>
                <c:pt idx="0">
                  <c:v>0.89378171535846274</c:v>
                </c:pt>
                <c:pt idx="1">
                  <c:v>0.76354872381149552</c:v>
                </c:pt>
                <c:pt idx="2">
                  <c:v>0.88270499999999996</c:v>
                </c:pt>
                <c:pt idx="3">
                  <c:v>0.78976114285714294</c:v>
                </c:pt>
                <c:pt idx="4">
                  <c:v>0.52473545338104044</c:v>
                </c:pt>
                <c:pt idx="5">
                  <c:v>0.68733333333333335</c:v>
                </c:pt>
                <c:pt idx="6">
                  <c:v>0.75536122063523903</c:v>
                </c:pt>
                <c:pt idx="7">
                  <c:v>0.75570862499999991</c:v>
                </c:pt>
                <c:pt idx="8">
                  <c:v>0.95333333333333337</c:v>
                </c:pt>
                <c:pt idx="9">
                  <c:v>0.87204999999999988</c:v>
                </c:pt>
                <c:pt idx="10">
                  <c:v>0.77</c:v>
                </c:pt>
                <c:pt idx="11">
                  <c:v>0.76888000000000001</c:v>
                </c:pt>
                <c:pt idx="12">
                  <c:v>0.65800000000000003</c:v>
                </c:pt>
                <c:pt idx="13">
                  <c:v>0.75800000000000001</c:v>
                </c:pt>
                <c:pt idx="14">
                  <c:v>0.68408399999999991</c:v>
                </c:pt>
                <c:pt idx="15">
                  <c:v>2.3932299647251107</c:v>
                </c:pt>
                <c:pt idx="16">
                  <c:v>0.86420000000000019</c:v>
                </c:pt>
                <c:pt idx="17">
                  <c:v>0.7645713381653706</c:v>
                </c:pt>
                <c:pt idx="18">
                  <c:v>0.65960000000000008</c:v>
                </c:pt>
                <c:pt idx="19">
                  <c:v>0.75900000000000001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8724224"/>
        <c:axId val="108725760"/>
      </c:barChart>
      <c:catAx>
        <c:axId val="108724224"/>
        <c:scaling>
          <c:orientation val="minMax"/>
        </c:scaling>
        <c:delete val="0"/>
        <c:axPos val="b"/>
        <c:numFmt formatCode="General" sourceLinked="1"/>
        <c:majorTickMark val="cross"/>
        <c:minorTickMark val="cross"/>
        <c:tickLblPos val="nextTo"/>
        <c:txPr>
          <a:bodyPr rot="0"/>
          <a:lstStyle/>
          <a:p>
            <a:pPr lvl="0">
              <a:defRPr b="0"/>
            </a:pPr>
            <a:endParaRPr lang="es-CO"/>
          </a:p>
        </c:txPr>
        <c:crossAx val="108725760"/>
        <c:crosses val="autoZero"/>
        <c:auto val="1"/>
        <c:lblAlgn val="ctr"/>
        <c:lblOffset val="100"/>
        <c:noMultiLvlLbl val="1"/>
      </c:catAx>
      <c:valAx>
        <c:axId val="108725760"/>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08724224"/>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IV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GRAL'!$C$399</c:f>
              <c:strCache>
                <c:ptCount val="1"/>
                <c:pt idx="0">
                  <c:v>Programado al IV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GRAL'!$A$400:$A$419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GRAL'!$C$400:$C$419</c:f>
              <c:numCache>
                <c:formatCode>0.00%</c:formatCode>
                <c:ptCount val="20"/>
                <c:pt idx="0">
                  <c:v>1.0000000000000002</c:v>
                </c:pt>
                <c:pt idx="1">
                  <c:v>1</c:v>
                </c:pt>
                <c:pt idx="2">
                  <c:v>1</c:v>
                </c:pt>
                <c:pt idx="3">
                  <c:v>0.99999999999999989</c:v>
                </c:pt>
                <c:pt idx="4">
                  <c:v>1</c:v>
                </c:pt>
                <c:pt idx="5">
                  <c:v>1.0000000000000002</c:v>
                </c:pt>
                <c:pt idx="6">
                  <c:v>1</c:v>
                </c:pt>
                <c:pt idx="7">
                  <c:v>0.99999999999999989</c:v>
                </c:pt>
                <c:pt idx="8">
                  <c:v>1</c:v>
                </c:pt>
                <c:pt idx="9">
                  <c:v>1.0000000000000002</c:v>
                </c:pt>
                <c:pt idx="10">
                  <c:v>1</c:v>
                </c:pt>
                <c:pt idx="11">
                  <c:v>1</c:v>
                </c:pt>
                <c:pt idx="12">
                  <c:v>1</c:v>
                </c:pt>
                <c:pt idx="13">
                  <c:v>0.99999999999999989</c:v>
                </c:pt>
                <c:pt idx="14">
                  <c:v>1.1920000000000002</c:v>
                </c:pt>
                <c:pt idx="15">
                  <c:v>3.4511843159998126</c:v>
                </c:pt>
                <c:pt idx="16">
                  <c:v>0.99999999999999989</c:v>
                </c:pt>
                <c:pt idx="17">
                  <c:v>1.0249999999999999</c:v>
                </c:pt>
                <c:pt idx="18">
                  <c:v>1</c:v>
                </c:pt>
                <c:pt idx="19">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GRAL'!$D$399</c:f>
              <c:strCache>
                <c:ptCount val="1"/>
                <c:pt idx="0">
                  <c:v>AVANCE IV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GRAL'!$A$400:$A$419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GRAL'!$D$400:$D$419</c:f>
              <c:numCache>
                <c:formatCode>0.00%</c:formatCode>
                <c:ptCount val="20"/>
                <c:pt idx="0">
                  <c:v>0.89378171535846274</c:v>
                </c:pt>
                <c:pt idx="1">
                  <c:v>0.76354872381149552</c:v>
                </c:pt>
                <c:pt idx="2">
                  <c:v>0.88270499999999996</c:v>
                </c:pt>
                <c:pt idx="3">
                  <c:v>0.78976114285714294</c:v>
                </c:pt>
                <c:pt idx="4">
                  <c:v>0.52473545338104044</c:v>
                </c:pt>
                <c:pt idx="5">
                  <c:v>0.68733333333333335</c:v>
                </c:pt>
                <c:pt idx="6">
                  <c:v>0.75536122063523903</c:v>
                </c:pt>
                <c:pt idx="7">
                  <c:v>0.75570862499999991</c:v>
                </c:pt>
                <c:pt idx="8">
                  <c:v>0.95333333333333337</c:v>
                </c:pt>
                <c:pt idx="9">
                  <c:v>0.87204999999999988</c:v>
                </c:pt>
                <c:pt idx="10">
                  <c:v>0.77</c:v>
                </c:pt>
                <c:pt idx="11">
                  <c:v>0.76888000000000001</c:v>
                </c:pt>
                <c:pt idx="12">
                  <c:v>0.65800000000000003</c:v>
                </c:pt>
                <c:pt idx="13">
                  <c:v>0.75800000000000001</c:v>
                </c:pt>
                <c:pt idx="14">
                  <c:v>0.68408399999999991</c:v>
                </c:pt>
                <c:pt idx="15">
                  <c:v>2.3932299647251107</c:v>
                </c:pt>
                <c:pt idx="16">
                  <c:v>0.86420000000000019</c:v>
                </c:pt>
                <c:pt idx="17">
                  <c:v>0.7645713381653706</c:v>
                </c:pt>
                <c:pt idx="18">
                  <c:v>0.65960000000000008</c:v>
                </c:pt>
                <c:pt idx="19">
                  <c:v>0.75900000000000001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8743680"/>
        <c:axId val="108778240"/>
      </c:barChart>
      <c:catAx>
        <c:axId val="108743680"/>
        <c:scaling>
          <c:orientation val="minMax"/>
        </c:scaling>
        <c:delete val="0"/>
        <c:axPos val="b"/>
        <c:numFmt formatCode="General" sourceLinked="1"/>
        <c:majorTickMark val="cross"/>
        <c:minorTickMark val="cross"/>
        <c:tickLblPos val="nextTo"/>
        <c:txPr>
          <a:bodyPr rot="0"/>
          <a:lstStyle/>
          <a:p>
            <a:pPr lvl="0">
              <a:defRPr b="0"/>
            </a:pPr>
            <a:endParaRPr lang="es-CO"/>
          </a:p>
        </c:txPr>
        <c:crossAx val="108778240"/>
        <c:crosses val="autoZero"/>
        <c:auto val="1"/>
        <c:lblAlgn val="ctr"/>
        <c:lblOffset val="100"/>
        <c:noMultiLvlLbl val="1"/>
      </c:catAx>
      <c:valAx>
        <c:axId val="108778240"/>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08743680"/>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561975</xdr:colOff>
      <xdr:row>0</xdr:row>
      <xdr:rowOff>9525</xdr:rowOff>
    </xdr:from>
    <xdr:ext cx="2619375" cy="466725"/>
    <xdr:pic>
      <xdr:nvPicPr>
        <xdr:cNvPr id="2"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22</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152400</xdr:colOff>
      <xdr:row>0</xdr:row>
      <xdr:rowOff>28575</xdr:rowOff>
    </xdr:from>
    <xdr:ext cx="2247900"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104775</xdr:rowOff>
    </xdr:from>
    <xdr:ext cx="2114550" cy="542925"/>
    <xdr:pic>
      <xdr:nvPicPr>
        <xdr:cNvPr id="12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26</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38100</xdr:rowOff>
    </xdr:from>
    <xdr:ext cx="2295525" cy="619125"/>
    <xdr:pic>
      <xdr:nvPicPr>
        <xdr:cNvPr id="27"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43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219075</xdr:colOff>
      <xdr:row>0</xdr:row>
      <xdr:rowOff>76200</xdr:rowOff>
    </xdr:from>
    <xdr:ext cx="2619375" cy="8096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95"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161925</xdr:colOff>
      <xdr:row>0</xdr:row>
      <xdr:rowOff>38100</xdr:rowOff>
    </xdr:from>
    <xdr:ext cx="2124075" cy="619125"/>
    <xdr:pic>
      <xdr:nvPicPr>
        <xdr:cNvPr id="2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23</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28575</xdr:rowOff>
    </xdr:from>
    <xdr:ext cx="2333625" cy="647700"/>
    <xdr:pic>
      <xdr:nvPicPr>
        <xdr:cNvPr id="34"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104775</xdr:rowOff>
    </xdr:from>
    <xdr:ext cx="2352675" cy="6953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23</xdr:row>
      <xdr:rowOff>0</xdr:rowOff>
    </xdr:from>
    <xdr:ext cx="76200" cy="361950"/>
    <xdr:sp macro="" textlink="">
      <xdr:nvSpPr>
        <xdr:cNvPr id="12"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361950"/>
    <xdr:sp macro="" textlink="">
      <xdr:nvSpPr>
        <xdr:cNvPr id="20"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64</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76200</xdr:rowOff>
    </xdr:from>
    <xdr:ext cx="2124075" cy="571500"/>
    <xdr:pic>
      <xdr:nvPicPr>
        <xdr:cNvPr id="39"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147"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1266825</xdr:colOff>
      <xdr:row>347</xdr:row>
      <xdr:rowOff>161925</xdr:rowOff>
    </xdr:from>
    <xdr:ext cx="15859125" cy="569595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1295400</xdr:colOff>
      <xdr:row>322</xdr:row>
      <xdr:rowOff>180975</xdr:rowOff>
    </xdr:from>
    <xdr:ext cx="15859125" cy="5591175"/>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1295400</xdr:colOff>
      <xdr:row>372</xdr:row>
      <xdr:rowOff>180975</xdr:rowOff>
    </xdr:from>
    <xdr:ext cx="15859125" cy="5600700"/>
    <xdr:graphicFrame macro="">
      <xdr:nvGraphicFramePr>
        <xdr:cNvPr id="4"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1295400</xdr:colOff>
      <xdr:row>398</xdr:row>
      <xdr:rowOff>0</xdr:rowOff>
    </xdr:from>
    <xdr:ext cx="15859125" cy="5619750"/>
    <xdr:graphicFrame macro="">
      <xdr:nvGraphicFramePr>
        <xdr:cNvPr id="5"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542925</xdr:colOff>
      <xdr:row>0</xdr:row>
      <xdr:rowOff>114300</xdr:rowOff>
    </xdr:from>
    <xdr:ext cx="2676525" cy="447675"/>
    <xdr:pic>
      <xdr:nvPicPr>
        <xdr:cNvPr id="6"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571500"/>
    <xdr:pic>
      <xdr:nvPicPr>
        <xdr:cNvPr id="20"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9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80975"/>
    <xdr:sp macro="" textlink="">
      <xdr:nvSpPr>
        <xdr:cNvPr id="96"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71450"/>
    <xdr:sp macro="" textlink="">
      <xdr:nvSpPr>
        <xdr:cNvPr id="12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61925"/>
    <xdr:sp macro="" textlink="">
      <xdr:nvSpPr>
        <xdr:cNvPr id="12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55"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8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71450"/>
    <xdr:sp macro="" textlink="">
      <xdr:nvSpPr>
        <xdr:cNvPr id="188"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71450"/>
    <xdr:sp macro="" textlink="">
      <xdr:nvSpPr>
        <xdr:cNvPr id="219"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221"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0</xdr:colOff>
      <xdr:row>28</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76200" cy="171450"/>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266700"/>
    <xdr:sp macro="" textlink="">
      <xdr:nvSpPr>
        <xdr:cNvPr id="38" name="Shape 15"/>
        <xdr:cNvSpPr txBox="1"/>
      </xdr:nvSpPr>
      <xdr:spPr>
        <a:xfrm>
          <a:off x="5307900" y="3646650"/>
          <a:ext cx="76200" cy="266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3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4"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5"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6"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7"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8"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76200" cy="285750"/>
    <xdr:sp macro="" textlink="">
      <xdr:nvSpPr>
        <xdr:cNvPr id="54" name="Shape 17"/>
        <xdr:cNvSpPr txBox="1"/>
      </xdr:nvSpPr>
      <xdr:spPr>
        <a:xfrm>
          <a:off x="5307900" y="3637125"/>
          <a:ext cx="76200" cy="2857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0"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1"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2"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3"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4"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66675</xdr:rowOff>
    </xdr:from>
    <xdr:ext cx="2590800" cy="619125"/>
    <xdr:pic>
      <xdr:nvPicPr>
        <xdr:cNvPr id="7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21</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2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314575" cy="561975"/>
    <xdr:pic>
      <xdr:nvPicPr>
        <xdr:cNvPr id="94"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552450</xdr:colOff>
      <xdr:row>0</xdr:row>
      <xdr:rowOff>104775</xdr:rowOff>
    </xdr:from>
    <xdr:ext cx="1905000" cy="533400"/>
    <xdr:pic>
      <xdr:nvPicPr>
        <xdr:cNvPr id="14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352425</xdr:colOff>
      <xdr:row>0</xdr:row>
      <xdr:rowOff>85725</xdr:rowOff>
    </xdr:from>
    <xdr:ext cx="2486025" cy="552450"/>
    <xdr:pic>
      <xdr:nvPicPr>
        <xdr:cNvPr id="18"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66"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342900</xdr:colOff>
      <xdr:row>0</xdr:row>
      <xdr:rowOff>104775</xdr:rowOff>
    </xdr:from>
    <xdr:ext cx="2124075"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23</xdr:row>
      <xdr:rowOff>0</xdr:rowOff>
    </xdr:from>
    <xdr:ext cx="76200" cy="323850"/>
    <xdr:sp macro="" textlink="">
      <xdr:nvSpPr>
        <xdr:cNvPr id="7" name="Shape 7"/>
        <xdr:cNvSpPr txBox="1"/>
      </xdr:nvSpPr>
      <xdr:spPr>
        <a:xfrm>
          <a:off x="5307900" y="3618075"/>
          <a:ext cx="762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8"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9"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0"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1"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7"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495300</xdr:colOff>
      <xdr:row>0</xdr:row>
      <xdr:rowOff>47625</xdr:rowOff>
    </xdr:from>
    <xdr:ext cx="2057400" cy="590550"/>
    <xdr:pic>
      <xdr:nvPicPr>
        <xdr:cNvPr id="1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28</xdr:row>
      <xdr:rowOff>0</xdr:rowOff>
    </xdr:from>
    <xdr:ext cx="76200" cy="200025"/>
    <xdr:sp macro="" textlink="">
      <xdr:nvSpPr>
        <xdr:cNvPr id="9" name="Shape 9"/>
        <xdr:cNvSpPr txBox="1"/>
      </xdr:nvSpPr>
      <xdr:spPr>
        <a:xfrm>
          <a:off x="5307900" y="3679988"/>
          <a:ext cx="76200"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76200" cy="190500"/>
    <xdr:sp macro="" textlink="">
      <xdr:nvSpPr>
        <xdr:cNvPr id="256" name="Shape 10"/>
        <xdr:cNvSpPr txBox="1"/>
      </xdr:nvSpPr>
      <xdr:spPr>
        <a:xfrm>
          <a:off x="5307900" y="3684750"/>
          <a:ext cx="762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6"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5"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4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200025</xdr:colOff>
      <xdr:row>0</xdr:row>
      <xdr:rowOff>66675</xdr:rowOff>
    </xdr:from>
    <xdr:ext cx="2105025" cy="714375"/>
    <xdr:pic>
      <xdr:nvPicPr>
        <xdr:cNvPr id="51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3" name="Table_3" displayName="Table_3" ref="H6:W6"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 name="Table_1" displayName="Table_1" ref="Q9:Q44" headerRowCount="0">
  <tableColumns count="1">
    <tableColumn id="1" name="Column1"/>
  </tableColumns>
  <tableStyleInfo name="T Humano-style" showFirstColumn="1" showLastColumn="1" showRowStripes="1" showColumnStripes="0"/>
</table>
</file>

<file path=xl/tables/table11.xml><?xml version="1.0" encoding="utf-8"?>
<table xmlns="http://schemas.openxmlformats.org/spreadsheetml/2006/main" id="2" name="Table_2" displayName="Table_2" ref="Q49" headerRowCount="0">
  <tableColumns count="1">
    <tableColumn id="1" name="Column1"/>
  </tableColumns>
  <tableStyleInfo name="T Humano-style 2" showFirstColumn="1" showLastColumn="1" showRowStripes="1" showColumnStripes="0"/>
</table>
</file>

<file path=xl/tables/table2.xml><?xml version="1.0" encoding="utf-8"?>
<table xmlns="http://schemas.openxmlformats.org/spreadsheetml/2006/main" id="4" name="Table_4" displayName="Table_4" ref="H9:W9"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5" name="Table_5" displayName="Table_5" ref="D375:E394" headerRowCount="0">
  <tableColumns count="2">
    <tableColumn id="1" name="Column1"/>
    <tableColumn id="2" name="Column2"/>
  </tableColumns>
  <tableStyleInfo name="RESUMEN GRAL-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6" name="Table_6" displayName="Table_6" ref="H12:W12"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4"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7" name="Table_7" displayName="Table_7" ref="D400:E419" headerRowCount="0">
  <tableColumns count="2">
    <tableColumn id="1" name="Column1"/>
    <tableColumn id="2" name="Column2"/>
  </tableColumns>
  <tableStyleInfo name="RESUMEN GRAL-style 5"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8" name="Table_8" displayName="Table_8" ref="D350:E369" headerRowCount="0">
  <tableColumns count="2">
    <tableColumn id="1" name="Column1"/>
    <tableColumn id="2" name="Column2"/>
  </tableColumns>
  <tableStyleInfo name="RESUMEN GRAL-style 6"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9" name="Table_9" displayName="Table_9" ref="H18:W18"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10" name="Table_10" displayName="Table_10" ref="H15:W15"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8"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11" name="Table_11" displayName="Table_11" ref="D325:D344" headerRowCount="0">
  <tableColumns count="1">
    <tableColumn id="1" name="Column1"/>
  </tableColumns>
  <tableStyleInfo name="RESUMEN GRAL-style 9"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igac.gov.co/contenido/canales-de-atencion" TargetMode="Externa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2.xml"/><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outlinePr summaryBelow="0" summaryRight="0"/>
  </sheetPr>
  <dimension ref="A1:AG861"/>
  <sheetViews>
    <sheetView tabSelected="1" zoomScale="70" zoomScaleNormal="70" workbookViewId="0">
      <pane xSplit="1" ySplit="6" topLeftCell="B46" activePane="bottomRight" state="frozen"/>
      <selection pane="topRight" activeCell="B1" sqref="B1"/>
      <selection pane="bottomLeft" activeCell="A7" sqref="A7"/>
      <selection pane="bottomRight" activeCell="E17" sqref="E17:E26"/>
    </sheetView>
  </sheetViews>
  <sheetFormatPr baseColWidth="10" defaultColWidth="14.42578125" defaultRowHeight="15" customHeight="1"/>
  <cols>
    <col min="1" max="1" width="24.42578125" customWidth="1"/>
    <col min="2" max="2" width="13.42578125" customWidth="1"/>
    <col min="3" max="3" width="19.5703125" customWidth="1"/>
    <col min="4" max="4" width="18.7109375" customWidth="1"/>
    <col min="5" max="6" width="20.7109375" customWidth="1"/>
    <col min="7" max="7" width="19.85546875" customWidth="1"/>
    <col min="8" max="8" width="14.28515625" customWidth="1"/>
    <col min="9" max="9" width="17.85546875" customWidth="1"/>
    <col min="10" max="10" width="22" customWidth="1"/>
    <col min="11" max="11" width="20.42578125" customWidth="1"/>
    <col min="12" max="12" width="15.5703125" customWidth="1"/>
    <col min="13" max="13" width="17" customWidth="1"/>
    <col min="14" max="14" width="14" customWidth="1"/>
    <col min="15" max="15" width="14.140625" customWidth="1"/>
    <col min="16" max="16" width="31.5703125" customWidth="1"/>
    <col min="17" max="17" width="44.7109375" customWidth="1"/>
    <col min="18" max="18" width="18.7109375" customWidth="1"/>
    <col min="19" max="19" width="13" customWidth="1"/>
    <col min="20" max="20" width="14.7109375" customWidth="1"/>
    <col min="21" max="21" width="16.42578125" customWidth="1"/>
    <col min="22" max="22" width="15.85546875" customWidth="1"/>
    <col min="23" max="23" width="16.5703125" customWidth="1"/>
    <col min="24" max="33" width="11.42578125" customWidth="1"/>
  </cols>
  <sheetData>
    <row r="1" spans="1:33" ht="15.75">
      <c r="A1" s="1732"/>
      <c r="B1" s="1554"/>
      <c r="C1" s="1554"/>
      <c r="D1" s="1752">
        <v>70</v>
      </c>
      <c r="E1" s="1554"/>
      <c r="F1" s="1554"/>
      <c r="G1" s="1554"/>
      <c r="H1" s="1554"/>
      <c r="I1" s="1554"/>
      <c r="J1" s="1554"/>
      <c r="K1" s="1554"/>
      <c r="L1" s="1554"/>
      <c r="M1" s="1554"/>
      <c r="N1" s="1554"/>
      <c r="O1" s="1554"/>
      <c r="P1" s="1554"/>
      <c r="Q1" s="1554"/>
      <c r="R1" s="1554"/>
      <c r="S1" s="1554"/>
      <c r="T1" s="1554"/>
      <c r="U1" s="1554"/>
      <c r="V1" s="1748" t="s">
        <v>17</v>
      </c>
      <c r="W1" s="1749"/>
      <c r="X1" s="17"/>
      <c r="Y1" s="17"/>
      <c r="Z1" s="17"/>
      <c r="AA1" s="17"/>
      <c r="AB1" s="17"/>
      <c r="AC1" s="17"/>
      <c r="AD1" s="17"/>
      <c r="AE1" s="17"/>
      <c r="AF1" s="17"/>
      <c r="AG1" s="17"/>
    </row>
    <row r="2" spans="1:33" ht="15.75">
      <c r="A2" s="1733"/>
      <c r="B2" s="1547"/>
      <c r="C2" s="1547"/>
      <c r="D2" s="1547"/>
      <c r="E2" s="1547"/>
      <c r="F2" s="1547"/>
      <c r="G2" s="1547"/>
      <c r="H2" s="1547"/>
      <c r="I2" s="1547"/>
      <c r="J2" s="1547"/>
      <c r="K2" s="1547"/>
      <c r="L2" s="1547"/>
      <c r="M2" s="1547"/>
      <c r="N2" s="1547"/>
      <c r="O2" s="1547"/>
      <c r="P2" s="1547"/>
      <c r="Q2" s="1547"/>
      <c r="R2" s="1547"/>
      <c r="S2" s="1547"/>
      <c r="T2" s="1547"/>
      <c r="U2" s="1547"/>
      <c r="V2" s="1750" t="s">
        <v>18</v>
      </c>
      <c r="W2" s="1751"/>
      <c r="X2" s="17"/>
      <c r="Y2" s="17"/>
      <c r="Z2" s="17"/>
      <c r="AA2" s="17"/>
      <c r="AB2" s="17"/>
      <c r="AC2" s="17"/>
      <c r="AD2" s="17"/>
      <c r="AE2" s="17"/>
      <c r="AF2" s="17"/>
      <c r="AG2" s="17"/>
    </row>
    <row r="3" spans="1:33" ht="15.75">
      <c r="A3" s="1549"/>
      <c r="B3" s="1550"/>
      <c r="C3" s="1550"/>
      <c r="D3" s="1550"/>
      <c r="E3" s="1550"/>
      <c r="F3" s="1550"/>
      <c r="G3" s="1550"/>
      <c r="H3" s="1550"/>
      <c r="I3" s="1550"/>
      <c r="J3" s="1550"/>
      <c r="K3" s="1550"/>
      <c r="L3" s="1550"/>
      <c r="M3" s="1550"/>
      <c r="N3" s="1550"/>
      <c r="O3" s="1550"/>
      <c r="P3" s="1550"/>
      <c r="Q3" s="1550"/>
      <c r="R3" s="1550"/>
      <c r="S3" s="1550"/>
      <c r="T3" s="1550"/>
      <c r="U3" s="1550"/>
      <c r="V3" s="1746">
        <v>43120</v>
      </c>
      <c r="W3" s="1747"/>
      <c r="X3" s="17"/>
      <c r="Y3" s="17"/>
      <c r="Z3" s="17"/>
      <c r="AA3" s="17"/>
      <c r="AB3" s="17"/>
      <c r="AC3" s="17"/>
      <c r="AD3" s="17"/>
      <c r="AE3" s="17"/>
      <c r="AF3" s="17"/>
      <c r="AG3" s="17"/>
    </row>
    <row r="4" spans="1:33" ht="22.5" customHeight="1">
      <c r="A4" s="18" t="s">
        <v>19</v>
      </c>
      <c r="B4" s="19">
        <v>2018</v>
      </c>
      <c r="C4" s="20" t="s">
        <v>20</v>
      </c>
      <c r="D4" s="21" t="s">
        <v>21</v>
      </c>
      <c r="E4" s="21"/>
      <c r="F4" s="1757" t="s">
        <v>22</v>
      </c>
      <c r="G4" s="1758"/>
      <c r="H4" s="1758"/>
      <c r="I4" s="1758"/>
      <c r="J4" s="1758"/>
      <c r="K4" s="1758"/>
      <c r="L4" s="1758"/>
      <c r="M4" s="1758"/>
      <c r="N4" s="1758"/>
      <c r="O4" s="1758"/>
      <c r="P4" s="1758"/>
      <c r="Q4" s="1758"/>
      <c r="R4" s="1758"/>
      <c r="S4" s="1758"/>
      <c r="T4" s="1758"/>
      <c r="U4" s="1758"/>
      <c r="V4" s="1758"/>
      <c r="W4" s="1759"/>
      <c r="X4" s="24"/>
      <c r="Y4" s="24"/>
      <c r="Z4" s="24"/>
      <c r="AA4" s="24"/>
      <c r="AB4" s="24"/>
      <c r="AC4" s="24"/>
      <c r="AD4" s="24"/>
      <c r="AE4" s="24"/>
      <c r="AF4" s="24"/>
      <c r="AG4" s="24"/>
    </row>
    <row r="5" spans="1:33" ht="54" customHeight="1">
      <c r="A5" s="1734" t="s">
        <v>23</v>
      </c>
      <c r="B5" s="1735" t="s">
        <v>24</v>
      </c>
      <c r="C5" s="1728" t="s">
        <v>4</v>
      </c>
      <c r="D5" s="1728" t="s">
        <v>5</v>
      </c>
      <c r="E5" s="1728" t="s">
        <v>6</v>
      </c>
      <c r="F5" s="1728" t="s">
        <v>7</v>
      </c>
      <c r="G5" s="1728" t="s">
        <v>25</v>
      </c>
      <c r="H5" s="1728" t="s">
        <v>26</v>
      </c>
      <c r="I5" s="25" t="s">
        <v>11</v>
      </c>
      <c r="J5" s="1728" t="s">
        <v>27</v>
      </c>
      <c r="K5" s="1741" t="s">
        <v>28</v>
      </c>
      <c r="L5" s="1728" t="s">
        <v>29</v>
      </c>
      <c r="M5" s="1728" t="s">
        <v>30</v>
      </c>
      <c r="N5" s="1728" t="s">
        <v>31</v>
      </c>
      <c r="O5" s="1728" t="s">
        <v>32</v>
      </c>
      <c r="P5" s="1728" t="s">
        <v>33</v>
      </c>
      <c r="Q5" s="1728" t="s">
        <v>34</v>
      </c>
      <c r="R5" s="1728" t="s">
        <v>35</v>
      </c>
      <c r="S5" s="1755" t="s">
        <v>36</v>
      </c>
      <c r="T5" s="1756"/>
      <c r="U5" s="1753" t="s">
        <v>37</v>
      </c>
      <c r="V5" s="1754"/>
      <c r="W5" s="1749"/>
      <c r="X5" s="26"/>
      <c r="Y5" s="26"/>
      <c r="Z5" s="26"/>
      <c r="AA5" s="26"/>
      <c r="AB5" s="26"/>
      <c r="AC5" s="26"/>
      <c r="AD5" s="26"/>
      <c r="AE5" s="26"/>
      <c r="AF5" s="26"/>
      <c r="AG5" s="26"/>
    </row>
    <row r="6" spans="1:33" ht="54" customHeight="1">
      <c r="A6" s="1681"/>
      <c r="B6" s="1567"/>
      <c r="C6" s="1567"/>
      <c r="D6" s="1567"/>
      <c r="E6" s="1567"/>
      <c r="F6" s="1567"/>
      <c r="G6" s="1567"/>
      <c r="H6" s="1567"/>
      <c r="I6" s="27" t="s">
        <v>12</v>
      </c>
      <c r="J6" s="1567"/>
      <c r="K6" s="1567"/>
      <c r="L6" s="1567"/>
      <c r="M6" s="1567"/>
      <c r="N6" s="1567"/>
      <c r="O6" s="1567"/>
      <c r="P6" s="1567"/>
      <c r="Q6" s="1567"/>
      <c r="R6" s="1567"/>
      <c r="S6" s="28" t="s">
        <v>38</v>
      </c>
      <c r="T6" s="28" t="s">
        <v>39</v>
      </c>
      <c r="U6" s="27" t="s">
        <v>40</v>
      </c>
      <c r="V6" s="29" t="s">
        <v>41</v>
      </c>
      <c r="W6" s="30" t="s">
        <v>42</v>
      </c>
      <c r="X6" s="26"/>
      <c r="Y6" s="26"/>
      <c r="Z6" s="26"/>
      <c r="AA6" s="26"/>
      <c r="AB6" s="26"/>
      <c r="AC6" s="26"/>
      <c r="AD6" s="26"/>
      <c r="AE6" s="26"/>
      <c r="AF6" s="26"/>
      <c r="AG6" s="26"/>
    </row>
    <row r="7" spans="1:33" ht="27.75" customHeight="1">
      <c r="A7" s="1729" t="str">
        <f>+Cartog!I2</f>
        <v>GESTIÓN CARTOGRÁFICA</v>
      </c>
      <c r="B7" s="1674">
        <v>0.04</v>
      </c>
      <c r="C7" s="1673" t="s">
        <v>43</v>
      </c>
      <c r="D7" s="1673" t="s">
        <v>44</v>
      </c>
      <c r="E7" s="1736" t="s">
        <v>45</v>
      </c>
      <c r="F7" s="1738" t="s">
        <v>46</v>
      </c>
      <c r="G7" s="1689" t="str">
        <f>+Cartog!A7</f>
        <v>Cartografía a escala 1:25.000</v>
      </c>
      <c r="H7" s="1572">
        <f>+Cartog!W5</f>
        <v>0.2</v>
      </c>
      <c r="I7" s="1560" t="s">
        <v>47</v>
      </c>
      <c r="J7" s="1573">
        <f>+Cartog!V5</f>
        <v>2500000</v>
      </c>
      <c r="K7" s="1573">
        <f>+Cartog!E5</f>
        <v>2500000</v>
      </c>
      <c r="L7" s="1573" t="str">
        <f>+Cartog!D5</f>
        <v>Hectareas</v>
      </c>
      <c r="M7" s="1573" t="str">
        <f>+Cartog!F5</f>
        <v>Hectareas de cartografia básica a escala 1:25.000 generadas</v>
      </c>
      <c r="N7" s="1573" t="str">
        <f>+Cartog!G5</f>
        <v xml:space="preserve">Eficacia 
</v>
      </c>
      <c r="O7" s="1563">
        <f>+Cartog!W8</f>
        <v>0.2</v>
      </c>
      <c r="P7" s="1614"/>
      <c r="Q7" s="1614" t="str">
        <f>+Cartog!C8</f>
        <v xml:space="preserve">Preparación y revisón de los insumos requeridos para la generación de la Cartografía escala 1:25.000 </v>
      </c>
      <c r="R7" s="1560" t="str">
        <f>+Cartog!C5</f>
        <v>GIT Generación de datos y productos cartográficos</v>
      </c>
      <c r="S7" s="1592">
        <v>43132</v>
      </c>
      <c r="T7" s="1592">
        <v>43435</v>
      </c>
      <c r="U7" s="32" t="s">
        <v>47</v>
      </c>
      <c r="V7" s="33">
        <f>Cartog!V8</f>
        <v>1</v>
      </c>
      <c r="W7" s="34">
        <f>+V7*O7</f>
        <v>0.2</v>
      </c>
      <c r="X7" s="26"/>
      <c r="Y7" s="26"/>
      <c r="Z7" s="26"/>
      <c r="AA7" s="26"/>
      <c r="AB7" s="26"/>
      <c r="AC7" s="26"/>
      <c r="AD7" s="26"/>
      <c r="AE7" s="26"/>
      <c r="AF7" s="26"/>
      <c r="AG7" s="26"/>
    </row>
    <row r="8" spans="1:33" ht="27.75" customHeight="1">
      <c r="A8" s="1730"/>
      <c r="B8" s="1532"/>
      <c r="C8" s="1532"/>
      <c r="D8" s="1532"/>
      <c r="E8" s="1536"/>
      <c r="F8" s="1662"/>
      <c r="G8" s="1539"/>
      <c r="H8" s="1532"/>
      <c r="I8" s="1532"/>
      <c r="J8" s="1532"/>
      <c r="K8" s="1532"/>
      <c r="L8" s="1532"/>
      <c r="M8" s="1532"/>
      <c r="N8" s="1532"/>
      <c r="O8" s="1558"/>
      <c r="P8" s="1558"/>
      <c r="Q8" s="1558"/>
      <c r="R8" s="1532"/>
      <c r="S8" s="1532"/>
      <c r="T8" s="1532"/>
      <c r="U8" s="36" t="s">
        <v>48</v>
      </c>
      <c r="V8" s="37">
        <f>+Cartog!V9</f>
        <v>0.99970000000000003</v>
      </c>
      <c r="W8" s="38">
        <f>+V8*O7</f>
        <v>0.19994000000000001</v>
      </c>
      <c r="X8" s="26"/>
      <c r="Y8" s="26"/>
      <c r="Z8" s="26"/>
      <c r="AA8" s="26"/>
      <c r="AB8" s="26"/>
      <c r="AC8" s="26"/>
      <c r="AD8" s="26"/>
      <c r="AE8" s="26"/>
      <c r="AF8" s="26"/>
      <c r="AG8" s="26"/>
    </row>
    <row r="9" spans="1:33" ht="27.75" customHeight="1">
      <c r="A9" s="1730"/>
      <c r="B9" s="1532"/>
      <c r="C9" s="1532"/>
      <c r="D9" s="1532"/>
      <c r="E9" s="1536"/>
      <c r="F9" s="1662"/>
      <c r="G9" s="1539"/>
      <c r="H9" s="1532"/>
      <c r="I9" s="1532"/>
      <c r="J9" s="1532"/>
      <c r="K9" s="1532"/>
      <c r="L9" s="1532"/>
      <c r="M9" s="1532"/>
      <c r="N9" s="1532"/>
      <c r="O9" s="1561">
        <f>+Cartog!W10</f>
        <v>0.4</v>
      </c>
      <c r="P9" s="1614"/>
      <c r="Q9" s="1604" t="str">
        <f>+Cartog!C10</f>
        <v xml:space="preserve">Captura de la información </v>
      </c>
      <c r="R9" s="1532"/>
      <c r="S9" s="1532"/>
      <c r="T9" s="1532"/>
      <c r="U9" s="36" t="s">
        <v>47</v>
      </c>
      <c r="V9" s="37">
        <f>Cartog!V10</f>
        <v>0.99999999999999989</v>
      </c>
      <c r="W9" s="38">
        <f>+V9*O9</f>
        <v>0.39999999999999997</v>
      </c>
      <c r="X9" s="26"/>
      <c r="Y9" s="26"/>
      <c r="Z9" s="26"/>
      <c r="AA9" s="26"/>
      <c r="AB9" s="26"/>
      <c r="AC9" s="26"/>
      <c r="AD9" s="26"/>
      <c r="AE9" s="26"/>
      <c r="AF9" s="26"/>
      <c r="AG9" s="26"/>
    </row>
    <row r="10" spans="1:33" ht="27.75" customHeight="1">
      <c r="A10" s="1730"/>
      <c r="B10" s="1532"/>
      <c r="C10" s="1532"/>
      <c r="D10" s="1532"/>
      <c r="E10" s="1536"/>
      <c r="F10" s="1662"/>
      <c r="G10" s="1539"/>
      <c r="H10" s="1532"/>
      <c r="I10" s="1532"/>
      <c r="J10" s="1532"/>
      <c r="K10" s="1532"/>
      <c r="L10" s="1532"/>
      <c r="M10" s="1532"/>
      <c r="N10" s="1532"/>
      <c r="O10" s="1558"/>
      <c r="P10" s="1558"/>
      <c r="Q10" s="1558"/>
      <c r="R10" s="1558"/>
      <c r="S10" s="1532"/>
      <c r="T10" s="1532"/>
      <c r="U10" s="36" t="s">
        <v>48</v>
      </c>
      <c r="V10" s="37">
        <f>+Cartog!V11</f>
        <v>0.87950000000000017</v>
      </c>
      <c r="W10" s="38">
        <f>+V10*O9</f>
        <v>0.35180000000000011</v>
      </c>
      <c r="X10" s="26"/>
      <c r="Y10" s="26"/>
      <c r="Z10" s="26"/>
      <c r="AA10" s="26"/>
      <c r="AB10" s="26"/>
      <c r="AC10" s="26"/>
      <c r="AD10" s="26"/>
      <c r="AE10" s="26"/>
      <c r="AF10" s="26"/>
      <c r="AG10" s="26"/>
    </row>
    <row r="11" spans="1:33" ht="27.75" customHeight="1">
      <c r="A11" s="1730"/>
      <c r="B11" s="1532"/>
      <c r="C11" s="1532"/>
      <c r="D11" s="1532"/>
      <c r="E11" s="1536"/>
      <c r="F11" s="1662"/>
      <c r="G11" s="1539"/>
      <c r="H11" s="1532"/>
      <c r="I11" s="1558"/>
      <c r="J11" s="1558"/>
      <c r="K11" s="1532"/>
      <c r="L11" s="1532"/>
      <c r="M11" s="1532"/>
      <c r="N11" s="1532"/>
      <c r="O11" s="1561">
        <f>+Cartog!W12</f>
        <v>0.2</v>
      </c>
      <c r="P11" s="1614"/>
      <c r="Q11" s="1604" t="str">
        <f>+Cartog!C12</f>
        <v xml:space="preserve">Clasificación de campo </v>
      </c>
      <c r="R11" s="1673" t="s">
        <v>49</v>
      </c>
      <c r="S11" s="1532"/>
      <c r="T11" s="1532"/>
      <c r="U11" s="36" t="s">
        <v>47</v>
      </c>
      <c r="V11" s="37">
        <f>Cartog!V12</f>
        <v>0.99999999999999989</v>
      </c>
      <c r="W11" s="38">
        <f>+V11*O11</f>
        <v>0.19999999999999998</v>
      </c>
      <c r="X11" s="26"/>
      <c r="Y11" s="26"/>
      <c r="Z11" s="26"/>
      <c r="AA11" s="26"/>
      <c r="AB11" s="26"/>
      <c r="AC11" s="26"/>
      <c r="AD11" s="26"/>
      <c r="AE11" s="26"/>
      <c r="AF11" s="26"/>
      <c r="AG11" s="26"/>
    </row>
    <row r="12" spans="1:33" ht="27.75" customHeight="1">
      <c r="A12" s="1730"/>
      <c r="B12" s="1532"/>
      <c r="C12" s="1532"/>
      <c r="D12" s="1532"/>
      <c r="E12" s="1536"/>
      <c r="F12" s="1662"/>
      <c r="G12" s="1539"/>
      <c r="H12" s="1532"/>
      <c r="I12" s="1673" t="s">
        <v>48</v>
      </c>
      <c r="J12" s="1596">
        <f>+Cartog!V6</f>
        <v>1942937</v>
      </c>
      <c r="K12" s="1532"/>
      <c r="L12" s="1532"/>
      <c r="M12" s="1532"/>
      <c r="N12" s="1532"/>
      <c r="O12" s="1558"/>
      <c r="P12" s="1558"/>
      <c r="Q12" s="1558"/>
      <c r="R12" s="1558"/>
      <c r="S12" s="1532"/>
      <c r="T12" s="1532"/>
      <c r="U12" s="36" t="s">
        <v>48</v>
      </c>
      <c r="V12" s="37">
        <f>+Cartog!V13</f>
        <v>0.72229999999999994</v>
      </c>
      <c r="W12" s="38">
        <f>+V12*O11</f>
        <v>0.14446000000000001</v>
      </c>
      <c r="X12" s="26"/>
      <c r="Y12" s="26"/>
      <c r="Z12" s="26"/>
      <c r="AA12" s="26"/>
      <c r="AB12" s="26"/>
      <c r="AC12" s="26"/>
      <c r="AD12" s="26"/>
      <c r="AE12" s="26"/>
      <c r="AF12" s="26"/>
      <c r="AG12" s="26"/>
    </row>
    <row r="13" spans="1:33" ht="27.75" customHeight="1">
      <c r="A13" s="1730"/>
      <c r="B13" s="1532"/>
      <c r="C13" s="1532"/>
      <c r="D13" s="1532"/>
      <c r="E13" s="1536"/>
      <c r="F13" s="1662"/>
      <c r="G13" s="1539"/>
      <c r="H13" s="1532"/>
      <c r="I13" s="1532"/>
      <c r="J13" s="1532"/>
      <c r="K13" s="1532"/>
      <c r="L13" s="1532"/>
      <c r="M13" s="1532"/>
      <c r="N13" s="1532"/>
      <c r="O13" s="1561">
        <f>+Cartog!W14</f>
        <v>0.15</v>
      </c>
      <c r="P13" s="1614"/>
      <c r="Q13" s="1604" t="str">
        <f>+Cartog!C14</f>
        <v xml:space="preserve">Elaboración de salidas gráficas </v>
      </c>
      <c r="R13" s="1673" t="s">
        <v>50</v>
      </c>
      <c r="S13" s="1532"/>
      <c r="T13" s="1532"/>
      <c r="U13" s="36" t="s">
        <v>47</v>
      </c>
      <c r="V13" s="37">
        <f>Cartog!V14</f>
        <v>1</v>
      </c>
      <c r="W13" s="38">
        <f>+V13*O13</f>
        <v>0.15</v>
      </c>
      <c r="X13" s="26"/>
      <c r="Y13" s="26"/>
      <c r="Z13" s="26"/>
      <c r="AA13" s="26"/>
      <c r="AB13" s="26"/>
      <c r="AC13" s="26"/>
      <c r="AD13" s="26"/>
      <c r="AE13" s="26"/>
      <c r="AF13" s="26"/>
      <c r="AG13" s="26"/>
    </row>
    <row r="14" spans="1:33" ht="27.75" customHeight="1">
      <c r="A14" s="1730"/>
      <c r="B14" s="1532"/>
      <c r="C14" s="1532"/>
      <c r="D14" s="1532"/>
      <c r="E14" s="1536"/>
      <c r="F14" s="1662"/>
      <c r="G14" s="1539"/>
      <c r="H14" s="1532"/>
      <c r="I14" s="1532"/>
      <c r="J14" s="1532"/>
      <c r="K14" s="1532"/>
      <c r="L14" s="1532"/>
      <c r="M14" s="1532"/>
      <c r="N14" s="1532"/>
      <c r="O14" s="1558"/>
      <c r="P14" s="1558"/>
      <c r="Q14" s="1558"/>
      <c r="R14" s="1532"/>
      <c r="S14" s="1532"/>
      <c r="T14" s="1532"/>
      <c r="U14" s="36" t="s">
        <v>48</v>
      </c>
      <c r="V14" s="37">
        <f>+Cartog!V15</f>
        <v>0.50959999999999994</v>
      </c>
      <c r="W14" s="38">
        <f>+V14*O13</f>
        <v>7.6439999999999994E-2</v>
      </c>
      <c r="X14" s="26"/>
      <c r="Y14" s="26"/>
      <c r="Z14" s="26"/>
      <c r="AA14" s="26"/>
      <c r="AB14" s="26"/>
      <c r="AC14" s="26"/>
      <c r="AD14" s="26"/>
      <c r="AE14" s="26"/>
      <c r="AF14" s="26"/>
      <c r="AG14" s="26"/>
    </row>
    <row r="15" spans="1:33" ht="27.75" customHeight="1">
      <c r="A15" s="1730"/>
      <c r="B15" s="1532"/>
      <c r="C15" s="1532"/>
      <c r="D15" s="1532"/>
      <c r="E15" s="1536"/>
      <c r="F15" s="1662"/>
      <c r="G15" s="1539"/>
      <c r="H15" s="1532"/>
      <c r="I15" s="1532"/>
      <c r="J15" s="1532"/>
      <c r="K15" s="1532"/>
      <c r="L15" s="1532"/>
      <c r="M15" s="1532"/>
      <c r="N15" s="1532"/>
      <c r="O15" s="1561">
        <f>+Cartog!W16</f>
        <v>0.05</v>
      </c>
      <c r="P15" s="1614"/>
      <c r="Q15" s="1604" t="str">
        <f>+Cartog!C16</f>
        <v xml:space="preserve">Publicación de la información </v>
      </c>
      <c r="R15" s="1532"/>
      <c r="S15" s="1532"/>
      <c r="T15" s="1532"/>
      <c r="U15" s="39" t="s">
        <v>47</v>
      </c>
      <c r="V15" s="40">
        <f>Cartog!V16</f>
        <v>1</v>
      </c>
      <c r="W15" s="41">
        <f>+V15*O15</f>
        <v>0.05</v>
      </c>
      <c r="X15" s="26"/>
      <c r="Y15" s="26"/>
      <c r="Z15" s="26"/>
      <c r="AA15" s="26"/>
      <c r="AB15" s="26"/>
      <c r="AC15" s="26"/>
      <c r="AD15" s="26"/>
      <c r="AE15" s="26"/>
      <c r="AF15" s="26"/>
      <c r="AG15" s="26"/>
    </row>
    <row r="16" spans="1:33" ht="27.75" customHeight="1">
      <c r="A16" s="1730"/>
      <c r="B16" s="1532"/>
      <c r="C16" s="1532"/>
      <c r="D16" s="1532"/>
      <c r="E16" s="1737"/>
      <c r="F16" s="1662"/>
      <c r="G16" s="1540"/>
      <c r="H16" s="1533"/>
      <c r="I16" s="1533"/>
      <c r="J16" s="1533"/>
      <c r="K16" s="1533"/>
      <c r="L16" s="1533"/>
      <c r="M16" s="1533"/>
      <c r="N16" s="1533"/>
      <c r="O16" s="1533"/>
      <c r="P16" s="1558"/>
      <c r="Q16" s="1533"/>
      <c r="R16" s="1533"/>
      <c r="S16" s="1533"/>
      <c r="T16" s="1533"/>
      <c r="U16" s="42" t="s">
        <v>48</v>
      </c>
      <c r="V16" s="43">
        <f>+Cartog!V17</f>
        <v>0</v>
      </c>
      <c r="W16" s="44">
        <f>+V16*O15</f>
        <v>0</v>
      </c>
      <c r="X16" s="26"/>
      <c r="Y16" s="26"/>
      <c r="Z16" s="26"/>
      <c r="AA16" s="26"/>
      <c r="AB16" s="26"/>
      <c r="AC16" s="26"/>
      <c r="AD16" s="26"/>
      <c r="AE16" s="26"/>
      <c r="AF16" s="26"/>
      <c r="AG16" s="26"/>
    </row>
    <row r="17" spans="1:33" ht="33" customHeight="1">
      <c r="A17" s="1730"/>
      <c r="B17" s="1532"/>
      <c r="C17" s="1532"/>
      <c r="D17" s="1532"/>
      <c r="E17" s="1736" t="s">
        <v>51</v>
      </c>
      <c r="F17" s="1662"/>
      <c r="G17" s="1689" t="str">
        <f>+Cartog!A27</f>
        <v>Cartografía a escala 1:2.000</v>
      </c>
      <c r="H17" s="1572">
        <f>+Cartog!W25</f>
        <v>0.2</v>
      </c>
      <c r="I17" s="1560" t="s">
        <v>47</v>
      </c>
      <c r="J17" s="1573">
        <f>+Cartog!V25</f>
        <v>451</v>
      </c>
      <c r="K17" s="1573">
        <f>+Cartog!E25</f>
        <v>451</v>
      </c>
      <c r="L17" s="1573" t="str">
        <f>+Cartog!D25</f>
        <v>Hectareas</v>
      </c>
      <c r="M17" s="1573" t="str">
        <f>+Cartog!F25</f>
        <v>Hectáreas de cartografía básica a escala 1:2.000 generadas</v>
      </c>
      <c r="N17" s="1573" t="str">
        <f>+Cartog!G25</f>
        <v xml:space="preserve">Eficacia 
</v>
      </c>
      <c r="O17" s="1563">
        <f>+Cartog!W28</f>
        <v>0.2</v>
      </c>
      <c r="P17" s="1614"/>
      <c r="Q17" s="1614" t="str">
        <f>+Cartog!C28</f>
        <v xml:space="preserve">Preparación y revisón de los insumos requeridos para la generación de la Cartografía escala 1:2.000 </v>
      </c>
      <c r="R17" s="1560" t="str">
        <f>+Cartog!C25</f>
        <v>GIT Generación de datos y productos cartográficos</v>
      </c>
      <c r="S17" s="1592">
        <v>43132</v>
      </c>
      <c r="T17" s="1592">
        <v>43330</v>
      </c>
      <c r="U17" s="32" t="s">
        <v>47</v>
      </c>
      <c r="V17" s="45">
        <f>+Cartog!V28</f>
        <v>1</v>
      </c>
      <c r="W17" s="34">
        <f>+V17*O17</f>
        <v>0.2</v>
      </c>
      <c r="X17" s="26"/>
      <c r="Y17" s="26"/>
      <c r="Z17" s="26"/>
      <c r="AA17" s="26"/>
      <c r="AB17" s="26"/>
      <c r="AC17" s="26"/>
      <c r="AD17" s="26"/>
      <c r="AE17" s="26"/>
      <c r="AF17" s="26"/>
      <c r="AG17" s="26"/>
    </row>
    <row r="18" spans="1:33" ht="33" customHeight="1">
      <c r="A18" s="1730"/>
      <c r="B18" s="1532"/>
      <c r="C18" s="1532"/>
      <c r="D18" s="1532"/>
      <c r="E18" s="1536"/>
      <c r="F18" s="1662"/>
      <c r="G18" s="1539"/>
      <c r="H18" s="1532"/>
      <c r="I18" s="1532"/>
      <c r="J18" s="1532"/>
      <c r="K18" s="1532"/>
      <c r="L18" s="1532"/>
      <c r="M18" s="1532"/>
      <c r="N18" s="1532"/>
      <c r="O18" s="1558"/>
      <c r="P18" s="1558"/>
      <c r="Q18" s="1558"/>
      <c r="R18" s="1532"/>
      <c r="S18" s="1532"/>
      <c r="T18" s="1532"/>
      <c r="U18" s="39" t="s">
        <v>48</v>
      </c>
      <c r="V18" s="37">
        <f>+Cartog!V29</f>
        <v>1</v>
      </c>
      <c r="W18" s="41">
        <f>+V18*O17</f>
        <v>0.2</v>
      </c>
      <c r="X18" s="26"/>
      <c r="Y18" s="26"/>
      <c r="Z18" s="26"/>
      <c r="AA18" s="26"/>
      <c r="AB18" s="26"/>
      <c r="AC18" s="26"/>
      <c r="AD18" s="26"/>
      <c r="AE18" s="26"/>
      <c r="AF18" s="26"/>
      <c r="AG18" s="26"/>
    </row>
    <row r="19" spans="1:33" ht="33" customHeight="1">
      <c r="A19" s="1730"/>
      <c r="B19" s="1532"/>
      <c r="C19" s="1532"/>
      <c r="D19" s="1532"/>
      <c r="E19" s="1536"/>
      <c r="F19" s="1662"/>
      <c r="G19" s="1539"/>
      <c r="H19" s="1532"/>
      <c r="I19" s="1532"/>
      <c r="J19" s="1532"/>
      <c r="K19" s="1532"/>
      <c r="L19" s="1532"/>
      <c r="M19" s="1532"/>
      <c r="N19" s="1532"/>
      <c r="O19" s="1561">
        <f>+Cartog!W30</f>
        <v>0.4</v>
      </c>
      <c r="P19" s="1614"/>
      <c r="Q19" s="1604" t="str">
        <f>+Cartog!C30</f>
        <v xml:space="preserve">Captura de la información </v>
      </c>
      <c r="R19" s="1532"/>
      <c r="S19" s="1532"/>
      <c r="T19" s="1532"/>
      <c r="U19" s="39" t="s">
        <v>47</v>
      </c>
      <c r="V19" s="37">
        <f>+Cartog!V30</f>
        <v>1</v>
      </c>
      <c r="W19" s="41">
        <f>+V19*O19</f>
        <v>0.4</v>
      </c>
      <c r="X19" s="26"/>
      <c r="Y19" s="26"/>
      <c r="Z19" s="26"/>
      <c r="AA19" s="26"/>
      <c r="AB19" s="26"/>
      <c r="AC19" s="26"/>
      <c r="AD19" s="26"/>
      <c r="AE19" s="26"/>
      <c r="AF19" s="26"/>
      <c r="AG19" s="26"/>
    </row>
    <row r="20" spans="1:33" ht="33" customHeight="1">
      <c r="A20" s="1730"/>
      <c r="B20" s="1532"/>
      <c r="C20" s="1532"/>
      <c r="D20" s="1532"/>
      <c r="E20" s="1536"/>
      <c r="F20" s="1662"/>
      <c r="G20" s="1539"/>
      <c r="H20" s="1532"/>
      <c r="I20" s="1532"/>
      <c r="J20" s="1532"/>
      <c r="K20" s="1532"/>
      <c r="L20" s="1532"/>
      <c r="M20" s="1532"/>
      <c r="N20" s="1532"/>
      <c r="O20" s="1558"/>
      <c r="P20" s="1558"/>
      <c r="Q20" s="1558"/>
      <c r="R20" s="1558"/>
      <c r="S20" s="1532"/>
      <c r="T20" s="1532"/>
      <c r="U20" s="39" t="s">
        <v>48</v>
      </c>
      <c r="V20" s="37">
        <f>+Cartog!V31</f>
        <v>1</v>
      </c>
      <c r="W20" s="41">
        <f>+V20*O19</f>
        <v>0.4</v>
      </c>
      <c r="X20" s="26"/>
      <c r="Y20" s="26"/>
      <c r="Z20" s="26"/>
      <c r="AA20" s="26"/>
      <c r="AB20" s="26"/>
      <c r="AC20" s="26"/>
      <c r="AD20" s="26"/>
      <c r="AE20" s="26"/>
      <c r="AF20" s="26"/>
      <c r="AG20" s="26"/>
    </row>
    <row r="21" spans="1:33" ht="33" customHeight="1">
      <c r="A21" s="1730"/>
      <c r="B21" s="1532"/>
      <c r="C21" s="1532"/>
      <c r="D21" s="1532"/>
      <c r="E21" s="1536"/>
      <c r="F21" s="1662"/>
      <c r="G21" s="1539"/>
      <c r="H21" s="1532"/>
      <c r="I21" s="1558"/>
      <c r="J21" s="1558"/>
      <c r="K21" s="1532"/>
      <c r="L21" s="1532"/>
      <c r="M21" s="1532"/>
      <c r="N21" s="1532"/>
      <c r="O21" s="1561">
        <f>+Cartog!W32</f>
        <v>0.2</v>
      </c>
      <c r="P21" s="1614"/>
      <c r="Q21" s="1604" t="str">
        <f>+Cartog!C32</f>
        <v xml:space="preserve">Clasificación de campo </v>
      </c>
      <c r="R21" s="1673" t="s">
        <v>49</v>
      </c>
      <c r="S21" s="1532"/>
      <c r="T21" s="1532"/>
      <c r="U21" s="39" t="s">
        <v>47</v>
      </c>
      <c r="V21" s="37">
        <f>+Cartog!V32</f>
        <v>1.0000000000000002</v>
      </c>
      <c r="W21" s="41">
        <f>+V21*O21</f>
        <v>0.20000000000000007</v>
      </c>
      <c r="X21" s="26"/>
      <c r="Y21" s="26"/>
      <c r="Z21" s="26"/>
      <c r="AA21" s="26"/>
      <c r="AB21" s="26"/>
      <c r="AC21" s="26"/>
      <c r="AD21" s="26"/>
      <c r="AE21" s="26"/>
      <c r="AF21" s="26"/>
      <c r="AG21" s="26"/>
    </row>
    <row r="22" spans="1:33" ht="33" customHeight="1">
      <c r="A22" s="1730"/>
      <c r="B22" s="1532"/>
      <c r="C22" s="1532"/>
      <c r="D22" s="1532"/>
      <c r="E22" s="1536"/>
      <c r="F22" s="1662"/>
      <c r="G22" s="1539"/>
      <c r="H22" s="1532"/>
      <c r="I22" s="1673" t="s">
        <v>48</v>
      </c>
      <c r="J22" s="1596">
        <f>+Cartog!V26</f>
        <v>653.86</v>
      </c>
      <c r="K22" s="1532"/>
      <c r="L22" s="1532"/>
      <c r="M22" s="1532"/>
      <c r="N22" s="1532"/>
      <c r="O22" s="1558"/>
      <c r="P22" s="1558"/>
      <c r="Q22" s="1558"/>
      <c r="R22" s="1558"/>
      <c r="S22" s="1532"/>
      <c r="T22" s="1532"/>
      <c r="U22" s="39" t="s">
        <v>48</v>
      </c>
      <c r="V22" s="37">
        <f>+Cartog!V33</f>
        <v>1</v>
      </c>
      <c r="W22" s="41">
        <f>+V22*O21</f>
        <v>0.2</v>
      </c>
      <c r="X22" s="26"/>
      <c r="Y22" s="26"/>
      <c r="Z22" s="26"/>
      <c r="AA22" s="26"/>
      <c r="AB22" s="26"/>
      <c r="AC22" s="26"/>
      <c r="AD22" s="26"/>
      <c r="AE22" s="26"/>
      <c r="AF22" s="26"/>
      <c r="AG22" s="26"/>
    </row>
    <row r="23" spans="1:33" ht="33" customHeight="1">
      <c r="A23" s="1730"/>
      <c r="B23" s="1532"/>
      <c r="C23" s="1532"/>
      <c r="D23" s="1532"/>
      <c r="E23" s="1536"/>
      <c r="F23" s="1662"/>
      <c r="G23" s="1539"/>
      <c r="H23" s="1532"/>
      <c r="I23" s="1532"/>
      <c r="J23" s="1532"/>
      <c r="K23" s="1532"/>
      <c r="L23" s="1532"/>
      <c r="M23" s="1532"/>
      <c r="N23" s="1532"/>
      <c r="O23" s="1561">
        <f>+Cartog!W34</f>
        <v>0.15</v>
      </c>
      <c r="P23" s="1614"/>
      <c r="Q23" s="1604" t="str">
        <f>+Cartog!C34</f>
        <v xml:space="preserve">Elaboración de salidas gráficas </v>
      </c>
      <c r="R23" s="1673" t="s">
        <v>50</v>
      </c>
      <c r="S23" s="1532"/>
      <c r="T23" s="1532"/>
      <c r="U23" s="39" t="s">
        <v>47</v>
      </c>
      <c r="V23" s="37">
        <f>+Cartog!V34</f>
        <v>1</v>
      </c>
      <c r="W23" s="41">
        <f>+V23*O23</f>
        <v>0.15</v>
      </c>
      <c r="X23" s="26"/>
      <c r="Y23" s="26"/>
      <c r="Z23" s="26"/>
      <c r="AA23" s="26"/>
      <c r="AB23" s="26"/>
      <c r="AC23" s="26"/>
      <c r="AD23" s="26"/>
      <c r="AE23" s="26"/>
      <c r="AF23" s="26"/>
      <c r="AG23" s="26"/>
    </row>
    <row r="24" spans="1:33" ht="33" customHeight="1">
      <c r="A24" s="1730"/>
      <c r="B24" s="1532"/>
      <c r="C24" s="1532"/>
      <c r="D24" s="1532"/>
      <c r="E24" s="1536"/>
      <c r="F24" s="1662"/>
      <c r="G24" s="1539"/>
      <c r="H24" s="1532"/>
      <c r="I24" s="1532"/>
      <c r="J24" s="1532"/>
      <c r="K24" s="1532"/>
      <c r="L24" s="1532"/>
      <c r="M24" s="1532"/>
      <c r="N24" s="1532"/>
      <c r="O24" s="1558"/>
      <c r="P24" s="1558"/>
      <c r="Q24" s="1558"/>
      <c r="R24" s="1532"/>
      <c r="S24" s="1532"/>
      <c r="T24" s="1532"/>
      <c r="U24" s="39" t="s">
        <v>48</v>
      </c>
      <c r="V24" s="37">
        <f>+Cartog!V35</f>
        <v>1</v>
      </c>
      <c r="W24" s="41">
        <f>+V24*O23</f>
        <v>0.15</v>
      </c>
      <c r="X24" s="26"/>
      <c r="Y24" s="26"/>
      <c r="Z24" s="26"/>
      <c r="AA24" s="26"/>
      <c r="AB24" s="26"/>
      <c r="AC24" s="26"/>
      <c r="AD24" s="26"/>
      <c r="AE24" s="26"/>
      <c r="AF24" s="26"/>
      <c r="AG24" s="26"/>
    </row>
    <row r="25" spans="1:33" ht="33" customHeight="1">
      <c r="A25" s="1730"/>
      <c r="B25" s="1532"/>
      <c r="C25" s="1532"/>
      <c r="D25" s="1532"/>
      <c r="E25" s="1536"/>
      <c r="F25" s="1662"/>
      <c r="G25" s="1539"/>
      <c r="H25" s="1532"/>
      <c r="I25" s="1532"/>
      <c r="J25" s="1532"/>
      <c r="K25" s="1532"/>
      <c r="L25" s="1532"/>
      <c r="M25" s="1532"/>
      <c r="N25" s="1532"/>
      <c r="O25" s="1561">
        <f>+Cartog!W36</f>
        <v>0.05</v>
      </c>
      <c r="P25" s="1614"/>
      <c r="Q25" s="1604" t="str">
        <f>+Cartog!C36</f>
        <v xml:space="preserve">Publicación de la información </v>
      </c>
      <c r="R25" s="1532"/>
      <c r="S25" s="1532"/>
      <c r="T25" s="1532"/>
      <c r="U25" s="39" t="s">
        <v>47</v>
      </c>
      <c r="V25" s="37">
        <f>+Cartog!V36</f>
        <v>1</v>
      </c>
      <c r="W25" s="41">
        <f>+V25*O25</f>
        <v>0.05</v>
      </c>
      <c r="X25" s="26"/>
      <c r="Y25" s="26"/>
      <c r="Z25" s="26"/>
      <c r="AA25" s="26"/>
      <c r="AB25" s="26"/>
      <c r="AC25" s="26"/>
      <c r="AD25" s="26"/>
      <c r="AE25" s="26"/>
      <c r="AF25" s="26"/>
      <c r="AG25" s="26"/>
    </row>
    <row r="26" spans="1:33" ht="33" customHeight="1">
      <c r="A26" s="1730"/>
      <c r="B26" s="1532"/>
      <c r="C26" s="1532"/>
      <c r="D26" s="1532"/>
      <c r="E26" s="1737"/>
      <c r="F26" s="1662"/>
      <c r="G26" s="1540"/>
      <c r="H26" s="1533"/>
      <c r="I26" s="1533"/>
      <c r="J26" s="1533"/>
      <c r="K26" s="1533"/>
      <c r="L26" s="1533"/>
      <c r="M26" s="1533"/>
      <c r="N26" s="1533"/>
      <c r="O26" s="1533"/>
      <c r="P26" s="1558"/>
      <c r="Q26" s="1533"/>
      <c r="R26" s="1533"/>
      <c r="S26" s="1533"/>
      <c r="T26" s="1533"/>
      <c r="U26" s="42" t="s">
        <v>48</v>
      </c>
      <c r="V26" s="43">
        <f>+Cartog!V37</f>
        <v>0.4</v>
      </c>
      <c r="W26" s="44">
        <f>+V26*O25</f>
        <v>2.0000000000000004E-2</v>
      </c>
      <c r="X26" s="26"/>
      <c r="Y26" s="26"/>
      <c r="Z26" s="26"/>
      <c r="AA26" s="26"/>
      <c r="AB26" s="26"/>
      <c r="AC26" s="26"/>
      <c r="AD26" s="26"/>
      <c r="AE26" s="26"/>
      <c r="AF26" s="26"/>
      <c r="AG26" s="26"/>
    </row>
    <row r="27" spans="1:33" ht="33" customHeight="1">
      <c r="A27" s="1730"/>
      <c r="B27" s="1532"/>
      <c r="C27" s="1532"/>
      <c r="D27" s="1532"/>
      <c r="E27" s="1736" t="s">
        <v>45</v>
      </c>
      <c r="F27" s="1662"/>
      <c r="G27" s="1689" t="str">
        <f>+Cartog!A47</f>
        <v xml:space="preserve"> Imágenes geográficas incorporadas al Banco Nacional de Imágenes - BNI</v>
      </c>
      <c r="H27" s="1572">
        <f>+Cartog!W45</f>
        <v>0.2</v>
      </c>
      <c r="I27" s="1560" t="s">
        <v>47</v>
      </c>
      <c r="J27" s="1573">
        <f>+Cartog!V45</f>
        <v>15000</v>
      </c>
      <c r="K27" s="1573">
        <f>+Cartog!E45</f>
        <v>15000</v>
      </c>
      <c r="L27" s="1573" t="str">
        <f>+Cartog!D45</f>
        <v>Número</v>
      </c>
      <c r="M27" s="1573" t="str">
        <f>+Cartog!F45</f>
        <v xml:space="preserve">Imágenes geográficas incorporadas al BNI
</v>
      </c>
      <c r="N27" s="1573" t="str">
        <f>+Cartog!G45</f>
        <v xml:space="preserve">Eficacia 
</v>
      </c>
      <c r="O27" s="1563">
        <f>+Cartog!W48</f>
        <v>0.4</v>
      </c>
      <c r="P27" s="1614"/>
      <c r="Q27" s="1614" t="str">
        <f>+Cartog!C48</f>
        <v xml:space="preserve">Preparación  y revisión de las  imágenes digitales y análogas para ser incorporadas en el Banco Nacional de Imágenes  </v>
      </c>
      <c r="R27" s="1560" t="str">
        <f>+Cartog!C45</f>
        <v>GIT Generación de datos y productos cartográficos</v>
      </c>
      <c r="S27" s="1592">
        <v>43132</v>
      </c>
      <c r="T27" s="1592">
        <v>43435</v>
      </c>
      <c r="U27" s="32" t="s">
        <v>47</v>
      </c>
      <c r="V27" s="45">
        <f>+Cartog!V48</f>
        <v>0.99999999999999989</v>
      </c>
      <c r="W27" s="34">
        <f>+V27*O27</f>
        <v>0.39999999999999997</v>
      </c>
      <c r="X27" s="26"/>
      <c r="Y27" s="26"/>
      <c r="Z27" s="26"/>
      <c r="AA27" s="26"/>
      <c r="AB27" s="26"/>
      <c r="AC27" s="26"/>
      <c r="AD27" s="26"/>
      <c r="AE27" s="26"/>
      <c r="AF27" s="26"/>
      <c r="AG27" s="26"/>
    </row>
    <row r="28" spans="1:33" ht="33" customHeight="1">
      <c r="A28" s="1730"/>
      <c r="B28" s="1532"/>
      <c r="C28" s="1532"/>
      <c r="D28" s="1532"/>
      <c r="E28" s="1536"/>
      <c r="F28" s="1662"/>
      <c r="G28" s="1539"/>
      <c r="H28" s="1532"/>
      <c r="I28" s="1532"/>
      <c r="J28" s="1532"/>
      <c r="K28" s="1532"/>
      <c r="L28" s="1532"/>
      <c r="M28" s="1532"/>
      <c r="N28" s="1532"/>
      <c r="O28" s="1558"/>
      <c r="P28" s="1558"/>
      <c r="Q28" s="1558"/>
      <c r="R28" s="1532"/>
      <c r="S28" s="1532"/>
      <c r="T28" s="1532"/>
      <c r="U28" s="39" t="s">
        <v>48</v>
      </c>
      <c r="V28" s="37">
        <f>+Cartog!V49</f>
        <v>0.92749999999999999</v>
      </c>
      <c r="W28" s="41">
        <f>+V28*O27</f>
        <v>0.371</v>
      </c>
      <c r="X28" s="26"/>
      <c r="Y28" s="26"/>
      <c r="Z28" s="26"/>
      <c r="AA28" s="26"/>
      <c r="AB28" s="26"/>
      <c r="AC28" s="26"/>
      <c r="AD28" s="26"/>
      <c r="AE28" s="26"/>
      <c r="AF28" s="26"/>
      <c r="AG28" s="26"/>
    </row>
    <row r="29" spans="1:33" ht="33" customHeight="1">
      <c r="A29" s="1730"/>
      <c r="B29" s="1532"/>
      <c r="C29" s="1532"/>
      <c r="D29" s="1532"/>
      <c r="E29" s="1536"/>
      <c r="F29" s="1662"/>
      <c r="G29" s="1539"/>
      <c r="H29" s="1532"/>
      <c r="I29" s="1558"/>
      <c r="J29" s="1558"/>
      <c r="K29" s="1532"/>
      <c r="L29" s="1532"/>
      <c r="M29" s="1532"/>
      <c r="N29" s="1532"/>
      <c r="O29" s="1561">
        <f>+Cartog!W50</f>
        <v>0.3</v>
      </c>
      <c r="P29" s="1614"/>
      <c r="Q29" s="1604" t="str">
        <f>+Cartog!C50</f>
        <v xml:space="preserve">Incorporación de imágenes  y elaboración de metadatos </v>
      </c>
      <c r="R29" s="1532"/>
      <c r="S29" s="1532"/>
      <c r="T29" s="1532"/>
      <c r="U29" s="39" t="s">
        <v>47</v>
      </c>
      <c r="V29" s="37">
        <f>+Cartog!V50</f>
        <v>0.99999999999999989</v>
      </c>
      <c r="W29" s="41">
        <f>+V29*O29</f>
        <v>0.29999999999999993</v>
      </c>
      <c r="X29" s="26"/>
      <c r="Y29" s="26"/>
      <c r="Z29" s="26"/>
      <c r="AA29" s="26"/>
      <c r="AB29" s="26"/>
      <c r="AC29" s="26"/>
      <c r="AD29" s="26"/>
      <c r="AE29" s="26"/>
      <c r="AF29" s="26"/>
      <c r="AG29" s="26"/>
    </row>
    <row r="30" spans="1:33" ht="33" customHeight="1">
      <c r="A30" s="1730"/>
      <c r="B30" s="1532"/>
      <c r="C30" s="1532"/>
      <c r="D30" s="1532"/>
      <c r="E30" s="1536"/>
      <c r="F30" s="1662"/>
      <c r="G30" s="1539"/>
      <c r="H30" s="1532"/>
      <c r="I30" s="1673" t="s">
        <v>48</v>
      </c>
      <c r="J30" s="1596">
        <f>+Cartog!V46</f>
        <v>13904</v>
      </c>
      <c r="K30" s="1532"/>
      <c r="L30" s="1532"/>
      <c r="M30" s="1532"/>
      <c r="N30" s="1532"/>
      <c r="O30" s="1558"/>
      <c r="P30" s="1558"/>
      <c r="Q30" s="1558"/>
      <c r="R30" s="1532"/>
      <c r="S30" s="1532"/>
      <c r="T30" s="1532"/>
      <c r="U30" s="39" t="s">
        <v>48</v>
      </c>
      <c r="V30" s="37">
        <f>+Cartog!V51</f>
        <v>0.9262999999999999</v>
      </c>
      <c r="W30" s="41">
        <f>+V30*O29</f>
        <v>0.27788999999999997</v>
      </c>
      <c r="X30" s="26"/>
      <c r="Y30" s="26"/>
      <c r="Z30" s="26"/>
      <c r="AA30" s="26"/>
      <c r="AB30" s="26"/>
      <c r="AC30" s="26"/>
      <c r="AD30" s="26"/>
      <c r="AE30" s="26"/>
      <c r="AF30" s="26"/>
      <c r="AG30" s="26"/>
    </row>
    <row r="31" spans="1:33" ht="33" customHeight="1">
      <c r="A31" s="1730"/>
      <c r="B31" s="1532"/>
      <c r="C31" s="1532"/>
      <c r="D31" s="1532"/>
      <c r="E31" s="1536"/>
      <c r="F31" s="1662"/>
      <c r="G31" s="1539"/>
      <c r="H31" s="1532"/>
      <c r="I31" s="1532"/>
      <c r="J31" s="1532"/>
      <c r="K31" s="1532"/>
      <c r="L31" s="1532"/>
      <c r="M31" s="1532"/>
      <c r="N31" s="1532"/>
      <c r="O31" s="1561">
        <f>+Cartog!W52</f>
        <v>0.3</v>
      </c>
      <c r="P31" s="1614"/>
      <c r="Q31" s="1604" t="str">
        <f>+Cartog!C52</f>
        <v>Publicación de imágenes en el aplicativo Banco Nacional de imágenes</v>
      </c>
      <c r="R31" s="1532"/>
      <c r="S31" s="1532"/>
      <c r="T31" s="1532"/>
      <c r="U31" s="39" t="s">
        <v>47</v>
      </c>
      <c r="V31" s="37">
        <f>+Cartog!V52</f>
        <v>0.99999999999999989</v>
      </c>
      <c r="W31" s="41">
        <f>+V31*O31</f>
        <v>0.29999999999999993</v>
      </c>
      <c r="X31" s="26"/>
      <c r="Y31" s="26"/>
      <c r="Z31" s="26"/>
      <c r="AA31" s="26"/>
      <c r="AB31" s="26"/>
      <c r="AC31" s="26"/>
      <c r="AD31" s="26"/>
      <c r="AE31" s="26"/>
      <c r="AF31" s="26"/>
      <c r="AG31" s="26"/>
    </row>
    <row r="32" spans="1:33" ht="33" customHeight="1">
      <c r="A32" s="1730"/>
      <c r="B32" s="1532"/>
      <c r="C32" s="1532"/>
      <c r="D32" s="1532"/>
      <c r="E32" s="1737"/>
      <c r="F32" s="1662"/>
      <c r="G32" s="1540"/>
      <c r="H32" s="1533"/>
      <c r="I32" s="1533"/>
      <c r="J32" s="1533"/>
      <c r="K32" s="1533"/>
      <c r="L32" s="1533"/>
      <c r="M32" s="1533"/>
      <c r="N32" s="1533"/>
      <c r="O32" s="1533"/>
      <c r="P32" s="1558"/>
      <c r="Q32" s="1533"/>
      <c r="R32" s="1533"/>
      <c r="S32" s="1533"/>
      <c r="T32" s="1533"/>
      <c r="U32" s="42" t="s">
        <v>48</v>
      </c>
      <c r="V32" s="43">
        <f>+Cartog!V53</f>
        <v>0.9262999999999999</v>
      </c>
      <c r="W32" s="44">
        <f>+V32*O31</f>
        <v>0.27788999999999997</v>
      </c>
      <c r="X32" s="26"/>
      <c r="Y32" s="26"/>
      <c r="Z32" s="26"/>
      <c r="AA32" s="26"/>
      <c r="AB32" s="26"/>
      <c r="AC32" s="26"/>
      <c r="AD32" s="26"/>
      <c r="AE32" s="26"/>
      <c r="AF32" s="26"/>
      <c r="AG32" s="26"/>
    </row>
    <row r="33" spans="1:33" ht="45" customHeight="1">
      <c r="A33" s="1730"/>
      <c r="B33" s="1532"/>
      <c r="C33" s="1532"/>
      <c r="D33" s="1532"/>
      <c r="E33" s="1736" t="s">
        <v>45</v>
      </c>
      <c r="F33" s="1662"/>
      <c r="G33" s="1689" t="str">
        <f>+Cartog!A67</f>
        <v>Levantamientos Topográficos o Planimetricos para restituciòn de tierras</v>
      </c>
      <c r="H33" s="1572">
        <f>+Cartog!W65</f>
        <v>0.2</v>
      </c>
      <c r="I33" s="1560" t="s">
        <v>47</v>
      </c>
      <c r="J33" s="1563">
        <f>+Cartog!V65</f>
        <v>1</v>
      </c>
      <c r="K33" s="1563">
        <f>+Cartog!E65</f>
        <v>1</v>
      </c>
      <c r="L33" s="1573" t="str">
        <f>+Cartog!D65</f>
        <v>Porcentaje</v>
      </c>
      <c r="M33" s="1573" t="str">
        <f>+Cartog!F65</f>
        <v xml:space="preserve">Porcentaje de cumplimiento en la elaboración de levantamientos topográficos </v>
      </c>
      <c r="N33" s="1573" t="str">
        <f>+Cartog!G65</f>
        <v>Eficacia</v>
      </c>
      <c r="O33" s="1563">
        <f>+Cartog!W68</f>
        <v>0.4</v>
      </c>
      <c r="P33" s="1614"/>
      <c r="Q33" s="1614" t="str">
        <f>+Cartog!C68</f>
        <v>Elaboración de levantamientos topográficos ó planimetricos a demanda relacionados con las solicitudes de Polìtica de Tierras a nivel nacional.</v>
      </c>
      <c r="R33" s="1560" t="str">
        <f>+Cartog!C65</f>
        <v xml:space="preserve">GIT Control terrestre y Clasificación de Campo </v>
      </c>
      <c r="S33" s="1592">
        <v>43132</v>
      </c>
      <c r="T33" s="1592">
        <v>43435</v>
      </c>
      <c r="U33" s="49" t="s">
        <v>47</v>
      </c>
      <c r="V33" s="45">
        <f>+Cartog!V68</f>
        <v>1</v>
      </c>
      <c r="W33" s="34">
        <f>+V33*O33</f>
        <v>0.4</v>
      </c>
      <c r="X33" s="26"/>
      <c r="Y33" s="26"/>
      <c r="Z33" s="26"/>
      <c r="AA33" s="26"/>
      <c r="AB33" s="26"/>
      <c r="AC33" s="26"/>
      <c r="AD33" s="26"/>
      <c r="AE33" s="26"/>
      <c r="AF33" s="26"/>
      <c r="AG33" s="26"/>
    </row>
    <row r="34" spans="1:33" ht="45" customHeight="1">
      <c r="A34" s="1730"/>
      <c r="B34" s="1532"/>
      <c r="C34" s="1532"/>
      <c r="D34" s="1532"/>
      <c r="E34" s="1536"/>
      <c r="F34" s="1662"/>
      <c r="G34" s="1539"/>
      <c r="H34" s="1532"/>
      <c r="I34" s="1558"/>
      <c r="J34" s="1558"/>
      <c r="K34" s="1532"/>
      <c r="L34" s="1532"/>
      <c r="M34" s="1532"/>
      <c r="N34" s="1532"/>
      <c r="O34" s="1558"/>
      <c r="P34" s="1558"/>
      <c r="Q34" s="1558"/>
      <c r="R34" s="1532"/>
      <c r="S34" s="1532"/>
      <c r="T34" s="1532"/>
      <c r="U34" s="51" t="s">
        <v>48</v>
      </c>
      <c r="V34" s="37">
        <f>+Cartog!V69</f>
        <v>0.6</v>
      </c>
      <c r="W34" s="41">
        <f>+V34*O33</f>
        <v>0.24</v>
      </c>
      <c r="X34" s="26"/>
      <c r="Y34" s="26"/>
      <c r="Z34" s="26"/>
      <c r="AA34" s="26"/>
      <c r="AB34" s="26"/>
      <c r="AC34" s="26"/>
      <c r="AD34" s="26"/>
      <c r="AE34" s="26"/>
      <c r="AF34" s="26"/>
      <c r="AG34" s="26"/>
    </row>
    <row r="35" spans="1:33" ht="40.5" customHeight="1">
      <c r="A35" s="1730"/>
      <c r="B35" s="1532"/>
      <c r="C35" s="1532"/>
      <c r="D35" s="1532"/>
      <c r="E35" s="1536"/>
      <c r="F35" s="1662"/>
      <c r="G35" s="1539"/>
      <c r="H35" s="1532"/>
      <c r="I35" s="1673" t="s">
        <v>48</v>
      </c>
      <c r="J35" s="1561">
        <f>+Cartog!V66</f>
        <v>0.69</v>
      </c>
      <c r="K35" s="1532"/>
      <c r="L35" s="1532"/>
      <c r="M35" s="1532"/>
      <c r="N35" s="1532"/>
      <c r="O35" s="1561">
        <f>+Cartog!W70</f>
        <v>0.6</v>
      </c>
      <c r="P35" s="1614"/>
      <c r="Q35" s="1604" t="str">
        <f>+Cartog!C70</f>
        <v>Asesoria y atenciòn a las soliciitudes  realizadas por la Rama Judicial y los  entes de control de la nación, recibidos a demanda.</v>
      </c>
      <c r="R35" s="1532"/>
      <c r="S35" s="1532"/>
      <c r="T35" s="1532"/>
      <c r="U35" s="39" t="s">
        <v>47</v>
      </c>
      <c r="V35" s="37">
        <f>+Cartog!V70</f>
        <v>0.99999999999999989</v>
      </c>
      <c r="W35" s="41">
        <f>+V35*O35</f>
        <v>0.59999999999999987</v>
      </c>
      <c r="X35" s="26"/>
      <c r="Y35" s="26"/>
      <c r="Z35" s="26"/>
      <c r="AA35" s="26"/>
      <c r="AB35" s="26"/>
      <c r="AC35" s="26"/>
      <c r="AD35" s="26"/>
      <c r="AE35" s="26"/>
      <c r="AF35" s="26"/>
      <c r="AG35" s="26"/>
    </row>
    <row r="36" spans="1:33" ht="40.5" customHeight="1">
      <c r="A36" s="1730"/>
      <c r="B36" s="1532"/>
      <c r="C36" s="1532"/>
      <c r="D36" s="1532"/>
      <c r="E36" s="1737"/>
      <c r="F36" s="1662"/>
      <c r="G36" s="1540"/>
      <c r="H36" s="1533"/>
      <c r="I36" s="1533"/>
      <c r="J36" s="1533"/>
      <c r="K36" s="1533"/>
      <c r="L36" s="1533"/>
      <c r="M36" s="1533"/>
      <c r="N36" s="1533"/>
      <c r="O36" s="1533"/>
      <c r="P36" s="1558"/>
      <c r="Q36" s="1533"/>
      <c r="R36" s="1533"/>
      <c r="S36" s="1533"/>
      <c r="T36" s="1533"/>
      <c r="U36" s="42" t="s">
        <v>48</v>
      </c>
      <c r="V36" s="43">
        <f>+Cartog!V71</f>
        <v>0.74999999999999989</v>
      </c>
      <c r="W36" s="44">
        <f>+V36*O35</f>
        <v>0.4499999999999999</v>
      </c>
      <c r="X36" s="26"/>
      <c r="Y36" s="26"/>
      <c r="Z36" s="26"/>
      <c r="AA36" s="26"/>
      <c r="AB36" s="26"/>
      <c r="AC36" s="26"/>
      <c r="AD36" s="26"/>
      <c r="AE36" s="26"/>
      <c r="AF36" s="26"/>
      <c r="AG36" s="26"/>
    </row>
    <row r="37" spans="1:33" ht="33" customHeight="1">
      <c r="A37" s="1730"/>
      <c r="B37" s="1532"/>
      <c r="C37" s="1532"/>
      <c r="D37" s="1532"/>
      <c r="E37" s="1736" t="s">
        <v>45</v>
      </c>
      <c r="F37" s="1662"/>
      <c r="G37" s="1672" t="str">
        <f>+Cartog!A87</f>
        <v>Documentos técnicos de investigación e innovacción</v>
      </c>
      <c r="H37" s="1742">
        <f>+Cartog!W85</f>
        <v>0.1</v>
      </c>
      <c r="I37" s="1560" t="s">
        <v>47</v>
      </c>
      <c r="J37" s="1760">
        <f>+Cartog!V85</f>
        <v>2</v>
      </c>
      <c r="K37" s="1761">
        <f>+Cartog!E85</f>
        <v>2</v>
      </c>
      <c r="L37" s="1762" t="str">
        <f>+Cartog!D85</f>
        <v>Número</v>
      </c>
      <c r="M37" s="1700" t="str">
        <f>+Cartog!F85</f>
        <v>Número de proyectos ejecutados</v>
      </c>
      <c r="N37" s="1700" t="str">
        <f>+Cartog!G85</f>
        <v>Eficacia</v>
      </c>
      <c r="O37" s="1742">
        <f>+Cartog!W88</f>
        <v>0.5</v>
      </c>
      <c r="P37" s="1614"/>
      <c r="Q37" s="1726" t="str">
        <f>+Cartog!C88</f>
        <v>Implementar en línea datos geoespaciales para análisis multitemporales</v>
      </c>
      <c r="R37" s="1700" t="str">
        <f>+Cartog!C85</f>
        <v>GIT Generación de datos y productos cartográficos</v>
      </c>
      <c r="S37" s="1592">
        <v>43208</v>
      </c>
      <c r="T37" s="1592">
        <v>43435</v>
      </c>
      <c r="U37" s="32" t="s">
        <v>47</v>
      </c>
      <c r="V37" s="45">
        <f>+Cartog!V88</f>
        <v>1</v>
      </c>
      <c r="W37" s="34">
        <f>+V37*O37</f>
        <v>0.5</v>
      </c>
      <c r="X37" s="26"/>
      <c r="Y37" s="26"/>
      <c r="Z37" s="26"/>
      <c r="AA37" s="26"/>
      <c r="AB37" s="26"/>
      <c r="AC37" s="26"/>
      <c r="AD37" s="26"/>
      <c r="AE37" s="26"/>
      <c r="AF37" s="26"/>
      <c r="AG37" s="26"/>
    </row>
    <row r="38" spans="1:33" ht="33" customHeight="1">
      <c r="A38" s="1730"/>
      <c r="B38" s="1532"/>
      <c r="C38" s="1532"/>
      <c r="D38" s="1532"/>
      <c r="E38" s="1536"/>
      <c r="F38" s="1662"/>
      <c r="G38" s="1539"/>
      <c r="H38" s="1532"/>
      <c r="I38" s="1567"/>
      <c r="J38" s="1558"/>
      <c r="K38" s="1532"/>
      <c r="L38" s="1532"/>
      <c r="M38" s="1532"/>
      <c r="N38" s="1532"/>
      <c r="O38" s="1558"/>
      <c r="P38" s="1558"/>
      <c r="Q38" s="1558"/>
      <c r="R38" s="1532"/>
      <c r="S38" s="1532"/>
      <c r="T38" s="1532"/>
      <c r="U38" s="52" t="s">
        <v>48</v>
      </c>
      <c r="V38" s="37">
        <f>+Cartog!V89</f>
        <v>0.70000000000000007</v>
      </c>
      <c r="W38" s="54">
        <f>+V38*O37</f>
        <v>0.35000000000000003</v>
      </c>
      <c r="X38" s="26"/>
      <c r="Y38" s="26"/>
      <c r="Z38" s="26"/>
      <c r="AA38" s="26"/>
      <c r="AB38" s="26"/>
      <c r="AC38" s="26"/>
      <c r="AD38" s="26"/>
      <c r="AE38" s="26"/>
      <c r="AF38" s="26"/>
      <c r="AG38" s="26"/>
    </row>
    <row r="39" spans="1:33" ht="33" customHeight="1">
      <c r="A39" s="1730"/>
      <c r="B39" s="1532"/>
      <c r="C39" s="1532"/>
      <c r="D39" s="1532"/>
      <c r="E39" s="1536"/>
      <c r="F39" s="1662"/>
      <c r="G39" s="1539"/>
      <c r="H39" s="1532"/>
      <c r="I39" s="1673" t="s">
        <v>48</v>
      </c>
      <c r="J39" s="1745">
        <f>+Cartog!V86</f>
        <v>1.4000000000000001</v>
      </c>
      <c r="K39" s="1532"/>
      <c r="L39" s="1532"/>
      <c r="M39" s="1532"/>
      <c r="N39" s="1532"/>
      <c r="O39" s="1744">
        <f>+Cartog!W90</f>
        <v>0.5</v>
      </c>
      <c r="P39" s="1614"/>
      <c r="Q39" s="1723" t="str">
        <f>+Cartog!C90</f>
        <v>Automatización del proceso cartográfico</v>
      </c>
      <c r="R39" s="1532"/>
      <c r="S39" s="1532"/>
      <c r="T39" s="1532"/>
      <c r="U39" s="52" t="s">
        <v>47</v>
      </c>
      <c r="V39" s="37">
        <f>+Cartog!V90</f>
        <v>1</v>
      </c>
      <c r="W39" s="41">
        <f>+V39*O39</f>
        <v>0.5</v>
      </c>
      <c r="X39" s="26"/>
      <c r="Y39" s="26"/>
      <c r="Z39" s="26"/>
      <c r="AA39" s="26"/>
      <c r="AB39" s="26"/>
      <c r="AC39" s="26"/>
      <c r="AD39" s="26"/>
      <c r="AE39" s="26"/>
      <c r="AF39" s="26"/>
      <c r="AG39" s="26"/>
    </row>
    <row r="40" spans="1:33" ht="33" customHeight="1">
      <c r="A40" s="1730"/>
      <c r="B40" s="1532"/>
      <c r="C40" s="1532"/>
      <c r="D40" s="1532"/>
      <c r="E40" s="1737"/>
      <c r="F40" s="1662"/>
      <c r="G40" s="1540"/>
      <c r="H40" s="1533"/>
      <c r="I40" s="1533"/>
      <c r="J40" s="1533"/>
      <c r="K40" s="1533"/>
      <c r="L40" s="1533"/>
      <c r="M40" s="1533"/>
      <c r="N40" s="1533"/>
      <c r="O40" s="1533"/>
      <c r="P40" s="1558"/>
      <c r="Q40" s="1533"/>
      <c r="R40" s="1533"/>
      <c r="S40" s="1533"/>
      <c r="T40" s="1533"/>
      <c r="U40" s="42" t="s">
        <v>48</v>
      </c>
      <c r="V40" s="43">
        <f>+Cartog!V91</f>
        <v>0.70000000000000007</v>
      </c>
      <c r="W40" s="44">
        <f>+V40*O39</f>
        <v>0.35000000000000003</v>
      </c>
      <c r="X40" s="26"/>
      <c r="Y40" s="26"/>
      <c r="Z40" s="26"/>
      <c r="AA40" s="26"/>
      <c r="AB40" s="26"/>
      <c r="AC40" s="26"/>
      <c r="AD40" s="26"/>
      <c r="AE40" s="26"/>
      <c r="AF40" s="26"/>
      <c r="AG40" s="26"/>
    </row>
    <row r="41" spans="1:33" ht="39.75" customHeight="1">
      <c r="A41" s="1730"/>
      <c r="B41" s="1532"/>
      <c r="C41" s="1532"/>
      <c r="D41" s="1532"/>
      <c r="E41" s="1736" t="s">
        <v>45</v>
      </c>
      <c r="F41" s="1662"/>
      <c r="G41" s="1672" t="str">
        <f>+Cartog!A97</f>
        <v>Plan Nacional de Cartografía actualizado</v>
      </c>
      <c r="H41" s="1743">
        <f>+Cartog!W95</f>
        <v>0.1</v>
      </c>
      <c r="I41" s="59" t="s">
        <v>55</v>
      </c>
      <c r="J41" s="60">
        <f>+Cartog!V95</f>
        <v>1</v>
      </c>
      <c r="K41" s="1777">
        <f>+Cartog!E95</f>
        <v>1</v>
      </c>
      <c r="L41" s="1776" t="str">
        <f>+Cartog!D95</f>
        <v>Porcentaje</v>
      </c>
      <c r="M41" s="1740" t="str">
        <f>+Cartog!F95</f>
        <v>Porcentaje de cumplimiento actualización del Plan Nacional de Cartografía</v>
      </c>
      <c r="N41" s="1740" t="str">
        <f>+Cartog!G95</f>
        <v>Eficacia</v>
      </c>
      <c r="O41" s="1743">
        <f>+Cartog!W98</f>
        <v>1</v>
      </c>
      <c r="P41" s="1614"/>
      <c r="Q41" s="1726" t="str">
        <f>+Cartog!C98</f>
        <v>Revisión y ajustes del plan Nacional de Cartografia</v>
      </c>
      <c r="R41" s="1740" t="str">
        <f>+Cartog!C95</f>
        <v>GIT Gestión de Proyectos Geográficos y Cartográficos</v>
      </c>
      <c r="S41" s="1592">
        <v>43208</v>
      </c>
      <c r="T41" s="1592">
        <v>43435</v>
      </c>
      <c r="U41" s="61" t="s">
        <v>47</v>
      </c>
      <c r="V41" s="45">
        <f>+Cartog!V98</f>
        <v>1</v>
      </c>
      <c r="W41" s="34">
        <f>+V41*O41</f>
        <v>1</v>
      </c>
      <c r="X41" s="26"/>
      <c r="Y41" s="26"/>
      <c r="Z41" s="26"/>
      <c r="AA41" s="26"/>
      <c r="AB41" s="26"/>
      <c r="AC41" s="26"/>
      <c r="AD41" s="26"/>
      <c r="AE41" s="26"/>
      <c r="AF41" s="26"/>
      <c r="AG41" s="26"/>
    </row>
    <row r="42" spans="1:33" ht="39.75" customHeight="1">
      <c r="A42" s="1731"/>
      <c r="B42" s="1567"/>
      <c r="C42" s="1567"/>
      <c r="D42" s="1567"/>
      <c r="E42" s="1737"/>
      <c r="F42" s="1739"/>
      <c r="G42" s="1540"/>
      <c r="H42" s="1537"/>
      <c r="I42" s="62" t="s">
        <v>48</v>
      </c>
      <c r="J42" s="63">
        <f>+Cartog!V96</f>
        <v>0.55000000000000004</v>
      </c>
      <c r="K42" s="1537"/>
      <c r="L42" s="1537"/>
      <c r="M42" s="1537"/>
      <c r="N42" s="1537"/>
      <c r="O42" s="1537"/>
      <c r="P42" s="1558"/>
      <c r="Q42" s="1533"/>
      <c r="R42" s="1537"/>
      <c r="S42" s="1533"/>
      <c r="T42" s="1533"/>
      <c r="U42" s="42" t="s">
        <v>48</v>
      </c>
      <c r="V42" s="43">
        <f>+Cartog!V99</f>
        <v>0.55000000000000004</v>
      </c>
      <c r="W42" s="44">
        <f>+V42*O41</f>
        <v>0.55000000000000004</v>
      </c>
      <c r="X42" s="26"/>
      <c r="Y42" s="26"/>
      <c r="Z42" s="26"/>
      <c r="AA42" s="26"/>
      <c r="AB42" s="26"/>
      <c r="AC42" s="26"/>
      <c r="AD42" s="26"/>
      <c r="AE42" s="26"/>
      <c r="AF42" s="26"/>
      <c r="AG42" s="26"/>
    </row>
    <row r="43" spans="1:33" ht="25.5" customHeight="1">
      <c r="A43" s="66" t="s">
        <v>56</v>
      </c>
      <c r="B43" s="1541">
        <f>+J44*B7</f>
        <v>3.5751268614338513E-2</v>
      </c>
      <c r="C43" s="1553"/>
      <c r="D43" s="1554"/>
      <c r="E43" s="1554"/>
      <c r="F43" s="1554"/>
      <c r="G43" s="1555"/>
      <c r="H43" s="1637">
        <f>SUM(H7:H42)</f>
        <v>1</v>
      </c>
      <c r="I43" s="72" t="s">
        <v>47</v>
      </c>
      <c r="J43" s="72">
        <f>+Cartog!V2</f>
        <v>1</v>
      </c>
      <c r="K43" s="1763"/>
      <c r="L43" s="1554"/>
      <c r="M43" s="1554"/>
      <c r="N43" s="1554"/>
      <c r="O43" s="1554"/>
      <c r="P43" s="1554"/>
      <c r="Q43" s="1554"/>
      <c r="R43" s="1554"/>
      <c r="S43" s="1554"/>
      <c r="T43" s="1554"/>
      <c r="U43" s="1554"/>
      <c r="V43" s="1554"/>
      <c r="W43" s="1764"/>
      <c r="X43" s="26"/>
      <c r="Y43" s="26"/>
      <c r="Z43" s="26"/>
      <c r="AA43" s="26"/>
      <c r="AB43" s="26"/>
      <c r="AC43" s="26"/>
      <c r="AD43" s="26"/>
      <c r="AE43" s="26"/>
      <c r="AF43" s="26"/>
      <c r="AG43" s="26"/>
    </row>
    <row r="44" spans="1:33" ht="25.5" customHeight="1">
      <c r="A44" s="79" t="str">
        <f>+$F$4</f>
        <v>Septiembre</v>
      </c>
      <c r="B44" s="1542"/>
      <c r="C44" s="1549"/>
      <c r="D44" s="1550"/>
      <c r="E44" s="1550"/>
      <c r="F44" s="1550"/>
      <c r="G44" s="1551"/>
      <c r="H44" s="1533"/>
      <c r="I44" s="87" t="s">
        <v>48</v>
      </c>
      <c r="J44" s="89">
        <f>+Cartog!V3</f>
        <v>0.89378171535846274</v>
      </c>
      <c r="K44" s="1537"/>
      <c r="L44" s="1550"/>
      <c r="M44" s="1550"/>
      <c r="N44" s="1550"/>
      <c r="O44" s="1550"/>
      <c r="P44" s="1550"/>
      <c r="Q44" s="1550"/>
      <c r="R44" s="1550"/>
      <c r="S44" s="1550"/>
      <c r="T44" s="1550"/>
      <c r="U44" s="1550"/>
      <c r="V44" s="1550"/>
      <c r="W44" s="1721"/>
      <c r="X44" s="26"/>
      <c r="Y44" s="26"/>
      <c r="Z44" s="26"/>
      <c r="AA44" s="26"/>
      <c r="AB44" s="26"/>
      <c r="AC44" s="26"/>
      <c r="AD44" s="26"/>
      <c r="AE44" s="26"/>
      <c r="AF44" s="26"/>
      <c r="AG44" s="26"/>
    </row>
    <row r="45" spans="1:33" ht="25.5" customHeight="1">
      <c r="A45" s="91"/>
      <c r="B45" s="91"/>
      <c r="C45" s="91"/>
      <c r="D45" s="91"/>
      <c r="E45" s="91"/>
      <c r="F45" s="91"/>
      <c r="G45" s="91"/>
      <c r="H45" s="91"/>
      <c r="I45" s="91"/>
      <c r="J45" s="91"/>
      <c r="K45" s="91"/>
      <c r="L45" s="91"/>
      <c r="M45" s="91"/>
      <c r="N45" s="91"/>
      <c r="O45" s="91"/>
      <c r="P45" s="91"/>
      <c r="Q45" s="91"/>
      <c r="R45" s="91"/>
      <c r="S45" s="91"/>
      <c r="T45" s="91"/>
      <c r="U45" s="91"/>
      <c r="V45" s="91"/>
      <c r="W45" s="91"/>
      <c r="X45" s="26"/>
      <c r="Y45" s="26"/>
      <c r="Z45" s="26"/>
      <c r="AA45" s="26"/>
      <c r="AB45" s="26"/>
      <c r="AC45" s="26"/>
      <c r="AD45" s="26"/>
      <c r="AE45" s="26"/>
      <c r="AF45" s="26"/>
      <c r="AG45" s="26"/>
    </row>
    <row r="46" spans="1:33" ht="38.25" customHeight="1">
      <c r="A46" s="1635" t="str">
        <f>+Geods!I2</f>
        <v>GESTIÓN GEODÉSICA</v>
      </c>
      <c r="B46" s="1713">
        <v>2.5000000000000001E-2</v>
      </c>
      <c r="C46" s="1560" t="s">
        <v>43</v>
      </c>
      <c r="D46" s="1560" t="s">
        <v>44</v>
      </c>
      <c r="E46" s="1715" t="s">
        <v>45</v>
      </c>
      <c r="F46" s="1688" t="s">
        <v>46</v>
      </c>
      <c r="G46" s="1689" t="str">
        <f>+Geods!A7</f>
        <v xml:space="preserve">DATOS ALTIMÉTRICOS DE LA RED GEODÉSICA VERTICAL  NACIONAL </v>
      </c>
      <c r="H46" s="1572">
        <f>+Geods!W5</f>
        <v>0.2</v>
      </c>
      <c r="I46" s="1560" t="s">
        <v>47</v>
      </c>
      <c r="J46" s="1573">
        <f>Geods!V5</f>
        <v>974</v>
      </c>
      <c r="K46" s="1573">
        <f>Geods!E5</f>
        <v>974</v>
      </c>
      <c r="L46" s="1573" t="str">
        <f>Geods!D5</f>
        <v>Kilometros</v>
      </c>
      <c r="M46" s="1573" t="str">
        <f>Geods!F5</f>
        <v xml:space="preserve"> Datos altimétricos generados en kilometros</v>
      </c>
      <c r="N46" s="1573" t="str">
        <f>+Geods!G5</f>
        <v>Eficacia</v>
      </c>
      <c r="O46" s="1563">
        <f>Geods!W8</f>
        <v>0.5</v>
      </c>
      <c r="P46" s="1614"/>
      <c r="Q46" s="1614" t="str">
        <f>+Geods!C48</f>
        <v>Preparación y revisión de los insumos necesarios para generar los puntos  densificados de la Red Pasiva del Pais.</v>
      </c>
      <c r="R46" s="1560" t="str">
        <f>+Geods!C45</f>
        <v>GIT Geodesia</v>
      </c>
      <c r="S46" s="1592">
        <v>43132</v>
      </c>
      <c r="T46" s="1592">
        <v>43435</v>
      </c>
      <c r="U46" s="32" t="s">
        <v>47</v>
      </c>
      <c r="V46" s="45">
        <f>+Geods!V8</f>
        <v>1</v>
      </c>
      <c r="W46" s="34">
        <f>+V46*O46</f>
        <v>0.5</v>
      </c>
      <c r="X46" s="26"/>
      <c r="Y46" s="26"/>
      <c r="Z46" s="26"/>
      <c r="AA46" s="26"/>
      <c r="AB46" s="26"/>
      <c r="AC46" s="26"/>
      <c r="AD46" s="26"/>
      <c r="AE46" s="26"/>
      <c r="AF46" s="26"/>
      <c r="AG46" s="26"/>
    </row>
    <row r="47" spans="1:33" ht="38.25" customHeight="1">
      <c r="A47" s="1539"/>
      <c r="B47" s="1532"/>
      <c r="C47" s="1532"/>
      <c r="D47" s="1532"/>
      <c r="E47" s="1536"/>
      <c r="F47" s="1662"/>
      <c r="G47" s="1539"/>
      <c r="H47" s="1532"/>
      <c r="I47" s="1532"/>
      <c r="J47" s="1532"/>
      <c r="K47" s="1532"/>
      <c r="L47" s="1532"/>
      <c r="M47" s="1532"/>
      <c r="N47" s="1532"/>
      <c r="O47" s="1567"/>
      <c r="P47" s="1558"/>
      <c r="Q47" s="1558"/>
      <c r="R47" s="1532"/>
      <c r="S47" s="1532"/>
      <c r="T47" s="1532"/>
      <c r="U47" s="39" t="s">
        <v>48</v>
      </c>
      <c r="V47" s="101">
        <f>+Geods!V9</f>
        <v>0.96450000000000014</v>
      </c>
      <c r="W47" s="41">
        <f>+V47*O46</f>
        <v>0.48225000000000007</v>
      </c>
      <c r="X47" s="26"/>
      <c r="Y47" s="26"/>
      <c r="Z47" s="26"/>
      <c r="AA47" s="26"/>
      <c r="AB47" s="26"/>
      <c r="AC47" s="26"/>
      <c r="AD47" s="26"/>
      <c r="AE47" s="26"/>
      <c r="AF47" s="26"/>
      <c r="AG47" s="26"/>
    </row>
    <row r="48" spans="1:33" ht="38.25" customHeight="1">
      <c r="A48" s="1539"/>
      <c r="B48" s="1532"/>
      <c r="C48" s="1532"/>
      <c r="D48" s="1532"/>
      <c r="E48" s="1536"/>
      <c r="F48" s="1662"/>
      <c r="G48" s="1539"/>
      <c r="H48" s="1532"/>
      <c r="I48" s="1558"/>
      <c r="J48" s="1558"/>
      <c r="K48" s="1532"/>
      <c r="L48" s="1532"/>
      <c r="M48" s="1532"/>
      <c r="N48" s="1532"/>
      <c r="O48" s="1561">
        <f>Geods!W10</f>
        <v>0.33500000000000002</v>
      </c>
      <c r="P48" s="1614"/>
      <c r="Q48" s="1604" t="str">
        <f>+Geods!C50</f>
        <v>Ejecución de trabajos de campo para la materialización de puntos densificados  y generación de cordenadas geodesicos.</v>
      </c>
      <c r="R48" s="1532"/>
      <c r="S48" s="1532"/>
      <c r="T48" s="1532"/>
      <c r="U48" s="36" t="s">
        <v>47</v>
      </c>
      <c r="V48" s="37">
        <f>+Geods!V10</f>
        <v>1</v>
      </c>
      <c r="W48" s="38">
        <f>+V48*O48</f>
        <v>0.33500000000000002</v>
      </c>
      <c r="X48" s="26"/>
      <c r="Y48" s="26"/>
      <c r="Z48" s="26"/>
      <c r="AA48" s="26"/>
      <c r="AB48" s="26"/>
      <c r="AC48" s="26"/>
      <c r="AD48" s="26"/>
      <c r="AE48" s="26"/>
      <c r="AF48" s="26"/>
      <c r="AG48" s="26"/>
    </row>
    <row r="49" spans="1:33" ht="38.25" customHeight="1">
      <c r="A49" s="1539"/>
      <c r="B49" s="1532"/>
      <c r="C49" s="1532"/>
      <c r="D49" s="1532"/>
      <c r="E49" s="1536"/>
      <c r="F49" s="1662"/>
      <c r="G49" s="1539"/>
      <c r="H49" s="1532"/>
      <c r="I49" s="1673" t="s">
        <v>48</v>
      </c>
      <c r="J49" s="1596">
        <f>+Geods!V46</f>
        <v>37.82</v>
      </c>
      <c r="K49" s="1532"/>
      <c r="L49" s="1532"/>
      <c r="M49" s="1532"/>
      <c r="N49" s="1532"/>
      <c r="O49" s="1558"/>
      <c r="P49" s="1558"/>
      <c r="Q49" s="1558"/>
      <c r="R49" s="1532"/>
      <c r="S49" s="1532"/>
      <c r="T49" s="1532"/>
      <c r="U49" s="36" t="s">
        <v>48</v>
      </c>
      <c r="V49" s="37">
        <f>+Geods!V11</f>
        <v>0.43320000000000003</v>
      </c>
      <c r="W49" s="38">
        <f>+V49*O48</f>
        <v>0.14512200000000003</v>
      </c>
      <c r="X49" s="26"/>
      <c r="Y49" s="26"/>
      <c r="Z49" s="26"/>
      <c r="AA49" s="26"/>
      <c r="AB49" s="26"/>
      <c r="AC49" s="26"/>
      <c r="AD49" s="26"/>
      <c r="AE49" s="26"/>
      <c r="AF49" s="26"/>
      <c r="AG49" s="26"/>
    </row>
    <row r="50" spans="1:33" ht="38.25" customHeight="1">
      <c r="A50" s="1539"/>
      <c r="B50" s="1532"/>
      <c r="C50" s="1532"/>
      <c r="D50" s="1532"/>
      <c r="E50" s="1536"/>
      <c r="F50" s="1662"/>
      <c r="G50" s="1539"/>
      <c r="H50" s="1532"/>
      <c r="I50" s="1532"/>
      <c r="J50" s="1532"/>
      <c r="K50" s="1532"/>
      <c r="L50" s="1532"/>
      <c r="M50" s="1532"/>
      <c r="N50" s="1532"/>
      <c r="O50" s="1639">
        <f>Geods!W12</f>
        <v>0.16500000000000001</v>
      </c>
      <c r="P50" s="1614"/>
      <c r="Q50" s="1604" t="str">
        <f>+Geods!C52</f>
        <v>Revisión del levantamiento de la información levantada en campo, incorporación de la información en la base de datos y publicación de la información.</v>
      </c>
      <c r="R50" s="1532"/>
      <c r="S50" s="1532"/>
      <c r="T50" s="1532"/>
      <c r="U50" s="36" t="s">
        <v>47</v>
      </c>
      <c r="V50" s="37">
        <f>+Geods!V12</f>
        <v>1</v>
      </c>
      <c r="W50" s="38">
        <f>+V50*O50</f>
        <v>0.16500000000000001</v>
      </c>
      <c r="X50" s="26"/>
      <c r="Y50" s="26"/>
      <c r="Z50" s="26"/>
      <c r="AA50" s="26"/>
      <c r="AB50" s="26"/>
      <c r="AC50" s="26"/>
      <c r="AD50" s="26"/>
      <c r="AE50" s="26"/>
      <c r="AF50" s="26"/>
      <c r="AG50" s="26"/>
    </row>
    <row r="51" spans="1:33" ht="38.25" customHeight="1">
      <c r="A51" s="1539"/>
      <c r="B51" s="1532"/>
      <c r="C51" s="1532"/>
      <c r="D51" s="1532"/>
      <c r="E51" s="1537"/>
      <c r="F51" s="1662"/>
      <c r="G51" s="1540"/>
      <c r="H51" s="1533"/>
      <c r="I51" s="1533"/>
      <c r="J51" s="1533"/>
      <c r="K51" s="1533"/>
      <c r="L51" s="1533"/>
      <c r="M51" s="1533"/>
      <c r="N51" s="1533"/>
      <c r="O51" s="1533"/>
      <c r="P51" s="1558"/>
      <c r="Q51" s="1533"/>
      <c r="R51" s="1533"/>
      <c r="S51" s="1533"/>
      <c r="T51" s="1533"/>
      <c r="U51" s="42" t="s">
        <v>48</v>
      </c>
      <c r="V51" s="111">
        <f>+Geods!V13</f>
        <v>0.2</v>
      </c>
      <c r="W51" s="44">
        <f>+V51*O50</f>
        <v>3.3000000000000002E-2</v>
      </c>
      <c r="X51" s="26"/>
      <c r="Y51" s="26"/>
      <c r="Z51" s="26"/>
      <c r="AA51" s="26"/>
      <c r="AB51" s="26"/>
      <c r="AC51" s="26"/>
      <c r="AD51" s="26"/>
      <c r="AE51" s="26"/>
      <c r="AF51" s="26"/>
      <c r="AG51" s="26"/>
    </row>
    <row r="52" spans="1:33" ht="38.25" customHeight="1">
      <c r="A52" s="1539"/>
      <c r="B52" s="1532"/>
      <c r="C52" s="1532"/>
      <c r="D52" s="1532"/>
      <c r="E52" s="1715" t="s">
        <v>45</v>
      </c>
      <c r="F52" s="1662"/>
      <c r="G52" s="1689" t="str">
        <f>+Geods!A27</f>
        <v xml:space="preserve">Datos Rinex </v>
      </c>
      <c r="H52" s="1572">
        <f>+Geods!W25</f>
        <v>0.2</v>
      </c>
      <c r="I52" s="1560" t="s">
        <v>47</v>
      </c>
      <c r="J52" s="1701">
        <f>+Geods!V25</f>
        <v>9490</v>
      </c>
      <c r="K52" s="1573">
        <f>+Geods!E25</f>
        <v>9490</v>
      </c>
      <c r="L52" s="1573" t="str">
        <f>+Geods!D25</f>
        <v xml:space="preserve">Número </v>
      </c>
      <c r="M52" s="1573" t="str">
        <f>+Geods!F25</f>
        <v>Número de Archivos Rinex generados</v>
      </c>
      <c r="N52" s="1573" t="str">
        <f>+Geods!G25</f>
        <v>Eficacia</v>
      </c>
      <c r="O52" s="1563">
        <f>+Geods!W28</f>
        <v>0.5</v>
      </c>
      <c r="P52" s="1614"/>
      <c r="Q52" s="1614" t="str">
        <f>+Geods!C28</f>
        <v>Preparación y revisión de insumos para la generación de archivos Rinex resultado de las Estaciones de Funcionamiento Continuo</v>
      </c>
      <c r="R52" s="1560" t="str">
        <f>+Geods!C25</f>
        <v>GIT Geodesia</v>
      </c>
      <c r="S52" s="1592">
        <v>43118</v>
      </c>
      <c r="T52" s="1592">
        <v>43435</v>
      </c>
      <c r="U52" s="32" t="s">
        <v>47</v>
      </c>
      <c r="V52" s="45">
        <f>+Geods!V28</f>
        <v>1.0000000000000002</v>
      </c>
      <c r="W52" s="34">
        <f>+V52*O52</f>
        <v>0.50000000000000011</v>
      </c>
      <c r="X52" s="26"/>
      <c r="Y52" s="26"/>
      <c r="Z52" s="26"/>
      <c r="AA52" s="26"/>
      <c r="AB52" s="26"/>
      <c r="AC52" s="26"/>
      <c r="AD52" s="26"/>
      <c r="AE52" s="26"/>
      <c r="AF52" s="26"/>
      <c r="AG52" s="26"/>
    </row>
    <row r="53" spans="1:33" ht="38.25" customHeight="1">
      <c r="A53" s="1539"/>
      <c r="B53" s="1532"/>
      <c r="C53" s="1532"/>
      <c r="D53" s="1532"/>
      <c r="E53" s="1536"/>
      <c r="F53" s="1662"/>
      <c r="G53" s="1539"/>
      <c r="H53" s="1532"/>
      <c r="I53" s="1532"/>
      <c r="J53" s="1532"/>
      <c r="K53" s="1532"/>
      <c r="L53" s="1532"/>
      <c r="M53" s="1532"/>
      <c r="N53" s="1532"/>
      <c r="O53" s="1567"/>
      <c r="P53" s="1558"/>
      <c r="Q53" s="1558"/>
      <c r="R53" s="1532"/>
      <c r="S53" s="1532"/>
      <c r="T53" s="1532"/>
      <c r="U53" s="39" t="s">
        <v>48</v>
      </c>
      <c r="V53" s="37">
        <f>+Geods!V29</f>
        <v>0.77350000000000019</v>
      </c>
      <c r="W53" s="41">
        <f>+V53*O52</f>
        <v>0.38675000000000009</v>
      </c>
      <c r="X53" s="26"/>
      <c r="Y53" s="26"/>
      <c r="Z53" s="26"/>
      <c r="AA53" s="26"/>
      <c r="AB53" s="26"/>
      <c r="AC53" s="26"/>
      <c r="AD53" s="26"/>
      <c r="AE53" s="26"/>
      <c r="AF53" s="26"/>
      <c r="AG53" s="26"/>
    </row>
    <row r="54" spans="1:33" ht="38.25" customHeight="1">
      <c r="A54" s="1539"/>
      <c r="B54" s="1532"/>
      <c r="C54" s="1532"/>
      <c r="D54" s="1532"/>
      <c r="E54" s="1536"/>
      <c r="F54" s="1662"/>
      <c r="G54" s="1539"/>
      <c r="H54" s="1532"/>
      <c r="I54" s="1558"/>
      <c r="J54" s="1558"/>
      <c r="K54" s="1532"/>
      <c r="L54" s="1532"/>
      <c r="M54" s="1532"/>
      <c r="N54" s="1532"/>
      <c r="O54" s="1561">
        <f>+Geods!W30</f>
        <v>0.33329999999999999</v>
      </c>
      <c r="P54" s="1614"/>
      <c r="Q54" s="1604" t="str">
        <f>+Geods!C30</f>
        <v>Seguimiento, control, generación de alertas, verificación, mantenimiento, activación de estaciones continuas y recuperación de archivos Rinex.</v>
      </c>
      <c r="R54" s="1532"/>
      <c r="S54" s="1532"/>
      <c r="T54" s="1532"/>
      <c r="U54" s="39" t="s">
        <v>47</v>
      </c>
      <c r="V54" s="37">
        <f>+Geods!V30</f>
        <v>1</v>
      </c>
      <c r="W54" s="41">
        <f>+V54*O54</f>
        <v>0.33329999999999999</v>
      </c>
      <c r="X54" s="26"/>
      <c r="Y54" s="26"/>
      <c r="Z54" s="26"/>
      <c r="AA54" s="26"/>
      <c r="AB54" s="26"/>
      <c r="AC54" s="26"/>
      <c r="AD54" s="26"/>
      <c r="AE54" s="26"/>
      <c r="AF54" s="26"/>
      <c r="AG54" s="26"/>
    </row>
    <row r="55" spans="1:33" ht="38.25" customHeight="1">
      <c r="A55" s="1539"/>
      <c r="B55" s="1532"/>
      <c r="C55" s="1532"/>
      <c r="D55" s="1532"/>
      <c r="E55" s="1536"/>
      <c r="F55" s="1662"/>
      <c r="G55" s="1539"/>
      <c r="H55" s="1532"/>
      <c r="I55" s="1673" t="s">
        <v>48</v>
      </c>
      <c r="J55" s="1704">
        <f>+Geods!V26</f>
        <v>7247.57</v>
      </c>
      <c r="K55" s="1532"/>
      <c r="L55" s="1532"/>
      <c r="M55" s="1532"/>
      <c r="N55" s="1532"/>
      <c r="O55" s="1567"/>
      <c r="P55" s="1558"/>
      <c r="Q55" s="1558"/>
      <c r="R55" s="1532"/>
      <c r="S55" s="1532"/>
      <c r="T55" s="1532"/>
      <c r="U55" s="39" t="s">
        <v>48</v>
      </c>
      <c r="V55" s="37">
        <f>+Geods!V31</f>
        <v>0.75680000000000014</v>
      </c>
      <c r="W55" s="41">
        <f>+V55*O54</f>
        <v>0.25224144000000004</v>
      </c>
      <c r="X55" s="26"/>
      <c r="Y55" s="26"/>
      <c r="Z55" s="26"/>
      <c r="AA55" s="26"/>
      <c r="AB55" s="26"/>
      <c r="AC55" s="26"/>
      <c r="AD55" s="26"/>
      <c r="AE55" s="26"/>
      <c r="AF55" s="26"/>
      <c r="AG55" s="26"/>
    </row>
    <row r="56" spans="1:33" ht="38.25" customHeight="1">
      <c r="A56" s="1539"/>
      <c r="B56" s="1532"/>
      <c r="C56" s="1532"/>
      <c r="D56" s="1532"/>
      <c r="E56" s="1536"/>
      <c r="F56" s="1662"/>
      <c r="G56" s="1539"/>
      <c r="H56" s="1532"/>
      <c r="I56" s="1532"/>
      <c r="J56" s="1532"/>
      <c r="K56" s="1532"/>
      <c r="L56" s="1532"/>
      <c r="M56" s="1532"/>
      <c r="N56" s="1532"/>
      <c r="O56" s="1561">
        <f>+Geods!W32</f>
        <v>0.16669999999999999</v>
      </c>
      <c r="P56" s="1614"/>
      <c r="Q56" s="1604" t="str">
        <f>+Geods!C32</f>
        <v>Publicación de archivos Rinex: Centro de Procesamiento IGA (FTP IGA-SIRGAS) y usuarios (GEOPORTAL y FTP).</v>
      </c>
      <c r="R56" s="1532"/>
      <c r="S56" s="1532"/>
      <c r="T56" s="1532"/>
      <c r="U56" s="39" t="s">
        <v>47</v>
      </c>
      <c r="V56" s="37">
        <f>+Geods!V32</f>
        <v>1.0000000000000002</v>
      </c>
      <c r="W56" s="41">
        <f>+V56*O56</f>
        <v>0.16670000000000001</v>
      </c>
      <c r="X56" s="26"/>
      <c r="Y56" s="26"/>
      <c r="Z56" s="26"/>
      <c r="AA56" s="26"/>
      <c r="AB56" s="26"/>
      <c r="AC56" s="26"/>
      <c r="AD56" s="26"/>
      <c r="AE56" s="26"/>
      <c r="AF56" s="26"/>
      <c r="AG56" s="26"/>
    </row>
    <row r="57" spans="1:33" ht="38.25" customHeight="1">
      <c r="A57" s="1539"/>
      <c r="B57" s="1532"/>
      <c r="C57" s="1532"/>
      <c r="D57" s="1532"/>
      <c r="E57" s="1537"/>
      <c r="F57" s="1662"/>
      <c r="G57" s="1540"/>
      <c r="H57" s="1533"/>
      <c r="I57" s="1533"/>
      <c r="J57" s="1533"/>
      <c r="K57" s="1533"/>
      <c r="L57" s="1533"/>
      <c r="M57" s="1533"/>
      <c r="N57" s="1533"/>
      <c r="O57" s="1533"/>
      <c r="P57" s="1558"/>
      <c r="Q57" s="1533"/>
      <c r="R57" s="1533"/>
      <c r="S57" s="1533"/>
      <c r="T57" s="1533"/>
      <c r="U57" s="42" t="s">
        <v>48</v>
      </c>
      <c r="V57" s="43">
        <f>+Geods!V33</f>
        <v>0.74830000000000019</v>
      </c>
      <c r="W57" s="44">
        <f>+V57*O56</f>
        <v>0.12474161000000002</v>
      </c>
      <c r="X57" s="26"/>
      <c r="Y57" s="26"/>
      <c r="Z57" s="26"/>
      <c r="AA57" s="26"/>
      <c r="AB57" s="26"/>
      <c r="AC57" s="26"/>
      <c r="AD57" s="26"/>
      <c r="AE57" s="26"/>
      <c r="AF57" s="26"/>
      <c r="AG57" s="26"/>
    </row>
    <row r="58" spans="1:33" ht="38.25" customHeight="1">
      <c r="A58" s="1539"/>
      <c r="B58" s="1532"/>
      <c r="C58" s="1532"/>
      <c r="D58" s="1532"/>
      <c r="E58" s="1715" t="s">
        <v>45</v>
      </c>
      <c r="F58" s="1662"/>
      <c r="G58" s="1689" t="str">
        <f>+Geods!A47</f>
        <v xml:space="preserve">PUNTOS GEODÉSICOS MATERIALIZADOS DE LA RED GEODÉSICA NACIONAL  </v>
      </c>
      <c r="H58" s="1572">
        <f>+Geods!W45</f>
        <v>0.2</v>
      </c>
      <c r="I58" s="1560" t="s">
        <v>47</v>
      </c>
      <c r="J58" s="1573">
        <f>+Geods!V45</f>
        <v>51</v>
      </c>
      <c r="K58" s="1573">
        <f>+Geods!E45</f>
        <v>51</v>
      </c>
      <c r="L58" s="1573" t="str">
        <f>+Geods!D45</f>
        <v>Número</v>
      </c>
      <c r="M58" s="1573" t="str">
        <f>+Geods!F45</f>
        <v>Número Vertices generados</v>
      </c>
      <c r="N58" s="1573" t="str">
        <f>+Geods!G45</f>
        <v>Eficacia</v>
      </c>
      <c r="O58" s="1563">
        <f>+Geods!W48</f>
        <v>0.5</v>
      </c>
      <c r="P58" s="1614"/>
      <c r="Q58" s="1614" t="str">
        <f>+Geods!C48</f>
        <v>Preparación y revisión de los insumos necesarios para generar los puntos  densificados de la Red Pasiva del Pais.</v>
      </c>
      <c r="R58" s="1560" t="str">
        <f>+Geods!C45</f>
        <v>GIT Geodesia</v>
      </c>
      <c r="S58" s="1592">
        <v>43269</v>
      </c>
      <c r="T58" s="1592">
        <v>43435</v>
      </c>
      <c r="U58" s="32" t="s">
        <v>47</v>
      </c>
      <c r="V58" s="45">
        <f>+Geods!V48</f>
        <v>1</v>
      </c>
      <c r="W58" s="34">
        <f>+V58*O58</f>
        <v>0.5</v>
      </c>
      <c r="X58" s="26"/>
      <c r="Y58" s="26"/>
      <c r="Z58" s="26"/>
      <c r="AA58" s="26"/>
      <c r="AB58" s="26"/>
      <c r="AC58" s="26"/>
      <c r="AD58" s="26"/>
      <c r="AE58" s="26"/>
      <c r="AF58" s="26"/>
      <c r="AG58" s="26"/>
    </row>
    <row r="59" spans="1:33" ht="38.25" customHeight="1">
      <c r="A59" s="1539"/>
      <c r="B59" s="1532"/>
      <c r="C59" s="1532"/>
      <c r="D59" s="1532"/>
      <c r="E59" s="1536"/>
      <c r="F59" s="1662"/>
      <c r="G59" s="1539"/>
      <c r="H59" s="1532"/>
      <c r="I59" s="1532"/>
      <c r="J59" s="1532"/>
      <c r="K59" s="1532"/>
      <c r="L59" s="1532"/>
      <c r="M59" s="1532"/>
      <c r="N59" s="1532"/>
      <c r="O59" s="1567"/>
      <c r="P59" s="1558"/>
      <c r="Q59" s="1558"/>
      <c r="R59" s="1532"/>
      <c r="S59" s="1532"/>
      <c r="T59" s="1532"/>
      <c r="U59" s="39" t="s">
        <v>48</v>
      </c>
      <c r="V59" s="37">
        <f>+Geods!V49</f>
        <v>1</v>
      </c>
      <c r="W59" s="41">
        <f>+V59*O58</f>
        <v>0.5</v>
      </c>
      <c r="X59" s="26"/>
      <c r="Y59" s="26"/>
      <c r="Z59" s="26"/>
      <c r="AA59" s="26"/>
      <c r="AB59" s="26"/>
      <c r="AC59" s="26"/>
      <c r="AD59" s="26"/>
      <c r="AE59" s="26"/>
      <c r="AF59" s="26"/>
      <c r="AG59" s="26"/>
    </row>
    <row r="60" spans="1:33" ht="38.25" customHeight="1">
      <c r="A60" s="1539"/>
      <c r="B60" s="1532"/>
      <c r="C60" s="1532"/>
      <c r="D60" s="1532"/>
      <c r="E60" s="1536"/>
      <c r="F60" s="1662"/>
      <c r="G60" s="1539"/>
      <c r="H60" s="1532"/>
      <c r="I60" s="1558"/>
      <c r="J60" s="1558"/>
      <c r="K60" s="1532"/>
      <c r="L60" s="1532"/>
      <c r="M60" s="1532"/>
      <c r="N60" s="1532"/>
      <c r="O60" s="1561">
        <f>+Geods!W50</f>
        <v>0.33329999999999999</v>
      </c>
      <c r="P60" s="1614"/>
      <c r="Q60" s="1604" t="str">
        <f>+Geods!C50</f>
        <v>Ejecución de trabajos de campo para la materialización de puntos densificados  y generación de cordenadas geodesicos.</v>
      </c>
      <c r="R60" s="1532"/>
      <c r="S60" s="1532"/>
      <c r="T60" s="1532"/>
      <c r="U60" s="39" t="s">
        <v>47</v>
      </c>
      <c r="V60" s="37">
        <f>+Geods!V50</f>
        <v>1</v>
      </c>
      <c r="W60" s="41">
        <f>+V60*O60</f>
        <v>0.33329999999999999</v>
      </c>
      <c r="X60" s="26"/>
      <c r="Y60" s="26"/>
      <c r="Z60" s="26"/>
      <c r="AA60" s="26"/>
      <c r="AB60" s="26"/>
      <c r="AC60" s="26"/>
      <c r="AD60" s="26"/>
      <c r="AE60" s="26"/>
      <c r="AF60" s="26"/>
      <c r="AG60" s="26"/>
    </row>
    <row r="61" spans="1:33" ht="38.25" customHeight="1">
      <c r="A61" s="1539"/>
      <c r="B61" s="1532"/>
      <c r="C61" s="1532"/>
      <c r="D61" s="1532"/>
      <c r="E61" s="1536"/>
      <c r="F61" s="1662"/>
      <c r="G61" s="1539"/>
      <c r="H61" s="1532"/>
      <c r="I61" s="1673" t="s">
        <v>48</v>
      </c>
      <c r="J61" s="1596">
        <f>+Geods!V46</f>
        <v>37.82</v>
      </c>
      <c r="K61" s="1532"/>
      <c r="L61" s="1532"/>
      <c r="M61" s="1532"/>
      <c r="N61" s="1532"/>
      <c r="O61" s="1567"/>
      <c r="P61" s="1558"/>
      <c r="Q61" s="1558"/>
      <c r="R61" s="1532"/>
      <c r="S61" s="1532"/>
      <c r="T61" s="1532"/>
      <c r="U61" s="39" t="s">
        <v>48</v>
      </c>
      <c r="V61" s="37">
        <f>+Geods!V51</f>
        <v>0.6</v>
      </c>
      <c r="W61" s="41">
        <f>+V61*O60</f>
        <v>0.19997999999999999</v>
      </c>
      <c r="X61" s="26"/>
      <c r="Y61" s="26"/>
      <c r="Z61" s="26"/>
      <c r="AA61" s="26"/>
      <c r="AB61" s="26"/>
      <c r="AC61" s="26"/>
      <c r="AD61" s="26"/>
      <c r="AE61" s="26"/>
      <c r="AF61" s="26"/>
      <c r="AG61" s="26"/>
    </row>
    <row r="62" spans="1:33" ht="38.25" customHeight="1">
      <c r="A62" s="1539"/>
      <c r="B62" s="1532"/>
      <c r="C62" s="1532"/>
      <c r="D62" s="1532"/>
      <c r="E62" s="1536"/>
      <c r="F62" s="1662"/>
      <c r="G62" s="1539"/>
      <c r="H62" s="1532"/>
      <c r="I62" s="1532"/>
      <c r="J62" s="1532"/>
      <c r="K62" s="1532"/>
      <c r="L62" s="1532"/>
      <c r="M62" s="1532"/>
      <c r="N62" s="1532"/>
      <c r="O62" s="1561">
        <f>+Geods!W52</f>
        <v>0.16669999999999999</v>
      </c>
      <c r="P62" s="1614"/>
      <c r="Q62" s="1604" t="str">
        <f>+Geods!C52</f>
        <v>Revisión del levantamiento de la información levantada en campo, incorporación de la información en la base de datos y publicación de la información.</v>
      </c>
      <c r="R62" s="1532"/>
      <c r="S62" s="1532"/>
      <c r="T62" s="1532"/>
      <c r="U62" s="39" t="s">
        <v>47</v>
      </c>
      <c r="V62" s="37">
        <f>+Geods!V52</f>
        <v>1</v>
      </c>
      <c r="W62" s="41">
        <f>+V62*O62</f>
        <v>0.16669999999999999</v>
      </c>
      <c r="X62" s="26"/>
      <c r="Y62" s="26"/>
      <c r="Z62" s="26"/>
      <c r="AA62" s="26"/>
      <c r="AB62" s="26"/>
      <c r="AC62" s="26"/>
      <c r="AD62" s="26"/>
      <c r="AE62" s="26"/>
      <c r="AF62" s="26"/>
      <c r="AG62" s="26"/>
    </row>
    <row r="63" spans="1:33" ht="38.25" customHeight="1">
      <c r="A63" s="1539"/>
      <c r="B63" s="1532"/>
      <c r="C63" s="1532"/>
      <c r="D63" s="1532"/>
      <c r="E63" s="1537"/>
      <c r="F63" s="1662"/>
      <c r="G63" s="1540"/>
      <c r="H63" s="1533"/>
      <c r="I63" s="1533"/>
      <c r="J63" s="1533"/>
      <c r="K63" s="1533"/>
      <c r="L63" s="1533"/>
      <c r="M63" s="1533"/>
      <c r="N63" s="1533"/>
      <c r="O63" s="1533"/>
      <c r="P63" s="1558"/>
      <c r="Q63" s="1533"/>
      <c r="R63" s="1533"/>
      <c r="S63" s="1533"/>
      <c r="T63" s="1533"/>
      <c r="U63" s="42" t="s">
        <v>48</v>
      </c>
      <c r="V63" s="43">
        <f>+Geods!V53</f>
        <v>0.25</v>
      </c>
      <c r="W63" s="44">
        <f>+V63*O62</f>
        <v>4.1674999999999997E-2</v>
      </c>
      <c r="X63" s="26"/>
      <c r="Y63" s="26"/>
      <c r="Z63" s="26"/>
      <c r="AA63" s="26"/>
      <c r="AB63" s="26"/>
      <c r="AC63" s="26"/>
      <c r="AD63" s="26"/>
      <c r="AE63" s="26"/>
      <c r="AF63" s="26"/>
      <c r="AG63" s="26"/>
    </row>
    <row r="64" spans="1:33" ht="25.5" customHeight="1">
      <c r="A64" s="1539"/>
      <c r="B64" s="1532"/>
      <c r="C64" s="1532"/>
      <c r="D64" s="1532"/>
      <c r="E64" s="1715" t="s">
        <v>45</v>
      </c>
      <c r="F64" s="1662"/>
      <c r="G64" s="1689" t="str">
        <f>+Geods!A67</f>
        <v xml:space="preserve">Valores geomagnéticos </v>
      </c>
      <c r="H64" s="1563">
        <f>Geods!W65</f>
        <v>0.05</v>
      </c>
      <c r="I64" s="1560" t="s">
        <v>47</v>
      </c>
      <c r="J64" s="1573">
        <f>+Geods!V65</f>
        <v>2400.0000000000005</v>
      </c>
      <c r="K64" s="1573">
        <f>+Geods!E65</f>
        <v>2400</v>
      </c>
      <c r="L64" s="1573" t="str">
        <f>+Geods!D65</f>
        <v>Número</v>
      </c>
      <c r="M64" s="1573" t="str">
        <f>+Geods!F65</f>
        <v>Número de Datos geomagneticos generados</v>
      </c>
      <c r="N64" s="1573" t="str">
        <f>+Geods!G65</f>
        <v>Eficacia</v>
      </c>
      <c r="O64" s="1563">
        <f>+Geods!W68</f>
        <v>0.4</v>
      </c>
      <c r="P64" s="1614"/>
      <c r="Q64" s="1614" t="str">
        <f>+Geods!C68</f>
        <v>Preparación, revisión de los insumos y equipos para el levantamiento y medición de los puntos geomagnéticos</v>
      </c>
      <c r="R64" s="1560" t="str">
        <f>+Geods!C65</f>
        <v>GIT Geodesia</v>
      </c>
      <c r="S64" s="1592">
        <v>43132</v>
      </c>
      <c r="T64" s="1592">
        <v>43435</v>
      </c>
      <c r="U64" s="32" t="s">
        <v>47</v>
      </c>
      <c r="V64" s="45">
        <f>+Geods!V68</f>
        <v>0.99999999999999989</v>
      </c>
      <c r="W64" s="34">
        <f>+V64*O64</f>
        <v>0.39999999999999997</v>
      </c>
      <c r="X64" s="26"/>
      <c r="Y64" s="26"/>
      <c r="Z64" s="26"/>
      <c r="AA64" s="26"/>
      <c r="AB64" s="26"/>
      <c r="AC64" s="26"/>
      <c r="AD64" s="26"/>
      <c r="AE64" s="26"/>
      <c r="AF64" s="26"/>
      <c r="AG64" s="26"/>
    </row>
    <row r="65" spans="1:33" ht="25.5" customHeight="1">
      <c r="A65" s="1539"/>
      <c r="B65" s="1532"/>
      <c r="C65" s="1532"/>
      <c r="D65" s="1532"/>
      <c r="E65" s="1536"/>
      <c r="F65" s="1662"/>
      <c r="G65" s="1539"/>
      <c r="H65" s="1532"/>
      <c r="I65" s="1532"/>
      <c r="J65" s="1532"/>
      <c r="K65" s="1532"/>
      <c r="L65" s="1532"/>
      <c r="M65" s="1532"/>
      <c r="N65" s="1532"/>
      <c r="O65" s="1567"/>
      <c r="P65" s="1558"/>
      <c r="Q65" s="1558"/>
      <c r="R65" s="1532"/>
      <c r="S65" s="1532"/>
      <c r="T65" s="1532"/>
      <c r="U65" s="39" t="s">
        <v>48</v>
      </c>
      <c r="V65" s="37">
        <f>+Geods!V69</f>
        <v>0.73529999999999995</v>
      </c>
      <c r="W65" s="41">
        <f>+V65*O64</f>
        <v>0.29411999999999999</v>
      </c>
      <c r="X65" s="26"/>
      <c r="Y65" s="26"/>
      <c r="Z65" s="26"/>
      <c r="AA65" s="26"/>
      <c r="AB65" s="26"/>
      <c r="AC65" s="26"/>
      <c r="AD65" s="26"/>
      <c r="AE65" s="26"/>
      <c r="AF65" s="26"/>
      <c r="AG65" s="26"/>
    </row>
    <row r="66" spans="1:33" ht="25.5" customHeight="1">
      <c r="A66" s="1539"/>
      <c r="B66" s="1532"/>
      <c r="C66" s="1532"/>
      <c r="D66" s="1532"/>
      <c r="E66" s="1536"/>
      <c r="F66" s="1662"/>
      <c r="G66" s="1539"/>
      <c r="H66" s="1532"/>
      <c r="I66" s="1558"/>
      <c r="J66" s="1558"/>
      <c r="K66" s="1532"/>
      <c r="L66" s="1532"/>
      <c r="M66" s="1532"/>
      <c r="N66" s="1532"/>
      <c r="O66" s="1561">
        <f>+Geods!W70</f>
        <v>0.3</v>
      </c>
      <c r="P66" s="1614"/>
      <c r="Q66" s="1604" t="str">
        <f>+Geods!C70</f>
        <v xml:space="preserve">Ejecución de los trabajos de campo en el observatorio geomagnético </v>
      </c>
      <c r="R66" s="1532"/>
      <c r="S66" s="1532"/>
      <c r="T66" s="1532"/>
      <c r="U66" s="39" t="s">
        <v>47</v>
      </c>
      <c r="V66" s="37">
        <f>+Geods!V70</f>
        <v>0.99999999999999989</v>
      </c>
      <c r="W66" s="41">
        <f>+V66*O66</f>
        <v>0.29999999999999993</v>
      </c>
      <c r="X66" s="26"/>
      <c r="Y66" s="26"/>
      <c r="Z66" s="26"/>
      <c r="AA66" s="26"/>
      <c r="AB66" s="26"/>
      <c r="AC66" s="26"/>
      <c r="AD66" s="26"/>
      <c r="AE66" s="26"/>
      <c r="AF66" s="26"/>
      <c r="AG66" s="26"/>
    </row>
    <row r="67" spans="1:33" ht="25.5" customHeight="1">
      <c r="A67" s="1539"/>
      <c r="B67" s="1532"/>
      <c r="C67" s="1532"/>
      <c r="D67" s="1532"/>
      <c r="E67" s="1536"/>
      <c r="F67" s="1662"/>
      <c r="G67" s="1539"/>
      <c r="H67" s="1532"/>
      <c r="I67" s="1673" t="s">
        <v>48</v>
      </c>
      <c r="J67" s="1596">
        <f>+Geods!V66</f>
        <v>1593</v>
      </c>
      <c r="K67" s="1532"/>
      <c r="L67" s="1532"/>
      <c r="M67" s="1532"/>
      <c r="N67" s="1532"/>
      <c r="O67" s="1558"/>
      <c r="P67" s="1558"/>
      <c r="Q67" s="1558"/>
      <c r="R67" s="1532"/>
      <c r="S67" s="1532"/>
      <c r="T67" s="1532"/>
      <c r="U67" s="39" t="s">
        <v>48</v>
      </c>
      <c r="V67" s="37">
        <f>+Geods!V71</f>
        <v>0.61699999999999999</v>
      </c>
      <c r="W67" s="41">
        <f>+V67*O66</f>
        <v>0.18509999999999999</v>
      </c>
      <c r="X67" s="26"/>
      <c r="Y67" s="26"/>
      <c r="Z67" s="26"/>
      <c r="AA67" s="26"/>
      <c r="AB67" s="26"/>
      <c r="AC67" s="26"/>
      <c r="AD67" s="26"/>
      <c r="AE67" s="26"/>
      <c r="AF67" s="26"/>
      <c r="AG67" s="26"/>
    </row>
    <row r="68" spans="1:33" ht="25.5" customHeight="1">
      <c r="A68" s="1539"/>
      <c r="B68" s="1532"/>
      <c r="C68" s="1532"/>
      <c r="D68" s="1532"/>
      <c r="E68" s="1536"/>
      <c r="F68" s="1662"/>
      <c r="G68" s="1539"/>
      <c r="H68" s="1532"/>
      <c r="I68" s="1532"/>
      <c r="J68" s="1532"/>
      <c r="K68" s="1532"/>
      <c r="L68" s="1532"/>
      <c r="M68" s="1532"/>
      <c r="N68" s="1532"/>
      <c r="O68" s="1639">
        <f>+Geods!W72</f>
        <v>0.3</v>
      </c>
      <c r="P68" s="1614"/>
      <c r="Q68" s="1604" t="str">
        <f>+Geods!C72</f>
        <v>Revisión, cálculo e incorporación a las bases de datos</v>
      </c>
      <c r="R68" s="1532"/>
      <c r="S68" s="1532"/>
      <c r="T68" s="1532"/>
      <c r="U68" s="39" t="s">
        <v>47</v>
      </c>
      <c r="V68" s="37">
        <f>+Geods!V72</f>
        <v>0.99999999999999989</v>
      </c>
      <c r="W68" s="41">
        <f>+V68*O68</f>
        <v>0.29999999999999993</v>
      </c>
      <c r="X68" s="26"/>
      <c r="Y68" s="26"/>
      <c r="Z68" s="26"/>
      <c r="AA68" s="26"/>
      <c r="AB68" s="26"/>
      <c r="AC68" s="26"/>
      <c r="AD68" s="26"/>
      <c r="AE68" s="26"/>
      <c r="AF68" s="26"/>
      <c r="AG68" s="26"/>
    </row>
    <row r="69" spans="1:33" ht="25.5" customHeight="1">
      <c r="A69" s="1539"/>
      <c r="B69" s="1532"/>
      <c r="C69" s="1532"/>
      <c r="D69" s="1532"/>
      <c r="E69" s="1537"/>
      <c r="F69" s="1662"/>
      <c r="G69" s="1540"/>
      <c r="H69" s="1533"/>
      <c r="I69" s="1533"/>
      <c r="J69" s="1533"/>
      <c r="K69" s="1533"/>
      <c r="L69" s="1533"/>
      <c r="M69" s="1533"/>
      <c r="N69" s="1533"/>
      <c r="O69" s="1533"/>
      <c r="P69" s="1558"/>
      <c r="Q69" s="1533"/>
      <c r="R69" s="1533"/>
      <c r="S69" s="1533"/>
      <c r="T69" s="1533"/>
      <c r="U69" s="42" t="s">
        <v>48</v>
      </c>
      <c r="V69" s="43">
        <f>+Geods!V73</f>
        <v>0.61699999999999999</v>
      </c>
      <c r="W69" s="44">
        <f>+V69*O68</f>
        <v>0.18509999999999999</v>
      </c>
      <c r="X69" s="26"/>
      <c r="Y69" s="26"/>
      <c r="Z69" s="26"/>
      <c r="AA69" s="26"/>
      <c r="AB69" s="26"/>
      <c r="AC69" s="26"/>
      <c r="AD69" s="26"/>
      <c r="AE69" s="26"/>
      <c r="AF69" s="26"/>
      <c r="AG69" s="26"/>
    </row>
    <row r="70" spans="1:33" ht="25.5" customHeight="1">
      <c r="A70" s="1539"/>
      <c r="B70" s="1532"/>
      <c r="C70" s="1532"/>
      <c r="D70" s="1532"/>
      <c r="E70" s="1715" t="s">
        <v>45</v>
      </c>
      <c r="F70" s="1662"/>
      <c r="G70" s="1672" t="str">
        <f>+Geods!A87</f>
        <v>Documentos técnicos de investigación e Innovación</v>
      </c>
      <c r="H70" s="1655">
        <f>+Geods!W85</f>
        <v>0.2</v>
      </c>
      <c r="I70" s="1700" t="s">
        <v>47</v>
      </c>
      <c r="J70" s="1703">
        <f>+Geods!V85</f>
        <v>11.999999999999998</v>
      </c>
      <c r="K70" s="1700">
        <f>+Geods!E85</f>
        <v>12</v>
      </c>
      <c r="L70" s="1700" t="str">
        <f>+Geods!D85</f>
        <v>Número</v>
      </c>
      <c r="M70" s="1700" t="str">
        <f>+Geods!F85</f>
        <v>Número de proyectos ejecutados</v>
      </c>
      <c r="N70" s="1700" t="str">
        <f>+Geods!G85</f>
        <v>Eficacia</v>
      </c>
      <c r="O70" s="1655">
        <f>+Geods!W88</f>
        <v>8.3333000000000004E-2</v>
      </c>
      <c r="P70" s="1614"/>
      <c r="Q70" s="1726" t="str">
        <f>+Geods!C88</f>
        <v>Red Geodésica Nacional - Nivelación: Realizar la Investigación de Marco de Rerefencia de Altura Internacional - IHRF</v>
      </c>
      <c r="R70" s="1700" t="str">
        <f>+Geods!C85</f>
        <v>GIT Geodesia</v>
      </c>
      <c r="S70" s="1592">
        <v>43132</v>
      </c>
      <c r="T70" s="1592">
        <v>43435</v>
      </c>
      <c r="U70" s="49" t="s">
        <v>47</v>
      </c>
      <c r="V70" s="158">
        <f>+Geods!V88</f>
        <v>1</v>
      </c>
      <c r="W70" s="34">
        <f>+V70*O70</f>
        <v>8.3333000000000004E-2</v>
      </c>
      <c r="X70" s="26"/>
      <c r="Y70" s="26"/>
      <c r="Z70" s="26"/>
      <c r="AA70" s="26"/>
      <c r="AB70" s="26"/>
      <c r="AC70" s="26"/>
      <c r="AD70" s="26"/>
      <c r="AE70" s="26"/>
      <c r="AF70" s="26"/>
      <c r="AG70" s="26"/>
    </row>
    <row r="71" spans="1:33" ht="25.5" customHeight="1">
      <c r="A71" s="1539"/>
      <c r="B71" s="1532"/>
      <c r="C71" s="1532"/>
      <c r="D71" s="1532"/>
      <c r="E71" s="1536"/>
      <c r="F71" s="1662"/>
      <c r="G71" s="1539"/>
      <c r="H71" s="1532"/>
      <c r="I71" s="1532"/>
      <c r="J71" s="1532"/>
      <c r="K71" s="1532"/>
      <c r="L71" s="1532"/>
      <c r="M71" s="1532"/>
      <c r="N71" s="1532"/>
      <c r="O71" s="1558"/>
      <c r="P71" s="1558"/>
      <c r="Q71" s="1558"/>
      <c r="R71" s="1532"/>
      <c r="S71" s="1558"/>
      <c r="T71" s="1558"/>
      <c r="U71" s="51" t="s">
        <v>48</v>
      </c>
      <c r="V71" s="161">
        <f>+Geods!V89</f>
        <v>0.75</v>
      </c>
      <c r="W71" s="41">
        <f>+V71*O70</f>
        <v>6.2499750000000007E-2</v>
      </c>
      <c r="X71" s="26"/>
      <c r="Y71" s="26"/>
      <c r="Z71" s="26"/>
      <c r="AA71" s="26"/>
      <c r="AB71" s="26"/>
      <c r="AC71" s="26"/>
      <c r="AD71" s="26"/>
      <c r="AE71" s="26"/>
      <c r="AF71" s="26"/>
      <c r="AG71" s="26"/>
    </row>
    <row r="72" spans="1:33" ht="25.5" customHeight="1">
      <c r="A72" s="1539"/>
      <c r="B72" s="1532"/>
      <c r="C72" s="1532"/>
      <c r="D72" s="1532"/>
      <c r="E72" s="1536"/>
      <c r="F72" s="1662"/>
      <c r="G72" s="1539"/>
      <c r="H72" s="1532"/>
      <c r="I72" s="1532"/>
      <c r="J72" s="1532"/>
      <c r="K72" s="1532"/>
      <c r="L72" s="1532"/>
      <c r="M72" s="1532"/>
      <c r="N72" s="1532"/>
      <c r="O72" s="1654">
        <f>+Geods!W90</f>
        <v>8.3333000000000004E-2</v>
      </c>
      <c r="P72" s="1614"/>
      <c r="Q72" s="1723" t="str">
        <f>+Geods!C90</f>
        <v>Realizar la investigación para la actualización modelo Geoidal para Colombia</v>
      </c>
      <c r="R72" s="1532"/>
      <c r="S72" s="1591">
        <v>43132</v>
      </c>
      <c r="T72" s="1591">
        <v>43435</v>
      </c>
      <c r="U72" s="51" t="s">
        <v>47</v>
      </c>
      <c r="V72" s="161">
        <f>+Geods!V90</f>
        <v>1</v>
      </c>
      <c r="W72" s="41">
        <f>+V72*O72</f>
        <v>8.3333000000000004E-2</v>
      </c>
      <c r="X72" s="26"/>
      <c r="Y72" s="26"/>
      <c r="Z72" s="26"/>
      <c r="AA72" s="26"/>
      <c r="AB72" s="26"/>
      <c r="AC72" s="26"/>
      <c r="AD72" s="26"/>
      <c r="AE72" s="26"/>
      <c r="AF72" s="26"/>
      <c r="AG72" s="26"/>
    </row>
    <row r="73" spans="1:33" ht="25.5" customHeight="1">
      <c r="A73" s="1539"/>
      <c r="B73" s="1532"/>
      <c r="C73" s="1532"/>
      <c r="D73" s="1532"/>
      <c r="E73" s="1536"/>
      <c r="F73" s="1662"/>
      <c r="G73" s="1539"/>
      <c r="H73" s="1532"/>
      <c r="I73" s="1532"/>
      <c r="J73" s="1532"/>
      <c r="K73" s="1532"/>
      <c r="L73" s="1532"/>
      <c r="M73" s="1532"/>
      <c r="N73" s="1532"/>
      <c r="O73" s="1558"/>
      <c r="P73" s="1558"/>
      <c r="Q73" s="1558"/>
      <c r="R73" s="1532"/>
      <c r="S73" s="1558"/>
      <c r="T73" s="1558"/>
      <c r="U73" s="51" t="s">
        <v>48</v>
      </c>
      <c r="V73" s="161">
        <f>+Geods!V91</f>
        <v>0.75</v>
      </c>
      <c r="W73" s="41">
        <f>+V73*O72</f>
        <v>6.2499750000000007E-2</v>
      </c>
      <c r="X73" s="26"/>
      <c r="Y73" s="26"/>
      <c r="Z73" s="26"/>
      <c r="AA73" s="26"/>
      <c r="AB73" s="26"/>
      <c r="AC73" s="26"/>
      <c r="AD73" s="26"/>
      <c r="AE73" s="26"/>
      <c r="AF73" s="26"/>
      <c r="AG73" s="26"/>
    </row>
    <row r="74" spans="1:33" ht="25.5" customHeight="1">
      <c r="A74" s="1539"/>
      <c r="B74" s="1532"/>
      <c r="C74" s="1532"/>
      <c r="D74" s="1532"/>
      <c r="E74" s="1536"/>
      <c r="F74" s="1662"/>
      <c r="G74" s="1539"/>
      <c r="H74" s="1532"/>
      <c r="I74" s="1532"/>
      <c r="J74" s="1532"/>
      <c r="K74" s="1532"/>
      <c r="L74" s="1532"/>
      <c r="M74" s="1532"/>
      <c r="N74" s="1532"/>
      <c r="O74" s="1654">
        <f>+Geods!W92</f>
        <v>8.3333000000000004E-2</v>
      </c>
      <c r="P74" s="1614"/>
      <c r="Q74" s="1723" t="str">
        <f>+Geods!C92</f>
        <v>Realizar la investigación para la implementación del Modelo Inosférico y Trosposférico con BERNESE (Software científico) para procesos Geodésicos</v>
      </c>
      <c r="R74" s="1532"/>
      <c r="S74" s="1591">
        <v>43132</v>
      </c>
      <c r="T74" s="1591">
        <v>43435</v>
      </c>
      <c r="U74" s="51" t="s">
        <v>47</v>
      </c>
      <c r="V74" s="161">
        <f>+Geods!V92</f>
        <v>0.99999999999999989</v>
      </c>
      <c r="W74" s="41">
        <f>+V74*O74</f>
        <v>8.333299999999999E-2</v>
      </c>
      <c r="X74" s="26"/>
      <c r="Y74" s="26"/>
      <c r="Z74" s="26"/>
      <c r="AA74" s="26"/>
      <c r="AB74" s="26"/>
      <c r="AC74" s="26"/>
      <c r="AD74" s="26"/>
      <c r="AE74" s="26"/>
      <c r="AF74" s="26"/>
      <c r="AG74" s="26"/>
    </row>
    <row r="75" spans="1:33" ht="25.5" customHeight="1">
      <c r="A75" s="1539"/>
      <c r="B75" s="1532"/>
      <c r="C75" s="1532"/>
      <c r="D75" s="1532"/>
      <c r="E75" s="1536"/>
      <c r="F75" s="1662"/>
      <c r="G75" s="1539"/>
      <c r="H75" s="1532"/>
      <c r="I75" s="1532"/>
      <c r="J75" s="1532"/>
      <c r="K75" s="1532"/>
      <c r="L75" s="1532"/>
      <c r="M75" s="1532"/>
      <c r="N75" s="1532"/>
      <c r="O75" s="1558"/>
      <c r="P75" s="1558"/>
      <c r="Q75" s="1558"/>
      <c r="R75" s="1532"/>
      <c r="S75" s="1558"/>
      <c r="T75" s="1558"/>
      <c r="U75" s="51" t="s">
        <v>48</v>
      </c>
      <c r="V75" s="161">
        <f>+Geods!V93</f>
        <v>0.94000000000000006</v>
      </c>
      <c r="W75" s="41">
        <f>+V75*O74</f>
        <v>7.8333020000000003E-2</v>
      </c>
      <c r="X75" s="26"/>
      <c r="Y75" s="26"/>
      <c r="Z75" s="26"/>
      <c r="AA75" s="26"/>
      <c r="AB75" s="26"/>
      <c r="AC75" s="26"/>
      <c r="AD75" s="26"/>
      <c r="AE75" s="26"/>
      <c r="AF75" s="26"/>
      <c r="AG75" s="26"/>
    </row>
    <row r="76" spans="1:33" ht="25.5" customHeight="1">
      <c r="A76" s="1539"/>
      <c r="B76" s="1532"/>
      <c r="C76" s="1532"/>
      <c r="D76" s="1532"/>
      <c r="E76" s="1536"/>
      <c r="F76" s="1662"/>
      <c r="G76" s="1539"/>
      <c r="H76" s="1532"/>
      <c r="I76" s="1532"/>
      <c r="J76" s="1532"/>
      <c r="K76" s="1532"/>
      <c r="L76" s="1532"/>
      <c r="M76" s="1532"/>
      <c r="N76" s="1532"/>
      <c r="O76" s="1654">
        <f>+Geods!W94</f>
        <v>8.3333000000000004E-2</v>
      </c>
      <c r="P76" s="1614"/>
      <c r="Q76" s="1723" t="str">
        <f>+Geods!C94</f>
        <v>Realizar la implementación de VRS - NTRIP (metodologia para implementar en tiempo real los procesos de levantamientos topográficos)</v>
      </c>
      <c r="R76" s="1532"/>
      <c r="S76" s="1591">
        <v>43132</v>
      </c>
      <c r="T76" s="1591">
        <v>43435</v>
      </c>
      <c r="U76" s="51" t="s">
        <v>47</v>
      </c>
      <c r="V76" s="161">
        <f>+Geods!V94</f>
        <v>1</v>
      </c>
      <c r="W76" s="41">
        <f>+V76*O76</f>
        <v>8.3333000000000004E-2</v>
      </c>
      <c r="X76" s="26"/>
      <c r="Y76" s="26"/>
      <c r="Z76" s="26"/>
      <c r="AA76" s="26"/>
      <c r="AB76" s="26"/>
      <c r="AC76" s="26"/>
      <c r="AD76" s="26"/>
      <c r="AE76" s="26"/>
      <c r="AF76" s="26"/>
      <c r="AG76" s="26"/>
    </row>
    <row r="77" spans="1:33" ht="25.5" customHeight="1">
      <c r="A77" s="1539"/>
      <c r="B77" s="1532"/>
      <c r="C77" s="1532"/>
      <c r="D77" s="1532"/>
      <c r="E77" s="1536"/>
      <c r="F77" s="1662"/>
      <c r="G77" s="1539"/>
      <c r="H77" s="1532"/>
      <c r="I77" s="1532"/>
      <c r="J77" s="1532"/>
      <c r="K77" s="1532"/>
      <c r="L77" s="1532"/>
      <c r="M77" s="1532"/>
      <c r="N77" s="1532"/>
      <c r="O77" s="1558"/>
      <c r="P77" s="1558"/>
      <c r="Q77" s="1558"/>
      <c r="R77" s="1532"/>
      <c r="S77" s="1558"/>
      <c r="T77" s="1558"/>
      <c r="U77" s="51" t="s">
        <v>48</v>
      </c>
      <c r="V77" s="161">
        <f>+Geods!V95</f>
        <v>0.89999999999999991</v>
      </c>
      <c r="W77" s="41">
        <f>+V77*O76</f>
        <v>7.4999700000000002E-2</v>
      </c>
      <c r="X77" s="26"/>
      <c r="Y77" s="26"/>
      <c r="Z77" s="26"/>
      <c r="AA77" s="26"/>
      <c r="AB77" s="26"/>
      <c r="AC77" s="26"/>
      <c r="AD77" s="26"/>
      <c r="AE77" s="26"/>
      <c r="AF77" s="26"/>
      <c r="AG77" s="26"/>
    </row>
    <row r="78" spans="1:33" ht="25.5" customHeight="1">
      <c r="A78" s="1539"/>
      <c r="B78" s="1532"/>
      <c r="C78" s="1532"/>
      <c r="D78" s="1532"/>
      <c r="E78" s="1536"/>
      <c r="F78" s="1662"/>
      <c r="G78" s="1539"/>
      <c r="H78" s="1532"/>
      <c r="I78" s="1532"/>
      <c r="J78" s="1532"/>
      <c r="K78" s="1532"/>
      <c r="L78" s="1532"/>
      <c r="M78" s="1532"/>
      <c r="N78" s="1532"/>
      <c r="O78" s="1654">
        <f>+Geods!W96</f>
        <v>8.3333000000000004E-2</v>
      </c>
      <c r="P78" s="1614"/>
      <c r="Q78" s="1723" t="str">
        <f>+Geods!C96</f>
        <v>Realizar la investigación para la integración técnica de los procesos de Graviometria y Geomagnetismo</v>
      </c>
      <c r="R78" s="1532"/>
      <c r="S78" s="1591">
        <v>43132</v>
      </c>
      <c r="T78" s="1591">
        <v>43435</v>
      </c>
      <c r="U78" s="51" t="s">
        <v>47</v>
      </c>
      <c r="V78" s="161">
        <f>+Geods!V96</f>
        <v>0.99999999999999989</v>
      </c>
      <c r="W78" s="41">
        <f>+V78*O78</f>
        <v>8.333299999999999E-2</v>
      </c>
      <c r="X78" s="26"/>
      <c r="Y78" s="26"/>
      <c r="Z78" s="26"/>
      <c r="AA78" s="26"/>
      <c r="AB78" s="26"/>
      <c r="AC78" s="26"/>
      <c r="AD78" s="26"/>
      <c r="AE78" s="26"/>
      <c r="AF78" s="26"/>
      <c r="AG78" s="26"/>
    </row>
    <row r="79" spans="1:33" ht="25.5" customHeight="1">
      <c r="A79" s="1539"/>
      <c r="B79" s="1532"/>
      <c r="C79" s="1532"/>
      <c r="D79" s="1532"/>
      <c r="E79" s="1536"/>
      <c r="F79" s="1662"/>
      <c r="G79" s="1539"/>
      <c r="H79" s="1532"/>
      <c r="I79" s="1532"/>
      <c r="J79" s="1532"/>
      <c r="K79" s="1532"/>
      <c r="L79" s="1532"/>
      <c r="M79" s="1532"/>
      <c r="N79" s="1532"/>
      <c r="O79" s="1558"/>
      <c r="P79" s="1558"/>
      <c r="Q79" s="1558"/>
      <c r="R79" s="1532"/>
      <c r="S79" s="1558"/>
      <c r="T79" s="1558"/>
      <c r="U79" s="51" t="s">
        <v>48</v>
      </c>
      <c r="V79" s="161">
        <f>+Geods!V97</f>
        <v>0.7</v>
      </c>
      <c r="W79" s="41">
        <f>+V79*O78</f>
        <v>5.8333099999999999E-2</v>
      </c>
      <c r="X79" s="26"/>
      <c r="Y79" s="26"/>
      <c r="Z79" s="26"/>
      <c r="AA79" s="26"/>
      <c r="AB79" s="26"/>
      <c r="AC79" s="26"/>
      <c r="AD79" s="26"/>
      <c r="AE79" s="26"/>
      <c r="AF79" s="26"/>
      <c r="AG79" s="26"/>
    </row>
    <row r="80" spans="1:33" ht="25.5" customHeight="1">
      <c r="A80" s="1539"/>
      <c r="B80" s="1532"/>
      <c r="C80" s="1532"/>
      <c r="D80" s="1532"/>
      <c r="E80" s="1536"/>
      <c r="F80" s="1662"/>
      <c r="G80" s="1539"/>
      <c r="H80" s="1532"/>
      <c r="I80" s="1532"/>
      <c r="J80" s="1532"/>
      <c r="K80" s="1532"/>
      <c r="L80" s="1532"/>
      <c r="M80" s="1532"/>
      <c r="N80" s="1532"/>
      <c r="O80" s="1654">
        <f>+Geods!W98</f>
        <v>8.3333000000000004E-2</v>
      </c>
      <c r="P80" s="1614"/>
      <c r="Q80" s="1723" t="str">
        <f>+Geods!C98</f>
        <v>Elaborar la estructura y contenido técnico para el documento de Geodesia para niños</v>
      </c>
      <c r="R80" s="1532"/>
      <c r="S80" s="1591">
        <v>43132</v>
      </c>
      <c r="T80" s="1591">
        <v>43435</v>
      </c>
      <c r="U80" s="51" t="s">
        <v>47</v>
      </c>
      <c r="V80" s="161">
        <f>+Geods!V98</f>
        <v>1</v>
      </c>
      <c r="W80" s="41">
        <f>+V80*O80</f>
        <v>8.3333000000000004E-2</v>
      </c>
      <c r="X80" s="26"/>
      <c r="Y80" s="26"/>
      <c r="Z80" s="26"/>
      <c r="AA80" s="26"/>
      <c r="AB80" s="26"/>
      <c r="AC80" s="26"/>
      <c r="AD80" s="26"/>
      <c r="AE80" s="26"/>
      <c r="AF80" s="26"/>
      <c r="AG80" s="26"/>
    </row>
    <row r="81" spans="1:33" ht="25.5" customHeight="1">
      <c r="A81" s="1539"/>
      <c r="B81" s="1532"/>
      <c r="C81" s="1532"/>
      <c r="D81" s="1532"/>
      <c r="E81" s="1536"/>
      <c r="F81" s="1662"/>
      <c r="G81" s="1539"/>
      <c r="H81" s="1532"/>
      <c r="I81" s="1558"/>
      <c r="J81" s="1558"/>
      <c r="K81" s="1532"/>
      <c r="L81" s="1532"/>
      <c r="M81" s="1532"/>
      <c r="N81" s="1532"/>
      <c r="O81" s="1558"/>
      <c r="P81" s="1558"/>
      <c r="Q81" s="1558"/>
      <c r="R81" s="1532"/>
      <c r="S81" s="1558"/>
      <c r="T81" s="1558"/>
      <c r="U81" s="51" t="s">
        <v>48</v>
      </c>
      <c r="V81" s="161">
        <f>+Geods!V99</f>
        <v>0.70000000000000007</v>
      </c>
      <c r="W81" s="41">
        <f>+V81*O80</f>
        <v>5.8333100000000006E-2</v>
      </c>
      <c r="X81" s="26"/>
      <c r="Y81" s="26"/>
      <c r="Z81" s="26"/>
      <c r="AA81" s="26"/>
      <c r="AB81" s="26"/>
      <c r="AC81" s="26"/>
      <c r="AD81" s="26"/>
      <c r="AE81" s="26"/>
      <c r="AF81" s="26"/>
      <c r="AG81" s="26"/>
    </row>
    <row r="82" spans="1:33" ht="25.5" customHeight="1">
      <c r="A82" s="1539"/>
      <c r="B82" s="1532"/>
      <c r="C82" s="1532"/>
      <c r="D82" s="1532"/>
      <c r="E82" s="1536"/>
      <c r="F82" s="1662"/>
      <c r="G82" s="1539"/>
      <c r="H82" s="1532"/>
      <c r="I82" s="1699" t="s">
        <v>48</v>
      </c>
      <c r="J82" s="1702">
        <f>+Geods!V86</f>
        <v>9.34</v>
      </c>
      <c r="K82" s="1532"/>
      <c r="L82" s="1532"/>
      <c r="M82" s="1532"/>
      <c r="N82" s="1532"/>
      <c r="O82" s="1654">
        <f>+Geods!W100</f>
        <v>8.3333000000000004E-2</v>
      </c>
      <c r="P82" s="1614"/>
      <c r="Q82" s="1723" t="str">
        <f>+Geods!C100</f>
        <v>Realizar la implementación y actualización del Marco de Rerefencia Terrestre Internacional - ITRF</v>
      </c>
      <c r="R82" s="1532"/>
      <c r="S82" s="1591">
        <v>43132</v>
      </c>
      <c r="T82" s="1591">
        <v>43435</v>
      </c>
      <c r="U82" s="51" t="s">
        <v>47</v>
      </c>
      <c r="V82" s="161">
        <f>+Geods!V100</f>
        <v>0.99999999999999989</v>
      </c>
      <c r="W82" s="41">
        <f>+V82*O82</f>
        <v>8.333299999999999E-2</v>
      </c>
      <c r="X82" s="26"/>
      <c r="Y82" s="26"/>
      <c r="Z82" s="26"/>
      <c r="AA82" s="26"/>
      <c r="AB82" s="26"/>
      <c r="AC82" s="26"/>
      <c r="AD82" s="26"/>
      <c r="AE82" s="26"/>
      <c r="AF82" s="26"/>
      <c r="AG82" s="26"/>
    </row>
    <row r="83" spans="1:33" ht="25.5" customHeight="1">
      <c r="A83" s="1539"/>
      <c r="B83" s="1532"/>
      <c r="C83" s="1532"/>
      <c r="D83" s="1532"/>
      <c r="E83" s="1536"/>
      <c r="F83" s="1662"/>
      <c r="G83" s="1539"/>
      <c r="H83" s="1532"/>
      <c r="I83" s="1532"/>
      <c r="J83" s="1532"/>
      <c r="K83" s="1532"/>
      <c r="L83" s="1532"/>
      <c r="M83" s="1532"/>
      <c r="N83" s="1532"/>
      <c r="O83" s="1558"/>
      <c r="P83" s="1558"/>
      <c r="Q83" s="1558"/>
      <c r="R83" s="1532"/>
      <c r="S83" s="1558"/>
      <c r="T83" s="1558"/>
      <c r="U83" s="51" t="s">
        <v>48</v>
      </c>
      <c r="V83" s="161">
        <f>+Geods!V101</f>
        <v>0.7</v>
      </c>
      <c r="W83" s="41">
        <f>+V83*O82</f>
        <v>5.8333099999999999E-2</v>
      </c>
      <c r="X83" s="26"/>
      <c r="Y83" s="26"/>
      <c r="Z83" s="26"/>
      <c r="AA83" s="26"/>
      <c r="AB83" s="26"/>
      <c r="AC83" s="26"/>
      <c r="AD83" s="26"/>
      <c r="AE83" s="26"/>
      <c r="AF83" s="26"/>
      <c r="AG83" s="26"/>
    </row>
    <row r="84" spans="1:33" ht="25.5" customHeight="1">
      <c r="A84" s="1539"/>
      <c r="B84" s="1532"/>
      <c r="C84" s="1532"/>
      <c r="D84" s="1532"/>
      <c r="E84" s="1536"/>
      <c r="F84" s="1662"/>
      <c r="G84" s="1539"/>
      <c r="H84" s="1532"/>
      <c r="I84" s="1532"/>
      <c r="J84" s="1532"/>
      <c r="K84" s="1532"/>
      <c r="L84" s="1532"/>
      <c r="M84" s="1532"/>
      <c r="N84" s="1532"/>
      <c r="O84" s="1654">
        <f>+Geods!W102</f>
        <v>8.3333000000000004E-2</v>
      </c>
      <c r="P84" s="1614"/>
      <c r="Q84" s="1723" t="str">
        <f>+Geods!C102</f>
        <v>Implementar la metodologia, de diseño y desarrollo para los proyectos de Redes Geodésicas</v>
      </c>
      <c r="R84" s="1532"/>
      <c r="S84" s="1591">
        <v>43132</v>
      </c>
      <c r="T84" s="1591">
        <v>43435</v>
      </c>
      <c r="U84" s="51" t="s">
        <v>47</v>
      </c>
      <c r="V84" s="161">
        <f>+Geods!V102</f>
        <v>0.99999999999999989</v>
      </c>
      <c r="W84" s="41">
        <f>+V84*O84</f>
        <v>8.333299999999999E-2</v>
      </c>
      <c r="X84" s="26"/>
      <c r="Y84" s="26"/>
      <c r="Z84" s="26"/>
      <c r="AA84" s="26"/>
      <c r="AB84" s="26"/>
      <c r="AC84" s="26"/>
      <c r="AD84" s="26"/>
      <c r="AE84" s="26"/>
      <c r="AF84" s="26"/>
      <c r="AG84" s="26"/>
    </row>
    <row r="85" spans="1:33" ht="25.5" customHeight="1">
      <c r="A85" s="1539"/>
      <c r="B85" s="1532"/>
      <c r="C85" s="1532"/>
      <c r="D85" s="1532"/>
      <c r="E85" s="1536"/>
      <c r="F85" s="1662"/>
      <c r="G85" s="1539"/>
      <c r="H85" s="1532"/>
      <c r="I85" s="1532"/>
      <c r="J85" s="1532"/>
      <c r="K85" s="1532"/>
      <c r="L85" s="1532"/>
      <c r="M85" s="1532"/>
      <c r="N85" s="1532"/>
      <c r="O85" s="1558"/>
      <c r="P85" s="1558"/>
      <c r="Q85" s="1558"/>
      <c r="R85" s="1532"/>
      <c r="S85" s="1558"/>
      <c r="T85" s="1558"/>
      <c r="U85" s="51" t="s">
        <v>48</v>
      </c>
      <c r="V85" s="161">
        <f>+Geods!V103</f>
        <v>0.85</v>
      </c>
      <c r="W85" s="41">
        <f>+V85*O84</f>
        <v>7.0833050000000009E-2</v>
      </c>
      <c r="X85" s="26"/>
      <c r="Y85" s="26"/>
      <c r="Z85" s="26"/>
      <c r="AA85" s="26"/>
      <c r="AB85" s="26"/>
      <c r="AC85" s="26"/>
      <c r="AD85" s="26"/>
      <c r="AE85" s="26"/>
      <c r="AF85" s="26"/>
      <c r="AG85" s="26"/>
    </row>
    <row r="86" spans="1:33" ht="25.5" customHeight="1">
      <c r="A86" s="1539"/>
      <c r="B86" s="1532"/>
      <c r="C86" s="1532"/>
      <c r="D86" s="1532"/>
      <c r="E86" s="1536"/>
      <c r="F86" s="1662"/>
      <c r="G86" s="1539"/>
      <c r="H86" s="1532"/>
      <c r="I86" s="1532"/>
      <c r="J86" s="1532"/>
      <c r="K86" s="1532"/>
      <c r="L86" s="1532"/>
      <c r="M86" s="1532"/>
      <c r="N86" s="1532"/>
      <c r="O86" s="1654">
        <f>+Geods!W104</f>
        <v>8.3333000000000004E-2</v>
      </c>
      <c r="P86" s="1614"/>
      <c r="Q86" s="1723" t="str">
        <f>+Geods!C104</f>
        <v>Elaborar la metodología para el manejo de análisis costo-beneficio en la evaluación de proyectos geodésicos</v>
      </c>
      <c r="R86" s="1532"/>
      <c r="S86" s="1591">
        <v>43132</v>
      </c>
      <c r="T86" s="1591">
        <v>43435</v>
      </c>
      <c r="U86" s="51" t="s">
        <v>47</v>
      </c>
      <c r="V86" s="161">
        <f>+Geods!V104</f>
        <v>1</v>
      </c>
      <c r="W86" s="41">
        <f>+V86*O86</f>
        <v>8.3333000000000004E-2</v>
      </c>
      <c r="X86" s="26"/>
      <c r="Y86" s="26"/>
      <c r="Z86" s="26"/>
      <c r="AA86" s="26"/>
      <c r="AB86" s="26"/>
      <c r="AC86" s="26"/>
      <c r="AD86" s="26"/>
      <c r="AE86" s="26"/>
      <c r="AF86" s="26"/>
      <c r="AG86" s="26"/>
    </row>
    <row r="87" spans="1:33" ht="25.5" customHeight="1">
      <c r="A87" s="1539"/>
      <c r="B87" s="1532"/>
      <c r="C87" s="1532"/>
      <c r="D87" s="1532"/>
      <c r="E87" s="1536"/>
      <c r="F87" s="1662"/>
      <c r="G87" s="1539"/>
      <c r="H87" s="1532"/>
      <c r="I87" s="1532"/>
      <c r="J87" s="1532"/>
      <c r="K87" s="1532"/>
      <c r="L87" s="1532"/>
      <c r="M87" s="1532"/>
      <c r="N87" s="1532"/>
      <c r="O87" s="1558"/>
      <c r="P87" s="1558"/>
      <c r="Q87" s="1558"/>
      <c r="R87" s="1532"/>
      <c r="S87" s="1558"/>
      <c r="T87" s="1558"/>
      <c r="U87" s="51" t="s">
        <v>48</v>
      </c>
      <c r="V87" s="161">
        <f>+Geods!V105</f>
        <v>0.7</v>
      </c>
      <c r="W87" s="41">
        <f>+V87*O86</f>
        <v>5.8333099999999999E-2</v>
      </c>
      <c r="X87" s="26"/>
      <c r="Y87" s="26"/>
      <c r="Z87" s="26"/>
      <c r="AA87" s="26"/>
      <c r="AB87" s="26"/>
      <c r="AC87" s="26"/>
      <c r="AD87" s="26"/>
      <c r="AE87" s="26"/>
      <c r="AF87" s="26"/>
      <c r="AG87" s="26"/>
    </row>
    <row r="88" spans="1:33" ht="25.5" customHeight="1">
      <c r="A88" s="1539"/>
      <c r="B88" s="1532"/>
      <c r="C88" s="1532"/>
      <c r="D88" s="1532"/>
      <c r="E88" s="1536"/>
      <c r="F88" s="1662"/>
      <c r="G88" s="1539"/>
      <c r="H88" s="1532"/>
      <c r="I88" s="1532"/>
      <c r="J88" s="1532"/>
      <c r="K88" s="1532"/>
      <c r="L88" s="1532"/>
      <c r="M88" s="1532"/>
      <c r="N88" s="1532"/>
      <c r="O88" s="1654">
        <f>+Geods!W106</f>
        <v>8.3333000000000004E-2</v>
      </c>
      <c r="P88" s="1614"/>
      <c r="Q88" s="1723" t="str">
        <f>+Geods!C106</f>
        <v>Elaboración del documento técnico de control de calidad para el Geomagnetismo</v>
      </c>
      <c r="R88" s="1532"/>
      <c r="S88" s="1591">
        <v>43132</v>
      </c>
      <c r="T88" s="1591">
        <v>43435</v>
      </c>
      <c r="U88" s="51" t="s">
        <v>47</v>
      </c>
      <c r="V88" s="161">
        <f>+Geods!V106</f>
        <v>0.99999999999999989</v>
      </c>
      <c r="W88" s="41">
        <f>+V88*O88</f>
        <v>8.333299999999999E-2</v>
      </c>
      <c r="X88" s="26"/>
      <c r="Y88" s="26"/>
      <c r="Z88" s="26"/>
      <c r="AA88" s="26"/>
      <c r="AB88" s="26"/>
      <c r="AC88" s="26"/>
      <c r="AD88" s="26"/>
      <c r="AE88" s="26"/>
      <c r="AF88" s="26"/>
      <c r="AG88" s="26"/>
    </row>
    <row r="89" spans="1:33" ht="25.5" customHeight="1">
      <c r="A89" s="1539"/>
      <c r="B89" s="1532"/>
      <c r="C89" s="1532"/>
      <c r="D89" s="1532"/>
      <c r="E89" s="1536"/>
      <c r="F89" s="1662"/>
      <c r="G89" s="1539"/>
      <c r="H89" s="1532"/>
      <c r="I89" s="1532"/>
      <c r="J89" s="1532"/>
      <c r="K89" s="1532"/>
      <c r="L89" s="1532"/>
      <c r="M89" s="1532"/>
      <c r="N89" s="1532"/>
      <c r="O89" s="1558"/>
      <c r="P89" s="1558"/>
      <c r="Q89" s="1558"/>
      <c r="R89" s="1532"/>
      <c r="S89" s="1558"/>
      <c r="T89" s="1558"/>
      <c r="U89" s="51" t="s">
        <v>48</v>
      </c>
      <c r="V89" s="161">
        <f>+Geods!V107</f>
        <v>0.89999999999999991</v>
      </c>
      <c r="W89" s="41">
        <f>+V89*O88</f>
        <v>7.4999700000000002E-2</v>
      </c>
      <c r="X89" s="26"/>
      <c r="Y89" s="26"/>
      <c r="Z89" s="26"/>
      <c r="AA89" s="26"/>
      <c r="AB89" s="26"/>
      <c r="AC89" s="26"/>
      <c r="AD89" s="26"/>
      <c r="AE89" s="26"/>
      <c r="AF89" s="26"/>
      <c r="AG89" s="26"/>
    </row>
    <row r="90" spans="1:33" ht="25.5" customHeight="1">
      <c r="A90" s="1539"/>
      <c r="B90" s="1532"/>
      <c r="C90" s="1532"/>
      <c r="D90" s="1532"/>
      <c r="E90" s="1536"/>
      <c r="F90" s="1662"/>
      <c r="G90" s="1539"/>
      <c r="H90" s="1532"/>
      <c r="I90" s="1532"/>
      <c r="J90" s="1532"/>
      <c r="K90" s="1532"/>
      <c r="L90" s="1532"/>
      <c r="M90" s="1532"/>
      <c r="N90" s="1532"/>
      <c r="O90" s="1654">
        <f>+Geods!W108</f>
        <v>8.3333000000000004E-2</v>
      </c>
      <c r="P90" s="1614"/>
      <c r="Q90" s="1723" t="str">
        <f>+Geods!C108</f>
        <v>Red Geodésica Nacional - Nivelación: Realizar el ajuste geodésico de los circuitos de nivelación</v>
      </c>
      <c r="R90" s="1532"/>
      <c r="S90" s="1591">
        <v>43132</v>
      </c>
      <c r="T90" s="1591">
        <v>43435</v>
      </c>
      <c r="U90" s="51" t="s">
        <v>47</v>
      </c>
      <c r="V90" s="161">
        <f>+Geods!V108</f>
        <v>0.99999999999999989</v>
      </c>
      <c r="W90" s="41">
        <f>+V90*O90</f>
        <v>8.333299999999999E-2</v>
      </c>
      <c r="X90" s="26"/>
      <c r="Y90" s="26"/>
      <c r="Z90" s="26"/>
      <c r="AA90" s="26"/>
      <c r="AB90" s="26"/>
      <c r="AC90" s="26"/>
      <c r="AD90" s="26"/>
      <c r="AE90" s="26"/>
      <c r="AF90" s="26"/>
      <c r="AG90" s="26"/>
    </row>
    <row r="91" spans="1:33" ht="25.5" customHeight="1">
      <c r="A91" s="1539"/>
      <c r="B91" s="1532"/>
      <c r="C91" s="1532"/>
      <c r="D91" s="1532"/>
      <c r="E91" s="1536"/>
      <c r="F91" s="1662"/>
      <c r="G91" s="1539"/>
      <c r="H91" s="1532"/>
      <c r="I91" s="1532"/>
      <c r="J91" s="1532"/>
      <c r="K91" s="1532"/>
      <c r="L91" s="1532"/>
      <c r="M91" s="1532"/>
      <c r="N91" s="1532"/>
      <c r="O91" s="1558"/>
      <c r="P91" s="1558"/>
      <c r="Q91" s="1558"/>
      <c r="R91" s="1532"/>
      <c r="S91" s="1558"/>
      <c r="T91" s="1558"/>
      <c r="U91" s="51" t="s">
        <v>48</v>
      </c>
      <c r="V91" s="161">
        <f>+Geods!V109</f>
        <v>0.7</v>
      </c>
      <c r="W91" s="41">
        <f>+V91*O90</f>
        <v>5.8333099999999999E-2</v>
      </c>
      <c r="X91" s="26"/>
      <c r="Y91" s="26"/>
      <c r="Z91" s="26"/>
      <c r="AA91" s="26"/>
      <c r="AB91" s="26"/>
      <c r="AC91" s="26"/>
      <c r="AD91" s="26"/>
      <c r="AE91" s="26"/>
      <c r="AF91" s="26"/>
      <c r="AG91" s="26"/>
    </row>
    <row r="92" spans="1:33" ht="25.5" customHeight="1">
      <c r="A92" s="1539"/>
      <c r="B92" s="1532"/>
      <c r="C92" s="1532"/>
      <c r="D92" s="1532"/>
      <c r="E92" s="1536"/>
      <c r="F92" s="1662"/>
      <c r="G92" s="1539"/>
      <c r="H92" s="1532"/>
      <c r="I92" s="1532"/>
      <c r="J92" s="1532"/>
      <c r="K92" s="1532"/>
      <c r="L92" s="1532"/>
      <c r="M92" s="1532"/>
      <c r="N92" s="1532"/>
      <c r="O92" s="1654">
        <f>+Geods!W110</f>
        <v>8.3333000000000004E-2</v>
      </c>
      <c r="P92" s="1614"/>
      <c r="Q92" s="1723" t="str">
        <f>+Geods!C110</f>
        <v>Elaborar la propuesta para la implementación de la Red Gravimétrica Absoluta</v>
      </c>
      <c r="R92" s="1532"/>
      <c r="S92" s="1591">
        <v>43132</v>
      </c>
      <c r="T92" s="1591">
        <v>43435</v>
      </c>
      <c r="U92" s="51" t="s">
        <v>47</v>
      </c>
      <c r="V92" s="161">
        <f>+Geods!V110</f>
        <v>0.99999999999999989</v>
      </c>
      <c r="W92" s="41">
        <f>+V92*O92</f>
        <v>8.333299999999999E-2</v>
      </c>
      <c r="X92" s="26"/>
      <c r="Y92" s="26"/>
      <c r="Z92" s="26"/>
      <c r="AA92" s="26"/>
      <c r="AB92" s="26"/>
      <c r="AC92" s="26"/>
      <c r="AD92" s="26"/>
      <c r="AE92" s="26"/>
      <c r="AF92" s="26"/>
      <c r="AG92" s="26"/>
    </row>
    <row r="93" spans="1:33" ht="25.5" customHeight="1">
      <c r="A93" s="1539"/>
      <c r="B93" s="1532"/>
      <c r="C93" s="1532"/>
      <c r="D93" s="1532"/>
      <c r="E93" s="1537"/>
      <c r="F93" s="1662"/>
      <c r="G93" s="1540"/>
      <c r="H93" s="1533"/>
      <c r="I93" s="1533"/>
      <c r="J93" s="1533"/>
      <c r="K93" s="1533"/>
      <c r="L93" s="1533"/>
      <c r="M93" s="1533"/>
      <c r="N93" s="1533"/>
      <c r="O93" s="1533"/>
      <c r="P93" s="1558"/>
      <c r="Q93" s="1533"/>
      <c r="R93" s="1533"/>
      <c r="S93" s="1533"/>
      <c r="T93" s="1533"/>
      <c r="U93" s="200" t="s">
        <v>48</v>
      </c>
      <c r="V93" s="201">
        <f>+Geods!V111</f>
        <v>0.74999999999999989</v>
      </c>
      <c r="W93" s="44">
        <f>+V93*O92</f>
        <v>6.2499749999999993E-2</v>
      </c>
      <c r="X93" s="26"/>
      <c r="Y93" s="26"/>
      <c r="Z93" s="26"/>
      <c r="AA93" s="26"/>
      <c r="AB93" s="26"/>
      <c r="AC93" s="26"/>
      <c r="AD93" s="26"/>
      <c r="AE93" s="26"/>
      <c r="AF93" s="26"/>
      <c r="AG93" s="26"/>
    </row>
    <row r="94" spans="1:33" ht="25.5" customHeight="1">
      <c r="A94" s="1539"/>
      <c r="B94" s="1532"/>
      <c r="C94" s="1532"/>
      <c r="D94" s="1532"/>
      <c r="E94" s="1715" t="s">
        <v>45</v>
      </c>
      <c r="F94" s="1662"/>
      <c r="G94" s="1672" t="str">
        <f>+Geods!A117</f>
        <v>Documentos de regulación de  información Geódesica</v>
      </c>
      <c r="H94" s="1655">
        <f>+Geods!W115</f>
        <v>0.15</v>
      </c>
      <c r="I94" s="1700" t="s">
        <v>47</v>
      </c>
      <c r="J94" s="1703">
        <f>+Geods!V115</f>
        <v>2.9999999999999996</v>
      </c>
      <c r="K94" s="1700">
        <f>+Geods!E115</f>
        <v>3</v>
      </c>
      <c r="L94" s="1700" t="str">
        <f>+Geods!D115</f>
        <v>Número</v>
      </c>
      <c r="M94" s="1700" t="str">
        <f>+Geods!F115</f>
        <v>Número de documentos elaborados</v>
      </c>
      <c r="N94" s="1700" t="str">
        <f>+Geods!G115</f>
        <v>Eficacia</v>
      </c>
      <c r="O94" s="1655">
        <f>+Geods!W118</f>
        <v>0.33333299999999999</v>
      </c>
      <c r="P94" s="1614"/>
      <c r="Q94" s="1726" t="str">
        <f>+Geods!C118</f>
        <v>Resolución y actualización del Marco de Rerefencia Terrestre Internacional - ITRF</v>
      </c>
      <c r="R94" s="1718" t="str">
        <f>+Geods!C115</f>
        <v>GIT Geodesia</v>
      </c>
      <c r="S94" s="1592">
        <v>43132</v>
      </c>
      <c r="T94" s="1592">
        <v>43435</v>
      </c>
      <c r="U94" s="49" t="s">
        <v>47</v>
      </c>
      <c r="V94" s="158">
        <f>+Geods!V118</f>
        <v>0.99999999999999989</v>
      </c>
      <c r="W94" s="34">
        <f>+V94*O94</f>
        <v>0.33333299999999993</v>
      </c>
      <c r="X94" s="26"/>
      <c r="Y94" s="26"/>
      <c r="Z94" s="26"/>
      <c r="AA94" s="26"/>
      <c r="AB94" s="26"/>
      <c r="AC94" s="26"/>
      <c r="AD94" s="26"/>
      <c r="AE94" s="26"/>
      <c r="AF94" s="26"/>
      <c r="AG94" s="26"/>
    </row>
    <row r="95" spans="1:33" ht="25.5" customHeight="1">
      <c r="A95" s="1539"/>
      <c r="B95" s="1532"/>
      <c r="C95" s="1532"/>
      <c r="D95" s="1532"/>
      <c r="E95" s="1536"/>
      <c r="F95" s="1662"/>
      <c r="G95" s="1539"/>
      <c r="H95" s="1532"/>
      <c r="I95" s="1532"/>
      <c r="J95" s="1532"/>
      <c r="K95" s="1532"/>
      <c r="L95" s="1532"/>
      <c r="M95" s="1532"/>
      <c r="N95" s="1532"/>
      <c r="O95" s="1558"/>
      <c r="P95" s="1558"/>
      <c r="Q95" s="1558"/>
      <c r="R95" s="1548"/>
      <c r="S95" s="1558"/>
      <c r="T95" s="1558"/>
      <c r="U95" s="51" t="s">
        <v>48</v>
      </c>
      <c r="V95" s="161">
        <f>+Geods!V119</f>
        <v>0.85</v>
      </c>
      <c r="W95" s="41">
        <f>+V95*O94</f>
        <v>0.28333304999999998</v>
      </c>
      <c r="X95" s="26"/>
      <c r="Y95" s="26"/>
      <c r="Z95" s="26"/>
      <c r="AA95" s="26"/>
      <c r="AB95" s="26"/>
      <c r="AC95" s="26"/>
      <c r="AD95" s="26"/>
      <c r="AE95" s="26"/>
      <c r="AF95" s="26"/>
      <c r="AG95" s="26"/>
    </row>
    <row r="96" spans="1:33" ht="25.5" customHeight="1">
      <c r="A96" s="1539"/>
      <c r="B96" s="1532"/>
      <c r="C96" s="1532"/>
      <c r="D96" s="1532"/>
      <c r="E96" s="1536"/>
      <c r="F96" s="1662"/>
      <c r="G96" s="1539"/>
      <c r="H96" s="1532"/>
      <c r="I96" s="1558"/>
      <c r="J96" s="1558"/>
      <c r="K96" s="1532"/>
      <c r="L96" s="1532"/>
      <c r="M96" s="1532"/>
      <c r="N96" s="1532"/>
      <c r="O96" s="1654">
        <f>+Geods!W120</f>
        <v>0.33333299999999999</v>
      </c>
      <c r="P96" s="1614"/>
      <c r="Q96" s="1723" t="str">
        <f>+Geods!C120</f>
        <v>Especificaciones técnicas de Geodesia</v>
      </c>
      <c r="R96" s="1548"/>
      <c r="S96" s="1591">
        <v>43132</v>
      </c>
      <c r="T96" s="1591">
        <v>43435</v>
      </c>
      <c r="U96" s="51" t="s">
        <v>47</v>
      </c>
      <c r="V96" s="161">
        <f>+Geods!V120</f>
        <v>0.99999999999999989</v>
      </c>
      <c r="W96" s="41">
        <f>+V96*O96</f>
        <v>0.33333299999999993</v>
      </c>
      <c r="X96" s="26"/>
      <c r="Y96" s="26"/>
      <c r="Z96" s="26"/>
      <c r="AA96" s="26"/>
      <c r="AB96" s="26"/>
      <c r="AC96" s="26"/>
      <c r="AD96" s="26"/>
      <c r="AE96" s="26"/>
      <c r="AF96" s="26"/>
      <c r="AG96" s="26"/>
    </row>
    <row r="97" spans="1:33" ht="25.5" customHeight="1">
      <c r="A97" s="1539"/>
      <c r="B97" s="1532"/>
      <c r="C97" s="1532"/>
      <c r="D97" s="1532"/>
      <c r="E97" s="1536"/>
      <c r="F97" s="1662"/>
      <c r="G97" s="1539"/>
      <c r="H97" s="1532"/>
      <c r="I97" s="1699" t="s">
        <v>48</v>
      </c>
      <c r="J97" s="1702">
        <f>+Geods!V116</f>
        <v>2.8300000000000005</v>
      </c>
      <c r="K97" s="1532"/>
      <c r="L97" s="1532"/>
      <c r="M97" s="1532"/>
      <c r="N97" s="1532"/>
      <c r="O97" s="1558"/>
      <c r="P97" s="1558"/>
      <c r="Q97" s="1558"/>
      <c r="R97" s="1548"/>
      <c r="S97" s="1558"/>
      <c r="T97" s="1558"/>
      <c r="U97" s="51" t="s">
        <v>48</v>
      </c>
      <c r="V97" s="161">
        <f>+Geods!V121</f>
        <v>1</v>
      </c>
      <c r="W97" s="41">
        <f>+V97*O96</f>
        <v>0.33333299999999999</v>
      </c>
      <c r="X97" s="26"/>
      <c r="Y97" s="26"/>
      <c r="Z97" s="26"/>
      <c r="AA97" s="26"/>
      <c r="AB97" s="26"/>
      <c r="AC97" s="26"/>
      <c r="AD97" s="26"/>
      <c r="AE97" s="26"/>
      <c r="AF97" s="26"/>
      <c r="AG97" s="26"/>
    </row>
    <row r="98" spans="1:33" ht="25.5" customHeight="1">
      <c r="A98" s="1539"/>
      <c r="B98" s="1532"/>
      <c r="C98" s="1532"/>
      <c r="D98" s="1532"/>
      <c r="E98" s="1536"/>
      <c r="F98" s="1662"/>
      <c r="G98" s="1539"/>
      <c r="H98" s="1532"/>
      <c r="I98" s="1532"/>
      <c r="J98" s="1532"/>
      <c r="K98" s="1532"/>
      <c r="L98" s="1532"/>
      <c r="M98" s="1532"/>
      <c r="N98" s="1532"/>
      <c r="O98" s="1654">
        <f>+Geods!W122</f>
        <v>0.33333299999999999</v>
      </c>
      <c r="P98" s="1614"/>
      <c r="Q98" s="1723" t="str">
        <f>+Geods!C122</f>
        <v>Plan Geodésico Nacional</v>
      </c>
      <c r="R98" s="1548"/>
      <c r="S98" s="1591">
        <v>43132</v>
      </c>
      <c r="T98" s="1591">
        <v>43435</v>
      </c>
      <c r="U98" s="51" t="s">
        <v>47</v>
      </c>
      <c r="V98" s="161">
        <f>+Geods!V122</f>
        <v>0.99999999999999989</v>
      </c>
      <c r="W98" s="41">
        <f>+V98*O98</f>
        <v>0.33333299999999993</v>
      </c>
      <c r="X98" s="26"/>
      <c r="Y98" s="26"/>
      <c r="Z98" s="26"/>
      <c r="AA98" s="26"/>
      <c r="AB98" s="26"/>
      <c r="AC98" s="26"/>
      <c r="AD98" s="26"/>
      <c r="AE98" s="26"/>
      <c r="AF98" s="26"/>
      <c r="AG98" s="26"/>
    </row>
    <row r="99" spans="1:33" ht="25.5" customHeight="1">
      <c r="A99" s="1540"/>
      <c r="B99" s="1533"/>
      <c r="C99" s="1533"/>
      <c r="D99" s="1533"/>
      <c r="E99" s="1537"/>
      <c r="F99" s="1663"/>
      <c r="G99" s="1540"/>
      <c r="H99" s="1533"/>
      <c r="I99" s="1533"/>
      <c r="J99" s="1533"/>
      <c r="K99" s="1533"/>
      <c r="L99" s="1533"/>
      <c r="M99" s="1533"/>
      <c r="N99" s="1533"/>
      <c r="O99" s="1533"/>
      <c r="P99" s="1558"/>
      <c r="Q99" s="1533"/>
      <c r="R99" s="1551"/>
      <c r="S99" s="1533"/>
      <c r="T99" s="1533"/>
      <c r="U99" s="200" t="s">
        <v>48</v>
      </c>
      <c r="V99" s="201">
        <f>+Geods!V123</f>
        <v>0.98000000000000009</v>
      </c>
      <c r="W99" s="44">
        <f>+V99*O98</f>
        <v>0.32666634</v>
      </c>
      <c r="X99" s="26"/>
      <c r="Y99" s="26"/>
      <c r="Z99" s="26"/>
      <c r="AA99" s="26"/>
      <c r="AB99" s="26"/>
      <c r="AC99" s="26"/>
      <c r="AD99" s="26"/>
      <c r="AE99" s="26"/>
      <c r="AF99" s="26"/>
      <c r="AG99" s="26"/>
    </row>
    <row r="100" spans="1:33" ht="25.5" customHeight="1">
      <c r="A100" s="211" t="s">
        <v>56</v>
      </c>
      <c r="B100" s="1543">
        <f>+J101*B46</f>
        <v>1.908871809528739E-2</v>
      </c>
      <c r="C100" s="1546"/>
      <c r="D100" s="1547"/>
      <c r="E100" s="1547"/>
      <c r="F100" s="1547"/>
      <c r="G100" s="1548"/>
      <c r="H100" s="1575">
        <f>SUM(H46:H99)</f>
        <v>1</v>
      </c>
      <c r="I100" s="214" t="s">
        <v>47</v>
      </c>
      <c r="J100" s="214">
        <f>+Geods!V2</f>
        <v>1</v>
      </c>
      <c r="K100" s="1719"/>
      <c r="L100" s="1547"/>
      <c r="M100" s="1547"/>
      <c r="N100" s="1547"/>
      <c r="O100" s="1547"/>
      <c r="P100" s="1547"/>
      <c r="Q100" s="1547"/>
      <c r="R100" s="1547"/>
      <c r="S100" s="1547"/>
      <c r="T100" s="1547"/>
      <c r="U100" s="1547"/>
      <c r="V100" s="1547"/>
      <c r="W100" s="1720"/>
      <c r="X100" s="26"/>
      <c r="Y100" s="26"/>
      <c r="Z100" s="26"/>
      <c r="AA100" s="26"/>
      <c r="AB100" s="26"/>
      <c r="AC100" s="26"/>
      <c r="AD100" s="26"/>
      <c r="AE100" s="26"/>
      <c r="AF100" s="26"/>
      <c r="AG100" s="26"/>
    </row>
    <row r="101" spans="1:33" ht="25.5" customHeight="1">
      <c r="A101" s="79" t="str">
        <f>+$F$4</f>
        <v>Septiembre</v>
      </c>
      <c r="B101" s="1542"/>
      <c r="C101" s="1549"/>
      <c r="D101" s="1550"/>
      <c r="E101" s="1550"/>
      <c r="F101" s="1550"/>
      <c r="G101" s="1551"/>
      <c r="H101" s="1533"/>
      <c r="I101" s="87" t="s">
        <v>48</v>
      </c>
      <c r="J101" s="89">
        <f>+Geods!V3</f>
        <v>0.76354872381149552</v>
      </c>
      <c r="K101" s="1537"/>
      <c r="L101" s="1550"/>
      <c r="M101" s="1550"/>
      <c r="N101" s="1550"/>
      <c r="O101" s="1550"/>
      <c r="P101" s="1550"/>
      <c r="Q101" s="1550"/>
      <c r="R101" s="1550"/>
      <c r="S101" s="1550"/>
      <c r="T101" s="1550"/>
      <c r="U101" s="1550"/>
      <c r="V101" s="1550"/>
      <c r="W101" s="1721"/>
      <c r="X101" s="26"/>
      <c r="Y101" s="26"/>
      <c r="Z101" s="26"/>
      <c r="AA101" s="26"/>
      <c r="AB101" s="26"/>
      <c r="AC101" s="26"/>
      <c r="AD101" s="26"/>
      <c r="AE101" s="26"/>
      <c r="AF101" s="26"/>
      <c r="AG101" s="26"/>
    </row>
    <row r="102" spans="1:33" ht="15.7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26"/>
      <c r="Y102" s="26"/>
      <c r="Z102" s="26"/>
      <c r="AA102" s="26"/>
      <c r="AB102" s="26"/>
      <c r="AC102" s="26"/>
      <c r="AD102" s="26"/>
      <c r="AE102" s="26"/>
      <c r="AF102" s="26"/>
      <c r="AG102" s="26"/>
    </row>
    <row r="103" spans="1:33" ht="25.5" customHeight="1">
      <c r="A103" s="1714" t="str">
        <f>+Geogr!I2</f>
        <v>GESTION GEOGRAFICA</v>
      </c>
      <c r="B103" s="1674">
        <v>0.03</v>
      </c>
      <c r="C103" s="1673" t="s">
        <v>43</v>
      </c>
      <c r="D103" s="1673" t="s">
        <v>44</v>
      </c>
      <c r="E103" s="1673" t="s">
        <v>45</v>
      </c>
      <c r="F103" s="1675" t="s">
        <v>46</v>
      </c>
      <c r="G103" s="1689" t="str">
        <f>+Geogr!A7</f>
        <v>Geografias Temáticas y departamentales.</v>
      </c>
      <c r="H103" s="1563">
        <f>+Geogr!W5</f>
        <v>0.12</v>
      </c>
      <c r="I103" s="1560" t="s">
        <v>47</v>
      </c>
      <c r="J103" s="1691">
        <f>+Geogr!V5</f>
        <v>1</v>
      </c>
      <c r="K103" s="1573">
        <f>+Geogr!E5</f>
        <v>1</v>
      </c>
      <c r="L103" s="1573" t="str">
        <f>+Geogr!D5</f>
        <v xml:space="preserve">Documentos </v>
      </c>
      <c r="M103" s="1573" t="str">
        <f>+Geogr!F5</f>
        <v xml:space="preserve">Documentos técnicos de estudios geográficos  elaborados </v>
      </c>
      <c r="N103" s="1573" t="str">
        <f>+Geogr!G5</f>
        <v>Eficacia</v>
      </c>
      <c r="O103" s="1563">
        <f>+Geogr!W8</f>
        <v>0.1</v>
      </c>
      <c r="P103" s="1614"/>
      <c r="Q103" s="1614" t="str">
        <f>+Geogr!C8</f>
        <v>Conceptualización teórica y metodológica</v>
      </c>
      <c r="R103" s="1560" t="str">
        <f>+Geogr!C5</f>
        <v>GIT ESTUDIOS GEOGRÁFICOS</v>
      </c>
      <c r="S103" s="1592">
        <v>43132</v>
      </c>
      <c r="T103" s="1592">
        <v>43422</v>
      </c>
      <c r="U103" s="49" t="s">
        <v>47</v>
      </c>
      <c r="V103" s="45">
        <f>+Geogr!V8</f>
        <v>1</v>
      </c>
      <c r="W103" s="34">
        <f>+V103*O103</f>
        <v>0.1</v>
      </c>
      <c r="X103" s="26"/>
      <c r="Y103" s="26"/>
      <c r="Z103" s="26"/>
      <c r="AA103" s="26"/>
      <c r="AB103" s="26"/>
      <c r="AC103" s="26"/>
      <c r="AD103" s="26"/>
      <c r="AE103" s="26"/>
      <c r="AF103" s="26"/>
      <c r="AG103" s="26"/>
    </row>
    <row r="104" spans="1:33" ht="25.5" customHeight="1">
      <c r="A104" s="1532"/>
      <c r="B104" s="1532"/>
      <c r="C104" s="1532"/>
      <c r="D104" s="1532"/>
      <c r="E104" s="1532"/>
      <c r="F104" s="1676"/>
      <c r="G104" s="1539"/>
      <c r="H104" s="1532"/>
      <c r="I104" s="1532"/>
      <c r="J104" s="1532"/>
      <c r="K104" s="1532"/>
      <c r="L104" s="1532"/>
      <c r="M104" s="1532"/>
      <c r="N104" s="1532"/>
      <c r="O104" s="1567"/>
      <c r="P104" s="1558"/>
      <c r="Q104" s="1567"/>
      <c r="R104" s="1532"/>
      <c r="S104" s="1558"/>
      <c r="T104" s="1558"/>
      <c r="U104" s="221" t="s">
        <v>48</v>
      </c>
      <c r="V104" s="101">
        <f>+Geogr!V9</f>
        <v>1</v>
      </c>
      <c r="W104" s="54">
        <f>+V104*O103</f>
        <v>0.1</v>
      </c>
      <c r="X104" s="26"/>
      <c r="Y104" s="26"/>
      <c r="Z104" s="26"/>
      <c r="AA104" s="26"/>
      <c r="AB104" s="26"/>
      <c r="AC104" s="26"/>
      <c r="AD104" s="26"/>
      <c r="AE104" s="26"/>
      <c r="AF104" s="26"/>
      <c r="AG104" s="26"/>
    </row>
    <row r="105" spans="1:33" ht="25.5" customHeight="1">
      <c r="A105" s="1532"/>
      <c r="B105" s="1532"/>
      <c r="C105" s="1532"/>
      <c r="D105" s="1532"/>
      <c r="E105" s="1532"/>
      <c r="F105" s="1676"/>
      <c r="G105" s="1539"/>
      <c r="H105" s="1532"/>
      <c r="I105" s="1532"/>
      <c r="J105" s="1532"/>
      <c r="K105" s="1532"/>
      <c r="L105" s="1532"/>
      <c r="M105" s="1532"/>
      <c r="N105" s="1532"/>
      <c r="O105" s="1561">
        <f>+Geogr!W10</f>
        <v>0.2</v>
      </c>
      <c r="P105" s="1614"/>
      <c r="Q105" s="1604" t="str">
        <f>+Geogr!C10</f>
        <v>Levantamiento, procesamiento y análisis de la información</v>
      </c>
      <c r="R105" s="1532"/>
      <c r="S105" s="1591">
        <v>43132</v>
      </c>
      <c r="T105" s="1591">
        <v>43422</v>
      </c>
      <c r="U105" s="39" t="s">
        <v>47</v>
      </c>
      <c r="V105" s="37">
        <f>+Geogr!V10</f>
        <v>1</v>
      </c>
      <c r="W105" s="41">
        <f>+V105*O105</f>
        <v>0.2</v>
      </c>
      <c r="X105" s="26"/>
      <c r="Y105" s="26"/>
      <c r="Z105" s="26"/>
      <c r="AA105" s="26"/>
      <c r="AB105" s="26"/>
      <c r="AC105" s="26"/>
      <c r="AD105" s="26"/>
      <c r="AE105" s="26"/>
      <c r="AF105" s="26"/>
      <c r="AG105" s="26"/>
    </row>
    <row r="106" spans="1:33" ht="25.5" customHeight="1">
      <c r="A106" s="1532"/>
      <c r="B106" s="1532"/>
      <c r="C106" s="1532"/>
      <c r="D106" s="1532"/>
      <c r="E106" s="1532"/>
      <c r="F106" s="1676"/>
      <c r="G106" s="1539"/>
      <c r="H106" s="1532"/>
      <c r="I106" s="1532"/>
      <c r="J106" s="1532"/>
      <c r="K106" s="1532"/>
      <c r="L106" s="1532"/>
      <c r="M106" s="1532"/>
      <c r="N106" s="1532"/>
      <c r="O106" s="1558"/>
      <c r="P106" s="1558"/>
      <c r="Q106" s="1558"/>
      <c r="R106" s="1532"/>
      <c r="S106" s="1558"/>
      <c r="T106" s="1558"/>
      <c r="U106" s="51" t="s">
        <v>48</v>
      </c>
      <c r="V106" s="37">
        <f>+Geogr!V11</f>
        <v>1</v>
      </c>
      <c r="W106" s="41">
        <f>+V106*O105</f>
        <v>0.2</v>
      </c>
      <c r="X106" s="26"/>
      <c r="Y106" s="26"/>
      <c r="Z106" s="26"/>
      <c r="AA106" s="26"/>
      <c r="AB106" s="26"/>
      <c r="AC106" s="26"/>
      <c r="AD106" s="26"/>
      <c r="AE106" s="26"/>
      <c r="AF106" s="26"/>
      <c r="AG106" s="26"/>
    </row>
    <row r="107" spans="1:33" ht="25.5" customHeight="1">
      <c r="A107" s="1532"/>
      <c r="B107" s="1532"/>
      <c r="C107" s="1532"/>
      <c r="D107" s="1532"/>
      <c r="E107" s="1532"/>
      <c r="F107" s="1676"/>
      <c r="G107" s="1539"/>
      <c r="H107" s="1532"/>
      <c r="I107" s="1532"/>
      <c r="J107" s="1532"/>
      <c r="K107" s="1532"/>
      <c r="L107" s="1532"/>
      <c r="M107" s="1532"/>
      <c r="N107" s="1532"/>
      <c r="O107" s="1561">
        <f>+Geogr!W12</f>
        <v>0.1</v>
      </c>
      <c r="P107" s="1614"/>
      <c r="Q107" s="1604" t="str">
        <f>+Geogr!C12</f>
        <v>Generación de tablas y mapas temáticos</v>
      </c>
      <c r="R107" s="1532"/>
      <c r="S107" s="1591">
        <v>43132</v>
      </c>
      <c r="T107" s="1591">
        <v>43422</v>
      </c>
      <c r="U107" s="51" t="s">
        <v>47</v>
      </c>
      <c r="V107" s="37">
        <f>+Geogr!V12</f>
        <v>1</v>
      </c>
      <c r="W107" s="41">
        <f>+V107*O107</f>
        <v>0.1</v>
      </c>
      <c r="X107" s="26"/>
      <c r="Y107" s="26"/>
      <c r="Z107" s="26"/>
      <c r="AA107" s="26"/>
      <c r="AB107" s="26"/>
      <c r="AC107" s="26"/>
      <c r="AD107" s="26"/>
      <c r="AE107" s="26"/>
      <c r="AF107" s="26"/>
      <c r="AG107" s="26"/>
    </row>
    <row r="108" spans="1:33" ht="25.5" customHeight="1">
      <c r="A108" s="1532"/>
      <c r="B108" s="1532"/>
      <c r="C108" s="1532"/>
      <c r="D108" s="1532"/>
      <c r="E108" s="1532"/>
      <c r="F108" s="1676"/>
      <c r="G108" s="1539"/>
      <c r="H108" s="1532"/>
      <c r="I108" s="1567"/>
      <c r="J108" s="1567"/>
      <c r="K108" s="1532"/>
      <c r="L108" s="1532"/>
      <c r="M108" s="1532"/>
      <c r="N108" s="1532"/>
      <c r="O108" s="1558"/>
      <c r="P108" s="1558"/>
      <c r="Q108" s="1558"/>
      <c r="R108" s="1532"/>
      <c r="S108" s="1558"/>
      <c r="T108" s="1558"/>
      <c r="U108" s="51" t="s">
        <v>48</v>
      </c>
      <c r="V108" s="37">
        <f>+Geogr!V13</f>
        <v>0.85000000000000009</v>
      </c>
      <c r="W108" s="41">
        <f>+V108*O107</f>
        <v>8.500000000000002E-2</v>
      </c>
      <c r="X108" s="26"/>
      <c r="Y108" s="26"/>
      <c r="Z108" s="26"/>
      <c r="AA108" s="26"/>
      <c r="AB108" s="26"/>
      <c r="AC108" s="26"/>
      <c r="AD108" s="26"/>
      <c r="AE108" s="26"/>
      <c r="AF108" s="26"/>
      <c r="AG108" s="26"/>
    </row>
    <row r="109" spans="1:33" ht="25.5" customHeight="1">
      <c r="A109" s="1532"/>
      <c r="B109" s="1532"/>
      <c r="C109" s="1532"/>
      <c r="D109" s="1532"/>
      <c r="E109" s="1532"/>
      <c r="F109" s="1676"/>
      <c r="G109" s="1539"/>
      <c r="H109" s="1532"/>
      <c r="I109" s="1673" t="s">
        <v>48</v>
      </c>
      <c r="J109" s="1673">
        <f>+Geogr!V6</f>
        <v>0.92500000000000004</v>
      </c>
      <c r="K109" s="1532"/>
      <c r="L109" s="1532"/>
      <c r="M109" s="1532"/>
      <c r="N109" s="1532"/>
      <c r="O109" s="1561">
        <f>+Geogr!W14</f>
        <v>0.2</v>
      </c>
      <c r="P109" s="1614"/>
      <c r="Q109" s="1604" t="str">
        <f>+Geogr!C14</f>
        <v>Trabajo de campo y talleres de socialización</v>
      </c>
      <c r="R109" s="1532"/>
      <c r="S109" s="1591">
        <v>43132</v>
      </c>
      <c r="T109" s="1591">
        <v>43422</v>
      </c>
      <c r="U109" s="51" t="s">
        <v>47</v>
      </c>
      <c r="V109" s="37">
        <f>+Geogr!V14</f>
        <v>1</v>
      </c>
      <c r="W109" s="41">
        <f>+V109*O109</f>
        <v>0.2</v>
      </c>
      <c r="X109" s="26"/>
      <c r="Y109" s="26"/>
      <c r="Z109" s="26"/>
      <c r="AA109" s="26"/>
      <c r="AB109" s="26"/>
      <c r="AC109" s="26"/>
      <c r="AD109" s="26"/>
      <c r="AE109" s="26"/>
      <c r="AF109" s="26"/>
      <c r="AG109" s="26"/>
    </row>
    <row r="110" spans="1:33" ht="25.5" customHeight="1">
      <c r="A110" s="1532"/>
      <c r="B110" s="1532"/>
      <c r="C110" s="1532"/>
      <c r="D110" s="1532"/>
      <c r="E110" s="1532"/>
      <c r="F110" s="1676"/>
      <c r="G110" s="1539"/>
      <c r="H110" s="1532"/>
      <c r="I110" s="1532"/>
      <c r="J110" s="1532"/>
      <c r="K110" s="1532"/>
      <c r="L110" s="1532"/>
      <c r="M110" s="1532"/>
      <c r="N110" s="1532"/>
      <c r="O110" s="1558"/>
      <c r="P110" s="1558"/>
      <c r="Q110" s="1558"/>
      <c r="R110" s="1532"/>
      <c r="S110" s="1558"/>
      <c r="T110" s="1558"/>
      <c r="U110" s="51" t="s">
        <v>48</v>
      </c>
      <c r="V110" s="37">
        <f>+Geogr!V15</f>
        <v>1</v>
      </c>
      <c r="W110" s="41">
        <f>+V110*O109</f>
        <v>0.2</v>
      </c>
      <c r="X110" s="26"/>
      <c r="Y110" s="26"/>
      <c r="Z110" s="26"/>
      <c r="AA110" s="26"/>
      <c r="AB110" s="26"/>
      <c r="AC110" s="26"/>
      <c r="AD110" s="26"/>
      <c r="AE110" s="26"/>
      <c r="AF110" s="26"/>
      <c r="AG110" s="26"/>
    </row>
    <row r="111" spans="1:33" ht="25.5" customHeight="1">
      <c r="A111" s="1532"/>
      <c r="B111" s="1532"/>
      <c r="C111" s="1532"/>
      <c r="D111" s="1532"/>
      <c r="E111" s="1532"/>
      <c r="F111" s="1676"/>
      <c r="G111" s="1539"/>
      <c r="H111" s="1532"/>
      <c r="I111" s="1532"/>
      <c r="J111" s="1532"/>
      <c r="K111" s="1532"/>
      <c r="L111" s="1532"/>
      <c r="M111" s="1532"/>
      <c r="N111" s="1532"/>
      <c r="O111" s="1561">
        <f>+Geogr!W16</f>
        <v>0.2</v>
      </c>
      <c r="P111" s="1614"/>
      <c r="Q111" s="1604" t="str">
        <f>+Geogr!C16</f>
        <v>Validación de la información</v>
      </c>
      <c r="R111" s="1532"/>
      <c r="S111" s="1591">
        <v>43132</v>
      </c>
      <c r="T111" s="1591">
        <v>43422</v>
      </c>
      <c r="U111" s="51" t="s">
        <v>47</v>
      </c>
      <c r="V111" s="37">
        <f>+Geogr!V16</f>
        <v>1</v>
      </c>
      <c r="W111" s="41">
        <f>+V111*O111</f>
        <v>0.2</v>
      </c>
      <c r="X111" s="26"/>
      <c r="Y111" s="26"/>
      <c r="Z111" s="26"/>
      <c r="AA111" s="26"/>
      <c r="AB111" s="26"/>
      <c r="AC111" s="26"/>
      <c r="AD111" s="26"/>
      <c r="AE111" s="26"/>
      <c r="AF111" s="26"/>
      <c r="AG111" s="26"/>
    </row>
    <row r="112" spans="1:33" ht="25.5" customHeight="1">
      <c r="A112" s="1532"/>
      <c r="B112" s="1532"/>
      <c r="C112" s="1532"/>
      <c r="D112" s="1532"/>
      <c r="E112" s="1532"/>
      <c r="F112" s="1676"/>
      <c r="G112" s="1539"/>
      <c r="H112" s="1532"/>
      <c r="I112" s="1532"/>
      <c r="J112" s="1532"/>
      <c r="K112" s="1532"/>
      <c r="L112" s="1532"/>
      <c r="M112" s="1532"/>
      <c r="N112" s="1532"/>
      <c r="O112" s="1558"/>
      <c r="P112" s="1558"/>
      <c r="Q112" s="1558"/>
      <c r="R112" s="1532"/>
      <c r="S112" s="1558"/>
      <c r="T112" s="1558"/>
      <c r="U112" s="51" t="s">
        <v>48</v>
      </c>
      <c r="V112" s="37">
        <f>+Geogr!V17</f>
        <v>0.85000000000000009</v>
      </c>
      <c r="W112" s="41">
        <f>+V112*O111</f>
        <v>0.17000000000000004</v>
      </c>
      <c r="X112" s="26"/>
      <c r="Y112" s="26"/>
      <c r="Z112" s="26"/>
      <c r="AA112" s="26"/>
      <c r="AB112" s="26"/>
      <c r="AC112" s="26"/>
      <c r="AD112" s="26"/>
      <c r="AE112" s="26"/>
      <c r="AF112" s="26"/>
      <c r="AG112" s="26"/>
    </row>
    <row r="113" spans="1:33" ht="25.5" customHeight="1">
      <c r="A113" s="1532"/>
      <c r="B113" s="1532"/>
      <c r="C113" s="1532"/>
      <c r="D113" s="1532"/>
      <c r="E113" s="1532"/>
      <c r="F113" s="1676"/>
      <c r="G113" s="1539"/>
      <c r="H113" s="1532"/>
      <c r="I113" s="1532"/>
      <c r="J113" s="1532"/>
      <c r="K113" s="1532"/>
      <c r="L113" s="1532"/>
      <c r="M113" s="1532"/>
      <c r="N113" s="1532"/>
      <c r="O113" s="1639">
        <f>+Geogr!W18</f>
        <v>0.2</v>
      </c>
      <c r="P113" s="1614"/>
      <c r="Q113" s="1779" t="str">
        <f>+Geogr!C18</f>
        <v>Elaboración del documento técnico final</v>
      </c>
      <c r="R113" s="1532"/>
      <c r="S113" s="1658">
        <v>43132</v>
      </c>
      <c r="T113" s="1658">
        <v>43422</v>
      </c>
      <c r="U113" s="39" t="s">
        <v>47</v>
      </c>
      <c r="V113" s="37">
        <f>+Geogr!V14</f>
        <v>1</v>
      </c>
      <c r="W113" s="41">
        <f>+V113*O113</f>
        <v>0.2</v>
      </c>
      <c r="X113" s="26"/>
      <c r="Y113" s="26"/>
      <c r="Z113" s="26"/>
      <c r="AA113" s="26"/>
      <c r="AB113" s="26"/>
      <c r="AC113" s="26"/>
      <c r="AD113" s="26"/>
      <c r="AE113" s="26"/>
      <c r="AF113" s="26"/>
      <c r="AG113" s="26"/>
    </row>
    <row r="114" spans="1:33" ht="25.5" customHeight="1">
      <c r="A114" s="1532"/>
      <c r="B114" s="1532"/>
      <c r="C114" s="1532"/>
      <c r="D114" s="1532"/>
      <c r="E114" s="1558"/>
      <c r="F114" s="1676"/>
      <c r="G114" s="1540"/>
      <c r="H114" s="1533"/>
      <c r="I114" s="1533"/>
      <c r="J114" s="1533"/>
      <c r="K114" s="1533"/>
      <c r="L114" s="1533"/>
      <c r="M114" s="1533"/>
      <c r="N114" s="1533"/>
      <c r="O114" s="1533"/>
      <c r="P114" s="1558"/>
      <c r="Q114" s="1533"/>
      <c r="R114" s="1533"/>
      <c r="S114" s="1533"/>
      <c r="T114" s="1533"/>
      <c r="U114" s="42" t="s">
        <v>48</v>
      </c>
      <c r="V114" s="43">
        <f>+Geogr!V15</f>
        <v>1</v>
      </c>
      <c r="W114" s="44">
        <f>+V114*O113</f>
        <v>0.2</v>
      </c>
      <c r="X114" s="26"/>
      <c r="Y114" s="26"/>
      <c r="Z114" s="26"/>
      <c r="AA114" s="26"/>
      <c r="AB114" s="26"/>
      <c r="AC114" s="26"/>
      <c r="AD114" s="26"/>
      <c r="AE114" s="26"/>
      <c r="AF114" s="26"/>
      <c r="AG114" s="26"/>
    </row>
    <row r="115" spans="1:33" ht="25.5" customHeight="1">
      <c r="A115" s="1532"/>
      <c r="B115" s="1532"/>
      <c r="C115" s="1532"/>
      <c r="D115" s="1532"/>
      <c r="E115" s="1673" t="s">
        <v>45</v>
      </c>
      <c r="F115" s="1676"/>
      <c r="G115" s="1689" t="str">
        <f>+Geogr!A27</f>
        <v>Documentos técnicos metodológico
para revisión y ajuste de esquemas de ordenamiento territoriall</v>
      </c>
      <c r="H115" s="1692">
        <f>+Geogr!W25</f>
        <v>0.11</v>
      </c>
      <c r="I115" s="1560" t="s">
        <v>47</v>
      </c>
      <c r="J115" s="1560">
        <f>+Geogr!V25</f>
        <v>1.0000000000000002</v>
      </c>
      <c r="K115" s="1696">
        <f>+Geogr!E25</f>
        <v>1</v>
      </c>
      <c r="L115" s="1560" t="str">
        <f>+Geogr!D25</f>
        <v xml:space="preserve">Documentos </v>
      </c>
      <c r="M115" s="1560" t="str">
        <f>+Geogr!F25</f>
        <v>Documentos metodológicos de  ordenamiento territorial elaborados</v>
      </c>
      <c r="N115" s="1560" t="str">
        <f>+Geogr!G25</f>
        <v>Eficacia</v>
      </c>
      <c r="O115" s="1563">
        <f>+Geogr!W28</f>
        <v>0.2</v>
      </c>
      <c r="P115" s="1614"/>
      <c r="Q115" s="1614" t="str">
        <f>+Geogr!C28</f>
        <v>Definir los criterios para la evaluación del estado actual de la ocupación del territorio</v>
      </c>
      <c r="R115" s="1560" t="str">
        <f>+Geogr!C25</f>
        <v>GIT ORDENAMIENTO TERRITORIAL</v>
      </c>
      <c r="S115" s="1592">
        <v>43118</v>
      </c>
      <c r="T115" s="1592">
        <v>43435</v>
      </c>
      <c r="U115" s="32" t="s">
        <v>47</v>
      </c>
      <c r="V115" s="45">
        <f>+Geogr!V28</f>
        <v>1</v>
      </c>
      <c r="W115" s="34">
        <f>+V115*O115</f>
        <v>0.2</v>
      </c>
      <c r="X115" s="26"/>
      <c r="Y115" s="26"/>
      <c r="Z115" s="26"/>
      <c r="AA115" s="26"/>
      <c r="AB115" s="26"/>
      <c r="AC115" s="26"/>
      <c r="AD115" s="26"/>
      <c r="AE115" s="26"/>
      <c r="AF115" s="26"/>
      <c r="AG115" s="26"/>
    </row>
    <row r="116" spans="1:33" ht="25.5" customHeight="1">
      <c r="A116" s="1532"/>
      <c r="B116" s="1532"/>
      <c r="C116" s="1532"/>
      <c r="D116" s="1532"/>
      <c r="E116" s="1532"/>
      <c r="F116" s="1676"/>
      <c r="G116" s="1539"/>
      <c r="H116" s="1662"/>
      <c r="I116" s="1532"/>
      <c r="J116" s="1532"/>
      <c r="K116" s="1697"/>
      <c r="L116" s="1532"/>
      <c r="M116" s="1532"/>
      <c r="N116" s="1532"/>
      <c r="O116" s="1558"/>
      <c r="P116" s="1558"/>
      <c r="Q116" s="1558"/>
      <c r="R116" s="1532"/>
      <c r="S116" s="1558"/>
      <c r="T116" s="1558"/>
      <c r="U116" s="39" t="s">
        <v>48</v>
      </c>
      <c r="V116" s="37">
        <f>+Geogr!V29</f>
        <v>1</v>
      </c>
      <c r="W116" s="41">
        <f>+V116*O115</f>
        <v>0.2</v>
      </c>
      <c r="X116" s="26"/>
      <c r="Y116" s="26"/>
      <c r="Z116" s="26"/>
      <c r="AA116" s="26"/>
      <c r="AB116" s="26"/>
      <c r="AC116" s="26"/>
      <c r="AD116" s="26"/>
      <c r="AE116" s="26"/>
      <c r="AF116" s="26"/>
      <c r="AG116" s="26"/>
    </row>
    <row r="117" spans="1:33" ht="25.5" customHeight="1">
      <c r="A117" s="1532"/>
      <c r="B117" s="1532"/>
      <c r="C117" s="1532"/>
      <c r="D117" s="1532"/>
      <c r="E117" s="1532"/>
      <c r="F117" s="1676"/>
      <c r="G117" s="1539"/>
      <c r="H117" s="1662"/>
      <c r="I117" s="1532"/>
      <c r="J117" s="1532"/>
      <c r="K117" s="1697"/>
      <c r="L117" s="1532"/>
      <c r="M117" s="1532"/>
      <c r="N117" s="1532"/>
      <c r="O117" s="1561">
        <f>+Geogr!W30</f>
        <v>0.2</v>
      </c>
      <c r="P117" s="1614"/>
      <c r="Q117" s="1604" t="str">
        <f>+Geogr!C30</f>
        <v>Definir el proceso de incorporación de condicionantes y determinantes del ordenamiento territorial</v>
      </c>
      <c r="R117" s="1532"/>
      <c r="S117" s="1591">
        <v>43118</v>
      </c>
      <c r="T117" s="1591">
        <v>43435</v>
      </c>
      <c r="U117" s="39" t="s">
        <v>47</v>
      </c>
      <c r="V117" s="37">
        <f>+Geogr!V30</f>
        <v>0.99999999999999989</v>
      </c>
      <c r="W117" s="41">
        <f>+V117*O117</f>
        <v>0.19999999999999998</v>
      </c>
      <c r="X117" s="26"/>
      <c r="Y117" s="26"/>
      <c r="Z117" s="26"/>
      <c r="AA117" s="26"/>
      <c r="AB117" s="26"/>
      <c r="AC117" s="26"/>
      <c r="AD117" s="26"/>
      <c r="AE117" s="26"/>
      <c r="AF117" s="26"/>
      <c r="AG117" s="26"/>
    </row>
    <row r="118" spans="1:33" ht="25.5" customHeight="1">
      <c r="A118" s="1532"/>
      <c r="B118" s="1532"/>
      <c r="C118" s="1532"/>
      <c r="D118" s="1532"/>
      <c r="E118" s="1532"/>
      <c r="F118" s="1676"/>
      <c r="G118" s="1539"/>
      <c r="H118" s="1662"/>
      <c r="I118" s="1532"/>
      <c r="J118" s="1532"/>
      <c r="K118" s="1697"/>
      <c r="L118" s="1532"/>
      <c r="M118" s="1532"/>
      <c r="N118" s="1532"/>
      <c r="O118" s="1558"/>
      <c r="P118" s="1558"/>
      <c r="Q118" s="1558"/>
      <c r="R118" s="1532"/>
      <c r="S118" s="1558"/>
      <c r="T118" s="1558"/>
      <c r="U118" s="39" t="s">
        <v>48</v>
      </c>
      <c r="V118" s="37">
        <f>+Geogr!V31</f>
        <v>0.99999999999999989</v>
      </c>
      <c r="W118" s="41">
        <f>+V118*O117</f>
        <v>0.19999999999999998</v>
      </c>
      <c r="X118" s="26"/>
      <c r="Y118" s="26"/>
      <c r="Z118" s="26"/>
      <c r="AA118" s="26"/>
      <c r="AB118" s="26"/>
      <c r="AC118" s="26"/>
      <c r="AD118" s="26"/>
      <c r="AE118" s="26"/>
      <c r="AF118" s="26"/>
      <c r="AG118" s="26"/>
    </row>
    <row r="119" spans="1:33" ht="25.5" customHeight="1">
      <c r="A119" s="1532"/>
      <c r="B119" s="1532"/>
      <c r="C119" s="1532"/>
      <c r="D119" s="1532"/>
      <c r="E119" s="1532"/>
      <c r="F119" s="1676"/>
      <c r="G119" s="1539"/>
      <c r="H119" s="1662"/>
      <c r="I119" s="1558"/>
      <c r="J119" s="1558"/>
      <c r="K119" s="1697"/>
      <c r="L119" s="1532"/>
      <c r="M119" s="1532"/>
      <c r="N119" s="1532"/>
      <c r="O119" s="1561">
        <f>+Geogr!W32</f>
        <v>0.2</v>
      </c>
      <c r="P119" s="1614"/>
      <c r="Q119" s="1604" t="str">
        <f>+Geogr!C32</f>
        <v>Especificar como se construye la visión y prospectiva del municipio</v>
      </c>
      <c r="R119" s="1532"/>
      <c r="S119" s="1591">
        <v>43118</v>
      </c>
      <c r="T119" s="1591">
        <v>43435</v>
      </c>
      <c r="U119" s="39" t="s">
        <v>47</v>
      </c>
      <c r="V119" s="37">
        <f>+Geogr!V32</f>
        <v>1</v>
      </c>
      <c r="W119" s="41">
        <f>+V119*O119</f>
        <v>0.2</v>
      </c>
      <c r="X119" s="26"/>
      <c r="Y119" s="26"/>
      <c r="Z119" s="26"/>
      <c r="AA119" s="26"/>
      <c r="AB119" s="26"/>
      <c r="AC119" s="26"/>
      <c r="AD119" s="26"/>
      <c r="AE119" s="26"/>
      <c r="AF119" s="26"/>
      <c r="AG119" s="26"/>
    </row>
    <row r="120" spans="1:33" ht="25.5" customHeight="1">
      <c r="A120" s="1532"/>
      <c r="B120" s="1532"/>
      <c r="C120" s="1532"/>
      <c r="D120" s="1532"/>
      <c r="E120" s="1532"/>
      <c r="F120" s="1676"/>
      <c r="G120" s="1539"/>
      <c r="H120" s="1662"/>
      <c r="I120" s="1673" t="s">
        <v>48</v>
      </c>
      <c r="J120" s="1673">
        <f>+Geogr!V26</f>
        <v>0.9700000000000002</v>
      </c>
      <c r="K120" s="1697"/>
      <c r="L120" s="1532"/>
      <c r="M120" s="1532"/>
      <c r="N120" s="1532"/>
      <c r="O120" s="1558"/>
      <c r="P120" s="1558"/>
      <c r="Q120" s="1558"/>
      <c r="R120" s="1532"/>
      <c r="S120" s="1558"/>
      <c r="T120" s="1558"/>
      <c r="U120" s="39" t="s">
        <v>48</v>
      </c>
      <c r="V120" s="37">
        <f>+Geogr!V33</f>
        <v>1</v>
      </c>
      <c r="W120" s="41">
        <f>+V120*O119</f>
        <v>0.2</v>
      </c>
      <c r="X120" s="26"/>
      <c r="Y120" s="26"/>
      <c r="Z120" s="26"/>
      <c r="AA120" s="26"/>
      <c r="AB120" s="26"/>
      <c r="AC120" s="26"/>
      <c r="AD120" s="26"/>
      <c r="AE120" s="26"/>
      <c r="AF120" s="26"/>
      <c r="AG120" s="26"/>
    </row>
    <row r="121" spans="1:33" ht="25.5" customHeight="1">
      <c r="A121" s="1532"/>
      <c r="B121" s="1532"/>
      <c r="C121" s="1532"/>
      <c r="D121" s="1532"/>
      <c r="E121" s="1532"/>
      <c r="F121" s="1676"/>
      <c r="G121" s="1539"/>
      <c r="H121" s="1662"/>
      <c r="I121" s="1532"/>
      <c r="J121" s="1532"/>
      <c r="K121" s="1697"/>
      <c r="L121" s="1532"/>
      <c r="M121" s="1532"/>
      <c r="N121" s="1532"/>
      <c r="O121" s="1561">
        <f>+Geogr!W34</f>
        <v>0.2</v>
      </c>
      <c r="P121" s="1614"/>
      <c r="Q121" s="1604" t="str">
        <f>+Geogr!C34</f>
        <v>Señalar aspectos prácticos de ordenamiento territorial y construír los anexos técnicos</v>
      </c>
      <c r="R121" s="1532"/>
      <c r="S121" s="1591">
        <v>43118</v>
      </c>
      <c r="T121" s="1591">
        <v>43435</v>
      </c>
      <c r="U121" s="39" t="s">
        <v>47</v>
      </c>
      <c r="V121" s="37">
        <f>+Geogr!V34</f>
        <v>1</v>
      </c>
      <c r="W121" s="41">
        <f>+V121*O121</f>
        <v>0.2</v>
      </c>
      <c r="X121" s="26"/>
      <c r="Y121" s="26"/>
      <c r="Z121" s="26"/>
      <c r="AA121" s="26"/>
      <c r="AB121" s="26"/>
      <c r="AC121" s="26"/>
      <c r="AD121" s="26"/>
      <c r="AE121" s="26"/>
      <c r="AF121" s="26"/>
      <c r="AG121" s="26"/>
    </row>
    <row r="122" spans="1:33" ht="25.5" customHeight="1">
      <c r="A122" s="1532"/>
      <c r="B122" s="1532"/>
      <c r="C122" s="1532"/>
      <c r="D122" s="1532"/>
      <c r="E122" s="1532"/>
      <c r="F122" s="1676"/>
      <c r="G122" s="1539"/>
      <c r="H122" s="1662"/>
      <c r="I122" s="1532"/>
      <c r="J122" s="1532"/>
      <c r="K122" s="1697"/>
      <c r="L122" s="1532"/>
      <c r="M122" s="1532"/>
      <c r="N122" s="1532"/>
      <c r="O122" s="1558"/>
      <c r="P122" s="1558"/>
      <c r="Q122" s="1558"/>
      <c r="R122" s="1532"/>
      <c r="S122" s="1558"/>
      <c r="T122" s="1558"/>
      <c r="U122" s="39" t="s">
        <v>48</v>
      </c>
      <c r="V122" s="37">
        <f>+Geogr!V35</f>
        <v>1</v>
      </c>
      <c r="W122" s="41">
        <f>+V122*O121</f>
        <v>0.2</v>
      </c>
      <c r="X122" s="26"/>
      <c r="Y122" s="26"/>
      <c r="Z122" s="26"/>
      <c r="AA122" s="26"/>
      <c r="AB122" s="26"/>
      <c r="AC122" s="26"/>
      <c r="AD122" s="26"/>
      <c r="AE122" s="26"/>
      <c r="AF122" s="26"/>
      <c r="AG122" s="26"/>
    </row>
    <row r="123" spans="1:33" ht="25.5" customHeight="1">
      <c r="A123" s="1532"/>
      <c r="B123" s="1532"/>
      <c r="C123" s="1532"/>
      <c r="D123" s="1532"/>
      <c r="E123" s="1532"/>
      <c r="F123" s="1676"/>
      <c r="G123" s="1539"/>
      <c r="H123" s="1662"/>
      <c r="I123" s="1532"/>
      <c r="J123" s="1532"/>
      <c r="K123" s="1697"/>
      <c r="L123" s="1532"/>
      <c r="M123" s="1532"/>
      <c r="N123" s="1532"/>
      <c r="O123" s="1561">
        <f>+Geogr!W36</f>
        <v>0.2</v>
      </c>
      <c r="P123" s="1614"/>
      <c r="Q123" s="1604" t="str">
        <f>+Geogr!C36</f>
        <v>Acompañamiento y socialización</v>
      </c>
      <c r="R123" s="1532"/>
      <c r="S123" s="1591">
        <v>43118</v>
      </c>
      <c r="T123" s="1591">
        <v>43435</v>
      </c>
      <c r="U123" s="39" t="s">
        <v>47</v>
      </c>
      <c r="V123" s="37">
        <f>+Geogr!V36</f>
        <v>0.99999999999999989</v>
      </c>
      <c r="W123" s="41">
        <f>+V123*O123</f>
        <v>0.19999999999999998</v>
      </c>
      <c r="X123" s="26"/>
      <c r="Y123" s="26"/>
      <c r="Z123" s="26"/>
      <c r="AA123" s="26"/>
      <c r="AB123" s="26"/>
      <c r="AC123" s="26"/>
      <c r="AD123" s="26"/>
      <c r="AE123" s="26"/>
      <c r="AF123" s="26"/>
      <c r="AG123" s="26"/>
    </row>
    <row r="124" spans="1:33" ht="25.5" customHeight="1">
      <c r="A124" s="1532"/>
      <c r="B124" s="1532"/>
      <c r="C124" s="1532"/>
      <c r="D124" s="1532"/>
      <c r="E124" s="1558"/>
      <c r="F124" s="1676"/>
      <c r="G124" s="1540"/>
      <c r="H124" s="1663"/>
      <c r="I124" s="1533"/>
      <c r="J124" s="1533"/>
      <c r="K124" s="1698"/>
      <c r="L124" s="1533"/>
      <c r="M124" s="1533"/>
      <c r="N124" s="1533"/>
      <c r="O124" s="1533"/>
      <c r="P124" s="1558"/>
      <c r="Q124" s="1533"/>
      <c r="R124" s="1533"/>
      <c r="S124" s="1533"/>
      <c r="T124" s="1533"/>
      <c r="U124" s="42" t="s">
        <v>48</v>
      </c>
      <c r="V124" s="43">
        <f>+Geogr!V37</f>
        <v>0.84999999999999987</v>
      </c>
      <c r="W124" s="44">
        <f>+V124*O123</f>
        <v>0.16999999999999998</v>
      </c>
      <c r="X124" s="26"/>
      <c r="Y124" s="26"/>
      <c r="Z124" s="26"/>
      <c r="AA124" s="26"/>
      <c r="AB124" s="26"/>
      <c r="AC124" s="26"/>
      <c r="AD124" s="26"/>
      <c r="AE124" s="26"/>
      <c r="AF124" s="26"/>
      <c r="AG124" s="26"/>
    </row>
    <row r="125" spans="1:33" ht="25.5" customHeight="1">
      <c r="A125" s="1532"/>
      <c r="B125" s="1532"/>
      <c r="C125" s="1532"/>
      <c r="D125" s="1532"/>
      <c r="E125" s="1673" t="s">
        <v>45</v>
      </c>
      <c r="F125" s="1676"/>
      <c r="G125" s="1689" t="str">
        <f>+Geogr!A47</f>
        <v>Informacion Geográfica Dispuesta Para Apoyar Los Procesos De Ordenamiento Territorial</v>
      </c>
      <c r="H125" s="1563">
        <f>+Geogr!W45</f>
        <v>0.11</v>
      </c>
      <c r="I125" s="1560" t="s">
        <v>47</v>
      </c>
      <c r="J125" s="1573">
        <f>+Geogr!V45</f>
        <v>50</v>
      </c>
      <c r="K125" s="1560">
        <f>+Geogr!E45</f>
        <v>50</v>
      </c>
      <c r="L125" s="1560" t="str">
        <f>+Geogr!D45</f>
        <v>Variables SIGOT</v>
      </c>
      <c r="M125" s="1560" t="str">
        <f>+Geogr!F45</f>
        <v>Número de  variables SIGOT actualizadas</v>
      </c>
      <c r="N125" s="1560" t="str">
        <f>+Geogr!G45</f>
        <v>Eficacia</v>
      </c>
      <c r="O125" s="1563">
        <f>+Geogr!W48</f>
        <v>0.2</v>
      </c>
      <c r="P125" s="1614"/>
      <c r="Q125" s="1614" t="str">
        <f>+Geogr!C48</f>
        <v>Gestión de información geográfica ante entidades nacionales</v>
      </c>
      <c r="R125" s="1560" t="str">
        <f>+Geogr!C45</f>
        <v>GIT ORDENAMIENTO TERRITORIAL</v>
      </c>
      <c r="S125" s="1592">
        <v>43132</v>
      </c>
      <c r="T125" s="1592">
        <v>43435</v>
      </c>
      <c r="U125" s="32" t="s">
        <v>47</v>
      </c>
      <c r="V125" s="45">
        <f>+Geogr!V48</f>
        <v>1</v>
      </c>
      <c r="W125" s="34">
        <f>+V125*O125</f>
        <v>0.2</v>
      </c>
      <c r="X125" s="26"/>
      <c r="Y125" s="26"/>
      <c r="Z125" s="26"/>
      <c r="AA125" s="26"/>
      <c r="AB125" s="26"/>
      <c r="AC125" s="26"/>
      <c r="AD125" s="26"/>
      <c r="AE125" s="26"/>
      <c r="AF125" s="26"/>
      <c r="AG125" s="26"/>
    </row>
    <row r="126" spans="1:33" ht="25.5" customHeight="1">
      <c r="A126" s="1532"/>
      <c r="B126" s="1532"/>
      <c r="C126" s="1532"/>
      <c r="D126" s="1532"/>
      <c r="E126" s="1532"/>
      <c r="F126" s="1676"/>
      <c r="G126" s="1539"/>
      <c r="H126" s="1532"/>
      <c r="I126" s="1532"/>
      <c r="J126" s="1532"/>
      <c r="K126" s="1532"/>
      <c r="L126" s="1532"/>
      <c r="M126" s="1532"/>
      <c r="N126" s="1532"/>
      <c r="O126" s="1558"/>
      <c r="P126" s="1558"/>
      <c r="Q126" s="1558"/>
      <c r="R126" s="1532"/>
      <c r="S126" s="1558"/>
      <c r="T126" s="1558"/>
      <c r="U126" s="39" t="s">
        <v>48</v>
      </c>
      <c r="V126" s="37">
        <f>+Geogr!V49</f>
        <v>0.75</v>
      </c>
      <c r="W126" s="41">
        <f>+V126*O125</f>
        <v>0.15000000000000002</v>
      </c>
      <c r="X126" s="26"/>
      <c r="Y126" s="26"/>
      <c r="Z126" s="26"/>
      <c r="AA126" s="26"/>
      <c r="AB126" s="26"/>
      <c r="AC126" s="26"/>
      <c r="AD126" s="26"/>
      <c r="AE126" s="26"/>
      <c r="AF126" s="26"/>
      <c r="AG126" s="26"/>
    </row>
    <row r="127" spans="1:33" ht="25.5" customHeight="1">
      <c r="A127" s="1532"/>
      <c r="B127" s="1532"/>
      <c r="C127" s="1532"/>
      <c r="D127" s="1532"/>
      <c r="E127" s="1532"/>
      <c r="F127" s="1676"/>
      <c r="G127" s="1539"/>
      <c r="H127" s="1532"/>
      <c r="I127" s="1532"/>
      <c r="J127" s="1532"/>
      <c r="K127" s="1532"/>
      <c r="L127" s="1532"/>
      <c r="M127" s="1532"/>
      <c r="N127" s="1532"/>
      <c r="O127" s="1561">
        <f>+Geogr!W50</f>
        <v>0.2</v>
      </c>
      <c r="P127" s="1614"/>
      <c r="Q127" s="1604" t="str">
        <f>+Geogr!C50</f>
        <v>Estandarización de información geográfica</v>
      </c>
      <c r="R127" s="1532"/>
      <c r="S127" s="1591">
        <v>43132</v>
      </c>
      <c r="T127" s="1591">
        <v>43435</v>
      </c>
      <c r="U127" s="39" t="s">
        <v>47</v>
      </c>
      <c r="V127" s="37">
        <f>+Geogr!V50</f>
        <v>1</v>
      </c>
      <c r="W127" s="41">
        <f>+V127*O127</f>
        <v>0.2</v>
      </c>
      <c r="X127" s="26"/>
      <c r="Y127" s="26"/>
      <c r="Z127" s="26"/>
      <c r="AA127" s="26"/>
      <c r="AB127" s="26"/>
      <c r="AC127" s="26"/>
      <c r="AD127" s="26"/>
      <c r="AE127" s="26"/>
      <c r="AF127" s="26"/>
      <c r="AG127" s="26"/>
    </row>
    <row r="128" spans="1:33" ht="25.5" customHeight="1">
      <c r="A128" s="1532"/>
      <c r="B128" s="1532"/>
      <c r="C128" s="1532"/>
      <c r="D128" s="1532"/>
      <c r="E128" s="1532"/>
      <c r="F128" s="1676"/>
      <c r="G128" s="1539"/>
      <c r="H128" s="1532"/>
      <c r="I128" s="1532"/>
      <c r="J128" s="1532"/>
      <c r="K128" s="1532"/>
      <c r="L128" s="1532"/>
      <c r="M128" s="1532"/>
      <c r="N128" s="1532"/>
      <c r="O128" s="1558"/>
      <c r="P128" s="1558"/>
      <c r="Q128" s="1558"/>
      <c r="R128" s="1532"/>
      <c r="S128" s="1558"/>
      <c r="T128" s="1558"/>
      <c r="U128" s="39" t="s">
        <v>48</v>
      </c>
      <c r="V128" s="37">
        <f>+Geogr!V51</f>
        <v>0.75</v>
      </c>
      <c r="W128" s="41">
        <f>+V128*O127</f>
        <v>0.15000000000000002</v>
      </c>
      <c r="X128" s="26"/>
      <c r="Y128" s="26"/>
      <c r="Z128" s="26"/>
      <c r="AA128" s="26"/>
      <c r="AB128" s="26"/>
      <c r="AC128" s="26"/>
      <c r="AD128" s="26"/>
      <c r="AE128" s="26"/>
      <c r="AF128" s="26"/>
      <c r="AG128" s="26"/>
    </row>
    <row r="129" spans="1:33" ht="25.5" customHeight="1">
      <c r="A129" s="1532"/>
      <c r="B129" s="1532"/>
      <c r="C129" s="1532"/>
      <c r="D129" s="1532"/>
      <c r="E129" s="1532"/>
      <c r="F129" s="1676"/>
      <c r="G129" s="1539"/>
      <c r="H129" s="1532"/>
      <c r="I129" s="1558"/>
      <c r="J129" s="1558"/>
      <c r="K129" s="1532"/>
      <c r="L129" s="1532"/>
      <c r="M129" s="1532"/>
      <c r="N129" s="1532"/>
      <c r="O129" s="1561">
        <f>+Geogr!W52</f>
        <v>0.2</v>
      </c>
      <c r="P129" s="1614"/>
      <c r="Q129" s="1604" t="str">
        <f>+Geogr!C52</f>
        <v>Cargue de información geográfica en el aplicativo SIGOT</v>
      </c>
      <c r="R129" s="1532"/>
      <c r="S129" s="1591">
        <v>43132</v>
      </c>
      <c r="T129" s="1591">
        <v>43435</v>
      </c>
      <c r="U129" s="39" t="s">
        <v>47</v>
      </c>
      <c r="V129" s="37">
        <f>+Geogr!V52</f>
        <v>1</v>
      </c>
      <c r="W129" s="41">
        <f>+V129*O129</f>
        <v>0.2</v>
      </c>
      <c r="X129" s="26"/>
      <c r="Y129" s="26"/>
      <c r="Z129" s="26"/>
      <c r="AA129" s="26"/>
      <c r="AB129" s="26"/>
      <c r="AC129" s="26"/>
      <c r="AD129" s="26"/>
      <c r="AE129" s="26"/>
      <c r="AF129" s="26"/>
      <c r="AG129" s="26"/>
    </row>
    <row r="130" spans="1:33" ht="25.5" customHeight="1">
      <c r="A130" s="1532"/>
      <c r="B130" s="1532"/>
      <c r="C130" s="1532"/>
      <c r="D130" s="1532"/>
      <c r="E130" s="1532"/>
      <c r="F130" s="1676"/>
      <c r="G130" s="1539"/>
      <c r="H130" s="1532"/>
      <c r="I130" s="1673" t="s">
        <v>48</v>
      </c>
      <c r="J130" s="1596">
        <f>+Geogr!V46</f>
        <v>47</v>
      </c>
      <c r="K130" s="1532"/>
      <c r="L130" s="1532"/>
      <c r="M130" s="1532"/>
      <c r="N130" s="1532"/>
      <c r="O130" s="1558"/>
      <c r="P130" s="1558"/>
      <c r="Q130" s="1558"/>
      <c r="R130" s="1532"/>
      <c r="S130" s="1558"/>
      <c r="T130" s="1558"/>
      <c r="U130" s="39" t="s">
        <v>48</v>
      </c>
      <c r="V130" s="37">
        <f>+Geogr!V53</f>
        <v>0.8</v>
      </c>
      <c r="W130" s="41">
        <f>+V130*O129</f>
        <v>0.16000000000000003</v>
      </c>
      <c r="X130" s="26"/>
      <c r="Y130" s="26"/>
      <c r="Z130" s="26"/>
      <c r="AA130" s="26"/>
      <c r="AB130" s="26"/>
      <c r="AC130" s="26"/>
      <c r="AD130" s="26"/>
      <c r="AE130" s="26"/>
      <c r="AF130" s="26"/>
      <c r="AG130" s="26"/>
    </row>
    <row r="131" spans="1:33" ht="25.5" customHeight="1">
      <c r="A131" s="1532"/>
      <c r="B131" s="1532"/>
      <c r="C131" s="1532"/>
      <c r="D131" s="1532"/>
      <c r="E131" s="1532"/>
      <c r="F131" s="1676"/>
      <c r="G131" s="1539"/>
      <c r="H131" s="1532"/>
      <c r="I131" s="1532"/>
      <c r="J131" s="1532"/>
      <c r="K131" s="1532"/>
      <c r="L131" s="1532"/>
      <c r="M131" s="1532"/>
      <c r="N131" s="1532"/>
      <c r="O131" s="1561">
        <f>+Geogr!W54</f>
        <v>0.2</v>
      </c>
      <c r="P131" s="1614"/>
      <c r="Q131" s="1604" t="str">
        <f>+Geogr!C54</f>
        <v>Ajuste temático de variables de SIGOT</v>
      </c>
      <c r="R131" s="1532"/>
      <c r="S131" s="1591">
        <v>43132</v>
      </c>
      <c r="T131" s="1591">
        <v>43435</v>
      </c>
      <c r="U131" s="39" t="s">
        <v>47</v>
      </c>
      <c r="V131" s="37">
        <f>+Geogr!V54</f>
        <v>0.99999999999999989</v>
      </c>
      <c r="W131" s="41">
        <f>+V131*O131</f>
        <v>0.19999999999999998</v>
      </c>
      <c r="X131" s="26"/>
      <c r="Y131" s="26"/>
      <c r="Z131" s="26"/>
      <c r="AA131" s="26"/>
      <c r="AB131" s="26"/>
      <c r="AC131" s="26"/>
      <c r="AD131" s="26"/>
      <c r="AE131" s="26"/>
      <c r="AF131" s="26"/>
      <c r="AG131" s="26"/>
    </row>
    <row r="132" spans="1:33" ht="25.5" customHeight="1">
      <c r="A132" s="1532"/>
      <c r="B132" s="1532"/>
      <c r="C132" s="1532"/>
      <c r="D132" s="1532"/>
      <c r="E132" s="1532"/>
      <c r="F132" s="1676"/>
      <c r="G132" s="1539"/>
      <c r="H132" s="1532"/>
      <c r="I132" s="1532"/>
      <c r="J132" s="1532"/>
      <c r="K132" s="1532"/>
      <c r="L132" s="1532"/>
      <c r="M132" s="1532"/>
      <c r="N132" s="1532"/>
      <c r="O132" s="1558"/>
      <c r="P132" s="1558"/>
      <c r="Q132" s="1558"/>
      <c r="R132" s="1532"/>
      <c r="S132" s="1558"/>
      <c r="T132" s="1558"/>
      <c r="U132" s="39" t="s">
        <v>48</v>
      </c>
      <c r="V132" s="37">
        <f>+Geogr!V55</f>
        <v>0.99999999999999989</v>
      </c>
      <c r="W132" s="41">
        <f>+V132*O131</f>
        <v>0.19999999999999998</v>
      </c>
      <c r="X132" s="26"/>
      <c r="Y132" s="26"/>
      <c r="Z132" s="26"/>
      <c r="AA132" s="26"/>
      <c r="AB132" s="26"/>
      <c r="AC132" s="26"/>
      <c r="AD132" s="26"/>
      <c r="AE132" s="26"/>
      <c r="AF132" s="26"/>
      <c r="AG132" s="26"/>
    </row>
    <row r="133" spans="1:33" ht="25.5" customHeight="1">
      <c r="A133" s="1532"/>
      <c r="B133" s="1532"/>
      <c r="C133" s="1532"/>
      <c r="D133" s="1532"/>
      <c r="E133" s="1532"/>
      <c r="F133" s="1676"/>
      <c r="G133" s="1539"/>
      <c r="H133" s="1532"/>
      <c r="I133" s="1532"/>
      <c r="J133" s="1532"/>
      <c r="K133" s="1532"/>
      <c r="L133" s="1532"/>
      <c r="M133" s="1532"/>
      <c r="N133" s="1532"/>
      <c r="O133" s="1561">
        <f>+Geogr!W56</f>
        <v>0.2</v>
      </c>
      <c r="P133" s="1614"/>
      <c r="Q133" s="1604" t="str">
        <f>+Geogr!C56</f>
        <v>Actualización tecnólogica del SIGOT</v>
      </c>
      <c r="R133" s="1532"/>
      <c r="S133" s="1591">
        <v>43132</v>
      </c>
      <c r="T133" s="1591">
        <v>43435</v>
      </c>
      <c r="U133" s="39" t="s">
        <v>47</v>
      </c>
      <c r="V133" s="37">
        <f>+Geogr!V56</f>
        <v>1</v>
      </c>
      <c r="W133" s="41">
        <f>+V133*O133</f>
        <v>0.2</v>
      </c>
      <c r="X133" s="26"/>
      <c r="Y133" s="26"/>
      <c r="Z133" s="26"/>
      <c r="AA133" s="26"/>
      <c r="AB133" s="26"/>
      <c r="AC133" s="26"/>
      <c r="AD133" s="26"/>
      <c r="AE133" s="26"/>
      <c r="AF133" s="26"/>
      <c r="AG133" s="26"/>
    </row>
    <row r="134" spans="1:33" ht="25.5" customHeight="1">
      <c r="A134" s="1532"/>
      <c r="B134" s="1532"/>
      <c r="C134" s="1532"/>
      <c r="D134" s="1532"/>
      <c r="E134" s="1558"/>
      <c r="F134" s="1676"/>
      <c r="G134" s="1540"/>
      <c r="H134" s="1533"/>
      <c r="I134" s="1533"/>
      <c r="J134" s="1533"/>
      <c r="K134" s="1533"/>
      <c r="L134" s="1533"/>
      <c r="M134" s="1533"/>
      <c r="N134" s="1533"/>
      <c r="O134" s="1533"/>
      <c r="P134" s="1558"/>
      <c r="Q134" s="1533"/>
      <c r="R134" s="1533"/>
      <c r="S134" s="1533"/>
      <c r="T134" s="1533"/>
      <c r="U134" s="42" t="s">
        <v>48</v>
      </c>
      <c r="V134" s="43">
        <f>+Geogr!V57</f>
        <v>1</v>
      </c>
      <c r="W134" s="44">
        <f>+V134*O133</f>
        <v>0.2</v>
      </c>
      <c r="X134" s="26"/>
      <c r="Y134" s="26"/>
      <c r="Z134" s="26"/>
      <c r="AA134" s="26"/>
      <c r="AB134" s="26"/>
      <c r="AC134" s="26"/>
      <c r="AD134" s="26"/>
      <c r="AE134" s="26"/>
      <c r="AF134" s="26"/>
      <c r="AG134" s="26"/>
    </row>
    <row r="135" spans="1:33" ht="40.5" customHeight="1">
      <c r="A135" s="1532"/>
      <c r="B135" s="1532"/>
      <c r="C135" s="1532"/>
      <c r="D135" s="1532"/>
      <c r="E135" s="1673" t="s">
        <v>45</v>
      </c>
      <c r="F135" s="1676"/>
      <c r="G135" s="1689" t="str">
        <f>+Geogr!A67</f>
        <v>Informes Técnicos de deslindes de entidades territoriales municipales y departamentales</v>
      </c>
      <c r="H135" s="1563">
        <f>+Geogr!W65</f>
        <v>0.11</v>
      </c>
      <c r="I135" s="1560" t="s">
        <v>47</v>
      </c>
      <c r="J135" s="1691">
        <f>+Geogr!V65</f>
        <v>1.9999999999999998</v>
      </c>
      <c r="K135" s="1560">
        <f>+Geogr!E65</f>
        <v>2</v>
      </c>
      <c r="L135" s="1560" t="str">
        <f>+Geogr!D65</f>
        <v>Documentos</v>
      </c>
      <c r="M135" s="1560" t="str">
        <f>+Geogr!F65</f>
        <v>Informes técnicos de deslindes de entidades territoriales elaborados</v>
      </c>
      <c r="N135" s="1560" t="str">
        <f>+Geogr!G65</f>
        <v>Eficacia</v>
      </c>
      <c r="O135" s="1563">
        <f>+Geogr!W68</f>
        <v>0.25</v>
      </c>
      <c r="P135" s="1614"/>
      <c r="Q135" s="1614" t="str">
        <f>+Geogr!C68</f>
        <v xml:space="preserve">Revisión de la documentación técnica y normativa sobre los limites municipales, departamentales y de territorios indigenas. </v>
      </c>
      <c r="R135" s="1560" t="str">
        <f>+Geogr!C65</f>
        <v>GIT FRONTERAS Y LIMITES DE ENTIDADES TERRITORIALES</v>
      </c>
      <c r="S135" s="1592">
        <v>43132</v>
      </c>
      <c r="T135" s="1592">
        <v>43435</v>
      </c>
      <c r="U135" s="32" t="s">
        <v>47</v>
      </c>
      <c r="V135" s="45">
        <f>+Geogr!V68</f>
        <v>0.99999999999999989</v>
      </c>
      <c r="W135" s="34">
        <f>+V135*O135</f>
        <v>0.24999999999999997</v>
      </c>
      <c r="X135" s="26"/>
      <c r="Y135" s="26"/>
      <c r="Z135" s="26"/>
      <c r="AA135" s="26"/>
      <c r="AB135" s="26"/>
      <c r="AC135" s="26"/>
      <c r="AD135" s="26"/>
      <c r="AE135" s="26"/>
      <c r="AF135" s="26"/>
      <c r="AG135" s="26"/>
    </row>
    <row r="136" spans="1:33" ht="40.5" customHeight="1">
      <c r="A136" s="1532"/>
      <c r="B136" s="1532"/>
      <c r="C136" s="1532"/>
      <c r="D136" s="1532"/>
      <c r="E136" s="1532"/>
      <c r="F136" s="1676"/>
      <c r="G136" s="1539"/>
      <c r="H136" s="1532"/>
      <c r="I136" s="1532"/>
      <c r="J136" s="1532"/>
      <c r="K136" s="1532"/>
      <c r="L136" s="1532"/>
      <c r="M136" s="1532"/>
      <c r="N136" s="1532"/>
      <c r="O136" s="1558"/>
      <c r="P136" s="1558"/>
      <c r="Q136" s="1558"/>
      <c r="R136" s="1532"/>
      <c r="S136" s="1558"/>
      <c r="T136" s="1558"/>
      <c r="U136" s="39" t="s">
        <v>48</v>
      </c>
      <c r="V136" s="37">
        <f>+Geogr!V69</f>
        <v>0.74999999999999989</v>
      </c>
      <c r="W136" s="41">
        <f>+V136*O135</f>
        <v>0.18749999999999997</v>
      </c>
      <c r="X136" s="26"/>
      <c r="Y136" s="26"/>
      <c r="Z136" s="26"/>
      <c r="AA136" s="26"/>
      <c r="AB136" s="26"/>
      <c r="AC136" s="26"/>
      <c r="AD136" s="26"/>
      <c r="AE136" s="26"/>
      <c r="AF136" s="26"/>
      <c r="AG136" s="26"/>
    </row>
    <row r="137" spans="1:33" ht="40.5" customHeight="1">
      <c r="A137" s="1532"/>
      <c r="B137" s="1532"/>
      <c r="C137" s="1532"/>
      <c r="D137" s="1532"/>
      <c r="E137" s="1532"/>
      <c r="F137" s="1676"/>
      <c r="G137" s="1539"/>
      <c r="H137" s="1532"/>
      <c r="I137" s="1532"/>
      <c r="J137" s="1532"/>
      <c r="K137" s="1532"/>
      <c r="L137" s="1532"/>
      <c r="M137" s="1532"/>
      <c r="N137" s="1532"/>
      <c r="O137" s="1561">
        <f>+Geogr!W70</f>
        <v>0.25</v>
      </c>
      <c r="P137" s="1614"/>
      <c r="Q137" s="1604" t="str">
        <f>+Geogr!C70</f>
        <v>Trabajos de campo para la verificación de los limites municipales, departamentales y de territorios indigenas.</v>
      </c>
      <c r="R137" s="1532"/>
      <c r="S137" s="1591">
        <v>43132</v>
      </c>
      <c r="T137" s="1591">
        <v>43435</v>
      </c>
      <c r="U137" s="39" t="s">
        <v>47</v>
      </c>
      <c r="V137" s="37">
        <f>+Geogr!V70</f>
        <v>0.99999999999999989</v>
      </c>
      <c r="W137" s="41">
        <f>+V137*O137</f>
        <v>0.24999999999999997</v>
      </c>
      <c r="X137" s="26"/>
      <c r="Y137" s="26"/>
      <c r="Z137" s="26"/>
      <c r="AA137" s="26"/>
      <c r="AB137" s="26"/>
      <c r="AC137" s="26"/>
      <c r="AD137" s="26"/>
      <c r="AE137" s="26"/>
      <c r="AF137" s="26"/>
      <c r="AG137" s="26"/>
    </row>
    <row r="138" spans="1:33" ht="40.5" customHeight="1">
      <c r="A138" s="1532"/>
      <c r="B138" s="1532"/>
      <c r="C138" s="1532"/>
      <c r="D138" s="1532"/>
      <c r="E138" s="1532"/>
      <c r="F138" s="1676"/>
      <c r="G138" s="1539"/>
      <c r="H138" s="1532"/>
      <c r="I138" s="1558"/>
      <c r="J138" s="1558"/>
      <c r="K138" s="1532"/>
      <c r="L138" s="1532"/>
      <c r="M138" s="1532"/>
      <c r="N138" s="1532"/>
      <c r="O138" s="1558"/>
      <c r="P138" s="1558"/>
      <c r="Q138" s="1558"/>
      <c r="R138" s="1532"/>
      <c r="S138" s="1558"/>
      <c r="T138" s="1558"/>
      <c r="U138" s="39" t="s">
        <v>48</v>
      </c>
      <c r="V138" s="37">
        <f>+Geogr!V71</f>
        <v>0.74999999999999989</v>
      </c>
      <c r="W138" s="41">
        <f>+V138*O137</f>
        <v>0.18749999999999997</v>
      </c>
      <c r="X138" s="26"/>
      <c r="Y138" s="26"/>
      <c r="Z138" s="26"/>
      <c r="AA138" s="26"/>
      <c r="AB138" s="26"/>
      <c r="AC138" s="26"/>
      <c r="AD138" s="26"/>
      <c r="AE138" s="26"/>
      <c r="AF138" s="26"/>
      <c r="AG138" s="26"/>
    </row>
    <row r="139" spans="1:33" ht="40.5" customHeight="1">
      <c r="A139" s="1532"/>
      <c r="B139" s="1532"/>
      <c r="C139" s="1532"/>
      <c r="D139" s="1532"/>
      <c r="E139" s="1532"/>
      <c r="F139" s="1676"/>
      <c r="G139" s="1539"/>
      <c r="H139" s="1532"/>
      <c r="I139" s="1673" t="s">
        <v>48</v>
      </c>
      <c r="J139" s="1566">
        <f>+Geogr!V66</f>
        <v>1.6249999999999996</v>
      </c>
      <c r="K139" s="1532"/>
      <c r="L139" s="1532"/>
      <c r="M139" s="1532"/>
      <c r="N139" s="1532"/>
      <c r="O139" s="1561">
        <f>+Geogr!W72</f>
        <v>0.25</v>
      </c>
      <c r="P139" s="1614"/>
      <c r="Q139" s="1604" t="str">
        <f>+Geogr!C72</f>
        <v>Generación de informe técnico de los limites municipales, departamentales y de territorios indigenas, e incorporación de la información en la base de datos de limites de entidades territoriales.</v>
      </c>
      <c r="R139" s="1532"/>
      <c r="S139" s="1591">
        <v>43132</v>
      </c>
      <c r="T139" s="1591">
        <v>43435</v>
      </c>
      <c r="U139" s="39" t="s">
        <v>47</v>
      </c>
      <c r="V139" s="37">
        <f>+Geogr!V72</f>
        <v>0.99999999999999989</v>
      </c>
      <c r="W139" s="41">
        <f>+V139*O139</f>
        <v>0.24999999999999997</v>
      </c>
      <c r="X139" s="26"/>
      <c r="Y139" s="26"/>
      <c r="Z139" s="26"/>
      <c r="AA139" s="26"/>
      <c r="AB139" s="26"/>
      <c r="AC139" s="26"/>
      <c r="AD139" s="26"/>
      <c r="AE139" s="26"/>
      <c r="AF139" s="26"/>
      <c r="AG139" s="26"/>
    </row>
    <row r="140" spans="1:33" ht="40.5" customHeight="1">
      <c r="A140" s="1532"/>
      <c r="B140" s="1532"/>
      <c r="C140" s="1532"/>
      <c r="D140" s="1532"/>
      <c r="E140" s="1532"/>
      <c r="F140" s="1676"/>
      <c r="G140" s="1539"/>
      <c r="H140" s="1532"/>
      <c r="I140" s="1532"/>
      <c r="J140" s="1532"/>
      <c r="K140" s="1532"/>
      <c r="L140" s="1532"/>
      <c r="M140" s="1532"/>
      <c r="N140" s="1532"/>
      <c r="O140" s="1558"/>
      <c r="P140" s="1558"/>
      <c r="Q140" s="1558"/>
      <c r="R140" s="1532"/>
      <c r="S140" s="1558"/>
      <c r="T140" s="1558"/>
      <c r="U140" s="39" t="s">
        <v>48</v>
      </c>
      <c r="V140" s="37">
        <f>+Geogr!V73</f>
        <v>0.74999999999999989</v>
      </c>
      <c r="W140" s="41">
        <f>+V140*O139</f>
        <v>0.18749999999999997</v>
      </c>
      <c r="X140" s="26"/>
      <c r="Y140" s="26"/>
      <c r="Z140" s="26"/>
      <c r="AA140" s="26"/>
      <c r="AB140" s="26"/>
      <c r="AC140" s="26"/>
      <c r="AD140" s="26"/>
      <c r="AE140" s="26"/>
      <c r="AF140" s="26"/>
      <c r="AG140" s="26"/>
    </row>
    <row r="141" spans="1:33" ht="25.5" customHeight="1">
      <c r="A141" s="1532"/>
      <c r="B141" s="1532"/>
      <c r="C141" s="1532"/>
      <c r="D141" s="1532"/>
      <c r="E141" s="1532"/>
      <c r="F141" s="1676"/>
      <c r="G141" s="1539"/>
      <c r="H141" s="1532"/>
      <c r="I141" s="1532"/>
      <c r="J141" s="1532"/>
      <c r="K141" s="1532"/>
      <c r="L141" s="1532"/>
      <c r="M141" s="1532"/>
      <c r="N141" s="1532"/>
      <c r="O141" s="1561">
        <f>+Geogr!W74</f>
        <v>0.25</v>
      </c>
      <c r="P141" s="1614"/>
      <c r="Q141" s="1604" t="str">
        <f>+Geogr!C74</f>
        <v>Amojonamiento de limites de entidades territoriales, si se requiere</v>
      </c>
      <c r="R141" s="1532"/>
      <c r="S141" s="1591">
        <v>43132</v>
      </c>
      <c r="T141" s="1591">
        <v>43435</v>
      </c>
      <c r="U141" s="39" t="s">
        <v>47</v>
      </c>
      <c r="V141" s="37">
        <f>+Geogr!V74</f>
        <v>0.99999999999999989</v>
      </c>
      <c r="W141" s="41">
        <f>+V141*O141</f>
        <v>0.24999999999999997</v>
      </c>
      <c r="X141" s="26"/>
      <c r="Y141" s="26"/>
      <c r="Z141" s="26"/>
      <c r="AA141" s="26"/>
      <c r="AB141" s="26"/>
      <c r="AC141" s="26"/>
      <c r="AD141" s="26"/>
      <c r="AE141" s="26"/>
      <c r="AF141" s="26"/>
      <c r="AG141" s="26"/>
    </row>
    <row r="142" spans="1:33" ht="25.5" customHeight="1">
      <c r="A142" s="1532"/>
      <c r="B142" s="1532"/>
      <c r="C142" s="1532"/>
      <c r="D142" s="1532"/>
      <c r="E142" s="1558"/>
      <c r="F142" s="1676"/>
      <c r="G142" s="1540"/>
      <c r="H142" s="1533"/>
      <c r="I142" s="1533"/>
      <c r="J142" s="1533"/>
      <c r="K142" s="1533"/>
      <c r="L142" s="1533"/>
      <c r="M142" s="1533"/>
      <c r="N142" s="1533"/>
      <c r="O142" s="1533"/>
      <c r="P142" s="1558"/>
      <c r="Q142" s="1533"/>
      <c r="R142" s="1533"/>
      <c r="S142" s="1533"/>
      <c r="T142" s="1533"/>
      <c r="U142" s="42" t="s">
        <v>48</v>
      </c>
      <c r="V142" s="43">
        <f>+Geogr!V75</f>
        <v>1</v>
      </c>
      <c r="W142" s="44">
        <f>+V142*O141</f>
        <v>0.25</v>
      </c>
      <c r="X142" s="26"/>
      <c r="Y142" s="26"/>
      <c r="Z142" s="26"/>
      <c r="AA142" s="26"/>
      <c r="AB142" s="26"/>
      <c r="AC142" s="26"/>
      <c r="AD142" s="26"/>
      <c r="AE142" s="26"/>
      <c r="AF142" s="26"/>
      <c r="AG142" s="26"/>
    </row>
    <row r="143" spans="1:33" ht="25.5" customHeight="1">
      <c r="A143" s="1532"/>
      <c r="B143" s="1532"/>
      <c r="C143" s="1532"/>
      <c r="D143" s="1532"/>
      <c r="E143" s="1673" t="s">
        <v>45</v>
      </c>
      <c r="F143" s="1676"/>
      <c r="G143" s="1689" t="str">
        <f>+Geogr!A87</f>
        <v xml:space="preserve">Informes Tècnicos de solicitudes recibidas a través de la cancillería </v>
      </c>
      <c r="H143" s="1563">
        <f>+Geogr!W85</f>
        <v>0.11</v>
      </c>
      <c r="I143" s="1560" t="s">
        <v>47</v>
      </c>
      <c r="J143" s="1563">
        <f>+Geogr!V85</f>
        <v>0.99999999999999989</v>
      </c>
      <c r="K143" s="1572">
        <f>+Geogr!E85</f>
        <v>1</v>
      </c>
      <c r="L143" s="1560" t="str">
        <f>+Geogr!D85</f>
        <v>Porcentaje</v>
      </c>
      <c r="M143" s="1560" t="str">
        <f>+Geogr!F85</f>
        <v>Porcentaje de atención de las solicitudes recibidas a través de la cancillería</v>
      </c>
      <c r="N143" s="1560" t="str">
        <f>+Geogr!G85</f>
        <v>Eficacia</v>
      </c>
      <c r="O143" s="1563">
        <f>+Geogr!W88</f>
        <v>0.3</v>
      </c>
      <c r="P143" s="1614"/>
      <c r="Q143" s="1614" t="str">
        <f>+Geogr!C88</f>
        <v>Recepción y análisis de las solicitudes recibidas por la cancilleria</v>
      </c>
      <c r="R143" s="1560" t="str">
        <f>+Geogr!C85</f>
        <v>GIT FRONTERAS Y LIMITES DE ENTIDADES TERRITORIALES</v>
      </c>
      <c r="S143" s="1592">
        <v>43132</v>
      </c>
      <c r="T143" s="1592">
        <v>43435</v>
      </c>
      <c r="U143" s="32" t="s">
        <v>47</v>
      </c>
      <c r="V143" s="45">
        <f>+Geogr!V88</f>
        <v>0.99999999999999989</v>
      </c>
      <c r="W143" s="34">
        <f>+V143*O143</f>
        <v>0.29999999999999993</v>
      </c>
      <c r="X143" s="26"/>
      <c r="Y143" s="26"/>
      <c r="Z143" s="26"/>
      <c r="AA143" s="26"/>
      <c r="AB143" s="26"/>
      <c r="AC143" s="26"/>
      <c r="AD143" s="26"/>
      <c r="AE143" s="26"/>
      <c r="AF143" s="26"/>
      <c r="AG143" s="26"/>
    </row>
    <row r="144" spans="1:33" ht="25.5" customHeight="1">
      <c r="A144" s="1532"/>
      <c r="B144" s="1532"/>
      <c r="C144" s="1532"/>
      <c r="D144" s="1532"/>
      <c r="E144" s="1532"/>
      <c r="F144" s="1676"/>
      <c r="G144" s="1539"/>
      <c r="H144" s="1532"/>
      <c r="I144" s="1532"/>
      <c r="J144" s="1532"/>
      <c r="K144" s="1532"/>
      <c r="L144" s="1532"/>
      <c r="M144" s="1532"/>
      <c r="N144" s="1532"/>
      <c r="O144" s="1558"/>
      <c r="P144" s="1558"/>
      <c r="Q144" s="1558"/>
      <c r="R144" s="1532"/>
      <c r="S144" s="1558"/>
      <c r="T144" s="1558"/>
      <c r="U144" s="39" t="s">
        <v>48</v>
      </c>
      <c r="V144" s="37">
        <f>+Geogr!V89</f>
        <v>0.79999999999999993</v>
      </c>
      <c r="W144" s="41">
        <f>+V144*O143</f>
        <v>0.23999999999999996</v>
      </c>
      <c r="X144" s="26"/>
      <c r="Y144" s="26"/>
      <c r="Z144" s="26"/>
      <c r="AA144" s="26"/>
      <c r="AB144" s="26"/>
      <c r="AC144" s="26"/>
      <c r="AD144" s="26"/>
      <c r="AE144" s="26"/>
      <c r="AF144" s="26"/>
      <c r="AG144" s="26"/>
    </row>
    <row r="145" spans="1:33" ht="33" customHeight="1">
      <c r="A145" s="1532"/>
      <c r="B145" s="1532"/>
      <c r="C145" s="1532"/>
      <c r="D145" s="1532"/>
      <c r="E145" s="1532"/>
      <c r="F145" s="1676"/>
      <c r="G145" s="1539"/>
      <c r="H145" s="1532"/>
      <c r="I145" s="1567"/>
      <c r="J145" s="1567"/>
      <c r="K145" s="1532"/>
      <c r="L145" s="1532"/>
      <c r="M145" s="1532"/>
      <c r="N145" s="1532"/>
      <c r="O145" s="1561">
        <f>+Geogr!W90</f>
        <v>0.3</v>
      </c>
      <c r="P145" s="1614"/>
      <c r="Q145" s="1604" t="str">
        <f>+Geogr!C90</f>
        <v>Realización de trabajos de campo, si se requieren para el cumplimiento de la solicitud y preparación de la información a entregar</v>
      </c>
      <c r="R145" s="1532"/>
      <c r="S145" s="1591">
        <v>43132</v>
      </c>
      <c r="T145" s="1591">
        <v>43435</v>
      </c>
      <c r="U145" s="39" t="s">
        <v>47</v>
      </c>
      <c r="V145" s="37">
        <f>+Geogr!V90</f>
        <v>0.99999999999999989</v>
      </c>
      <c r="W145" s="41">
        <f>+V145*O145</f>
        <v>0.29999999999999993</v>
      </c>
      <c r="X145" s="26"/>
      <c r="Y145" s="26"/>
      <c r="Z145" s="26"/>
      <c r="AA145" s="26"/>
      <c r="AB145" s="26"/>
      <c r="AC145" s="26"/>
      <c r="AD145" s="26"/>
      <c r="AE145" s="26"/>
      <c r="AF145" s="26"/>
      <c r="AG145" s="26"/>
    </row>
    <row r="146" spans="1:33" ht="33" customHeight="1">
      <c r="A146" s="1532"/>
      <c r="B146" s="1532"/>
      <c r="C146" s="1532"/>
      <c r="D146" s="1532"/>
      <c r="E146" s="1532"/>
      <c r="F146" s="1676"/>
      <c r="G146" s="1539"/>
      <c r="H146" s="1532"/>
      <c r="I146" s="1673" t="s">
        <v>48</v>
      </c>
      <c r="J146" s="1561">
        <f>+Geogr!V86</f>
        <v>0.79999999999999993</v>
      </c>
      <c r="K146" s="1532"/>
      <c r="L146" s="1532"/>
      <c r="M146" s="1532"/>
      <c r="N146" s="1532"/>
      <c r="O146" s="1558"/>
      <c r="P146" s="1558"/>
      <c r="Q146" s="1558"/>
      <c r="R146" s="1532"/>
      <c r="S146" s="1558"/>
      <c r="T146" s="1558"/>
      <c r="U146" s="39" t="s">
        <v>48</v>
      </c>
      <c r="V146" s="37">
        <f>+Geogr!V91</f>
        <v>0.79999999999999993</v>
      </c>
      <c r="W146" s="41">
        <f>+V146*O145</f>
        <v>0.23999999999999996</v>
      </c>
      <c r="X146" s="26"/>
      <c r="Y146" s="26"/>
      <c r="Z146" s="26"/>
      <c r="AA146" s="26"/>
      <c r="AB146" s="26"/>
      <c r="AC146" s="26"/>
      <c r="AD146" s="26"/>
      <c r="AE146" s="26"/>
      <c r="AF146" s="26"/>
      <c r="AG146" s="26"/>
    </row>
    <row r="147" spans="1:33" ht="25.5" customHeight="1">
      <c r="A147" s="1532"/>
      <c r="B147" s="1532"/>
      <c r="C147" s="1532"/>
      <c r="D147" s="1532"/>
      <c r="E147" s="1532"/>
      <c r="F147" s="1676"/>
      <c r="G147" s="1539"/>
      <c r="H147" s="1532"/>
      <c r="I147" s="1532"/>
      <c r="J147" s="1532"/>
      <c r="K147" s="1532"/>
      <c r="L147" s="1532"/>
      <c r="M147" s="1532"/>
      <c r="N147" s="1532"/>
      <c r="O147" s="1561">
        <f>+Geogr!W92</f>
        <v>0.4</v>
      </c>
      <c r="P147" s="1614"/>
      <c r="Q147" s="1604" t="str">
        <f>+Geogr!C92</f>
        <v>Construcción y generación del informe técnico</v>
      </c>
      <c r="R147" s="1532"/>
      <c r="S147" s="1591">
        <v>43132</v>
      </c>
      <c r="T147" s="1591">
        <v>43435</v>
      </c>
      <c r="U147" s="39" t="s">
        <v>47</v>
      </c>
      <c r="V147" s="37">
        <f>+Geogr!V92</f>
        <v>0.99999999999999989</v>
      </c>
      <c r="W147" s="41">
        <f>+V147*O147</f>
        <v>0.39999999999999997</v>
      </c>
      <c r="X147" s="26"/>
      <c r="Y147" s="26"/>
      <c r="Z147" s="26"/>
      <c r="AA147" s="26"/>
      <c r="AB147" s="26"/>
      <c r="AC147" s="26"/>
      <c r="AD147" s="26"/>
      <c r="AE147" s="26"/>
      <c r="AF147" s="26"/>
      <c r="AG147" s="26"/>
    </row>
    <row r="148" spans="1:33" ht="25.5" customHeight="1">
      <c r="A148" s="1532"/>
      <c r="B148" s="1532"/>
      <c r="C148" s="1532"/>
      <c r="D148" s="1532"/>
      <c r="E148" s="1558"/>
      <c r="F148" s="1676"/>
      <c r="G148" s="1540"/>
      <c r="H148" s="1533"/>
      <c r="I148" s="1533"/>
      <c r="J148" s="1533"/>
      <c r="K148" s="1533"/>
      <c r="L148" s="1533"/>
      <c r="M148" s="1533"/>
      <c r="N148" s="1533"/>
      <c r="O148" s="1533"/>
      <c r="P148" s="1558"/>
      <c r="Q148" s="1533"/>
      <c r="R148" s="1533"/>
      <c r="S148" s="1533"/>
      <c r="T148" s="1533"/>
      <c r="U148" s="42" t="s">
        <v>48</v>
      </c>
      <c r="V148" s="43">
        <f>+Geogr!V93</f>
        <v>0.79999999999999993</v>
      </c>
      <c r="W148" s="44">
        <f>+V148*O147</f>
        <v>0.32</v>
      </c>
      <c r="X148" s="26"/>
      <c r="Y148" s="26"/>
      <c r="Z148" s="26"/>
      <c r="AA148" s="26"/>
      <c r="AB148" s="26"/>
      <c r="AC148" s="26"/>
      <c r="AD148" s="26"/>
      <c r="AE148" s="26"/>
      <c r="AF148" s="26"/>
      <c r="AG148" s="26"/>
    </row>
    <row r="149" spans="1:33" ht="25.5" customHeight="1">
      <c r="A149" s="1532"/>
      <c r="B149" s="1532"/>
      <c r="C149" s="1532"/>
      <c r="D149" s="1532"/>
      <c r="E149" s="1673" t="s">
        <v>45</v>
      </c>
      <c r="F149" s="1676"/>
      <c r="G149" s="1678" t="str">
        <f>+Geogr!A107</f>
        <v>ESTUDIO GEOGRÁFICO DEL DESLINDE</v>
      </c>
      <c r="H149" s="1655">
        <f>+Geogr!W105</f>
        <v>0.11</v>
      </c>
      <c r="I149" s="1700" t="s">
        <v>47</v>
      </c>
      <c r="J149" s="1712">
        <f>+Geogr!V105</f>
        <v>1</v>
      </c>
      <c r="K149" s="1712">
        <f>+Geogr!E105</f>
        <v>1</v>
      </c>
      <c r="L149" s="1700" t="str">
        <f>+Geogr!D105</f>
        <v>Documento</v>
      </c>
      <c r="M149" s="1700" t="str">
        <f>+Geogr!F105</f>
        <v>Número de documentos del Deslinde elaborados</v>
      </c>
      <c r="N149" s="1700" t="str">
        <f>+Geogr!G105</f>
        <v>Eficacia</v>
      </c>
      <c r="O149" s="1655">
        <f>+Geogr!W108</f>
        <v>0.05</v>
      </c>
      <c r="P149" s="1614"/>
      <c r="Q149" s="1726" t="str">
        <f>+Geogr!C108</f>
        <v>Definición de la zona de estudio de la investigación -Departamentos de Antioquia y Choco sector Belen de Bajirá</v>
      </c>
      <c r="R149" s="1700" t="str">
        <f>+Geogr!C105</f>
        <v>GIT FRONTERAS Y LIMITES DE ENTIDADES TERRITORIALES</v>
      </c>
      <c r="S149" s="1592">
        <v>43118</v>
      </c>
      <c r="T149" s="1592">
        <v>43208</v>
      </c>
      <c r="U149" s="32" t="s">
        <v>47</v>
      </c>
      <c r="V149" s="158">
        <f>+Geogr!V108</f>
        <v>1</v>
      </c>
      <c r="W149" s="34">
        <f>+V149*O149</f>
        <v>0.05</v>
      </c>
      <c r="X149" s="258"/>
      <c r="Y149" s="26"/>
      <c r="Z149" s="26"/>
      <c r="AA149" s="26"/>
      <c r="AB149" s="26"/>
      <c r="AC149" s="26"/>
      <c r="AD149" s="26"/>
      <c r="AE149" s="26"/>
      <c r="AF149" s="26"/>
      <c r="AG149" s="26"/>
    </row>
    <row r="150" spans="1:33" ht="25.5" customHeight="1">
      <c r="A150" s="1532"/>
      <c r="B150" s="1532"/>
      <c r="C150" s="1532"/>
      <c r="D150" s="1532"/>
      <c r="E150" s="1532"/>
      <c r="F150" s="1676"/>
      <c r="G150" s="1539"/>
      <c r="H150" s="1532"/>
      <c r="I150" s="1532"/>
      <c r="J150" s="1532"/>
      <c r="K150" s="1532"/>
      <c r="L150" s="1532"/>
      <c r="M150" s="1532"/>
      <c r="N150" s="1532"/>
      <c r="O150" s="1558"/>
      <c r="P150" s="1558"/>
      <c r="Q150" s="1558"/>
      <c r="R150" s="1532"/>
      <c r="S150" s="1558"/>
      <c r="T150" s="1558"/>
      <c r="U150" s="39" t="s">
        <v>48</v>
      </c>
      <c r="V150" s="161">
        <f>+Geogr!V109</f>
        <v>1</v>
      </c>
      <c r="W150" s="41">
        <f>+V150*O149</f>
        <v>0.05</v>
      </c>
      <c r="X150" s="258"/>
      <c r="Y150" s="26"/>
      <c r="Z150" s="26"/>
      <c r="AA150" s="26"/>
      <c r="AB150" s="26"/>
      <c r="AC150" s="26"/>
      <c r="AD150" s="26"/>
      <c r="AE150" s="26"/>
      <c r="AF150" s="26"/>
      <c r="AG150" s="26"/>
    </row>
    <row r="151" spans="1:33" ht="25.5" customHeight="1">
      <c r="A151" s="1532"/>
      <c r="B151" s="1532"/>
      <c r="C151" s="1532"/>
      <c r="D151" s="1532"/>
      <c r="E151" s="1532"/>
      <c r="F151" s="1676"/>
      <c r="G151" s="1539"/>
      <c r="H151" s="1532"/>
      <c r="I151" s="1532"/>
      <c r="J151" s="1532"/>
      <c r="K151" s="1532"/>
      <c r="L151" s="1532"/>
      <c r="M151" s="1532"/>
      <c r="N151" s="1532"/>
      <c r="O151" s="1654">
        <f>+Geogr!W110</f>
        <v>0.05</v>
      </c>
      <c r="P151" s="1614"/>
      <c r="Q151" s="1723" t="str">
        <f>+Geogr!C110</f>
        <v>Definición de esquema de contenido - Departamentos de Antioquia y Choco sector Belen de Bajirá</v>
      </c>
      <c r="R151" s="1532"/>
      <c r="S151" s="1591">
        <v>43118</v>
      </c>
      <c r="T151" s="1591">
        <v>43208</v>
      </c>
      <c r="U151" s="39" t="s">
        <v>47</v>
      </c>
      <c r="V151" s="161">
        <f>+Geogr!V110</f>
        <v>1</v>
      </c>
      <c r="W151" s="41">
        <f>+V151*O151</f>
        <v>0.05</v>
      </c>
      <c r="X151" s="258"/>
      <c r="Y151" s="26"/>
      <c r="Z151" s="26"/>
      <c r="AA151" s="26"/>
      <c r="AB151" s="26"/>
      <c r="AC151" s="26"/>
      <c r="AD151" s="26"/>
      <c r="AE151" s="26"/>
      <c r="AF151" s="26"/>
      <c r="AG151" s="26"/>
    </row>
    <row r="152" spans="1:33" ht="25.5" customHeight="1">
      <c r="A152" s="1532"/>
      <c r="B152" s="1532"/>
      <c r="C152" s="1532"/>
      <c r="D152" s="1532"/>
      <c r="E152" s="1532"/>
      <c r="F152" s="1676"/>
      <c r="G152" s="1539"/>
      <c r="H152" s="1532"/>
      <c r="I152" s="1532"/>
      <c r="J152" s="1532"/>
      <c r="K152" s="1532"/>
      <c r="L152" s="1532"/>
      <c r="M152" s="1532"/>
      <c r="N152" s="1532"/>
      <c r="O152" s="1558"/>
      <c r="P152" s="1558"/>
      <c r="Q152" s="1558"/>
      <c r="R152" s="1532"/>
      <c r="S152" s="1558"/>
      <c r="T152" s="1558"/>
      <c r="U152" s="39" t="s">
        <v>48</v>
      </c>
      <c r="V152" s="161">
        <f>+Geogr!V111</f>
        <v>1</v>
      </c>
      <c r="W152" s="41">
        <f>+V152*O151</f>
        <v>0.05</v>
      </c>
      <c r="X152" s="258"/>
      <c r="Y152" s="26"/>
      <c r="Z152" s="26"/>
      <c r="AA152" s="26"/>
      <c r="AB152" s="26"/>
      <c r="AC152" s="26"/>
      <c r="AD152" s="26"/>
      <c r="AE152" s="26"/>
      <c r="AF152" s="26"/>
      <c r="AG152" s="26"/>
    </row>
    <row r="153" spans="1:33" ht="25.5" customHeight="1">
      <c r="A153" s="1532"/>
      <c r="B153" s="1532"/>
      <c r="C153" s="1532"/>
      <c r="D153" s="1532"/>
      <c r="E153" s="1532"/>
      <c r="F153" s="1676"/>
      <c r="G153" s="1539"/>
      <c r="H153" s="1532"/>
      <c r="I153" s="1532"/>
      <c r="J153" s="1532"/>
      <c r="K153" s="1532"/>
      <c r="L153" s="1532"/>
      <c r="M153" s="1532"/>
      <c r="N153" s="1532"/>
      <c r="O153" s="1654">
        <f>+Geogr!W112</f>
        <v>0.3</v>
      </c>
      <c r="P153" s="1614"/>
      <c r="Q153" s="1723" t="str">
        <f>+Geogr!C112</f>
        <v>Desarrollo del contenido - Departamentos de Antioquia y Choco sector Belen de Bajirá</v>
      </c>
      <c r="R153" s="1532"/>
      <c r="S153" s="1591">
        <v>43118</v>
      </c>
      <c r="T153" s="1591">
        <v>43208</v>
      </c>
      <c r="U153" s="39" t="s">
        <v>47</v>
      </c>
      <c r="V153" s="161">
        <f>+Geogr!V112</f>
        <v>1</v>
      </c>
      <c r="W153" s="41">
        <f>+V153*O153</f>
        <v>0.3</v>
      </c>
      <c r="X153" s="258"/>
      <c r="Y153" s="26"/>
      <c r="Z153" s="26"/>
      <c r="AA153" s="26"/>
      <c r="AB153" s="26"/>
      <c r="AC153" s="26"/>
      <c r="AD153" s="26"/>
      <c r="AE153" s="26"/>
      <c r="AF153" s="26"/>
      <c r="AG153" s="26"/>
    </row>
    <row r="154" spans="1:33" ht="25.5" customHeight="1">
      <c r="A154" s="1532"/>
      <c r="B154" s="1532"/>
      <c r="C154" s="1532"/>
      <c r="D154" s="1532"/>
      <c r="E154" s="1532"/>
      <c r="F154" s="1676"/>
      <c r="G154" s="1539"/>
      <c r="H154" s="1532"/>
      <c r="I154" s="1532"/>
      <c r="J154" s="1532"/>
      <c r="K154" s="1532"/>
      <c r="L154" s="1532"/>
      <c r="M154" s="1532"/>
      <c r="N154" s="1532"/>
      <c r="O154" s="1558"/>
      <c r="P154" s="1558"/>
      <c r="Q154" s="1558"/>
      <c r="R154" s="1532"/>
      <c r="S154" s="1558"/>
      <c r="T154" s="1558"/>
      <c r="U154" s="39" t="s">
        <v>48</v>
      </c>
      <c r="V154" s="161">
        <f>+Geogr!V113</f>
        <v>1</v>
      </c>
      <c r="W154" s="41">
        <f>+V154*O153</f>
        <v>0.3</v>
      </c>
      <c r="X154" s="258"/>
      <c r="Y154" s="26"/>
      <c r="Z154" s="26"/>
      <c r="AA154" s="26"/>
      <c r="AB154" s="26"/>
      <c r="AC154" s="26"/>
      <c r="AD154" s="26"/>
      <c r="AE154" s="26"/>
      <c r="AF154" s="26"/>
      <c r="AG154" s="26"/>
    </row>
    <row r="155" spans="1:33" ht="25.5" customHeight="1">
      <c r="A155" s="1532"/>
      <c r="B155" s="1532"/>
      <c r="C155" s="1532"/>
      <c r="D155" s="1532"/>
      <c r="E155" s="1532"/>
      <c r="F155" s="1676"/>
      <c r="G155" s="1539"/>
      <c r="H155" s="1532"/>
      <c r="I155" s="1558"/>
      <c r="J155" s="1558"/>
      <c r="K155" s="1532"/>
      <c r="L155" s="1532"/>
      <c r="M155" s="1532"/>
      <c r="N155" s="1532"/>
      <c r="O155" s="1654">
        <f>+Geogr!W114</f>
        <v>0.3</v>
      </c>
      <c r="P155" s="1614"/>
      <c r="Q155" s="1723" t="str">
        <f>+Geogr!C114</f>
        <v>Levantamiento de la información en campo - Departamentos de Antioquia y Choco sector Belen de Bajirá</v>
      </c>
      <c r="R155" s="1532"/>
      <c r="S155" s="1591">
        <v>43118</v>
      </c>
      <c r="T155" s="1591">
        <v>43208</v>
      </c>
      <c r="U155" s="39" t="s">
        <v>47</v>
      </c>
      <c r="V155" s="161">
        <f>+Geogr!V114</f>
        <v>1</v>
      </c>
      <c r="W155" s="41">
        <f>+V155*O155</f>
        <v>0.3</v>
      </c>
      <c r="X155" s="258"/>
      <c r="Y155" s="26"/>
      <c r="Z155" s="26"/>
      <c r="AA155" s="26"/>
      <c r="AB155" s="26"/>
      <c r="AC155" s="26"/>
      <c r="AD155" s="26"/>
      <c r="AE155" s="26"/>
      <c r="AF155" s="26"/>
      <c r="AG155" s="26"/>
    </row>
    <row r="156" spans="1:33" ht="25.5" customHeight="1">
      <c r="A156" s="1532"/>
      <c r="B156" s="1532"/>
      <c r="C156" s="1532"/>
      <c r="D156" s="1532"/>
      <c r="E156" s="1532"/>
      <c r="F156" s="1676"/>
      <c r="G156" s="1539"/>
      <c r="H156" s="1532"/>
      <c r="I156" s="1699" t="s">
        <v>48</v>
      </c>
      <c r="J156" s="1725">
        <f>+Geogr!V106</f>
        <v>0.99999999999999978</v>
      </c>
      <c r="K156" s="1532"/>
      <c r="L156" s="1532"/>
      <c r="M156" s="1532"/>
      <c r="N156" s="1532"/>
      <c r="O156" s="1558"/>
      <c r="P156" s="1558"/>
      <c r="Q156" s="1558"/>
      <c r="R156" s="1532"/>
      <c r="S156" s="1558"/>
      <c r="T156" s="1558"/>
      <c r="U156" s="39" t="s">
        <v>48</v>
      </c>
      <c r="V156" s="161">
        <f>+Geogr!V115</f>
        <v>1</v>
      </c>
      <c r="W156" s="41">
        <f>+V156*O155</f>
        <v>0.3</v>
      </c>
      <c r="X156" s="258"/>
      <c r="Y156" s="26"/>
      <c r="Z156" s="26"/>
      <c r="AA156" s="26"/>
      <c r="AB156" s="26"/>
      <c r="AC156" s="26"/>
      <c r="AD156" s="26"/>
      <c r="AE156" s="26"/>
      <c r="AF156" s="26"/>
      <c r="AG156" s="26"/>
    </row>
    <row r="157" spans="1:33" ht="25.5" customHeight="1">
      <c r="A157" s="1532"/>
      <c r="B157" s="1532"/>
      <c r="C157" s="1532"/>
      <c r="D157" s="1532"/>
      <c r="E157" s="1532"/>
      <c r="F157" s="1676"/>
      <c r="G157" s="1539"/>
      <c r="H157" s="1532"/>
      <c r="I157" s="1532"/>
      <c r="J157" s="1532"/>
      <c r="K157" s="1532"/>
      <c r="L157" s="1532"/>
      <c r="M157" s="1532"/>
      <c r="N157" s="1532"/>
      <c r="O157" s="1654">
        <f>+Geogr!W116</f>
        <v>0.2</v>
      </c>
      <c r="P157" s="1614"/>
      <c r="Q157" s="1723" t="str">
        <f>+Geogr!C116</f>
        <v>Validación de la información - Departamentos de Antioquia y Choco sector Belen de Bajirá</v>
      </c>
      <c r="R157" s="1532"/>
      <c r="S157" s="1591">
        <v>43118</v>
      </c>
      <c r="T157" s="1591">
        <v>43208</v>
      </c>
      <c r="U157" s="39" t="s">
        <v>47</v>
      </c>
      <c r="V157" s="161">
        <f>+Geogr!V116</f>
        <v>1</v>
      </c>
      <c r="W157" s="41">
        <f>+V157*O157</f>
        <v>0.2</v>
      </c>
      <c r="X157" s="258"/>
      <c r="Y157" s="26"/>
      <c r="Z157" s="26"/>
      <c r="AA157" s="26"/>
      <c r="AB157" s="26"/>
      <c r="AC157" s="26"/>
      <c r="AD157" s="26"/>
      <c r="AE157" s="26"/>
      <c r="AF157" s="26"/>
      <c r="AG157" s="26"/>
    </row>
    <row r="158" spans="1:33" ht="25.5" customHeight="1">
      <c r="A158" s="1532"/>
      <c r="B158" s="1532"/>
      <c r="C158" s="1532"/>
      <c r="D158" s="1532"/>
      <c r="E158" s="1532"/>
      <c r="F158" s="1676"/>
      <c r="G158" s="1539"/>
      <c r="H158" s="1532"/>
      <c r="I158" s="1532"/>
      <c r="J158" s="1532"/>
      <c r="K158" s="1532"/>
      <c r="L158" s="1532"/>
      <c r="M158" s="1532"/>
      <c r="N158" s="1532"/>
      <c r="O158" s="1558"/>
      <c r="P158" s="1558"/>
      <c r="Q158" s="1558"/>
      <c r="R158" s="1532"/>
      <c r="S158" s="1558"/>
      <c r="T158" s="1558"/>
      <c r="U158" s="39" t="s">
        <v>48</v>
      </c>
      <c r="V158" s="161">
        <f>+Geogr!V117</f>
        <v>1</v>
      </c>
      <c r="W158" s="41">
        <f>+V158*O157</f>
        <v>0.2</v>
      </c>
      <c r="X158" s="258"/>
      <c r="Y158" s="26"/>
      <c r="Z158" s="26"/>
      <c r="AA158" s="26"/>
      <c r="AB158" s="26"/>
      <c r="AC158" s="26"/>
      <c r="AD158" s="26"/>
      <c r="AE158" s="26"/>
      <c r="AF158" s="26"/>
      <c r="AG158" s="26"/>
    </row>
    <row r="159" spans="1:33" ht="25.5" customHeight="1">
      <c r="A159" s="1532"/>
      <c r="B159" s="1532"/>
      <c r="C159" s="1532"/>
      <c r="D159" s="1532"/>
      <c r="E159" s="1532"/>
      <c r="F159" s="1676"/>
      <c r="G159" s="1539"/>
      <c r="H159" s="1532"/>
      <c r="I159" s="1532"/>
      <c r="J159" s="1532"/>
      <c r="K159" s="1532"/>
      <c r="L159" s="1532"/>
      <c r="M159" s="1532"/>
      <c r="N159" s="1532"/>
      <c r="O159" s="1654">
        <f>+Geogr!W118</f>
        <v>0.05</v>
      </c>
      <c r="P159" s="1614"/>
      <c r="Q159" s="1723" t="str">
        <f>+Geogr!C118</f>
        <v>Ajustes y complementación final del documento - Departamentos de Antioquia y Choco sector Belen de Bajirá</v>
      </c>
      <c r="R159" s="1532"/>
      <c r="S159" s="1591">
        <v>43118</v>
      </c>
      <c r="T159" s="1591">
        <v>43208</v>
      </c>
      <c r="U159" s="39" t="s">
        <v>47</v>
      </c>
      <c r="V159" s="161">
        <f>+Geogr!V118</f>
        <v>1</v>
      </c>
      <c r="W159" s="41">
        <f>+V159*O159</f>
        <v>0.05</v>
      </c>
      <c r="X159" s="258"/>
      <c r="Y159" s="26"/>
      <c r="Z159" s="26"/>
      <c r="AA159" s="26"/>
      <c r="AB159" s="26"/>
      <c r="AC159" s="26"/>
      <c r="AD159" s="26"/>
      <c r="AE159" s="26"/>
      <c r="AF159" s="26"/>
      <c r="AG159" s="26"/>
    </row>
    <row r="160" spans="1:33" ht="25.5" customHeight="1">
      <c r="A160" s="1532"/>
      <c r="B160" s="1532"/>
      <c r="C160" s="1532"/>
      <c r="D160" s="1532"/>
      <c r="E160" s="1532"/>
      <c r="F160" s="1676"/>
      <c r="G160" s="1539"/>
      <c r="H160" s="1532"/>
      <c r="I160" s="1532"/>
      <c r="J160" s="1532"/>
      <c r="K160" s="1532"/>
      <c r="L160" s="1532"/>
      <c r="M160" s="1532"/>
      <c r="N160" s="1532"/>
      <c r="O160" s="1558"/>
      <c r="P160" s="1558"/>
      <c r="Q160" s="1558"/>
      <c r="R160" s="1532"/>
      <c r="S160" s="1558"/>
      <c r="T160" s="1558"/>
      <c r="U160" s="39" t="s">
        <v>48</v>
      </c>
      <c r="V160" s="161">
        <f>+Geogr!V119</f>
        <v>1</v>
      </c>
      <c r="W160" s="41">
        <f>+V160*O159</f>
        <v>0.05</v>
      </c>
      <c r="X160" s="258"/>
      <c r="Y160" s="26"/>
      <c r="Z160" s="26"/>
      <c r="AA160" s="26"/>
      <c r="AB160" s="26"/>
      <c r="AC160" s="26"/>
      <c r="AD160" s="26"/>
      <c r="AE160" s="26"/>
      <c r="AF160" s="26"/>
      <c r="AG160" s="26"/>
    </row>
    <row r="161" spans="1:33" ht="25.5" customHeight="1">
      <c r="A161" s="1532"/>
      <c r="B161" s="1532"/>
      <c r="C161" s="1532"/>
      <c r="D161" s="1532"/>
      <c r="E161" s="1532"/>
      <c r="F161" s="1676"/>
      <c r="G161" s="1539"/>
      <c r="H161" s="1532"/>
      <c r="I161" s="1532"/>
      <c r="J161" s="1532"/>
      <c r="K161" s="1532"/>
      <c r="L161" s="1532"/>
      <c r="M161" s="1532"/>
      <c r="N161" s="1532"/>
      <c r="O161" s="1654">
        <f>+Geogr!W120</f>
        <v>0.05</v>
      </c>
      <c r="P161" s="1614"/>
      <c r="Q161" s="1723" t="str">
        <f>+Geogr!C120</f>
        <v>Socialización y divulgación - Departamentos de Antioquia y Choco sector Belen de Bajirá</v>
      </c>
      <c r="R161" s="1532"/>
      <c r="S161" s="1591">
        <v>43118</v>
      </c>
      <c r="T161" s="1591">
        <v>43208</v>
      </c>
      <c r="U161" s="39" t="s">
        <v>47</v>
      </c>
      <c r="V161" s="161">
        <f>+Geogr!V120</f>
        <v>1</v>
      </c>
      <c r="W161" s="41">
        <f>+V161*O161</f>
        <v>0.05</v>
      </c>
      <c r="X161" s="258"/>
      <c r="Y161" s="26"/>
      <c r="Z161" s="26"/>
      <c r="AA161" s="26"/>
      <c r="AB161" s="26"/>
      <c r="AC161" s="26"/>
      <c r="AD161" s="26"/>
      <c r="AE161" s="26"/>
      <c r="AF161" s="26"/>
      <c r="AG161" s="26"/>
    </row>
    <row r="162" spans="1:33" ht="25.5" customHeight="1">
      <c r="A162" s="1532"/>
      <c r="B162" s="1532"/>
      <c r="C162" s="1532"/>
      <c r="D162" s="1532"/>
      <c r="E162" s="1558"/>
      <c r="F162" s="1676"/>
      <c r="G162" s="1540"/>
      <c r="H162" s="1533"/>
      <c r="I162" s="1533"/>
      <c r="J162" s="1533"/>
      <c r="K162" s="1533"/>
      <c r="L162" s="1533"/>
      <c r="M162" s="1533"/>
      <c r="N162" s="1533"/>
      <c r="O162" s="1533"/>
      <c r="P162" s="1558"/>
      <c r="Q162" s="1533"/>
      <c r="R162" s="1533"/>
      <c r="S162" s="1533"/>
      <c r="T162" s="1533"/>
      <c r="U162" s="42" t="s">
        <v>48</v>
      </c>
      <c r="V162" s="201">
        <f>+Geogr!V121</f>
        <v>1</v>
      </c>
      <c r="W162" s="44">
        <f>+V162*O161</f>
        <v>0.05</v>
      </c>
      <c r="X162" s="258"/>
      <c r="Y162" s="26"/>
      <c r="Z162" s="26"/>
      <c r="AA162" s="26"/>
      <c r="AB162" s="26"/>
      <c r="AC162" s="26"/>
      <c r="AD162" s="26"/>
      <c r="AE162" s="26"/>
      <c r="AF162" s="26"/>
      <c r="AG162" s="26"/>
    </row>
    <row r="163" spans="1:33" ht="25.5" customHeight="1">
      <c r="A163" s="1532"/>
      <c r="B163" s="1532"/>
      <c r="C163" s="1532"/>
      <c r="D163" s="1532"/>
      <c r="E163" s="1673" t="s">
        <v>45</v>
      </c>
      <c r="F163" s="1676"/>
      <c r="G163" s="1672" t="str">
        <f>+Geogr!A127</f>
        <v>DICCIONARIO GEOGRÁFICO</v>
      </c>
      <c r="H163" s="1655">
        <f>+Geogr!W125</f>
        <v>0.11</v>
      </c>
      <c r="I163" s="1700" t="s">
        <v>47</v>
      </c>
      <c r="J163" s="1767">
        <f>+Geogr!V125</f>
        <v>16000</v>
      </c>
      <c r="K163" s="1767">
        <f>+Geogr!E125</f>
        <v>16000</v>
      </c>
      <c r="L163" s="1700" t="str">
        <f>+Geogr!D125</f>
        <v>Registros</v>
      </c>
      <c r="M163" s="1700" t="str">
        <f>+Geogr!F125</f>
        <v>Número de registros realizados</v>
      </c>
      <c r="N163" s="1700" t="str">
        <f>+Geogr!G125</f>
        <v>Eficacia</v>
      </c>
      <c r="O163" s="1655">
        <f>+Geogr!W128</f>
        <v>0.2</v>
      </c>
      <c r="P163" s="1614"/>
      <c r="Q163" s="1726" t="str">
        <f>+Geogr!C128</f>
        <v>Gestión de información</v>
      </c>
      <c r="R163" s="1700" t="str">
        <f>+Geogr!C125</f>
        <v>GIT ESTUDIOS GEOGRÁFICOS</v>
      </c>
      <c r="S163" s="1592">
        <v>43118</v>
      </c>
      <c r="T163" s="1592">
        <v>43435</v>
      </c>
      <c r="U163" s="32" t="s">
        <v>47</v>
      </c>
      <c r="V163" s="158">
        <f>+Geogr!V128</f>
        <v>1</v>
      </c>
      <c r="W163" s="34">
        <f>+V163*O163</f>
        <v>0.2</v>
      </c>
      <c r="X163" s="258"/>
      <c r="Y163" s="258"/>
      <c r="Z163" s="258"/>
      <c r="AA163" s="258"/>
      <c r="AB163" s="26"/>
      <c r="AC163" s="26"/>
      <c r="AD163" s="26"/>
      <c r="AE163" s="26"/>
      <c r="AF163" s="26"/>
      <c r="AG163" s="26"/>
    </row>
    <row r="164" spans="1:33" ht="25.5" customHeight="1">
      <c r="A164" s="1532"/>
      <c r="B164" s="1532"/>
      <c r="C164" s="1532"/>
      <c r="D164" s="1532"/>
      <c r="E164" s="1532"/>
      <c r="F164" s="1676"/>
      <c r="G164" s="1539"/>
      <c r="H164" s="1532"/>
      <c r="I164" s="1532"/>
      <c r="J164" s="1532"/>
      <c r="K164" s="1532"/>
      <c r="L164" s="1532"/>
      <c r="M164" s="1532"/>
      <c r="N164" s="1532"/>
      <c r="O164" s="1558"/>
      <c r="P164" s="1558"/>
      <c r="Q164" s="1558"/>
      <c r="R164" s="1532"/>
      <c r="S164" s="1558"/>
      <c r="T164" s="1558"/>
      <c r="U164" s="39" t="s">
        <v>48</v>
      </c>
      <c r="V164" s="161">
        <f>+Geogr!V129</f>
        <v>0.9</v>
      </c>
      <c r="W164" s="41">
        <f>+V164*O163</f>
        <v>0.18000000000000002</v>
      </c>
      <c r="X164" s="258"/>
      <c r="Y164" s="258"/>
      <c r="Z164" s="258"/>
      <c r="AA164" s="258"/>
      <c r="AB164" s="26"/>
      <c r="AC164" s="26"/>
      <c r="AD164" s="26"/>
      <c r="AE164" s="26"/>
      <c r="AF164" s="26"/>
      <c r="AG164" s="26"/>
    </row>
    <row r="165" spans="1:33" ht="25.5" customHeight="1">
      <c r="A165" s="1532"/>
      <c r="B165" s="1532"/>
      <c r="C165" s="1532"/>
      <c r="D165" s="1532"/>
      <c r="E165" s="1532"/>
      <c r="F165" s="1676"/>
      <c r="G165" s="1539"/>
      <c r="H165" s="1532"/>
      <c r="I165" s="1532"/>
      <c r="J165" s="1532"/>
      <c r="K165" s="1532"/>
      <c r="L165" s="1532"/>
      <c r="M165" s="1532"/>
      <c r="N165" s="1532"/>
      <c r="O165" s="1654">
        <f>+Geogr!W130</f>
        <v>0.3</v>
      </c>
      <c r="P165" s="1614"/>
      <c r="Q165" s="1723" t="str">
        <f>+Geogr!C130</f>
        <v>Revisión, depuración y validación de la información</v>
      </c>
      <c r="R165" s="1532"/>
      <c r="S165" s="1591">
        <v>43118</v>
      </c>
      <c r="T165" s="1591">
        <v>43435</v>
      </c>
      <c r="U165" s="39" t="s">
        <v>47</v>
      </c>
      <c r="V165" s="161">
        <f>+Geogr!V130</f>
        <v>1</v>
      </c>
      <c r="W165" s="41">
        <f>+V165*O165</f>
        <v>0.3</v>
      </c>
      <c r="X165" s="258"/>
      <c r="Y165" s="258"/>
      <c r="Z165" s="258"/>
      <c r="AA165" s="258"/>
      <c r="AB165" s="26"/>
      <c r="AC165" s="26"/>
      <c r="AD165" s="26"/>
      <c r="AE165" s="26"/>
      <c r="AF165" s="26"/>
      <c r="AG165" s="26"/>
    </row>
    <row r="166" spans="1:33" ht="25.5" customHeight="1">
      <c r="A166" s="1532"/>
      <c r="B166" s="1532"/>
      <c r="C166" s="1532"/>
      <c r="D166" s="1532"/>
      <c r="E166" s="1532"/>
      <c r="F166" s="1676"/>
      <c r="G166" s="1539"/>
      <c r="H166" s="1532"/>
      <c r="I166" s="1558"/>
      <c r="J166" s="1558"/>
      <c r="K166" s="1532"/>
      <c r="L166" s="1532"/>
      <c r="M166" s="1532"/>
      <c r="N166" s="1532"/>
      <c r="O166" s="1558"/>
      <c r="P166" s="1558"/>
      <c r="Q166" s="1558"/>
      <c r="R166" s="1532"/>
      <c r="S166" s="1558"/>
      <c r="T166" s="1558"/>
      <c r="U166" s="39" t="s">
        <v>48</v>
      </c>
      <c r="V166" s="161">
        <f>+Geogr!V131</f>
        <v>0.79999999999999993</v>
      </c>
      <c r="W166" s="41">
        <f>+V166*O165</f>
        <v>0.23999999999999996</v>
      </c>
      <c r="X166" s="258"/>
      <c r="Y166" s="258"/>
      <c r="Z166" s="258"/>
      <c r="AA166" s="258"/>
      <c r="AB166" s="26"/>
      <c r="AC166" s="26"/>
      <c r="AD166" s="26"/>
      <c r="AE166" s="26"/>
      <c r="AF166" s="26"/>
      <c r="AG166" s="26"/>
    </row>
    <row r="167" spans="1:33" ht="25.5" customHeight="1">
      <c r="A167" s="1532"/>
      <c r="B167" s="1532"/>
      <c r="C167" s="1532"/>
      <c r="D167" s="1532"/>
      <c r="E167" s="1532"/>
      <c r="F167" s="1676"/>
      <c r="G167" s="1539"/>
      <c r="H167" s="1532"/>
      <c r="I167" s="1699" t="s">
        <v>48</v>
      </c>
      <c r="J167" s="1724">
        <f>+Geogr!V126</f>
        <v>11120</v>
      </c>
      <c r="K167" s="1532"/>
      <c r="L167" s="1532"/>
      <c r="M167" s="1532"/>
      <c r="N167" s="1532"/>
      <c r="O167" s="1654">
        <f>+Geogr!W132</f>
        <v>0.25</v>
      </c>
      <c r="P167" s="1614"/>
      <c r="Q167" s="1723" t="str">
        <f>+Geogr!C132</f>
        <v>Organización y cargue de la información</v>
      </c>
      <c r="R167" s="1532"/>
      <c r="S167" s="1591">
        <v>43118</v>
      </c>
      <c r="T167" s="1591">
        <v>43435</v>
      </c>
      <c r="U167" s="39" t="s">
        <v>47</v>
      </c>
      <c r="V167" s="161">
        <f>+Geogr!V132</f>
        <v>1</v>
      </c>
      <c r="W167" s="41">
        <f>+V167*O167</f>
        <v>0.25</v>
      </c>
      <c r="X167" s="258"/>
      <c r="Y167" s="258"/>
      <c r="Z167" s="258"/>
      <c r="AA167" s="258"/>
      <c r="AB167" s="26"/>
      <c r="AC167" s="26"/>
      <c r="AD167" s="26"/>
      <c r="AE167" s="26"/>
      <c r="AF167" s="26"/>
      <c r="AG167" s="26"/>
    </row>
    <row r="168" spans="1:33" ht="25.5" customHeight="1">
      <c r="A168" s="1532"/>
      <c r="B168" s="1532"/>
      <c r="C168" s="1532"/>
      <c r="D168" s="1532"/>
      <c r="E168" s="1532"/>
      <c r="F168" s="1676"/>
      <c r="G168" s="1539"/>
      <c r="H168" s="1532"/>
      <c r="I168" s="1532"/>
      <c r="J168" s="1532"/>
      <c r="K168" s="1532"/>
      <c r="L168" s="1532"/>
      <c r="M168" s="1532"/>
      <c r="N168" s="1532"/>
      <c r="O168" s="1558"/>
      <c r="P168" s="1558"/>
      <c r="Q168" s="1558"/>
      <c r="R168" s="1532"/>
      <c r="S168" s="1558"/>
      <c r="T168" s="1558"/>
      <c r="U168" s="39" t="s">
        <v>48</v>
      </c>
      <c r="V168" s="161">
        <f>+Geogr!V133</f>
        <v>0.6</v>
      </c>
      <c r="W168" s="41">
        <f>+V168*O167</f>
        <v>0.15</v>
      </c>
      <c r="X168" s="258"/>
      <c r="Y168" s="258"/>
      <c r="Z168" s="258"/>
      <c r="AA168" s="258"/>
      <c r="AB168" s="26"/>
      <c r="AC168" s="26"/>
      <c r="AD168" s="26"/>
      <c r="AE168" s="26"/>
      <c r="AF168" s="26"/>
      <c r="AG168" s="26"/>
    </row>
    <row r="169" spans="1:33" ht="25.5" customHeight="1">
      <c r="A169" s="1532"/>
      <c r="B169" s="1532"/>
      <c r="C169" s="1532"/>
      <c r="D169" s="1532"/>
      <c r="E169" s="1532"/>
      <c r="F169" s="1676"/>
      <c r="G169" s="1539"/>
      <c r="H169" s="1532"/>
      <c r="I169" s="1532"/>
      <c r="J169" s="1532"/>
      <c r="K169" s="1532"/>
      <c r="L169" s="1532"/>
      <c r="M169" s="1532"/>
      <c r="N169" s="1532"/>
      <c r="O169" s="1654">
        <f>+Geogr!W134</f>
        <v>0.25</v>
      </c>
      <c r="P169" s="1614"/>
      <c r="Q169" s="1723" t="str">
        <f>+Geogr!C134</f>
        <v>Actualización, mantenimiento y mejora continua de la base de datos.</v>
      </c>
      <c r="R169" s="1532"/>
      <c r="S169" s="1591">
        <v>43118</v>
      </c>
      <c r="T169" s="1591">
        <v>43435</v>
      </c>
      <c r="U169" s="39" t="s">
        <v>47</v>
      </c>
      <c r="V169" s="161">
        <f>+Geogr!V134</f>
        <v>1</v>
      </c>
      <c r="W169" s="41">
        <f>+V169*O169</f>
        <v>0.25</v>
      </c>
      <c r="X169" s="258"/>
      <c r="Y169" s="258"/>
      <c r="Z169" s="258"/>
      <c r="AA169" s="258"/>
      <c r="AB169" s="26"/>
      <c r="AC169" s="26"/>
      <c r="AD169" s="26"/>
      <c r="AE169" s="26"/>
      <c r="AF169" s="26"/>
      <c r="AG169" s="26"/>
    </row>
    <row r="170" spans="1:33" ht="25.5" customHeight="1">
      <c r="A170" s="1532"/>
      <c r="B170" s="1532"/>
      <c r="C170" s="1532"/>
      <c r="D170" s="1532"/>
      <c r="E170" s="1558"/>
      <c r="F170" s="1676"/>
      <c r="G170" s="1540"/>
      <c r="H170" s="1533"/>
      <c r="I170" s="1533"/>
      <c r="J170" s="1533"/>
      <c r="K170" s="1533"/>
      <c r="L170" s="1533"/>
      <c r="M170" s="1533"/>
      <c r="N170" s="1533"/>
      <c r="O170" s="1533"/>
      <c r="P170" s="1558"/>
      <c r="Q170" s="1533"/>
      <c r="R170" s="1533"/>
      <c r="S170" s="1533"/>
      <c r="T170" s="1533"/>
      <c r="U170" s="42" t="s">
        <v>48</v>
      </c>
      <c r="V170" s="201">
        <f>+Geogr!V135</f>
        <v>0.79999999999999993</v>
      </c>
      <c r="W170" s="44">
        <f>+V170*O169</f>
        <v>0.19999999999999998</v>
      </c>
      <c r="X170" s="258"/>
      <c r="Y170" s="258"/>
      <c r="Z170" s="258"/>
      <c r="AA170" s="258"/>
      <c r="AB170" s="26"/>
      <c r="AC170" s="26"/>
      <c r="AD170" s="26"/>
      <c r="AE170" s="26"/>
      <c r="AF170" s="26"/>
      <c r="AG170" s="26"/>
    </row>
    <row r="171" spans="1:33" ht="25.5" customHeight="1">
      <c r="A171" s="1532"/>
      <c r="B171" s="1532"/>
      <c r="C171" s="1532"/>
      <c r="D171" s="1532"/>
      <c r="E171" s="1673" t="s">
        <v>45</v>
      </c>
      <c r="F171" s="1676"/>
      <c r="G171" s="1672" t="str">
        <f>+Geogr!A141</f>
        <v>NOMBRES GEOGRÁFICOS</v>
      </c>
      <c r="H171" s="1655">
        <f>+Geogr!W139</f>
        <v>0.11</v>
      </c>
      <c r="I171" s="1700" t="s">
        <v>47</v>
      </c>
      <c r="J171" s="1712">
        <f>+Geogr!V139</f>
        <v>1</v>
      </c>
      <c r="K171" s="1712">
        <f>+Geogr!E139</f>
        <v>1</v>
      </c>
      <c r="L171" s="1700" t="str">
        <f>+Geogr!D139</f>
        <v>Documento</v>
      </c>
      <c r="M171" s="1700" t="str">
        <f>+Geogr!F139</f>
        <v>Número de documentos elaborados</v>
      </c>
      <c r="N171" s="1700" t="str">
        <f>+Geogr!G139</f>
        <v>Eficacia</v>
      </c>
      <c r="O171" s="1655">
        <f>+Geogr!W142</f>
        <v>0.5</v>
      </c>
      <c r="P171" s="1614"/>
      <c r="Q171" s="1726" t="str">
        <f>+Geogr!C142</f>
        <v>Revisión final documento técnico Nombres Geográficos Región Antioquia y Eje Cafetero</v>
      </c>
      <c r="R171" s="1700" t="str">
        <f>+Geogr!C139</f>
        <v>GIT ESTUDIOS GEOGRÁFICOS</v>
      </c>
      <c r="S171" s="1617">
        <v>43149</v>
      </c>
      <c r="T171" s="1592">
        <v>43208</v>
      </c>
      <c r="U171" s="32" t="s">
        <v>47</v>
      </c>
      <c r="V171" s="158">
        <f>+Geogr!V142</f>
        <v>1</v>
      </c>
      <c r="W171" s="34">
        <f>+V171*O171</f>
        <v>0.5</v>
      </c>
      <c r="X171" s="26"/>
      <c r="Y171" s="26"/>
      <c r="Z171" s="26"/>
      <c r="AA171" s="26"/>
      <c r="AB171" s="26"/>
      <c r="AC171" s="26"/>
      <c r="AD171" s="26"/>
      <c r="AE171" s="26"/>
      <c r="AF171" s="26"/>
      <c r="AG171" s="26"/>
    </row>
    <row r="172" spans="1:33" ht="25.5" customHeight="1">
      <c r="A172" s="1532"/>
      <c r="B172" s="1532"/>
      <c r="C172" s="1532"/>
      <c r="D172" s="1532"/>
      <c r="E172" s="1532"/>
      <c r="F172" s="1676"/>
      <c r="G172" s="1539"/>
      <c r="H172" s="1532"/>
      <c r="I172" s="1558"/>
      <c r="J172" s="1558"/>
      <c r="K172" s="1532"/>
      <c r="L172" s="1532"/>
      <c r="M172" s="1532"/>
      <c r="N172" s="1532"/>
      <c r="O172" s="1558"/>
      <c r="P172" s="1558"/>
      <c r="Q172" s="1558"/>
      <c r="R172" s="1532"/>
      <c r="S172" s="1580"/>
      <c r="T172" s="1558"/>
      <c r="U172" s="39" t="s">
        <v>48</v>
      </c>
      <c r="V172" s="161">
        <f>+Geogr!V143</f>
        <v>1</v>
      </c>
      <c r="W172" s="41">
        <f>+V172*O171</f>
        <v>0.5</v>
      </c>
      <c r="X172" s="26"/>
      <c r="Y172" s="26"/>
      <c r="Z172" s="26"/>
      <c r="AA172" s="26"/>
      <c r="AB172" s="26"/>
      <c r="AC172" s="26"/>
      <c r="AD172" s="26"/>
      <c r="AE172" s="26"/>
      <c r="AF172" s="26"/>
      <c r="AG172" s="26"/>
    </row>
    <row r="173" spans="1:33" ht="25.5" customHeight="1">
      <c r="A173" s="1532"/>
      <c r="B173" s="1532"/>
      <c r="C173" s="1532"/>
      <c r="D173" s="1532"/>
      <c r="E173" s="1532"/>
      <c r="F173" s="1676"/>
      <c r="G173" s="1539"/>
      <c r="H173" s="1532"/>
      <c r="I173" s="1699" t="s">
        <v>48</v>
      </c>
      <c r="J173" s="1725">
        <f>+Geogr!V140</f>
        <v>1</v>
      </c>
      <c r="K173" s="1532"/>
      <c r="L173" s="1532"/>
      <c r="M173" s="1532"/>
      <c r="N173" s="1532"/>
      <c r="O173" s="1654">
        <f>+Geogr!W144</f>
        <v>0.5</v>
      </c>
      <c r="P173" s="1614"/>
      <c r="Q173" s="1723" t="str">
        <f>+Geogr!C144</f>
        <v>Diseño y diagramación</v>
      </c>
      <c r="R173" s="1532"/>
      <c r="S173" s="1627">
        <v>43149</v>
      </c>
      <c r="T173" s="1591">
        <v>43208</v>
      </c>
      <c r="U173" s="39" t="s">
        <v>47</v>
      </c>
      <c r="V173" s="161">
        <f>+Geogr!V144</f>
        <v>1</v>
      </c>
      <c r="W173" s="41">
        <f>+V173*O173</f>
        <v>0.5</v>
      </c>
      <c r="X173" s="26"/>
      <c r="Y173" s="26"/>
      <c r="Z173" s="26"/>
      <c r="AA173" s="26"/>
      <c r="AB173" s="26"/>
      <c r="AC173" s="26"/>
      <c r="AD173" s="26"/>
      <c r="AE173" s="26"/>
      <c r="AF173" s="26"/>
      <c r="AG173" s="26"/>
    </row>
    <row r="174" spans="1:33" ht="25.5" customHeight="1">
      <c r="A174" s="1532"/>
      <c r="B174" s="1532"/>
      <c r="C174" s="1532"/>
      <c r="D174" s="1532"/>
      <c r="E174" s="1558"/>
      <c r="F174" s="1676"/>
      <c r="G174" s="1540"/>
      <c r="H174" s="1533"/>
      <c r="I174" s="1533"/>
      <c r="J174" s="1533"/>
      <c r="K174" s="1533"/>
      <c r="L174" s="1533"/>
      <c r="M174" s="1533"/>
      <c r="N174" s="1533"/>
      <c r="O174" s="1533"/>
      <c r="P174" s="1558"/>
      <c r="Q174" s="1533"/>
      <c r="R174" s="1533"/>
      <c r="S174" s="1551"/>
      <c r="T174" s="1533"/>
      <c r="U174" s="42" t="s">
        <v>48</v>
      </c>
      <c r="V174" s="201">
        <f>+Geogr!V145</f>
        <v>1</v>
      </c>
      <c r="W174" s="44">
        <f>+V174*O173</f>
        <v>0.5</v>
      </c>
      <c r="X174" s="26"/>
      <c r="Y174" s="26"/>
      <c r="Z174" s="26"/>
      <c r="AA174" s="26"/>
      <c r="AB174" s="26"/>
      <c r="AC174" s="26"/>
      <c r="AD174" s="26"/>
      <c r="AE174" s="26"/>
      <c r="AF174" s="26"/>
      <c r="AG174" s="26"/>
    </row>
    <row r="175" spans="1:33" ht="25.5" customHeight="1">
      <c r="A175" s="1532"/>
      <c r="B175" s="1532"/>
      <c r="C175" s="1532"/>
      <c r="D175" s="1532"/>
      <c r="E175" s="1673" t="s">
        <v>45</v>
      </c>
      <c r="F175" s="1676"/>
      <c r="G175" s="1672" t="str">
        <f>+Geogr!A151</f>
        <v>MAPAS TEMÁTICOS</v>
      </c>
      <c r="H175" s="1690">
        <f>+Geogr!W149</f>
        <v>0.11</v>
      </c>
      <c r="I175" s="1700" t="s">
        <v>47</v>
      </c>
      <c r="J175" s="1655">
        <f>Geogr!V149</f>
        <v>1</v>
      </c>
      <c r="K175" s="1727">
        <f>+Geogr!E149</f>
        <v>1</v>
      </c>
      <c r="L175" s="1718" t="str">
        <f>+Geogr!D149</f>
        <v>Porcentaje</v>
      </c>
      <c r="M175" s="1718" t="str">
        <f>+Geogr!F149</f>
        <v xml:space="preserve">Porcentaje de avance en la elaboración de mapas temáticos </v>
      </c>
      <c r="N175" s="1718" t="str">
        <f>+Geogr!G149</f>
        <v>Eficacia</v>
      </c>
      <c r="O175" s="1655">
        <f>+Geogr!W152</f>
        <v>0.2</v>
      </c>
      <c r="P175" s="1614"/>
      <c r="Q175" s="1726" t="str">
        <f>+Geogr!C152</f>
        <v>Generalización de cartografía básica</v>
      </c>
      <c r="R175" s="1718" t="str">
        <f>+Geogr!C149</f>
        <v>GIT ESTUDIOS GEOGRÁFICOS</v>
      </c>
      <c r="S175" s="1617">
        <v>43132</v>
      </c>
      <c r="T175" s="1592">
        <v>43435</v>
      </c>
      <c r="U175" s="32" t="s">
        <v>47</v>
      </c>
      <c r="V175" s="158">
        <f>+Geogr!V152</f>
        <v>1.0000000000000002</v>
      </c>
      <c r="W175" s="34">
        <f>+V175*O175</f>
        <v>0.20000000000000007</v>
      </c>
      <c r="X175" s="26"/>
      <c r="Y175" s="26"/>
      <c r="Z175" s="26"/>
      <c r="AA175" s="26"/>
      <c r="AB175" s="26"/>
      <c r="AC175" s="26"/>
      <c r="AD175" s="26"/>
      <c r="AE175" s="26"/>
      <c r="AF175" s="26"/>
      <c r="AG175" s="26"/>
    </row>
    <row r="176" spans="1:33" ht="25.5" customHeight="1">
      <c r="A176" s="1532"/>
      <c r="B176" s="1532"/>
      <c r="C176" s="1532"/>
      <c r="D176" s="1532"/>
      <c r="E176" s="1532"/>
      <c r="F176" s="1676"/>
      <c r="G176" s="1539"/>
      <c r="H176" s="1547"/>
      <c r="I176" s="1532"/>
      <c r="J176" s="1532"/>
      <c r="K176" s="1548"/>
      <c r="L176" s="1548"/>
      <c r="M176" s="1548"/>
      <c r="N176" s="1548"/>
      <c r="O176" s="1558"/>
      <c r="P176" s="1558"/>
      <c r="Q176" s="1558"/>
      <c r="R176" s="1548"/>
      <c r="S176" s="1580"/>
      <c r="T176" s="1558"/>
      <c r="U176" s="39" t="s">
        <v>48</v>
      </c>
      <c r="V176" s="161">
        <f>+Geogr!V153</f>
        <v>0.85000000000000009</v>
      </c>
      <c r="W176" s="41">
        <f>+V176*O175</f>
        <v>0.17000000000000004</v>
      </c>
      <c r="X176" s="26"/>
      <c r="Y176" s="26"/>
      <c r="Z176" s="26"/>
      <c r="AA176" s="26"/>
      <c r="AB176" s="26"/>
      <c r="AC176" s="26"/>
      <c r="AD176" s="26"/>
      <c r="AE176" s="26"/>
      <c r="AF176" s="26"/>
      <c r="AG176" s="26"/>
    </row>
    <row r="177" spans="1:33" ht="25.5" customHeight="1">
      <c r="A177" s="1532"/>
      <c r="B177" s="1532"/>
      <c r="C177" s="1532"/>
      <c r="D177" s="1532"/>
      <c r="E177" s="1532"/>
      <c r="F177" s="1676"/>
      <c r="G177" s="1539"/>
      <c r="H177" s="1547"/>
      <c r="I177" s="1532"/>
      <c r="J177" s="1532"/>
      <c r="K177" s="1548"/>
      <c r="L177" s="1548"/>
      <c r="M177" s="1548"/>
      <c r="N177" s="1548"/>
      <c r="O177" s="1654">
        <f>+Geogr!W154</f>
        <v>0.2</v>
      </c>
      <c r="P177" s="1614"/>
      <c r="Q177" s="1723" t="str">
        <f>+Geogr!C154</f>
        <v>Estructuración de la base de datos correspondiente</v>
      </c>
      <c r="R177" s="1548"/>
      <c r="S177" s="1627">
        <v>43132</v>
      </c>
      <c r="T177" s="1591">
        <v>43435</v>
      </c>
      <c r="U177" s="39" t="s">
        <v>47</v>
      </c>
      <c r="V177" s="161">
        <f>+Geogr!V154</f>
        <v>1.0000000000000002</v>
      </c>
      <c r="W177" s="41">
        <f>+V177*O177</f>
        <v>0.20000000000000007</v>
      </c>
      <c r="X177" s="26"/>
      <c r="Y177" s="26"/>
      <c r="Z177" s="26"/>
      <c r="AA177" s="26"/>
      <c r="AB177" s="26"/>
      <c r="AC177" s="26"/>
      <c r="AD177" s="26"/>
      <c r="AE177" s="26"/>
      <c r="AF177" s="26"/>
      <c r="AG177" s="26"/>
    </row>
    <row r="178" spans="1:33" ht="25.5" customHeight="1">
      <c r="A178" s="1532"/>
      <c r="B178" s="1532"/>
      <c r="C178" s="1532"/>
      <c r="D178" s="1532"/>
      <c r="E178" s="1532"/>
      <c r="F178" s="1676"/>
      <c r="G178" s="1539"/>
      <c r="H178" s="1547"/>
      <c r="I178" s="1558"/>
      <c r="J178" s="1558"/>
      <c r="K178" s="1548"/>
      <c r="L178" s="1548"/>
      <c r="M178" s="1548"/>
      <c r="N178" s="1548"/>
      <c r="O178" s="1558"/>
      <c r="P178" s="1558"/>
      <c r="Q178" s="1558"/>
      <c r="R178" s="1548"/>
      <c r="S178" s="1580"/>
      <c r="T178" s="1558"/>
      <c r="U178" s="39" t="s">
        <v>48</v>
      </c>
      <c r="V178" s="161">
        <f>+Geogr!V155</f>
        <v>0.81</v>
      </c>
      <c r="W178" s="41">
        <f>+V178*O177</f>
        <v>0.16200000000000003</v>
      </c>
      <c r="X178" s="26"/>
      <c r="Y178" s="26"/>
      <c r="Z178" s="26"/>
      <c r="AA178" s="26"/>
      <c r="AB178" s="26"/>
      <c r="AC178" s="26"/>
      <c r="AD178" s="26"/>
      <c r="AE178" s="26"/>
      <c r="AF178" s="26"/>
      <c r="AG178" s="26"/>
    </row>
    <row r="179" spans="1:33" ht="25.5" customHeight="1">
      <c r="A179" s="1532"/>
      <c r="B179" s="1532"/>
      <c r="C179" s="1532"/>
      <c r="D179" s="1532"/>
      <c r="E179" s="1532"/>
      <c r="F179" s="1676"/>
      <c r="G179" s="1539"/>
      <c r="H179" s="1547"/>
      <c r="I179" s="1699" t="s">
        <v>48</v>
      </c>
      <c r="J179" s="1655">
        <f>Geogr!V150</f>
        <v>0.79799999999999993</v>
      </c>
      <c r="K179" s="1548"/>
      <c r="L179" s="1548"/>
      <c r="M179" s="1548"/>
      <c r="N179" s="1548"/>
      <c r="O179" s="1654">
        <f>+Geogr!W156</f>
        <v>0.2</v>
      </c>
      <c r="P179" s="1614"/>
      <c r="Q179" s="1723" t="str">
        <f>+Geogr!C156</f>
        <v>Validación de la información y levantamiento de datos en caso de ser requerido</v>
      </c>
      <c r="R179" s="1548"/>
      <c r="S179" s="1627">
        <v>43132</v>
      </c>
      <c r="T179" s="1591">
        <v>43435</v>
      </c>
      <c r="U179" s="39" t="s">
        <v>47</v>
      </c>
      <c r="V179" s="161">
        <f>+Geogr!V156</f>
        <v>1</v>
      </c>
      <c r="W179" s="41">
        <f>+V179*O179</f>
        <v>0.2</v>
      </c>
      <c r="X179" s="26"/>
      <c r="Y179" s="26"/>
      <c r="Z179" s="26"/>
      <c r="AA179" s="26"/>
      <c r="AB179" s="26"/>
      <c r="AC179" s="26"/>
      <c r="AD179" s="26"/>
      <c r="AE179" s="26"/>
      <c r="AF179" s="26"/>
      <c r="AG179" s="26"/>
    </row>
    <row r="180" spans="1:33" ht="25.5" customHeight="1">
      <c r="A180" s="1532"/>
      <c r="B180" s="1532"/>
      <c r="C180" s="1532"/>
      <c r="D180" s="1532"/>
      <c r="E180" s="1532"/>
      <c r="F180" s="1676"/>
      <c r="G180" s="1539"/>
      <c r="H180" s="1547"/>
      <c r="I180" s="1532"/>
      <c r="J180" s="1532"/>
      <c r="K180" s="1548"/>
      <c r="L180" s="1548"/>
      <c r="M180" s="1548"/>
      <c r="N180" s="1548"/>
      <c r="O180" s="1558"/>
      <c r="P180" s="1558"/>
      <c r="Q180" s="1558"/>
      <c r="R180" s="1548"/>
      <c r="S180" s="1580"/>
      <c r="T180" s="1558"/>
      <c r="U180" s="39" t="s">
        <v>48</v>
      </c>
      <c r="V180" s="161">
        <f>+Geogr!V157</f>
        <v>0.80999999999999994</v>
      </c>
      <c r="W180" s="41">
        <f>+V180*O179</f>
        <v>0.16200000000000001</v>
      </c>
      <c r="X180" s="26"/>
      <c r="Y180" s="26"/>
      <c r="Z180" s="26"/>
      <c r="AA180" s="26"/>
      <c r="AB180" s="26"/>
      <c r="AC180" s="26"/>
      <c r="AD180" s="26"/>
      <c r="AE180" s="26"/>
      <c r="AF180" s="26"/>
      <c r="AG180" s="26"/>
    </row>
    <row r="181" spans="1:33" ht="25.5" customHeight="1">
      <c r="A181" s="1532"/>
      <c r="B181" s="1532"/>
      <c r="C181" s="1532"/>
      <c r="D181" s="1532"/>
      <c r="E181" s="1532"/>
      <c r="F181" s="1676"/>
      <c r="G181" s="1539"/>
      <c r="H181" s="1547"/>
      <c r="I181" s="1532"/>
      <c r="J181" s="1532"/>
      <c r="K181" s="1548"/>
      <c r="L181" s="1548"/>
      <c r="M181" s="1548"/>
      <c r="N181" s="1548"/>
      <c r="O181" s="1654">
        <f>+Geogr!W158</f>
        <v>0.4</v>
      </c>
      <c r="P181" s="1614"/>
      <c r="Q181" s="1723" t="str">
        <f>+Geogr!C158</f>
        <v>Generación de mapas temáticos y control de calidad</v>
      </c>
      <c r="R181" s="1548"/>
      <c r="S181" s="1627">
        <v>43132</v>
      </c>
      <c r="T181" s="1591">
        <v>43435</v>
      </c>
      <c r="U181" s="39" t="s">
        <v>47</v>
      </c>
      <c r="V181" s="161">
        <f>+Geogr!V158</f>
        <v>1</v>
      </c>
      <c r="W181" s="41">
        <f>+V181*O181</f>
        <v>0.4</v>
      </c>
      <c r="X181" s="26"/>
      <c r="Y181" s="26"/>
      <c r="Z181" s="26"/>
      <c r="AA181" s="26"/>
      <c r="AB181" s="26"/>
      <c r="AC181" s="26"/>
      <c r="AD181" s="26"/>
      <c r="AE181" s="26"/>
      <c r="AF181" s="26"/>
      <c r="AG181" s="26"/>
    </row>
    <row r="182" spans="1:33" ht="25.5" customHeight="1">
      <c r="A182" s="1558"/>
      <c r="B182" s="1558"/>
      <c r="C182" s="1558"/>
      <c r="D182" s="1558"/>
      <c r="E182" s="1558"/>
      <c r="F182" s="1677"/>
      <c r="G182" s="1540"/>
      <c r="H182" s="1550"/>
      <c r="I182" s="1533"/>
      <c r="J182" s="1558"/>
      <c r="K182" s="1551"/>
      <c r="L182" s="1551"/>
      <c r="M182" s="1551"/>
      <c r="N182" s="1551"/>
      <c r="O182" s="1533"/>
      <c r="P182" s="1558"/>
      <c r="Q182" s="1533"/>
      <c r="R182" s="1551"/>
      <c r="S182" s="1551"/>
      <c r="T182" s="1533"/>
      <c r="U182" s="42" t="s">
        <v>48</v>
      </c>
      <c r="V182" s="201">
        <f>+Geogr!V159</f>
        <v>0.76</v>
      </c>
      <c r="W182" s="44">
        <f>+V182*O181</f>
        <v>0.30400000000000005</v>
      </c>
      <c r="X182" s="26"/>
      <c r="Y182" s="26"/>
      <c r="Z182" s="26"/>
      <c r="AA182" s="26"/>
      <c r="AB182" s="26"/>
      <c r="AC182" s="26"/>
      <c r="AD182" s="26"/>
      <c r="AE182" s="26"/>
      <c r="AF182" s="26"/>
      <c r="AG182" s="26"/>
    </row>
    <row r="183" spans="1:33" ht="25.5" customHeight="1">
      <c r="A183" s="331" t="s">
        <v>56</v>
      </c>
      <c r="B183" s="1716">
        <f>+J184*B103</f>
        <v>2.6481149999999998E-2</v>
      </c>
      <c r="C183" s="1546"/>
      <c r="D183" s="1547"/>
      <c r="E183" s="1547"/>
      <c r="F183" s="1547"/>
      <c r="G183" s="1548"/>
      <c r="H183" s="1575">
        <f>SUM(H103:H182)</f>
        <v>0.99999999999999989</v>
      </c>
      <c r="I183" s="214" t="s">
        <v>47</v>
      </c>
      <c r="J183" s="214">
        <f>+Geogr!V2</f>
        <v>0.99999999999999989</v>
      </c>
      <c r="K183" s="1719"/>
      <c r="L183" s="1547"/>
      <c r="M183" s="1547"/>
      <c r="N183" s="1547"/>
      <c r="O183" s="1547"/>
      <c r="P183" s="1547"/>
      <c r="Q183" s="1547"/>
      <c r="R183" s="1547"/>
      <c r="S183" s="1547"/>
      <c r="T183" s="1547"/>
      <c r="U183" s="1547"/>
      <c r="V183" s="1547"/>
      <c r="W183" s="1720"/>
      <c r="X183" s="26"/>
      <c r="Y183" s="26"/>
      <c r="Z183" s="26"/>
      <c r="AA183" s="26"/>
      <c r="AB183" s="26"/>
      <c r="AC183" s="26"/>
      <c r="AD183" s="26"/>
      <c r="AE183" s="26"/>
      <c r="AF183" s="26"/>
      <c r="AG183" s="26"/>
    </row>
    <row r="184" spans="1:33" ht="25.5" customHeight="1">
      <c r="A184" s="79" t="str">
        <f>+$F$4</f>
        <v>Septiembre</v>
      </c>
      <c r="B184" s="1542"/>
      <c r="C184" s="1549"/>
      <c r="D184" s="1550"/>
      <c r="E184" s="1550"/>
      <c r="F184" s="1550"/>
      <c r="G184" s="1551"/>
      <c r="H184" s="1533"/>
      <c r="I184" s="87" t="s">
        <v>48</v>
      </c>
      <c r="J184" s="89">
        <f>+Geogr!V3</f>
        <v>0.88270499999999996</v>
      </c>
      <c r="K184" s="1537"/>
      <c r="L184" s="1550"/>
      <c r="M184" s="1550"/>
      <c r="N184" s="1550"/>
      <c r="O184" s="1550"/>
      <c r="P184" s="1550"/>
      <c r="Q184" s="1550"/>
      <c r="R184" s="1550"/>
      <c r="S184" s="1550"/>
      <c r="T184" s="1550"/>
      <c r="U184" s="1550"/>
      <c r="V184" s="1550"/>
      <c r="W184" s="1721"/>
      <c r="X184" s="26"/>
      <c r="Y184" s="26"/>
      <c r="Z184" s="26"/>
      <c r="AA184" s="26"/>
      <c r="AB184" s="26"/>
      <c r="AC184" s="26"/>
      <c r="AD184" s="26"/>
      <c r="AE184" s="26"/>
      <c r="AF184" s="26"/>
      <c r="AG184" s="26"/>
    </row>
    <row r="185" spans="1:33" ht="14.2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row>
    <row r="186" spans="1:33" ht="43.5" customHeight="1">
      <c r="A186" s="1636" t="str">
        <f>+Agrologia!I2</f>
        <v>GESTION AGROLOGICA</v>
      </c>
      <c r="B186" s="1717">
        <v>4.4999999999999998E-2</v>
      </c>
      <c r="C186" s="1534" t="s">
        <v>43</v>
      </c>
      <c r="D186" s="1534" t="s">
        <v>200</v>
      </c>
      <c r="E186" s="1535" t="s">
        <v>45</v>
      </c>
      <c r="F186" s="1535" t="s">
        <v>207</v>
      </c>
      <c r="G186" s="1545" t="str">
        <f>+Agrologia!A7</f>
        <v>0403001 - Servicio de levantamientos de suelos competitivos del país</v>
      </c>
      <c r="H186" s="1569">
        <f>+Agrologia!W5</f>
        <v>0.4</v>
      </c>
      <c r="I186" s="1569" t="s">
        <v>47</v>
      </c>
      <c r="J186" s="1656">
        <f>+Agrologia!V5</f>
        <v>1050000</v>
      </c>
      <c r="K186" s="1657">
        <f>+Agrologia!E5</f>
        <v>1050000</v>
      </c>
      <c r="L186" s="1642" t="str">
        <f>+Agrologia!D5</f>
        <v>Hectáreas</v>
      </c>
      <c r="M186" s="1642" t="str">
        <f>+Agrologia!F5</f>
        <v>Hectáreas levantamientos de suelos competitivos del país ejecutadas</v>
      </c>
      <c r="N186" s="1534" t="str">
        <f>+Agrologia!G5</f>
        <v>Eficacia</v>
      </c>
      <c r="O186" s="1631">
        <f>+Agrologia!W8</f>
        <v>0.5</v>
      </c>
      <c r="P186" s="1614"/>
      <c r="Q186" s="1597" t="str">
        <f>+Agrologia!C8</f>
        <v>Elaboración de Levantamientos Semidetallados de Suelos en zonas priorizadas por política de Tierras. (Departamento  de Cundinamarca 444.375 ha).</v>
      </c>
      <c r="R186" s="1595" t="str">
        <f>+Agrologia!C5</f>
        <v>Agrología</v>
      </c>
      <c r="S186" s="1584"/>
      <c r="T186" s="1584"/>
      <c r="U186" s="333" t="s">
        <v>47</v>
      </c>
      <c r="V186" s="334">
        <f>+Agrologia!V8</f>
        <v>1</v>
      </c>
      <c r="W186" s="335">
        <f>+V186*O186</f>
        <v>0.5</v>
      </c>
      <c r="X186" s="26"/>
      <c r="Y186" s="26"/>
      <c r="Z186" s="26"/>
      <c r="AA186" s="26"/>
      <c r="AB186" s="26"/>
      <c r="AC186" s="26"/>
      <c r="AD186" s="26"/>
      <c r="AE186" s="26"/>
      <c r="AF186" s="26"/>
      <c r="AG186" s="26"/>
    </row>
    <row r="187" spans="1:33" ht="43.5" customHeight="1">
      <c r="A187" s="1539"/>
      <c r="B187" s="1532"/>
      <c r="C187" s="1532"/>
      <c r="D187" s="1532"/>
      <c r="E187" s="1536"/>
      <c r="F187" s="1536"/>
      <c r="G187" s="1539"/>
      <c r="H187" s="1532"/>
      <c r="I187" s="1532"/>
      <c r="J187" s="1532"/>
      <c r="K187" s="1532"/>
      <c r="L187" s="1532"/>
      <c r="M187" s="1532"/>
      <c r="N187" s="1532"/>
      <c r="O187" s="1558"/>
      <c r="P187" s="1558"/>
      <c r="Q187" s="1558"/>
      <c r="R187" s="1532"/>
      <c r="S187" s="1558"/>
      <c r="T187" s="1558"/>
      <c r="U187" s="336" t="s">
        <v>48</v>
      </c>
      <c r="V187" s="337">
        <f>+Agrologia!V9</f>
        <v>0.79999999999999993</v>
      </c>
      <c r="W187" s="338">
        <f>+V187*O186</f>
        <v>0.39999999999999997</v>
      </c>
      <c r="X187" s="26"/>
      <c r="Y187" s="26"/>
      <c r="Z187" s="26"/>
      <c r="AA187" s="26"/>
      <c r="AB187" s="26"/>
      <c r="AC187" s="26"/>
      <c r="AD187" s="26"/>
      <c r="AE187" s="26"/>
      <c r="AF187" s="26"/>
      <c r="AG187" s="26"/>
    </row>
    <row r="188" spans="1:33" ht="35.25" customHeight="1">
      <c r="A188" s="1539"/>
      <c r="B188" s="1532"/>
      <c r="C188" s="1532"/>
      <c r="D188" s="1532"/>
      <c r="E188" s="1536"/>
      <c r="F188" s="1536"/>
      <c r="G188" s="1539"/>
      <c r="H188" s="1532"/>
      <c r="I188" s="1532"/>
      <c r="J188" s="1532"/>
      <c r="K188" s="1532"/>
      <c r="L188" s="1532"/>
      <c r="M188" s="1532"/>
      <c r="N188" s="1532"/>
      <c r="O188" s="1634">
        <f>+Agrologia!W10</f>
        <v>0.3</v>
      </c>
      <c r="P188" s="1614"/>
      <c r="Q188" s="1598" t="str">
        <f>+Agrologia!C10</f>
        <v>Elaboración de Levantamientos Agrológicos en áreas con potencial productivo del Valle del Cauca. (246.648 ha)</v>
      </c>
      <c r="R188" s="1532"/>
      <c r="S188" s="1722"/>
      <c r="T188" s="1722"/>
      <c r="U188" s="336" t="s">
        <v>47</v>
      </c>
      <c r="V188" s="337">
        <f>+Agrologia!V10</f>
        <v>1</v>
      </c>
      <c r="W188" s="338">
        <f>+V188*O188</f>
        <v>0.3</v>
      </c>
      <c r="X188" s="26"/>
      <c r="Y188" s="26"/>
      <c r="Z188" s="26"/>
      <c r="AA188" s="26"/>
      <c r="AB188" s="26"/>
      <c r="AC188" s="26"/>
      <c r="AD188" s="26"/>
      <c r="AE188" s="26"/>
      <c r="AF188" s="26"/>
      <c r="AG188" s="26"/>
    </row>
    <row r="189" spans="1:33" ht="35.25" customHeight="1">
      <c r="A189" s="1539"/>
      <c r="B189" s="1532"/>
      <c r="C189" s="1532"/>
      <c r="D189" s="1532"/>
      <c r="E189" s="1536"/>
      <c r="F189" s="1536"/>
      <c r="G189" s="1539"/>
      <c r="H189" s="1532"/>
      <c r="I189" s="1558"/>
      <c r="J189" s="1558"/>
      <c r="K189" s="1532"/>
      <c r="L189" s="1532"/>
      <c r="M189" s="1532"/>
      <c r="N189" s="1532"/>
      <c r="O189" s="1558"/>
      <c r="P189" s="1558"/>
      <c r="Q189" s="1558"/>
      <c r="R189" s="1532"/>
      <c r="S189" s="1558"/>
      <c r="T189" s="1558"/>
      <c r="U189" s="336" t="s">
        <v>48</v>
      </c>
      <c r="V189" s="337">
        <f>+Agrologia!V11</f>
        <v>0.75</v>
      </c>
      <c r="W189" s="338">
        <f>+V189*O188</f>
        <v>0.22499999999999998</v>
      </c>
      <c r="X189" s="26"/>
      <c r="Y189" s="26"/>
      <c r="Z189" s="26"/>
      <c r="AA189" s="26"/>
      <c r="AB189" s="26"/>
      <c r="AC189" s="26"/>
      <c r="AD189" s="26"/>
      <c r="AE189" s="26"/>
      <c r="AF189" s="26"/>
      <c r="AG189" s="26"/>
    </row>
    <row r="190" spans="1:33" ht="57" customHeight="1">
      <c r="A190" s="1539"/>
      <c r="B190" s="1532"/>
      <c r="C190" s="1532"/>
      <c r="D190" s="1532"/>
      <c r="E190" s="1536"/>
      <c r="F190" s="1536"/>
      <c r="G190" s="1539"/>
      <c r="H190" s="1532"/>
      <c r="I190" s="1570" t="s">
        <v>48</v>
      </c>
      <c r="J190" s="1693">
        <f>+Agrologia!V6</f>
        <v>981798</v>
      </c>
      <c r="K190" s="1532"/>
      <c r="L190" s="1532"/>
      <c r="M190" s="1532"/>
      <c r="N190" s="1532"/>
      <c r="O190" s="1634">
        <f>+Agrologia!W12</f>
        <v>0.05</v>
      </c>
      <c r="P190" s="1614"/>
      <c r="Q190" s="1598" t="str">
        <f>+Agrologia!C12</f>
        <v>Elaboración de Levantamientos Agrológicos en áreas con potencial productivo del país. (Cuenca Laguna Tota 10.750 ha, Catatumbo 6,360 ha, Cerrejón 2,425 ha, Los Patios 570 ha, Quebrada Barbillas 2,637 ha). Total 22,742 ha</v>
      </c>
      <c r="R190" s="1532"/>
      <c r="S190" s="1722"/>
      <c r="T190" s="1722"/>
      <c r="U190" s="336" t="s">
        <v>47</v>
      </c>
      <c r="V190" s="337">
        <f>+Agrologia!V12</f>
        <v>1.0000000000000002</v>
      </c>
      <c r="W190" s="338">
        <f>+V190*O190</f>
        <v>5.0000000000000017E-2</v>
      </c>
      <c r="X190" s="26"/>
      <c r="Y190" s="26"/>
      <c r="Z190" s="26"/>
      <c r="AA190" s="26"/>
      <c r="AB190" s="26"/>
      <c r="AC190" s="26"/>
      <c r="AD190" s="26"/>
      <c r="AE190" s="26"/>
      <c r="AF190" s="26"/>
      <c r="AG190" s="26"/>
    </row>
    <row r="191" spans="1:33" ht="57" customHeight="1">
      <c r="A191" s="1539"/>
      <c r="B191" s="1532"/>
      <c r="C191" s="1532"/>
      <c r="D191" s="1532"/>
      <c r="E191" s="1536"/>
      <c r="F191" s="1536"/>
      <c r="G191" s="1539"/>
      <c r="H191" s="1532"/>
      <c r="I191" s="1532"/>
      <c r="J191" s="1532"/>
      <c r="K191" s="1532"/>
      <c r="L191" s="1532"/>
      <c r="M191" s="1532"/>
      <c r="N191" s="1532"/>
      <c r="O191" s="1558"/>
      <c r="P191" s="1558"/>
      <c r="Q191" s="1558"/>
      <c r="R191" s="1532"/>
      <c r="S191" s="1558"/>
      <c r="T191" s="1558"/>
      <c r="U191" s="336" t="s">
        <v>48</v>
      </c>
      <c r="V191" s="337">
        <f>+Agrologia!V13</f>
        <v>0.91739999999999988</v>
      </c>
      <c r="W191" s="338">
        <f>+V191*O190</f>
        <v>4.5869999999999994E-2</v>
      </c>
      <c r="X191" s="26"/>
      <c r="Y191" s="26"/>
      <c r="Z191" s="26"/>
      <c r="AA191" s="26"/>
      <c r="AB191" s="26"/>
      <c r="AC191" s="26"/>
      <c r="AD191" s="26"/>
      <c r="AE191" s="26"/>
      <c r="AF191" s="26"/>
      <c r="AG191" s="26"/>
    </row>
    <row r="192" spans="1:33" ht="36" customHeight="1">
      <c r="A192" s="1539"/>
      <c r="B192" s="1532"/>
      <c r="C192" s="1532"/>
      <c r="D192" s="1532"/>
      <c r="E192" s="1536"/>
      <c r="F192" s="1536"/>
      <c r="G192" s="1539"/>
      <c r="H192" s="1532"/>
      <c r="I192" s="1532"/>
      <c r="J192" s="1532"/>
      <c r="K192" s="1532"/>
      <c r="L192" s="1532"/>
      <c r="M192" s="1532"/>
      <c r="N192" s="1532"/>
      <c r="O192" s="1634">
        <f>+Agrologia!W14</f>
        <v>0.15</v>
      </c>
      <c r="P192" s="1614"/>
      <c r="Q192" s="1598" t="str">
        <f>+Agrologia!C14</f>
        <v>Elaboración de la cartografía temática de los levantamientos Agrológicos en áreas con potencial productivo del país. (336.235 ha)</v>
      </c>
      <c r="R192" s="1532"/>
      <c r="S192" s="1722"/>
      <c r="T192" s="1722"/>
      <c r="U192" s="336" t="s">
        <v>47</v>
      </c>
      <c r="V192" s="337">
        <f>+Agrologia!V14</f>
        <v>1</v>
      </c>
      <c r="W192" s="338">
        <f>+V192*O192</f>
        <v>0.15</v>
      </c>
      <c r="X192" s="26"/>
      <c r="Y192" s="26"/>
      <c r="Z192" s="26"/>
      <c r="AA192" s="26"/>
      <c r="AB192" s="26"/>
      <c r="AC192" s="26"/>
      <c r="AD192" s="26"/>
      <c r="AE192" s="26"/>
      <c r="AF192" s="26"/>
      <c r="AG192" s="26"/>
    </row>
    <row r="193" spans="1:33" ht="36" customHeight="1">
      <c r="A193" s="1539"/>
      <c r="B193" s="1532"/>
      <c r="C193" s="1532"/>
      <c r="D193" s="1532"/>
      <c r="E193" s="1537"/>
      <c r="F193" s="1536"/>
      <c r="G193" s="1540"/>
      <c r="H193" s="1533"/>
      <c r="I193" s="1533"/>
      <c r="J193" s="1533"/>
      <c r="K193" s="1533"/>
      <c r="L193" s="1533"/>
      <c r="M193" s="1533"/>
      <c r="N193" s="1533"/>
      <c r="O193" s="1533"/>
      <c r="P193" s="1558"/>
      <c r="Q193" s="1533"/>
      <c r="R193" s="1533"/>
      <c r="S193" s="1533"/>
      <c r="T193" s="1533"/>
      <c r="U193" s="343" t="s">
        <v>48</v>
      </c>
      <c r="V193" s="344">
        <f>+Agrologia!V15</f>
        <v>1.2504999999999999</v>
      </c>
      <c r="W193" s="345">
        <f>+V193*O192</f>
        <v>0.18757499999999999</v>
      </c>
      <c r="X193" s="26"/>
      <c r="Y193" s="26"/>
      <c r="Z193" s="26"/>
      <c r="AA193" s="26"/>
      <c r="AB193" s="26"/>
      <c r="AC193" s="26"/>
      <c r="AD193" s="26"/>
      <c r="AE193" s="26"/>
      <c r="AF193" s="26"/>
      <c r="AG193" s="26"/>
    </row>
    <row r="194" spans="1:33" ht="36.75" customHeight="1">
      <c r="A194" s="1539"/>
      <c r="B194" s="1532"/>
      <c r="C194" s="1532"/>
      <c r="D194" s="1532"/>
      <c r="E194" s="1535" t="s">
        <v>45</v>
      </c>
      <c r="F194" s="1536"/>
      <c r="G194" s="1545" t="str">
        <f>+Agrologia!A21</f>
        <v>Compromisos Institucionales nacionales e internacionales</v>
      </c>
      <c r="H194" s="1569">
        <f>+Agrologia!W19</f>
        <v>0.1</v>
      </c>
      <c r="I194" s="1569" t="s">
        <v>47</v>
      </c>
      <c r="J194" s="1569">
        <f>+Agrologia!V19</f>
        <v>1</v>
      </c>
      <c r="K194" s="1657" t="str">
        <f>+Agrologia!E19</f>
        <v>100%</v>
      </c>
      <c r="L194" s="1642" t="str">
        <f>+Agrologia!D19</f>
        <v>Porcentaje</v>
      </c>
      <c r="M194" s="1642" t="str">
        <f>+Agrologia!F19</f>
        <v>Porcentaje de avance actividades de Compromisos Institucionales</v>
      </c>
      <c r="N194" s="1534" t="str">
        <f>+Agrologia!G19</f>
        <v>Eficacia</v>
      </c>
      <c r="O194" s="1631">
        <f>+Agrologia!W22</f>
        <v>0.25</v>
      </c>
      <c r="P194" s="1614"/>
      <c r="Q194" s="1597" t="str">
        <f>+Agrologia!C22</f>
        <v>1, Carta de intención entre la organización de las Naciones Unidas para la Alimentación y la Agricultura - FAO y el IGAC.</v>
      </c>
      <c r="R194" s="1595" t="str">
        <f>+Agrologia!C19</f>
        <v>Agrología</v>
      </c>
      <c r="S194" s="1584"/>
      <c r="T194" s="1584"/>
      <c r="U194" s="333" t="s">
        <v>47</v>
      </c>
      <c r="V194" s="334">
        <f>+Agrologia!V22</f>
        <v>1</v>
      </c>
      <c r="W194" s="335">
        <f>+V194*O194</f>
        <v>0.25</v>
      </c>
      <c r="X194" s="26"/>
      <c r="Y194" s="26"/>
      <c r="Z194" s="26"/>
      <c r="AA194" s="26"/>
      <c r="AB194" s="26"/>
      <c r="AC194" s="26"/>
      <c r="AD194" s="26"/>
      <c r="AE194" s="26"/>
      <c r="AF194" s="26"/>
      <c r="AG194" s="26"/>
    </row>
    <row r="195" spans="1:33" ht="36.75" customHeight="1">
      <c r="A195" s="1539"/>
      <c r="B195" s="1532"/>
      <c r="C195" s="1532"/>
      <c r="D195" s="1532"/>
      <c r="E195" s="1536"/>
      <c r="F195" s="1536"/>
      <c r="G195" s="1539"/>
      <c r="H195" s="1532"/>
      <c r="I195" s="1532"/>
      <c r="J195" s="1532"/>
      <c r="K195" s="1532"/>
      <c r="L195" s="1532"/>
      <c r="M195" s="1532"/>
      <c r="N195" s="1532"/>
      <c r="O195" s="1558"/>
      <c r="P195" s="1558"/>
      <c r="Q195" s="1558"/>
      <c r="R195" s="1532"/>
      <c r="S195" s="1558"/>
      <c r="T195" s="1558"/>
      <c r="U195" s="336" t="s">
        <v>48</v>
      </c>
      <c r="V195" s="337">
        <f>+Agrologia!V23</f>
        <v>0.75</v>
      </c>
      <c r="W195" s="338">
        <f>+V195*O194</f>
        <v>0.1875</v>
      </c>
      <c r="X195" s="26"/>
      <c r="Y195" s="26"/>
      <c r="Z195" s="26"/>
      <c r="AA195" s="26"/>
      <c r="AB195" s="26"/>
      <c r="AC195" s="26"/>
      <c r="AD195" s="26"/>
      <c r="AE195" s="26"/>
      <c r="AF195" s="26"/>
      <c r="AG195" s="26"/>
    </row>
    <row r="196" spans="1:33" ht="43.5" customHeight="1">
      <c r="A196" s="1539"/>
      <c r="B196" s="1532"/>
      <c r="C196" s="1532"/>
      <c r="D196" s="1532"/>
      <c r="E196" s="1536"/>
      <c r="F196" s="1536"/>
      <c r="G196" s="1539"/>
      <c r="H196" s="1532"/>
      <c r="I196" s="1532"/>
      <c r="J196" s="1532"/>
      <c r="K196" s="1532"/>
      <c r="L196" s="1532"/>
      <c r="M196" s="1532"/>
      <c r="N196" s="1532"/>
      <c r="O196" s="1634">
        <f>+Agrologia!W24</f>
        <v>0.25</v>
      </c>
      <c r="P196" s="1614"/>
      <c r="Q196" s="1598" t="str">
        <f>+Agrologia!C24</f>
        <v>2, Asesorar y revisar la realización del Mapa de Taxonomía de suelos y capacidad de uso de las tierras a escala 1:50.000 de Guatemala (Convenios MAGA-IGAC)</v>
      </c>
      <c r="R196" s="1532"/>
      <c r="S196" s="1722"/>
      <c r="T196" s="1722"/>
      <c r="U196" s="336" t="s">
        <v>47</v>
      </c>
      <c r="V196" s="337">
        <f>+Agrologia!V24</f>
        <v>1</v>
      </c>
      <c r="W196" s="338">
        <f>+V196*O196</f>
        <v>0.25</v>
      </c>
      <c r="X196" s="26"/>
      <c r="Y196" s="26"/>
      <c r="Z196" s="26"/>
      <c r="AA196" s="26"/>
      <c r="AB196" s="26"/>
      <c r="AC196" s="26"/>
      <c r="AD196" s="26"/>
      <c r="AE196" s="26"/>
      <c r="AF196" s="26"/>
      <c r="AG196" s="26"/>
    </row>
    <row r="197" spans="1:33" ht="43.5" customHeight="1">
      <c r="A197" s="1539"/>
      <c r="B197" s="1532"/>
      <c r="C197" s="1532"/>
      <c r="D197" s="1532"/>
      <c r="E197" s="1536"/>
      <c r="F197" s="1536"/>
      <c r="G197" s="1539"/>
      <c r="H197" s="1532"/>
      <c r="I197" s="1558"/>
      <c r="J197" s="1558"/>
      <c r="K197" s="1532"/>
      <c r="L197" s="1532"/>
      <c r="M197" s="1532"/>
      <c r="N197" s="1532"/>
      <c r="O197" s="1558"/>
      <c r="P197" s="1558"/>
      <c r="Q197" s="1558"/>
      <c r="R197" s="1532"/>
      <c r="S197" s="1558"/>
      <c r="T197" s="1558"/>
      <c r="U197" s="336" t="s">
        <v>48</v>
      </c>
      <c r="V197" s="337">
        <f>+Agrologia!V25</f>
        <v>0.75</v>
      </c>
      <c r="W197" s="338">
        <f>+V197*O196</f>
        <v>0.1875</v>
      </c>
      <c r="X197" s="26"/>
      <c r="Y197" s="26"/>
      <c r="Z197" s="26"/>
      <c r="AA197" s="26"/>
      <c r="AB197" s="26"/>
      <c r="AC197" s="26"/>
      <c r="AD197" s="26"/>
      <c r="AE197" s="26"/>
      <c r="AF197" s="26"/>
      <c r="AG197" s="26"/>
    </row>
    <row r="198" spans="1:33" ht="42.75" customHeight="1">
      <c r="A198" s="1539"/>
      <c r="B198" s="1532"/>
      <c r="C198" s="1532"/>
      <c r="D198" s="1532"/>
      <c r="E198" s="1536"/>
      <c r="F198" s="1536"/>
      <c r="G198" s="1539"/>
      <c r="H198" s="1532"/>
      <c r="I198" s="1570" t="s">
        <v>48</v>
      </c>
      <c r="J198" s="1570">
        <f>+Agrologia!V20</f>
        <v>0.75</v>
      </c>
      <c r="K198" s="1532"/>
      <c r="L198" s="1532"/>
      <c r="M198" s="1532"/>
      <c r="N198" s="1532"/>
      <c r="O198" s="1634">
        <f>+Agrologia!W26</f>
        <v>0.25</v>
      </c>
      <c r="P198" s="1614"/>
      <c r="Q198" s="1598" t="str">
        <f>+Agrologia!C26</f>
        <v>3, Convenio de Cooperación Científica para la ejecución de análisis de muestras de suelos, dentro del plan de manejo ambiental para el programa de erradicación de cultivos ilícitos – PECAT</v>
      </c>
      <c r="R198" s="1532"/>
      <c r="S198" s="1722"/>
      <c r="T198" s="1722"/>
      <c r="U198" s="336" t="s">
        <v>47</v>
      </c>
      <c r="V198" s="337">
        <f>+Agrologia!V26</f>
        <v>1</v>
      </c>
      <c r="W198" s="338">
        <f>+V198*O198</f>
        <v>0.25</v>
      </c>
      <c r="X198" s="26"/>
      <c r="Y198" s="26"/>
      <c r="Z198" s="26"/>
      <c r="AA198" s="26"/>
      <c r="AB198" s="26"/>
      <c r="AC198" s="26"/>
      <c r="AD198" s="26"/>
      <c r="AE198" s="26"/>
      <c r="AF198" s="26"/>
      <c r="AG198" s="26"/>
    </row>
    <row r="199" spans="1:33" ht="42.75" customHeight="1">
      <c r="A199" s="1539"/>
      <c r="B199" s="1532"/>
      <c r="C199" s="1532"/>
      <c r="D199" s="1532"/>
      <c r="E199" s="1536"/>
      <c r="F199" s="1536"/>
      <c r="G199" s="1539"/>
      <c r="H199" s="1532"/>
      <c r="I199" s="1532"/>
      <c r="J199" s="1532"/>
      <c r="K199" s="1532"/>
      <c r="L199" s="1532"/>
      <c r="M199" s="1532"/>
      <c r="N199" s="1532"/>
      <c r="O199" s="1558"/>
      <c r="P199" s="1558"/>
      <c r="Q199" s="1558"/>
      <c r="R199" s="1532"/>
      <c r="S199" s="1558"/>
      <c r="T199" s="1558"/>
      <c r="U199" s="336" t="s">
        <v>48</v>
      </c>
      <c r="V199" s="337">
        <f>+Agrologia!V27</f>
        <v>0.75</v>
      </c>
      <c r="W199" s="338">
        <f>+V199*O198</f>
        <v>0.1875</v>
      </c>
      <c r="X199" s="26"/>
      <c r="Y199" s="26"/>
      <c r="Z199" s="26"/>
      <c r="AA199" s="26"/>
      <c r="AB199" s="26"/>
      <c r="AC199" s="26"/>
      <c r="AD199" s="26"/>
      <c r="AE199" s="26"/>
      <c r="AF199" s="26"/>
      <c r="AG199" s="26"/>
    </row>
    <row r="200" spans="1:33" ht="26.25" customHeight="1">
      <c r="A200" s="1539"/>
      <c r="B200" s="1532"/>
      <c r="C200" s="1532"/>
      <c r="D200" s="1532"/>
      <c r="E200" s="1536"/>
      <c r="F200" s="1536"/>
      <c r="G200" s="1539"/>
      <c r="H200" s="1532"/>
      <c r="I200" s="1532"/>
      <c r="J200" s="1532"/>
      <c r="K200" s="1532"/>
      <c r="L200" s="1532"/>
      <c r="M200" s="1532"/>
      <c r="N200" s="1532"/>
      <c r="O200" s="1634">
        <f>+Agrologia!W28</f>
        <v>0.25</v>
      </c>
      <c r="P200" s="1614"/>
      <c r="Q200" s="1598" t="str">
        <f>+Agrologia!C28</f>
        <v>4, Publicaciones y proyectos relacionadas con procesos agrológicos.</v>
      </c>
      <c r="R200" s="1532"/>
      <c r="S200" s="1722"/>
      <c r="T200" s="1722"/>
      <c r="U200" s="336" t="s">
        <v>47</v>
      </c>
      <c r="V200" s="337">
        <f>+Agrologia!V28</f>
        <v>1</v>
      </c>
      <c r="W200" s="338">
        <f>+V200*O200</f>
        <v>0.25</v>
      </c>
      <c r="X200" s="26"/>
      <c r="Y200" s="26"/>
      <c r="Z200" s="26"/>
      <c r="AA200" s="26"/>
      <c r="AB200" s="26"/>
      <c r="AC200" s="26"/>
      <c r="AD200" s="26"/>
      <c r="AE200" s="26"/>
      <c r="AF200" s="26"/>
      <c r="AG200" s="26"/>
    </row>
    <row r="201" spans="1:33" ht="26.25" customHeight="1">
      <c r="A201" s="1539"/>
      <c r="B201" s="1532"/>
      <c r="C201" s="1532"/>
      <c r="D201" s="1532"/>
      <c r="E201" s="1537"/>
      <c r="F201" s="1536"/>
      <c r="G201" s="1540"/>
      <c r="H201" s="1533"/>
      <c r="I201" s="1533"/>
      <c r="J201" s="1533"/>
      <c r="K201" s="1533"/>
      <c r="L201" s="1533"/>
      <c r="M201" s="1533"/>
      <c r="N201" s="1533"/>
      <c r="O201" s="1533"/>
      <c r="P201" s="1558"/>
      <c r="Q201" s="1533"/>
      <c r="R201" s="1533"/>
      <c r="S201" s="1533"/>
      <c r="T201" s="1533"/>
      <c r="U201" s="343" t="s">
        <v>48</v>
      </c>
      <c r="V201" s="344">
        <f>+Agrologia!V29</f>
        <v>0.75</v>
      </c>
      <c r="W201" s="345">
        <f>+V201*O200</f>
        <v>0.1875</v>
      </c>
      <c r="X201" s="26"/>
      <c r="Y201" s="26"/>
      <c r="Z201" s="26"/>
      <c r="AA201" s="26"/>
      <c r="AB201" s="26"/>
      <c r="AC201" s="26"/>
      <c r="AD201" s="26"/>
      <c r="AE201" s="26"/>
      <c r="AF201" s="26"/>
      <c r="AG201" s="26"/>
    </row>
    <row r="202" spans="1:33" ht="24" customHeight="1">
      <c r="A202" s="1539"/>
      <c r="B202" s="1532"/>
      <c r="C202" s="1532"/>
      <c r="D202" s="1532"/>
      <c r="E202" s="1535" t="s">
        <v>45</v>
      </c>
      <c r="F202" s="1536"/>
      <c r="G202" s="1545" t="str">
        <f>+Agrologia!A35</f>
        <v>0403003 - Servicio de identificación de áreas homogéneas de tierras</v>
      </c>
      <c r="H202" s="1569">
        <f>+Agrologia!W33</f>
        <v>0.15</v>
      </c>
      <c r="I202" s="1569" t="s">
        <v>47</v>
      </c>
      <c r="J202" s="1694">
        <f>+Agrologia!V33</f>
        <v>150</v>
      </c>
      <c r="K202" s="1659" t="str">
        <f>+Agrologia!E33</f>
        <v>150</v>
      </c>
      <c r="L202" s="1642" t="str">
        <f>+Agrologia!D33</f>
        <v>municipio</v>
      </c>
      <c r="M202" s="1642" t="str">
        <f>+Agrologia!F33</f>
        <v>Municipios realizados</v>
      </c>
      <c r="N202" s="1534" t="str">
        <f>+Agrologia!G33</f>
        <v>Eficacia</v>
      </c>
      <c r="O202" s="1631">
        <f>+Agrologia!W36</f>
        <v>0.3</v>
      </c>
      <c r="P202" s="1614"/>
      <c r="Q202" s="1597" t="str">
        <f>+Agrologia!C36</f>
        <v>Correlación o actualización de las áreas homogéneas de tierras de 95 Municipios.</v>
      </c>
      <c r="R202" s="1595" t="str">
        <f>+Agrologia!C33</f>
        <v>Agrología</v>
      </c>
      <c r="S202" s="1584"/>
      <c r="T202" s="1584"/>
      <c r="U202" s="333" t="s">
        <v>47</v>
      </c>
      <c r="V202" s="334">
        <f>+Agrologia!V36</f>
        <v>0.99999999999999989</v>
      </c>
      <c r="W202" s="335">
        <f>+V202*O202</f>
        <v>0.29999999999999993</v>
      </c>
      <c r="X202" s="26"/>
      <c r="Y202" s="26"/>
      <c r="Z202" s="26"/>
      <c r="AA202" s="26"/>
      <c r="AB202" s="26"/>
      <c r="AC202" s="26"/>
      <c r="AD202" s="26"/>
      <c r="AE202" s="26"/>
      <c r="AF202" s="26"/>
      <c r="AG202" s="26"/>
    </row>
    <row r="203" spans="1:33" ht="24" customHeight="1">
      <c r="A203" s="1539"/>
      <c r="B203" s="1532"/>
      <c r="C203" s="1532"/>
      <c r="D203" s="1532"/>
      <c r="E203" s="1536"/>
      <c r="F203" s="1536"/>
      <c r="G203" s="1539"/>
      <c r="H203" s="1532"/>
      <c r="I203" s="1532"/>
      <c r="J203" s="1532"/>
      <c r="K203" s="1532"/>
      <c r="L203" s="1532"/>
      <c r="M203" s="1532"/>
      <c r="N203" s="1532"/>
      <c r="O203" s="1558"/>
      <c r="P203" s="1558"/>
      <c r="Q203" s="1558"/>
      <c r="R203" s="1532"/>
      <c r="S203" s="1558"/>
      <c r="T203" s="1558"/>
      <c r="U203" s="336" t="s">
        <v>48</v>
      </c>
      <c r="V203" s="337">
        <f>+Agrologia!V37</f>
        <v>0.79999999999999993</v>
      </c>
      <c r="W203" s="338">
        <f>+V203*O202</f>
        <v>0.23999999999999996</v>
      </c>
      <c r="X203" s="26"/>
      <c r="Y203" s="26"/>
      <c r="Z203" s="26"/>
      <c r="AA203" s="26"/>
      <c r="AB203" s="26"/>
      <c r="AC203" s="26"/>
      <c r="AD203" s="26"/>
      <c r="AE203" s="26"/>
      <c r="AF203" s="26"/>
      <c r="AG203" s="26"/>
    </row>
    <row r="204" spans="1:33" ht="24.75" customHeight="1">
      <c r="A204" s="1539"/>
      <c r="B204" s="1532"/>
      <c r="C204" s="1532"/>
      <c r="D204" s="1532"/>
      <c r="E204" s="1536"/>
      <c r="F204" s="1536"/>
      <c r="G204" s="1539"/>
      <c r="H204" s="1532"/>
      <c r="I204" s="1532"/>
      <c r="J204" s="1532"/>
      <c r="K204" s="1532"/>
      <c r="L204" s="1532"/>
      <c r="M204" s="1532"/>
      <c r="N204" s="1532"/>
      <c r="O204" s="1634">
        <f>+Agrologia!W38</f>
        <v>0.2</v>
      </c>
      <c r="P204" s="1614"/>
      <c r="Q204" s="1598" t="str">
        <f>+Agrologia!C38</f>
        <v>Actualización en zonas de Restitución de tierras de 55 municipios según requerimientos de la URT.</v>
      </c>
      <c r="R204" s="1532"/>
      <c r="S204" s="1722"/>
      <c r="T204" s="1722"/>
      <c r="U204" s="336" t="s">
        <v>47</v>
      </c>
      <c r="V204" s="337">
        <f>+Agrologia!V38</f>
        <v>0.99999999999999989</v>
      </c>
      <c r="W204" s="338">
        <f>+V204*O204</f>
        <v>0.19999999999999998</v>
      </c>
      <c r="X204" s="26"/>
      <c r="Y204" s="26"/>
      <c r="Z204" s="26"/>
      <c r="AA204" s="26"/>
      <c r="AB204" s="26"/>
      <c r="AC204" s="26"/>
      <c r="AD204" s="26"/>
      <c r="AE204" s="26"/>
      <c r="AF204" s="26"/>
      <c r="AG204" s="26"/>
    </row>
    <row r="205" spans="1:33" ht="24.75" customHeight="1">
      <c r="A205" s="1539"/>
      <c r="B205" s="1532"/>
      <c r="C205" s="1532"/>
      <c r="D205" s="1532"/>
      <c r="E205" s="1536"/>
      <c r="F205" s="1536"/>
      <c r="G205" s="1539"/>
      <c r="H205" s="1532"/>
      <c r="I205" s="1532"/>
      <c r="J205" s="1532"/>
      <c r="K205" s="1532"/>
      <c r="L205" s="1532"/>
      <c r="M205" s="1532"/>
      <c r="N205" s="1532"/>
      <c r="O205" s="1558"/>
      <c r="P205" s="1558"/>
      <c r="Q205" s="1558"/>
      <c r="R205" s="1532"/>
      <c r="S205" s="1558"/>
      <c r="T205" s="1558"/>
      <c r="U205" s="336" t="s">
        <v>48</v>
      </c>
      <c r="V205" s="337">
        <f>+Agrologia!V39</f>
        <v>0.79999999999999993</v>
      </c>
      <c r="W205" s="338">
        <f>+V205*O204</f>
        <v>0.16</v>
      </c>
      <c r="X205" s="26"/>
      <c r="Y205" s="26"/>
      <c r="Z205" s="26"/>
      <c r="AA205" s="26"/>
      <c r="AB205" s="26"/>
      <c r="AC205" s="26"/>
      <c r="AD205" s="26"/>
      <c r="AE205" s="26"/>
      <c r="AF205" s="26"/>
      <c r="AG205" s="26"/>
    </row>
    <row r="206" spans="1:33" ht="31.5" customHeight="1">
      <c r="A206" s="1539"/>
      <c r="B206" s="1532"/>
      <c r="C206" s="1532"/>
      <c r="D206" s="1532"/>
      <c r="E206" s="1536"/>
      <c r="F206" s="1536"/>
      <c r="G206" s="1539"/>
      <c r="H206" s="1532"/>
      <c r="I206" s="1558"/>
      <c r="J206" s="1558"/>
      <c r="K206" s="1532"/>
      <c r="L206" s="1532"/>
      <c r="M206" s="1532"/>
      <c r="N206" s="1532"/>
      <c r="O206" s="1634">
        <f>+Agrologia!W40</f>
        <v>0.2</v>
      </c>
      <c r="P206" s="1614"/>
      <c r="Q206" s="1598" t="str">
        <f>+Agrologia!C40</f>
        <v>Atención prioritaria solicitudes judiciales, catastrales procesos de restitución de tierras, etc.</v>
      </c>
      <c r="R206" s="1532"/>
      <c r="S206" s="1722"/>
      <c r="T206" s="1722"/>
      <c r="U206" s="336" t="s">
        <v>47</v>
      </c>
      <c r="V206" s="337">
        <f>+Agrologia!V40</f>
        <v>0.99999999999999989</v>
      </c>
      <c r="W206" s="338">
        <f>+V206*O206</f>
        <v>0.19999999999999998</v>
      </c>
      <c r="X206" s="26"/>
      <c r="Y206" s="26"/>
      <c r="Z206" s="26"/>
      <c r="AA206" s="26"/>
      <c r="AB206" s="26"/>
      <c r="AC206" s="26"/>
      <c r="AD206" s="26"/>
      <c r="AE206" s="26"/>
      <c r="AF206" s="26"/>
      <c r="AG206" s="26"/>
    </row>
    <row r="207" spans="1:33" ht="31.5" customHeight="1">
      <c r="A207" s="1539"/>
      <c r="B207" s="1532"/>
      <c r="C207" s="1532"/>
      <c r="D207" s="1532"/>
      <c r="E207" s="1536"/>
      <c r="F207" s="1536"/>
      <c r="G207" s="1539"/>
      <c r="H207" s="1532"/>
      <c r="I207" s="1570" t="s">
        <v>48</v>
      </c>
      <c r="J207" s="1695">
        <f>+Agrologia!V34</f>
        <v>117.55</v>
      </c>
      <c r="K207" s="1532"/>
      <c r="L207" s="1532"/>
      <c r="M207" s="1532"/>
      <c r="N207" s="1532"/>
      <c r="O207" s="1558"/>
      <c r="P207" s="1558"/>
      <c r="Q207" s="1558"/>
      <c r="R207" s="1532"/>
      <c r="S207" s="1558"/>
      <c r="T207" s="1558"/>
      <c r="U207" s="336" t="s">
        <v>48</v>
      </c>
      <c r="V207" s="337">
        <f>+Agrologia!V41</f>
        <v>0.7699999999999998</v>
      </c>
      <c r="W207" s="338">
        <f>+V207*O206</f>
        <v>0.15399999999999997</v>
      </c>
      <c r="X207" s="26"/>
      <c r="Y207" s="26"/>
      <c r="Z207" s="26"/>
      <c r="AA207" s="26"/>
      <c r="AB207" s="26"/>
      <c r="AC207" s="26"/>
      <c r="AD207" s="26"/>
      <c r="AE207" s="26"/>
      <c r="AF207" s="26"/>
      <c r="AG207" s="26"/>
    </row>
    <row r="208" spans="1:33" ht="34.5" customHeight="1">
      <c r="A208" s="1539"/>
      <c r="B208" s="1532"/>
      <c r="C208" s="1532"/>
      <c r="D208" s="1532"/>
      <c r="E208" s="1536"/>
      <c r="F208" s="1536"/>
      <c r="G208" s="1539"/>
      <c r="H208" s="1532"/>
      <c r="I208" s="1532"/>
      <c r="J208" s="1532"/>
      <c r="K208" s="1532"/>
      <c r="L208" s="1532"/>
      <c r="M208" s="1532"/>
      <c r="N208" s="1532"/>
      <c r="O208" s="1634">
        <f>+Agrologia!W42</f>
        <v>0.2</v>
      </c>
      <c r="P208" s="1614"/>
      <c r="Q208" s="1598" t="str">
        <f>+Agrologia!C42</f>
        <v>Estructuración control de calidad y correlación digital de la información de áreas homogéneas producida por el GIT de Levantamientos y Aplicaciones.</v>
      </c>
      <c r="R208" s="1532"/>
      <c r="S208" s="1722"/>
      <c r="T208" s="1722"/>
      <c r="U208" s="336" t="s">
        <v>47</v>
      </c>
      <c r="V208" s="337">
        <f>+Agrologia!V42</f>
        <v>0.99999999999999989</v>
      </c>
      <c r="W208" s="338">
        <f>+V208*O208</f>
        <v>0.19999999999999998</v>
      </c>
      <c r="X208" s="26"/>
      <c r="Y208" s="26"/>
      <c r="Z208" s="26"/>
      <c r="AA208" s="26"/>
      <c r="AB208" s="26"/>
      <c r="AC208" s="26"/>
      <c r="AD208" s="26"/>
      <c r="AE208" s="26"/>
      <c r="AF208" s="26"/>
      <c r="AG208" s="26"/>
    </row>
    <row r="209" spans="1:33" ht="34.5" customHeight="1">
      <c r="A209" s="1539"/>
      <c r="B209" s="1532"/>
      <c r="C209" s="1532"/>
      <c r="D209" s="1532"/>
      <c r="E209" s="1536"/>
      <c r="F209" s="1536"/>
      <c r="G209" s="1539"/>
      <c r="H209" s="1532"/>
      <c r="I209" s="1532"/>
      <c r="J209" s="1532"/>
      <c r="K209" s="1532"/>
      <c r="L209" s="1532"/>
      <c r="M209" s="1532"/>
      <c r="N209" s="1532"/>
      <c r="O209" s="1558"/>
      <c r="P209" s="1558"/>
      <c r="Q209" s="1558"/>
      <c r="R209" s="1532"/>
      <c r="S209" s="1558"/>
      <c r="T209" s="1558"/>
      <c r="U209" s="336" t="s">
        <v>48</v>
      </c>
      <c r="V209" s="337">
        <f>+Agrologia!V43</f>
        <v>0.77999999999999992</v>
      </c>
      <c r="W209" s="338">
        <f>+V209*O208</f>
        <v>0.156</v>
      </c>
      <c r="X209" s="26"/>
      <c r="Y209" s="26"/>
      <c r="Z209" s="26"/>
      <c r="AA209" s="26"/>
      <c r="AB209" s="26"/>
      <c r="AC209" s="26"/>
      <c r="AD209" s="26"/>
      <c r="AE209" s="26"/>
      <c r="AF209" s="26"/>
      <c r="AG209" s="26"/>
    </row>
    <row r="210" spans="1:33" ht="31.5" customHeight="1">
      <c r="A210" s="1539"/>
      <c r="B210" s="1532"/>
      <c r="C210" s="1532"/>
      <c r="D210" s="1532"/>
      <c r="E210" s="1536"/>
      <c r="F210" s="1536"/>
      <c r="G210" s="1539"/>
      <c r="H210" s="1532"/>
      <c r="I210" s="1532"/>
      <c r="J210" s="1532"/>
      <c r="K210" s="1532"/>
      <c r="L210" s="1532"/>
      <c r="M210" s="1532"/>
      <c r="N210" s="1532"/>
      <c r="O210" s="1634">
        <f>+Agrologia!W44</f>
        <v>0.1</v>
      </c>
      <c r="P210" s="1614"/>
      <c r="Q210" s="1598" t="str">
        <f>+Agrologia!C44</f>
        <v>Entrega de insumos, estadísticas y mapas de las solicitudes judiciales, catastrales, procesos de restitución de tierras a demanda.</v>
      </c>
      <c r="R210" s="1532"/>
      <c r="S210" s="1722"/>
      <c r="T210" s="1722"/>
      <c r="U210" s="336" t="s">
        <v>47</v>
      </c>
      <c r="V210" s="337">
        <f>+Agrologia!V44</f>
        <v>0.99999999999999989</v>
      </c>
      <c r="W210" s="338">
        <f>+V210*O210</f>
        <v>9.9999999999999992E-2</v>
      </c>
      <c r="X210" s="26"/>
      <c r="Y210" s="26"/>
      <c r="Z210" s="26"/>
      <c r="AA210" s="26"/>
      <c r="AB210" s="26"/>
      <c r="AC210" s="26"/>
      <c r="AD210" s="26"/>
      <c r="AE210" s="26"/>
      <c r="AF210" s="26"/>
      <c r="AG210" s="26"/>
    </row>
    <row r="211" spans="1:33" ht="31.5" customHeight="1">
      <c r="A211" s="1539"/>
      <c r="B211" s="1532"/>
      <c r="C211" s="1532"/>
      <c r="D211" s="1532"/>
      <c r="E211" s="1537"/>
      <c r="F211" s="1536"/>
      <c r="G211" s="1540"/>
      <c r="H211" s="1533"/>
      <c r="I211" s="1533"/>
      <c r="J211" s="1533"/>
      <c r="K211" s="1533"/>
      <c r="L211" s="1533"/>
      <c r="M211" s="1533"/>
      <c r="N211" s="1533"/>
      <c r="O211" s="1533"/>
      <c r="P211" s="1558"/>
      <c r="Q211" s="1533"/>
      <c r="R211" s="1533"/>
      <c r="S211" s="1533"/>
      <c r="T211" s="1533"/>
      <c r="U211" s="343" t="s">
        <v>48</v>
      </c>
      <c r="V211" s="344">
        <f>+Agrologia!V45</f>
        <v>0.74999999999999989</v>
      </c>
      <c r="W211" s="345">
        <f>+V211*O210</f>
        <v>7.4999999999999997E-2</v>
      </c>
      <c r="X211" s="26"/>
      <c r="Y211" s="26"/>
      <c r="Z211" s="26"/>
      <c r="AA211" s="26"/>
      <c r="AB211" s="26"/>
      <c r="AC211" s="26"/>
      <c r="AD211" s="26"/>
      <c r="AE211" s="26"/>
      <c r="AF211" s="26"/>
      <c r="AG211" s="26"/>
    </row>
    <row r="212" spans="1:33" ht="24" customHeight="1">
      <c r="A212" s="1539"/>
      <c r="B212" s="1532"/>
      <c r="C212" s="1532"/>
      <c r="D212" s="1532"/>
      <c r="E212" s="1535" t="s">
        <v>45</v>
      </c>
      <c r="F212" s="1536"/>
      <c r="G212" s="1545" t="str">
        <f>+Agrologia!A51</f>
        <v>0403002 - Servicio de análisis químicos, físicos, mineralógicos y biológicos de suelos</v>
      </c>
      <c r="H212" s="1569">
        <f>+Agrologia!W49</f>
        <v>0.2</v>
      </c>
      <c r="I212" s="1569" t="s">
        <v>47</v>
      </c>
      <c r="J212" s="1694">
        <f>+Agrologia!V49</f>
        <v>84000.000000000015</v>
      </c>
      <c r="K212" s="1659">
        <f>+Agrologia!E49</f>
        <v>84000</v>
      </c>
      <c r="L212" s="1642" t="str">
        <f>+Agrologia!D49</f>
        <v>Análisis</v>
      </c>
      <c r="M212" s="1642" t="str">
        <f>+Agrologia!F49</f>
        <v>Análisis químicos, físicos, mineralógicos y biológicos de suelos realizados</v>
      </c>
      <c r="N212" s="1534" t="str">
        <f>+Agrologia!G49</f>
        <v>Eficacia</v>
      </c>
      <c r="O212" s="1631">
        <f>+Agrologia!W52</f>
        <v>0.42080000000000001</v>
      </c>
      <c r="P212" s="1614"/>
      <c r="Q212" s="1597" t="str">
        <f>+Agrologia!C52</f>
        <v>MISIONAL Ejecutar análisis químico de suelos, aguas y tejido vegetal (35,400)</v>
      </c>
      <c r="R212" s="1595" t="str">
        <f>+Agrologia!C49</f>
        <v>Agrología</v>
      </c>
      <c r="S212" s="1584"/>
      <c r="T212" s="1584"/>
      <c r="U212" s="333" t="s">
        <v>47</v>
      </c>
      <c r="V212" s="334">
        <f>+Agrologia!V52</f>
        <v>0.99999999999999978</v>
      </c>
      <c r="W212" s="335">
        <f>+V212*O212</f>
        <v>0.4207999999999999</v>
      </c>
      <c r="X212" s="26"/>
      <c r="Y212" s="26"/>
      <c r="Z212" s="26"/>
      <c r="AA212" s="26"/>
      <c r="AB212" s="26"/>
      <c r="AC212" s="26"/>
      <c r="AD212" s="26"/>
      <c r="AE212" s="26"/>
      <c r="AF212" s="26"/>
      <c r="AG212" s="26"/>
    </row>
    <row r="213" spans="1:33" ht="24" customHeight="1">
      <c r="A213" s="1539"/>
      <c r="B213" s="1532"/>
      <c r="C213" s="1532"/>
      <c r="D213" s="1532"/>
      <c r="E213" s="1536"/>
      <c r="F213" s="1536"/>
      <c r="G213" s="1539"/>
      <c r="H213" s="1532"/>
      <c r="I213" s="1532"/>
      <c r="J213" s="1532"/>
      <c r="K213" s="1532"/>
      <c r="L213" s="1532"/>
      <c r="M213" s="1532"/>
      <c r="N213" s="1532"/>
      <c r="O213" s="1558"/>
      <c r="P213" s="1558"/>
      <c r="Q213" s="1558"/>
      <c r="R213" s="1532"/>
      <c r="S213" s="1558"/>
      <c r="T213" s="1558"/>
      <c r="U213" s="336" t="s">
        <v>48</v>
      </c>
      <c r="V213" s="337">
        <f>+Agrologia!V53</f>
        <v>0.59640000000000004</v>
      </c>
      <c r="W213" s="338">
        <f>+V213*O212</f>
        <v>0.25096512000000004</v>
      </c>
      <c r="X213" s="26"/>
      <c r="Y213" s="26"/>
      <c r="Z213" s="26"/>
      <c r="AA213" s="26"/>
      <c r="AB213" s="26"/>
      <c r="AC213" s="26"/>
      <c r="AD213" s="26"/>
      <c r="AE213" s="26"/>
      <c r="AF213" s="26"/>
      <c r="AG213" s="26"/>
    </row>
    <row r="214" spans="1:33" ht="24" customHeight="1">
      <c r="A214" s="1539"/>
      <c r="B214" s="1532"/>
      <c r="C214" s="1532"/>
      <c r="D214" s="1532"/>
      <c r="E214" s="1536"/>
      <c r="F214" s="1536"/>
      <c r="G214" s="1539"/>
      <c r="H214" s="1532"/>
      <c r="I214" s="1532"/>
      <c r="J214" s="1532"/>
      <c r="K214" s="1532"/>
      <c r="L214" s="1532"/>
      <c r="M214" s="1532"/>
      <c r="N214" s="1532"/>
      <c r="O214" s="1634">
        <f>+Agrologia!W54</f>
        <v>4.8000000000000001E-2</v>
      </c>
      <c r="P214" s="1614"/>
      <c r="Q214" s="1598" t="str">
        <f>+Agrologia!C54</f>
        <v>MISIONAL Ejecutar análisis físicos de suelos (4,000)</v>
      </c>
      <c r="R214" s="1532"/>
      <c r="S214" s="1722"/>
      <c r="T214" s="1722"/>
      <c r="U214" s="336" t="s">
        <v>47</v>
      </c>
      <c r="V214" s="337">
        <f>+Agrologia!V54</f>
        <v>0.99999999999999978</v>
      </c>
      <c r="W214" s="338">
        <f>+V214*O214</f>
        <v>4.7999999999999987E-2</v>
      </c>
      <c r="X214" s="26"/>
      <c r="Y214" s="26"/>
      <c r="Z214" s="26"/>
      <c r="AA214" s="26"/>
      <c r="AB214" s="26"/>
      <c r="AC214" s="26"/>
      <c r="AD214" s="26"/>
      <c r="AE214" s="26"/>
      <c r="AF214" s="26"/>
      <c r="AG214" s="26"/>
    </row>
    <row r="215" spans="1:33" ht="24" customHeight="1">
      <c r="A215" s="1539"/>
      <c r="B215" s="1532"/>
      <c r="C215" s="1532"/>
      <c r="D215" s="1532"/>
      <c r="E215" s="1536"/>
      <c r="F215" s="1536"/>
      <c r="G215" s="1539"/>
      <c r="H215" s="1532"/>
      <c r="I215" s="1532"/>
      <c r="J215" s="1532"/>
      <c r="K215" s="1532"/>
      <c r="L215" s="1532"/>
      <c r="M215" s="1532"/>
      <c r="N215" s="1532"/>
      <c r="O215" s="1558"/>
      <c r="P215" s="1558"/>
      <c r="Q215" s="1558"/>
      <c r="R215" s="1532"/>
      <c r="S215" s="1558"/>
      <c r="T215" s="1558"/>
      <c r="U215" s="336" t="s">
        <v>48</v>
      </c>
      <c r="V215" s="337">
        <f>+Agrologia!V55</f>
        <v>0.35589999999999999</v>
      </c>
      <c r="W215" s="338">
        <f>+V215*O214</f>
        <v>1.70832E-2</v>
      </c>
      <c r="X215" s="26"/>
      <c r="Y215" s="26"/>
      <c r="Z215" s="26"/>
      <c r="AA215" s="26"/>
      <c r="AB215" s="26"/>
      <c r="AC215" s="26"/>
      <c r="AD215" s="26"/>
      <c r="AE215" s="26"/>
      <c r="AF215" s="26"/>
      <c r="AG215" s="26"/>
    </row>
    <row r="216" spans="1:33" ht="24" customHeight="1">
      <c r="A216" s="1539"/>
      <c r="B216" s="1532"/>
      <c r="C216" s="1532"/>
      <c r="D216" s="1532"/>
      <c r="E216" s="1536"/>
      <c r="F216" s="1536"/>
      <c r="G216" s="1539"/>
      <c r="H216" s="1532"/>
      <c r="I216" s="1532"/>
      <c r="J216" s="1532"/>
      <c r="K216" s="1532"/>
      <c r="L216" s="1532"/>
      <c r="M216" s="1532"/>
      <c r="N216" s="1532"/>
      <c r="O216" s="1634">
        <f>+Agrologia!W56</f>
        <v>1.7999999999999999E-2</v>
      </c>
      <c r="P216" s="1614"/>
      <c r="Q216" s="1598" t="str">
        <f>+Agrologia!C56</f>
        <v>MISIONAL Ejecutar análisis mineralógicos y micro morfológicos de suelos (1,500)</v>
      </c>
      <c r="R216" s="1532"/>
      <c r="S216" s="1722"/>
      <c r="T216" s="1722"/>
      <c r="U216" s="336" t="s">
        <v>47</v>
      </c>
      <c r="V216" s="337">
        <f>+Agrologia!V56</f>
        <v>0.99999999999999978</v>
      </c>
      <c r="W216" s="338">
        <f>+V216*O216</f>
        <v>1.7999999999999995E-2</v>
      </c>
      <c r="X216" s="26"/>
      <c r="Y216" s="26"/>
      <c r="Z216" s="26"/>
      <c r="AA216" s="26"/>
      <c r="AB216" s="26"/>
      <c r="AC216" s="26"/>
      <c r="AD216" s="26"/>
      <c r="AE216" s="26"/>
      <c r="AF216" s="26"/>
      <c r="AG216" s="26"/>
    </row>
    <row r="217" spans="1:33" ht="24" customHeight="1">
      <c r="A217" s="1539"/>
      <c r="B217" s="1532"/>
      <c r="C217" s="1532"/>
      <c r="D217" s="1532"/>
      <c r="E217" s="1536"/>
      <c r="F217" s="1536"/>
      <c r="G217" s="1539"/>
      <c r="H217" s="1532"/>
      <c r="I217" s="1532"/>
      <c r="J217" s="1532"/>
      <c r="K217" s="1532"/>
      <c r="L217" s="1532"/>
      <c r="M217" s="1532"/>
      <c r="N217" s="1532"/>
      <c r="O217" s="1558"/>
      <c r="P217" s="1558"/>
      <c r="Q217" s="1558"/>
      <c r="R217" s="1532"/>
      <c r="S217" s="1558"/>
      <c r="T217" s="1558"/>
      <c r="U217" s="336" t="s">
        <v>48</v>
      </c>
      <c r="V217" s="337">
        <f>+Agrologia!V57</f>
        <v>0.5766</v>
      </c>
      <c r="W217" s="338">
        <f>+V217*O216</f>
        <v>1.0378799999999999E-2</v>
      </c>
      <c r="X217" s="26"/>
      <c r="Y217" s="26"/>
      <c r="Z217" s="26"/>
      <c r="AA217" s="26"/>
      <c r="AB217" s="26"/>
      <c r="AC217" s="26"/>
      <c r="AD217" s="26"/>
      <c r="AE217" s="26"/>
      <c r="AF217" s="26"/>
      <c r="AG217" s="26"/>
    </row>
    <row r="218" spans="1:33" ht="24" customHeight="1">
      <c r="A218" s="1539"/>
      <c r="B218" s="1532"/>
      <c r="C218" s="1532"/>
      <c r="D218" s="1532"/>
      <c r="E218" s="1536"/>
      <c r="F218" s="1536"/>
      <c r="G218" s="1539"/>
      <c r="H218" s="1532"/>
      <c r="I218" s="1532"/>
      <c r="J218" s="1532"/>
      <c r="K218" s="1532"/>
      <c r="L218" s="1532"/>
      <c r="M218" s="1532"/>
      <c r="N218" s="1532"/>
      <c r="O218" s="1634">
        <f>+Agrologia!W58</f>
        <v>1.32E-2</v>
      </c>
      <c r="P218" s="1614"/>
      <c r="Q218" s="1598" t="str">
        <f>+Agrologia!C58</f>
        <v>MISIONAL Ejecutar análisis biológicos de suelos (1,100)</v>
      </c>
      <c r="R218" s="1532"/>
      <c r="S218" s="1722"/>
      <c r="T218" s="1722"/>
      <c r="U218" s="336" t="s">
        <v>47</v>
      </c>
      <c r="V218" s="337">
        <f>+Agrologia!V58</f>
        <v>0.99999999999999978</v>
      </c>
      <c r="W218" s="338">
        <f>+V218*O218</f>
        <v>1.3199999999999996E-2</v>
      </c>
      <c r="X218" s="26"/>
      <c r="Y218" s="26"/>
      <c r="Z218" s="26"/>
      <c r="AA218" s="26"/>
      <c r="AB218" s="26"/>
      <c r="AC218" s="26"/>
      <c r="AD218" s="26"/>
      <c r="AE218" s="26"/>
      <c r="AF218" s="26"/>
      <c r="AG218" s="26"/>
    </row>
    <row r="219" spans="1:33" ht="24" customHeight="1">
      <c r="A219" s="1539"/>
      <c r="B219" s="1532"/>
      <c r="C219" s="1532"/>
      <c r="D219" s="1532"/>
      <c r="E219" s="1536"/>
      <c r="F219" s="1536"/>
      <c r="G219" s="1539"/>
      <c r="H219" s="1532"/>
      <c r="I219" s="1558"/>
      <c r="J219" s="1558"/>
      <c r="K219" s="1532"/>
      <c r="L219" s="1532"/>
      <c r="M219" s="1532"/>
      <c r="N219" s="1532"/>
      <c r="O219" s="1558"/>
      <c r="P219" s="1558"/>
      <c r="Q219" s="1558"/>
      <c r="R219" s="1532"/>
      <c r="S219" s="1558"/>
      <c r="T219" s="1558"/>
      <c r="U219" s="336" t="s">
        <v>48</v>
      </c>
      <c r="V219" s="337">
        <f>+Agrologia!V59</f>
        <v>1.3169999999999999</v>
      </c>
      <c r="W219" s="338">
        <f>+V219*O218</f>
        <v>1.7384399999999998E-2</v>
      </c>
      <c r="X219" s="26"/>
      <c r="Y219" s="26"/>
      <c r="Z219" s="26"/>
      <c r="AA219" s="26"/>
      <c r="AB219" s="26"/>
      <c r="AC219" s="26"/>
      <c r="AD219" s="26"/>
      <c r="AE219" s="26"/>
      <c r="AF219" s="26"/>
      <c r="AG219" s="26"/>
    </row>
    <row r="220" spans="1:33" ht="24" customHeight="1">
      <c r="A220" s="1539"/>
      <c r="B220" s="1532"/>
      <c r="C220" s="1532"/>
      <c r="D220" s="1532"/>
      <c r="E220" s="1536"/>
      <c r="F220" s="1536"/>
      <c r="G220" s="1539"/>
      <c r="H220" s="1532"/>
      <c r="I220" s="1570" t="s">
        <v>48</v>
      </c>
      <c r="J220" s="1695">
        <f>+Agrologia!V50</f>
        <v>45546</v>
      </c>
      <c r="K220" s="1532"/>
      <c r="L220" s="1532"/>
      <c r="M220" s="1532"/>
      <c r="N220" s="1532"/>
      <c r="O220" s="1634">
        <f>+Agrologia!W60</f>
        <v>0.3695</v>
      </c>
      <c r="P220" s="1614"/>
      <c r="Q220" s="1598" t="str">
        <f>+Agrologia!C60</f>
        <v>CONVENIOS Ejecutar análisis químico de suelos, aguas y tejido vegetal (30,775)</v>
      </c>
      <c r="R220" s="1532"/>
      <c r="S220" s="1722"/>
      <c r="T220" s="1722"/>
      <c r="U220" s="336" t="s">
        <v>47</v>
      </c>
      <c r="V220" s="337">
        <f>+Agrologia!V60</f>
        <v>0.99999999999999989</v>
      </c>
      <c r="W220" s="338">
        <f>+V220*O220</f>
        <v>0.36949999999999994</v>
      </c>
      <c r="X220" s="26"/>
      <c r="Y220" s="26"/>
      <c r="Z220" s="26"/>
      <c r="AA220" s="26"/>
      <c r="AB220" s="26"/>
      <c r="AC220" s="26"/>
      <c r="AD220" s="26"/>
      <c r="AE220" s="26"/>
      <c r="AF220" s="26"/>
      <c r="AG220" s="26"/>
    </row>
    <row r="221" spans="1:33" ht="24" customHeight="1">
      <c r="A221" s="1539"/>
      <c r="B221" s="1532"/>
      <c r="C221" s="1532"/>
      <c r="D221" s="1532"/>
      <c r="E221" s="1536"/>
      <c r="F221" s="1536"/>
      <c r="G221" s="1539"/>
      <c r="H221" s="1532"/>
      <c r="I221" s="1532"/>
      <c r="J221" s="1532"/>
      <c r="K221" s="1532"/>
      <c r="L221" s="1532"/>
      <c r="M221" s="1532"/>
      <c r="N221" s="1532"/>
      <c r="O221" s="1558"/>
      <c r="P221" s="1558"/>
      <c r="Q221" s="1558"/>
      <c r="R221" s="1532"/>
      <c r="S221" s="1558"/>
      <c r="T221" s="1558"/>
      <c r="U221" s="336" t="s">
        <v>48</v>
      </c>
      <c r="V221" s="337">
        <f>+Agrologia!V61</f>
        <v>0.45850000000000002</v>
      </c>
      <c r="W221" s="338">
        <f>+V221*O220</f>
        <v>0.16941575</v>
      </c>
      <c r="X221" s="26"/>
      <c r="Y221" s="26"/>
      <c r="Z221" s="26"/>
      <c r="AA221" s="26"/>
      <c r="AB221" s="26"/>
      <c r="AC221" s="26"/>
      <c r="AD221" s="26"/>
      <c r="AE221" s="26"/>
      <c r="AF221" s="26"/>
      <c r="AG221" s="26"/>
    </row>
    <row r="222" spans="1:33" ht="24" customHeight="1">
      <c r="A222" s="1539"/>
      <c r="B222" s="1532"/>
      <c r="C222" s="1532"/>
      <c r="D222" s="1532"/>
      <c r="E222" s="1536"/>
      <c r="F222" s="1536"/>
      <c r="G222" s="1539"/>
      <c r="H222" s="1532"/>
      <c r="I222" s="1532"/>
      <c r="J222" s="1532"/>
      <c r="K222" s="1532"/>
      <c r="L222" s="1532"/>
      <c r="M222" s="1532"/>
      <c r="N222" s="1532"/>
      <c r="O222" s="1634">
        <f>+Agrologia!W62</f>
        <v>9.4500000000000001E-2</v>
      </c>
      <c r="P222" s="1614"/>
      <c r="Q222" s="1598" t="str">
        <f>+Agrologia!C62</f>
        <v>CONVENIOS Ejecutar análisis físicos de suelos (8,000)</v>
      </c>
      <c r="R222" s="1532"/>
      <c r="S222" s="1722"/>
      <c r="T222" s="1722"/>
      <c r="U222" s="336" t="s">
        <v>47</v>
      </c>
      <c r="V222" s="337">
        <f>+Agrologia!V62</f>
        <v>0.99999999999999989</v>
      </c>
      <c r="W222" s="338">
        <f>+V222*O222</f>
        <v>9.4499999999999987E-2</v>
      </c>
      <c r="X222" s="26"/>
      <c r="Y222" s="26"/>
      <c r="Z222" s="26"/>
      <c r="AA222" s="26"/>
      <c r="AB222" s="26"/>
      <c r="AC222" s="26"/>
      <c r="AD222" s="26"/>
      <c r="AE222" s="26"/>
      <c r="AF222" s="26"/>
      <c r="AG222" s="26"/>
    </row>
    <row r="223" spans="1:33" ht="24" customHeight="1">
      <c r="A223" s="1539"/>
      <c r="B223" s="1532"/>
      <c r="C223" s="1532"/>
      <c r="D223" s="1532"/>
      <c r="E223" s="1536"/>
      <c r="F223" s="1536"/>
      <c r="G223" s="1539"/>
      <c r="H223" s="1532"/>
      <c r="I223" s="1532"/>
      <c r="J223" s="1532"/>
      <c r="K223" s="1532"/>
      <c r="L223" s="1532"/>
      <c r="M223" s="1532"/>
      <c r="N223" s="1532"/>
      <c r="O223" s="1558"/>
      <c r="P223" s="1558"/>
      <c r="Q223" s="1558"/>
      <c r="R223" s="1532"/>
      <c r="S223" s="1558"/>
      <c r="T223" s="1558"/>
      <c r="U223" s="336" t="s">
        <v>48</v>
      </c>
      <c r="V223" s="337">
        <f>+Agrologia!V63</f>
        <v>0.41530000000000006</v>
      </c>
      <c r="W223" s="338">
        <f>+V223*O222</f>
        <v>3.9245850000000006E-2</v>
      </c>
      <c r="X223" s="26"/>
      <c r="Y223" s="26"/>
      <c r="Z223" s="26"/>
      <c r="AA223" s="26"/>
      <c r="AB223" s="26"/>
      <c r="AC223" s="26"/>
      <c r="AD223" s="26"/>
      <c r="AE223" s="26"/>
      <c r="AF223" s="26"/>
      <c r="AG223" s="26"/>
    </row>
    <row r="224" spans="1:33" ht="24" customHeight="1">
      <c r="A224" s="1539"/>
      <c r="B224" s="1532"/>
      <c r="C224" s="1532"/>
      <c r="D224" s="1532"/>
      <c r="E224" s="1536"/>
      <c r="F224" s="1536"/>
      <c r="G224" s="1539"/>
      <c r="H224" s="1532"/>
      <c r="I224" s="1532"/>
      <c r="J224" s="1532"/>
      <c r="K224" s="1532"/>
      <c r="L224" s="1532"/>
      <c r="M224" s="1532"/>
      <c r="N224" s="1532"/>
      <c r="O224" s="1634">
        <f>+Agrologia!W64</f>
        <v>3.5400000000000001E-2</v>
      </c>
      <c r="P224" s="1614"/>
      <c r="Q224" s="1598" t="str">
        <f>+Agrologia!C64</f>
        <v>CONVENIOS Ejecutar análisis mineralógicos y micro morfológicos de suelos (3000)</v>
      </c>
      <c r="R224" s="1532"/>
      <c r="S224" s="1722"/>
      <c r="T224" s="1722"/>
      <c r="U224" s="336" t="s">
        <v>47</v>
      </c>
      <c r="V224" s="337">
        <f>+Agrologia!V64</f>
        <v>0.99999999999999989</v>
      </c>
      <c r="W224" s="338">
        <f>+V224*O224</f>
        <v>3.5399999999999994E-2</v>
      </c>
      <c r="X224" s="26"/>
      <c r="Y224" s="26"/>
      <c r="Z224" s="26"/>
      <c r="AA224" s="26"/>
      <c r="AB224" s="26"/>
      <c r="AC224" s="26"/>
      <c r="AD224" s="26"/>
      <c r="AE224" s="26"/>
      <c r="AF224" s="26"/>
      <c r="AG224" s="26"/>
    </row>
    <row r="225" spans="1:33" ht="24" customHeight="1">
      <c r="A225" s="1539"/>
      <c r="B225" s="1532"/>
      <c r="C225" s="1532"/>
      <c r="D225" s="1532"/>
      <c r="E225" s="1536"/>
      <c r="F225" s="1536"/>
      <c r="G225" s="1539"/>
      <c r="H225" s="1532"/>
      <c r="I225" s="1532"/>
      <c r="J225" s="1532"/>
      <c r="K225" s="1532"/>
      <c r="L225" s="1532"/>
      <c r="M225" s="1532"/>
      <c r="N225" s="1532"/>
      <c r="O225" s="1558"/>
      <c r="P225" s="1558"/>
      <c r="Q225" s="1558"/>
      <c r="R225" s="1532"/>
      <c r="S225" s="1558"/>
      <c r="T225" s="1558"/>
      <c r="U225" s="336" t="s">
        <v>48</v>
      </c>
      <c r="V225" s="337">
        <f>+Agrologia!V65</f>
        <v>0.97629999999999995</v>
      </c>
      <c r="W225" s="338">
        <f>+V225*O224</f>
        <v>3.4561019999999998E-2</v>
      </c>
      <c r="X225" s="26"/>
      <c r="Y225" s="26"/>
      <c r="Z225" s="26"/>
      <c r="AA225" s="26"/>
      <c r="AB225" s="26"/>
      <c r="AC225" s="26"/>
      <c r="AD225" s="26"/>
      <c r="AE225" s="26"/>
      <c r="AF225" s="26"/>
      <c r="AG225" s="26"/>
    </row>
    <row r="226" spans="1:33" ht="24" customHeight="1">
      <c r="A226" s="1539"/>
      <c r="B226" s="1532"/>
      <c r="C226" s="1532"/>
      <c r="D226" s="1532"/>
      <c r="E226" s="1536"/>
      <c r="F226" s="1536"/>
      <c r="G226" s="1539"/>
      <c r="H226" s="1532"/>
      <c r="I226" s="1532"/>
      <c r="J226" s="1532"/>
      <c r="K226" s="1532"/>
      <c r="L226" s="1532"/>
      <c r="M226" s="1532"/>
      <c r="N226" s="1532"/>
      <c r="O226" s="1634">
        <f>+Agrologia!W66</f>
        <v>5.9999999999999995E-4</v>
      </c>
      <c r="P226" s="1614"/>
      <c r="Q226" s="1598" t="str">
        <f>+Agrologia!C66</f>
        <v>CONVENIOS Ejecutar análisis biológicos de suelos (225)</v>
      </c>
      <c r="R226" s="1532"/>
      <c r="S226" s="1722"/>
      <c r="T226" s="1722"/>
      <c r="U226" s="336" t="s">
        <v>47</v>
      </c>
      <c r="V226" s="337">
        <f>+Agrologia!V66</f>
        <v>0.99999999999999989</v>
      </c>
      <c r="W226" s="338">
        <f>+V226*O226</f>
        <v>5.9999999999999984E-4</v>
      </c>
      <c r="X226" s="26"/>
      <c r="Y226" s="26"/>
      <c r="Z226" s="26"/>
      <c r="AA226" s="26"/>
      <c r="AB226" s="26"/>
      <c r="AC226" s="26"/>
      <c r="AD226" s="26"/>
      <c r="AE226" s="26"/>
      <c r="AF226" s="26"/>
      <c r="AG226" s="26"/>
    </row>
    <row r="227" spans="1:33" ht="24" customHeight="1">
      <c r="A227" s="1539"/>
      <c r="B227" s="1532"/>
      <c r="C227" s="1532"/>
      <c r="D227" s="1532"/>
      <c r="E227" s="1537"/>
      <c r="F227" s="1536"/>
      <c r="G227" s="1540"/>
      <c r="H227" s="1533"/>
      <c r="I227" s="1533"/>
      <c r="J227" s="1533"/>
      <c r="K227" s="1533"/>
      <c r="L227" s="1533"/>
      <c r="M227" s="1533"/>
      <c r="N227" s="1533"/>
      <c r="O227" s="1533"/>
      <c r="P227" s="1558"/>
      <c r="Q227" s="1533"/>
      <c r="R227" s="1533"/>
      <c r="S227" s="1533"/>
      <c r="T227" s="1533"/>
      <c r="U227" s="343" t="s">
        <v>48</v>
      </c>
      <c r="V227" s="344">
        <f>+Agrologia!V67</f>
        <v>1.1846999999999999</v>
      </c>
      <c r="W227" s="345">
        <f>+V227*O226</f>
        <v>7.1081999999999981E-4</v>
      </c>
      <c r="X227" s="26"/>
      <c r="Y227" s="26"/>
      <c r="Z227" s="26"/>
      <c r="AA227" s="26"/>
      <c r="AB227" s="26"/>
      <c r="AC227" s="26"/>
      <c r="AD227" s="26"/>
      <c r="AE227" s="26"/>
      <c r="AF227" s="26"/>
      <c r="AG227" s="26"/>
    </row>
    <row r="228" spans="1:33" ht="51.75" customHeight="1">
      <c r="A228" s="1539"/>
      <c r="B228" s="1532"/>
      <c r="C228" s="1532"/>
      <c r="D228" s="1532"/>
      <c r="E228" s="1535" t="s">
        <v>45</v>
      </c>
      <c r="F228" s="1536"/>
      <c r="G228" s="1545" t="str">
        <f>+Agrologia!A73</f>
        <v>0403004 - Documentos de estudios técnicos sobre cobertura, usos de la tierra y conflictos del territorio</v>
      </c>
      <c r="H228" s="1569">
        <f>+Agrologia!W71</f>
        <v>0.15</v>
      </c>
      <c r="I228" s="1569" t="s">
        <v>47</v>
      </c>
      <c r="J228" s="1569">
        <f>+Agrologia!V71</f>
        <v>1</v>
      </c>
      <c r="K228" s="1657" t="str">
        <f>+Agrologia!E71</f>
        <v>100%</v>
      </c>
      <c r="L228" s="1642" t="str">
        <f>+Agrologia!D71</f>
        <v>Porcentaje</v>
      </c>
      <c r="M228" s="1642" t="str">
        <f>+Agrologia!F71</f>
        <v>Avance Documentos de estudios técnicos sobre cobertura, usos de la tierra y conflictos del territorio</v>
      </c>
      <c r="N228" s="1534" t="str">
        <f>+Agrologia!G71</f>
        <v>Eficacia</v>
      </c>
      <c r="O228" s="1631">
        <f>+Agrologia!W74</f>
        <v>0.4</v>
      </c>
      <c r="P228" s="1614"/>
      <c r="Q228" s="1597" t="str">
        <f>+Agrologia!C74</f>
        <v>1, Generación de información de Geomorfología, y de Cobertura y Uso de la Tierra, como insumo para el ordenamiento integral del territorio y el manejo de los suelos con potencial productivo. 3.500.000 ha.</v>
      </c>
      <c r="R228" s="1595" t="str">
        <f>+Agrologia!C71</f>
        <v>Agrología</v>
      </c>
      <c r="S228" s="1584"/>
      <c r="T228" s="1584"/>
      <c r="U228" s="333" t="s">
        <v>47</v>
      </c>
      <c r="V228" s="334">
        <f>+Agrologia!V74</f>
        <v>1</v>
      </c>
      <c r="W228" s="335">
        <f>+V228*O228</f>
        <v>0.4</v>
      </c>
      <c r="X228" s="26"/>
      <c r="Y228" s="26"/>
      <c r="Z228" s="26"/>
      <c r="AA228" s="26"/>
      <c r="AB228" s="26"/>
      <c r="AC228" s="26"/>
      <c r="AD228" s="26"/>
      <c r="AE228" s="26"/>
      <c r="AF228" s="26"/>
      <c r="AG228" s="26"/>
    </row>
    <row r="229" spans="1:33" ht="51.75" customHeight="1">
      <c r="A229" s="1539"/>
      <c r="B229" s="1532"/>
      <c r="C229" s="1532"/>
      <c r="D229" s="1532"/>
      <c r="E229" s="1536"/>
      <c r="F229" s="1536"/>
      <c r="G229" s="1539"/>
      <c r="H229" s="1532"/>
      <c r="I229" s="1532"/>
      <c r="J229" s="1532"/>
      <c r="K229" s="1532"/>
      <c r="L229" s="1532"/>
      <c r="M229" s="1532"/>
      <c r="N229" s="1532"/>
      <c r="O229" s="1558"/>
      <c r="P229" s="1558"/>
      <c r="Q229" s="1558"/>
      <c r="R229" s="1532"/>
      <c r="S229" s="1558"/>
      <c r="T229" s="1558"/>
      <c r="U229" s="336" t="s">
        <v>48</v>
      </c>
      <c r="V229" s="337">
        <f>+Agrologia!V75</f>
        <v>0.83599999999999997</v>
      </c>
      <c r="W229" s="338">
        <f>+V229*O228</f>
        <v>0.33440000000000003</v>
      </c>
      <c r="X229" s="26"/>
      <c r="Y229" s="26"/>
      <c r="Z229" s="26"/>
      <c r="AA229" s="26"/>
      <c r="AB229" s="26"/>
      <c r="AC229" s="26"/>
      <c r="AD229" s="26"/>
      <c r="AE229" s="26"/>
      <c r="AF229" s="26"/>
      <c r="AG229" s="26"/>
    </row>
    <row r="230" spans="1:33" ht="45" customHeight="1">
      <c r="A230" s="1539"/>
      <c r="B230" s="1532"/>
      <c r="C230" s="1532"/>
      <c r="D230" s="1532"/>
      <c r="E230" s="1536"/>
      <c r="F230" s="1536"/>
      <c r="G230" s="1539"/>
      <c r="H230" s="1532"/>
      <c r="I230" s="1558"/>
      <c r="J230" s="1558"/>
      <c r="K230" s="1532"/>
      <c r="L230" s="1532"/>
      <c r="M230" s="1532"/>
      <c r="N230" s="1532"/>
      <c r="O230" s="1634">
        <f>+Agrologia!W76</f>
        <v>0.4</v>
      </c>
      <c r="P230" s="1614"/>
      <c r="Q230" s="1598" t="str">
        <f>+Agrologia!C76</f>
        <v>2, Generación de información de Geomorfología, y de la Cobertura y Uso de la Tierra como insumo a la implementación de la política de tierras en Colombia. 3.500.000 ha.</v>
      </c>
      <c r="R230" s="1532"/>
      <c r="S230" s="1722"/>
      <c r="T230" s="1722"/>
      <c r="U230" s="336" t="s">
        <v>47</v>
      </c>
      <c r="V230" s="337">
        <f>+Agrologia!V76</f>
        <v>1</v>
      </c>
      <c r="W230" s="338">
        <f>+V230*O230</f>
        <v>0.4</v>
      </c>
      <c r="X230" s="26"/>
      <c r="Y230" s="26"/>
      <c r="Z230" s="26"/>
      <c r="AA230" s="26"/>
      <c r="AB230" s="26"/>
      <c r="AC230" s="26"/>
      <c r="AD230" s="26"/>
      <c r="AE230" s="26"/>
      <c r="AF230" s="26"/>
      <c r="AG230" s="26"/>
    </row>
    <row r="231" spans="1:33" ht="45" customHeight="1">
      <c r="A231" s="1539"/>
      <c r="B231" s="1532"/>
      <c r="C231" s="1532"/>
      <c r="D231" s="1532"/>
      <c r="E231" s="1536"/>
      <c r="F231" s="1536"/>
      <c r="G231" s="1539"/>
      <c r="H231" s="1532"/>
      <c r="I231" s="1570" t="s">
        <v>48</v>
      </c>
      <c r="J231" s="1570">
        <f>+Agrologia!V72</f>
        <v>0.7649999999999999</v>
      </c>
      <c r="K231" s="1532"/>
      <c r="L231" s="1532"/>
      <c r="M231" s="1532"/>
      <c r="N231" s="1532"/>
      <c r="O231" s="1558"/>
      <c r="P231" s="1558"/>
      <c r="Q231" s="1558"/>
      <c r="R231" s="1532"/>
      <c r="S231" s="1558"/>
      <c r="T231" s="1558"/>
      <c r="U231" s="336" t="s">
        <v>48</v>
      </c>
      <c r="V231" s="337">
        <f>+Agrologia!V77</f>
        <v>0.72150000000000003</v>
      </c>
      <c r="W231" s="338">
        <f>+V231*O230</f>
        <v>0.28860000000000002</v>
      </c>
      <c r="X231" s="26"/>
      <c r="Y231" s="26"/>
      <c r="Z231" s="26"/>
      <c r="AA231" s="26"/>
      <c r="AB231" s="26"/>
      <c r="AC231" s="26"/>
      <c r="AD231" s="26"/>
      <c r="AE231" s="26"/>
      <c r="AF231" s="26"/>
      <c r="AG231" s="26"/>
    </row>
    <row r="232" spans="1:33" ht="88.5" customHeight="1">
      <c r="A232" s="1539"/>
      <c r="B232" s="1532"/>
      <c r="C232" s="1532"/>
      <c r="D232" s="1532"/>
      <c r="E232" s="1536"/>
      <c r="F232" s="1536"/>
      <c r="G232" s="1539"/>
      <c r="H232" s="1532"/>
      <c r="I232" s="1532"/>
      <c r="J232" s="1532"/>
      <c r="K232" s="1532"/>
      <c r="L232" s="1532"/>
      <c r="M232" s="1532"/>
      <c r="N232" s="1532"/>
      <c r="O232" s="1634">
        <f>+Agrologia!W78</f>
        <v>0.2</v>
      </c>
      <c r="P232" s="1614"/>
      <c r="Q232" s="1598" t="str">
        <f>+Agrologia!C78</f>
        <v>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v>
      </c>
      <c r="R232" s="1532"/>
      <c r="S232" s="1722"/>
      <c r="T232" s="1722"/>
      <c r="U232" s="336" t="s">
        <v>47</v>
      </c>
      <c r="V232" s="337">
        <f>+Agrologia!V78</f>
        <v>1</v>
      </c>
      <c r="W232" s="338">
        <f>+V232*O232</f>
        <v>0.2</v>
      </c>
      <c r="X232" s="26"/>
      <c r="Y232" s="26"/>
      <c r="Z232" s="26"/>
      <c r="AA232" s="26"/>
      <c r="AB232" s="26"/>
      <c r="AC232" s="26"/>
      <c r="AD232" s="26"/>
      <c r="AE232" s="26"/>
      <c r="AF232" s="26"/>
      <c r="AG232" s="26"/>
    </row>
    <row r="233" spans="1:33" ht="88.5" customHeight="1">
      <c r="A233" s="1540"/>
      <c r="B233" s="1533"/>
      <c r="C233" s="1533"/>
      <c r="D233" s="1533"/>
      <c r="E233" s="1537"/>
      <c r="F233" s="1537"/>
      <c r="G233" s="1540"/>
      <c r="H233" s="1533"/>
      <c r="I233" s="1533"/>
      <c r="J233" s="1533"/>
      <c r="K233" s="1533"/>
      <c r="L233" s="1533"/>
      <c r="M233" s="1533"/>
      <c r="N233" s="1533"/>
      <c r="O233" s="1533"/>
      <c r="P233" s="1558"/>
      <c r="Q233" s="1533"/>
      <c r="R233" s="1533"/>
      <c r="S233" s="1533"/>
      <c r="T233" s="1533"/>
      <c r="U233" s="343" t="s">
        <v>48</v>
      </c>
      <c r="V233" s="344">
        <f>+Agrologia!V79</f>
        <v>0.71</v>
      </c>
      <c r="W233" s="345">
        <f>+V233*O232</f>
        <v>0.14199999999999999</v>
      </c>
      <c r="X233" s="26"/>
      <c r="Y233" s="26"/>
      <c r="Z233" s="26"/>
      <c r="AA233" s="26"/>
      <c r="AB233" s="26"/>
      <c r="AC233" s="26"/>
      <c r="AD233" s="26"/>
      <c r="AE233" s="26"/>
      <c r="AF233" s="26"/>
      <c r="AG233" s="26"/>
    </row>
    <row r="234" spans="1:33" ht="24.75" customHeight="1">
      <c r="A234" s="66" t="s">
        <v>56</v>
      </c>
      <c r="B234" s="1541">
        <f>+J235*B186</f>
        <v>3.5539251428571429E-2</v>
      </c>
      <c r="C234" s="1553"/>
      <c r="D234" s="1554"/>
      <c r="E234" s="1554"/>
      <c r="F234" s="1554"/>
      <c r="G234" s="1555"/>
      <c r="H234" s="1575">
        <f>SUM(H186:H233)</f>
        <v>1</v>
      </c>
      <c r="I234" s="214" t="s">
        <v>47</v>
      </c>
      <c r="J234" s="214">
        <f>+Agrologia!V2</f>
        <v>1</v>
      </c>
      <c r="K234" s="1719"/>
      <c r="L234" s="1547"/>
      <c r="M234" s="1547"/>
      <c r="N234" s="1547"/>
      <c r="O234" s="1547"/>
      <c r="P234" s="1547"/>
      <c r="Q234" s="1547"/>
      <c r="R234" s="1547"/>
      <c r="S234" s="1547"/>
      <c r="T234" s="1547"/>
      <c r="U234" s="1547"/>
      <c r="V234" s="1547"/>
      <c r="W234" s="1720"/>
      <c r="X234" s="26"/>
      <c r="Y234" s="26"/>
      <c r="Z234" s="26"/>
      <c r="AA234" s="26"/>
      <c r="AB234" s="26"/>
      <c r="AC234" s="26"/>
      <c r="AD234" s="26"/>
      <c r="AE234" s="26"/>
      <c r="AF234" s="26"/>
      <c r="AG234" s="26"/>
    </row>
    <row r="235" spans="1:33" ht="24.75" customHeight="1">
      <c r="A235" s="79" t="str">
        <f>+$F$4</f>
        <v>Septiembre</v>
      </c>
      <c r="B235" s="1542"/>
      <c r="C235" s="1549"/>
      <c r="D235" s="1550"/>
      <c r="E235" s="1550"/>
      <c r="F235" s="1550"/>
      <c r="G235" s="1551"/>
      <c r="H235" s="1533"/>
      <c r="I235" s="87" t="s">
        <v>48</v>
      </c>
      <c r="J235" s="89">
        <f>+Agrologia!V3</f>
        <v>0.78976114285714294</v>
      </c>
      <c r="K235" s="1537"/>
      <c r="L235" s="1550"/>
      <c r="M235" s="1550"/>
      <c r="N235" s="1550"/>
      <c r="O235" s="1550"/>
      <c r="P235" s="1550"/>
      <c r="Q235" s="1550"/>
      <c r="R235" s="1550"/>
      <c r="S235" s="1550"/>
      <c r="T235" s="1550"/>
      <c r="U235" s="1550"/>
      <c r="V235" s="1550"/>
      <c r="W235" s="1721"/>
      <c r="X235" s="26"/>
      <c r="Y235" s="26"/>
      <c r="Z235" s="26"/>
      <c r="AA235" s="26"/>
      <c r="AB235" s="26"/>
      <c r="AC235" s="26"/>
      <c r="AD235" s="26"/>
      <c r="AE235" s="26"/>
      <c r="AF235" s="26"/>
      <c r="AG235" s="26"/>
    </row>
    <row r="236" spans="1:33" ht="14.2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row>
    <row r="237" spans="1:33" ht="33" customHeight="1">
      <c r="A237" s="1635" t="str">
        <f>+Catastro!I2</f>
        <v>GESTION CATASTRAL</v>
      </c>
      <c r="B237" s="1531">
        <v>0.28999999999999998</v>
      </c>
      <c r="C237" s="1534" t="s">
        <v>43</v>
      </c>
      <c r="D237" s="1534" t="s">
        <v>287</v>
      </c>
      <c r="E237" s="1535" t="s">
        <v>45</v>
      </c>
      <c r="F237" s="1535" t="s">
        <v>46</v>
      </c>
      <c r="G237" s="1545" t="str">
        <f>+Catastro!A7</f>
        <v>Modelo de gestión y operación de Catastro Multipropósito en el marco del posconflicto</v>
      </c>
      <c r="H237" s="1569">
        <f>+Catastro!W5</f>
        <v>0.11</v>
      </c>
      <c r="I237" s="1569" t="s">
        <v>47</v>
      </c>
      <c r="J237" s="1569">
        <f>+Catastro!V5</f>
        <v>1</v>
      </c>
      <c r="K237" s="1568" t="str">
        <f>+Catastro!E5</f>
        <v>100%</v>
      </c>
      <c r="L237" s="1584" t="str">
        <f>+Catastro!D5</f>
        <v>Porcentaje</v>
      </c>
      <c r="M237" s="1584" t="str">
        <f>+Catastro!F5</f>
        <v>Porcentaje de avance formulación del Modelo de gestión y operación de Catastro Multipropósito</v>
      </c>
      <c r="N237" s="1584" t="str">
        <f>+Catastro!G5</f>
        <v>Eficacia</v>
      </c>
      <c r="O237" s="1631">
        <f>+Catastro!W8</f>
        <v>0.2</v>
      </c>
      <c r="P237" s="1614"/>
      <c r="Q237" s="1600" t="str">
        <f>+Catastro!C8</f>
        <v>Elaborar documento de metodología de esquema de evaluación</v>
      </c>
      <c r="R237" s="1584" t="str">
        <f>+Catastro!C5</f>
        <v>SUBDIRECCION DE CATASTRO</v>
      </c>
      <c r="S237" s="1592">
        <v>43132</v>
      </c>
      <c r="T237" s="1592">
        <v>43160</v>
      </c>
      <c r="U237" s="371" t="s">
        <v>47</v>
      </c>
      <c r="V237" s="334">
        <f>+Catastro!V8</f>
        <v>1</v>
      </c>
      <c r="W237" s="373">
        <f>+V237*O237</f>
        <v>0.2</v>
      </c>
      <c r="X237" s="26"/>
      <c r="Y237" s="26"/>
      <c r="Z237" s="26"/>
      <c r="AA237" s="26"/>
      <c r="AB237" s="26"/>
      <c r="AC237" s="26"/>
      <c r="AD237" s="26"/>
      <c r="AE237" s="26"/>
      <c r="AF237" s="26"/>
      <c r="AG237" s="26"/>
    </row>
    <row r="238" spans="1:33" ht="33" customHeight="1">
      <c r="A238" s="1539"/>
      <c r="B238" s="1532"/>
      <c r="C238" s="1532"/>
      <c r="D238" s="1532"/>
      <c r="E238" s="1536"/>
      <c r="F238" s="1536"/>
      <c r="G238" s="1539"/>
      <c r="H238" s="1532"/>
      <c r="I238" s="1532"/>
      <c r="J238" s="1532"/>
      <c r="K238" s="1532"/>
      <c r="L238" s="1532"/>
      <c r="M238" s="1532"/>
      <c r="N238" s="1532"/>
      <c r="O238" s="1558"/>
      <c r="P238" s="1558"/>
      <c r="Q238" s="1558"/>
      <c r="R238" s="1532"/>
      <c r="S238" s="1558"/>
      <c r="T238" s="1558"/>
      <c r="U238" s="374" t="s">
        <v>48</v>
      </c>
      <c r="V238" s="337">
        <f>+Catastro!V9</f>
        <v>1</v>
      </c>
      <c r="W238" s="375">
        <f>+V238*O237</f>
        <v>0.2</v>
      </c>
      <c r="X238" s="26"/>
      <c r="Y238" s="26"/>
      <c r="Z238" s="26"/>
      <c r="AA238" s="26"/>
      <c r="AB238" s="26"/>
      <c r="AC238" s="26"/>
      <c r="AD238" s="26"/>
      <c r="AE238" s="26"/>
      <c r="AF238" s="26"/>
      <c r="AG238" s="26"/>
    </row>
    <row r="239" spans="1:33" ht="33" customHeight="1">
      <c r="A239" s="1539"/>
      <c r="B239" s="1532"/>
      <c r="C239" s="1532"/>
      <c r="D239" s="1532"/>
      <c r="E239" s="1536"/>
      <c r="F239" s="1536"/>
      <c r="G239" s="1539"/>
      <c r="H239" s="1532"/>
      <c r="I239" s="1532"/>
      <c r="J239" s="1532"/>
      <c r="K239" s="1532"/>
      <c r="L239" s="1532"/>
      <c r="M239" s="1532"/>
      <c r="N239" s="1532"/>
      <c r="O239" s="1634">
        <f>+Catastro!W10</f>
        <v>0.2</v>
      </c>
      <c r="P239" s="1614"/>
      <c r="Q239" s="1599" t="str">
        <f>+Catastro!C10</f>
        <v>Elaborar o actualizar las especificaciones técnicas de producto de catastro multipropósito</v>
      </c>
      <c r="R239" s="1532"/>
      <c r="S239" s="1591">
        <v>43132</v>
      </c>
      <c r="T239" s="1591">
        <v>43405</v>
      </c>
      <c r="U239" s="374" t="s">
        <v>47</v>
      </c>
      <c r="V239" s="337">
        <f>+Catastro!V10</f>
        <v>1.0000000000000002</v>
      </c>
      <c r="W239" s="375">
        <f>+V239*O239</f>
        <v>0.20000000000000007</v>
      </c>
      <c r="X239" s="26"/>
      <c r="Y239" s="26"/>
      <c r="Z239" s="26"/>
      <c r="AA239" s="26"/>
      <c r="AB239" s="26"/>
      <c r="AC239" s="26"/>
      <c r="AD239" s="26"/>
      <c r="AE239" s="26"/>
      <c r="AF239" s="26"/>
      <c r="AG239" s="26"/>
    </row>
    <row r="240" spans="1:33" ht="33" customHeight="1">
      <c r="A240" s="1539"/>
      <c r="B240" s="1532"/>
      <c r="C240" s="1532"/>
      <c r="D240" s="1532"/>
      <c r="E240" s="1536"/>
      <c r="F240" s="1536"/>
      <c r="G240" s="1539"/>
      <c r="H240" s="1532"/>
      <c r="I240" s="1532"/>
      <c r="J240" s="1532"/>
      <c r="K240" s="1532"/>
      <c r="L240" s="1532"/>
      <c r="M240" s="1532"/>
      <c r="N240" s="1532"/>
      <c r="O240" s="1558"/>
      <c r="P240" s="1558"/>
      <c r="Q240" s="1558"/>
      <c r="R240" s="1532"/>
      <c r="S240" s="1558"/>
      <c r="T240" s="1558"/>
      <c r="U240" s="374" t="s">
        <v>48</v>
      </c>
      <c r="V240" s="337">
        <f>+Catastro!V11</f>
        <v>0.95000000000000018</v>
      </c>
      <c r="W240" s="375">
        <f>+V240*O239</f>
        <v>0.19000000000000006</v>
      </c>
      <c r="X240" s="26"/>
      <c r="Y240" s="26"/>
      <c r="Z240" s="26"/>
      <c r="AA240" s="26"/>
      <c r="AB240" s="26"/>
      <c r="AC240" s="26"/>
      <c r="AD240" s="26"/>
      <c r="AE240" s="26"/>
      <c r="AF240" s="26"/>
      <c r="AG240" s="26"/>
    </row>
    <row r="241" spans="1:33" ht="33" customHeight="1">
      <c r="A241" s="1539"/>
      <c r="B241" s="1532"/>
      <c r="C241" s="1532"/>
      <c r="D241" s="1532"/>
      <c r="E241" s="1536"/>
      <c r="F241" s="1536"/>
      <c r="G241" s="1539"/>
      <c r="H241" s="1532"/>
      <c r="I241" s="1532"/>
      <c r="J241" s="1558"/>
      <c r="K241" s="1532"/>
      <c r="L241" s="1532"/>
      <c r="M241" s="1532"/>
      <c r="N241" s="1532"/>
      <c r="O241" s="1634">
        <f>+Catastro!W12</f>
        <v>0.2</v>
      </c>
      <c r="P241" s="1614"/>
      <c r="Q241" s="1599" t="str">
        <f>+Catastro!C12</f>
        <v>Elaborar metodología para los procesos de  catastro multipropósito</v>
      </c>
      <c r="R241" s="1532"/>
      <c r="S241" s="1591">
        <v>43132</v>
      </c>
      <c r="T241" s="1591">
        <v>43435</v>
      </c>
      <c r="U241" s="374" t="s">
        <v>47</v>
      </c>
      <c r="V241" s="337">
        <f>+Catastro!V12</f>
        <v>1.0000000000000002</v>
      </c>
      <c r="W241" s="375">
        <f>+V241*O241</f>
        <v>0.20000000000000007</v>
      </c>
      <c r="X241" s="26"/>
      <c r="Y241" s="26"/>
      <c r="Z241" s="26"/>
      <c r="AA241" s="26"/>
      <c r="AB241" s="26"/>
      <c r="AC241" s="26"/>
      <c r="AD241" s="26"/>
      <c r="AE241" s="26"/>
      <c r="AF241" s="26"/>
      <c r="AG241" s="26"/>
    </row>
    <row r="242" spans="1:33" ht="33" customHeight="1">
      <c r="A242" s="1539"/>
      <c r="B242" s="1532"/>
      <c r="C242" s="1532"/>
      <c r="D242" s="1532"/>
      <c r="E242" s="1536"/>
      <c r="F242" s="1536"/>
      <c r="G242" s="1539"/>
      <c r="H242" s="1532"/>
      <c r="I242" s="1778" t="s">
        <v>48</v>
      </c>
      <c r="J242" s="1570">
        <f>+Catastro!V9</f>
        <v>1</v>
      </c>
      <c r="K242" s="1532"/>
      <c r="L242" s="1532"/>
      <c r="M242" s="1532"/>
      <c r="N242" s="1532"/>
      <c r="O242" s="1558"/>
      <c r="P242" s="1558"/>
      <c r="Q242" s="1532"/>
      <c r="R242" s="1532"/>
      <c r="S242" s="1558"/>
      <c r="T242" s="1558"/>
      <c r="U242" s="374" t="s">
        <v>48</v>
      </c>
      <c r="V242" s="337">
        <f>+Catastro!V13</f>
        <v>0.90000000000000013</v>
      </c>
      <c r="W242" s="375">
        <f>+V242*O241</f>
        <v>0.18000000000000005</v>
      </c>
      <c r="X242" s="26"/>
      <c r="Y242" s="26"/>
      <c r="Z242" s="26"/>
      <c r="AA242" s="26"/>
      <c r="AB242" s="26"/>
      <c r="AC242" s="26"/>
      <c r="AD242" s="26"/>
      <c r="AE242" s="26"/>
      <c r="AF242" s="26"/>
      <c r="AG242" s="26"/>
    </row>
    <row r="243" spans="1:33" ht="33" customHeight="1">
      <c r="A243" s="1539"/>
      <c r="B243" s="1532"/>
      <c r="C243" s="1532"/>
      <c r="D243" s="1532"/>
      <c r="E243" s="1536"/>
      <c r="F243" s="1536"/>
      <c r="G243" s="1539"/>
      <c r="H243" s="1532"/>
      <c r="I243" s="1532"/>
      <c r="J243" s="1532"/>
      <c r="K243" s="1532"/>
      <c r="L243" s="1532"/>
      <c r="M243" s="1532"/>
      <c r="N243" s="1532"/>
      <c r="O243" s="1646">
        <f>+Catastro!W14</f>
        <v>0.2</v>
      </c>
      <c r="P243" s="1614"/>
      <c r="Q243" s="1599" t="str">
        <f>+Catastro!C14</f>
        <v>Elaborar modelo de gestión y operación de catastro multipropósito (incluye modelo lADM-COL)</v>
      </c>
      <c r="R243" s="1532"/>
      <c r="S243" s="1591">
        <v>43132</v>
      </c>
      <c r="T243" s="1591">
        <v>43435</v>
      </c>
      <c r="U243" s="374" t="s">
        <v>47</v>
      </c>
      <c r="V243" s="337">
        <f>+Catastro!V14</f>
        <v>1</v>
      </c>
      <c r="W243" s="375">
        <f>+V243*O243</f>
        <v>0.2</v>
      </c>
      <c r="X243" s="26"/>
      <c r="Y243" s="26"/>
      <c r="Z243" s="26"/>
      <c r="AA243" s="26"/>
      <c r="AB243" s="26"/>
      <c r="AC243" s="26"/>
      <c r="AD243" s="26"/>
      <c r="AE243" s="26"/>
      <c r="AF243" s="26"/>
      <c r="AG243" s="26"/>
    </row>
    <row r="244" spans="1:33" ht="33" customHeight="1">
      <c r="A244" s="1539"/>
      <c r="B244" s="1532"/>
      <c r="C244" s="1532"/>
      <c r="D244" s="1532"/>
      <c r="E244" s="1536"/>
      <c r="F244" s="1536"/>
      <c r="G244" s="1539"/>
      <c r="H244" s="1532"/>
      <c r="I244" s="1532"/>
      <c r="J244" s="1532"/>
      <c r="K244" s="1532"/>
      <c r="L244" s="1532"/>
      <c r="M244" s="1532"/>
      <c r="N244" s="1532"/>
      <c r="O244" s="1557"/>
      <c r="P244" s="1558"/>
      <c r="Q244" s="1558"/>
      <c r="R244" s="1532"/>
      <c r="S244" s="1558"/>
      <c r="T244" s="1558"/>
      <c r="U244" s="374" t="s">
        <v>48</v>
      </c>
      <c r="V244" s="337">
        <f>+Catastro!V15</f>
        <v>0.84000000000000008</v>
      </c>
      <c r="W244" s="375">
        <f>+V244*O243</f>
        <v>0.16800000000000004</v>
      </c>
      <c r="X244" s="26"/>
      <c r="Y244" s="26"/>
      <c r="Z244" s="26"/>
      <c r="AA244" s="26"/>
      <c r="AB244" s="26"/>
      <c r="AC244" s="26"/>
      <c r="AD244" s="26"/>
      <c r="AE244" s="26"/>
      <c r="AF244" s="26"/>
      <c r="AG244" s="26"/>
    </row>
    <row r="245" spans="1:33" ht="33" customHeight="1">
      <c r="A245" s="1539"/>
      <c r="B245" s="1532"/>
      <c r="C245" s="1532"/>
      <c r="D245" s="1532"/>
      <c r="E245" s="1536"/>
      <c r="F245" s="1536"/>
      <c r="G245" s="1539"/>
      <c r="H245" s="1532"/>
      <c r="I245" s="1532"/>
      <c r="J245" s="1532"/>
      <c r="K245" s="1532"/>
      <c r="L245" s="1532"/>
      <c r="M245" s="1532"/>
      <c r="N245" s="1532"/>
      <c r="O245" s="1634">
        <f>+Catastro!W16</f>
        <v>0.2</v>
      </c>
      <c r="P245" s="1614"/>
      <c r="Q245" s="1652" t="str">
        <f>+Catastro!C16</f>
        <v>Diseñar e implementar el modelo TIC que soporte los procesos de Catastro Multipropósito</v>
      </c>
      <c r="R245" s="1532"/>
      <c r="S245" s="1591">
        <v>43132</v>
      </c>
      <c r="T245" s="1591">
        <v>43435</v>
      </c>
      <c r="U245" s="374" t="s">
        <v>47</v>
      </c>
      <c r="V245" s="337">
        <f>+Catastro!V16</f>
        <v>1</v>
      </c>
      <c r="W245" s="375">
        <f>+V245*O245</f>
        <v>0.2</v>
      </c>
      <c r="X245" s="26"/>
      <c r="Y245" s="26"/>
      <c r="Z245" s="26"/>
      <c r="AA245" s="26"/>
      <c r="AB245" s="26"/>
      <c r="AC245" s="26"/>
      <c r="AD245" s="26"/>
      <c r="AE245" s="26"/>
      <c r="AF245" s="26"/>
      <c r="AG245" s="26"/>
    </row>
    <row r="246" spans="1:33" ht="33" customHeight="1">
      <c r="A246" s="1539"/>
      <c r="B246" s="1532"/>
      <c r="C246" s="1532"/>
      <c r="D246" s="1532"/>
      <c r="E246" s="1536"/>
      <c r="F246" s="1536"/>
      <c r="G246" s="1540"/>
      <c r="H246" s="1533"/>
      <c r="I246" s="1533"/>
      <c r="J246" s="1533"/>
      <c r="K246" s="1533"/>
      <c r="L246" s="1533"/>
      <c r="M246" s="1533"/>
      <c r="N246" s="1533"/>
      <c r="O246" s="1533"/>
      <c r="P246" s="1558"/>
      <c r="Q246" s="1533"/>
      <c r="R246" s="1533"/>
      <c r="S246" s="1533"/>
      <c r="T246" s="1533"/>
      <c r="U246" s="384" t="s">
        <v>48</v>
      </c>
      <c r="V246" s="344">
        <f>+Catastro!V17</f>
        <v>0.7200000000000002</v>
      </c>
      <c r="W246" s="386">
        <f>+V246*O245</f>
        <v>0.14400000000000004</v>
      </c>
      <c r="X246" s="26"/>
      <c r="Y246" s="26"/>
      <c r="Z246" s="26"/>
      <c r="AA246" s="26"/>
      <c r="AB246" s="26"/>
      <c r="AC246" s="26"/>
      <c r="AD246" s="26"/>
      <c r="AE246" s="26"/>
      <c r="AF246" s="26"/>
      <c r="AG246" s="26"/>
    </row>
    <row r="247" spans="1:33" ht="33" customHeight="1">
      <c r="A247" s="1539"/>
      <c r="B247" s="1532"/>
      <c r="C247" s="1532"/>
      <c r="D247" s="1532"/>
      <c r="E247" s="1535" t="s">
        <v>45</v>
      </c>
      <c r="F247" s="1536"/>
      <c r="G247" s="1545" t="str">
        <f>+Catastro!A27</f>
        <v>Metodologias y aplicaciones que transformen los datos catastrales para la toma de decisiones, en los diferentes niveles de la organización y en el marco del posconflicto</v>
      </c>
      <c r="H247" s="1569">
        <f>+Catastro!W25</f>
        <v>0.11</v>
      </c>
      <c r="I247" s="1569" t="s">
        <v>47</v>
      </c>
      <c r="J247" s="1569">
        <f>+Catastro!V25</f>
        <v>1</v>
      </c>
      <c r="K247" s="1657" t="str">
        <f>+Catastro!E25</f>
        <v>100%</v>
      </c>
      <c r="L247" s="1642" t="str">
        <f>+Catastro!D25</f>
        <v>Porcentaje</v>
      </c>
      <c r="M247" s="1642" t="str">
        <f>+Catastro!F25</f>
        <v>Porcentaje de disponibilidad de la información catastral para consulta</v>
      </c>
      <c r="N247" s="1534" t="str">
        <f>+Catastro!G25</f>
        <v>Eficacia</v>
      </c>
      <c r="O247" s="1631">
        <f>+Catastro!W28</f>
        <v>0.2</v>
      </c>
      <c r="P247" s="1614"/>
      <c r="Q247" s="1597" t="str">
        <f>+Catastro!C28</f>
        <v>Realizar consolidación y reporte de cantidad de mutaciones digitalizadas de vigencias anteriores.</v>
      </c>
      <c r="R247" s="1595" t="str">
        <f>+Catastro!C25</f>
        <v>SUBDIRECCIÓN DE CATASTRO</v>
      </c>
      <c r="S247" s="1592">
        <v>43101</v>
      </c>
      <c r="T247" s="1592">
        <v>43435</v>
      </c>
      <c r="U247" s="371" t="s">
        <v>47</v>
      </c>
      <c r="V247" s="334">
        <f>+Catastro!V28</f>
        <v>1.0000000000000002</v>
      </c>
      <c r="W247" s="373">
        <f>+V247*O247</f>
        <v>0.20000000000000007</v>
      </c>
      <c r="X247" s="26"/>
      <c r="Y247" s="26"/>
      <c r="Z247" s="26"/>
      <c r="AA247" s="26"/>
      <c r="AB247" s="26"/>
      <c r="AC247" s="26"/>
      <c r="AD247" s="26"/>
      <c r="AE247" s="26"/>
      <c r="AF247" s="26"/>
      <c r="AG247" s="26"/>
    </row>
    <row r="248" spans="1:33" ht="33" customHeight="1">
      <c r="A248" s="1539"/>
      <c r="B248" s="1532"/>
      <c r="C248" s="1532"/>
      <c r="D248" s="1532"/>
      <c r="E248" s="1536"/>
      <c r="F248" s="1536"/>
      <c r="G248" s="1539"/>
      <c r="H248" s="1532"/>
      <c r="I248" s="1532"/>
      <c r="J248" s="1532"/>
      <c r="K248" s="1532"/>
      <c r="L248" s="1532"/>
      <c r="M248" s="1532"/>
      <c r="N248" s="1532"/>
      <c r="O248" s="1558"/>
      <c r="P248" s="1558"/>
      <c r="Q248" s="1558"/>
      <c r="R248" s="1532"/>
      <c r="S248" s="1558"/>
      <c r="T248" s="1558"/>
      <c r="U248" s="374" t="s">
        <v>48</v>
      </c>
      <c r="V248" s="337">
        <f>+Catastro!V29</f>
        <v>0.74970000000000003</v>
      </c>
      <c r="W248" s="375">
        <f>+V248*O247</f>
        <v>0.14994000000000002</v>
      </c>
      <c r="X248" s="26"/>
      <c r="Y248" s="26"/>
      <c r="Z248" s="26"/>
      <c r="AA248" s="26"/>
      <c r="AB248" s="26"/>
      <c r="AC248" s="26"/>
      <c r="AD248" s="26"/>
      <c r="AE248" s="26"/>
      <c r="AF248" s="26"/>
      <c r="AG248" s="26"/>
    </row>
    <row r="249" spans="1:33" ht="33" customHeight="1">
      <c r="A249" s="1539"/>
      <c r="B249" s="1532"/>
      <c r="C249" s="1532"/>
      <c r="D249" s="1532"/>
      <c r="E249" s="1536"/>
      <c r="F249" s="1536"/>
      <c r="G249" s="1539"/>
      <c r="H249" s="1532"/>
      <c r="I249" s="1532"/>
      <c r="J249" s="1532"/>
      <c r="K249" s="1532"/>
      <c r="L249" s="1532"/>
      <c r="M249" s="1532"/>
      <c r="N249" s="1532"/>
      <c r="O249" s="1634">
        <f>+Catastro!W30</f>
        <v>0.2</v>
      </c>
      <c r="P249" s="1614"/>
      <c r="Q249" s="1598" t="str">
        <f>+Catastro!C30</f>
        <v>Realizar consolidación y reporte de cantidad de mutaciones digitalizadas de vigencias anteriores.</v>
      </c>
      <c r="R249" s="1532"/>
      <c r="S249" s="1591">
        <v>43101</v>
      </c>
      <c r="T249" s="1591">
        <v>43435</v>
      </c>
      <c r="U249" s="374" t="s">
        <v>47</v>
      </c>
      <c r="V249" s="337">
        <f>+Catastro!V30</f>
        <v>1.0000000000000002</v>
      </c>
      <c r="W249" s="375">
        <f>+V249*O249</f>
        <v>0.20000000000000007</v>
      </c>
      <c r="X249" s="26"/>
      <c r="Y249" s="26"/>
      <c r="Z249" s="26"/>
      <c r="AA249" s="26"/>
      <c r="AB249" s="26"/>
      <c r="AC249" s="26"/>
      <c r="AD249" s="26"/>
      <c r="AE249" s="26"/>
      <c r="AF249" s="26"/>
      <c r="AG249" s="26"/>
    </row>
    <row r="250" spans="1:33" ht="33" customHeight="1">
      <c r="A250" s="1539"/>
      <c r="B250" s="1532"/>
      <c r="C250" s="1532"/>
      <c r="D250" s="1532"/>
      <c r="E250" s="1536"/>
      <c r="F250" s="1536"/>
      <c r="G250" s="1539"/>
      <c r="H250" s="1532"/>
      <c r="I250" s="1532"/>
      <c r="J250" s="1532"/>
      <c r="K250" s="1532"/>
      <c r="L250" s="1532"/>
      <c r="M250" s="1532"/>
      <c r="N250" s="1532"/>
      <c r="O250" s="1558"/>
      <c r="P250" s="1558"/>
      <c r="Q250" s="1558"/>
      <c r="R250" s="1532"/>
      <c r="S250" s="1558"/>
      <c r="T250" s="1558"/>
      <c r="U250" s="374" t="s">
        <v>48</v>
      </c>
      <c r="V250" s="337">
        <f>+Catastro!V31</f>
        <v>0.74970000000000003</v>
      </c>
      <c r="W250" s="375">
        <f>+V250*O249</f>
        <v>0.14994000000000002</v>
      </c>
      <c r="X250" s="26"/>
      <c r="Y250" s="26"/>
      <c r="Z250" s="26"/>
      <c r="AA250" s="26"/>
      <c r="AB250" s="26"/>
      <c r="AC250" s="26"/>
      <c r="AD250" s="26"/>
      <c r="AE250" s="26"/>
      <c r="AF250" s="26"/>
      <c r="AG250" s="26"/>
    </row>
    <row r="251" spans="1:33" ht="33" customHeight="1">
      <c r="A251" s="1539"/>
      <c r="B251" s="1532"/>
      <c r="C251" s="1532"/>
      <c r="D251" s="1532"/>
      <c r="E251" s="1536"/>
      <c r="F251" s="1536"/>
      <c r="G251" s="1539"/>
      <c r="H251" s="1532"/>
      <c r="I251" s="1532"/>
      <c r="J251" s="1532"/>
      <c r="K251" s="1532"/>
      <c r="L251" s="1532"/>
      <c r="M251" s="1532"/>
      <c r="N251" s="1532"/>
      <c r="O251" s="1634">
        <f>+Catastro!W32</f>
        <v>0.15</v>
      </c>
      <c r="P251" s="1614"/>
      <c r="Q251" s="1598" t="str">
        <f>+Catastro!C32</f>
        <v xml:space="preserve">Realizar o mantener actualizado el inventario de cartografía catastral </v>
      </c>
      <c r="R251" s="1532"/>
      <c r="S251" s="1591">
        <v>43101</v>
      </c>
      <c r="T251" s="1591">
        <v>43435</v>
      </c>
      <c r="U251" s="374" t="s">
        <v>47</v>
      </c>
      <c r="V251" s="337">
        <f>+Catastro!V32</f>
        <v>1.0000000000000002</v>
      </c>
      <c r="W251" s="375">
        <f>+V251*O251</f>
        <v>0.15000000000000002</v>
      </c>
      <c r="X251" s="26"/>
      <c r="Y251" s="26"/>
      <c r="Z251" s="26"/>
      <c r="AA251" s="26"/>
      <c r="AB251" s="26"/>
      <c r="AC251" s="26"/>
      <c r="AD251" s="26"/>
      <c r="AE251" s="26"/>
      <c r="AF251" s="26"/>
      <c r="AG251" s="26"/>
    </row>
    <row r="252" spans="1:33" ht="33" customHeight="1">
      <c r="A252" s="1539"/>
      <c r="B252" s="1532"/>
      <c r="C252" s="1532"/>
      <c r="D252" s="1532"/>
      <c r="E252" s="1536"/>
      <c r="F252" s="1536"/>
      <c r="G252" s="1539"/>
      <c r="H252" s="1532"/>
      <c r="I252" s="1558"/>
      <c r="J252" s="1558"/>
      <c r="K252" s="1532"/>
      <c r="L252" s="1532"/>
      <c r="M252" s="1532"/>
      <c r="N252" s="1532"/>
      <c r="O252" s="1558"/>
      <c r="P252" s="1558"/>
      <c r="Q252" s="1558"/>
      <c r="R252" s="1532"/>
      <c r="S252" s="1558"/>
      <c r="T252" s="1558"/>
      <c r="U252" s="374" t="s">
        <v>48</v>
      </c>
      <c r="V252" s="337">
        <f>+Catastro!V33</f>
        <v>0.74970000000000003</v>
      </c>
      <c r="W252" s="375">
        <f>+V252*O251</f>
        <v>0.112455</v>
      </c>
      <c r="X252" s="26"/>
      <c r="Y252" s="26"/>
      <c r="Z252" s="26"/>
      <c r="AA252" s="26"/>
      <c r="AB252" s="26"/>
      <c r="AC252" s="26"/>
      <c r="AD252" s="26"/>
      <c r="AE252" s="26"/>
      <c r="AF252" s="26"/>
      <c r="AG252" s="26"/>
    </row>
    <row r="253" spans="1:33" ht="36" customHeight="1">
      <c r="A253" s="1539"/>
      <c r="B253" s="1532"/>
      <c r="C253" s="1532"/>
      <c r="D253" s="1532"/>
      <c r="E253" s="1536"/>
      <c r="F253" s="1536"/>
      <c r="G253" s="1539"/>
      <c r="H253" s="1532"/>
      <c r="I253" s="1589" t="s">
        <v>48</v>
      </c>
      <c r="J253" s="1570">
        <f>+Catastro!V26</f>
        <v>0.9</v>
      </c>
      <c r="K253" s="1532"/>
      <c r="L253" s="1532"/>
      <c r="M253" s="1532"/>
      <c r="N253" s="1532"/>
      <c r="O253" s="1634">
        <f>+Catastro!W34</f>
        <v>0.15</v>
      </c>
      <c r="P253" s="1614"/>
      <c r="Q253" s="1598" t="str">
        <f>+Catastro!C34</f>
        <v>Atender el 100%  de los requerimientos de la información catastral</v>
      </c>
      <c r="R253" s="1532"/>
      <c r="S253" s="1591">
        <v>43101</v>
      </c>
      <c r="T253" s="1591">
        <v>43435</v>
      </c>
      <c r="U253" s="374" t="s">
        <v>47</v>
      </c>
      <c r="V253" s="337">
        <f>+Catastro!V34</f>
        <v>1.0000000000000002</v>
      </c>
      <c r="W253" s="375">
        <f>+V253*O253</f>
        <v>0.15000000000000002</v>
      </c>
      <c r="X253" s="26"/>
      <c r="Y253" s="26"/>
      <c r="Z253" s="26"/>
      <c r="AA253" s="26"/>
      <c r="AB253" s="26"/>
      <c r="AC253" s="26"/>
      <c r="AD253" s="26"/>
      <c r="AE253" s="26"/>
      <c r="AF253" s="26"/>
      <c r="AG253" s="26"/>
    </row>
    <row r="254" spans="1:33" ht="33" customHeight="1">
      <c r="A254" s="1539"/>
      <c r="B254" s="1532"/>
      <c r="C254" s="1532"/>
      <c r="D254" s="1532"/>
      <c r="E254" s="1536"/>
      <c r="F254" s="1536"/>
      <c r="G254" s="1539"/>
      <c r="H254" s="1532"/>
      <c r="I254" s="1532"/>
      <c r="J254" s="1532"/>
      <c r="K254" s="1532"/>
      <c r="L254" s="1532"/>
      <c r="M254" s="1532"/>
      <c r="N254" s="1532"/>
      <c r="O254" s="1558"/>
      <c r="P254" s="1558"/>
      <c r="Q254" s="1558"/>
      <c r="R254" s="1532"/>
      <c r="S254" s="1558"/>
      <c r="T254" s="1558"/>
      <c r="U254" s="374" t="s">
        <v>48</v>
      </c>
      <c r="V254" s="337">
        <f>+Catastro!V35</f>
        <v>0.63789999999999991</v>
      </c>
      <c r="W254" s="375">
        <f>+V254*O253</f>
        <v>9.5684999999999978E-2</v>
      </c>
      <c r="X254" s="26"/>
      <c r="Y254" s="26"/>
      <c r="Z254" s="26"/>
      <c r="AA254" s="26"/>
      <c r="AB254" s="26"/>
      <c r="AC254" s="26"/>
      <c r="AD254" s="26"/>
      <c r="AE254" s="26"/>
      <c r="AF254" s="26"/>
      <c r="AG254" s="26"/>
    </row>
    <row r="255" spans="1:33" ht="33" customHeight="1">
      <c r="A255" s="1539"/>
      <c r="B255" s="1532"/>
      <c r="C255" s="1532"/>
      <c r="D255" s="1532"/>
      <c r="E255" s="1536"/>
      <c r="F255" s="1536"/>
      <c r="G255" s="1539"/>
      <c r="H255" s="1532"/>
      <c r="I255" s="1532"/>
      <c r="J255" s="1532"/>
      <c r="K255" s="1532"/>
      <c r="L255" s="1532"/>
      <c r="M255" s="1532"/>
      <c r="N255" s="1532"/>
      <c r="O255" s="1634">
        <f>+Catastro!W36</f>
        <v>0.15</v>
      </c>
      <c r="P255" s="1614"/>
      <c r="Q255" s="1599" t="str">
        <f>+Catastro!C36</f>
        <v>Birndar apoyo técnico en el componente gráfico a los procesos catastrales.</v>
      </c>
      <c r="R255" s="1532"/>
      <c r="S255" s="1591">
        <v>43101</v>
      </c>
      <c r="T255" s="1591">
        <v>43435</v>
      </c>
      <c r="U255" s="374" t="s">
        <v>47</v>
      </c>
      <c r="V255" s="337">
        <f>+Catastro!V36</f>
        <v>1.0000000000000002</v>
      </c>
      <c r="W255" s="375">
        <f>+V255*O255</f>
        <v>0.15000000000000002</v>
      </c>
      <c r="X255" s="26"/>
      <c r="Y255" s="26"/>
      <c r="Z255" s="26"/>
      <c r="AA255" s="26"/>
      <c r="AB255" s="26"/>
      <c r="AC255" s="26"/>
      <c r="AD255" s="26"/>
      <c r="AE255" s="26"/>
      <c r="AF255" s="26"/>
      <c r="AG255" s="26"/>
    </row>
    <row r="256" spans="1:33" ht="33" customHeight="1">
      <c r="A256" s="1539"/>
      <c r="B256" s="1532"/>
      <c r="C256" s="1532"/>
      <c r="D256" s="1532"/>
      <c r="E256" s="1536"/>
      <c r="F256" s="1536"/>
      <c r="G256" s="1539"/>
      <c r="H256" s="1532"/>
      <c r="I256" s="1532"/>
      <c r="J256" s="1532"/>
      <c r="K256" s="1532"/>
      <c r="L256" s="1532"/>
      <c r="M256" s="1532"/>
      <c r="N256" s="1532"/>
      <c r="O256" s="1558"/>
      <c r="P256" s="1558"/>
      <c r="Q256" s="1558"/>
      <c r="R256" s="1532"/>
      <c r="S256" s="1558"/>
      <c r="T256" s="1558"/>
      <c r="U256" s="374" t="s">
        <v>48</v>
      </c>
      <c r="V256" s="337">
        <f>+Catastro!V37</f>
        <v>0.74970000000000003</v>
      </c>
      <c r="W256" s="375">
        <f>+V256*O255</f>
        <v>0.112455</v>
      </c>
      <c r="X256" s="26"/>
      <c r="Y256" s="26"/>
      <c r="Z256" s="26"/>
      <c r="AA256" s="26"/>
      <c r="AB256" s="26"/>
      <c r="AC256" s="26"/>
      <c r="AD256" s="26"/>
      <c r="AE256" s="26"/>
      <c r="AF256" s="26"/>
      <c r="AG256" s="26"/>
    </row>
    <row r="257" spans="1:33" ht="33" customHeight="1">
      <c r="A257" s="1539"/>
      <c r="B257" s="1532"/>
      <c r="C257" s="1532"/>
      <c r="D257" s="1532"/>
      <c r="E257" s="1536"/>
      <c r="F257" s="1536"/>
      <c r="G257" s="1539"/>
      <c r="H257" s="1532"/>
      <c r="I257" s="1532"/>
      <c r="J257" s="1532"/>
      <c r="K257" s="1532"/>
      <c r="L257" s="1532"/>
      <c r="M257" s="1532"/>
      <c r="N257" s="1532"/>
      <c r="O257" s="1634">
        <f>+Catastro!W38</f>
        <v>0.15</v>
      </c>
      <c r="P257" s="1614"/>
      <c r="Q257" s="1599" t="str">
        <f>+Catastro!C38</f>
        <v>Construir la batería de indicadores de seguimiento a la gestión catastral</v>
      </c>
      <c r="R257" s="1532"/>
      <c r="S257" s="1591">
        <v>43101</v>
      </c>
      <c r="T257" s="1591">
        <v>43435</v>
      </c>
      <c r="U257" s="374" t="s">
        <v>47</v>
      </c>
      <c r="V257" s="337">
        <f>+Catastro!V38</f>
        <v>1</v>
      </c>
      <c r="W257" s="375">
        <f>+V257*O257</f>
        <v>0.15</v>
      </c>
      <c r="X257" s="26"/>
      <c r="Y257" s="26"/>
      <c r="Z257" s="26"/>
      <c r="AA257" s="26"/>
      <c r="AB257" s="26"/>
      <c r="AC257" s="26"/>
      <c r="AD257" s="26"/>
      <c r="AE257" s="26"/>
      <c r="AF257" s="26"/>
      <c r="AG257" s="26"/>
    </row>
    <row r="258" spans="1:33" ht="33" customHeight="1">
      <c r="A258" s="1539"/>
      <c r="B258" s="1532"/>
      <c r="C258" s="1532"/>
      <c r="D258" s="1532"/>
      <c r="E258" s="1536"/>
      <c r="F258" s="1536"/>
      <c r="G258" s="1540"/>
      <c r="H258" s="1533"/>
      <c r="I258" s="1533"/>
      <c r="J258" s="1533"/>
      <c r="K258" s="1533"/>
      <c r="L258" s="1533"/>
      <c r="M258" s="1533"/>
      <c r="N258" s="1533"/>
      <c r="O258" s="1533"/>
      <c r="P258" s="1558"/>
      <c r="Q258" s="1533"/>
      <c r="R258" s="1533"/>
      <c r="S258" s="1533"/>
      <c r="T258" s="1533"/>
      <c r="U258" s="384" t="s">
        <v>48</v>
      </c>
      <c r="V258" s="344">
        <f>+Catastro!V39</f>
        <v>0.9</v>
      </c>
      <c r="W258" s="386">
        <f>+V258*O257</f>
        <v>0.13500000000000001</v>
      </c>
      <c r="X258" s="26"/>
      <c r="Y258" s="26"/>
      <c r="Z258" s="26"/>
      <c r="AA258" s="26"/>
      <c r="AB258" s="26"/>
      <c r="AC258" s="26"/>
      <c r="AD258" s="26"/>
      <c r="AE258" s="26"/>
      <c r="AF258" s="26"/>
      <c r="AG258" s="26"/>
    </row>
    <row r="259" spans="1:33" ht="33" customHeight="1">
      <c r="A259" s="1539"/>
      <c r="B259" s="1532"/>
      <c r="C259" s="1532"/>
      <c r="D259" s="1532"/>
      <c r="E259" s="1535" t="s">
        <v>45</v>
      </c>
      <c r="F259" s="1536"/>
      <c r="G259" s="1545" t="str">
        <f>+Catastro!A47</f>
        <v>Avalúos</v>
      </c>
      <c r="H259" s="1569">
        <f>+Catastro!W45</f>
        <v>0.11</v>
      </c>
      <c r="I259" s="1569" t="s">
        <v>47</v>
      </c>
      <c r="J259" s="1694">
        <f>+Catastro!V45</f>
        <v>6800</v>
      </c>
      <c r="K259" s="1657">
        <f>+Catastro!E45</f>
        <v>6800</v>
      </c>
      <c r="L259" s="1642" t="str">
        <f>+Catastro!D45</f>
        <v>AVALUOS</v>
      </c>
      <c r="M259" s="1642" t="str">
        <f>+Catastro!F45</f>
        <v>Número de Avalúos elaborados en el periodo</v>
      </c>
      <c r="N259" s="1534" t="str">
        <f>+Catastro!G45</f>
        <v>Eficacia</v>
      </c>
      <c r="O259" s="1631">
        <f>+Catastro!W48</f>
        <v>0.5</v>
      </c>
      <c r="P259" s="1614"/>
      <c r="Q259" s="1600" t="str">
        <f>+Catastro!C48</f>
        <v>Realizar 1.900 Avalúos Comerciales</v>
      </c>
      <c r="R259" s="1595" t="str">
        <f>+Catastro!C45</f>
        <v>SUBDIRECCIÓN DE CATASTRO</v>
      </c>
      <c r="S259" s="1592">
        <v>43101</v>
      </c>
      <c r="T259" s="1592">
        <v>43435</v>
      </c>
      <c r="U259" s="371" t="s">
        <v>47</v>
      </c>
      <c r="V259" s="334">
        <f>+Catastro!V48</f>
        <v>1</v>
      </c>
      <c r="W259" s="373">
        <f>+V259*O259</f>
        <v>0.5</v>
      </c>
      <c r="X259" s="26"/>
      <c r="Y259" s="26"/>
      <c r="Z259" s="26"/>
      <c r="AA259" s="26"/>
      <c r="AB259" s="26"/>
      <c r="AC259" s="26"/>
      <c r="AD259" s="26"/>
      <c r="AE259" s="26"/>
      <c r="AF259" s="26"/>
      <c r="AG259" s="26"/>
    </row>
    <row r="260" spans="1:33" ht="33" customHeight="1">
      <c r="A260" s="1539"/>
      <c r="B260" s="1532"/>
      <c r="C260" s="1532"/>
      <c r="D260" s="1532"/>
      <c r="E260" s="1536"/>
      <c r="F260" s="1536"/>
      <c r="G260" s="1539"/>
      <c r="H260" s="1532"/>
      <c r="I260" s="1558"/>
      <c r="J260" s="1558"/>
      <c r="K260" s="1532"/>
      <c r="L260" s="1532"/>
      <c r="M260" s="1532"/>
      <c r="N260" s="1532"/>
      <c r="O260" s="1558"/>
      <c r="P260" s="1558"/>
      <c r="Q260" s="1558"/>
      <c r="R260" s="1532"/>
      <c r="S260" s="1558"/>
      <c r="T260" s="1558"/>
      <c r="U260" s="374" t="s">
        <v>48</v>
      </c>
      <c r="V260" s="337">
        <f>+Catastro!V49</f>
        <v>0.91430000000000011</v>
      </c>
      <c r="W260" s="375">
        <f>+V260*O259</f>
        <v>0.45715000000000006</v>
      </c>
      <c r="X260" s="26"/>
      <c r="Y260" s="26"/>
      <c r="Z260" s="26"/>
      <c r="AA260" s="26"/>
      <c r="AB260" s="26"/>
      <c r="AC260" s="26"/>
      <c r="AD260" s="26"/>
      <c r="AE260" s="26"/>
      <c r="AF260" s="26"/>
      <c r="AG260" s="26"/>
    </row>
    <row r="261" spans="1:33" ht="33" customHeight="1">
      <c r="A261" s="1539"/>
      <c r="B261" s="1532"/>
      <c r="C261" s="1532"/>
      <c r="D261" s="1532"/>
      <c r="E261" s="1536"/>
      <c r="F261" s="1536"/>
      <c r="G261" s="1539"/>
      <c r="H261" s="1532"/>
      <c r="I261" s="1570" t="s">
        <v>48</v>
      </c>
      <c r="J261" s="1695">
        <f>+Catastro!V46</f>
        <v>1737</v>
      </c>
      <c r="K261" s="1532"/>
      <c r="L261" s="1532"/>
      <c r="M261" s="1532"/>
      <c r="N261" s="1532"/>
      <c r="O261" s="1634">
        <f>+Catastro!W50</f>
        <v>0.5</v>
      </c>
      <c r="P261" s="1614"/>
      <c r="Q261" s="1599" t="str">
        <f>+Catastro!C50</f>
        <v>Realizar 4.900 Avalúos IVP</v>
      </c>
      <c r="R261" s="1532"/>
      <c r="S261" s="1591">
        <v>43374</v>
      </c>
      <c r="T261" s="1591">
        <v>43405</v>
      </c>
      <c r="U261" s="374" t="s">
        <v>47</v>
      </c>
      <c r="V261" s="337">
        <f>+Catastro!V50</f>
        <v>1</v>
      </c>
      <c r="W261" s="375">
        <f>+V261*O261</f>
        <v>0.5</v>
      </c>
      <c r="X261" s="26"/>
      <c r="Y261" s="26"/>
      <c r="Z261" s="26"/>
      <c r="AA261" s="26"/>
      <c r="AB261" s="26"/>
      <c r="AC261" s="26"/>
      <c r="AD261" s="26"/>
      <c r="AE261" s="26"/>
      <c r="AF261" s="26"/>
      <c r="AG261" s="26"/>
    </row>
    <row r="262" spans="1:33" ht="33" customHeight="1">
      <c r="A262" s="1539"/>
      <c r="B262" s="1532"/>
      <c r="C262" s="1532"/>
      <c r="D262" s="1532"/>
      <c r="E262" s="1536"/>
      <c r="F262" s="1536"/>
      <c r="G262" s="1540"/>
      <c r="H262" s="1533"/>
      <c r="I262" s="1533"/>
      <c r="J262" s="1533"/>
      <c r="K262" s="1533"/>
      <c r="L262" s="1533"/>
      <c r="M262" s="1533"/>
      <c r="N262" s="1533"/>
      <c r="O262" s="1533"/>
      <c r="P262" s="1558"/>
      <c r="Q262" s="1533"/>
      <c r="R262" s="1533"/>
      <c r="S262" s="1533"/>
      <c r="T262" s="1533"/>
      <c r="U262" s="384" t="s">
        <v>48</v>
      </c>
      <c r="V262" s="344">
        <f>+Catastro!V51</f>
        <v>0</v>
      </c>
      <c r="W262" s="386">
        <f>+V262*O261</f>
        <v>0</v>
      </c>
      <c r="X262" s="26"/>
      <c r="Y262" s="26"/>
      <c r="Z262" s="26"/>
      <c r="AA262" s="26"/>
      <c r="AB262" s="26"/>
      <c r="AC262" s="26"/>
      <c r="AD262" s="26"/>
      <c r="AE262" s="26"/>
      <c r="AF262" s="26"/>
      <c r="AG262" s="26"/>
    </row>
    <row r="263" spans="1:33" ht="33" customHeight="1">
      <c r="A263" s="1539"/>
      <c r="B263" s="1532"/>
      <c r="C263" s="1532"/>
      <c r="D263" s="1532"/>
      <c r="E263" s="1535" t="s">
        <v>45</v>
      </c>
      <c r="F263" s="1536"/>
      <c r="G263" s="1545" t="str">
        <f>+Catastro!A67</f>
        <v>Predios actualizados catastralmente</v>
      </c>
      <c r="H263" s="1569">
        <f>+Catastro!W65</f>
        <v>0.2</v>
      </c>
      <c r="I263" s="1569" t="s">
        <v>47</v>
      </c>
      <c r="J263" s="1656">
        <f>+Catastro!V65</f>
        <v>292221</v>
      </c>
      <c r="K263" s="1657">
        <f>+Catastro!E65</f>
        <v>292221</v>
      </c>
      <c r="L263" s="1657" t="str">
        <f>+Catastro!D65</f>
        <v>PREDIOS</v>
      </c>
      <c r="M263" s="1656" t="str">
        <f>+Catastro!F65</f>
        <v>Número de predios actualizados catastralmente</v>
      </c>
      <c r="N263" s="1657" t="str">
        <f>+Catastro!G65</f>
        <v>Eficacia</v>
      </c>
      <c r="O263" s="1631">
        <f>+Catastro!W68</f>
        <v>7.0000000000000007E-2</v>
      </c>
      <c r="P263" s="1614"/>
      <c r="Q263" s="1600" t="str">
        <f>+Catastro!C68</f>
        <v xml:space="preserve">Alistar la informacion e insumos  requerido para realizar proceso de Actualización de la Formación Catastral </v>
      </c>
      <c r="R263" s="1595" t="str">
        <f>+Catastro!C65</f>
        <v>SUBDIRECCIÓN DE CATASTRO</v>
      </c>
      <c r="S263" s="1592">
        <v>43101</v>
      </c>
      <c r="T263" s="1592">
        <v>43160</v>
      </c>
      <c r="U263" s="371" t="s">
        <v>47</v>
      </c>
      <c r="V263" s="334">
        <f>+Catastro!V68</f>
        <v>1</v>
      </c>
      <c r="W263" s="373">
        <f>+V263*O263</f>
        <v>7.0000000000000007E-2</v>
      </c>
      <c r="X263" s="26"/>
      <c r="Y263" s="26"/>
      <c r="Z263" s="26"/>
      <c r="AA263" s="26"/>
      <c r="AB263" s="26"/>
      <c r="AC263" s="26"/>
      <c r="AD263" s="26"/>
      <c r="AE263" s="26"/>
      <c r="AF263" s="26"/>
      <c r="AG263" s="26"/>
    </row>
    <row r="264" spans="1:33" ht="33" customHeight="1">
      <c r="A264" s="1539"/>
      <c r="B264" s="1532"/>
      <c r="C264" s="1532"/>
      <c r="D264" s="1532"/>
      <c r="E264" s="1536"/>
      <c r="F264" s="1536"/>
      <c r="G264" s="1539"/>
      <c r="H264" s="1532"/>
      <c r="I264" s="1532"/>
      <c r="J264" s="1532"/>
      <c r="K264" s="1532"/>
      <c r="L264" s="1532"/>
      <c r="M264" s="1532"/>
      <c r="N264" s="1532"/>
      <c r="O264" s="1532"/>
      <c r="P264" s="1558"/>
      <c r="Q264" s="1558"/>
      <c r="R264" s="1532"/>
      <c r="S264" s="1558"/>
      <c r="T264" s="1558"/>
      <c r="U264" s="374" t="s">
        <v>48</v>
      </c>
      <c r="V264" s="337">
        <f>+Catastro!V69</f>
        <v>1.0000000000000002</v>
      </c>
      <c r="W264" s="375">
        <f>+V264*O263</f>
        <v>7.0000000000000021E-2</v>
      </c>
      <c r="X264" s="26"/>
      <c r="Y264" s="26"/>
      <c r="Z264" s="26"/>
      <c r="AA264" s="26"/>
      <c r="AB264" s="26"/>
      <c r="AC264" s="26"/>
      <c r="AD264" s="26"/>
      <c r="AE264" s="26"/>
      <c r="AF264" s="26"/>
      <c r="AG264" s="26"/>
    </row>
    <row r="265" spans="1:33" ht="33" customHeight="1">
      <c r="A265" s="1539"/>
      <c r="B265" s="1532"/>
      <c r="C265" s="1532"/>
      <c r="D265" s="1532"/>
      <c r="E265" s="1536"/>
      <c r="F265" s="1536"/>
      <c r="G265" s="1539"/>
      <c r="H265" s="1532"/>
      <c r="I265" s="1532"/>
      <c r="J265" s="1532"/>
      <c r="K265" s="1532"/>
      <c r="L265" s="1532"/>
      <c r="M265" s="1532"/>
      <c r="N265" s="1532"/>
      <c r="O265" s="1634">
        <f>+Catastro!W70</f>
        <v>0.3</v>
      </c>
      <c r="P265" s="1614"/>
      <c r="Q265" s="1599" t="str">
        <f>+Catastro!C70</f>
        <v>Efectuar el reconocimiento predial en los municipios en proceso de Actualización de la Formación Catastral</v>
      </c>
      <c r="R265" s="1532"/>
      <c r="S265" s="1591">
        <v>43132</v>
      </c>
      <c r="T265" s="1591">
        <v>43435</v>
      </c>
      <c r="U265" s="374" t="s">
        <v>47</v>
      </c>
      <c r="V265" s="337">
        <f>+Catastro!V70</f>
        <v>0.99999999999999989</v>
      </c>
      <c r="W265" s="375">
        <f>+V265*O265</f>
        <v>0.29999999999999993</v>
      </c>
      <c r="X265" s="26"/>
      <c r="Y265" s="26"/>
      <c r="Z265" s="26"/>
      <c r="AA265" s="26"/>
      <c r="AB265" s="26"/>
      <c r="AC265" s="26"/>
      <c r="AD265" s="26"/>
      <c r="AE265" s="26"/>
      <c r="AF265" s="26"/>
      <c r="AG265" s="26"/>
    </row>
    <row r="266" spans="1:33" ht="33" customHeight="1">
      <c r="A266" s="1539"/>
      <c r="B266" s="1532"/>
      <c r="C266" s="1532"/>
      <c r="D266" s="1532"/>
      <c r="E266" s="1536"/>
      <c r="F266" s="1536"/>
      <c r="G266" s="1539"/>
      <c r="H266" s="1532"/>
      <c r="I266" s="1532"/>
      <c r="J266" s="1532"/>
      <c r="K266" s="1532"/>
      <c r="L266" s="1532"/>
      <c r="M266" s="1532"/>
      <c r="N266" s="1532"/>
      <c r="O266" s="1532"/>
      <c r="P266" s="1558"/>
      <c r="Q266" s="1558"/>
      <c r="R266" s="1532"/>
      <c r="S266" s="1558"/>
      <c r="T266" s="1558"/>
      <c r="U266" s="374" t="s">
        <v>48</v>
      </c>
      <c r="V266" s="337">
        <f>+Catastro!V71</f>
        <v>0.5121</v>
      </c>
      <c r="W266" s="375">
        <f>+V266*O265</f>
        <v>0.15362999999999999</v>
      </c>
      <c r="X266" s="26"/>
      <c r="Y266" s="26"/>
      <c r="Z266" s="26"/>
      <c r="AA266" s="26"/>
      <c r="AB266" s="26"/>
      <c r="AC266" s="26"/>
      <c r="AD266" s="26"/>
      <c r="AE266" s="26"/>
      <c r="AF266" s="26"/>
      <c r="AG266" s="26"/>
    </row>
    <row r="267" spans="1:33" ht="33" customHeight="1">
      <c r="A267" s="1539"/>
      <c r="B267" s="1532"/>
      <c r="C267" s="1532"/>
      <c r="D267" s="1532"/>
      <c r="E267" s="1536"/>
      <c r="F267" s="1536"/>
      <c r="G267" s="1539"/>
      <c r="H267" s="1532"/>
      <c r="I267" s="1532"/>
      <c r="J267" s="1532"/>
      <c r="K267" s="1532"/>
      <c r="L267" s="1532"/>
      <c r="M267" s="1532"/>
      <c r="N267" s="1532"/>
      <c r="O267" s="1634">
        <f>+Catastro!W72</f>
        <v>0.12</v>
      </c>
      <c r="P267" s="1614"/>
      <c r="Q267" s="1599" t="str">
        <f>+Catastro!C72</f>
        <v>Grabar la informacion alfanumerica de los predios en proceso de Actualización de la Formación Catastral</v>
      </c>
      <c r="R267" s="1532"/>
      <c r="S267" s="1591">
        <v>43191</v>
      </c>
      <c r="T267" s="1591">
        <v>43435</v>
      </c>
      <c r="U267" s="374" t="s">
        <v>47</v>
      </c>
      <c r="V267" s="337">
        <f>+Catastro!V72</f>
        <v>1</v>
      </c>
      <c r="W267" s="375">
        <f>+V267*O267</f>
        <v>0.12</v>
      </c>
      <c r="X267" s="26"/>
      <c r="Y267" s="26"/>
      <c r="Z267" s="26"/>
      <c r="AA267" s="26"/>
      <c r="AB267" s="26"/>
      <c r="AC267" s="26"/>
      <c r="AD267" s="26"/>
      <c r="AE267" s="26"/>
      <c r="AF267" s="26"/>
      <c r="AG267" s="26"/>
    </row>
    <row r="268" spans="1:33" ht="33" customHeight="1">
      <c r="A268" s="1539"/>
      <c r="B268" s="1532"/>
      <c r="C268" s="1532"/>
      <c r="D268" s="1532"/>
      <c r="E268" s="1536"/>
      <c r="F268" s="1536"/>
      <c r="G268" s="1539"/>
      <c r="H268" s="1532"/>
      <c r="I268" s="1532"/>
      <c r="J268" s="1532"/>
      <c r="K268" s="1532"/>
      <c r="L268" s="1532"/>
      <c r="M268" s="1532"/>
      <c r="N268" s="1532"/>
      <c r="O268" s="1532"/>
      <c r="P268" s="1558"/>
      <c r="Q268" s="1558"/>
      <c r="R268" s="1532"/>
      <c r="S268" s="1558"/>
      <c r="T268" s="1558"/>
      <c r="U268" s="374" t="s">
        <v>48</v>
      </c>
      <c r="V268" s="337">
        <f>+Catastro!V73</f>
        <v>0.45879999999999993</v>
      </c>
      <c r="W268" s="375">
        <f>+V268*O267</f>
        <v>5.5055999999999987E-2</v>
      </c>
      <c r="X268" s="26"/>
      <c r="Y268" s="26"/>
      <c r="Z268" s="26"/>
      <c r="AA268" s="26"/>
      <c r="AB268" s="26"/>
      <c r="AC268" s="26"/>
      <c r="AD268" s="26"/>
      <c r="AE268" s="26"/>
      <c r="AF268" s="26"/>
      <c r="AG268" s="26"/>
    </row>
    <row r="269" spans="1:33" ht="33" customHeight="1">
      <c r="A269" s="1539"/>
      <c r="B269" s="1532"/>
      <c r="C269" s="1532"/>
      <c r="D269" s="1532"/>
      <c r="E269" s="1536"/>
      <c r="F269" s="1536"/>
      <c r="G269" s="1539"/>
      <c r="H269" s="1532"/>
      <c r="I269" s="1558"/>
      <c r="J269" s="1558"/>
      <c r="K269" s="1532"/>
      <c r="L269" s="1532"/>
      <c r="M269" s="1532"/>
      <c r="N269" s="1532"/>
      <c r="O269" s="1634">
        <f>+Catastro!W74</f>
        <v>0.12</v>
      </c>
      <c r="P269" s="1614"/>
      <c r="Q269" s="1599" t="str">
        <f>+Catastro!C74</f>
        <v xml:space="preserve">Digitalizar la carta catastral de los predios en proceso de Actualización de la Formación Catastral </v>
      </c>
      <c r="R269" s="1532"/>
      <c r="S269" s="1591">
        <v>43191</v>
      </c>
      <c r="T269" s="1591">
        <v>43435</v>
      </c>
      <c r="U269" s="374" t="s">
        <v>47</v>
      </c>
      <c r="V269" s="337">
        <f>+Catastro!V74</f>
        <v>1</v>
      </c>
      <c r="W269" s="375">
        <f>+V269*O269</f>
        <v>0.12</v>
      </c>
      <c r="X269" s="26"/>
      <c r="Y269" s="26"/>
      <c r="Z269" s="26"/>
      <c r="AA269" s="26"/>
      <c r="AB269" s="26"/>
      <c r="AC269" s="26"/>
      <c r="AD269" s="26"/>
      <c r="AE269" s="26"/>
      <c r="AF269" s="26"/>
      <c r="AG269" s="26"/>
    </row>
    <row r="270" spans="1:33" ht="33" customHeight="1">
      <c r="A270" s="1539"/>
      <c r="B270" s="1532"/>
      <c r="C270" s="1532"/>
      <c r="D270" s="1532"/>
      <c r="E270" s="1536"/>
      <c r="F270" s="1536"/>
      <c r="G270" s="1539"/>
      <c r="H270" s="1532"/>
      <c r="I270" s="1570" t="s">
        <v>48</v>
      </c>
      <c r="J270" s="1693">
        <f>+Catastro!V66</f>
        <v>0</v>
      </c>
      <c r="K270" s="1532"/>
      <c r="L270" s="1532"/>
      <c r="M270" s="1532"/>
      <c r="N270" s="1532"/>
      <c r="O270" s="1532"/>
      <c r="P270" s="1558"/>
      <c r="Q270" s="1558"/>
      <c r="R270" s="1532"/>
      <c r="S270" s="1558"/>
      <c r="T270" s="1558"/>
      <c r="U270" s="374" t="s">
        <v>48</v>
      </c>
      <c r="V270" s="337">
        <f>+Catastro!V75</f>
        <v>0.41959999999999997</v>
      </c>
      <c r="W270" s="375">
        <f>+V270*O269</f>
        <v>5.0351999999999994E-2</v>
      </c>
      <c r="X270" s="26"/>
      <c r="Y270" s="26"/>
      <c r="Z270" s="26"/>
      <c r="AA270" s="26"/>
      <c r="AB270" s="26"/>
      <c r="AC270" s="26"/>
      <c r="AD270" s="26"/>
      <c r="AE270" s="26"/>
      <c r="AF270" s="26"/>
      <c r="AG270" s="26"/>
    </row>
    <row r="271" spans="1:33" ht="33" customHeight="1">
      <c r="A271" s="1539"/>
      <c r="B271" s="1532"/>
      <c r="C271" s="1532"/>
      <c r="D271" s="1532"/>
      <c r="E271" s="1536"/>
      <c r="F271" s="1536"/>
      <c r="G271" s="1539"/>
      <c r="H271" s="1532"/>
      <c r="I271" s="1532"/>
      <c r="J271" s="1532"/>
      <c r="K271" s="1532"/>
      <c r="L271" s="1532"/>
      <c r="M271" s="1532"/>
      <c r="N271" s="1532"/>
      <c r="O271" s="1634">
        <f>+Catastro!W76</f>
        <v>0.2</v>
      </c>
      <c r="P271" s="1614"/>
      <c r="Q271" s="1599" t="str">
        <f>+Catastro!C76</f>
        <v>Elaborar el estudio de Zonas Homogeneas Geoeconomicas de los municipios en proceso de Actualización de la Formación Catastral</v>
      </c>
      <c r="R271" s="1532"/>
      <c r="S271" s="1591">
        <v>43132</v>
      </c>
      <c r="T271" s="1591">
        <v>43435</v>
      </c>
      <c r="U271" s="374" t="s">
        <v>47</v>
      </c>
      <c r="V271" s="337">
        <f>+Catastro!V76</f>
        <v>0.99999999999999989</v>
      </c>
      <c r="W271" s="375">
        <f>+V271*O271</f>
        <v>0.19999999999999998</v>
      </c>
      <c r="X271" s="26"/>
      <c r="Y271" s="26"/>
      <c r="Z271" s="26"/>
      <c r="AA271" s="26"/>
      <c r="AB271" s="26"/>
      <c r="AC271" s="26"/>
      <c r="AD271" s="26"/>
      <c r="AE271" s="26"/>
      <c r="AF271" s="26"/>
      <c r="AG271" s="26"/>
    </row>
    <row r="272" spans="1:33" ht="33" customHeight="1">
      <c r="A272" s="1539"/>
      <c r="B272" s="1532"/>
      <c r="C272" s="1532"/>
      <c r="D272" s="1532"/>
      <c r="E272" s="1536"/>
      <c r="F272" s="1536"/>
      <c r="G272" s="1539"/>
      <c r="H272" s="1532"/>
      <c r="I272" s="1532"/>
      <c r="J272" s="1532"/>
      <c r="K272" s="1532"/>
      <c r="L272" s="1532"/>
      <c r="M272" s="1532"/>
      <c r="N272" s="1532"/>
      <c r="O272" s="1532"/>
      <c r="P272" s="1558"/>
      <c r="Q272" s="1558"/>
      <c r="R272" s="1532"/>
      <c r="S272" s="1558"/>
      <c r="T272" s="1558"/>
      <c r="U272" s="374" t="s">
        <v>48</v>
      </c>
      <c r="V272" s="337">
        <f>+Catastro!V77</f>
        <v>0.68499999999999994</v>
      </c>
      <c r="W272" s="375">
        <f>+V272*O271</f>
        <v>0.13699999999999998</v>
      </c>
      <c r="X272" s="26"/>
      <c r="Y272" s="26"/>
      <c r="Z272" s="26"/>
      <c r="AA272" s="26"/>
      <c r="AB272" s="26"/>
      <c r="AC272" s="26"/>
      <c r="AD272" s="26"/>
      <c r="AE272" s="26"/>
      <c r="AF272" s="26"/>
      <c r="AG272" s="26"/>
    </row>
    <row r="273" spans="1:33" ht="33" customHeight="1">
      <c r="A273" s="1539"/>
      <c r="B273" s="1532"/>
      <c r="C273" s="1532"/>
      <c r="D273" s="1532"/>
      <c r="E273" s="1536"/>
      <c r="F273" s="1536"/>
      <c r="G273" s="1539"/>
      <c r="H273" s="1532"/>
      <c r="I273" s="1532"/>
      <c r="J273" s="1532"/>
      <c r="K273" s="1532"/>
      <c r="L273" s="1532"/>
      <c r="M273" s="1532"/>
      <c r="N273" s="1532"/>
      <c r="O273" s="1634">
        <f>+Catastro!W78</f>
        <v>0.12</v>
      </c>
      <c r="P273" s="1614"/>
      <c r="Q273" s="1599" t="str">
        <f>+Catastro!C78</f>
        <v>Hacer control de calidad y consolidación de la informacion resultante del proceso Actualización de la Formación Catastral</v>
      </c>
      <c r="R273" s="1532"/>
      <c r="S273" s="1591">
        <v>43160</v>
      </c>
      <c r="T273" s="1591">
        <v>43435</v>
      </c>
      <c r="U273" s="374" t="s">
        <v>47</v>
      </c>
      <c r="V273" s="337">
        <f>+Catastro!V78</f>
        <v>0.99999999999999989</v>
      </c>
      <c r="W273" s="375">
        <f>+V273*O273</f>
        <v>0.11999999999999998</v>
      </c>
      <c r="X273" s="26"/>
      <c r="Y273" s="26"/>
      <c r="Z273" s="26"/>
      <c r="AA273" s="26"/>
      <c r="AB273" s="26"/>
      <c r="AC273" s="26"/>
      <c r="AD273" s="26"/>
      <c r="AE273" s="26"/>
      <c r="AF273" s="26"/>
      <c r="AG273" s="26"/>
    </row>
    <row r="274" spans="1:33" ht="33" customHeight="1">
      <c r="A274" s="1539"/>
      <c r="B274" s="1532"/>
      <c r="C274" s="1532"/>
      <c r="D274" s="1532"/>
      <c r="E274" s="1536"/>
      <c r="F274" s="1536"/>
      <c r="G274" s="1539"/>
      <c r="H274" s="1532"/>
      <c r="I274" s="1532"/>
      <c r="J274" s="1532"/>
      <c r="K274" s="1532"/>
      <c r="L274" s="1532"/>
      <c r="M274" s="1532"/>
      <c r="N274" s="1532"/>
      <c r="O274" s="1532"/>
      <c r="P274" s="1558"/>
      <c r="Q274" s="1558"/>
      <c r="R274" s="1532"/>
      <c r="S274" s="1558"/>
      <c r="T274" s="1558"/>
      <c r="U274" s="374" t="s">
        <v>48</v>
      </c>
      <c r="V274" s="337">
        <f>+Catastro!V79</f>
        <v>0.51079999999999992</v>
      </c>
      <c r="W274" s="375">
        <f>+V274*O273</f>
        <v>6.1295999999999989E-2</v>
      </c>
      <c r="X274" s="26"/>
      <c r="Y274" s="26"/>
      <c r="Z274" s="26"/>
      <c r="AA274" s="26"/>
      <c r="AB274" s="26"/>
      <c r="AC274" s="26"/>
      <c r="AD274" s="26"/>
      <c r="AE274" s="26"/>
      <c r="AF274" s="26"/>
      <c r="AG274" s="26"/>
    </row>
    <row r="275" spans="1:33" ht="33" customHeight="1">
      <c r="A275" s="1539"/>
      <c r="B275" s="1532"/>
      <c r="C275" s="1532"/>
      <c r="D275" s="1532"/>
      <c r="E275" s="1536"/>
      <c r="F275" s="1536"/>
      <c r="G275" s="1539"/>
      <c r="H275" s="1532"/>
      <c r="I275" s="1532"/>
      <c r="J275" s="1532"/>
      <c r="K275" s="1532"/>
      <c r="L275" s="1532"/>
      <c r="M275" s="1532"/>
      <c r="N275" s="1532"/>
      <c r="O275" s="1634">
        <f>+Catastro!W80</f>
        <v>7.0000000000000007E-2</v>
      </c>
      <c r="P275" s="1614"/>
      <c r="Q275" s="1599" t="str">
        <f>+Catastro!C80</f>
        <v>Efectuar actividades de cierre  en cada uno de los municipios en proceso de Actualización de la Formación Catastral</v>
      </c>
      <c r="R275" s="1532"/>
      <c r="S275" s="1591">
        <v>43435</v>
      </c>
      <c r="T275" s="1591">
        <v>43435</v>
      </c>
      <c r="U275" s="374" t="s">
        <v>47</v>
      </c>
      <c r="V275" s="337">
        <f>+Catastro!V80</f>
        <v>1</v>
      </c>
      <c r="W275" s="375">
        <f>+V275*O275</f>
        <v>7.0000000000000007E-2</v>
      </c>
      <c r="X275" s="26"/>
      <c r="Y275" s="26"/>
      <c r="Z275" s="26"/>
      <c r="AA275" s="26"/>
      <c r="AB275" s="26"/>
      <c r="AC275" s="26"/>
      <c r="AD275" s="26"/>
      <c r="AE275" s="26"/>
      <c r="AF275" s="26"/>
      <c r="AG275" s="26"/>
    </row>
    <row r="276" spans="1:33" ht="33" customHeight="1">
      <c r="A276" s="1539"/>
      <c r="B276" s="1532"/>
      <c r="C276" s="1532"/>
      <c r="D276" s="1532"/>
      <c r="E276" s="1536"/>
      <c r="F276" s="1536"/>
      <c r="G276" s="1540"/>
      <c r="H276" s="1533"/>
      <c r="I276" s="1533"/>
      <c r="J276" s="1533"/>
      <c r="K276" s="1533"/>
      <c r="L276" s="1533"/>
      <c r="M276" s="1533"/>
      <c r="N276" s="1533"/>
      <c r="O276" s="1533"/>
      <c r="P276" s="1558"/>
      <c r="Q276" s="1533"/>
      <c r="R276" s="1533"/>
      <c r="S276" s="1533"/>
      <c r="T276" s="1533"/>
      <c r="U276" s="384" t="s">
        <v>48</v>
      </c>
      <c r="V276" s="344">
        <f>+Catastro!V81</f>
        <v>0</v>
      </c>
      <c r="W276" s="386">
        <f>+V276*O275</f>
        <v>0</v>
      </c>
      <c r="X276" s="26"/>
      <c r="Y276" s="26"/>
      <c r="Z276" s="26"/>
      <c r="AA276" s="26"/>
      <c r="AB276" s="26"/>
      <c r="AC276" s="26"/>
      <c r="AD276" s="26"/>
      <c r="AE276" s="26"/>
      <c r="AF276" s="26"/>
      <c r="AG276" s="26"/>
    </row>
    <row r="277" spans="1:33" ht="33" customHeight="1">
      <c r="A277" s="1539"/>
      <c r="B277" s="1532"/>
      <c r="C277" s="1532"/>
      <c r="D277" s="1532"/>
      <c r="E277" s="1535" t="s">
        <v>45</v>
      </c>
      <c r="F277" s="1536"/>
      <c r="G277" s="1545" t="str">
        <f>+Catastro!A87</f>
        <v>Mutaciones catastrales</v>
      </c>
      <c r="H277" s="1569">
        <f>+Catastro!W85</f>
        <v>0.2</v>
      </c>
      <c r="I277" s="1569" t="s">
        <v>47</v>
      </c>
      <c r="J277" s="1694">
        <f>+Catastro!V85</f>
        <v>924350</v>
      </c>
      <c r="K277" s="1657">
        <f>+Catastro!E85</f>
        <v>924350</v>
      </c>
      <c r="L277" s="1657" t="str">
        <f>+Catastro!D85</f>
        <v>Mutaciones</v>
      </c>
      <c r="M277" s="1656" t="str">
        <f>+Catastro!F85</f>
        <v>Número de mutaciones catastrales ejecutadas</v>
      </c>
      <c r="N277" s="1657" t="str">
        <f>+Catastro!G85</f>
        <v>Eficacia</v>
      </c>
      <c r="O277" s="1631">
        <f>+Catastro!W88</f>
        <v>0.03</v>
      </c>
      <c r="P277" s="1614"/>
      <c r="Q277" s="1600" t="str">
        <f>+Catastro!C88</f>
        <v>Planear actividades  y programar costos para el  proceso de Conservación Catastral</v>
      </c>
      <c r="R277" s="1595" t="str">
        <f>+Catastro!C85</f>
        <v>SUBDIRECCIÓN DE CATASTRO</v>
      </c>
      <c r="S277" s="1592">
        <v>43101</v>
      </c>
      <c r="T277" s="1592">
        <v>43132</v>
      </c>
      <c r="U277" s="371" t="s">
        <v>47</v>
      </c>
      <c r="V277" s="334">
        <f>+Catastro!V88</f>
        <v>1</v>
      </c>
      <c r="W277" s="373">
        <f>+V277*O277</f>
        <v>0.03</v>
      </c>
      <c r="X277" s="26"/>
      <c r="Y277" s="26"/>
      <c r="Z277" s="26"/>
      <c r="AA277" s="26"/>
      <c r="AB277" s="26"/>
      <c r="AC277" s="26"/>
      <c r="AD277" s="26"/>
      <c r="AE277" s="26"/>
      <c r="AF277" s="26"/>
      <c r="AG277" s="26"/>
    </row>
    <row r="278" spans="1:33" ht="33" customHeight="1">
      <c r="A278" s="1539"/>
      <c r="B278" s="1532"/>
      <c r="C278" s="1532"/>
      <c r="D278" s="1532"/>
      <c r="E278" s="1536"/>
      <c r="F278" s="1536"/>
      <c r="G278" s="1539"/>
      <c r="H278" s="1532"/>
      <c r="I278" s="1532"/>
      <c r="J278" s="1532"/>
      <c r="K278" s="1532"/>
      <c r="L278" s="1532"/>
      <c r="M278" s="1532"/>
      <c r="N278" s="1532"/>
      <c r="O278" s="1558"/>
      <c r="P278" s="1558"/>
      <c r="Q278" s="1558"/>
      <c r="R278" s="1532"/>
      <c r="S278" s="1558"/>
      <c r="T278" s="1558"/>
      <c r="U278" s="374" t="s">
        <v>48</v>
      </c>
      <c r="V278" s="337">
        <f>+Catastro!V89</f>
        <v>1</v>
      </c>
      <c r="W278" s="375">
        <f>+V278*O277</f>
        <v>0.03</v>
      </c>
      <c r="X278" s="26"/>
      <c r="Y278" s="26"/>
      <c r="Z278" s="26"/>
      <c r="AA278" s="26"/>
      <c r="AB278" s="26"/>
      <c r="AC278" s="26"/>
      <c r="AD278" s="26"/>
      <c r="AE278" s="26"/>
      <c r="AF278" s="26"/>
      <c r="AG278" s="26"/>
    </row>
    <row r="279" spans="1:33" ht="33" customHeight="1">
      <c r="A279" s="1539"/>
      <c r="B279" s="1532"/>
      <c r="C279" s="1532"/>
      <c r="D279" s="1532"/>
      <c r="E279" s="1536"/>
      <c r="F279" s="1536"/>
      <c r="G279" s="1539"/>
      <c r="H279" s="1532"/>
      <c r="I279" s="1532"/>
      <c r="J279" s="1532"/>
      <c r="K279" s="1532"/>
      <c r="L279" s="1532"/>
      <c r="M279" s="1532"/>
      <c r="N279" s="1532"/>
      <c r="O279" s="1634">
        <f>+Catastro!W90</f>
        <v>0.1</v>
      </c>
      <c r="P279" s="1614"/>
      <c r="Q279" s="1599" t="str">
        <f>+Catastro!C90</f>
        <v>Tramitar  Mutaciones de saldos de terreno</v>
      </c>
      <c r="R279" s="1532"/>
      <c r="S279" s="1591">
        <v>43101</v>
      </c>
      <c r="T279" s="1591">
        <v>43435</v>
      </c>
      <c r="U279" s="374" t="s">
        <v>47</v>
      </c>
      <c r="V279" s="337">
        <f>+Catastro!V90</f>
        <v>1</v>
      </c>
      <c r="W279" s="375">
        <f>+V279*O279</f>
        <v>0.1</v>
      </c>
      <c r="X279" s="26"/>
      <c r="Y279" s="26"/>
      <c r="Z279" s="26"/>
      <c r="AA279" s="26"/>
      <c r="AB279" s="26"/>
      <c r="AC279" s="26"/>
      <c r="AD279" s="26"/>
      <c r="AE279" s="26"/>
      <c r="AF279" s="26"/>
      <c r="AG279" s="26"/>
    </row>
    <row r="280" spans="1:33" ht="33" customHeight="1">
      <c r="A280" s="1539"/>
      <c r="B280" s="1532"/>
      <c r="C280" s="1532"/>
      <c r="D280" s="1532"/>
      <c r="E280" s="1536"/>
      <c r="F280" s="1536"/>
      <c r="G280" s="1539"/>
      <c r="H280" s="1532"/>
      <c r="I280" s="1532"/>
      <c r="J280" s="1532"/>
      <c r="K280" s="1532"/>
      <c r="L280" s="1532"/>
      <c r="M280" s="1532"/>
      <c r="N280" s="1532"/>
      <c r="O280" s="1558"/>
      <c r="P280" s="1558"/>
      <c r="Q280" s="1558"/>
      <c r="R280" s="1532"/>
      <c r="S280" s="1558"/>
      <c r="T280" s="1558"/>
      <c r="U280" s="374" t="s">
        <v>48</v>
      </c>
      <c r="V280" s="337">
        <f>+Catastro!V91</f>
        <v>0.2107</v>
      </c>
      <c r="W280" s="375">
        <f>+V280*O279</f>
        <v>2.1070000000000002E-2</v>
      </c>
      <c r="X280" s="26"/>
      <c r="Y280" s="26"/>
      <c r="Z280" s="26"/>
      <c r="AA280" s="26"/>
      <c r="AB280" s="26"/>
      <c r="AC280" s="26"/>
      <c r="AD280" s="26"/>
      <c r="AE280" s="26"/>
      <c r="AF280" s="26"/>
      <c r="AG280" s="26"/>
    </row>
    <row r="281" spans="1:33" ht="33" customHeight="1">
      <c r="A281" s="1539"/>
      <c r="B281" s="1532"/>
      <c r="C281" s="1532"/>
      <c r="D281" s="1532"/>
      <c r="E281" s="1536"/>
      <c r="F281" s="1536"/>
      <c r="G281" s="1539"/>
      <c r="H281" s="1532"/>
      <c r="I281" s="1532"/>
      <c r="J281" s="1532"/>
      <c r="K281" s="1532"/>
      <c r="L281" s="1532"/>
      <c r="M281" s="1532"/>
      <c r="N281" s="1532"/>
      <c r="O281" s="1634">
        <f>+Catastro!W92</f>
        <v>0.2</v>
      </c>
      <c r="P281" s="1614"/>
      <c r="Q281" s="1599" t="str">
        <f>+Catastro!C92</f>
        <v xml:space="preserve"> Tramitar  Mutaciones de terreno de la vigencia</v>
      </c>
      <c r="R281" s="1532"/>
      <c r="S281" s="1591">
        <v>43101</v>
      </c>
      <c r="T281" s="1591">
        <v>43435</v>
      </c>
      <c r="U281" s="374" t="s">
        <v>47</v>
      </c>
      <c r="V281" s="337">
        <f>+Catastro!V92</f>
        <v>1</v>
      </c>
      <c r="W281" s="375">
        <f>+V281*O281</f>
        <v>0.2</v>
      </c>
      <c r="X281" s="26"/>
      <c r="Y281" s="26"/>
      <c r="Z281" s="26"/>
      <c r="AA281" s="26"/>
      <c r="AB281" s="26"/>
      <c r="AC281" s="26"/>
      <c r="AD281" s="26"/>
      <c r="AE281" s="26"/>
      <c r="AF281" s="26"/>
      <c r="AG281" s="26"/>
    </row>
    <row r="282" spans="1:33" ht="33" customHeight="1">
      <c r="A282" s="1539"/>
      <c r="B282" s="1532"/>
      <c r="C282" s="1532"/>
      <c r="D282" s="1532"/>
      <c r="E282" s="1536"/>
      <c r="F282" s="1536"/>
      <c r="G282" s="1539"/>
      <c r="H282" s="1532"/>
      <c r="I282" s="1532"/>
      <c r="J282" s="1532"/>
      <c r="K282" s="1532"/>
      <c r="L282" s="1532"/>
      <c r="M282" s="1532"/>
      <c r="N282" s="1532"/>
      <c r="O282" s="1558"/>
      <c r="P282" s="1558"/>
      <c r="Q282" s="1558"/>
      <c r="R282" s="1532"/>
      <c r="S282" s="1558"/>
      <c r="T282" s="1558"/>
      <c r="U282" s="374" t="s">
        <v>48</v>
      </c>
      <c r="V282" s="337">
        <f>+Catastro!V93</f>
        <v>1.2457999999999998</v>
      </c>
      <c r="W282" s="375">
        <f>+V282*O281</f>
        <v>0.24915999999999996</v>
      </c>
      <c r="X282" s="26"/>
      <c r="Y282" s="26"/>
      <c r="Z282" s="26"/>
      <c r="AA282" s="26"/>
      <c r="AB282" s="26"/>
      <c r="AC282" s="26"/>
      <c r="AD282" s="26"/>
      <c r="AE282" s="26"/>
      <c r="AF282" s="26"/>
      <c r="AG282" s="26"/>
    </row>
    <row r="283" spans="1:33" ht="33" customHeight="1">
      <c r="A283" s="1539"/>
      <c r="B283" s="1532"/>
      <c r="C283" s="1532"/>
      <c r="D283" s="1532"/>
      <c r="E283" s="1536"/>
      <c r="F283" s="1536"/>
      <c r="G283" s="1539"/>
      <c r="H283" s="1532"/>
      <c r="I283" s="1532"/>
      <c r="J283" s="1532"/>
      <c r="K283" s="1532"/>
      <c r="L283" s="1532"/>
      <c r="M283" s="1532"/>
      <c r="N283" s="1532"/>
      <c r="O283" s="1634">
        <f>+Catastro!W94</f>
        <v>0.1</v>
      </c>
      <c r="P283" s="1614"/>
      <c r="Q283" s="1599" t="str">
        <f>+Catastro!C94</f>
        <v xml:space="preserve">Tramitar  Mutaciones de saldos de oficina </v>
      </c>
      <c r="R283" s="1532"/>
      <c r="S283" s="1591">
        <v>43132</v>
      </c>
      <c r="T283" s="1591">
        <v>43435</v>
      </c>
      <c r="U283" s="374" t="s">
        <v>47</v>
      </c>
      <c r="V283" s="337">
        <f>+Catastro!V94</f>
        <v>0.99999999999999989</v>
      </c>
      <c r="W283" s="375">
        <f>+V283*O283</f>
        <v>9.9999999999999992E-2</v>
      </c>
      <c r="X283" s="26"/>
      <c r="Y283" s="26"/>
      <c r="Z283" s="26"/>
      <c r="AA283" s="26"/>
      <c r="AB283" s="26"/>
      <c r="AC283" s="26"/>
      <c r="AD283" s="26"/>
      <c r="AE283" s="26"/>
      <c r="AF283" s="26"/>
      <c r="AG283" s="26"/>
    </row>
    <row r="284" spans="1:33" ht="33" customHeight="1">
      <c r="A284" s="1539"/>
      <c r="B284" s="1532"/>
      <c r="C284" s="1532"/>
      <c r="D284" s="1532"/>
      <c r="E284" s="1536"/>
      <c r="F284" s="1536"/>
      <c r="G284" s="1539"/>
      <c r="H284" s="1532"/>
      <c r="I284" s="1558"/>
      <c r="J284" s="1558"/>
      <c r="K284" s="1532"/>
      <c r="L284" s="1532"/>
      <c r="M284" s="1532"/>
      <c r="N284" s="1532"/>
      <c r="O284" s="1558"/>
      <c r="P284" s="1558"/>
      <c r="Q284" s="1558"/>
      <c r="R284" s="1532"/>
      <c r="S284" s="1558"/>
      <c r="T284" s="1558"/>
      <c r="U284" s="374" t="s">
        <v>48</v>
      </c>
      <c r="V284" s="337">
        <f>+Catastro!V95</f>
        <v>0.37190000000000001</v>
      </c>
      <c r="W284" s="375">
        <f>+V284*O283</f>
        <v>3.7190000000000001E-2</v>
      </c>
      <c r="X284" s="26"/>
      <c r="Y284" s="26"/>
      <c r="Z284" s="26"/>
      <c r="AA284" s="26"/>
      <c r="AB284" s="26"/>
      <c r="AC284" s="26"/>
      <c r="AD284" s="26"/>
      <c r="AE284" s="26"/>
      <c r="AF284" s="26"/>
      <c r="AG284" s="26"/>
    </row>
    <row r="285" spans="1:33" ht="33" customHeight="1">
      <c r="A285" s="1539"/>
      <c r="B285" s="1532"/>
      <c r="C285" s="1532"/>
      <c r="D285" s="1532"/>
      <c r="E285" s="1536"/>
      <c r="F285" s="1536"/>
      <c r="G285" s="1539"/>
      <c r="H285" s="1532"/>
      <c r="I285" s="1570" t="s">
        <v>48</v>
      </c>
      <c r="J285" s="1695">
        <f>+Catastro!V86</f>
        <v>664424</v>
      </c>
      <c r="K285" s="1532"/>
      <c r="L285" s="1532"/>
      <c r="M285" s="1532"/>
      <c r="N285" s="1532"/>
      <c r="O285" s="1634">
        <f>+Catastro!W96</f>
        <v>0.3</v>
      </c>
      <c r="P285" s="1614"/>
      <c r="Q285" s="1599" t="str">
        <f>+Catastro!C96</f>
        <v>Tramitar  Mutaciones de oficina de la vigencia</v>
      </c>
      <c r="R285" s="1532"/>
      <c r="S285" s="1591">
        <v>43132</v>
      </c>
      <c r="T285" s="1591">
        <v>43435</v>
      </c>
      <c r="U285" s="374" t="s">
        <v>47</v>
      </c>
      <c r="V285" s="337">
        <f>+Catastro!V96</f>
        <v>0.99999999999999989</v>
      </c>
      <c r="W285" s="375">
        <f>+V285*O285</f>
        <v>0.29999999999999993</v>
      </c>
      <c r="X285" s="26"/>
      <c r="Y285" s="26"/>
      <c r="Z285" s="26"/>
      <c r="AA285" s="26"/>
      <c r="AB285" s="26"/>
      <c r="AC285" s="26"/>
      <c r="AD285" s="26"/>
      <c r="AE285" s="26"/>
      <c r="AF285" s="26"/>
      <c r="AG285" s="26"/>
    </row>
    <row r="286" spans="1:33" ht="33" customHeight="1">
      <c r="A286" s="1539"/>
      <c r="B286" s="1532"/>
      <c r="C286" s="1532"/>
      <c r="D286" s="1532"/>
      <c r="E286" s="1536"/>
      <c r="F286" s="1536"/>
      <c r="G286" s="1539"/>
      <c r="H286" s="1532"/>
      <c r="I286" s="1532"/>
      <c r="J286" s="1532"/>
      <c r="K286" s="1532"/>
      <c r="L286" s="1532"/>
      <c r="M286" s="1532"/>
      <c r="N286" s="1532"/>
      <c r="O286" s="1558"/>
      <c r="P286" s="1558"/>
      <c r="Q286" s="1558"/>
      <c r="R286" s="1532"/>
      <c r="S286" s="1558"/>
      <c r="T286" s="1558"/>
      <c r="U286" s="374" t="s">
        <v>48</v>
      </c>
      <c r="V286" s="337">
        <f>+Catastro!V97</f>
        <v>0.70490000000000008</v>
      </c>
      <c r="W286" s="375">
        <f>+V286*O285</f>
        <v>0.21147000000000002</v>
      </c>
      <c r="X286" s="26"/>
      <c r="Y286" s="26"/>
      <c r="Z286" s="26"/>
      <c r="AA286" s="26"/>
      <c r="AB286" s="26"/>
      <c r="AC286" s="26"/>
      <c r="AD286" s="26"/>
      <c r="AE286" s="26"/>
      <c r="AF286" s="26"/>
      <c r="AG286" s="26"/>
    </row>
    <row r="287" spans="1:33" ht="33" customHeight="1">
      <c r="A287" s="1539"/>
      <c r="B287" s="1532"/>
      <c r="C287" s="1532"/>
      <c r="D287" s="1532"/>
      <c r="E287" s="1536"/>
      <c r="F287" s="1536"/>
      <c r="G287" s="1539"/>
      <c r="H287" s="1532"/>
      <c r="I287" s="1532"/>
      <c r="J287" s="1532"/>
      <c r="K287" s="1532"/>
      <c r="L287" s="1532"/>
      <c r="M287" s="1532"/>
      <c r="N287" s="1532"/>
      <c r="O287" s="1634">
        <f>+Catastro!W98</f>
        <v>0.12</v>
      </c>
      <c r="P287" s="1614"/>
      <c r="Q287" s="1599" t="str">
        <f>+Catastro!C98</f>
        <v>Atender las solicitudes de modificación de estudios de ZHF y ZHG, provenientes de las Direcciones Territoriales</v>
      </c>
      <c r="R287" s="1532"/>
      <c r="S287" s="1591">
        <v>43132</v>
      </c>
      <c r="T287" s="1591">
        <v>43405</v>
      </c>
      <c r="U287" s="374" t="s">
        <v>47</v>
      </c>
      <c r="V287" s="337">
        <f>+Catastro!V98</f>
        <v>0.99999999999999989</v>
      </c>
      <c r="W287" s="375">
        <f>+V287*O287</f>
        <v>0.11999999999999998</v>
      </c>
      <c r="X287" s="26"/>
      <c r="Y287" s="26"/>
      <c r="Z287" s="26"/>
      <c r="AA287" s="26"/>
      <c r="AB287" s="26"/>
      <c r="AC287" s="26"/>
      <c r="AD287" s="26"/>
      <c r="AE287" s="26"/>
      <c r="AF287" s="26"/>
      <c r="AG287" s="26"/>
    </row>
    <row r="288" spans="1:33" ht="33" customHeight="1">
      <c r="A288" s="1539"/>
      <c r="B288" s="1532"/>
      <c r="C288" s="1532"/>
      <c r="D288" s="1532"/>
      <c r="E288" s="1536"/>
      <c r="F288" s="1536"/>
      <c r="G288" s="1539"/>
      <c r="H288" s="1532"/>
      <c r="I288" s="1532"/>
      <c r="J288" s="1532"/>
      <c r="K288" s="1532"/>
      <c r="L288" s="1532"/>
      <c r="M288" s="1532"/>
      <c r="N288" s="1532"/>
      <c r="O288" s="1558"/>
      <c r="P288" s="1558"/>
      <c r="Q288" s="1558"/>
      <c r="R288" s="1532"/>
      <c r="S288" s="1558"/>
      <c r="T288" s="1558"/>
      <c r="U288" s="374" t="s">
        <v>48</v>
      </c>
      <c r="V288" s="337">
        <f>+Catastro!V99</f>
        <v>0.79999999999999993</v>
      </c>
      <c r="W288" s="375">
        <f>+V288*O287</f>
        <v>9.5999999999999988E-2</v>
      </c>
      <c r="X288" s="26"/>
      <c r="Y288" s="26"/>
      <c r="Z288" s="26"/>
      <c r="AA288" s="26"/>
      <c r="AB288" s="26"/>
      <c r="AC288" s="26"/>
      <c r="AD288" s="26"/>
      <c r="AE288" s="26"/>
      <c r="AF288" s="26"/>
      <c r="AG288" s="26"/>
    </row>
    <row r="289" spans="1:33" ht="33" customHeight="1">
      <c r="A289" s="1539"/>
      <c r="B289" s="1532"/>
      <c r="C289" s="1532"/>
      <c r="D289" s="1532"/>
      <c r="E289" s="1536"/>
      <c r="F289" s="1536"/>
      <c r="G289" s="1539"/>
      <c r="H289" s="1532"/>
      <c r="I289" s="1532"/>
      <c r="J289" s="1532"/>
      <c r="K289" s="1532"/>
      <c r="L289" s="1532"/>
      <c r="M289" s="1532"/>
      <c r="N289" s="1532"/>
      <c r="O289" s="1634">
        <f>+Catastro!W100</f>
        <v>0.15</v>
      </c>
      <c r="P289" s="1614"/>
      <c r="Q289" s="1599" t="str">
        <f>+Catastro!C100</f>
        <v>Acompañar y asesorar en temas tecnicos las actividades de la conservacion catastral</v>
      </c>
      <c r="R289" s="1532"/>
      <c r="S289" s="1591">
        <v>43132</v>
      </c>
      <c r="T289" s="1591">
        <v>43435</v>
      </c>
      <c r="U289" s="374" t="s">
        <v>47</v>
      </c>
      <c r="V289" s="337">
        <f>+Catastro!V100</f>
        <v>0.99999999999999989</v>
      </c>
      <c r="W289" s="375">
        <f>+V289*O289</f>
        <v>0.14999999999999997</v>
      </c>
      <c r="X289" s="26"/>
      <c r="Y289" s="26"/>
      <c r="Z289" s="26"/>
      <c r="AA289" s="26"/>
      <c r="AB289" s="26"/>
      <c r="AC289" s="26"/>
      <c r="AD289" s="26"/>
      <c r="AE289" s="26"/>
      <c r="AF289" s="26"/>
      <c r="AG289" s="26"/>
    </row>
    <row r="290" spans="1:33" ht="33" customHeight="1">
      <c r="A290" s="1539"/>
      <c r="B290" s="1532"/>
      <c r="C290" s="1532"/>
      <c r="D290" s="1532"/>
      <c r="E290" s="1536"/>
      <c r="F290" s="1536"/>
      <c r="G290" s="1540"/>
      <c r="H290" s="1533"/>
      <c r="I290" s="1533"/>
      <c r="J290" s="1533"/>
      <c r="K290" s="1533"/>
      <c r="L290" s="1533"/>
      <c r="M290" s="1533"/>
      <c r="N290" s="1533"/>
      <c r="O290" s="1533"/>
      <c r="P290" s="1558"/>
      <c r="Q290" s="1533"/>
      <c r="R290" s="1533"/>
      <c r="S290" s="1533"/>
      <c r="T290" s="1533"/>
      <c r="U290" s="384" t="s">
        <v>48</v>
      </c>
      <c r="V290" s="344">
        <f>+Catastro!V101</f>
        <v>0.8</v>
      </c>
      <c r="W290" s="386">
        <f>+V290*O289</f>
        <v>0.12</v>
      </c>
      <c r="X290" s="26"/>
      <c r="Y290" s="26"/>
      <c r="Z290" s="26"/>
      <c r="AA290" s="26"/>
      <c r="AB290" s="26"/>
      <c r="AC290" s="26"/>
      <c r="AD290" s="26"/>
      <c r="AE290" s="26"/>
      <c r="AF290" s="26"/>
      <c r="AG290" s="26"/>
    </row>
    <row r="291" spans="1:33" ht="33" customHeight="1">
      <c r="A291" s="1539"/>
      <c r="B291" s="1532"/>
      <c r="C291" s="1532"/>
      <c r="D291" s="1532"/>
      <c r="E291" s="1535" t="s">
        <v>45</v>
      </c>
      <c r="F291" s="1536"/>
      <c r="G291" s="1545" t="str">
        <f>+Catastro!A107</f>
        <v>Modelo de gestión y operación del proceso de Delegación de funciones catastrales para el IGAC</v>
      </c>
      <c r="H291" s="1569">
        <f>+Catastro!W105</f>
        <v>0.11</v>
      </c>
      <c r="I291" s="1569" t="s">
        <v>55</v>
      </c>
      <c r="J291" s="1569">
        <f>+Catastro!V105</f>
        <v>1</v>
      </c>
      <c r="K291" s="1642" t="str">
        <f>+Catastro!E105</f>
        <v>100%</v>
      </c>
      <c r="L291" s="1642" t="str">
        <f>+Catastro!D105</f>
        <v>Porcentaje</v>
      </c>
      <c r="M291" s="1642" t="str">
        <f>+Catastro!F105</f>
        <v>Avance elaboración del modelo de gestión y operación del proceso de delegación</v>
      </c>
      <c r="N291" s="1569" t="str">
        <f>+Catastro!G105</f>
        <v>Eficacia</v>
      </c>
      <c r="O291" s="1631">
        <f>+Catastro!W108</f>
        <v>0.2</v>
      </c>
      <c r="P291" s="1614"/>
      <c r="Q291" s="1600" t="str">
        <f>+Catastro!C108</f>
        <v>Elaborar el modelo de gestión y operación del proceso de Delegación de funciones catastrales para el IGAC</v>
      </c>
      <c r="R291" s="1595" t="str">
        <f>+Catastro!C105</f>
        <v>SUBDIRECCIÓN DE CATASTRO</v>
      </c>
      <c r="S291" s="1592">
        <v>43160</v>
      </c>
      <c r="T291" s="1592">
        <v>43435</v>
      </c>
      <c r="U291" s="371" t="s">
        <v>47</v>
      </c>
      <c r="V291" s="334">
        <f>+Catastro!V108</f>
        <v>1</v>
      </c>
      <c r="W291" s="373">
        <f>+V291*O291</f>
        <v>0.2</v>
      </c>
      <c r="X291" s="26"/>
      <c r="Y291" s="26"/>
      <c r="Z291" s="26"/>
      <c r="AA291" s="26"/>
      <c r="AB291" s="26"/>
      <c r="AC291" s="26"/>
      <c r="AD291" s="26"/>
      <c r="AE291" s="26"/>
      <c r="AF291" s="26"/>
      <c r="AG291" s="26"/>
    </row>
    <row r="292" spans="1:33" ht="33" customHeight="1">
      <c r="A292" s="1539"/>
      <c r="B292" s="1532"/>
      <c r="C292" s="1532"/>
      <c r="D292" s="1532"/>
      <c r="E292" s="1536"/>
      <c r="F292" s="1536"/>
      <c r="G292" s="1539"/>
      <c r="H292" s="1532"/>
      <c r="I292" s="1532"/>
      <c r="J292" s="1532"/>
      <c r="K292" s="1532"/>
      <c r="L292" s="1532"/>
      <c r="M292" s="1532"/>
      <c r="N292" s="1532"/>
      <c r="O292" s="1558"/>
      <c r="P292" s="1558"/>
      <c r="Q292" s="1558"/>
      <c r="R292" s="1532"/>
      <c r="S292" s="1558"/>
      <c r="T292" s="1558"/>
      <c r="U292" s="374" t="s">
        <v>48</v>
      </c>
      <c r="V292" s="337">
        <f>+Catastro!V109</f>
        <v>0.79999999999999993</v>
      </c>
      <c r="W292" s="375">
        <f>+V292*O291</f>
        <v>0.16</v>
      </c>
      <c r="X292" s="26"/>
      <c r="Y292" s="26"/>
      <c r="Z292" s="26"/>
      <c r="AA292" s="26"/>
      <c r="AB292" s="26"/>
      <c r="AC292" s="26"/>
      <c r="AD292" s="26"/>
      <c r="AE292" s="26"/>
      <c r="AF292" s="26"/>
      <c r="AG292" s="26"/>
    </row>
    <row r="293" spans="1:33" ht="33" customHeight="1">
      <c r="A293" s="1539"/>
      <c r="B293" s="1532"/>
      <c r="C293" s="1532"/>
      <c r="D293" s="1532"/>
      <c r="E293" s="1536"/>
      <c r="F293" s="1536"/>
      <c r="G293" s="1539"/>
      <c r="H293" s="1532"/>
      <c r="I293" s="1532"/>
      <c r="J293" s="1532"/>
      <c r="K293" s="1532"/>
      <c r="L293" s="1532"/>
      <c r="M293" s="1532"/>
      <c r="N293" s="1532"/>
      <c r="O293" s="1634">
        <f>+Catastro!W110</f>
        <v>0.2</v>
      </c>
      <c r="P293" s="1614"/>
      <c r="Q293" s="1599" t="str">
        <f>+Catastro!C110</f>
        <v>Promover la delegación de competencias catastrales</v>
      </c>
      <c r="R293" s="1532"/>
      <c r="S293" s="1591">
        <v>43160</v>
      </c>
      <c r="T293" s="1591">
        <v>43435</v>
      </c>
      <c r="U293" s="374" t="s">
        <v>47</v>
      </c>
      <c r="V293" s="337">
        <f>+Catastro!V110</f>
        <v>0.99999999999999989</v>
      </c>
      <c r="W293" s="375">
        <f>+V293*O293</f>
        <v>0.19999999999999998</v>
      </c>
      <c r="X293" s="26"/>
      <c r="Y293" s="26"/>
      <c r="Z293" s="26"/>
      <c r="AA293" s="26"/>
      <c r="AB293" s="26"/>
      <c r="AC293" s="26"/>
      <c r="AD293" s="26"/>
      <c r="AE293" s="26"/>
      <c r="AF293" s="26"/>
      <c r="AG293" s="26"/>
    </row>
    <row r="294" spans="1:33" ht="33" customHeight="1">
      <c r="A294" s="1539"/>
      <c r="B294" s="1532"/>
      <c r="C294" s="1532"/>
      <c r="D294" s="1532"/>
      <c r="E294" s="1536"/>
      <c r="F294" s="1536"/>
      <c r="G294" s="1539"/>
      <c r="H294" s="1532"/>
      <c r="I294" s="1532"/>
      <c r="J294" s="1532"/>
      <c r="K294" s="1532"/>
      <c r="L294" s="1532"/>
      <c r="M294" s="1532"/>
      <c r="N294" s="1532"/>
      <c r="O294" s="1558"/>
      <c r="P294" s="1558"/>
      <c r="Q294" s="1558"/>
      <c r="R294" s="1532"/>
      <c r="S294" s="1558"/>
      <c r="T294" s="1558"/>
      <c r="U294" s="374" t="s">
        <v>48</v>
      </c>
      <c r="V294" s="337">
        <f>+Catastro!V111</f>
        <v>0.7</v>
      </c>
      <c r="W294" s="375">
        <f>+V294*O293</f>
        <v>0.13999999999999999</v>
      </c>
      <c r="X294" s="26"/>
      <c r="Y294" s="26"/>
      <c r="Z294" s="26"/>
      <c r="AA294" s="26"/>
      <c r="AB294" s="26"/>
      <c r="AC294" s="26"/>
      <c r="AD294" s="26"/>
      <c r="AE294" s="26"/>
      <c r="AF294" s="26"/>
      <c r="AG294" s="26"/>
    </row>
    <row r="295" spans="1:33" ht="33" customHeight="1">
      <c r="A295" s="1539"/>
      <c r="B295" s="1532"/>
      <c r="C295" s="1532"/>
      <c r="D295" s="1532"/>
      <c r="E295" s="1536"/>
      <c r="F295" s="1536"/>
      <c r="G295" s="1539"/>
      <c r="H295" s="1532"/>
      <c r="I295" s="1558"/>
      <c r="J295" s="1558"/>
      <c r="K295" s="1532"/>
      <c r="L295" s="1532"/>
      <c r="M295" s="1532"/>
      <c r="N295" s="1532"/>
      <c r="O295" s="1634">
        <f>+Catastro!W112</f>
        <v>0.2</v>
      </c>
      <c r="P295" s="1614"/>
      <c r="Q295" s="1599" t="str">
        <f>+Catastro!C112</f>
        <v>Realizar la evaluación de las solicitudes de delegación recibidas</v>
      </c>
      <c r="R295" s="1532"/>
      <c r="S295" s="1591">
        <v>43101</v>
      </c>
      <c r="T295" s="1591">
        <v>43435</v>
      </c>
      <c r="U295" s="374" t="s">
        <v>47</v>
      </c>
      <c r="V295" s="337">
        <f>+Catastro!V112</f>
        <v>1.0000000000000002</v>
      </c>
      <c r="W295" s="375">
        <f>+V295*O295</f>
        <v>0.20000000000000007</v>
      </c>
      <c r="X295" s="26"/>
      <c r="Y295" s="26"/>
      <c r="Z295" s="26"/>
      <c r="AA295" s="26"/>
      <c r="AB295" s="26"/>
      <c r="AC295" s="26"/>
      <c r="AD295" s="26"/>
      <c r="AE295" s="26"/>
      <c r="AF295" s="26"/>
      <c r="AG295" s="26"/>
    </row>
    <row r="296" spans="1:33" ht="33" customHeight="1">
      <c r="A296" s="1539"/>
      <c r="B296" s="1532"/>
      <c r="C296" s="1532"/>
      <c r="D296" s="1532"/>
      <c r="E296" s="1536"/>
      <c r="F296" s="1536"/>
      <c r="G296" s="1539"/>
      <c r="H296" s="1532"/>
      <c r="I296" s="1570" t="s">
        <v>48</v>
      </c>
      <c r="J296" s="1570">
        <f>+Catastro!V106</f>
        <v>0.79999999999999993</v>
      </c>
      <c r="K296" s="1532"/>
      <c r="L296" s="1532"/>
      <c r="M296" s="1532"/>
      <c r="N296" s="1532"/>
      <c r="O296" s="1558"/>
      <c r="P296" s="1558"/>
      <c r="Q296" s="1558"/>
      <c r="R296" s="1532"/>
      <c r="S296" s="1558"/>
      <c r="T296" s="1558"/>
      <c r="U296" s="374" t="s">
        <v>48</v>
      </c>
      <c r="V296" s="337">
        <f>+Catastro!V113</f>
        <v>0.74970000000000003</v>
      </c>
      <c r="W296" s="375">
        <f>+V296*O295</f>
        <v>0.14994000000000002</v>
      </c>
      <c r="X296" s="26"/>
      <c r="Y296" s="26"/>
      <c r="Z296" s="26"/>
      <c r="AA296" s="26"/>
      <c r="AB296" s="26"/>
      <c r="AC296" s="26"/>
      <c r="AD296" s="26"/>
      <c r="AE296" s="26"/>
      <c r="AF296" s="26"/>
      <c r="AG296" s="26"/>
    </row>
    <row r="297" spans="1:33" ht="33" customHeight="1">
      <c r="A297" s="1539"/>
      <c r="B297" s="1532"/>
      <c r="C297" s="1532"/>
      <c r="D297" s="1532"/>
      <c r="E297" s="1536"/>
      <c r="F297" s="1536"/>
      <c r="G297" s="1539"/>
      <c r="H297" s="1532"/>
      <c r="I297" s="1532"/>
      <c r="J297" s="1532"/>
      <c r="K297" s="1532"/>
      <c r="L297" s="1532"/>
      <c r="M297" s="1532"/>
      <c r="N297" s="1532"/>
      <c r="O297" s="1634">
        <f>+Catastro!W114</f>
        <v>0.2</v>
      </c>
      <c r="P297" s="1614"/>
      <c r="Q297" s="1599" t="str">
        <f>+Catastro!C114</f>
        <v>Planificar y coordinar la ejecución de las actividades necesarias para asegurar que los delegados cuenten con las capacidades técnicas, institucionales y operativas para realizar la gestión catastral</v>
      </c>
      <c r="R297" s="1532"/>
      <c r="S297" s="1591">
        <v>43160</v>
      </c>
      <c r="T297" s="1591">
        <v>43435</v>
      </c>
      <c r="U297" s="374" t="s">
        <v>47</v>
      </c>
      <c r="V297" s="337">
        <f>+Catastro!V114</f>
        <v>0.99999999999999989</v>
      </c>
      <c r="W297" s="375">
        <f>+V297*O297</f>
        <v>0.19999999999999998</v>
      </c>
      <c r="X297" s="26"/>
      <c r="Y297" s="26"/>
      <c r="Z297" s="26"/>
      <c r="AA297" s="26"/>
      <c r="AB297" s="26"/>
      <c r="AC297" s="26"/>
      <c r="AD297" s="26"/>
      <c r="AE297" s="26"/>
      <c r="AF297" s="26"/>
      <c r="AG297" s="26"/>
    </row>
    <row r="298" spans="1:33" ht="33" customHeight="1">
      <c r="A298" s="1539"/>
      <c r="B298" s="1532"/>
      <c r="C298" s="1532"/>
      <c r="D298" s="1532"/>
      <c r="E298" s="1536"/>
      <c r="F298" s="1536"/>
      <c r="G298" s="1539"/>
      <c r="H298" s="1532"/>
      <c r="I298" s="1532"/>
      <c r="J298" s="1532"/>
      <c r="K298" s="1532"/>
      <c r="L298" s="1532"/>
      <c r="M298" s="1532"/>
      <c r="N298" s="1532"/>
      <c r="O298" s="1558"/>
      <c r="P298" s="1558"/>
      <c r="Q298" s="1558"/>
      <c r="R298" s="1532"/>
      <c r="S298" s="1558"/>
      <c r="T298" s="1558"/>
      <c r="U298" s="374" t="s">
        <v>48</v>
      </c>
      <c r="V298" s="337">
        <f>+Catastro!V115</f>
        <v>0.7</v>
      </c>
      <c r="W298" s="375">
        <f>+V298*O297</f>
        <v>0.13999999999999999</v>
      </c>
      <c r="X298" s="26"/>
      <c r="Y298" s="26"/>
      <c r="Z298" s="26"/>
      <c r="AA298" s="26"/>
      <c r="AB298" s="26"/>
      <c r="AC298" s="26"/>
      <c r="AD298" s="26"/>
      <c r="AE298" s="26"/>
      <c r="AF298" s="26"/>
      <c r="AG298" s="26"/>
    </row>
    <row r="299" spans="1:33" ht="33" customHeight="1">
      <c r="A299" s="1539"/>
      <c r="B299" s="1532"/>
      <c r="C299" s="1532"/>
      <c r="D299" s="1532"/>
      <c r="E299" s="1536"/>
      <c r="F299" s="1536"/>
      <c r="G299" s="1539"/>
      <c r="H299" s="1532"/>
      <c r="I299" s="1532"/>
      <c r="J299" s="1532"/>
      <c r="K299" s="1532"/>
      <c r="L299" s="1532"/>
      <c r="M299" s="1532"/>
      <c r="N299" s="1532"/>
      <c r="O299" s="1634">
        <f>+Catastro!W116</f>
        <v>0.2</v>
      </c>
      <c r="P299" s="1614"/>
      <c r="Q299" s="1599" t="str">
        <f>+Catastro!C116</f>
        <v>Realizar seguimiento al cumplimiento de la gestión catastral desarrollada por los catastros delegados y descentralizados</v>
      </c>
      <c r="R299" s="1532"/>
      <c r="S299" s="1591">
        <v>43160</v>
      </c>
      <c r="T299" s="1591">
        <v>43435</v>
      </c>
      <c r="U299" s="374" t="s">
        <v>47</v>
      </c>
      <c r="V299" s="337">
        <f>+Catastro!V116</f>
        <v>0.99999999999999989</v>
      </c>
      <c r="W299" s="375">
        <f>+V299*O299</f>
        <v>0.19999999999999998</v>
      </c>
      <c r="X299" s="26"/>
      <c r="Y299" s="26"/>
      <c r="Z299" s="26"/>
      <c r="AA299" s="26"/>
      <c r="AB299" s="26"/>
      <c r="AC299" s="26"/>
      <c r="AD299" s="26"/>
      <c r="AE299" s="26"/>
      <c r="AF299" s="26"/>
      <c r="AG299" s="26"/>
    </row>
    <row r="300" spans="1:33" ht="33" customHeight="1">
      <c r="A300" s="1539"/>
      <c r="B300" s="1532"/>
      <c r="C300" s="1532"/>
      <c r="D300" s="1532"/>
      <c r="E300" s="1536"/>
      <c r="F300" s="1536"/>
      <c r="G300" s="1540"/>
      <c r="H300" s="1533"/>
      <c r="I300" s="1533"/>
      <c r="J300" s="1533"/>
      <c r="K300" s="1533"/>
      <c r="L300" s="1533"/>
      <c r="M300" s="1533"/>
      <c r="N300" s="1533"/>
      <c r="O300" s="1533"/>
      <c r="P300" s="1558"/>
      <c r="Q300" s="1533"/>
      <c r="R300" s="1533"/>
      <c r="S300" s="1533"/>
      <c r="T300" s="1533"/>
      <c r="U300" s="384" t="s">
        <v>48</v>
      </c>
      <c r="V300" s="344">
        <f>+Catastro!V117</f>
        <v>0.7</v>
      </c>
      <c r="W300" s="386">
        <f>+V300*O299</f>
        <v>0.13999999999999999</v>
      </c>
      <c r="X300" s="26"/>
      <c r="Y300" s="26"/>
      <c r="Z300" s="26"/>
      <c r="AA300" s="26"/>
      <c r="AB300" s="26"/>
      <c r="AC300" s="26"/>
      <c r="AD300" s="26"/>
      <c r="AE300" s="26"/>
      <c r="AF300" s="26"/>
      <c r="AG300" s="26"/>
    </row>
    <row r="301" spans="1:33" ht="33" customHeight="1">
      <c r="A301" s="1539"/>
      <c r="B301" s="1532"/>
      <c r="C301" s="1532"/>
      <c r="D301" s="1532"/>
      <c r="E301" s="1535" t="s">
        <v>45</v>
      </c>
      <c r="F301" s="1536"/>
      <c r="G301" s="1545" t="str">
        <f>+Catastro!A127</f>
        <v>Solicitudes y requerimientos en el marco de la Política de Reparación Integral a Victimas y de sentencias de Restitución de Tierras atendidos</v>
      </c>
      <c r="H301" s="1569">
        <f>+Catastro!W125</f>
        <v>0.11</v>
      </c>
      <c r="I301" s="1569" t="s">
        <v>47</v>
      </c>
      <c r="J301" s="1569">
        <f>+Catastro!V125</f>
        <v>1</v>
      </c>
      <c r="K301" s="1642" t="str">
        <f>+Catastro!E125</f>
        <v>100%</v>
      </c>
      <c r="L301" s="1642" t="str">
        <f>+Catastro!D125</f>
        <v>Porcentaje</v>
      </c>
      <c r="M301" s="1642" t="str">
        <f>+Catastro!F125</f>
        <v>Porcentaje de solicitudes y requerimientos en el marco de la Política de Reparación Integral a Victimas y de sentencias de Restitución de Tierras atendidos</v>
      </c>
      <c r="N301" s="1569" t="str">
        <f>+Catastro!G125</f>
        <v>Eficacia</v>
      </c>
      <c r="O301" s="1631">
        <f>+Catastro!W128</f>
        <v>0.22</v>
      </c>
      <c r="P301" s="1614"/>
      <c r="Q301" s="1600" t="str">
        <f>+Catastro!C128</f>
        <v xml:space="preserve">Atender las solicitudes realizadas en materia de regularización de la propiedad </v>
      </c>
      <c r="R301" s="1595" t="str">
        <f>+Catastro!C125</f>
        <v>SUBDIRECCIÓN DE CATASTRO</v>
      </c>
      <c r="S301" s="1592">
        <v>43132</v>
      </c>
      <c r="T301" s="1592">
        <v>43435</v>
      </c>
      <c r="U301" s="371" t="s">
        <v>47</v>
      </c>
      <c r="V301" s="334">
        <f>+Catastro!V128</f>
        <v>0.99999999999999989</v>
      </c>
      <c r="W301" s="373">
        <f>+V301*O301</f>
        <v>0.21999999999999997</v>
      </c>
      <c r="X301" s="26"/>
      <c r="Y301" s="26"/>
      <c r="Z301" s="26"/>
      <c r="AA301" s="26"/>
      <c r="AB301" s="26"/>
      <c r="AC301" s="26"/>
      <c r="AD301" s="26"/>
      <c r="AE301" s="26"/>
      <c r="AF301" s="26"/>
      <c r="AG301" s="26"/>
    </row>
    <row r="302" spans="1:33" ht="33" customHeight="1">
      <c r="A302" s="1539"/>
      <c r="B302" s="1532"/>
      <c r="C302" s="1532"/>
      <c r="D302" s="1532"/>
      <c r="E302" s="1536"/>
      <c r="F302" s="1536"/>
      <c r="G302" s="1539"/>
      <c r="H302" s="1532"/>
      <c r="I302" s="1532"/>
      <c r="J302" s="1532"/>
      <c r="K302" s="1532"/>
      <c r="L302" s="1532"/>
      <c r="M302" s="1532"/>
      <c r="N302" s="1532"/>
      <c r="O302" s="1558"/>
      <c r="P302" s="1558"/>
      <c r="Q302" s="1558"/>
      <c r="R302" s="1532"/>
      <c r="S302" s="1558"/>
      <c r="T302" s="1558"/>
      <c r="U302" s="374" t="s">
        <v>48</v>
      </c>
      <c r="V302" s="337">
        <f>+Catastro!V129</f>
        <v>0.74959999999999993</v>
      </c>
      <c r="W302" s="375">
        <f>+V302*O301</f>
        <v>0.16491199999999998</v>
      </c>
      <c r="X302" s="26"/>
      <c r="Y302" s="26"/>
      <c r="Z302" s="26"/>
      <c r="AA302" s="26"/>
      <c r="AB302" s="26"/>
      <c r="AC302" s="26"/>
      <c r="AD302" s="26"/>
      <c r="AE302" s="26"/>
      <c r="AF302" s="26"/>
      <c r="AG302" s="26"/>
    </row>
    <row r="303" spans="1:33" ht="33" customHeight="1">
      <c r="A303" s="1539"/>
      <c r="B303" s="1532"/>
      <c r="C303" s="1532"/>
      <c r="D303" s="1532"/>
      <c r="E303" s="1536"/>
      <c r="F303" s="1536"/>
      <c r="G303" s="1539"/>
      <c r="H303" s="1532"/>
      <c r="I303" s="1532"/>
      <c r="J303" s="1532"/>
      <c r="K303" s="1532"/>
      <c r="L303" s="1532"/>
      <c r="M303" s="1532"/>
      <c r="N303" s="1532"/>
      <c r="O303" s="1634">
        <f>+Catastro!W130</f>
        <v>0.22</v>
      </c>
      <c r="P303" s="1614"/>
      <c r="Q303" s="1599" t="str">
        <f>+Catastro!C130</f>
        <v xml:space="preserve">Atención de las solicitudes recibidas para el cumplimiento de la Política de Restitución de Tierras y Ley de Victimas </v>
      </c>
      <c r="R303" s="1532"/>
      <c r="S303" s="1591">
        <v>43132</v>
      </c>
      <c r="T303" s="1591">
        <v>43435</v>
      </c>
      <c r="U303" s="374" t="s">
        <v>47</v>
      </c>
      <c r="V303" s="337">
        <f>+Catastro!V130</f>
        <v>0.99999999999999989</v>
      </c>
      <c r="W303" s="375">
        <f>+V303*O303</f>
        <v>0.21999999999999997</v>
      </c>
      <c r="X303" s="26"/>
      <c r="Y303" s="26"/>
      <c r="Z303" s="26"/>
      <c r="AA303" s="26"/>
      <c r="AB303" s="26"/>
      <c r="AC303" s="26"/>
      <c r="AD303" s="26"/>
      <c r="AE303" s="26"/>
      <c r="AF303" s="26"/>
      <c r="AG303" s="26"/>
    </row>
    <row r="304" spans="1:33" ht="33" customHeight="1">
      <c r="A304" s="1539"/>
      <c r="B304" s="1532"/>
      <c r="C304" s="1532"/>
      <c r="D304" s="1532"/>
      <c r="E304" s="1536"/>
      <c r="F304" s="1536"/>
      <c r="G304" s="1539"/>
      <c r="H304" s="1532"/>
      <c r="I304" s="1532"/>
      <c r="J304" s="1532"/>
      <c r="K304" s="1532"/>
      <c r="L304" s="1532"/>
      <c r="M304" s="1532"/>
      <c r="N304" s="1532"/>
      <c r="O304" s="1558"/>
      <c r="P304" s="1558"/>
      <c r="Q304" s="1558"/>
      <c r="R304" s="1532"/>
      <c r="S304" s="1558"/>
      <c r="T304" s="1558"/>
      <c r="U304" s="374" t="s">
        <v>48</v>
      </c>
      <c r="V304" s="337">
        <f>+Catastro!V131</f>
        <v>0.56230000000000002</v>
      </c>
      <c r="W304" s="375">
        <f>+V304*O303</f>
        <v>0.12370600000000001</v>
      </c>
      <c r="X304" s="26"/>
      <c r="Y304" s="26"/>
      <c r="Z304" s="26"/>
      <c r="AA304" s="26"/>
      <c r="AB304" s="26"/>
      <c r="AC304" s="26"/>
      <c r="AD304" s="26"/>
      <c r="AE304" s="26"/>
      <c r="AF304" s="26"/>
      <c r="AG304" s="26"/>
    </row>
    <row r="305" spans="1:33" ht="33" customHeight="1">
      <c r="A305" s="1539"/>
      <c r="B305" s="1532"/>
      <c r="C305" s="1532"/>
      <c r="D305" s="1532"/>
      <c r="E305" s="1536"/>
      <c r="F305" s="1536"/>
      <c r="G305" s="1539"/>
      <c r="H305" s="1532"/>
      <c r="I305" s="1532"/>
      <c r="J305" s="1532"/>
      <c r="K305" s="1532"/>
      <c r="L305" s="1532"/>
      <c r="M305" s="1532"/>
      <c r="N305" s="1532"/>
      <c r="O305" s="1634">
        <f>+Catastro!W132</f>
        <v>0.22</v>
      </c>
      <c r="P305" s="1614"/>
      <c r="Q305" s="1599" t="str">
        <f>+Catastro!C132</f>
        <v>Seguimiento y control a las solicitudes  de avalúos de restitución recibidas por parte del IGAC</v>
      </c>
      <c r="R305" s="1532"/>
      <c r="S305" s="1591">
        <v>43132</v>
      </c>
      <c r="T305" s="1591">
        <v>43435</v>
      </c>
      <c r="U305" s="374" t="s">
        <v>47</v>
      </c>
      <c r="V305" s="337">
        <f>+Catastro!V132</f>
        <v>1</v>
      </c>
      <c r="W305" s="375">
        <f>+V305*O305</f>
        <v>0.22</v>
      </c>
      <c r="X305" s="26"/>
      <c r="Y305" s="26"/>
      <c r="Z305" s="26"/>
      <c r="AA305" s="26"/>
      <c r="AB305" s="26"/>
      <c r="AC305" s="26"/>
      <c r="AD305" s="26"/>
      <c r="AE305" s="26"/>
      <c r="AF305" s="26"/>
      <c r="AG305" s="26"/>
    </row>
    <row r="306" spans="1:33" ht="33" customHeight="1">
      <c r="A306" s="1539"/>
      <c r="B306" s="1532"/>
      <c r="C306" s="1532"/>
      <c r="D306" s="1532"/>
      <c r="E306" s="1536"/>
      <c r="F306" s="1536"/>
      <c r="G306" s="1539"/>
      <c r="H306" s="1532"/>
      <c r="I306" s="1558"/>
      <c r="J306" s="1558"/>
      <c r="K306" s="1532"/>
      <c r="L306" s="1532"/>
      <c r="M306" s="1532"/>
      <c r="N306" s="1532"/>
      <c r="O306" s="1558"/>
      <c r="P306" s="1558"/>
      <c r="Q306" s="1558"/>
      <c r="R306" s="1532"/>
      <c r="S306" s="1558"/>
      <c r="T306" s="1558"/>
      <c r="U306" s="374" t="s">
        <v>48</v>
      </c>
      <c r="V306" s="337">
        <f>+Catastro!V133</f>
        <v>0.6</v>
      </c>
      <c r="W306" s="375">
        <f>+V306*O305</f>
        <v>0.13200000000000001</v>
      </c>
      <c r="X306" s="26"/>
      <c r="Y306" s="26"/>
      <c r="Z306" s="26"/>
      <c r="AA306" s="26"/>
      <c r="AB306" s="26"/>
      <c r="AC306" s="26"/>
      <c r="AD306" s="26"/>
      <c r="AE306" s="26"/>
      <c r="AF306" s="26"/>
      <c r="AG306" s="26"/>
    </row>
    <row r="307" spans="1:33" ht="33" customHeight="1">
      <c r="A307" s="1539"/>
      <c r="B307" s="1532"/>
      <c r="C307" s="1532"/>
      <c r="D307" s="1532"/>
      <c r="E307" s="1536"/>
      <c r="F307" s="1536"/>
      <c r="G307" s="1539"/>
      <c r="H307" s="1532"/>
      <c r="I307" s="1570" t="s">
        <v>48</v>
      </c>
      <c r="J307" s="1570">
        <f>+Catastro!V126</f>
        <v>0.66710600000000009</v>
      </c>
      <c r="K307" s="1532"/>
      <c r="L307" s="1532"/>
      <c r="M307" s="1532"/>
      <c r="N307" s="1532"/>
      <c r="O307" s="1634">
        <f>+Catastro!W134</f>
        <v>0.17</v>
      </c>
      <c r="P307" s="1614"/>
      <c r="Q307" s="1599" t="str">
        <f>+Catastro!C134</f>
        <v>Seguimiento y control a las solicitudes que en materia catastral se presenten asociados a resguardos indigenas por parte de las  Direcciones Territoriales</v>
      </c>
      <c r="R307" s="1532"/>
      <c r="S307" s="1591">
        <v>43160</v>
      </c>
      <c r="T307" s="1591">
        <v>43435</v>
      </c>
      <c r="U307" s="374" t="s">
        <v>47</v>
      </c>
      <c r="V307" s="337">
        <f>+Catastro!V134</f>
        <v>0.99999999999999989</v>
      </c>
      <c r="W307" s="375">
        <f>+V307*O307</f>
        <v>0.16999999999999998</v>
      </c>
      <c r="X307" s="26"/>
      <c r="Y307" s="26"/>
      <c r="Z307" s="26"/>
      <c r="AA307" s="26"/>
      <c r="AB307" s="26"/>
      <c r="AC307" s="26"/>
      <c r="AD307" s="26"/>
      <c r="AE307" s="26"/>
      <c r="AF307" s="26"/>
      <c r="AG307" s="26"/>
    </row>
    <row r="308" spans="1:33" ht="33" customHeight="1">
      <c r="A308" s="1539"/>
      <c r="B308" s="1532"/>
      <c r="C308" s="1532"/>
      <c r="D308" s="1532"/>
      <c r="E308" s="1536"/>
      <c r="F308" s="1536"/>
      <c r="G308" s="1539"/>
      <c r="H308" s="1532"/>
      <c r="I308" s="1532"/>
      <c r="J308" s="1532"/>
      <c r="K308" s="1532"/>
      <c r="L308" s="1532"/>
      <c r="M308" s="1532"/>
      <c r="N308" s="1532"/>
      <c r="O308" s="1558"/>
      <c r="P308" s="1558"/>
      <c r="Q308" s="1558"/>
      <c r="R308" s="1532"/>
      <c r="S308" s="1558"/>
      <c r="T308" s="1558"/>
      <c r="U308" s="374" t="s">
        <v>48</v>
      </c>
      <c r="V308" s="337">
        <f>+Catastro!V135</f>
        <v>0.7</v>
      </c>
      <c r="W308" s="375">
        <f>+V308*O307</f>
        <v>0.11899999999999999</v>
      </c>
      <c r="X308" s="26"/>
      <c r="Y308" s="26"/>
      <c r="Z308" s="26"/>
      <c r="AA308" s="26"/>
      <c r="AB308" s="26"/>
      <c r="AC308" s="26"/>
      <c r="AD308" s="26"/>
      <c r="AE308" s="26"/>
      <c r="AF308" s="26"/>
      <c r="AG308" s="26"/>
    </row>
    <row r="309" spans="1:33" ht="33" customHeight="1">
      <c r="A309" s="1539"/>
      <c r="B309" s="1532"/>
      <c r="C309" s="1532"/>
      <c r="D309" s="1532"/>
      <c r="E309" s="1536"/>
      <c r="F309" s="1536"/>
      <c r="G309" s="1539"/>
      <c r="H309" s="1532"/>
      <c r="I309" s="1532"/>
      <c r="J309" s="1532"/>
      <c r="K309" s="1532"/>
      <c r="L309" s="1532"/>
      <c r="M309" s="1532"/>
      <c r="N309" s="1532"/>
      <c r="O309" s="1634">
        <f>+Catastro!W136</f>
        <v>0.17</v>
      </c>
      <c r="P309" s="1614"/>
      <c r="Q309" s="1599" t="str">
        <f>+Catastro!C136</f>
        <v>Seguimiento y control a las solicitudes que en materia catastral se presenten asociados a territorios colectivos por parte de las  Direcciones Territoriales</v>
      </c>
      <c r="R309" s="1532"/>
      <c r="S309" s="1591">
        <v>43132</v>
      </c>
      <c r="T309" s="1591">
        <v>43435</v>
      </c>
      <c r="U309" s="374" t="s">
        <v>47</v>
      </c>
      <c r="V309" s="337">
        <f>+Catastro!V136</f>
        <v>0.99999999999999989</v>
      </c>
      <c r="W309" s="375">
        <f>+V309*O309</f>
        <v>0.16999999999999998</v>
      </c>
      <c r="X309" s="26"/>
      <c r="Y309" s="26"/>
      <c r="Z309" s="26"/>
      <c r="AA309" s="26"/>
      <c r="AB309" s="26"/>
      <c r="AC309" s="26"/>
      <c r="AD309" s="26"/>
      <c r="AE309" s="26"/>
      <c r="AF309" s="26"/>
      <c r="AG309" s="26"/>
    </row>
    <row r="310" spans="1:33" ht="33" customHeight="1">
      <c r="A310" s="1539"/>
      <c r="B310" s="1532"/>
      <c r="C310" s="1532"/>
      <c r="D310" s="1532"/>
      <c r="E310" s="1536"/>
      <c r="F310" s="1536"/>
      <c r="G310" s="1540"/>
      <c r="H310" s="1533"/>
      <c r="I310" s="1533"/>
      <c r="J310" s="1533"/>
      <c r="K310" s="1533"/>
      <c r="L310" s="1533"/>
      <c r="M310" s="1533"/>
      <c r="N310" s="1533"/>
      <c r="O310" s="1533"/>
      <c r="P310" s="1558"/>
      <c r="Q310" s="1533"/>
      <c r="R310" s="1533"/>
      <c r="S310" s="1533"/>
      <c r="T310" s="1533"/>
      <c r="U310" s="384" t="s">
        <v>48</v>
      </c>
      <c r="V310" s="344">
        <f>+Catastro!V137</f>
        <v>0.74999999999999989</v>
      </c>
      <c r="W310" s="386">
        <f>+V310*O309</f>
        <v>0.1275</v>
      </c>
      <c r="X310" s="26"/>
      <c r="Y310" s="26"/>
      <c r="Z310" s="26"/>
      <c r="AA310" s="26"/>
      <c r="AB310" s="26"/>
      <c r="AC310" s="26"/>
      <c r="AD310" s="26"/>
      <c r="AE310" s="26"/>
      <c r="AF310" s="26"/>
      <c r="AG310" s="26"/>
    </row>
    <row r="311" spans="1:33" ht="52.5" customHeight="1">
      <c r="A311" s="1539"/>
      <c r="B311" s="1532"/>
      <c r="C311" s="1532"/>
      <c r="D311" s="1532"/>
      <c r="E311" s="1535" t="s">
        <v>45</v>
      </c>
      <c r="F311" s="1536"/>
      <c r="G311" s="1545" t="str">
        <f>+Catastro!A147</f>
        <v>Requerimientos atendidos en el marco del posconflicto</v>
      </c>
      <c r="H311" s="1569">
        <f>+Catastro!W145</f>
        <v>0.05</v>
      </c>
      <c r="I311" s="421" t="s">
        <v>47</v>
      </c>
      <c r="J311" s="421">
        <f>+Catastro!V145</f>
        <v>1.0000000000000002</v>
      </c>
      <c r="K311" s="1590" t="str">
        <f>+Catastro!E145</f>
        <v>100%</v>
      </c>
      <c r="L311" s="1659" t="str">
        <f>+Catastro!D145</f>
        <v>Porcentaje</v>
      </c>
      <c r="M311" s="1642" t="str">
        <f>+Catastro!F145</f>
        <v>Porcentaje de reqeurimientos atendidos en el marco del posconflicto</v>
      </c>
      <c r="N311" s="1588" t="str">
        <f>+Catastro!G145</f>
        <v>Eficacia</v>
      </c>
      <c r="O311" s="1631">
        <f>+Catastro!W148</f>
        <v>1</v>
      </c>
      <c r="P311" s="1614"/>
      <c r="Q311" s="1597" t="str">
        <f>+Catastro!C148</f>
        <v>Atender los requerimientos realizados por entidades del orden nacional, en el marco del posconflicto</v>
      </c>
      <c r="R311" s="1642" t="str">
        <f>+Catastro!C145</f>
        <v>SUBDIRECCIÓN DE CATASTRO</v>
      </c>
      <c r="S311" s="1592">
        <v>43101</v>
      </c>
      <c r="T311" s="1592">
        <v>43435</v>
      </c>
      <c r="U311" s="371" t="s">
        <v>47</v>
      </c>
      <c r="V311" s="334">
        <f>+Catastro!V148</f>
        <v>1.0000000000000002</v>
      </c>
      <c r="W311" s="373">
        <f>+V311*O311</f>
        <v>1.0000000000000002</v>
      </c>
      <c r="X311" s="26"/>
      <c r="Y311" s="26"/>
      <c r="Z311" s="26"/>
      <c r="AA311" s="26"/>
      <c r="AB311" s="26"/>
      <c r="AC311" s="26"/>
      <c r="AD311" s="26"/>
      <c r="AE311" s="26"/>
      <c r="AF311" s="26"/>
      <c r="AG311" s="26"/>
    </row>
    <row r="312" spans="1:33" ht="52.5" customHeight="1">
      <c r="A312" s="1681"/>
      <c r="B312" s="1532"/>
      <c r="C312" s="1532"/>
      <c r="D312" s="1532"/>
      <c r="E312" s="1536"/>
      <c r="F312" s="1557"/>
      <c r="G312" s="1540"/>
      <c r="H312" s="1533"/>
      <c r="I312" s="422" t="s">
        <v>48</v>
      </c>
      <c r="J312" s="422">
        <f>+Catastro!V143</f>
        <v>0.6671180000000001</v>
      </c>
      <c r="K312" s="1533"/>
      <c r="L312" s="1533"/>
      <c r="M312" s="1533"/>
      <c r="N312" s="1533"/>
      <c r="O312" s="1533"/>
      <c r="P312" s="1558"/>
      <c r="Q312" s="1533"/>
      <c r="R312" s="1533"/>
      <c r="S312" s="1533"/>
      <c r="T312" s="1533"/>
      <c r="U312" s="384" t="s">
        <v>48</v>
      </c>
      <c r="V312" s="344">
        <f>+Catastro!V149</f>
        <v>0.74970000000000003</v>
      </c>
      <c r="W312" s="386">
        <f>+V312*O311</f>
        <v>0.74970000000000003</v>
      </c>
      <c r="X312" s="26"/>
      <c r="Y312" s="26"/>
      <c r="Z312" s="26"/>
      <c r="AA312" s="26"/>
      <c r="AB312" s="26"/>
      <c r="AC312" s="26"/>
      <c r="AD312" s="26"/>
      <c r="AE312" s="26"/>
      <c r="AF312" s="26"/>
      <c r="AG312" s="26"/>
    </row>
    <row r="313" spans="1:33" ht="27" customHeight="1">
      <c r="A313" s="66" t="s">
        <v>56</v>
      </c>
      <c r="B313" s="1541">
        <f>+J314*B237</f>
        <v>0.15217328148050172</v>
      </c>
      <c r="C313" s="1553"/>
      <c r="D313" s="1554"/>
      <c r="E313" s="1554"/>
      <c r="F313" s="1554"/>
      <c r="G313" s="1555"/>
      <c r="H313" s="1575">
        <f>SUM(H237:H312)</f>
        <v>1</v>
      </c>
      <c r="I313" s="214" t="s">
        <v>47</v>
      </c>
      <c r="J313" s="214">
        <f>+Catastro!V2</f>
        <v>1</v>
      </c>
      <c r="K313" s="1719"/>
      <c r="L313" s="1547"/>
      <c r="M313" s="1547"/>
      <c r="N313" s="1547"/>
      <c r="O313" s="1547"/>
      <c r="P313" s="1547"/>
      <c r="Q313" s="1547"/>
      <c r="R313" s="1547"/>
      <c r="S313" s="1547"/>
      <c r="T313" s="1547"/>
      <c r="U313" s="1547"/>
      <c r="V313" s="1547"/>
      <c r="W313" s="1720"/>
      <c r="X313" s="26"/>
      <c r="Y313" s="26"/>
      <c r="Z313" s="26"/>
      <c r="AA313" s="26"/>
      <c r="AB313" s="26"/>
      <c r="AC313" s="26"/>
      <c r="AD313" s="26"/>
      <c r="AE313" s="26"/>
      <c r="AF313" s="26"/>
      <c r="AG313" s="26"/>
    </row>
    <row r="314" spans="1:33" ht="27" customHeight="1">
      <c r="A314" s="79" t="str">
        <f>+$F$4</f>
        <v>Septiembre</v>
      </c>
      <c r="B314" s="1542"/>
      <c r="C314" s="1549"/>
      <c r="D314" s="1550"/>
      <c r="E314" s="1550"/>
      <c r="F314" s="1550"/>
      <c r="G314" s="1551"/>
      <c r="H314" s="1533"/>
      <c r="I314" s="87" t="s">
        <v>48</v>
      </c>
      <c r="J314" s="89">
        <f>+Catastro!V3</f>
        <v>0.52473545338104044</v>
      </c>
      <c r="K314" s="1537"/>
      <c r="L314" s="1550"/>
      <c r="M314" s="1550"/>
      <c r="N314" s="1550"/>
      <c r="O314" s="1550"/>
      <c r="P314" s="1550"/>
      <c r="Q314" s="1550"/>
      <c r="R314" s="1550"/>
      <c r="S314" s="1550"/>
      <c r="T314" s="1550"/>
      <c r="U314" s="1550"/>
      <c r="V314" s="1550"/>
      <c r="W314" s="1721"/>
      <c r="X314" s="26"/>
      <c r="Y314" s="26"/>
      <c r="Z314" s="26"/>
      <c r="AA314" s="26"/>
      <c r="AB314" s="26"/>
      <c r="AC314" s="26"/>
      <c r="AD314" s="26"/>
      <c r="AE314" s="26"/>
      <c r="AF314" s="26"/>
      <c r="AG314" s="26"/>
    </row>
    <row r="315" spans="1:33" ht="15.75" customHeight="1">
      <c r="A315" s="425"/>
      <c r="B315" s="425"/>
      <c r="C315" s="17"/>
      <c r="D315" s="17"/>
      <c r="E315" s="426"/>
      <c r="F315" s="426"/>
      <c r="G315" s="427"/>
      <c r="H315" s="427"/>
      <c r="I315" s="427"/>
      <c r="J315" s="427"/>
      <c r="K315" s="428"/>
      <c r="L315" s="17"/>
      <c r="M315" s="17"/>
      <c r="N315" s="17"/>
      <c r="O315" s="17"/>
      <c r="P315" s="17"/>
      <c r="Q315" s="17"/>
      <c r="R315" s="426"/>
      <c r="S315" s="429"/>
      <c r="T315" s="430"/>
      <c r="U315" s="430"/>
      <c r="V315" s="17"/>
      <c r="W315" s="17"/>
      <c r="X315" s="17"/>
      <c r="Y315" s="17"/>
      <c r="Z315" s="17"/>
      <c r="AA315" s="17"/>
      <c r="AB315" s="17"/>
      <c r="AC315" s="17"/>
      <c r="AD315" s="17"/>
      <c r="AE315" s="17"/>
      <c r="AF315" s="17"/>
      <c r="AG315" s="17"/>
    </row>
    <row r="316" spans="1:33" ht="49.5" customHeight="1">
      <c r="A316" s="1636" t="str">
        <f>+Ciaf!I2</f>
        <v xml:space="preserve">GESTIÓN DEL CONOCIMIENTO </v>
      </c>
      <c r="B316" s="1531">
        <v>3.5000000000000003E-2</v>
      </c>
      <c r="C316" s="1534" t="s">
        <v>396</v>
      </c>
      <c r="D316" s="1534" t="s">
        <v>397</v>
      </c>
      <c r="E316" s="1535" t="s">
        <v>398</v>
      </c>
      <c r="F316" s="1535" t="s">
        <v>399</v>
      </c>
      <c r="G316" s="1545" t="str">
        <f>+Ciaf!A7</f>
        <v>Metodologías de procesamiento digital de imágenes para observación de la tierra</v>
      </c>
      <c r="H316" s="1569">
        <f>+Ciaf!W5</f>
        <v>0.1</v>
      </c>
      <c r="I316" s="1569" t="s">
        <v>47</v>
      </c>
      <c r="J316" s="1586">
        <f>+Ciaf!V5</f>
        <v>2</v>
      </c>
      <c r="K316" s="1647">
        <f>+Ciaf!E5</f>
        <v>2</v>
      </c>
      <c r="L316" s="1584" t="str">
        <f>+Ciaf!D5</f>
        <v>Número</v>
      </c>
      <c r="M316" s="1584" t="str">
        <f>+Ciaf!F5</f>
        <v>metodologías generadas / metodologías programadas</v>
      </c>
      <c r="N316" s="1556" t="str">
        <f>+Ciaf!G5</f>
        <v>Eficacia</v>
      </c>
      <c r="O316" s="1647">
        <f>+Ciaf!W8</f>
        <v>0</v>
      </c>
      <c r="P316" s="1614"/>
      <c r="Q316" s="1653" t="str">
        <f>+Ciaf!C8</f>
        <v>Metodología 1: Uso y aplicaciones ART para la producción de información cartográfica (CIAF-Sub. Geografía y Cartografía)</v>
      </c>
      <c r="R316" s="1651" t="str">
        <f>+Ciaf!C5</f>
        <v xml:space="preserve">Oficina CIAF </v>
      </c>
      <c r="S316" s="1592"/>
      <c r="T316" s="1592"/>
      <c r="U316" s="371"/>
      <c r="V316" s="334"/>
      <c r="W316" s="432"/>
      <c r="X316" s="17"/>
      <c r="Y316" s="17"/>
      <c r="Z316" s="17"/>
      <c r="AA316" s="17"/>
      <c r="AB316" s="17"/>
      <c r="AC316" s="17"/>
      <c r="AD316" s="17"/>
      <c r="AE316" s="17"/>
      <c r="AF316" s="17"/>
      <c r="AG316" s="17"/>
    </row>
    <row r="317" spans="1:33" ht="49.5" customHeight="1">
      <c r="A317" s="1539"/>
      <c r="B317" s="1532"/>
      <c r="C317" s="1532"/>
      <c r="D317" s="1532"/>
      <c r="E317" s="1536"/>
      <c r="F317" s="1536"/>
      <c r="G317" s="1539"/>
      <c r="H317" s="1532"/>
      <c r="I317" s="1532"/>
      <c r="J317" s="1532"/>
      <c r="K317" s="1532"/>
      <c r="L317" s="1532"/>
      <c r="M317" s="1532"/>
      <c r="N317" s="1536"/>
      <c r="O317" s="1532"/>
      <c r="P317" s="1558"/>
      <c r="Q317" s="1532"/>
      <c r="R317" s="1548"/>
      <c r="S317" s="1558"/>
      <c r="T317" s="1558"/>
      <c r="U317" s="374"/>
      <c r="V317" s="337"/>
      <c r="W317" s="433"/>
      <c r="X317" s="17"/>
      <c r="Y317" s="17"/>
      <c r="Z317" s="17"/>
      <c r="AA317" s="17"/>
      <c r="AB317" s="17"/>
      <c r="AC317" s="17"/>
      <c r="AD317" s="17"/>
      <c r="AE317" s="17"/>
      <c r="AF317" s="17"/>
      <c r="AG317" s="17"/>
    </row>
    <row r="318" spans="1:33" ht="23.25" customHeight="1">
      <c r="A318" s="1539"/>
      <c r="B318" s="1532"/>
      <c r="C318" s="1532"/>
      <c r="D318" s="1532"/>
      <c r="E318" s="1536"/>
      <c r="F318" s="1536"/>
      <c r="G318" s="1539"/>
      <c r="H318" s="1532"/>
      <c r="I318" s="1532"/>
      <c r="J318" s="1532"/>
      <c r="K318" s="1532"/>
      <c r="L318" s="1532"/>
      <c r="M318" s="1532"/>
      <c r="N318" s="1536"/>
      <c r="O318" s="1646">
        <f>+Ciaf!W10</f>
        <v>0.08</v>
      </c>
      <c r="P318" s="1614"/>
      <c r="Q318" s="1599" t="str">
        <f>+Ciaf!C10</f>
        <v>Fase 0 - Planteamiento y formulación de la investigación</v>
      </c>
      <c r="R318" s="1548"/>
      <c r="S318" s="1591">
        <v>43208</v>
      </c>
      <c r="T318" s="1591">
        <v>43435</v>
      </c>
      <c r="U318" s="374" t="s">
        <v>47</v>
      </c>
      <c r="V318" s="337">
        <f>+Ciaf!V10</f>
        <v>1</v>
      </c>
      <c r="W318" s="433">
        <f>+V318*O318</f>
        <v>0.08</v>
      </c>
      <c r="X318" s="17"/>
      <c r="Y318" s="17"/>
      <c r="Z318" s="17"/>
      <c r="AA318" s="17"/>
      <c r="AB318" s="17"/>
      <c r="AC318" s="17"/>
      <c r="AD318" s="17"/>
      <c r="AE318" s="17"/>
      <c r="AF318" s="17"/>
      <c r="AG318" s="17"/>
    </row>
    <row r="319" spans="1:33" ht="23.25" customHeight="1">
      <c r="A319" s="1539"/>
      <c r="B319" s="1532"/>
      <c r="C319" s="1532"/>
      <c r="D319" s="1532"/>
      <c r="E319" s="1536"/>
      <c r="F319" s="1536"/>
      <c r="G319" s="1539"/>
      <c r="H319" s="1532"/>
      <c r="I319" s="1532"/>
      <c r="J319" s="1532"/>
      <c r="K319" s="1532"/>
      <c r="L319" s="1532"/>
      <c r="M319" s="1532"/>
      <c r="N319" s="1536"/>
      <c r="O319" s="1557"/>
      <c r="P319" s="1558"/>
      <c r="Q319" s="1558"/>
      <c r="R319" s="1548"/>
      <c r="S319" s="1558"/>
      <c r="T319" s="1558"/>
      <c r="U319" s="374" t="s">
        <v>48</v>
      </c>
      <c r="V319" s="337">
        <f>+Ciaf!V11</f>
        <v>1</v>
      </c>
      <c r="W319" s="433">
        <f>+V319*O318</f>
        <v>0.08</v>
      </c>
      <c r="X319" s="17"/>
      <c r="Y319" s="17"/>
      <c r="Z319" s="17"/>
      <c r="AA319" s="17"/>
      <c r="AB319" s="17"/>
      <c r="AC319" s="17"/>
      <c r="AD319" s="17"/>
      <c r="AE319" s="17"/>
      <c r="AF319" s="17"/>
      <c r="AG319" s="17"/>
    </row>
    <row r="320" spans="1:33" ht="23.25" customHeight="1">
      <c r="A320" s="1539"/>
      <c r="B320" s="1532"/>
      <c r="C320" s="1532"/>
      <c r="D320" s="1532"/>
      <c r="E320" s="1536"/>
      <c r="F320" s="1536"/>
      <c r="G320" s="1539"/>
      <c r="H320" s="1532"/>
      <c r="I320" s="1532"/>
      <c r="J320" s="1532"/>
      <c r="K320" s="1532"/>
      <c r="L320" s="1532"/>
      <c r="M320" s="1532"/>
      <c r="N320" s="1536"/>
      <c r="O320" s="1634">
        <f>+Ciaf!W12</f>
        <v>0.08</v>
      </c>
      <c r="P320" s="1614"/>
      <c r="Q320" s="1652" t="str">
        <f>+Ciaf!C12</f>
        <v>Fase I - Planeación y análisis de requerimientos</v>
      </c>
      <c r="R320" s="1548"/>
      <c r="S320" s="1591">
        <v>43208</v>
      </c>
      <c r="T320" s="1591">
        <v>43269</v>
      </c>
      <c r="U320" s="374" t="s">
        <v>47</v>
      </c>
      <c r="V320" s="337">
        <f>+Ciaf!V12</f>
        <v>1</v>
      </c>
      <c r="W320" s="433">
        <f>+V320*O320</f>
        <v>0.08</v>
      </c>
      <c r="X320" s="17"/>
      <c r="Y320" s="17"/>
      <c r="Z320" s="17"/>
      <c r="AA320" s="17"/>
      <c r="AB320" s="17"/>
      <c r="AC320" s="17"/>
      <c r="AD320" s="17"/>
      <c r="AE320" s="17"/>
      <c r="AF320" s="17"/>
      <c r="AG320" s="17"/>
    </row>
    <row r="321" spans="1:33" ht="23.25" customHeight="1">
      <c r="A321" s="1539"/>
      <c r="B321" s="1532"/>
      <c r="C321" s="1532"/>
      <c r="D321" s="1532"/>
      <c r="E321" s="1536"/>
      <c r="F321" s="1536"/>
      <c r="G321" s="1539"/>
      <c r="H321" s="1532"/>
      <c r="I321" s="1532"/>
      <c r="J321" s="1532"/>
      <c r="K321" s="1532"/>
      <c r="L321" s="1532"/>
      <c r="M321" s="1532"/>
      <c r="N321" s="1536"/>
      <c r="O321" s="1558"/>
      <c r="P321" s="1558"/>
      <c r="Q321" s="1532"/>
      <c r="R321" s="1548"/>
      <c r="S321" s="1558"/>
      <c r="T321" s="1558"/>
      <c r="U321" s="374" t="s">
        <v>48</v>
      </c>
      <c r="V321" s="337">
        <f>+Ciaf!V13</f>
        <v>1</v>
      </c>
      <c r="W321" s="433">
        <f>+V321*O320</f>
        <v>0.08</v>
      </c>
      <c r="X321" s="17"/>
      <c r="Y321" s="17"/>
      <c r="Z321" s="17"/>
      <c r="AA321" s="17"/>
      <c r="AB321" s="17"/>
      <c r="AC321" s="17"/>
      <c r="AD321" s="17"/>
      <c r="AE321" s="17"/>
      <c r="AF321" s="17"/>
      <c r="AG321" s="17"/>
    </row>
    <row r="322" spans="1:33" ht="23.25" customHeight="1">
      <c r="A322" s="1539"/>
      <c r="B322" s="1532"/>
      <c r="C322" s="1532"/>
      <c r="D322" s="1532"/>
      <c r="E322" s="1536"/>
      <c r="F322" s="1536"/>
      <c r="G322" s="1539"/>
      <c r="H322" s="1532"/>
      <c r="I322" s="1532"/>
      <c r="J322" s="1532"/>
      <c r="K322" s="1532"/>
      <c r="L322" s="1532"/>
      <c r="M322" s="1532"/>
      <c r="N322" s="1536"/>
      <c r="O322" s="1646">
        <f>+Ciaf!W14</f>
        <v>0.08</v>
      </c>
      <c r="P322" s="1614"/>
      <c r="Q322" s="1599" t="str">
        <f>+Ciaf!C14</f>
        <v>Fase II - Diseño preliminar de la solución</v>
      </c>
      <c r="R322" s="1548"/>
      <c r="S322" s="1591">
        <v>43208</v>
      </c>
      <c r="T322" s="1591">
        <v>43330</v>
      </c>
      <c r="U322" s="374" t="s">
        <v>47</v>
      </c>
      <c r="V322" s="337">
        <f>+Ciaf!V14</f>
        <v>1</v>
      </c>
      <c r="W322" s="433">
        <f>+V322*O322</f>
        <v>0.08</v>
      </c>
      <c r="X322" s="17"/>
      <c r="Y322" s="17"/>
      <c r="Z322" s="17"/>
      <c r="AA322" s="17"/>
      <c r="AB322" s="17"/>
      <c r="AC322" s="17"/>
      <c r="AD322" s="17"/>
      <c r="AE322" s="17"/>
      <c r="AF322" s="17"/>
      <c r="AG322" s="17"/>
    </row>
    <row r="323" spans="1:33" ht="23.25" customHeight="1">
      <c r="A323" s="1539"/>
      <c r="B323" s="1532"/>
      <c r="C323" s="1532"/>
      <c r="D323" s="1532"/>
      <c r="E323" s="1536"/>
      <c r="F323" s="1536"/>
      <c r="G323" s="1539"/>
      <c r="H323" s="1532"/>
      <c r="I323" s="1532"/>
      <c r="J323" s="1532"/>
      <c r="K323" s="1532"/>
      <c r="L323" s="1532"/>
      <c r="M323" s="1532"/>
      <c r="N323" s="1536"/>
      <c r="O323" s="1557"/>
      <c r="P323" s="1558"/>
      <c r="Q323" s="1558"/>
      <c r="R323" s="1548"/>
      <c r="S323" s="1558"/>
      <c r="T323" s="1558"/>
      <c r="U323" s="374" t="s">
        <v>48</v>
      </c>
      <c r="V323" s="337">
        <f>+Ciaf!V15</f>
        <v>1</v>
      </c>
      <c r="W323" s="433">
        <f>+V323*O322</f>
        <v>0.08</v>
      </c>
      <c r="X323" s="17"/>
      <c r="Y323" s="17"/>
      <c r="Z323" s="17"/>
      <c r="AA323" s="17"/>
      <c r="AB323" s="17"/>
      <c r="AC323" s="17"/>
      <c r="AD323" s="17"/>
      <c r="AE323" s="17"/>
      <c r="AF323" s="17"/>
      <c r="AG323" s="17"/>
    </row>
    <row r="324" spans="1:33" ht="23.25" customHeight="1">
      <c r="A324" s="1539"/>
      <c r="B324" s="1532"/>
      <c r="C324" s="1532"/>
      <c r="D324" s="1532"/>
      <c r="E324" s="1536"/>
      <c r="F324" s="1536"/>
      <c r="G324" s="1539"/>
      <c r="H324" s="1532"/>
      <c r="I324" s="1532"/>
      <c r="J324" s="1532"/>
      <c r="K324" s="1532"/>
      <c r="L324" s="1532"/>
      <c r="M324" s="1532"/>
      <c r="N324" s="1536"/>
      <c r="O324" s="1646">
        <f>+Ciaf!W16</f>
        <v>0.08</v>
      </c>
      <c r="P324" s="1614"/>
      <c r="Q324" s="1599" t="str">
        <f>+Ciaf!C16</f>
        <v>Fase III - Construcción de prototipos de la solución</v>
      </c>
      <c r="R324" s="1548"/>
      <c r="S324" s="1591">
        <v>43330</v>
      </c>
      <c r="T324" s="1591">
        <v>43361</v>
      </c>
      <c r="U324" s="374" t="s">
        <v>47</v>
      </c>
      <c r="V324" s="337">
        <f>+Ciaf!V16</f>
        <v>1</v>
      </c>
      <c r="W324" s="433">
        <f>+V324*O324</f>
        <v>0.08</v>
      </c>
      <c r="X324" s="17"/>
      <c r="Y324" s="17"/>
      <c r="Z324" s="17"/>
      <c r="AA324" s="17"/>
      <c r="AB324" s="17"/>
      <c r="AC324" s="17"/>
      <c r="AD324" s="17"/>
      <c r="AE324" s="17"/>
      <c r="AF324" s="17"/>
      <c r="AG324" s="17"/>
    </row>
    <row r="325" spans="1:33" ht="23.25" customHeight="1">
      <c r="A325" s="1539"/>
      <c r="B325" s="1532"/>
      <c r="C325" s="1532"/>
      <c r="D325" s="1532"/>
      <c r="E325" s="1536"/>
      <c r="F325" s="1536"/>
      <c r="G325" s="1539"/>
      <c r="H325" s="1532"/>
      <c r="I325" s="1532"/>
      <c r="J325" s="1532"/>
      <c r="K325" s="1532"/>
      <c r="L325" s="1532"/>
      <c r="M325" s="1532"/>
      <c r="N325" s="1536"/>
      <c r="O325" s="1557"/>
      <c r="P325" s="1558"/>
      <c r="Q325" s="1558"/>
      <c r="R325" s="1548"/>
      <c r="S325" s="1558"/>
      <c r="T325" s="1558"/>
      <c r="U325" s="374" t="s">
        <v>48</v>
      </c>
      <c r="V325" s="337">
        <f>+Ciaf!V17</f>
        <v>1</v>
      </c>
      <c r="W325" s="433">
        <f>+V325*O324</f>
        <v>0.08</v>
      </c>
      <c r="X325" s="17"/>
      <c r="Y325" s="17"/>
      <c r="Z325" s="17"/>
      <c r="AA325" s="17"/>
      <c r="AB325" s="17"/>
      <c r="AC325" s="17"/>
      <c r="AD325" s="17"/>
      <c r="AE325" s="17"/>
      <c r="AF325" s="17"/>
      <c r="AG325" s="17"/>
    </row>
    <row r="326" spans="1:33" ht="23.25" customHeight="1">
      <c r="A326" s="1539"/>
      <c r="B326" s="1532"/>
      <c r="C326" s="1532"/>
      <c r="D326" s="1532"/>
      <c r="E326" s="1536"/>
      <c r="F326" s="1536"/>
      <c r="G326" s="1539"/>
      <c r="H326" s="1532"/>
      <c r="I326" s="1532"/>
      <c r="J326" s="1532"/>
      <c r="K326" s="1532"/>
      <c r="L326" s="1532"/>
      <c r="M326" s="1532"/>
      <c r="N326" s="1536"/>
      <c r="O326" s="1646">
        <f>+Ciaf!W18</f>
        <v>0.08</v>
      </c>
      <c r="P326" s="1614"/>
      <c r="Q326" s="1599" t="str">
        <f>+Ciaf!C18</f>
        <v>Fase IV - Desarrollo y analisis de casos de prueba</v>
      </c>
      <c r="R326" s="1548"/>
      <c r="S326" s="1591">
        <v>43361</v>
      </c>
      <c r="T326" s="1591">
        <v>43422</v>
      </c>
      <c r="U326" s="374" t="s">
        <v>47</v>
      </c>
      <c r="V326" s="337">
        <f>+Ciaf!V18</f>
        <v>1</v>
      </c>
      <c r="W326" s="433">
        <f>+V326*O326</f>
        <v>0.08</v>
      </c>
      <c r="X326" s="17"/>
      <c r="Y326" s="17"/>
      <c r="Z326" s="17"/>
      <c r="AA326" s="17"/>
      <c r="AB326" s="17"/>
      <c r="AC326" s="17"/>
      <c r="AD326" s="17"/>
      <c r="AE326" s="17"/>
      <c r="AF326" s="17"/>
      <c r="AG326" s="17"/>
    </row>
    <row r="327" spans="1:33" ht="23.25" customHeight="1">
      <c r="A327" s="1539"/>
      <c r="B327" s="1532"/>
      <c r="C327" s="1532"/>
      <c r="D327" s="1532"/>
      <c r="E327" s="1557"/>
      <c r="F327" s="1536"/>
      <c r="G327" s="1539"/>
      <c r="H327" s="1532"/>
      <c r="I327" s="1558"/>
      <c r="J327" s="1558"/>
      <c r="K327" s="1532"/>
      <c r="L327" s="1532"/>
      <c r="M327" s="1532"/>
      <c r="N327" s="1536"/>
      <c r="O327" s="1557"/>
      <c r="P327" s="1558"/>
      <c r="Q327" s="1558"/>
      <c r="R327" s="1548"/>
      <c r="S327" s="1558"/>
      <c r="T327" s="1558"/>
      <c r="U327" s="374" t="s">
        <v>48</v>
      </c>
      <c r="V327" s="337">
        <f>+Ciaf!V19</f>
        <v>1</v>
      </c>
      <c r="W327" s="433">
        <f>+V327*O326</f>
        <v>0.08</v>
      </c>
      <c r="X327" s="17"/>
      <c r="Y327" s="17"/>
      <c r="Z327" s="17"/>
      <c r="AA327" s="17"/>
      <c r="AB327" s="17"/>
      <c r="AC327" s="17"/>
      <c r="AD327" s="17"/>
      <c r="AE327" s="17"/>
      <c r="AF327" s="17"/>
      <c r="AG327" s="17"/>
    </row>
    <row r="328" spans="1:33" ht="29.25" customHeight="1">
      <c r="A328" s="1539"/>
      <c r="B328" s="1532"/>
      <c r="C328" s="1532"/>
      <c r="D328" s="1532"/>
      <c r="E328" s="1535" t="s">
        <v>398</v>
      </c>
      <c r="F328" s="1536"/>
      <c r="G328" s="1539"/>
      <c r="H328" s="1532"/>
      <c r="I328" s="1570" t="s">
        <v>48</v>
      </c>
      <c r="J328" s="1570">
        <f>+Ciaf!V6</f>
        <v>0</v>
      </c>
      <c r="K328" s="1532"/>
      <c r="L328" s="1532"/>
      <c r="M328" s="1532"/>
      <c r="N328" s="1536"/>
      <c r="O328" s="1646">
        <f>+Ciaf!W20</f>
        <v>0.1</v>
      </c>
      <c r="P328" s="1614"/>
      <c r="Q328" s="1599" t="str">
        <f>+Ciaf!C20</f>
        <v>Fase V - Disfusión de aplicaciones y servicios (CIAF - Oficina Difusión y Mercadeo)</v>
      </c>
      <c r="R328" s="1548"/>
      <c r="S328" s="1591">
        <v>43177</v>
      </c>
      <c r="T328" s="1591">
        <v>43208</v>
      </c>
      <c r="U328" s="374" t="s">
        <v>47</v>
      </c>
      <c r="V328" s="337">
        <f>+Ciaf!V20</f>
        <v>1</v>
      </c>
      <c r="W328" s="433">
        <f>+V328*O328</f>
        <v>0.1</v>
      </c>
      <c r="X328" s="17"/>
      <c r="Y328" s="17"/>
      <c r="Z328" s="17"/>
      <c r="AA328" s="17"/>
      <c r="AB328" s="17"/>
      <c r="AC328" s="17"/>
      <c r="AD328" s="17"/>
      <c r="AE328" s="17"/>
      <c r="AF328" s="17"/>
      <c r="AG328" s="17"/>
    </row>
    <row r="329" spans="1:33" ht="29.25" customHeight="1">
      <c r="A329" s="1539"/>
      <c r="B329" s="1532"/>
      <c r="C329" s="1532"/>
      <c r="D329" s="1532"/>
      <c r="E329" s="1536"/>
      <c r="F329" s="1536"/>
      <c r="G329" s="1539"/>
      <c r="H329" s="1532"/>
      <c r="I329" s="1532"/>
      <c r="J329" s="1532"/>
      <c r="K329" s="1532"/>
      <c r="L329" s="1532"/>
      <c r="M329" s="1532"/>
      <c r="N329" s="1536"/>
      <c r="O329" s="1557"/>
      <c r="P329" s="1558"/>
      <c r="Q329" s="1558"/>
      <c r="R329" s="1548"/>
      <c r="S329" s="1558"/>
      <c r="T329" s="1558"/>
      <c r="U329" s="374" t="s">
        <v>48</v>
      </c>
      <c r="V329" s="337">
        <f>+Ciaf!V21</f>
        <v>0.15</v>
      </c>
      <c r="W329" s="433">
        <f>+V329*O328</f>
        <v>1.4999999999999999E-2</v>
      </c>
      <c r="X329" s="17"/>
      <c r="Y329" s="17"/>
      <c r="Z329" s="17"/>
      <c r="AA329" s="17"/>
      <c r="AB329" s="17"/>
      <c r="AC329" s="17"/>
      <c r="AD329" s="17"/>
      <c r="AE329" s="17"/>
      <c r="AF329" s="17"/>
      <c r="AG329" s="17"/>
    </row>
    <row r="330" spans="1:33" ht="45" customHeight="1">
      <c r="A330" s="1539"/>
      <c r="B330" s="1532"/>
      <c r="C330" s="1532"/>
      <c r="D330" s="1532"/>
      <c r="E330" s="1536"/>
      <c r="F330" s="1536"/>
      <c r="G330" s="1539"/>
      <c r="H330" s="1532"/>
      <c r="I330" s="1532"/>
      <c r="J330" s="1532"/>
      <c r="K330" s="1532"/>
      <c r="L330" s="1532"/>
      <c r="M330" s="1532"/>
      <c r="N330" s="1536"/>
      <c r="O330" s="1648">
        <f>+Ciaf!W22</f>
        <v>0</v>
      </c>
      <c r="P330" s="1614"/>
      <c r="Q330" s="1650" t="str">
        <f>+Ciaf!C22</f>
        <v>Metodología 2: Propuesta metodológica para el monitoreo de cobertura y uso de la tierra a apartir de sensores remotos (CIAF - Entidades CCE)</v>
      </c>
      <c r="R330" s="1548"/>
      <c r="S330" s="1591"/>
      <c r="T330" s="1591"/>
      <c r="U330" s="374"/>
      <c r="V330" s="337"/>
      <c r="W330" s="433"/>
      <c r="X330" s="17"/>
      <c r="Y330" s="17"/>
      <c r="Z330" s="17"/>
      <c r="AA330" s="17"/>
      <c r="AB330" s="17"/>
      <c r="AC330" s="17"/>
      <c r="AD330" s="17"/>
      <c r="AE330" s="17"/>
      <c r="AF330" s="17"/>
      <c r="AG330" s="17"/>
    </row>
    <row r="331" spans="1:33" ht="45" customHeight="1">
      <c r="A331" s="1539"/>
      <c r="B331" s="1532"/>
      <c r="C331" s="1532"/>
      <c r="D331" s="1532"/>
      <c r="E331" s="1536"/>
      <c r="F331" s="1536"/>
      <c r="G331" s="1539"/>
      <c r="H331" s="1532"/>
      <c r="I331" s="1532"/>
      <c r="J331" s="1532"/>
      <c r="K331" s="1532"/>
      <c r="L331" s="1532"/>
      <c r="M331" s="1532"/>
      <c r="N331" s="1536"/>
      <c r="O331" s="1557"/>
      <c r="P331" s="1558"/>
      <c r="Q331" s="1558"/>
      <c r="R331" s="1548"/>
      <c r="S331" s="1558"/>
      <c r="T331" s="1558"/>
      <c r="U331" s="374"/>
      <c r="V331" s="337"/>
      <c r="W331" s="433"/>
      <c r="X331" s="17"/>
      <c r="Y331" s="17"/>
      <c r="Z331" s="17"/>
      <c r="AA331" s="17"/>
      <c r="AB331" s="17"/>
      <c r="AC331" s="17"/>
      <c r="AD331" s="17"/>
      <c r="AE331" s="17"/>
      <c r="AF331" s="17"/>
      <c r="AG331" s="17"/>
    </row>
    <row r="332" spans="1:33" ht="23.25" customHeight="1">
      <c r="A332" s="1539"/>
      <c r="B332" s="1532"/>
      <c r="C332" s="1532"/>
      <c r="D332" s="1532"/>
      <c r="E332" s="1536"/>
      <c r="F332" s="1536"/>
      <c r="G332" s="1539"/>
      <c r="H332" s="1532"/>
      <c r="I332" s="1532"/>
      <c r="J332" s="1532"/>
      <c r="K332" s="1532"/>
      <c r="L332" s="1532"/>
      <c r="M332" s="1532"/>
      <c r="N332" s="1536"/>
      <c r="O332" s="1646">
        <f>+Ciaf!W24</f>
        <v>0.08</v>
      </c>
      <c r="P332" s="1614"/>
      <c r="Q332" s="1599" t="str">
        <f>+Ciaf!C24</f>
        <v>Fase 0 - Planteamiento y formulación de la investigación</v>
      </c>
      <c r="R332" s="1548"/>
      <c r="S332" s="1591">
        <v>43269</v>
      </c>
      <c r="T332" s="1591">
        <v>43299</v>
      </c>
      <c r="U332" s="374" t="s">
        <v>47</v>
      </c>
      <c r="V332" s="337">
        <f>+Ciaf!V24</f>
        <v>1</v>
      </c>
      <c r="W332" s="433">
        <f>+V332*O332</f>
        <v>0.08</v>
      </c>
      <c r="X332" s="17"/>
      <c r="Y332" s="17"/>
      <c r="Z332" s="17"/>
      <c r="AA332" s="17"/>
      <c r="AB332" s="17"/>
      <c r="AC332" s="17"/>
      <c r="AD332" s="17"/>
      <c r="AE332" s="17"/>
      <c r="AF332" s="17"/>
      <c r="AG332" s="17"/>
    </row>
    <row r="333" spans="1:33" ht="23.25" customHeight="1">
      <c r="A333" s="1539"/>
      <c r="B333" s="1532"/>
      <c r="C333" s="1532"/>
      <c r="D333" s="1532"/>
      <c r="E333" s="1536"/>
      <c r="F333" s="1536"/>
      <c r="G333" s="1539"/>
      <c r="H333" s="1532"/>
      <c r="I333" s="1532"/>
      <c r="J333" s="1532"/>
      <c r="K333" s="1532"/>
      <c r="L333" s="1532"/>
      <c r="M333" s="1532"/>
      <c r="N333" s="1536"/>
      <c r="O333" s="1557"/>
      <c r="P333" s="1558"/>
      <c r="Q333" s="1558"/>
      <c r="R333" s="1548"/>
      <c r="S333" s="1558"/>
      <c r="T333" s="1558"/>
      <c r="U333" s="374" t="s">
        <v>48</v>
      </c>
      <c r="V333" s="337">
        <f>+Ciaf!V25</f>
        <v>1</v>
      </c>
      <c r="W333" s="433">
        <f>+V333*O332</f>
        <v>0.08</v>
      </c>
      <c r="X333" s="17"/>
      <c r="Y333" s="17"/>
      <c r="Z333" s="17"/>
      <c r="AA333" s="17"/>
      <c r="AB333" s="17"/>
      <c r="AC333" s="17"/>
      <c r="AD333" s="17"/>
      <c r="AE333" s="17"/>
      <c r="AF333" s="17"/>
      <c r="AG333" s="17"/>
    </row>
    <row r="334" spans="1:33" ht="23.25" customHeight="1">
      <c r="A334" s="1539"/>
      <c r="B334" s="1532"/>
      <c r="C334" s="1532"/>
      <c r="D334" s="1532"/>
      <c r="E334" s="1536"/>
      <c r="F334" s="1536"/>
      <c r="G334" s="1539"/>
      <c r="H334" s="1532"/>
      <c r="I334" s="1532"/>
      <c r="J334" s="1532"/>
      <c r="K334" s="1532"/>
      <c r="L334" s="1532"/>
      <c r="M334" s="1532"/>
      <c r="N334" s="1536"/>
      <c r="O334" s="1646">
        <f>+Ciaf!W26</f>
        <v>0.08</v>
      </c>
      <c r="P334" s="1614"/>
      <c r="Q334" s="1599" t="str">
        <f>+Ciaf!C26</f>
        <v>Fase I - Planeación y análisis de requerimientos</v>
      </c>
      <c r="R334" s="1548"/>
      <c r="S334" s="1591">
        <v>43330</v>
      </c>
      <c r="T334" s="1591">
        <v>43361</v>
      </c>
      <c r="U334" s="374" t="s">
        <v>47</v>
      </c>
      <c r="V334" s="337">
        <f>+Ciaf!V26</f>
        <v>1</v>
      </c>
      <c r="W334" s="433">
        <f>+V334*O334</f>
        <v>0.08</v>
      </c>
      <c r="X334" s="17"/>
      <c r="Y334" s="17"/>
      <c r="Z334" s="17"/>
      <c r="AA334" s="17"/>
      <c r="AB334" s="17"/>
      <c r="AC334" s="17"/>
      <c r="AD334" s="17"/>
      <c r="AE334" s="17"/>
      <c r="AF334" s="17"/>
      <c r="AG334" s="17"/>
    </row>
    <row r="335" spans="1:33" ht="23.25" customHeight="1">
      <c r="A335" s="1539"/>
      <c r="B335" s="1532"/>
      <c r="C335" s="1532"/>
      <c r="D335" s="1532"/>
      <c r="E335" s="1536"/>
      <c r="F335" s="1536"/>
      <c r="G335" s="1539"/>
      <c r="H335" s="1532"/>
      <c r="I335" s="1532"/>
      <c r="J335" s="1532"/>
      <c r="K335" s="1532"/>
      <c r="L335" s="1532"/>
      <c r="M335" s="1532"/>
      <c r="N335" s="1536"/>
      <c r="O335" s="1557"/>
      <c r="P335" s="1558"/>
      <c r="Q335" s="1558"/>
      <c r="R335" s="1548"/>
      <c r="S335" s="1558"/>
      <c r="T335" s="1558"/>
      <c r="U335" s="374" t="s">
        <v>48</v>
      </c>
      <c r="V335" s="337">
        <f>+Ciaf!V27</f>
        <v>1</v>
      </c>
      <c r="W335" s="433">
        <f>+V335*O334</f>
        <v>0.08</v>
      </c>
      <c r="X335" s="17"/>
      <c r="Y335" s="17"/>
      <c r="Z335" s="17"/>
      <c r="AA335" s="17"/>
      <c r="AB335" s="17"/>
      <c r="AC335" s="17"/>
      <c r="AD335" s="17"/>
      <c r="AE335" s="17"/>
      <c r="AF335" s="17"/>
      <c r="AG335" s="17"/>
    </row>
    <row r="336" spans="1:33" ht="23.25" customHeight="1">
      <c r="A336" s="1539"/>
      <c r="B336" s="1532"/>
      <c r="C336" s="1532"/>
      <c r="D336" s="1532"/>
      <c r="E336" s="1536"/>
      <c r="F336" s="1536"/>
      <c r="G336" s="1539"/>
      <c r="H336" s="1532"/>
      <c r="I336" s="1532"/>
      <c r="J336" s="1532"/>
      <c r="K336" s="1532"/>
      <c r="L336" s="1532"/>
      <c r="M336" s="1532"/>
      <c r="N336" s="1536"/>
      <c r="O336" s="1646">
        <f>+Ciaf!W28</f>
        <v>0.08</v>
      </c>
      <c r="P336" s="1614"/>
      <c r="Q336" s="1599" t="str">
        <f>+Ciaf!C28</f>
        <v>Fase II - Diseño preliminar de la solución</v>
      </c>
      <c r="R336" s="1548"/>
      <c r="S336" s="1591">
        <v>43391</v>
      </c>
      <c r="T336" s="1591">
        <v>43422</v>
      </c>
      <c r="U336" s="374" t="s">
        <v>47</v>
      </c>
      <c r="V336" s="337">
        <f>+Ciaf!V28</f>
        <v>1</v>
      </c>
      <c r="W336" s="433">
        <f>+V336*O336</f>
        <v>0.08</v>
      </c>
      <c r="X336" s="17"/>
      <c r="Y336" s="17"/>
      <c r="Z336" s="17"/>
      <c r="AA336" s="17"/>
      <c r="AB336" s="17"/>
      <c r="AC336" s="17"/>
      <c r="AD336" s="17"/>
      <c r="AE336" s="17"/>
      <c r="AF336" s="17"/>
      <c r="AG336" s="17"/>
    </row>
    <row r="337" spans="1:33" ht="23.25" customHeight="1">
      <c r="A337" s="1539"/>
      <c r="B337" s="1532"/>
      <c r="C337" s="1532"/>
      <c r="D337" s="1532"/>
      <c r="E337" s="1536"/>
      <c r="F337" s="1536"/>
      <c r="G337" s="1539"/>
      <c r="H337" s="1532"/>
      <c r="I337" s="1532"/>
      <c r="J337" s="1532"/>
      <c r="K337" s="1532"/>
      <c r="L337" s="1532"/>
      <c r="M337" s="1532"/>
      <c r="N337" s="1536"/>
      <c r="O337" s="1557"/>
      <c r="P337" s="1558"/>
      <c r="Q337" s="1558"/>
      <c r="R337" s="1548"/>
      <c r="S337" s="1558"/>
      <c r="T337" s="1558"/>
      <c r="U337" s="374" t="s">
        <v>48</v>
      </c>
      <c r="V337" s="337">
        <f>+Ciaf!V29</f>
        <v>1</v>
      </c>
      <c r="W337" s="433">
        <f>+V337*O336</f>
        <v>0.08</v>
      </c>
      <c r="X337" s="17"/>
      <c r="Y337" s="17"/>
      <c r="Z337" s="17"/>
      <c r="AA337" s="17"/>
      <c r="AB337" s="17"/>
      <c r="AC337" s="17"/>
      <c r="AD337" s="17"/>
      <c r="AE337" s="17"/>
      <c r="AF337" s="17"/>
      <c r="AG337" s="17"/>
    </row>
    <row r="338" spans="1:33" ht="23.25" customHeight="1">
      <c r="A338" s="1539"/>
      <c r="B338" s="1532"/>
      <c r="C338" s="1532"/>
      <c r="D338" s="1532"/>
      <c r="E338" s="1536"/>
      <c r="F338" s="1536"/>
      <c r="G338" s="1539"/>
      <c r="H338" s="1532"/>
      <c r="I338" s="1532"/>
      <c r="J338" s="1532"/>
      <c r="K338" s="1532"/>
      <c r="L338" s="1532"/>
      <c r="M338" s="1532"/>
      <c r="N338" s="1536"/>
      <c r="O338" s="1646">
        <f>+Ciaf!W30</f>
        <v>0.08</v>
      </c>
      <c r="P338" s="1614"/>
      <c r="Q338" s="1599" t="str">
        <f>+Ciaf!C30</f>
        <v>Fase III - Construcción de prototipos de la solución</v>
      </c>
      <c r="R338" s="1548"/>
      <c r="S338" s="1591">
        <v>43391</v>
      </c>
      <c r="T338" s="1591">
        <v>43422</v>
      </c>
      <c r="U338" s="374" t="s">
        <v>47</v>
      </c>
      <c r="V338" s="337">
        <f>+Ciaf!V30</f>
        <v>1</v>
      </c>
      <c r="W338" s="433">
        <f>+V338*O338</f>
        <v>0.08</v>
      </c>
      <c r="X338" s="17"/>
      <c r="Y338" s="17"/>
      <c r="Z338" s="17"/>
      <c r="AA338" s="17"/>
      <c r="AB338" s="17"/>
      <c r="AC338" s="17"/>
      <c r="AD338" s="17"/>
      <c r="AE338" s="17"/>
      <c r="AF338" s="17"/>
      <c r="AG338" s="17"/>
    </row>
    <row r="339" spans="1:33" ht="23.25" customHeight="1">
      <c r="A339" s="1539"/>
      <c r="B339" s="1532"/>
      <c r="C339" s="1532"/>
      <c r="D339" s="1532"/>
      <c r="E339" s="1536"/>
      <c r="F339" s="1536"/>
      <c r="G339" s="1539"/>
      <c r="H339" s="1532"/>
      <c r="I339" s="1532"/>
      <c r="J339" s="1532"/>
      <c r="K339" s="1532"/>
      <c r="L339" s="1532"/>
      <c r="M339" s="1532"/>
      <c r="N339" s="1536"/>
      <c r="O339" s="1557"/>
      <c r="P339" s="1558"/>
      <c r="Q339" s="1558"/>
      <c r="R339" s="1548"/>
      <c r="S339" s="1558"/>
      <c r="T339" s="1558"/>
      <c r="U339" s="374" t="s">
        <v>48</v>
      </c>
      <c r="V339" s="337">
        <f>+Ciaf!V31</f>
        <v>1</v>
      </c>
      <c r="W339" s="433">
        <f>+V339*O338</f>
        <v>0.08</v>
      </c>
      <c r="X339" s="17"/>
      <c r="Y339" s="17"/>
      <c r="Z339" s="17"/>
      <c r="AA339" s="17"/>
      <c r="AB339" s="17"/>
      <c r="AC339" s="17"/>
      <c r="AD339" s="17"/>
      <c r="AE339" s="17"/>
      <c r="AF339" s="17"/>
      <c r="AG339" s="17"/>
    </row>
    <row r="340" spans="1:33" ht="23.25" customHeight="1">
      <c r="A340" s="1539"/>
      <c r="B340" s="1532"/>
      <c r="C340" s="1532"/>
      <c r="D340" s="1532"/>
      <c r="E340" s="1536"/>
      <c r="F340" s="1536"/>
      <c r="G340" s="1539"/>
      <c r="H340" s="1532"/>
      <c r="I340" s="1532"/>
      <c r="J340" s="1532"/>
      <c r="K340" s="1532"/>
      <c r="L340" s="1532"/>
      <c r="M340" s="1532"/>
      <c r="N340" s="1536"/>
      <c r="O340" s="1646">
        <f>+Ciaf!W32</f>
        <v>0.08</v>
      </c>
      <c r="P340" s="1614"/>
      <c r="Q340" s="1599" t="str">
        <f>+Ciaf!C32</f>
        <v>Fase IV - Desarrollo y analisis de casos de prueba</v>
      </c>
      <c r="R340" s="1548"/>
      <c r="S340" s="1591">
        <v>43391</v>
      </c>
      <c r="T340" s="1591">
        <v>43422</v>
      </c>
      <c r="U340" s="374" t="s">
        <v>47</v>
      </c>
      <c r="V340" s="337">
        <f>+Ciaf!V32</f>
        <v>1</v>
      </c>
      <c r="W340" s="433">
        <f>+V340*O340</f>
        <v>0.08</v>
      </c>
      <c r="X340" s="17"/>
      <c r="Y340" s="17"/>
      <c r="Z340" s="17"/>
      <c r="AA340" s="17"/>
      <c r="AB340" s="17"/>
      <c r="AC340" s="17"/>
      <c r="AD340" s="17"/>
      <c r="AE340" s="17"/>
      <c r="AF340" s="17"/>
      <c r="AG340" s="17"/>
    </row>
    <row r="341" spans="1:33" ht="23.25" customHeight="1">
      <c r="A341" s="1539"/>
      <c r="B341" s="1532"/>
      <c r="C341" s="1532"/>
      <c r="D341" s="1532"/>
      <c r="E341" s="1536"/>
      <c r="F341" s="1536"/>
      <c r="G341" s="1539"/>
      <c r="H341" s="1532"/>
      <c r="I341" s="1532"/>
      <c r="J341" s="1532"/>
      <c r="K341" s="1532"/>
      <c r="L341" s="1532"/>
      <c r="M341" s="1532"/>
      <c r="N341" s="1536"/>
      <c r="O341" s="1557"/>
      <c r="P341" s="1558"/>
      <c r="Q341" s="1558"/>
      <c r="R341" s="1548"/>
      <c r="S341" s="1558"/>
      <c r="T341" s="1558"/>
      <c r="U341" s="374" t="s">
        <v>48</v>
      </c>
      <c r="V341" s="337">
        <f>+Ciaf!V33</f>
        <v>0</v>
      </c>
      <c r="W341" s="433">
        <f>+V341*O340</f>
        <v>0</v>
      </c>
      <c r="X341" s="17"/>
      <c r="Y341" s="17"/>
      <c r="Z341" s="17"/>
      <c r="AA341" s="17"/>
      <c r="AB341" s="17"/>
      <c r="AC341" s="17"/>
      <c r="AD341" s="17"/>
      <c r="AE341" s="17"/>
      <c r="AF341" s="17"/>
      <c r="AG341" s="17"/>
    </row>
    <row r="342" spans="1:33" ht="23.25" customHeight="1">
      <c r="A342" s="1539"/>
      <c r="B342" s="1532"/>
      <c r="C342" s="1532"/>
      <c r="D342" s="1532"/>
      <c r="E342" s="1536"/>
      <c r="F342" s="1536"/>
      <c r="G342" s="1539"/>
      <c r="H342" s="1532"/>
      <c r="I342" s="1532"/>
      <c r="J342" s="1532"/>
      <c r="K342" s="1532"/>
      <c r="L342" s="1532"/>
      <c r="M342" s="1532"/>
      <c r="N342" s="1536"/>
      <c r="O342" s="1646">
        <f>+Ciaf!W34</f>
        <v>0.1</v>
      </c>
      <c r="P342" s="1614"/>
      <c r="Q342" s="1599" t="str">
        <f>+Ciaf!C34</f>
        <v>Fase V - Disfusión de aplicaciones y servicios (CIAF - Oficina Difusión y Mercadeo)</v>
      </c>
      <c r="R342" s="1548"/>
      <c r="S342" s="1591">
        <v>43422</v>
      </c>
      <c r="T342" s="1591">
        <v>43452</v>
      </c>
      <c r="U342" s="374" t="s">
        <v>47</v>
      </c>
      <c r="V342" s="337">
        <f>+Ciaf!V34</f>
        <v>1</v>
      </c>
      <c r="W342" s="433">
        <f>+V342*O342</f>
        <v>0.1</v>
      </c>
      <c r="X342" s="17"/>
      <c r="Y342" s="17"/>
      <c r="Z342" s="17"/>
      <c r="AA342" s="17"/>
      <c r="AB342" s="17"/>
      <c r="AC342" s="17"/>
      <c r="AD342" s="17"/>
      <c r="AE342" s="17"/>
      <c r="AF342" s="17"/>
      <c r="AG342" s="17"/>
    </row>
    <row r="343" spans="1:33" ht="23.25" customHeight="1">
      <c r="A343" s="1539"/>
      <c r="B343" s="1532"/>
      <c r="C343" s="1532"/>
      <c r="D343" s="1532"/>
      <c r="E343" s="1557"/>
      <c r="F343" s="1536"/>
      <c r="G343" s="1540"/>
      <c r="H343" s="1533"/>
      <c r="I343" s="1533"/>
      <c r="J343" s="1533"/>
      <c r="K343" s="1533"/>
      <c r="L343" s="1533"/>
      <c r="M343" s="1533"/>
      <c r="N343" s="1537"/>
      <c r="O343" s="1537"/>
      <c r="P343" s="1558"/>
      <c r="Q343" s="1533"/>
      <c r="R343" s="1551"/>
      <c r="S343" s="1533"/>
      <c r="T343" s="1533"/>
      <c r="U343" s="384" t="s">
        <v>48</v>
      </c>
      <c r="V343" s="344">
        <f>+Ciaf!V35</f>
        <v>0</v>
      </c>
      <c r="W343" s="447">
        <f>+V343*O342</f>
        <v>0</v>
      </c>
      <c r="X343" s="17"/>
      <c r="Y343" s="17"/>
      <c r="Z343" s="17"/>
      <c r="AA343" s="17"/>
      <c r="AB343" s="17"/>
      <c r="AC343" s="17"/>
      <c r="AD343" s="17"/>
      <c r="AE343" s="17"/>
      <c r="AF343" s="17"/>
      <c r="AG343" s="17"/>
    </row>
    <row r="344" spans="1:33" ht="33" customHeight="1">
      <c r="A344" s="1539"/>
      <c r="B344" s="1532"/>
      <c r="C344" s="1532"/>
      <c r="D344" s="1532"/>
      <c r="E344" s="1535" t="s">
        <v>398</v>
      </c>
      <c r="F344" s="1536"/>
      <c r="G344" s="1545" t="str">
        <f>Ciaf!A41</f>
        <v>Memorias técnicas de las jornadas técnico científicas realizadas en tmeas de uso y aplicación de las tecnologías de la información geográfica.</v>
      </c>
      <c r="H344" s="1574">
        <f>+Ciaf!W39</f>
        <v>0.1</v>
      </c>
      <c r="I344" s="1569" t="s">
        <v>47</v>
      </c>
      <c r="J344" s="1656">
        <f>+Ciaf!V39</f>
        <v>5</v>
      </c>
      <c r="K344" s="1568">
        <f>+Ciaf!E39</f>
        <v>5</v>
      </c>
      <c r="L344" s="1568" t="str">
        <f>+Ciaf!D39</f>
        <v>Jornadas</v>
      </c>
      <c r="M344" s="1568" t="str">
        <f>+Ciaf!F39</f>
        <v>Jornadas técnico científicas realizadas</v>
      </c>
      <c r="N344" s="1568" t="str">
        <f>+Ciaf!G39</f>
        <v>Eficacia</v>
      </c>
      <c r="O344" s="1645">
        <f>+Ciaf!W42</f>
        <v>0.15</v>
      </c>
      <c r="P344" s="1614"/>
      <c r="Q344" s="1600" t="str">
        <f>+Ciaf!C42</f>
        <v>Revisión en el comité institucional de investigación la temática de la jornada técnico cientifica a realizar (Comité de Investigación áreas)</v>
      </c>
      <c r="R344" s="1651" t="str">
        <f>+Ciaf!C39</f>
        <v xml:space="preserve">Oficina CIAF </v>
      </c>
      <c r="S344" s="1592">
        <v>43177</v>
      </c>
      <c r="T344" s="1592">
        <v>43208</v>
      </c>
      <c r="U344" s="371" t="s">
        <v>47</v>
      </c>
      <c r="V344" s="334">
        <f>Ciaf!V42</f>
        <v>1</v>
      </c>
      <c r="W344" s="432">
        <f>+V344*O344</f>
        <v>0.15</v>
      </c>
      <c r="X344" s="17"/>
      <c r="Y344" s="17"/>
      <c r="Z344" s="17"/>
      <c r="AA344" s="17"/>
      <c r="AB344" s="17"/>
      <c r="AC344" s="17"/>
      <c r="AD344" s="17"/>
      <c r="AE344" s="17"/>
      <c r="AF344" s="17"/>
      <c r="AG344" s="17"/>
    </row>
    <row r="345" spans="1:33" ht="33" customHeight="1">
      <c r="A345" s="1539"/>
      <c r="B345" s="1532"/>
      <c r="C345" s="1532"/>
      <c r="D345" s="1532"/>
      <c r="E345" s="1536"/>
      <c r="F345" s="1536"/>
      <c r="G345" s="1539"/>
      <c r="H345" s="1536"/>
      <c r="I345" s="1532"/>
      <c r="J345" s="1532"/>
      <c r="K345" s="1532"/>
      <c r="L345" s="1532"/>
      <c r="M345" s="1532"/>
      <c r="N345" s="1532"/>
      <c r="O345" s="1557"/>
      <c r="P345" s="1558"/>
      <c r="Q345" s="1558"/>
      <c r="R345" s="1548"/>
      <c r="S345" s="1558"/>
      <c r="T345" s="1558"/>
      <c r="U345" s="374" t="s">
        <v>48</v>
      </c>
      <c r="V345" s="337">
        <f>Ciaf!V43</f>
        <v>1</v>
      </c>
      <c r="W345" s="433">
        <f>+V345*O344</f>
        <v>0.15</v>
      </c>
      <c r="X345" s="17"/>
      <c r="Y345" s="17"/>
      <c r="Z345" s="17"/>
      <c r="AA345" s="17"/>
      <c r="AB345" s="17"/>
      <c r="AC345" s="17"/>
      <c r="AD345" s="17"/>
      <c r="AE345" s="17"/>
      <c r="AF345" s="17"/>
      <c r="AG345" s="17"/>
    </row>
    <row r="346" spans="1:33" ht="36.75" customHeight="1">
      <c r="A346" s="1539"/>
      <c r="B346" s="1532"/>
      <c r="C346" s="1532"/>
      <c r="D346" s="1532"/>
      <c r="E346" s="1536"/>
      <c r="F346" s="1536"/>
      <c r="G346" s="1539"/>
      <c r="H346" s="1536"/>
      <c r="I346" s="1532"/>
      <c r="J346" s="1532"/>
      <c r="K346" s="1532"/>
      <c r="L346" s="1532"/>
      <c r="M346" s="1532"/>
      <c r="N346" s="1532"/>
      <c r="O346" s="1646">
        <f>+Ciaf!W44</f>
        <v>0.2</v>
      </c>
      <c r="P346" s="1614"/>
      <c r="Q346" s="1599" t="str">
        <f>+Ciaf!C44</f>
        <v>Preparación del material de apoyo y logistica para llevar a cabo las jornadas técnico cientificas</v>
      </c>
      <c r="R346" s="1548"/>
      <c r="S346" s="1591">
        <v>43177</v>
      </c>
      <c r="T346" s="1591">
        <v>43422</v>
      </c>
      <c r="U346" s="374" t="s">
        <v>47</v>
      </c>
      <c r="V346" s="337">
        <f>Ciaf!V44</f>
        <v>1</v>
      </c>
      <c r="W346" s="433">
        <f>+V346*O346</f>
        <v>0.2</v>
      </c>
      <c r="X346" s="17"/>
      <c r="Y346" s="17"/>
      <c r="Z346" s="17"/>
      <c r="AA346" s="17"/>
      <c r="AB346" s="17"/>
      <c r="AC346" s="17"/>
      <c r="AD346" s="17"/>
      <c r="AE346" s="17"/>
      <c r="AF346" s="17"/>
      <c r="AG346" s="17"/>
    </row>
    <row r="347" spans="1:33" ht="36.75" customHeight="1">
      <c r="A347" s="1539"/>
      <c r="B347" s="1532"/>
      <c r="C347" s="1532"/>
      <c r="D347" s="1532"/>
      <c r="E347" s="1536"/>
      <c r="F347" s="1536"/>
      <c r="G347" s="1539"/>
      <c r="H347" s="1536"/>
      <c r="I347" s="1558"/>
      <c r="J347" s="1532"/>
      <c r="K347" s="1532"/>
      <c r="L347" s="1532"/>
      <c r="M347" s="1532"/>
      <c r="N347" s="1532"/>
      <c r="O347" s="1557"/>
      <c r="P347" s="1558"/>
      <c r="Q347" s="1558"/>
      <c r="R347" s="1548"/>
      <c r="S347" s="1558"/>
      <c r="T347" s="1558"/>
      <c r="U347" s="374" t="s">
        <v>48</v>
      </c>
      <c r="V347" s="337">
        <f>Ciaf!V45</f>
        <v>0.8</v>
      </c>
      <c r="W347" s="433">
        <f>+V347*O346</f>
        <v>0.16000000000000003</v>
      </c>
      <c r="X347" s="17"/>
      <c r="Y347" s="17"/>
      <c r="Z347" s="17"/>
      <c r="AA347" s="17"/>
      <c r="AB347" s="17"/>
      <c r="AC347" s="17"/>
      <c r="AD347" s="17"/>
      <c r="AE347" s="17"/>
      <c r="AF347" s="17"/>
      <c r="AG347" s="17"/>
    </row>
    <row r="348" spans="1:33" ht="24.75" customHeight="1">
      <c r="A348" s="1539"/>
      <c r="B348" s="1532"/>
      <c r="C348" s="1532"/>
      <c r="D348" s="1532"/>
      <c r="E348" s="1536"/>
      <c r="F348" s="1536"/>
      <c r="G348" s="1539"/>
      <c r="H348" s="1536"/>
      <c r="I348" s="1709" t="s">
        <v>48</v>
      </c>
      <c r="J348" s="1693">
        <f>+Ciaf!V40</f>
        <v>4</v>
      </c>
      <c r="K348" s="1532"/>
      <c r="L348" s="1532"/>
      <c r="M348" s="1532"/>
      <c r="N348" s="1532"/>
      <c r="O348" s="1646">
        <f>+Ciaf!W46</f>
        <v>0.5</v>
      </c>
      <c r="P348" s="1614"/>
      <c r="Q348" s="1599" t="str">
        <f>+Ciaf!C46</f>
        <v>Realización de las jornadas técnico cientificas</v>
      </c>
      <c r="R348" s="1548"/>
      <c r="S348" s="1591">
        <v>43177</v>
      </c>
      <c r="T348" s="1591">
        <v>43422</v>
      </c>
      <c r="U348" s="374" t="s">
        <v>47</v>
      </c>
      <c r="V348" s="337">
        <f>Ciaf!V46</f>
        <v>1</v>
      </c>
      <c r="W348" s="433">
        <f>+V348*O348</f>
        <v>0.5</v>
      </c>
      <c r="X348" s="17"/>
      <c r="Y348" s="17"/>
      <c r="Z348" s="17"/>
      <c r="AA348" s="17"/>
      <c r="AB348" s="17"/>
      <c r="AC348" s="17"/>
      <c r="AD348" s="17"/>
      <c r="AE348" s="17"/>
      <c r="AF348" s="17"/>
      <c r="AG348" s="17"/>
    </row>
    <row r="349" spans="1:33" ht="24.75" customHeight="1">
      <c r="A349" s="1539"/>
      <c r="B349" s="1532"/>
      <c r="C349" s="1532"/>
      <c r="D349" s="1532"/>
      <c r="E349" s="1536"/>
      <c r="F349" s="1536"/>
      <c r="G349" s="1539"/>
      <c r="H349" s="1536"/>
      <c r="I349" s="1532"/>
      <c r="J349" s="1532"/>
      <c r="K349" s="1532"/>
      <c r="L349" s="1532"/>
      <c r="M349" s="1532"/>
      <c r="N349" s="1532"/>
      <c r="O349" s="1557"/>
      <c r="P349" s="1558"/>
      <c r="Q349" s="1558"/>
      <c r="R349" s="1548"/>
      <c r="S349" s="1558"/>
      <c r="T349" s="1558"/>
      <c r="U349" s="374" t="s">
        <v>48</v>
      </c>
      <c r="V349" s="337">
        <f>Ciaf!V47</f>
        <v>0.8</v>
      </c>
      <c r="W349" s="433">
        <f>+V349*O348</f>
        <v>0.4</v>
      </c>
      <c r="X349" s="17"/>
      <c r="Y349" s="17"/>
      <c r="Z349" s="17"/>
      <c r="AA349" s="17"/>
      <c r="AB349" s="17"/>
      <c r="AC349" s="17"/>
      <c r="AD349" s="17"/>
      <c r="AE349" s="17"/>
      <c r="AF349" s="17"/>
      <c r="AG349" s="17"/>
    </row>
    <row r="350" spans="1:33" ht="22.5" customHeight="1">
      <c r="A350" s="1539"/>
      <c r="B350" s="1532"/>
      <c r="C350" s="1532"/>
      <c r="D350" s="1532"/>
      <c r="E350" s="1536"/>
      <c r="F350" s="1536"/>
      <c r="G350" s="1539"/>
      <c r="H350" s="1536"/>
      <c r="I350" s="1532"/>
      <c r="J350" s="1532"/>
      <c r="K350" s="1532"/>
      <c r="L350" s="1532"/>
      <c r="M350" s="1532"/>
      <c r="N350" s="1532"/>
      <c r="O350" s="1646">
        <f>+Ciaf!W48</f>
        <v>0.15</v>
      </c>
      <c r="P350" s="1614"/>
      <c r="Q350" s="1599" t="str">
        <f>+Ciaf!C48</f>
        <v>Complilación de la memoria técnica de las jornadas tècnico cientificas realizadas</v>
      </c>
      <c r="R350" s="1548"/>
      <c r="S350" s="1591">
        <v>43208</v>
      </c>
      <c r="T350" s="1591">
        <v>43435</v>
      </c>
      <c r="U350" s="374" t="s">
        <v>47</v>
      </c>
      <c r="V350" s="337">
        <f>Ciaf!V48</f>
        <v>1</v>
      </c>
      <c r="W350" s="433">
        <f>+V350*O350</f>
        <v>0.15</v>
      </c>
      <c r="X350" s="17"/>
      <c r="Y350" s="17"/>
      <c r="Z350" s="17"/>
      <c r="AA350" s="17"/>
      <c r="AB350" s="17"/>
      <c r="AC350" s="17"/>
      <c r="AD350" s="17"/>
      <c r="AE350" s="17"/>
      <c r="AF350" s="17"/>
      <c r="AG350" s="17"/>
    </row>
    <row r="351" spans="1:33" ht="22.5" customHeight="1">
      <c r="A351" s="1539"/>
      <c r="B351" s="1532"/>
      <c r="C351" s="1532"/>
      <c r="D351" s="1532"/>
      <c r="E351" s="1557"/>
      <c r="F351" s="1536"/>
      <c r="G351" s="1540"/>
      <c r="H351" s="1537"/>
      <c r="I351" s="1533"/>
      <c r="J351" s="1533"/>
      <c r="K351" s="1533"/>
      <c r="L351" s="1533"/>
      <c r="M351" s="1533"/>
      <c r="N351" s="1533"/>
      <c r="O351" s="1537"/>
      <c r="P351" s="1558"/>
      <c r="Q351" s="1533"/>
      <c r="R351" s="1551"/>
      <c r="S351" s="1533"/>
      <c r="T351" s="1533"/>
      <c r="U351" s="384" t="s">
        <v>48</v>
      </c>
      <c r="V351" s="344">
        <f>Ciaf!V49</f>
        <v>0.60000000000000009</v>
      </c>
      <c r="W351" s="447">
        <f>+V351*O350</f>
        <v>9.0000000000000011E-2</v>
      </c>
      <c r="X351" s="17"/>
      <c r="Y351" s="17"/>
      <c r="Z351" s="17"/>
      <c r="AA351" s="17"/>
      <c r="AB351" s="17"/>
      <c r="AC351" s="17"/>
      <c r="AD351" s="17"/>
      <c r="AE351" s="17"/>
      <c r="AF351" s="17"/>
      <c r="AG351" s="17"/>
    </row>
    <row r="352" spans="1:33" ht="32.25" customHeight="1">
      <c r="A352" s="1539"/>
      <c r="B352" s="1532"/>
      <c r="C352" s="1532"/>
      <c r="D352" s="1532"/>
      <c r="E352" s="1535" t="s">
        <v>398</v>
      </c>
      <c r="F352" s="1536"/>
      <c r="G352" s="1545" t="str">
        <f>+Ciaf!A61</f>
        <v>Procesos de transferencia presencial y virtual</v>
      </c>
      <c r="H352" s="1586">
        <f>+Ciaf!W59</f>
        <v>0.1</v>
      </c>
      <c r="I352" s="1569" t="s">
        <v>47</v>
      </c>
      <c r="J352" s="1694">
        <f>+Ciaf!V59</f>
        <v>25</v>
      </c>
      <c r="K352" s="1534">
        <f>+Ciaf!E59</f>
        <v>25</v>
      </c>
      <c r="L352" s="1534" t="str">
        <f>+Ciaf!D59</f>
        <v>Procesos</v>
      </c>
      <c r="M352" s="1534" t="str">
        <f>+Ciaf!F59</f>
        <v>Procesos de transferencia de conocimiento realizados</v>
      </c>
      <c r="N352" s="1534" t="str">
        <f>+Ciaf!G59</f>
        <v>Eficacia</v>
      </c>
      <c r="O352" s="1631">
        <f>+Ciaf!W62</f>
        <v>0.1</v>
      </c>
      <c r="P352" s="1614"/>
      <c r="Q352" s="1671" t="str">
        <f>+Ciaf!C62</f>
        <v>Ajustes del Plan Regular de Capacitación del CIAF</v>
      </c>
      <c r="R352" s="1584" t="str">
        <f>+Ciaf!C59</f>
        <v xml:space="preserve">Oficina CIAF </v>
      </c>
      <c r="S352" s="1592">
        <v>43132</v>
      </c>
      <c r="T352" s="1592">
        <v>43177</v>
      </c>
      <c r="U352" s="371" t="s">
        <v>47</v>
      </c>
      <c r="V352" s="334">
        <f>+Ciaf!V62</f>
        <v>1</v>
      </c>
      <c r="W352" s="432">
        <f>+V352*O352</f>
        <v>0.1</v>
      </c>
      <c r="X352" s="17"/>
      <c r="Y352" s="17"/>
      <c r="Z352" s="17"/>
      <c r="AA352" s="17"/>
      <c r="AB352" s="17"/>
      <c r="AC352" s="17"/>
      <c r="AD352" s="17"/>
      <c r="AE352" s="17"/>
      <c r="AF352" s="17"/>
      <c r="AG352" s="17"/>
    </row>
    <row r="353" spans="1:33" ht="32.25" customHeight="1">
      <c r="A353" s="1539"/>
      <c r="B353" s="1532"/>
      <c r="C353" s="1532"/>
      <c r="D353" s="1532"/>
      <c r="E353" s="1536"/>
      <c r="F353" s="1536"/>
      <c r="G353" s="1539"/>
      <c r="H353" s="1532"/>
      <c r="I353" s="1532"/>
      <c r="J353" s="1532"/>
      <c r="K353" s="1532"/>
      <c r="L353" s="1532"/>
      <c r="M353" s="1532"/>
      <c r="N353" s="1532"/>
      <c r="O353" s="1558"/>
      <c r="P353" s="1558"/>
      <c r="Q353" s="1580"/>
      <c r="R353" s="1532"/>
      <c r="S353" s="1558"/>
      <c r="T353" s="1558"/>
      <c r="U353" s="374" t="s">
        <v>48</v>
      </c>
      <c r="V353" s="337">
        <f>+Ciaf!V63</f>
        <v>1</v>
      </c>
      <c r="W353" s="433">
        <f>+V353*O352</f>
        <v>0.1</v>
      </c>
      <c r="X353" s="17"/>
      <c r="Y353" s="17"/>
      <c r="Z353" s="17"/>
      <c r="AA353" s="17"/>
      <c r="AB353" s="17"/>
      <c r="AC353" s="17"/>
      <c r="AD353" s="17"/>
      <c r="AE353" s="17"/>
      <c r="AF353" s="17"/>
      <c r="AG353" s="17"/>
    </row>
    <row r="354" spans="1:33" ht="32.25" customHeight="1">
      <c r="A354" s="1539"/>
      <c r="B354" s="1532"/>
      <c r="C354" s="1532"/>
      <c r="D354" s="1532"/>
      <c r="E354" s="1536"/>
      <c r="F354" s="1536"/>
      <c r="G354" s="1539"/>
      <c r="H354" s="1532"/>
      <c r="I354" s="1558"/>
      <c r="J354" s="1558"/>
      <c r="K354" s="1532"/>
      <c r="L354" s="1532"/>
      <c r="M354" s="1532"/>
      <c r="N354" s="1532"/>
      <c r="O354" s="1634">
        <f>+Ciaf!W64</f>
        <v>0.65</v>
      </c>
      <c r="P354" s="1614"/>
      <c r="Q354" s="1670" t="str">
        <f>+Ciaf!C64</f>
        <v>Ejecución de los cursos del  Programa Regular de Capacitación del CIAF  (19 cursos presenciales y 6 cursos virtuales)</v>
      </c>
      <c r="R354" s="1532"/>
      <c r="S354" s="1591">
        <v>43132</v>
      </c>
      <c r="T354" s="1591">
        <v>43435</v>
      </c>
      <c r="U354" s="374" t="s">
        <v>47</v>
      </c>
      <c r="V354" s="337">
        <f>+Ciaf!V64</f>
        <v>1</v>
      </c>
      <c r="W354" s="433">
        <f>+V354*O354</f>
        <v>0.65</v>
      </c>
      <c r="X354" s="17"/>
      <c r="Y354" s="17"/>
      <c r="Z354" s="17"/>
      <c r="AA354" s="17"/>
      <c r="AB354" s="17"/>
      <c r="AC354" s="17"/>
      <c r="AD354" s="17"/>
      <c r="AE354" s="17"/>
      <c r="AF354" s="17"/>
      <c r="AG354" s="17"/>
    </row>
    <row r="355" spans="1:33" ht="32.25" customHeight="1">
      <c r="A355" s="1539"/>
      <c r="B355" s="1532"/>
      <c r="C355" s="1532"/>
      <c r="D355" s="1532"/>
      <c r="E355" s="1536"/>
      <c r="F355" s="1536"/>
      <c r="G355" s="1539"/>
      <c r="H355" s="1532"/>
      <c r="I355" s="1570" t="s">
        <v>48</v>
      </c>
      <c r="J355" s="1693">
        <f>+Ciaf!V60</f>
        <v>11</v>
      </c>
      <c r="K355" s="1532"/>
      <c r="L355" s="1532"/>
      <c r="M355" s="1532"/>
      <c r="N355" s="1532"/>
      <c r="O355" s="1558"/>
      <c r="P355" s="1558"/>
      <c r="Q355" s="1580"/>
      <c r="R355" s="1532"/>
      <c r="S355" s="1558"/>
      <c r="T355" s="1558"/>
      <c r="U355" s="374" t="s">
        <v>48</v>
      </c>
      <c r="V355" s="337">
        <f>+Ciaf!V65</f>
        <v>0.64999999999999991</v>
      </c>
      <c r="W355" s="433">
        <f>+V355*O354</f>
        <v>0.42249999999999993</v>
      </c>
      <c r="X355" s="17"/>
      <c r="Y355" s="17"/>
      <c r="Z355" s="17"/>
      <c r="AA355" s="17"/>
      <c r="AB355" s="17"/>
      <c r="AC355" s="17"/>
      <c r="AD355" s="17"/>
      <c r="AE355" s="17"/>
      <c r="AF355" s="17"/>
      <c r="AG355" s="17"/>
    </row>
    <row r="356" spans="1:33" ht="32.25" customHeight="1">
      <c r="A356" s="1539"/>
      <c r="B356" s="1532"/>
      <c r="C356" s="1532"/>
      <c r="D356" s="1532"/>
      <c r="E356" s="1536"/>
      <c r="F356" s="1536"/>
      <c r="G356" s="1539"/>
      <c r="H356" s="1532"/>
      <c r="I356" s="1532"/>
      <c r="J356" s="1532"/>
      <c r="K356" s="1532"/>
      <c r="L356" s="1532"/>
      <c r="M356" s="1532"/>
      <c r="N356" s="1532"/>
      <c r="O356" s="1634">
        <f>+Ciaf!W66</f>
        <v>0.25</v>
      </c>
      <c r="P356" s="1614"/>
      <c r="Q356" s="1670" t="str">
        <f>+Ciaf!C66</f>
        <v>Formulación y ejecución del Plan de Formador de Formadores (1 Zona Piloto)</v>
      </c>
      <c r="R356" s="1532"/>
      <c r="S356" s="1591">
        <v>43132</v>
      </c>
      <c r="T356" s="1591">
        <v>43330</v>
      </c>
      <c r="U356" s="374" t="s">
        <v>47</v>
      </c>
      <c r="V356" s="337">
        <f>+Ciaf!V66</f>
        <v>1</v>
      </c>
      <c r="W356" s="433">
        <f>+V356*O356</f>
        <v>0.25</v>
      </c>
      <c r="X356" s="17"/>
      <c r="Y356" s="17"/>
      <c r="Z356" s="17"/>
      <c r="AA356" s="17"/>
      <c r="AB356" s="17"/>
      <c r="AC356" s="17"/>
      <c r="AD356" s="17"/>
      <c r="AE356" s="17"/>
      <c r="AF356" s="17"/>
      <c r="AG356" s="17"/>
    </row>
    <row r="357" spans="1:33" ht="32.25" customHeight="1">
      <c r="A357" s="1539"/>
      <c r="B357" s="1532"/>
      <c r="C357" s="1532"/>
      <c r="D357" s="1532"/>
      <c r="E357" s="1557"/>
      <c r="F357" s="1536"/>
      <c r="G357" s="1540"/>
      <c r="H357" s="1533"/>
      <c r="I357" s="1533"/>
      <c r="J357" s="1533"/>
      <c r="K357" s="1533"/>
      <c r="L357" s="1533"/>
      <c r="M357" s="1533"/>
      <c r="N357" s="1533"/>
      <c r="O357" s="1533"/>
      <c r="P357" s="1558"/>
      <c r="Q357" s="1551"/>
      <c r="R357" s="1533"/>
      <c r="S357" s="1533"/>
      <c r="T357" s="1533"/>
      <c r="U357" s="384" t="s">
        <v>48</v>
      </c>
      <c r="V357" s="344">
        <f>+Ciaf!V67</f>
        <v>1</v>
      </c>
      <c r="W357" s="447">
        <f>+V357*O356</f>
        <v>0.25</v>
      </c>
      <c r="X357" s="17"/>
      <c r="Y357" s="17"/>
      <c r="Z357" s="17"/>
      <c r="AA357" s="17"/>
      <c r="AB357" s="17"/>
      <c r="AC357" s="17"/>
      <c r="AD357" s="17"/>
      <c r="AE357" s="17"/>
      <c r="AF357" s="17"/>
      <c r="AG357" s="17"/>
    </row>
    <row r="358" spans="1:33" ht="41.25" customHeight="1">
      <c r="A358" s="1539"/>
      <c r="B358" s="1532"/>
      <c r="C358" s="1532"/>
      <c r="D358" s="1532"/>
      <c r="E358" s="1535" t="s">
        <v>398</v>
      </c>
      <c r="F358" s="1536"/>
      <c r="G358" s="1545" t="str">
        <f>+Ciaf!A81</f>
        <v>Metodologías y procedimientos innovadores en percepción remota para la generación de información geográfica, cartográfica, agrologica y catastral I+D+i</v>
      </c>
      <c r="H358" s="1574">
        <f>+Ciaf!W79</f>
        <v>0.1</v>
      </c>
      <c r="I358" s="1569" t="s">
        <v>47</v>
      </c>
      <c r="J358" s="1710">
        <f>+Ciaf!V79</f>
        <v>4</v>
      </c>
      <c r="K358" s="1708">
        <f>+Ciaf!E79</f>
        <v>4</v>
      </c>
      <c r="L358" s="1584" t="str">
        <f>+Ciaf!D79</f>
        <v>Metodologías</v>
      </c>
      <c r="M358" s="1584" t="str">
        <f>+Ciaf!F79</f>
        <v>Metodologias generadas y Metodologías programadas</v>
      </c>
      <c r="N358" s="1584" t="str">
        <f>+Ciaf!G79</f>
        <v>Eficacia</v>
      </c>
      <c r="O358" s="1631">
        <f>+Ciaf!W82</f>
        <v>0</v>
      </c>
      <c r="P358" s="1614"/>
      <c r="Q358" s="1653" t="str">
        <f>+Ciaf!C82</f>
        <v>Metodología 1: Uso y aplicaciones de espectroradiometria para cobertura y suelos (CIAF- Sub. Agrología)</v>
      </c>
      <c r="R358" s="1584" t="str">
        <f>+Ciaf!C79</f>
        <v xml:space="preserve">Oficina CIAF </v>
      </c>
      <c r="S358" s="1631"/>
      <c r="T358" s="1631"/>
      <c r="U358" s="371" t="s">
        <v>47</v>
      </c>
      <c r="V358" s="334"/>
      <c r="W358" s="432"/>
      <c r="X358" s="17"/>
      <c r="Y358" s="17"/>
      <c r="Z358" s="17"/>
      <c r="AA358" s="17"/>
      <c r="AB358" s="17"/>
      <c r="AC358" s="17"/>
      <c r="AD358" s="17"/>
      <c r="AE358" s="17"/>
      <c r="AF358" s="17"/>
      <c r="AG358" s="17"/>
    </row>
    <row r="359" spans="1:33" ht="41.25" customHeight="1">
      <c r="A359" s="1539"/>
      <c r="B359" s="1532"/>
      <c r="C359" s="1532"/>
      <c r="D359" s="1532"/>
      <c r="E359" s="1536"/>
      <c r="F359" s="1536"/>
      <c r="G359" s="1539"/>
      <c r="H359" s="1536"/>
      <c r="I359" s="1532"/>
      <c r="J359" s="1532"/>
      <c r="K359" s="1548"/>
      <c r="L359" s="1532"/>
      <c r="M359" s="1532"/>
      <c r="N359" s="1532"/>
      <c r="O359" s="1558"/>
      <c r="P359" s="1558"/>
      <c r="Q359" s="1558"/>
      <c r="R359" s="1532"/>
      <c r="S359" s="1558"/>
      <c r="T359" s="1558"/>
      <c r="U359" s="374" t="s">
        <v>48</v>
      </c>
      <c r="V359" s="337"/>
      <c r="W359" s="433"/>
      <c r="X359" s="17"/>
      <c r="Y359" s="17"/>
      <c r="Z359" s="17"/>
      <c r="AA359" s="17"/>
      <c r="AB359" s="17"/>
      <c r="AC359" s="17"/>
      <c r="AD359" s="17"/>
      <c r="AE359" s="17"/>
      <c r="AF359" s="17"/>
      <c r="AG359" s="17"/>
    </row>
    <row r="360" spans="1:33" ht="15.75" customHeight="1">
      <c r="A360" s="1539"/>
      <c r="B360" s="1532"/>
      <c r="C360" s="1532"/>
      <c r="D360" s="1532"/>
      <c r="E360" s="1536"/>
      <c r="F360" s="1536"/>
      <c r="G360" s="1539"/>
      <c r="H360" s="1536"/>
      <c r="I360" s="1532"/>
      <c r="J360" s="1532"/>
      <c r="K360" s="1548"/>
      <c r="L360" s="1532"/>
      <c r="M360" s="1532"/>
      <c r="N360" s="1532"/>
      <c r="O360" s="1634">
        <f>+Ciaf!W84</f>
        <v>0.04</v>
      </c>
      <c r="P360" s="1614"/>
      <c r="Q360" s="1599" t="str">
        <f>+Ciaf!C84</f>
        <v>Fase 0 - Planteamiento y formulación de la investigación</v>
      </c>
      <c r="R360" s="1532"/>
      <c r="S360" s="1591">
        <v>43177</v>
      </c>
      <c r="T360" s="1591">
        <v>43177</v>
      </c>
      <c r="U360" s="374" t="s">
        <v>47</v>
      </c>
      <c r="V360" s="337">
        <f>+Ciaf!V84</f>
        <v>1</v>
      </c>
      <c r="W360" s="433">
        <f>+V360*O360</f>
        <v>0.04</v>
      </c>
      <c r="X360" s="17"/>
      <c r="Y360" s="17"/>
      <c r="Z360" s="17"/>
      <c r="AA360" s="17"/>
      <c r="AB360" s="17"/>
      <c r="AC360" s="17"/>
      <c r="AD360" s="17"/>
      <c r="AE360" s="17"/>
      <c r="AF360" s="17"/>
      <c r="AG360" s="17"/>
    </row>
    <row r="361" spans="1:33" ht="15.75" customHeight="1">
      <c r="A361" s="1539"/>
      <c r="B361" s="1532"/>
      <c r="C361" s="1532"/>
      <c r="D361" s="1532"/>
      <c r="E361" s="1536"/>
      <c r="F361" s="1536"/>
      <c r="G361" s="1539"/>
      <c r="H361" s="1536"/>
      <c r="I361" s="1532"/>
      <c r="J361" s="1532"/>
      <c r="K361" s="1548"/>
      <c r="L361" s="1532"/>
      <c r="M361" s="1532"/>
      <c r="N361" s="1532"/>
      <c r="O361" s="1558"/>
      <c r="P361" s="1558"/>
      <c r="Q361" s="1558"/>
      <c r="R361" s="1532"/>
      <c r="S361" s="1558"/>
      <c r="T361" s="1558"/>
      <c r="U361" s="374" t="s">
        <v>48</v>
      </c>
      <c r="V361" s="337">
        <f>+Ciaf!V85</f>
        <v>1</v>
      </c>
      <c r="W361" s="433">
        <f>+V361*O360</f>
        <v>0.04</v>
      </c>
      <c r="X361" s="17"/>
      <c r="Y361" s="17"/>
      <c r="Z361" s="17"/>
      <c r="AA361" s="17"/>
      <c r="AB361" s="17"/>
      <c r="AC361" s="17"/>
      <c r="AD361" s="17"/>
      <c r="AE361" s="17"/>
      <c r="AF361" s="17"/>
      <c r="AG361" s="17"/>
    </row>
    <row r="362" spans="1:33" ht="15.75" customHeight="1">
      <c r="A362" s="1539"/>
      <c r="B362" s="1532"/>
      <c r="C362" s="1532"/>
      <c r="D362" s="1532"/>
      <c r="E362" s="1536"/>
      <c r="F362" s="1536"/>
      <c r="G362" s="1539"/>
      <c r="H362" s="1536"/>
      <c r="I362" s="1532"/>
      <c r="J362" s="1532"/>
      <c r="K362" s="1548"/>
      <c r="L362" s="1532"/>
      <c r="M362" s="1532"/>
      <c r="N362" s="1532"/>
      <c r="O362" s="1634">
        <f>+Ciaf!W86</f>
        <v>0.04</v>
      </c>
      <c r="P362" s="1614"/>
      <c r="Q362" s="1599" t="str">
        <f>+Ciaf!C86</f>
        <v>Fase 1 - Planeación y análisi de requerimientos</v>
      </c>
      <c r="R362" s="1532"/>
      <c r="S362" s="1591">
        <v>43177</v>
      </c>
      <c r="T362" s="1591">
        <v>43208</v>
      </c>
      <c r="U362" s="374" t="s">
        <v>47</v>
      </c>
      <c r="V362" s="337">
        <f>+Ciaf!V86</f>
        <v>1</v>
      </c>
      <c r="W362" s="433">
        <f>+V362*O362</f>
        <v>0.04</v>
      </c>
      <c r="X362" s="17"/>
      <c r="Y362" s="17"/>
      <c r="Z362" s="17"/>
      <c r="AA362" s="17"/>
      <c r="AB362" s="17"/>
      <c r="AC362" s="17"/>
      <c r="AD362" s="17"/>
      <c r="AE362" s="17"/>
      <c r="AF362" s="17"/>
      <c r="AG362" s="17"/>
    </row>
    <row r="363" spans="1:33" ht="15.75" customHeight="1">
      <c r="A363" s="1539"/>
      <c r="B363" s="1532"/>
      <c r="C363" s="1532"/>
      <c r="D363" s="1532"/>
      <c r="E363" s="1536"/>
      <c r="F363" s="1536"/>
      <c r="G363" s="1539"/>
      <c r="H363" s="1536"/>
      <c r="I363" s="1532"/>
      <c r="J363" s="1532"/>
      <c r="K363" s="1548"/>
      <c r="L363" s="1532"/>
      <c r="M363" s="1532"/>
      <c r="N363" s="1532"/>
      <c r="O363" s="1558"/>
      <c r="P363" s="1558"/>
      <c r="Q363" s="1558"/>
      <c r="R363" s="1532"/>
      <c r="S363" s="1558"/>
      <c r="T363" s="1558"/>
      <c r="U363" s="374" t="s">
        <v>48</v>
      </c>
      <c r="V363" s="337">
        <f>+Ciaf!V87</f>
        <v>1</v>
      </c>
      <c r="W363" s="433">
        <f>+V363*O362</f>
        <v>0.04</v>
      </c>
      <c r="X363" s="17"/>
      <c r="Y363" s="17"/>
      <c r="Z363" s="17"/>
      <c r="AA363" s="17"/>
      <c r="AB363" s="17"/>
      <c r="AC363" s="17"/>
      <c r="AD363" s="17"/>
      <c r="AE363" s="17"/>
      <c r="AF363" s="17"/>
      <c r="AG363" s="17"/>
    </row>
    <row r="364" spans="1:33" ht="15.75" customHeight="1">
      <c r="A364" s="1539"/>
      <c r="B364" s="1532"/>
      <c r="C364" s="1532"/>
      <c r="D364" s="1532"/>
      <c r="E364" s="1536"/>
      <c r="F364" s="1536"/>
      <c r="G364" s="1539"/>
      <c r="H364" s="1536"/>
      <c r="I364" s="1532"/>
      <c r="J364" s="1532"/>
      <c r="K364" s="1548"/>
      <c r="L364" s="1532"/>
      <c r="M364" s="1532"/>
      <c r="N364" s="1532"/>
      <c r="O364" s="1634">
        <f>+Ciaf!W88</f>
        <v>0.04</v>
      </c>
      <c r="P364" s="1614"/>
      <c r="Q364" s="1599" t="str">
        <f>+Ciaf!C88</f>
        <v>Fase II - Diseño preliminar de la solución</v>
      </c>
      <c r="R364" s="1532"/>
      <c r="S364" s="1591">
        <v>43238</v>
      </c>
      <c r="T364" s="1591">
        <v>43269</v>
      </c>
      <c r="U364" s="374" t="s">
        <v>47</v>
      </c>
      <c r="V364" s="337">
        <f>+Ciaf!V88</f>
        <v>1</v>
      </c>
      <c r="W364" s="433">
        <f>+V364*O364</f>
        <v>0.04</v>
      </c>
      <c r="X364" s="17"/>
      <c r="Y364" s="17"/>
      <c r="Z364" s="17"/>
      <c r="AA364" s="17"/>
      <c r="AB364" s="17"/>
      <c r="AC364" s="17"/>
      <c r="AD364" s="17"/>
      <c r="AE364" s="17"/>
      <c r="AF364" s="17"/>
      <c r="AG364" s="17"/>
    </row>
    <row r="365" spans="1:33" ht="15.75" customHeight="1">
      <c r="A365" s="1539"/>
      <c r="B365" s="1532"/>
      <c r="C365" s="1532"/>
      <c r="D365" s="1532"/>
      <c r="E365" s="1536"/>
      <c r="F365" s="1536"/>
      <c r="G365" s="1539"/>
      <c r="H365" s="1536"/>
      <c r="I365" s="1532"/>
      <c r="J365" s="1532"/>
      <c r="K365" s="1548"/>
      <c r="L365" s="1532"/>
      <c r="M365" s="1532"/>
      <c r="N365" s="1532"/>
      <c r="O365" s="1558"/>
      <c r="P365" s="1558"/>
      <c r="Q365" s="1558"/>
      <c r="R365" s="1532"/>
      <c r="S365" s="1558"/>
      <c r="T365" s="1558"/>
      <c r="U365" s="374" t="s">
        <v>48</v>
      </c>
      <c r="V365" s="337">
        <f>+Ciaf!V89</f>
        <v>1</v>
      </c>
      <c r="W365" s="433">
        <f>+V365*O364</f>
        <v>0.04</v>
      </c>
      <c r="X365" s="17"/>
      <c r="Y365" s="17"/>
      <c r="Z365" s="17"/>
      <c r="AA365" s="17"/>
      <c r="AB365" s="17"/>
      <c r="AC365" s="17"/>
      <c r="AD365" s="17"/>
      <c r="AE365" s="17"/>
      <c r="AF365" s="17"/>
      <c r="AG365" s="17"/>
    </row>
    <row r="366" spans="1:33" ht="15.75" customHeight="1">
      <c r="A366" s="1539"/>
      <c r="B366" s="1532"/>
      <c r="C366" s="1532"/>
      <c r="D366" s="1532"/>
      <c r="E366" s="1536"/>
      <c r="F366" s="1536"/>
      <c r="G366" s="1539"/>
      <c r="H366" s="1536"/>
      <c r="I366" s="1532"/>
      <c r="J366" s="1532"/>
      <c r="K366" s="1548"/>
      <c r="L366" s="1532"/>
      <c r="M366" s="1532"/>
      <c r="N366" s="1532"/>
      <c r="O366" s="1634">
        <f>+Ciaf!W90</f>
        <v>0.04</v>
      </c>
      <c r="P366" s="1614"/>
      <c r="Q366" s="1599" t="str">
        <f>+Ciaf!C90</f>
        <v>Fase III - Construcción de prototipos de la solución</v>
      </c>
      <c r="R366" s="1532"/>
      <c r="S366" s="1591">
        <v>43299</v>
      </c>
      <c r="T366" s="1591">
        <v>43330</v>
      </c>
      <c r="U366" s="374" t="s">
        <v>47</v>
      </c>
      <c r="V366" s="337">
        <f>+Ciaf!V90</f>
        <v>1</v>
      </c>
      <c r="W366" s="433">
        <f>+V366*O366</f>
        <v>0.04</v>
      </c>
      <c r="X366" s="17"/>
      <c r="Y366" s="17"/>
      <c r="Z366" s="17"/>
      <c r="AA366" s="17"/>
      <c r="AB366" s="17"/>
      <c r="AC366" s="17"/>
      <c r="AD366" s="17"/>
      <c r="AE366" s="17"/>
      <c r="AF366" s="17"/>
      <c r="AG366" s="17"/>
    </row>
    <row r="367" spans="1:33" ht="15.75" customHeight="1">
      <c r="A367" s="1539"/>
      <c r="B367" s="1532"/>
      <c r="C367" s="1532"/>
      <c r="D367" s="1532"/>
      <c r="E367" s="1536"/>
      <c r="F367" s="1536"/>
      <c r="G367" s="1539"/>
      <c r="H367" s="1536"/>
      <c r="I367" s="1532"/>
      <c r="J367" s="1532"/>
      <c r="K367" s="1548"/>
      <c r="L367" s="1532"/>
      <c r="M367" s="1532"/>
      <c r="N367" s="1532"/>
      <c r="O367" s="1558"/>
      <c r="P367" s="1558"/>
      <c r="Q367" s="1558"/>
      <c r="R367" s="1532"/>
      <c r="S367" s="1558"/>
      <c r="T367" s="1558"/>
      <c r="U367" s="374" t="s">
        <v>48</v>
      </c>
      <c r="V367" s="337">
        <f>+Ciaf!V91</f>
        <v>1</v>
      </c>
      <c r="W367" s="433">
        <f>+V367*O366</f>
        <v>0.04</v>
      </c>
      <c r="X367" s="17"/>
      <c r="Y367" s="17"/>
      <c r="Z367" s="17"/>
      <c r="AA367" s="17"/>
      <c r="AB367" s="17"/>
      <c r="AC367" s="17"/>
      <c r="AD367" s="17"/>
      <c r="AE367" s="17"/>
      <c r="AF367" s="17"/>
      <c r="AG367" s="17"/>
    </row>
    <row r="368" spans="1:33" ht="15.75" customHeight="1">
      <c r="A368" s="1539"/>
      <c r="B368" s="1532"/>
      <c r="C368" s="1532"/>
      <c r="D368" s="1532"/>
      <c r="E368" s="1536"/>
      <c r="F368" s="1536"/>
      <c r="G368" s="1539"/>
      <c r="H368" s="1536"/>
      <c r="I368" s="1532"/>
      <c r="J368" s="1532"/>
      <c r="K368" s="1548"/>
      <c r="L368" s="1532"/>
      <c r="M368" s="1532"/>
      <c r="N368" s="1532"/>
      <c r="O368" s="1634">
        <f>+Ciaf!W92</f>
        <v>0.04</v>
      </c>
      <c r="P368" s="1614"/>
      <c r="Q368" s="1599" t="str">
        <f>+Ciaf!C92</f>
        <v>Fase IV - Desarrollo y análisis de los casos de prueba</v>
      </c>
      <c r="R368" s="1532"/>
      <c r="S368" s="1591">
        <v>43361</v>
      </c>
      <c r="T368" s="1591">
        <v>43391</v>
      </c>
      <c r="U368" s="374" t="s">
        <v>47</v>
      </c>
      <c r="V368" s="337">
        <f>+Ciaf!V92</f>
        <v>1</v>
      </c>
      <c r="W368" s="433">
        <f>+V368*O368</f>
        <v>0.04</v>
      </c>
      <c r="X368" s="17"/>
      <c r="Y368" s="17"/>
      <c r="Z368" s="17"/>
      <c r="AA368" s="17"/>
      <c r="AB368" s="17"/>
      <c r="AC368" s="17"/>
      <c r="AD368" s="17"/>
      <c r="AE368" s="17"/>
      <c r="AF368" s="17"/>
      <c r="AG368" s="17"/>
    </row>
    <row r="369" spans="1:33" ht="15.75" customHeight="1">
      <c r="A369" s="1539"/>
      <c r="B369" s="1532"/>
      <c r="C369" s="1532"/>
      <c r="D369" s="1532"/>
      <c r="E369" s="1536"/>
      <c r="F369" s="1536"/>
      <c r="G369" s="1539"/>
      <c r="H369" s="1536"/>
      <c r="I369" s="1532"/>
      <c r="J369" s="1532"/>
      <c r="K369" s="1548"/>
      <c r="L369" s="1532"/>
      <c r="M369" s="1532"/>
      <c r="N369" s="1532"/>
      <c r="O369" s="1558"/>
      <c r="P369" s="1558"/>
      <c r="Q369" s="1558"/>
      <c r="R369" s="1532"/>
      <c r="S369" s="1558"/>
      <c r="T369" s="1558"/>
      <c r="U369" s="374" t="s">
        <v>48</v>
      </c>
      <c r="V369" s="337">
        <f>+Ciaf!V93</f>
        <v>0.5</v>
      </c>
      <c r="W369" s="433">
        <f>+V369*O368</f>
        <v>0.02</v>
      </c>
      <c r="X369" s="17"/>
      <c r="Y369" s="17"/>
      <c r="Z369" s="17"/>
      <c r="AA369" s="17"/>
      <c r="AB369" s="17"/>
      <c r="AC369" s="17"/>
      <c r="AD369" s="17"/>
      <c r="AE369" s="17"/>
      <c r="AF369" s="17"/>
      <c r="AG369" s="17"/>
    </row>
    <row r="370" spans="1:33" ht="15.75" customHeight="1">
      <c r="A370" s="1539"/>
      <c r="B370" s="1532"/>
      <c r="C370" s="1532"/>
      <c r="D370" s="1532"/>
      <c r="E370" s="1536"/>
      <c r="F370" s="1536"/>
      <c r="G370" s="1539"/>
      <c r="H370" s="1536"/>
      <c r="I370" s="1532"/>
      <c r="J370" s="1532"/>
      <c r="K370" s="1548"/>
      <c r="L370" s="1532"/>
      <c r="M370" s="1532"/>
      <c r="N370" s="1532"/>
      <c r="O370" s="1634">
        <f>+Ciaf!W94</f>
        <v>0.05</v>
      </c>
      <c r="P370" s="1614"/>
      <c r="Q370" s="1599" t="str">
        <f>+Ciaf!C94</f>
        <v>Fase V - Disfusión de aplicaciones y servicios (CIAF - Oficina Difusión y Mercadeo)</v>
      </c>
      <c r="R370" s="1532"/>
      <c r="S370" s="1591">
        <v>43391</v>
      </c>
      <c r="T370" s="1591">
        <v>43422</v>
      </c>
      <c r="U370" s="374" t="s">
        <v>47</v>
      </c>
      <c r="V370" s="337">
        <f>+Ciaf!V94</f>
        <v>1</v>
      </c>
      <c r="W370" s="433">
        <f>+V370*O370</f>
        <v>0.05</v>
      </c>
      <c r="X370" s="17"/>
      <c r="Y370" s="17"/>
      <c r="Z370" s="17"/>
      <c r="AA370" s="17"/>
      <c r="AB370" s="17"/>
      <c r="AC370" s="17"/>
      <c r="AD370" s="17"/>
      <c r="AE370" s="17"/>
      <c r="AF370" s="17"/>
      <c r="AG370" s="17"/>
    </row>
    <row r="371" spans="1:33" ht="15.75" customHeight="1">
      <c r="A371" s="1539"/>
      <c r="B371" s="1532"/>
      <c r="C371" s="1532"/>
      <c r="D371" s="1532"/>
      <c r="E371" s="1536"/>
      <c r="F371" s="1536"/>
      <c r="G371" s="1539"/>
      <c r="H371" s="1536"/>
      <c r="I371" s="1532"/>
      <c r="J371" s="1532"/>
      <c r="K371" s="1548"/>
      <c r="L371" s="1532"/>
      <c r="M371" s="1532"/>
      <c r="N371" s="1532"/>
      <c r="O371" s="1558"/>
      <c r="P371" s="1558"/>
      <c r="Q371" s="1558"/>
      <c r="R371" s="1532"/>
      <c r="S371" s="1558"/>
      <c r="T371" s="1558"/>
      <c r="U371" s="374" t="s">
        <v>48</v>
      </c>
      <c r="V371" s="337">
        <f>+Ciaf!V95</f>
        <v>0</v>
      </c>
      <c r="W371" s="433">
        <f>+V371*O370</f>
        <v>0</v>
      </c>
      <c r="X371" s="17"/>
      <c r="Y371" s="17"/>
      <c r="Z371" s="17"/>
      <c r="AA371" s="17"/>
      <c r="AB371" s="17"/>
      <c r="AC371" s="17"/>
      <c r="AD371" s="17"/>
      <c r="AE371" s="17"/>
      <c r="AF371" s="17"/>
      <c r="AG371" s="17"/>
    </row>
    <row r="372" spans="1:33" ht="43.5" customHeight="1">
      <c r="A372" s="1539"/>
      <c r="B372" s="1532"/>
      <c r="C372" s="1532"/>
      <c r="D372" s="1532"/>
      <c r="E372" s="1536"/>
      <c r="F372" s="1536"/>
      <c r="G372" s="1539"/>
      <c r="H372" s="1536"/>
      <c r="I372" s="1532"/>
      <c r="J372" s="1532"/>
      <c r="K372" s="1548"/>
      <c r="L372" s="1532"/>
      <c r="M372" s="1532"/>
      <c r="N372" s="1532"/>
      <c r="O372" s="1634">
        <f>+Ciaf!W96</f>
        <v>0</v>
      </c>
      <c r="P372" s="1614"/>
      <c r="Q372" s="1650" t="str">
        <f>+Ciaf!C96</f>
        <v>Metodología 2: Metologia de barrido predial masivo con enfoque a catastro multiproposito (CIAF - Sub. Catastro)</v>
      </c>
      <c r="R372" s="1532"/>
      <c r="S372" s="1634"/>
      <c r="T372" s="1634"/>
      <c r="U372" s="374" t="s">
        <v>47</v>
      </c>
      <c r="V372" s="337"/>
      <c r="W372" s="433"/>
      <c r="X372" s="17"/>
      <c r="Y372" s="17"/>
      <c r="Z372" s="17"/>
      <c r="AA372" s="17"/>
      <c r="AB372" s="17"/>
      <c r="AC372" s="17"/>
      <c r="AD372" s="17"/>
      <c r="AE372" s="17"/>
      <c r="AF372" s="17"/>
      <c r="AG372" s="17"/>
    </row>
    <row r="373" spans="1:33" ht="43.5" customHeight="1">
      <c r="A373" s="1539"/>
      <c r="B373" s="1532"/>
      <c r="C373" s="1532"/>
      <c r="D373" s="1532"/>
      <c r="E373" s="1536"/>
      <c r="F373" s="1536"/>
      <c r="G373" s="1539"/>
      <c r="H373" s="1536"/>
      <c r="I373" s="1532"/>
      <c r="J373" s="1532"/>
      <c r="K373" s="1548"/>
      <c r="L373" s="1532"/>
      <c r="M373" s="1532"/>
      <c r="N373" s="1532"/>
      <c r="O373" s="1558"/>
      <c r="P373" s="1558"/>
      <c r="Q373" s="1558"/>
      <c r="R373" s="1532"/>
      <c r="S373" s="1558"/>
      <c r="T373" s="1558"/>
      <c r="U373" s="374" t="s">
        <v>48</v>
      </c>
      <c r="V373" s="337"/>
      <c r="W373" s="433"/>
      <c r="X373" s="17"/>
      <c r="Y373" s="17"/>
      <c r="Z373" s="17"/>
      <c r="AA373" s="17"/>
      <c r="AB373" s="17"/>
      <c r="AC373" s="17"/>
      <c r="AD373" s="17"/>
      <c r="AE373" s="17"/>
      <c r="AF373" s="17"/>
      <c r="AG373" s="17"/>
    </row>
    <row r="374" spans="1:33" ht="15.75" customHeight="1">
      <c r="A374" s="1539"/>
      <c r="B374" s="1532"/>
      <c r="C374" s="1532"/>
      <c r="D374" s="1532"/>
      <c r="E374" s="1536"/>
      <c r="F374" s="1536"/>
      <c r="G374" s="1539"/>
      <c r="H374" s="1536"/>
      <c r="I374" s="1532"/>
      <c r="J374" s="1532"/>
      <c r="K374" s="1548"/>
      <c r="L374" s="1532"/>
      <c r="M374" s="1532"/>
      <c r="N374" s="1532"/>
      <c r="O374" s="1634">
        <f>+Ciaf!W98</f>
        <v>0.08</v>
      </c>
      <c r="P374" s="1614"/>
      <c r="Q374" s="1599" t="str">
        <f>+Ciaf!C98</f>
        <v>Fase III - Construcción de prototipos de la solución</v>
      </c>
      <c r="R374" s="1532"/>
      <c r="S374" s="1591">
        <v>43177</v>
      </c>
      <c r="T374" s="1591">
        <v>43238</v>
      </c>
      <c r="U374" s="374" t="s">
        <v>47</v>
      </c>
      <c r="V374" s="337">
        <f>+Ciaf!V98</f>
        <v>1</v>
      </c>
      <c r="W374" s="433">
        <f>+V374*O374</f>
        <v>0.08</v>
      </c>
      <c r="X374" s="17"/>
      <c r="Y374" s="17"/>
      <c r="Z374" s="17"/>
      <c r="AA374" s="17"/>
      <c r="AB374" s="17"/>
      <c r="AC374" s="17"/>
      <c r="AD374" s="17"/>
      <c r="AE374" s="17"/>
      <c r="AF374" s="17"/>
      <c r="AG374" s="17"/>
    </row>
    <row r="375" spans="1:33" ht="15.75" customHeight="1">
      <c r="A375" s="1539"/>
      <c r="B375" s="1532"/>
      <c r="C375" s="1532"/>
      <c r="D375" s="1532"/>
      <c r="E375" s="1536"/>
      <c r="F375" s="1536"/>
      <c r="G375" s="1539"/>
      <c r="H375" s="1536"/>
      <c r="I375" s="1532"/>
      <c r="J375" s="1532"/>
      <c r="K375" s="1548"/>
      <c r="L375" s="1532"/>
      <c r="M375" s="1532"/>
      <c r="N375" s="1532"/>
      <c r="O375" s="1558"/>
      <c r="P375" s="1558"/>
      <c r="Q375" s="1558"/>
      <c r="R375" s="1532"/>
      <c r="S375" s="1558"/>
      <c r="T375" s="1558"/>
      <c r="U375" s="374" t="s">
        <v>48</v>
      </c>
      <c r="V375" s="337">
        <f>+Ciaf!V99</f>
        <v>1</v>
      </c>
      <c r="W375" s="433">
        <f>+V375*O374</f>
        <v>0.08</v>
      </c>
      <c r="X375" s="17"/>
      <c r="Y375" s="17"/>
      <c r="Z375" s="17"/>
      <c r="AA375" s="17"/>
      <c r="AB375" s="17"/>
      <c r="AC375" s="17"/>
      <c r="AD375" s="17"/>
      <c r="AE375" s="17"/>
      <c r="AF375" s="17"/>
      <c r="AG375" s="17"/>
    </row>
    <row r="376" spans="1:33" ht="15.75" customHeight="1">
      <c r="A376" s="1539"/>
      <c r="B376" s="1532"/>
      <c r="C376" s="1532"/>
      <c r="D376" s="1532"/>
      <c r="E376" s="1536"/>
      <c r="F376" s="1536"/>
      <c r="G376" s="1539"/>
      <c r="H376" s="1536"/>
      <c r="I376" s="1532"/>
      <c r="J376" s="1532"/>
      <c r="K376" s="1548"/>
      <c r="L376" s="1532"/>
      <c r="M376" s="1532"/>
      <c r="N376" s="1532"/>
      <c r="O376" s="1634">
        <f>+Ciaf!W100</f>
        <v>0.08</v>
      </c>
      <c r="P376" s="1614"/>
      <c r="Q376" s="1599" t="str">
        <f>+Ciaf!C100</f>
        <v>Fase IV - Desarrollo y análisis de los casos de prueba</v>
      </c>
      <c r="R376" s="1532"/>
      <c r="S376" s="1591">
        <v>43269</v>
      </c>
      <c r="T376" s="1591">
        <v>43330</v>
      </c>
      <c r="U376" s="374" t="s">
        <v>47</v>
      </c>
      <c r="V376" s="337">
        <f>+Ciaf!V100</f>
        <v>1</v>
      </c>
      <c r="W376" s="433">
        <f>+V376*O376</f>
        <v>0.08</v>
      </c>
      <c r="X376" s="17"/>
      <c r="Y376" s="17"/>
      <c r="Z376" s="17"/>
      <c r="AA376" s="17"/>
      <c r="AB376" s="17"/>
      <c r="AC376" s="17"/>
      <c r="AD376" s="17"/>
      <c r="AE376" s="17"/>
      <c r="AF376" s="17"/>
      <c r="AG376" s="17"/>
    </row>
    <row r="377" spans="1:33" ht="15.75" customHeight="1">
      <c r="A377" s="1539"/>
      <c r="B377" s="1532"/>
      <c r="C377" s="1532"/>
      <c r="D377" s="1532"/>
      <c r="E377" s="1536"/>
      <c r="F377" s="1536"/>
      <c r="G377" s="1539"/>
      <c r="H377" s="1536"/>
      <c r="I377" s="1532"/>
      <c r="J377" s="1532"/>
      <c r="K377" s="1548"/>
      <c r="L377" s="1532"/>
      <c r="M377" s="1532"/>
      <c r="N377" s="1532"/>
      <c r="O377" s="1558"/>
      <c r="P377" s="1558"/>
      <c r="Q377" s="1558"/>
      <c r="R377" s="1532"/>
      <c r="S377" s="1558"/>
      <c r="T377" s="1558"/>
      <c r="U377" s="374" t="s">
        <v>48</v>
      </c>
      <c r="V377" s="337">
        <f>+Ciaf!V101</f>
        <v>1</v>
      </c>
      <c r="W377" s="433">
        <f>+V377*O376</f>
        <v>0.08</v>
      </c>
      <c r="X377" s="17"/>
      <c r="Y377" s="17"/>
      <c r="Z377" s="17"/>
      <c r="AA377" s="17"/>
      <c r="AB377" s="17"/>
      <c r="AC377" s="17"/>
      <c r="AD377" s="17"/>
      <c r="AE377" s="17"/>
      <c r="AF377" s="17"/>
      <c r="AG377" s="17"/>
    </row>
    <row r="378" spans="1:33" ht="15.75" customHeight="1">
      <c r="A378" s="1539"/>
      <c r="B378" s="1532"/>
      <c r="C378" s="1532"/>
      <c r="D378" s="1532"/>
      <c r="E378" s="1536"/>
      <c r="F378" s="1536"/>
      <c r="G378" s="1539"/>
      <c r="H378" s="1536"/>
      <c r="I378" s="1532"/>
      <c r="J378" s="1532"/>
      <c r="K378" s="1548"/>
      <c r="L378" s="1532"/>
      <c r="M378" s="1532"/>
      <c r="N378" s="1532"/>
      <c r="O378" s="1634">
        <f>+Ciaf!W102</f>
        <v>0.09</v>
      </c>
      <c r="P378" s="1614"/>
      <c r="Q378" s="1599" t="str">
        <f>+Ciaf!C102</f>
        <v>Fase V - Disfusión de aplicaciones y servicios (CIAF - Oficina Difusión y Mercadeo)</v>
      </c>
      <c r="R378" s="1532"/>
      <c r="S378" s="1591">
        <v>43361</v>
      </c>
      <c r="T378" s="1591">
        <v>43391</v>
      </c>
      <c r="U378" s="374" t="s">
        <v>47</v>
      </c>
      <c r="V378" s="337">
        <f>+Ciaf!V102</f>
        <v>1</v>
      </c>
      <c r="W378" s="433">
        <f>+V378*O378</f>
        <v>0.09</v>
      </c>
      <c r="X378" s="17"/>
      <c r="Y378" s="17"/>
      <c r="Z378" s="17"/>
      <c r="AA378" s="17"/>
      <c r="AB378" s="17"/>
      <c r="AC378" s="17"/>
      <c r="AD378" s="17"/>
      <c r="AE378" s="17"/>
      <c r="AF378" s="17"/>
      <c r="AG378" s="17"/>
    </row>
    <row r="379" spans="1:33" ht="15.75" customHeight="1">
      <c r="A379" s="1539"/>
      <c r="B379" s="1532"/>
      <c r="C379" s="1532"/>
      <c r="D379" s="1532"/>
      <c r="E379" s="1536"/>
      <c r="F379" s="1536"/>
      <c r="G379" s="1539"/>
      <c r="H379" s="1536"/>
      <c r="I379" s="1558"/>
      <c r="J379" s="1558"/>
      <c r="K379" s="1548"/>
      <c r="L379" s="1532"/>
      <c r="M379" s="1532"/>
      <c r="N379" s="1532"/>
      <c r="O379" s="1558"/>
      <c r="P379" s="1558"/>
      <c r="Q379" s="1558"/>
      <c r="R379" s="1532"/>
      <c r="S379" s="1558"/>
      <c r="T379" s="1558"/>
      <c r="U379" s="374" t="s">
        <v>48</v>
      </c>
      <c r="V379" s="337">
        <f>+Ciaf!V103</f>
        <v>1</v>
      </c>
      <c r="W379" s="433">
        <f>+V379*O378</f>
        <v>0.09</v>
      </c>
      <c r="X379" s="17"/>
      <c r="Y379" s="17"/>
      <c r="Z379" s="17"/>
      <c r="AA379" s="17"/>
      <c r="AB379" s="17"/>
      <c r="AC379" s="17"/>
      <c r="AD379" s="17"/>
      <c r="AE379" s="17"/>
      <c r="AF379" s="17"/>
      <c r="AG379" s="17"/>
    </row>
    <row r="380" spans="1:33" ht="61.5" customHeight="1">
      <c r="A380" s="1539"/>
      <c r="B380" s="1532"/>
      <c r="C380" s="1532"/>
      <c r="D380" s="1532"/>
      <c r="E380" s="1536"/>
      <c r="F380" s="1536"/>
      <c r="G380" s="1539"/>
      <c r="H380" s="1536"/>
      <c r="I380" s="1570" t="s">
        <v>48</v>
      </c>
      <c r="J380" s="1711">
        <f>+Ciaf!V80</f>
        <v>2</v>
      </c>
      <c r="K380" s="1548"/>
      <c r="L380" s="1532"/>
      <c r="M380" s="1532"/>
      <c r="N380" s="1532"/>
      <c r="O380" s="1634">
        <f>+Ciaf!W104</f>
        <v>0</v>
      </c>
      <c r="P380" s="1614"/>
      <c r="Q380" s="1650" t="str">
        <f>+Ciaf!C104</f>
        <v>Metodología 3: Metodología de uso y aplicación de tecnológias geoespaciales para los estudios de riesgo en áreas urbanas (Villavicencio) (CIAF - Sistema Nacional Gestión del Riesgo de Desastres)</v>
      </c>
      <c r="R380" s="1532"/>
      <c r="S380" s="1634"/>
      <c r="T380" s="1634"/>
      <c r="U380" s="374" t="s">
        <v>47</v>
      </c>
      <c r="V380" s="337"/>
      <c r="W380" s="433"/>
      <c r="X380" s="17"/>
      <c r="Y380" s="17"/>
      <c r="Z380" s="17"/>
      <c r="AA380" s="17"/>
      <c r="AB380" s="17"/>
      <c r="AC380" s="17"/>
      <c r="AD380" s="17"/>
      <c r="AE380" s="17"/>
      <c r="AF380" s="17"/>
      <c r="AG380" s="17"/>
    </row>
    <row r="381" spans="1:33" ht="61.5" customHeight="1">
      <c r="A381" s="1539"/>
      <c r="B381" s="1532"/>
      <c r="C381" s="1532"/>
      <c r="D381" s="1532"/>
      <c r="E381" s="1536"/>
      <c r="F381" s="1536"/>
      <c r="G381" s="1539"/>
      <c r="H381" s="1536"/>
      <c r="I381" s="1532"/>
      <c r="J381" s="1532"/>
      <c r="K381" s="1548"/>
      <c r="L381" s="1532"/>
      <c r="M381" s="1532"/>
      <c r="N381" s="1532"/>
      <c r="O381" s="1558"/>
      <c r="P381" s="1558"/>
      <c r="Q381" s="1558"/>
      <c r="R381" s="1532"/>
      <c r="S381" s="1558"/>
      <c r="T381" s="1558"/>
      <c r="U381" s="374" t="s">
        <v>48</v>
      </c>
      <c r="V381" s="337"/>
      <c r="W381" s="433"/>
      <c r="X381" s="17"/>
      <c r="Y381" s="17"/>
      <c r="Z381" s="17"/>
      <c r="AA381" s="17"/>
      <c r="AB381" s="17"/>
      <c r="AC381" s="17"/>
      <c r="AD381" s="17"/>
      <c r="AE381" s="17"/>
      <c r="AF381" s="17"/>
      <c r="AG381" s="17"/>
    </row>
    <row r="382" spans="1:33" ht="15.75" customHeight="1">
      <c r="A382" s="1539"/>
      <c r="B382" s="1532"/>
      <c r="C382" s="1532"/>
      <c r="D382" s="1532"/>
      <c r="E382" s="1536"/>
      <c r="F382" s="1536"/>
      <c r="G382" s="1539"/>
      <c r="H382" s="1536"/>
      <c r="I382" s="1532"/>
      <c r="J382" s="1532"/>
      <c r="K382" s="1548"/>
      <c r="L382" s="1532"/>
      <c r="M382" s="1532"/>
      <c r="N382" s="1532"/>
      <c r="O382" s="1634">
        <f>+Ciaf!W106</f>
        <v>0.05</v>
      </c>
      <c r="P382" s="1614"/>
      <c r="Q382" s="1599" t="str">
        <f>+Ciaf!C106</f>
        <v>Fase 0 - Planteamiento y formulación de la investigación</v>
      </c>
      <c r="R382" s="1532"/>
      <c r="S382" s="1591">
        <v>43177</v>
      </c>
      <c r="T382" s="1591">
        <v>43208</v>
      </c>
      <c r="U382" s="374" t="s">
        <v>47</v>
      </c>
      <c r="V382" s="337">
        <f>+Ciaf!V106</f>
        <v>1</v>
      </c>
      <c r="W382" s="433">
        <f>+V382*O382</f>
        <v>0.05</v>
      </c>
      <c r="X382" s="17"/>
      <c r="Y382" s="17"/>
      <c r="Z382" s="17"/>
      <c r="AA382" s="17"/>
      <c r="AB382" s="17"/>
      <c r="AC382" s="17"/>
      <c r="AD382" s="17"/>
      <c r="AE382" s="17"/>
      <c r="AF382" s="17"/>
      <c r="AG382" s="17"/>
    </row>
    <row r="383" spans="1:33" ht="15.75" customHeight="1">
      <c r="A383" s="1539"/>
      <c r="B383" s="1532"/>
      <c r="C383" s="1532"/>
      <c r="D383" s="1532"/>
      <c r="E383" s="1536"/>
      <c r="F383" s="1536"/>
      <c r="G383" s="1539"/>
      <c r="H383" s="1536"/>
      <c r="I383" s="1532"/>
      <c r="J383" s="1532"/>
      <c r="K383" s="1548"/>
      <c r="L383" s="1532"/>
      <c r="M383" s="1532"/>
      <c r="N383" s="1532"/>
      <c r="O383" s="1558"/>
      <c r="P383" s="1558"/>
      <c r="Q383" s="1558"/>
      <c r="R383" s="1532"/>
      <c r="S383" s="1558"/>
      <c r="T383" s="1558"/>
      <c r="U383" s="374" t="s">
        <v>48</v>
      </c>
      <c r="V383" s="337">
        <f>+Ciaf!V107</f>
        <v>1</v>
      </c>
      <c r="W383" s="433">
        <f>+V383*O382</f>
        <v>0.05</v>
      </c>
      <c r="X383" s="17"/>
      <c r="Y383" s="17"/>
      <c r="Z383" s="17"/>
      <c r="AA383" s="17"/>
      <c r="AB383" s="17"/>
      <c r="AC383" s="17"/>
      <c r="AD383" s="17"/>
      <c r="AE383" s="17"/>
      <c r="AF383" s="17"/>
      <c r="AG383" s="17"/>
    </row>
    <row r="384" spans="1:33" ht="15.75" customHeight="1">
      <c r="A384" s="1539"/>
      <c r="B384" s="1532"/>
      <c r="C384" s="1532"/>
      <c r="D384" s="1532"/>
      <c r="E384" s="1536"/>
      <c r="F384" s="1536"/>
      <c r="G384" s="1539"/>
      <c r="H384" s="1536"/>
      <c r="I384" s="1532"/>
      <c r="J384" s="1532"/>
      <c r="K384" s="1548"/>
      <c r="L384" s="1532"/>
      <c r="M384" s="1532"/>
      <c r="N384" s="1532"/>
      <c r="O384" s="1634">
        <f>+Ciaf!W108</f>
        <v>0.05</v>
      </c>
      <c r="P384" s="1614"/>
      <c r="Q384" s="1599" t="str">
        <f>+Ciaf!C108</f>
        <v>Fase I - Planeación y análisi de requerimientos</v>
      </c>
      <c r="R384" s="1532"/>
      <c r="S384" s="1591">
        <v>43208</v>
      </c>
      <c r="T384" s="1591">
        <v>43238</v>
      </c>
      <c r="U384" s="374" t="s">
        <v>47</v>
      </c>
      <c r="V384" s="337">
        <f>+Ciaf!V108</f>
        <v>1</v>
      </c>
      <c r="W384" s="433">
        <f>+V384*O384</f>
        <v>0.05</v>
      </c>
      <c r="X384" s="17"/>
      <c r="Y384" s="17"/>
      <c r="Z384" s="17"/>
      <c r="AA384" s="17"/>
      <c r="AB384" s="17"/>
      <c r="AC384" s="17"/>
      <c r="AD384" s="17"/>
      <c r="AE384" s="17"/>
      <c r="AF384" s="17"/>
      <c r="AG384" s="17"/>
    </row>
    <row r="385" spans="1:33" ht="15.75" customHeight="1">
      <c r="A385" s="1539"/>
      <c r="B385" s="1532"/>
      <c r="C385" s="1532"/>
      <c r="D385" s="1532"/>
      <c r="E385" s="1536"/>
      <c r="F385" s="1536"/>
      <c r="G385" s="1539"/>
      <c r="H385" s="1536"/>
      <c r="I385" s="1532"/>
      <c r="J385" s="1532"/>
      <c r="K385" s="1548"/>
      <c r="L385" s="1532"/>
      <c r="M385" s="1532"/>
      <c r="N385" s="1532"/>
      <c r="O385" s="1558"/>
      <c r="P385" s="1558"/>
      <c r="Q385" s="1558"/>
      <c r="R385" s="1532"/>
      <c r="S385" s="1558"/>
      <c r="T385" s="1558"/>
      <c r="U385" s="374" t="s">
        <v>48</v>
      </c>
      <c r="V385" s="337">
        <f>+Ciaf!V109</f>
        <v>1</v>
      </c>
      <c r="W385" s="433">
        <f>+V385*O384</f>
        <v>0.05</v>
      </c>
      <c r="X385" s="17"/>
      <c r="Y385" s="17"/>
      <c r="Z385" s="17"/>
      <c r="AA385" s="17"/>
      <c r="AB385" s="17"/>
      <c r="AC385" s="17"/>
      <c r="AD385" s="17"/>
      <c r="AE385" s="17"/>
      <c r="AF385" s="17"/>
      <c r="AG385" s="17"/>
    </row>
    <row r="386" spans="1:33" ht="15.75" customHeight="1">
      <c r="A386" s="1539"/>
      <c r="B386" s="1532"/>
      <c r="C386" s="1532"/>
      <c r="D386" s="1532"/>
      <c r="E386" s="1536"/>
      <c r="F386" s="1536"/>
      <c r="G386" s="1539"/>
      <c r="H386" s="1536"/>
      <c r="I386" s="1532"/>
      <c r="J386" s="1532"/>
      <c r="K386" s="1548"/>
      <c r="L386" s="1532"/>
      <c r="M386" s="1532"/>
      <c r="N386" s="1532"/>
      <c r="O386" s="1634">
        <f>+Ciaf!W110</f>
        <v>0.05</v>
      </c>
      <c r="P386" s="1614"/>
      <c r="Q386" s="1599" t="str">
        <f>+Ciaf!C110</f>
        <v>Fase II - Diseño preliminar de la solución</v>
      </c>
      <c r="R386" s="1532"/>
      <c r="S386" s="1591">
        <v>43269</v>
      </c>
      <c r="T386" s="1591">
        <v>43299</v>
      </c>
      <c r="U386" s="374" t="s">
        <v>47</v>
      </c>
      <c r="V386" s="337">
        <f>+Ciaf!V110</f>
        <v>1</v>
      </c>
      <c r="W386" s="433">
        <f>+V386*O386</f>
        <v>0.05</v>
      </c>
      <c r="X386" s="17"/>
      <c r="Y386" s="17"/>
      <c r="Z386" s="17"/>
      <c r="AA386" s="17"/>
      <c r="AB386" s="17"/>
      <c r="AC386" s="17"/>
      <c r="AD386" s="17"/>
      <c r="AE386" s="17"/>
      <c r="AF386" s="17"/>
      <c r="AG386" s="17"/>
    </row>
    <row r="387" spans="1:33" ht="15.75" customHeight="1">
      <c r="A387" s="1539"/>
      <c r="B387" s="1532"/>
      <c r="C387" s="1532"/>
      <c r="D387" s="1532"/>
      <c r="E387" s="1536"/>
      <c r="F387" s="1536"/>
      <c r="G387" s="1539"/>
      <c r="H387" s="1536"/>
      <c r="I387" s="1532"/>
      <c r="J387" s="1532"/>
      <c r="K387" s="1548"/>
      <c r="L387" s="1532"/>
      <c r="M387" s="1532"/>
      <c r="N387" s="1532"/>
      <c r="O387" s="1558"/>
      <c r="P387" s="1558"/>
      <c r="Q387" s="1558"/>
      <c r="R387" s="1532"/>
      <c r="S387" s="1558"/>
      <c r="T387" s="1558"/>
      <c r="U387" s="374" t="s">
        <v>48</v>
      </c>
      <c r="V387" s="337">
        <f>+Ciaf!V111</f>
        <v>1</v>
      </c>
      <c r="W387" s="433">
        <f>+V387*O386</f>
        <v>0.05</v>
      </c>
      <c r="X387" s="17"/>
      <c r="Y387" s="17"/>
      <c r="Z387" s="17"/>
      <c r="AA387" s="17"/>
      <c r="AB387" s="17"/>
      <c r="AC387" s="17"/>
      <c r="AD387" s="17"/>
      <c r="AE387" s="17"/>
      <c r="AF387" s="17"/>
      <c r="AG387" s="17"/>
    </row>
    <row r="388" spans="1:33" ht="15.75" customHeight="1">
      <c r="A388" s="1539"/>
      <c r="B388" s="1532"/>
      <c r="C388" s="1532"/>
      <c r="D388" s="1532"/>
      <c r="E388" s="1536"/>
      <c r="F388" s="1536"/>
      <c r="G388" s="1539"/>
      <c r="H388" s="1536"/>
      <c r="I388" s="1532"/>
      <c r="J388" s="1532"/>
      <c r="K388" s="1548"/>
      <c r="L388" s="1532"/>
      <c r="M388" s="1532"/>
      <c r="N388" s="1532"/>
      <c r="O388" s="1634">
        <f>+Ciaf!W112</f>
        <v>0.05</v>
      </c>
      <c r="P388" s="1614"/>
      <c r="Q388" s="1599" t="str">
        <f>+Ciaf!C112</f>
        <v>Fase III - Construcción de prototipos de la solución</v>
      </c>
      <c r="R388" s="1532"/>
      <c r="S388" s="1591">
        <v>43330</v>
      </c>
      <c r="T388" s="1591">
        <v>43361</v>
      </c>
      <c r="U388" s="374" t="s">
        <v>47</v>
      </c>
      <c r="V388" s="337">
        <f>+Ciaf!V112</f>
        <v>1</v>
      </c>
      <c r="W388" s="433">
        <f>+V388*O388</f>
        <v>0.05</v>
      </c>
      <c r="X388" s="17"/>
      <c r="Y388" s="17"/>
      <c r="Z388" s="17"/>
      <c r="AA388" s="17"/>
      <c r="AB388" s="17"/>
      <c r="AC388" s="17"/>
      <c r="AD388" s="17"/>
      <c r="AE388" s="17"/>
      <c r="AF388" s="17"/>
      <c r="AG388" s="17"/>
    </row>
    <row r="389" spans="1:33" ht="15.75" customHeight="1">
      <c r="A389" s="1539"/>
      <c r="B389" s="1532"/>
      <c r="C389" s="1532"/>
      <c r="D389" s="1532"/>
      <c r="E389" s="1536"/>
      <c r="F389" s="1536"/>
      <c r="G389" s="1539"/>
      <c r="H389" s="1536"/>
      <c r="I389" s="1532"/>
      <c r="J389" s="1532"/>
      <c r="K389" s="1548"/>
      <c r="L389" s="1532"/>
      <c r="M389" s="1532"/>
      <c r="N389" s="1532"/>
      <c r="O389" s="1558"/>
      <c r="P389" s="1558"/>
      <c r="Q389" s="1558"/>
      <c r="R389" s="1532"/>
      <c r="S389" s="1558"/>
      <c r="T389" s="1558"/>
      <c r="U389" s="374" t="s">
        <v>48</v>
      </c>
      <c r="V389" s="337">
        <f>+Ciaf!V113</f>
        <v>1</v>
      </c>
      <c r="W389" s="433">
        <f>+V389*O388</f>
        <v>0.05</v>
      </c>
      <c r="X389" s="17"/>
      <c r="Y389" s="17"/>
      <c r="Z389" s="17"/>
      <c r="AA389" s="17"/>
      <c r="AB389" s="17"/>
      <c r="AC389" s="17"/>
      <c r="AD389" s="17"/>
      <c r="AE389" s="17"/>
      <c r="AF389" s="17"/>
      <c r="AG389" s="17"/>
    </row>
    <row r="390" spans="1:33" ht="15.75" customHeight="1">
      <c r="A390" s="1539"/>
      <c r="B390" s="1532"/>
      <c r="C390" s="1532"/>
      <c r="D390" s="1532"/>
      <c r="E390" s="1536"/>
      <c r="F390" s="1536"/>
      <c r="G390" s="1539"/>
      <c r="H390" s="1536"/>
      <c r="I390" s="1532"/>
      <c r="J390" s="1532"/>
      <c r="K390" s="1548"/>
      <c r="L390" s="1532"/>
      <c r="M390" s="1532"/>
      <c r="N390" s="1532"/>
      <c r="O390" s="1634">
        <f>+Ciaf!W114</f>
        <v>0.05</v>
      </c>
      <c r="P390" s="1614"/>
      <c r="Q390" s="1599" t="str">
        <f>+Ciaf!C114</f>
        <v>Fase IV - Desarrollo y análisis de los casos de prueba</v>
      </c>
      <c r="R390" s="1532"/>
      <c r="S390" s="1591">
        <v>43391</v>
      </c>
      <c r="T390" s="1591">
        <v>43422</v>
      </c>
      <c r="U390" s="374" t="s">
        <v>47</v>
      </c>
      <c r="V390" s="337">
        <f>+Ciaf!V114</f>
        <v>1</v>
      </c>
      <c r="W390" s="433">
        <f>+V390*O390</f>
        <v>0.05</v>
      </c>
      <c r="X390" s="17"/>
      <c r="Y390" s="17"/>
      <c r="Z390" s="17"/>
      <c r="AA390" s="17"/>
      <c r="AB390" s="17"/>
      <c r="AC390" s="17"/>
      <c r="AD390" s="17"/>
      <c r="AE390" s="17"/>
      <c r="AF390" s="17"/>
      <c r="AG390" s="17"/>
    </row>
    <row r="391" spans="1:33" ht="15.75" customHeight="1">
      <c r="A391" s="1539"/>
      <c r="B391" s="1532"/>
      <c r="C391" s="1532"/>
      <c r="D391" s="1532"/>
      <c r="E391" s="1536"/>
      <c r="F391" s="1536"/>
      <c r="G391" s="1539"/>
      <c r="H391" s="1536"/>
      <c r="I391" s="1532"/>
      <c r="J391" s="1532"/>
      <c r="K391" s="1548"/>
      <c r="L391" s="1532"/>
      <c r="M391" s="1532"/>
      <c r="N391" s="1532"/>
      <c r="O391" s="1558"/>
      <c r="P391" s="1558"/>
      <c r="Q391" s="1558"/>
      <c r="R391" s="1532"/>
      <c r="S391" s="1558"/>
      <c r="T391" s="1558"/>
      <c r="U391" s="374" t="s">
        <v>48</v>
      </c>
      <c r="V391" s="337">
        <f>+Ciaf!V115</f>
        <v>0</v>
      </c>
      <c r="W391" s="433">
        <f>+V391*O390</f>
        <v>0</v>
      </c>
      <c r="X391" s="17"/>
      <c r="Y391" s="17"/>
      <c r="Z391" s="17"/>
      <c r="AA391" s="17"/>
      <c r="AB391" s="17"/>
      <c r="AC391" s="17"/>
      <c r="AD391" s="17"/>
      <c r="AE391" s="17"/>
      <c r="AF391" s="17"/>
      <c r="AG391" s="17"/>
    </row>
    <row r="392" spans="1:33" ht="42.75" customHeight="1">
      <c r="A392" s="1539"/>
      <c r="B392" s="1532"/>
      <c r="C392" s="1532"/>
      <c r="D392" s="1532"/>
      <c r="E392" s="1536"/>
      <c r="F392" s="1536"/>
      <c r="G392" s="1539"/>
      <c r="H392" s="1536"/>
      <c r="I392" s="1532"/>
      <c r="J392" s="1532"/>
      <c r="K392" s="1548"/>
      <c r="L392" s="1532"/>
      <c r="M392" s="1532"/>
      <c r="N392" s="1532"/>
      <c r="O392" s="1634">
        <f>+Ciaf!W116</f>
        <v>0</v>
      </c>
      <c r="P392" s="1614"/>
      <c r="Q392" s="1650" t="str">
        <f>+Ciaf!C116</f>
        <v>Metodología 4: Propuesta de modelo de gestión del conocimiento para el fortalecimiento institucional del IGAC. (CIAF-Areas IGAC)</v>
      </c>
      <c r="R392" s="1532"/>
      <c r="S392" s="1591"/>
      <c r="T392" s="1591"/>
      <c r="U392" s="374" t="s">
        <v>47</v>
      </c>
      <c r="V392" s="337">
        <f>+Ciaf!V116</f>
        <v>0</v>
      </c>
      <c r="W392" s="433">
        <f>+V392*O392</f>
        <v>0</v>
      </c>
      <c r="X392" s="17"/>
      <c r="Y392" s="17"/>
      <c r="Z392" s="17"/>
      <c r="AA392" s="17"/>
      <c r="AB392" s="17"/>
      <c r="AC392" s="17"/>
      <c r="AD392" s="17"/>
      <c r="AE392" s="17"/>
      <c r="AF392" s="17"/>
      <c r="AG392" s="17"/>
    </row>
    <row r="393" spans="1:33" ht="42.75" customHeight="1">
      <c r="A393" s="1539"/>
      <c r="B393" s="1532"/>
      <c r="C393" s="1532"/>
      <c r="D393" s="1532"/>
      <c r="E393" s="1536"/>
      <c r="F393" s="1536"/>
      <c r="G393" s="1539"/>
      <c r="H393" s="1536"/>
      <c r="I393" s="1532"/>
      <c r="J393" s="1532"/>
      <c r="K393" s="1548"/>
      <c r="L393" s="1532"/>
      <c r="M393" s="1532"/>
      <c r="N393" s="1532"/>
      <c r="O393" s="1558"/>
      <c r="P393" s="1558"/>
      <c r="Q393" s="1558"/>
      <c r="R393" s="1532"/>
      <c r="S393" s="1558"/>
      <c r="T393" s="1558"/>
      <c r="U393" s="374" t="s">
        <v>48</v>
      </c>
      <c r="V393" s="337">
        <f>+Ciaf!V117</f>
        <v>0</v>
      </c>
      <c r="W393" s="433">
        <f>+V393*O392</f>
        <v>0</v>
      </c>
      <c r="X393" s="17"/>
      <c r="Y393" s="17"/>
      <c r="Z393" s="17"/>
      <c r="AA393" s="17"/>
      <c r="AB393" s="17"/>
      <c r="AC393" s="17"/>
      <c r="AD393" s="17"/>
      <c r="AE393" s="17"/>
      <c r="AF393" s="17"/>
      <c r="AG393" s="17"/>
    </row>
    <row r="394" spans="1:33" ht="29.25" customHeight="1">
      <c r="A394" s="1539"/>
      <c r="B394" s="1532"/>
      <c r="C394" s="1532"/>
      <c r="D394" s="1532"/>
      <c r="E394" s="1536"/>
      <c r="F394" s="1536"/>
      <c r="G394" s="1539"/>
      <c r="H394" s="1536"/>
      <c r="I394" s="1532"/>
      <c r="J394" s="1532"/>
      <c r="K394" s="1548"/>
      <c r="L394" s="1532"/>
      <c r="M394" s="1532"/>
      <c r="N394" s="1532"/>
      <c r="O394" s="1634">
        <f>+Ciaf!W118</f>
        <v>0.06</v>
      </c>
      <c r="P394" s="1614"/>
      <c r="Q394" s="1599" t="str">
        <f>+Ciaf!C118</f>
        <v>Revisar los modelos de gestión del conocimiento que puedan ser  implementados por la entidad</v>
      </c>
      <c r="R394" s="1532"/>
      <c r="S394" s="1591">
        <v>43177</v>
      </c>
      <c r="T394" s="1591">
        <v>43238</v>
      </c>
      <c r="U394" s="374" t="s">
        <v>47</v>
      </c>
      <c r="V394" s="337">
        <f>+Ciaf!V118</f>
        <v>1</v>
      </c>
      <c r="W394" s="433">
        <f>+V394*O394</f>
        <v>0.06</v>
      </c>
      <c r="X394" s="17"/>
      <c r="Y394" s="17"/>
      <c r="Z394" s="17"/>
      <c r="AA394" s="17"/>
      <c r="AB394" s="17"/>
      <c r="AC394" s="17"/>
      <c r="AD394" s="17"/>
      <c r="AE394" s="17"/>
      <c r="AF394" s="17"/>
      <c r="AG394" s="17"/>
    </row>
    <row r="395" spans="1:33" ht="29.25" customHeight="1">
      <c r="A395" s="1539"/>
      <c r="B395" s="1532"/>
      <c r="C395" s="1532"/>
      <c r="D395" s="1532"/>
      <c r="E395" s="1536"/>
      <c r="F395" s="1536"/>
      <c r="G395" s="1539"/>
      <c r="H395" s="1536"/>
      <c r="I395" s="1532"/>
      <c r="J395" s="1532"/>
      <c r="K395" s="1548"/>
      <c r="L395" s="1532"/>
      <c r="M395" s="1532"/>
      <c r="N395" s="1532"/>
      <c r="O395" s="1558"/>
      <c r="P395" s="1558"/>
      <c r="Q395" s="1558"/>
      <c r="R395" s="1532"/>
      <c r="S395" s="1558"/>
      <c r="T395" s="1558"/>
      <c r="U395" s="374" t="s">
        <v>48</v>
      </c>
      <c r="V395" s="337">
        <f>+Ciaf!V119</f>
        <v>1</v>
      </c>
      <c r="W395" s="433">
        <f>+V395*O394</f>
        <v>0.06</v>
      </c>
      <c r="X395" s="17"/>
      <c r="Y395" s="17"/>
      <c r="Z395" s="17"/>
      <c r="AA395" s="17"/>
      <c r="AB395" s="17"/>
      <c r="AC395" s="17"/>
      <c r="AD395" s="17"/>
      <c r="AE395" s="17"/>
      <c r="AF395" s="17"/>
      <c r="AG395" s="17"/>
    </row>
    <row r="396" spans="1:33" ht="27" customHeight="1">
      <c r="A396" s="1539"/>
      <c r="B396" s="1532"/>
      <c r="C396" s="1532"/>
      <c r="D396" s="1532"/>
      <c r="E396" s="1536"/>
      <c r="F396" s="1536"/>
      <c r="G396" s="1539"/>
      <c r="H396" s="1536"/>
      <c r="I396" s="1532"/>
      <c r="J396" s="1532"/>
      <c r="K396" s="1548"/>
      <c r="L396" s="1532"/>
      <c r="M396" s="1532"/>
      <c r="N396" s="1532"/>
      <c r="O396" s="1634">
        <f>+Ciaf!W120</f>
        <v>0.06</v>
      </c>
      <c r="P396" s="1614"/>
      <c r="Q396" s="1599" t="str">
        <f>+Ciaf!C120</f>
        <v>Formular la propuesta de modelo de gestión del conocimiento</v>
      </c>
      <c r="R396" s="1532"/>
      <c r="S396" s="1591">
        <v>43238</v>
      </c>
      <c r="T396" s="1591">
        <v>43269</v>
      </c>
      <c r="U396" s="374" t="s">
        <v>47</v>
      </c>
      <c r="V396" s="337">
        <f>+Ciaf!V120</f>
        <v>1</v>
      </c>
      <c r="W396" s="433">
        <f>+V396*O396</f>
        <v>0.06</v>
      </c>
      <c r="X396" s="17"/>
      <c r="Y396" s="17"/>
      <c r="Z396" s="17"/>
      <c r="AA396" s="17"/>
      <c r="AB396" s="17"/>
      <c r="AC396" s="17"/>
      <c r="AD396" s="17"/>
      <c r="AE396" s="17"/>
      <c r="AF396" s="17"/>
      <c r="AG396" s="17"/>
    </row>
    <row r="397" spans="1:33" ht="27" customHeight="1">
      <c r="A397" s="1539"/>
      <c r="B397" s="1532"/>
      <c r="C397" s="1532"/>
      <c r="D397" s="1532"/>
      <c r="E397" s="1536"/>
      <c r="F397" s="1536"/>
      <c r="G397" s="1539"/>
      <c r="H397" s="1536"/>
      <c r="I397" s="1532"/>
      <c r="J397" s="1532"/>
      <c r="K397" s="1548"/>
      <c r="L397" s="1532"/>
      <c r="M397" s="1532"/>
      <c r="N397" s="1532"/>
      <c r="O397" s="1558"/>
      <c r="P397" s="1558"/>
      <c r="Q397" s="1558"/>
      <c r="R397" s="1532"/>
      <c r="S397" s="1558"/>
      <c r="T397" s="1558"/>
      <c r="U397" s="374" t="s">
        <v>48</v>
      </c>
      <c r="V397" s="337">
        <f>+Ciaf!V121</f>
        <v>1</v>
      </c>
      <c r="W397" s="433">
        <f>+V397*O396</f>
        <v>0.06</v>
      </c>
      <c r="X397" s="17"/>
      <c r="Y397" s="17"/>
      <c r="Z397" s="17"/>
      <c r="AA397" s="17"/>
      <c r="AB397" s="17"/>
      <c r="AC397" s="17"/>
      <c r="AD397" s="17"/>
      <c r="AE397" s="17"/>
      <c r="AF397" s="17"/>
      <c r="AG397" s="17"/>
    </row>
    <row r="398" spans="1:33" ht="27" customHeight="1">
      <c r="A398" s="1539"/>
      <c r="B398" s="1532"/>
      <c r="C398" s="1532"/>
      <c r="D398" s="1532"/>
      <c r="E398" s="1536"/>
      <c r="F398" s="1536"/>
      <c r="G398" s="1539"/>
      <c r="H398" s="1536"/>
      <c r="I398" s="1532"/>
      <c r="J398" s="1532"/>
      <c r="K398" s="1548"/>
      <c r="L398" s="1532"/>
      <c r="M398" s="1532"/>
      <c r="N398" s="1532"/>
      <c r="O398" s="1634">
        <f>+Ciaf!W122</f>
        <v>0.06</v>
      </c>
      <c r="P398" s="1614"/>
      <c r="Q398" s="1599" t="str">
        <f>+Ciaf!C122</f>
        <v>Socializar y concertar con las áreas internas la propuesta de modelo de gestión del conocimiento</v>
      </c>
      <c r="R398" s="1532"/>
      <c r="S398" s="1591">
        <v>43269</v>
      </c>
      <c r="T398" s="1591">
        <v>43299</v>
      </c>
      <c r="U398" s="374" t="s">
        <v>47</v>
      </c>
      <c r="V398" s="337">
        <f>+Ciaf!V122</f>
        <v>1</v>
      </c>
      <c r="W398" s="433">
        <f>+V398*O398</f>
        <v>0.06</v>
      </c>
      <c r="X398" s="17"/>
      <c r="Y398" s="17"/>
      <c r="Z398" s="17"/>
      <c r="AA398" s="17"/>
      <c r="AB398" s="17"/>
      <c r="AC398" s="17"/>
      <c r="AD398" s="17"/>
      <c r="AE398" s="17"/>
      <c r="AF398" s="17"/>
      <c r="AG398" s="17"/>
    </row>
    <row r="399" spans="1:33" ht="27" customHeight="1">
      <c r="A399" s="1539"/>
      <c r="B399" s="1532"/>
      <c r="C399" s="1532"/>
      <c r="D399" s="1532"/>
      <c r="E399" s="1536"/>
      <c r="F399" s="1536"/>
      <c r="G399" s="1539"/>
      <c r="H399" s="1536"/>
      <c r="I399" s="1532"/>
      <c r="J399" s="1532"/>
      <c r="K399" s="1548"/>
      <c r="L399" s="1532"/>
      <c r="M399" s="1532"/>
      <c r="N399" s="1532"/>
      <c r="O399" s="1558"/>
      <c r="P399" s="1558"/>
      <c r="Q399" s="1558"/>
      <c r="R399" s="1532"/>
      <c r="S399" s="1558"/>
      <c r="T399" s="1558"/>
      <c r="U399" s="374" t="s">
        <v>48</v>
      </c>
      <c r="V399" s="337">
        <f>+Ciaf!V123</f>
        <v>1</v>
      </c>
      <c r="W399" s="433">
        <f>+V399*O398</f>
        <v>0.06</v>
      </c>
      <c r="X399" s="17"/>
      <c r="Y399" s="17"/>
      <c r="Z399" s="17"/>
      <c r="AA399" s="17"/>
      <c r="AB399" s="17"/>
      <c r="AC399" s="17"/>
      <c r="AD399" s="17"/>
      <c r="AE399" s="17"/>
      <c r="AF399" s="17"/>
      <c r="AG399" s="17"/>
    </row>
    <row r="400" spans="1:33" ht="27" customHeight="1">
      <c r="A400" s="1539"/>
      <c r="B400" s="1532"/>
      <c r="C400" s="1532"/>
      <c r="D400" s="1532"/>
      <c r="E400" s="1536"/>
      <c r="F400" s="1536"/>
      <c r="G400" s="1539"/>
      <c r="H400" s="1536"/>
      <c r="I400" s="1532"/>
      <c r="J400" s="1532"/>
      <c r="K400" s="1548"/>
      <c r="L400" s="1532"/>
      <c r="M400" s="1532"/>
      <c r="N400" s="1532"/>
      <c r="O400" s="1634">
        <f>+Ciaf!W124</f>
        <v>7.0000000000000007E-2</v>
      </c>
      <c r="P400" s="1614"/>
      <c r="Q400" s="1599" t="str">
        <f>+Ciaf!C124</f>
        <v>Generar una propuesta de política institucional de gestión del conocimiento</v>
      </c>
      <c r="R400" s="1532"/>
      <c r="S400" s="1591">
        <v>43330</v>
      </c>
      <c r="T400" s="1591">
        <v>43361</v>
      </c>
      <c r="U400" s="374" t="s">
        <v>47</v>
      </c>
      <c r="V400" s="337">
        <f>+Ciaf!V124</f>
        <v>1</v>
      </c>
      <c r="W400" s="433">
        <f>+V400*O400</f>
        <v>7.0000000000000007E-2</v>
      </c>
      <c r="X400" s="17"/>
      <c r="Y400" s="17"/>
      <c r="Z400" s="17"/>
      <c r="AA400" s="17"/>
      <c r="AB400" s="17"/>
      <c r="AC400" s="17"/>
      <c r="AD400" s="17"/>
      <c r="AE400" s="17"/>
      <c r="AF400" s="17"/>
      <c r="AG400" s="17"/>
    </row>
    <row r="401" spans="1:33" ht="27" customHeight="1">
      <c r="A401" s="1539"/>
      <c r="B401" s="1532"/>
      <c r="C401" s="1532"/>
      <c r="D401" s="1532"/>
      <c r="E401" s="1557"/>
      <c r="F401" s="1536"/>
      <c r="G401" s="1540"/>
      <c r="H401" s="1537"/>
      <c r="I401" s="1533"/>
      <c r="J401" s="1533"/>
      <c r="K401" s="1551"/>
      <c r="L401" s="1533"/>
      <c r="M401" s="1533"/>
      <c r="N401" s="1533"/>
      <c r="O401" s="1533"/>
      <c r="P401" s="1558"/>
      <c r="Q401" s="1533"/>
      <c r="R401" s="1533"/>
      <c r="S401" s="1533"/>
      <c r="T401" s="1533"/>
      <c r="U401" s="384" t="s">
        <v>48</v>
      </c>
      <c r="V401" s="344">
        <f>+Ciaf!V125</f>
        <v>1</v>
      </c>
      <c r="W401" s="447">
        <f>+V401*O400</f>
        <v>7.0000000000000007E-2</v>
      </c>
      <c r="X401" s="17"/>
      <c r="Y401" s="17"/>
      <c r="Z401" s="17"/>
      <c r="AA401" s="17"/>
      <c r="AB401" s="17"/>
      <c r="AC401" s="17"/>
      <c r="AD401" s="17"/>
      <c r="AE401" s="17"/>
      <c r="AF401" s="17"/>
      <c r="AG401" s="17"/>
    </row>
    <row r="402" spans="1:33" ht="15.75" customHeight="1">
      <c r="A402" s="1539"/>
      <c r="B402" s="1532"/>
      <c r="C402" s="1532"/>
      <c r="D402" s="1532"/>
      <c r="E402" s="1535" t="s">
        <v>398</v>
      </c>
      <c r="F402" s="1536"/>
      <c r="G402" s="1545" t="str">
        <f>+Ciaf!A131</f>
        <v>Artículos científicos enviados para evaluación de revistas indexadas</v>
      </c>
      <c r="H402" s="1686">
        <f>+Ciaf!W129</f>
        <v>0.1</v>
      </c>
      <c r="I402" s="1569" t="s">
        <v>55</v>
      </c>
      <c r="J402" s="1569">
        <f>+Ciaf!V129</f>
        <v>1.0000000000000002</v>
      </c>
      <c r="K402" s="1768">
        <f>+Ciaf!E129</f>
        <v>1</v>
      </c>
      <c r="L402" s="1534" t="str">
        <f>+Ciaf!D129</f>
        <v>Porcentaje</v>
      </c>
      <c r="M402" s="1534" t="str">
        <f>+Ciaf!F129</f>
        <v>Porcentaje avance actividades para generación de artículos científicos</v>
      </c>
      <c r="N402" s="1534" t="str">
        <f>+Ciaf!G129</f>
        <v>Eficacia</v>
      </c>
      <c r="O402" s="1631">
        <f>+Ciaf!W132</f>
        <v>0</v>
      </c>
      <c r="P402" s="1614"/>
      <c r="Q402" s="1653" t="str">
        <f>+Ciaf!C132</f>
        <v>Artículo de espectroradiometria</v>
      </c>
      <c r="R402" s="1595" t="str">
        <f>+Ciaf!C124</f>
        <v>Generar una propuesta de política institucional de gestión del conocimiento</v>
      </c>
      <c r="S402" s="1592"/>
      <c r="T402" s="1592"/>
      <c r="U402" s="371" t="s">
        <v>47</v>
      </c>
      <c r="V402" s="334">
        <f>+Ciaf!V132</f>
        <v>0</v>
      </c>
      <c r="W402" s="432">
        <f>+V402*O402</f>
        <v>0</v>
      </c>
      <c r="X402" s="17"/>
      <c r="Y402" s="17"/>
      <c r="Z402" s="17"/>
      <c r="AA402" s="17"/>
      <c r="AB402" s="17"/>
      <c r="AC402" s="17"/>
      <c r="AD402" s="17"/>
      <c r="AE402" s="17"/>
      <c r="AF402" s="17"/>
      <c r="AG402" s="17"/>
    </row>
    <row r="403" spans="1:33" ht="15.75" customHeight="1">
      <c r="A403" s="1539"/>
      <c r="B403" s="1532"/>
      <c r="C403" s="1532"/>
      <c r="D403" s="1532"/>
      <c r="E403" s="1536"/>
      <c r="F403" s="1536"/>
      <c r="G403" s="1539"/>
      <c r="H403" s="1536"/>
      <c r="I403" s="1532"/>
      <c r="J403" s="1532"/>
      <c r="K403" s="1548"/>
      <c r="L403" s="1532"/>
      <c r="M403" s="1532"/>
      <c r="N403" s="1532"/>
      <c r="O403" s="1558"/>
      <c r="P403" s="1558"/>
      <c r="Q403" s="1558"/>
      <c r="R403" s="1532"/>
      <c r="S403" s="1558"/>
      <c r="T403" s="1558"/>
      <c r="U403" s="374" t="s">
        <v>48</v>
      </c>
      <c r="V403" s="337">
        <f>+Ciaf!V133</f>
        <v>0</v>
      </c>
      <c r="W403" s="433">
        <f>+V403*O402</f>
        <v>0</v>
      </c>
      <c r="X403" s="17"/>
      <c r="Y403" s="17"/>
      <c r="Z403" s="17"/>
      <c r="AA403" s="17"/>
      <c r="AB403" s="17"/>
      <c r="AC403" s="17"/>
      <c r="AD403" s="17"/>
      <c r="AE403" s="17"/>
      <c r="AF403" s="17"/>
      <c r="AG403" s="17"/>
    </row>
    <row r="404" spans="1:33" ht="27" customHeight="1">
      <c r="A404" s="1539"/>
      <c r="B404" s="1532"/>
      <c r="C404" s="1532"/>
      <c r="D404" s="1532"/>
      <c r="E404" s="1536"/>
      <c r="F404" s="1536"/>
      <c r="G404" s="1539"/>
      <c r="H404" s="1536"/>
      <c r="I404" s="1532"/>
      <c r="J404" s="1532"/>
      <c r="K404" s="1548"/>
      <c r="L404" s="1532"/>
      <c r="M404" s="1532"/>
      <c r="N404" s="1532"/>
      <c r="O404" s="1634">
        <f>+Ciaf!W134</f>
        <v>0.25</v>
      </c>
      <c r="P404" s="1614"/>
      <c r="Q404" s="1599" t="str">
        <f>+Ciaf!C134</f>
        <v>Generar articulo de espectroradiomentria de acuerdo a las actividades realizadas en el laboratorio</v>
      </c>
      <c r="R404" s="1532"/>
      <c r="S404" s="1591">
        <v>43177</v>
      </c>
      <c r="T404" s="1591">
        <v>43422</v>
      </c>
      <c r="U404" s="374" t="s">
        <v>47</v>
      </c>
      <c r="V404" s="337">
        <f>+Ciaf!V134</f>
        <v>1.0000000000000002</v>
      </c>
      <c r="W404" s="433">
        <f>+V404*O404</f>
        <v>0.25000000000000006</v>
      </c>
      <c r="X404" s="17"/>
      <c r="Y404" s="17"/>
      <c r="Z404" s="17"/>
      <c r="AA404" s="17"/>
      <c r="AB404" s="17"/>
      <c r="AC404" s="17"/>
      <c r="AD404" s="17"/>
      <c r="AE404" s="17"/>
      <c r="AF404" s="17"/>
      <c r="AG404" s="17"/>
    </row>
    <row r="405" spans="1:33" ht="27" customHeight="1">
      <c r="A405" s="1539"/>
      <c r="B405" s="1532"/>
      <c r="C405" s="1532"/>
      <c r="D405" s="1532"/>
      <c r="E405" s="1536"/>
      <c r="F405" s="1536"/>
      <c r="G405" s="1539"/>
      <c r="H405" s="1536"/>
      <c r="I405" s="1532"/>
      <c r="J405" s="1532"/>
      <c r="K405" s="1548"/>
      <c r="L405" s="1532"/>
      <c r="M405" s="1532"/>
      <c r="N405" s="1532"/>
      <c r="O405" s="1558"/>
      <c r="P405" s="1558"/>
      <c r="Q405" s="1558"/>
      <c r="R405" s="1532"/>
      <c r="S405" s="1558"/>
      <c r="T405" s="1558"/>
      <c r="U405" s="374" t="s">
        <v>48</v>
      </c>
      <c r="V405" s="337">
        <f>+Ciaf!V135</f>
        <v>0.90000000000000013</v>
      </c>
      <c r="W405" s="433">
        <f>+V405*O404</f>
        <v>0.22500000000000003</v>
      </c>
      <c r="X405" s="17"/>
      <c r="Y405" s="17"/>
      <c r="Z405" s="17"/>
      <c r="AA405" s="17"/>
      <c r="AB405" s="17"/>
      <c r="AC405" s="17"/>
      <c r="AD405" s="17"/>
      <c r="AE405" s="17"/>
      <c r="AF405" s="17"/>
      <c r="AG405" s="17"/>
    </row>
    <row r="406" spans="1:33" ht="30.75" customHeight="1">
      <c r="A406" s="1539"/>
      <c r="B406" s="1532"/>
      <c r="C406" s="1532"/>
      <c r="D406" s="1532"/>
      <c r="E406" s="1536"/>
      <c r="F406" s="1536"/>
      <c r="G406" s="1539"/>
      <c r="H406" s="1536"/>
      <c r="I406" s="1532"/>
      <c r="J406" s="1532"/>
      <c r="K406" s="1548"/>
      <c r="L406" s="1532"/>
      <c r="M406" s="1532"/>
      <c r="N406" s="1532"/>
      <c r="O406" s="1634">
        <f>+Ciaf!W136</f>
        <v>0</v>
      </c>
      <c r="P406" s="1614"/>
      <c r="Q406" s="1650" t="str">
        <f>+Ciaf!C136</f>
        <v>Artículo de procesamiento digital de imágenes para estudios multitemporales</v>
      </c>
      <c r="R406" s="1532"/>
      <c r="S406" s="1591"/>
      <c r="T406" s="1591"/>
      <c r="U406" s="374" t="s">
        <v>47</v>
      </c>
      <c r="V406" s="337">
        <f>+Ciaf!V136</f>
        <v>0</v>
      </c>
      <c r="W406" s="433">
        <f>+V406*O406</f>
        <v>0</v>
      </c>
      <c r="X406" s="17"/>
      <c r="Y406" s="17"/>
      <c r="Z406" s="17"/>
      <c r="AA406" s="17"/>
      <c r="AB406" s="17"/>
      <c r="AC406" s="17"/>
      <c r="AD406" s="17"/>
      <c r="AE406" s="17"/>
      <c r="AF406" s="17"/>
      <c r="AG406" s="17"/>
    </row>
    <row r="407" spans="1:33" ht="30.75" customHeight="1">
      <c r="A407" s="1539"/>
      <c r="B407" s="1532"/>
      <c r="C407" s="1532"/>
      <c r="D407" s="1532"/>
      <c r="E407" s="1536"/>
      <c r="F407" s="1536"/>
      <c r="G407" s="1539"/>
      <c r="H407" s="1536"/>
      <c r="I407" s="1532"/>
      <c r="J407" s="1532"/>
      <c r="K407" s="1548"/>
      <c r="L407" s="1532"/>
      <c r="M407" s="1532"/>
      <c r="N407" s="1532"/>
      <c r="O407" s="1558"/>
      <c r="P407" s="1558"/>
      <c r="Q407" s="1558"/>
      <c r="R407" s="1532"/>
      <c r="S407" s="1558"/>
      <c r="T407" s="1558"/>
      <c r="U407" s="374" t="s">
        <v>48</v>
      </c>
      <c r="V407" s="337">
        <f>+Ciaf!V137</f>
        <v>0</v>
      </c>
      <c r="W407" s="433">
        <f>+V407*O406</f>
        <v>0</v>
      </c>
      <c r="X407" s="17"/>
      <c r="Y407" s="17"/>
      <c r="Z407" s="17"/>
      <c r="AA407" s="17"/>
      <c r="AB407" s="17"/>
      <c r="AC407" s="17"/>
      <c r="AD407" s="17"/>
      <c r="AE407" s="17"/>
      <c r="AF407" s="17"/>
      <c r="AG407" s="17"/>
    </row>
    <row r="408" spans="1:33" ht="27.75" customHeight="1">
      <c r="A408" s="1539"/>
      <c r="B408" s="1532"/>
      <c r="C408" s="1532"/>
      <c r="D408" s="1532"/>
      <c r="E408" s="1536"/>
      <c r="F408" s="1536"/>
      <c r="G408" s="1539"/>
      <c r="H408" s="1536"/>
      <c r="I408" s="1532"/>
      <c r="J408" s="1532"/>
      <c r="K408" s="1548"/>
      <c r="L408" s="1532"/>
      <c r="M408" s="1532"/>
      <c r="N408" s="1532"/>
      <c r="O408" s="1634">
        <f>+Ciaf!W138</f>
        <v>0.25</v>
      </c>
      <c r="P408" s="1614"/>
      <c r="Q408" s="1599" t="str">
        <f>+Ciaf!C138</f>
        <v>Generar artículo del procesamiento de imágenes digitales para estudios multitemporales</v>
      </c>
      <c r="R408" s="1532"/>
      <c r="S408" s="1591">
        <v>43177</v>
      </c>
      <c r="T408" s="1591">
        <v>43422</v>
      </c>
      <c r="U408" s="374" t="s">
        <v>47</v>
      </c>
      <c r="V408" s="337">
        <f>+Ciaf!V138</f>
        <v>1.0000000000000002</v>
      </c>
      <c r="W408" s="433">
        <f>+V408*O408</f>
        <v>0.25000000000000006</v>
      </c>
      <c r="X408" s="17"/>
      <c r="Y408" s="17"/>
      <c r="Z408" s="17"/>
      <c r="AA408" s="17"/>
      <c r="AB408" s="17"/>
      <c r="AC408" s="17"/>
      <c r="AD408" s="17"/>
      <c r="AE408" s="17"/>
      <c r="AF408" s="17"/>
      <c r="AG408" s="17"/>
    </row>
    <row r="409" spans="1:33" ht="27.75" customHeight="1">
      <c r="A409" s="1539"/>
      <c r="B409" s="1532"/>
      <c r="C409" s="1532"/>
      <c r="D409" s="1532"/>
      <c r="E409" s="1536"/>
      <c r="F409" s="1536"/>
      <c r="G409" s="1539"/>
      <c r="H409" s="1536"/>
      <c r="I409" s="1532"/>
      <c r="J409" s="1532"/>
      <c r="K409" s="1548"/>
      <c r="L409" s="1532"/>
      <c r="M409" s="1532"/>
      <c r="N409" s="1532"/>
      <c r="O409" s="1558"/>
      <c r="P409" s="1558"/>
      <c r="Q409" s="1558"/>
      <c r="R409" s="1532"/>
      <c r="S409" s="1558"/>
      <c r="T409" s="1558"/>
      <c r="U409" s="374" t="s">
        <v>48</v>
      </c>
      <c r="V409" s="337">
        <f>+Ciaf!V139</f>
        <v>0.90000000000000013</v>
      </c>
      <c r="W409" s="433">
        <f>+V409*O408</f>
        <v>0.22500000000000003</v>
      </c>
      <c r="X409" s="17"/>
      <c r="Y409" s="17"/>
      <c r="Z409" s="17"/>
      <c r="AA409" s="17"/>
      <c r="AB409" s="17"/>
      <c r="AC409" s="17"/>
      <c r="AD409" s="17"/>
      <c r="AE409" s="17"/>
      <c r="AF409" s="17"/>
      <c r="AG409" s="17"/>
    </row>
    <row r="410" spans="1:33" ht="15.75" customHeight="1">
      <c r="A410" s="1539"/>
      <c r="B410" s="1532"/>
      <c r="C410" s="1532"/>
      <c r="D410" s="1532"/>
      <c r="E410" s="1536"/>
      <c r="F410" s="1536"/>
      <c r="G410" s="1539"/>
      <c r="H410" s="1536"/>
      <c r="I410" s="1558"/>
      <c r="J410" s="1558"/>
      <c r="K410" s="1548"/>
      <c r="L410" s="1532"/>
      <c r="M410" s="1532"/>
      <c r="N410" s="1532"/>
      <c r="O410" s="1634">
        <f>+Ciaf!W140</f>
        <v>0</v>
      </c>
      <c r="P410" s="1614"/>
      <c r="Q410" s="1650" t="str">
        <f>+Ciaf!C140</f>
        <v>Artículo aplicación de sistemas de información geográfica</v>
      </c>
      <c r="R410" s="1532"/>
      <c r="S410" s="1591"/>
      <c r="T410" s="1591"/>
      <c r="U410" s="374" t="s">
        <v>47</v>
      </c>
      <c r="V410" s="337">
        <f>+Ciaf!V140</f>
        <v>0</v>
      </c>
      <c r="W410" s="433">
        <f>+V410*O410</f>
        <v>0</v>
      </c>
      <c r="X410" s="17"/>
      <c r="Y410" s="17"/>
      <c r="Z410" s="17"/>
      <c r="AA410" s="17"/>
      <c r="AB410" s="17"/>
      <c r="AC410" s="17"/>
      <c r="AD410" s="17"/>
      <c r="AE410" s="17"/>
      <c r="AF410" s="17"/>
      <c r="AG410" s="17"/>
    </row>
    <row r="411" spans="1:33" ht="15.75" customHeight="1">
      <c r="A411" s="1539"/>
      <c r="B411" s="1532"/>
      <c r="C411" s="1532"/>
      <c r="D411" s="1532"/>
      <c r="E411" s="1536"/>
      <c r="F411" s="1536"/>
      <c r="G411" s="1539"/>
      <c r="H411" s="1536"/>
      <c r="I411" s="1570" t="s">
        <v>48</v>
      </c>
      <c r="J411" s="1570">
        <f>+Ciaf!V130</f>
        <v>0.90000000000000013</v>
      </c>
      <c r="K411" s="1548"/>
      <c r="L411" s="1532"/>
      <c r="M411" s="1532"/>
      <c r="N411" s="1532"/>
      <c r="O411" s="1558"/>
      <c r="P411" s="1558"/>
      <c r="Q411" s="1558"/>
      <c r="R411" s="1532"/>
      <c r="S411" s="1558"/>
      <c r="T411" s="1558"/>
      <c r="U411" s="374" t="s">
        <v>48</v>
      </c>
      <c r="V411" s="337">
        <f>+Ciaf!V141</f>
        <v>0</v>
      </c>
      <c r="W411" s="433">
        <f>+V411*O410</f>
        <v>0</v>
      </c>
      <c r="X411" s="17"/>
      <c r="Y411" s="17"/>
      <c r="Z411" s="17"/>
      <c r="AA411" s="17"/>
      <c r="AB411" s="17"/>
      <c r="AC411" s="17"/>
      <c r="AD411" s="17"/>
      <c r="AE411" s="17"/>
      <c r="AF411" s="17"/>
      <c r="AG411" s="17"/>
    </row>
    <row r="412" spans="1:33" ht="15.75" customHeight="1">
      <c r="A412" s="1539"/>
      <c r="B412" s="1532"/>
      <c r="C412" s="1532"/>
      <c r="D412" s="1532"/>
      <c r="E412" s="1536"/>
      <c r="F412" s="1536"/>
      <c r="G412" s="1539"/>
      <c r="H412" s="1536"/>
      <c r="I412" s="1532"/>
      <c r="J412" s="1532"/>
      <c r="K412" s="1548"/>
      <c r="L412" s="1532"/>
      <c r="M412" s="1532"/>
      <c r="N412" s="1532"/>
      <c r="O412" s="1634">
        <f>+Ciaf!W142</f>
        <v>0.25</v>
      </c>
      <c r="P412" s="1614"/>
      <c r="Q412" s="1599" t="str">
        <f>+Ciaf!C142</f>
        <v>Generar artículo de aplicaciones de los sistemas de información geográfica</v>
      </c>
      <c r="R412" s="1532"/>
      <c r="S412" s="1591">
        <v>43177</v>
      </c>
      <c r="T412" s="1591">
        <v>43422</v>
      </c>
      <c r="U412" s="374" t="s">
        <v>47</v>
      </c>
      <c r="V412" s="337">
        <f>+Ciaf!V142</f>
        <v>1.0000000000000002</v>
      </c>
      <c r="W412" s="433">
        <f>+V412*O412</f>
        <v>0.25000000000000006</v>
      </c>
      <c r="X412" s="17"/>
      <c r="Y412" s="17"/>
      <c r="Z412" s="17"/>
      <c r="AA412" s="17"/>
      <c r="AB412" s="17"/>
      <c r="AC412" s="17"/>
      <c r="AD412" s="17"/>
      <c r="AE412" s="17"/>
      <c r="AF412" s="17"/>
      <c r="AG412" s="17"/>
    </row>
    <row r="413" spans="1:33" ht="15.75" customHeight="1">
      <c r="A413" s="1539"/>
      <c r="B413" s="1532"/>
      <c r="C413" s="1532"/>
      <c r="D413" s="1532"/>
      <c r="E413" s="1536"/>
      <c r="F413" s="1536"/>
      <c r="G413" s="1539"/>
      <c r="H413" s="1536"/>
      <c r="I413" s="1532"/>
      <c r="J413" s="1532"/>
      <c r="K413" s="1548"/>
      <c r="L413" s="1532"/>
      <c r="M413" s="1532"/>
      <c r="N413" s="1532"/>
      <c r="O413" s="1558"/>
      <c r="P413" s="1558"/>
      <c r="Q413" s="1558"/>
      <c r="R413" s="1532"/>
      <c r="S413" s="1558"/>
      <c r="T413" s="1558"/>
      <c r="U413" s="374" t="s">
        <v>48</v>
      </c>
      <c r="V413" s="337">
        <f>+Ciaf!V143</f>
        <v>0.90000000000000013</v>
      </c>
      <c r="W413" s="433">
        <f>+V413*O412</f>
        <v>0.22500000000000003</v>
      </c>
      <c r="X413" s="17"/>
      <c r="Y413" s="17"/>
      <c r="Z413" s="17"/>
      <c r="AA413" s="17"/>
      <c r="AB413" s="17"/>
      <c r="AC413" s="17"/>
      <c r="AD413" s="17"/>
      <c r="AE413" s="17"/>
      <c r="AF413" s="17"/>
      <c r="AG413" s="17"/>
    </row>
    <row r="414" spans="1:33" ht="15.75" customHeight="1">
      <c r="A414" s="1539"/>
      <c r="B414" s="1532"/>
      <c r="C414" s="1532"/>
      <c r="D414" s="1532"/>
      <c r="E414" s="1536"/>
      <c r="F414" s="1536"/>
      <c r="G414" s="1539"/>
      <c r="H414" s="1536"/>
      <c r="I414" s="1532"/>
      <c r="J414" s="1532"/>
      <c r="K414" s="1548"/>
      <c r="L414" s="1532"/>
      <c r="M414" s="1532"/>
      <c r="N414" s="1532"/>
      <c r="O414" s="1634">
        <f>+Ciaf!W144</f>
        <v>0</v>
      </c>
      <c r="P414" s="1614"/>
      <c r="Q414" s="1650" t="str">
        <f>+Ciaf!C144</f>
        <v>Ártículo linea  de infraestructura de datos espaciales</v>
      </c>
      <c r="R414" s="1532"/>
      <c r="S414" s="1591"/>
      <c r="T414" s="1591"/>
      <c r="U414" s="374" t="s">
        <v>47</v>
      </c>
      <c r="V414" s="337">
        <f>+Ciaf!V144</f>
        <v>0</v>
      </c>
      <c r="W414" s="433">
        <f>+V414*O414</f>
        <v>0</v>
      </c>
      <c r="X414" s="17"/>
      <c r="Y414" s="17"/>
      <c r="Z414" s="17"/>
      <c r="AA414" s="17"/>
      <c r="AB414" s="17"/>
      <c r="AC414" s="17"/>
      <c r="AD414" s="17"/>
      <c r="AE414" s="17"/>
      <c r="AF414" s="17"/>
      <c r="AG414" s="17"/>
    </row>
    <row r="415" spans="1:33" ht="15.75" customHeight="1">
      <c r="A415" s="1539"/>
      <c r="B415" s="1532"/>
      <c r="C415" s="1532"/>
      <c r="D415" s="1532"/>
      <c r="E415" s="1536"/>
      <c r="F415" s="1536"/>
      <c r="G415" s="1539"/>
      <c r="H415" s="1536"/>
      <c r="I415" s="1532"/>
      <c r="J415" s="1532"/>
      <c r="K415" s="1548"/>
      <c r="L415" s="1532"/>
      <c r="M415" s="1532"/>
      <c r="N415" s="1532"/>
      <c r="O415" s="1558"/>
      <c r="P415" s="1558"/>
      <c r="Q415" s="1558"/>
      <c r="R415" s="1532"/>
      <c r="S415" s="1558"/>
      <c r="T415" s="1558"/>
      <c r="U415" s="374" t="s">
        <v>48</v>
      </c>
      <c r="V415" s="337">
        <f>+Ciaf!V145</f>
        <v>0</v>
      </c>
      <c r="W415" s="433">
        <f>+V415*O414</f>
        <v>0</v>
      </c>
      <c r="X415" s="17"/>
      <c r="Y415" s="17"/>
      <c r="Z415" s="17"/>
      <c r="AA415" s="17"/>
      <c r="AB415" s="17"/>
      <c r="AC415" s="17"/>
      <c r="AD415" s="17"/>
      <c r="AE415" s="17"/>
      <c r="AF415" s="17"/>
      <c r="AG415" s="17"/>
    </row>
    <row r="416" spans="1:33" ht="15.75" customHeight="1">
      <c r="A416" s="1539"/>
      <c r="B416" s="1532"/>
      <c r="C416" s="1532"/>
      <c r="D416" s="1532"/>
      <c r="E416" s="1536"/>
      <c r="F416" s="1536"/>
      <c r="G416" s="1539"/>
      <c r="H416" s="1536"/>
      <c r="I416" s="1532"/>
      <c r="J416" s="1532"/>
      <c r="K416" s="1548"/>
      <c r="L416" s="1532"/>
      <c r="M416" s="1532"/>
      <c r="N416" s="1532"/>
      <c r="O416" s="1634">
        <f>+Ciaf!W146</f>
        <v>0.25</v>
      </c>
      <c r="P416" s="1614"/>
      <c r="Q416" s="1599" t="str">
        <f>+Ciaf!C146</f>
        <v>Generar artículo para infraestructura de datos espaciales</v>
      </c>
      <c r="R416" s="1532"/>
      <c r="S416" s="1591">
        <v>43177</v>
      </c>
      <c r="T416" s="1591">
        <v>43422</v>
      </c>
      <c r="U416" s="374" t="s">
        <v>47</v>
      </c>
      <c r="V416" s="337">
        <f>+Ciaf!V146</f>
        <v>1.0000000000000002</v>
      </c>
      <c r="W416" s="433">
        <f>+V416*O416</f>
        <v>0.25000000000000006</v>
      </c>
      <c r="X416" s="17"/>
      <c r="Y416" s="17"/>
      <c r="Z416" s="17"/>
      <c r="AA416" s="17"/>
      <c r="AB416" s="17"/>
      <c r="AC416" s="17"/>
      <c r="AD416" s="17"/>
      <c r="AE416" s="17"/>
      <c r="AF416" s="17"/>
      <c r="AG416" s="17"/>
    </row>
    <row r="417" spans="1:33" ht="15.75" customHeight="1">
      <c r="A417" s="1539"/>
      <c r="B417" s="1532"/>
      <c r="C417" s="1532"/>
      <c r="D417" s="1532"/>
      <c r="E417" s="1557"/>
      <c r="F417" s="1536"/>
      <c r="G417" s="1540"/>
      <c r="H417" s="1537"/>
      <c r="I417" s="1533"/>
      <c r="J417" s="1533"/>
      <c r="K417" s="1551"/>
      <c r="L417" s="1533"/>
      <c r="M417" s="1533"/>
      <c r="N417" s="1533"/>
      <c r="O417" s="1533"/>
      <c r="P417" s="1558"/>
      <c r="Q417" s="1533"/>
      <c r="R417" s="1533"/>
      <c r="S417" s="1533"/>
      <c r="T417" s="1533"/>
      <c r="U417" s="384" t="s">
        <v>48</v>
      </c>
      <c r="V417" s="344">
        <f>+Ciaf!V147</f>
        <v>0.90000000000000013</v>
      </c>
      <c r="W417" s="447">
        <f>+V417*O416</f>
        <v>0.22500000000000003</v>
      </c>
      <c r="X417" s="17"/>
      <c r="Y417" s="17"/>
      <c r="Z417" s="17"/>
      <c r="AA417" s="17"/>
      <c r="AB417" s="17"/>
      <c r="AC417" s="17"/>
      <c r="AD417" s="17"/>
      <c r="AE417" s="17"/>
      <c r="AF417" s="17"/>
      <c r="AG417" s="17"/>
    </row>
    <row r="418" spans="1:33" ht="18.75" customHeight="1">
      <c r="A418" s="1539"/>
      <c r="B418" s="1532"/>
      <c r="C418" s="1532"/>
      <c r="D418" s="1532"/>
      <c r="E418" s="1535" t="s">
        <v>398</v>
      </c>
      <c r="F418" s="1536"/>
      <c r="G418" s="1545" t="str">
        <f>+Ciaf!A153</f>
        <v>Nuevos geo-servicios de planchas historicas a escala 1:25,000 integrado en el SIG - NODO para el apoyo a la política de Tierras</v>
      </c>
      <c r="H418" s="1586">
        <f>+Ciaf!W151</f>
        <v>0.1</v>
      </c>
      <c r="I418" s="1569" t="s">
        <v>47</v>
      </c>
      <c r="J418" s="1656">
        <f>+Ciaf!V151</f>
        <v>5</v>
      </c>
      <c r="K418" s="1534">
        <f>+Ciaf!E151</f>
        <v>5</v>
      </c>
      <c r="L418" s="1534" t="str">
        <f>+Ciaf!D151</f>
        <v>Geo-servicios</v>
      </c>
      <c r="M418" s="1534" t="str">
        <f>+Ciaf!F151</f>
        <v>Geo-servicios de planchas historicas a escala 1:25.000 creados</v>
      </c>
      <c r="N418" s="1534" t="str">
        <f>+Ciaf!G151</f>
        <v>Eficacia</v>
      </c>
      <c r="O418" s="1631">
        <f>+Ciaf!W154</f>
        <v>0.3</v>
      </c>
      <c r="P418" s="1614"/>
      <c r="Q418" s="1600" t="str">
        <f>+Ciaf!C154</f>
        <v>Realizar la conversión de los formatos de imagen de pdf a tif</v>
      </c>
      <c r="R418" s="1534" t="str">
        <f>+Ciaf!C151</f>
        <v xml:space="preserve">Oficina CIAF </v>
      </c>
      <c r="S418" s="1592">
        <v>43132</v>
      </c>
      <c r="T418" s="1592">
        <v>43330</v>
      </c>
      <c r="U418" s="371" t="s">
        <v>47</v>
      </c>
      <c r="V418" s="334">
        <f>+Ciaf!V154</f>
        <v>1</v>
      </c>
      <c r="W418" s="432">
        <f>+V418*O418</f>
        <v>0.3</v>
      </c>
      <c r="X418" s="17"/>
      <c r="Y418" s="17"/>
      <c r="Z418" s="17"/>
      <c r="AA418" s="17"/>
      <c r="AB418" s="17"/>
      <c r="AC418" s="17"/>
      <c r="AD418" s="17"/>
      <c r="AE418" s="17"/>
      <c r="AF418" s="17"/>
      <c r="AG418" s="17"/>
    </row>
    <row r="419" spans="1:33" ht="18.75" customHeight="1">
      <c r="A419" s="1539"/>
      <c r="B419" s="1532"/>
      <c r="C419" s="1532"/>
      <c r="D419" s="1532"/>
      <c r="E419" s="1536"/>
      <c r="F419" s="1536"/>
      <c r="G419" s="1539"/>
      <c r="H419" s="1532"/>
      <c r="I419" s="1532"/>
      <c r="J419" s="1532"/>
      <c r="K419" s="1532"/>
      <c r="L419" s="1532"/>
      <c r="M419" s="1532"/>
      <c r="N419" s="1532"/>
      <c r="O419" s="1558"/>
      <c r="P419" s="1558"/>
      <c r="Q419" s="1558"/>
      <c r="R419" s="1532"/>
      <c r="S419" s="1558"/>
      <c r="T419" s="1558"/>
      <c r="U419" s="374" t="s">
        <v>48</v>
      </c>
      <c r="V419" s="337">
        <f>+Ciaf!V155</f>
        <v>1</v>
      </c>
      <c r="W419" s="433">
        <f>+V419*O418</f>
        <v>0.3</v>
      </c>
      <c r="X419" s="17"/>
      <c r="Y419" s="17"/>
      <c r="Z419" s="17"/>
      <c r="AA419" s="17"/>
      <c r="AB419" s="17"/>
      <c r="AC419" s="17"/>
      <c r="AD419" s="17"/>
      <c r="AE419" s="17"/>
      <c r="AF419" s="17"/>
      <c r="AG419" s="17"/>
    </row>
    <row r="420" spans="1:33" ht="18.75" customHeight="1">
      <c r="A420" s="1539"/>
      <c r="B420" s="1532"/>
      <c r="C420" s="1532"/>
      <c r="D420" s="1532"/>
      <c r="E420" s="1536"/>
      <c r="F420" s="1536"/>
      <c r="G420" s="1539"/>
      <c r="H420" s="1532"/>
      <c r="I420" s="1532"/>
      <c r="J420" s="1532"/>
      <c r="K420" s="1532"/>
      <c r="L420" s="1532"/>
      <c r="M420" s="1532"/>
      <c r="N420" s="1532"/>
      <c r="O420" s="1634">
        <f>+Ciaf!W156</f>
        <v>0.3</v>
      </c>
      <c r="P420" s="1614"/>
      <c r="Q420" s="1599" t="str">
        <f>+Ciaf!C156</f>
        <v>Desarrollar la georreferenciación de planchas históricas</v>
      </c>
      <c r="R420" s="1532"/>
      <c r="S420" s="1591">
        <v>43177</v>
      </c>
      <c r="T420" s="1591">
        <v>43361</v>
      </c>
      <c r="U420" s="374" t="s">
        <v>47</v>
      </c>
      <c r="V420" s="337">
        <f>+Ciaf!V156</f>
        <v>1</v>
      </c>
      <c r="W420" s="433">
        <f>+V420*O420</f>
        <v>0.3</v>
      </c>
      <c r="X420" s="17"/>
      <c r="Y420" s="17"/>
      <c r="Z420" s="17"/>
      <c r="AA420" s="17"/>
      <c r="AB420" s="17"/>
      <c r="AC420" s="17"/>
      <c r="AD420" s="17"/>
      <c r="AE420" s="17"/>
      <c r="AF420" s="17"/>
      <c r="AG420" s="17"/>
    </row>
    <row r="421" spans="1:33" ht="18.75" customHeight="1">
      <c r="A421" s="1539"/>
      <c r="B421" s="1532"/>
      <c r="C421" s="1532"/>
      <c r="D421" s="1532"/>
      <c r="E421" s="1536"/>
      <c r="F421" s="1536"/>
      <c r="G421" s="1539"/>
      <c r="H421" s="1532"/>
      <c r="I421" s="1532"/>
      <c r="J421" s="1532"/>
      <c r="K421" s="1532"/>
      <c r="L421" s="1532"/>
      <c r="M421" s="1532"/>
      <c r="N421" s="1532"/>
      <c r="O421" s="1558"/>
      <c r="P421" s="1558"/>
      <c r="Q421" s="1558"/>
      <c r="R421" s="1532"/>
      <c r="S421" s="1558"/>
      <c r="T421" s="1558"/>
      <c r="U421" s="374" t="s">
        <v>48</v>
      </c>
      <c r="V421" s="337">
        <f>+Ciaf!V157</f>
        <v>1</v>
      </c>
      <c r="W421" s="433">
        <f>+V421*O420</f>
        <v>0.3</v>
      </c>
      <c r="X421" s="17"/>
      <c r="Y421" s="17"/>
      <c r="Z421" s="17"/>
      <c r="AA421" s="17"/>
      <c r="AB421" s="17"/>
      <c r="AC421" s="17"/>
      <c r="AD421" s="17"/>
      <c r="AE421" s="17"/>
      <c r="AF421" s="17"/>
      <c r="AG421" s="17"/>
    </row>
    <row r="422" spans="1:33" ht="18.75" customHeight="1">
      <c r="A422" s="1539"/>
      <c r="B422" s="1532"/>
      <c r="C422" s="1532"/>
      <c r="D422" s="1532"/>
      <c r="E422" s="1536"/>
      <c r="F422" s="1536"/>
      <c r="G422" s="1539"/>
      <c r="H422" s="1532"/>
      <c r="I422" s="1558"/>
      <c r="J422" s="1558"/>
      <c r="K422" s="1532"/>
      <c r="L422" s="1532"/>
      <c r="M422" s="1532"/>
      <c r="N422" s="1532"/>
      <c r="O422" s="1634">
        <f>+Ciaf!W158</f>
        <v>0.2</v>
      </c>
      <c r="P422" s="1614"/>
      <c r="Q422" s="1599" t="str">
        <f>+Ciaf!C158</f>
        <v>Hacer el recorte de  planchas históricas</v>
      </c>
      <c r="R422" s="1532"/>
      <c r="S422" s="1591">
        <v>43208</v>
      </c>
      <c r="T422" s="1591">
        <v>43391</v>
      </c>
      <c r="U422" s="374" t="s">
        <v>47</v>
      </c>
      <c r="V422" s="337">
        <f>+Ciaf!V158</f>
        <v>1</v>
      </c>
      <c r="W422" s="433">
        <f>+V422*O422</f>
        <v>0.2</v>
      </c>
      <c r="X422" s="17"/>
      <c r="Y422" s="17"/>
      <c r="Z422" s="17"/>
      <c r="AA422" s="17"/>
      <c r="AB422" s="17"/>
      <c r="AC422" s="17"/>
      <c r="AD422" s="17"/>
      <c r="AE422" s="17"/>
      <c r="AF422" s="17"/>
      <c r="AG422" s="17"/>
    </row>
    <row r="423" spans="1:33" ht="18.75" customHeight="1">
      <c r="A423" s="1539"/>
      <c r="B423" s="1532"/>
      <c r="C423" s="1532"/>
      <c r="D423" s="1532"/>
      <c r="E423" s="1536"/>
      <c r="F423" s="1536"/>
      <c r="G423" s="1539"/>
      <c r="H423" s="1532"/>
      <c r="I423" s="1570" t="s">
        <v>48</v>
      </c>
      <c r="J423" s="1707">
        <f>+Ciaf!V152</f>
        <v>4</v>
      </c>
      <c r="K423" s="1532"/>
      <c r="L423" s="1532"/>
      <c r="M423" s="1532"/>
      <c r="N423" s="1532"/>
      <c r="O423" s="1558"/>
      <c r="P423" s="1558"/>
      <c r="Q423" s="1558"/>
      <c r="R423" s="1532"/>
      <c r="S423" s="1558"/>
      <c r="T423" s="1558"/>
      <c r="U423" s="374" t="s">
        <v>48</v>
      </c>
      <c r="V423" s="337">
        <f>+Ciaf!V159</f>
        <v>0.8</v>
      </c>
      <c r="W423" s="433">
        <f>+V423*O422</f>
        <v>0.16000000000000003</v>
      </c>
      <c r="X423" s="17"/>
      <c r="Y423" s="17"/>
      <c r="Z423" s="17"/>
      <c r="AA423" s="17"/>
      <c r="AB423" s="17"/>
      <c r="AC423" s="17"/>
      <c r="AD423" s="17"/>
      <c r="AE423" s="17"/>
      <c r="AF423" s="17"/>
      <c r="AG423" s="17"/>
    </row>
    <row r="424" spans="1:33" ht="18.75" customHeight="1">
      <c r="A424" s="1539"/>
      <c r="B424" s="1532"/>
      <c r="C424" s="1532"/>
      <c r="D424" s="1532"/>
      <c r="E424" s="1536"/>
      <c r="F424" s="1536"/>
      <c r="G424" s="1539"/>
      <c r="H424" s="1532"/>
      <c r="I424" s="1532"/>
      <c r="J424" s="1532"/>
      <c r="K424" s="1532"/>
      <c r="L424" s="1532"/>
      <c r="M424" s="1532"/>
      <c r="N424" s="1532"/>
      <c r="O424" s="1634">
        <f>+Ciaf!W160</f>
        <v>0.05</v>
      </c>
      <c r="P424" s="1614"/>
      <c r="Q424" s="1599" t="str">
        <f>+Ciaf!C160</f>
        <v>Cambiar la resolución radiometrica de las planchas</v>
      </c>
      <c r="R424" s="1532"/>
      <c r="S424" s="1591">
        <v>43238</v>
      </c>
      <c r="T424" s="1591">
        <v>43422</v>
      </c>
      <c r="U424" s="374" t="s">
        <v>47</v>
      </c>
      <c r="V424" s="337">
        <f>+Ciaf!V160</f>
        <v>1</v>
      </c>
      <c r="W424" s="433">
        <f>+V424*O424</f>
        <v>0.05</v>
      </c>
      <c r="X424" s="17"/>
      <c r="Y424" s="17"/>
      <c r="Z424" s="17"/>
      <c r="AA424" s="17"/>
      <c r="AB424" s="17"/>
      <c r="AC424" s="17"/>
      <c r="AD424" s="17"/>
      <c r="AE424" s="17"/>
      <c r="AF424" s="17"/>
      <c r="AG424" s="17"/>
    </row>
    <row r="425" spans="1:33" ht="18.75" customHeight="1">
      <c r="A425" s="1539"/>
      <c r="B425" s="1532"/>
      <c r="C425" s="1532"/>
      <c r="D425" s="1532"/>
      <c r="E425" s="1536"/>
      <c r="F425" s="1536"/>
      <c r="G425" s="1539"/>
      <c r="H425" s="1532"/>
      <c r="I425" s="1532"/>
      <c r="J425" s="1532"/>
      <c r="K425" s="1532"/>
      <c r="L425" s="1532"/>
      <c r="M425" s="1532"/>
      <c r="N425" s="1532"/>
      <c r="O425" s="1558"/>
      <c r="P425" s="1558"/>
      <c r="Q425" s="1558"/>
      <c r="R425" s="1532"/>
      <c r="S425" s="1558"/>
      <c r="T425" s="1558"/>
      <c r="U425" s="374" t="s">
        <v>48</v>
      </c>
      <c r="V425" s="337">
        <f>+Ciaf!V161</f>
        <v>0.7</v>
      </c>
      <c r="W425" s="433">
        <f>+V425*O424</f>
        <v>3.4999999999999996E-2</v>
      </c>
      <c r="X425" s="17"/>
      <c r="Y425" s="17"/>
      <c r="Z425" s="17"/>
      <c r="AA425" s="17"/>
      <c r="AB425" s="17"/>
      <c r="AC425" s="17"/>
      <c r="AD425" s="17"/>
      <c r="AE425" s="17"/>
      <c r="AF425" s="17"/>
      <c r="AG425" s="17"/>
    </row>
    <row r="426" spans="1:33" ht="18.75" customHeight="1">
      <c r="A426" s="1539"/>
      <c r="B426" s="1532"/>
      <c r="C426" s="1532"/>
      <c r="D426" s="1532"/>
      <c r="E426" s="1536"/>
      <c r="F426" s="1536"/>
      <c r="G426" s="1539"/>
      <c r="H426" s="1532"/>
      <c r="I426" s="1532"/>
      <c r="J426" s="1532"/>
      <c r="K426" s="1532"/>
      <c r="L426" s="1532"/>
      <c r="M426" s="1532"/>
      <c r="N426" s="1532"/>
      <c r="O426" s="1634">
        <f>+Ciaf!W162</f>
        <v>0.15</v>
      </c>
      <c r="P426" s="1614"/>
      <c r="Q426" s="1599" t="str">
        <f>+Ciaf!C162</f>
        <v>Realizar la publicación del geoservicio en el servidor de mapas</v>
      </c>
      <c r="R426" s="1532"/>
      <c r="S426" s="1591">
        <v>43238</v>
      </c>
      <c r="T426" s="1591">
        <v>43422</v>
      </c>
      <c r="U426" s="374" t="s">
        <v>47</v>
      </c>
      <c r="V426" s="337">
        <f>+Ciaf!V162</f>
        <v>1</v>
      </c>
      <c r="W426" s="433">
        <f>+V426*O426</f>
        <v>0.15</v>
      </c>
      <c r="X426" s="17"/>
      <c r="Y426" s="17"/>
      <c r="Z426" s="17"/>
      <c r="AA426" s="17"/>
      <c r="AB426" s="17"/>
      <c r="AC426" s="17"/>
      <c r="AD426" s="17"/>
      <c r="AE426" s="17"/>
      <c r="AF426" s="17"/>
      <c r="AG426" s="17"/>
    </row>
    <row r="427" spans="1:33" ht="18.75" customHeight="1">
      <c r="A427" s="1539"/>
      <c r="B427" s="1532"/>
      <c r="C427" s="1532"/>
      <c r="D427" s="1532"/>
      <c r="E427" s="1557"/>
      <c r="F427" s="1536"/>
      <c r="G427" s="1540"/>
      <c r="H427" s="1533"/>
      <c r="I427" s="1533"/>
      <c r="J427" s="1533"/>
      <c r="K427" s="1533"/>
      <c r="L427" s="1533"/>
      <c r="M427" s="1533"/>
      <c r="N427" s="1533"/>
      <c r="O427" s="1533"/>
      <c r="P427" s="1558"/>
      <c r="Q427" s="1533"/>
      <c r="R427" s="1533"/>
      <c r="S427" s="1533"/>
      <c r="T427" s="1533"/>
      <c r="U427" s="384" t="s">
        <v>48</v>
      </c>
      <c r="V427" s="344">
        <f>+Ciaf!V163</f>
        <v>0.7</v>
      </c>
      <c r="W427" s="447">
        <f>+V427*O426</f>
        <v>0.105</v>
      </c>
      <c r="X427" s="17"/>
      <c r="Y427" s="17"/>
      <c r="Z427" s="17"/>
      <c r="AA427" s="17"/>
      <c r="AB427" s="17"/>
      <c r="AC427" s="17"/>
      <c r="AD427" s="17"/>
      <c r="AE427" s="17"/>
      <c r="AF427" s="17"/>
      <c r="AG427" s="17"/>
    </row>
    <row r="428" spans="1:33" ht="36.75" customHeight="1">
      <c r="A428" s="1539"/>
      <c r="B428" s="1532"/>
      <c r="C428" s="1532"/>
      <c r="D428" s="1532"/>
      <c r="E428" s="1535" t="s">
        <v>398</v>
      </c>
      <c r="F428" s="1536"/>
      <c r="G428" s="1545" t="str">
        <f>+Ciaf!A173</f>
        <v>Nuevos geo-servicios disponibles dentro del portal geográfico nacional</v>
      </c>
      <c r="H428" s="1569">
        <f>+Ciaf!W171</f>
        <v>0.1</v>
      </c>
      <c r="I428" s="1569" t="s">
        <v>47</v>
      </c>
      <c r="J428" s="1694">
        <f>+Ciaf!V171</f>
        <v>30</v>
      </c>
      <c r="K428" s="1534">
        <f>+Ciaf!E171</f>
        <v>30</v>
      </c>
      <c r="L428" s="1534" t="str">
        <f>+Ciaf!D171</f>
        <v xml:space="preserve">Geo-servicios </v>
      </c>
      <c r="M428" s="1534" t="str">
        <f>+Ciaf!F171</f>
        <v>Geo-servicios integrados al PGN</v>
      </c>
      <c r="N428" s="1534" t="str">
        <f>+Ciaf!G171</f>
        <v>Eficacia</v>
      </c>
      <c r="O428" s="1631">
        <f>+Ciaf!W175</f>
        <v>0.2</v>
      </c>
      <c r="P428" s="1614"/>
      <c r="Q428" s="1600" t="str">
        <f>+Ciaf!C175</f>
        <v>Realizar el inventario de geoservicios integrados en el PGN</v>
      </c>
      <c r="R428" s="1534" t="str">
        <f>+Ciaf!C171</f>
        <v>Oficina CIAF</v>
      </c>
      <c r="S428" s="1592">
        <v>43132</v>
      </c>
      <c r="T428" s="1592">
        <v>43177</v>
      </c>
      <c r="U428" s="371" t="s">
        <v>47</v>
      </c>
      <c r="V428" s="334">
        <f>+Ciaf!V175</f>
        <v>1</v>
      </c>
      <c r="W428" s="432">
        <f>+V428*O428</f>
        <v>0.2</v>
      </c>
      <c r="X428" s="17"/>
      <c r="Y428" s="17"/>
      <c r="Z428" s="17"/>
      <c r="AA428" s="17"/>
      <c r="AB428" s="17"/>
      <c r="AC428" s="17"/>
      <c r="AD428" s="17"/>
      <c r="AE428" s="17"/>
      <c r="AF428" s="17"/>
      <c r="AG428" s="17"/>
    </row>
    <row r="429" spans="1:33" ht="36.75" customHeight="1">
      <c r="A429" s="1539"/>
      <c r="B429" s="1532"/>
      <c r="C429" s="1532"/>
      <c r="D429" s="1532"/>
      <c r="E429" s="1536"/>
      <c r="F429" s="1536"/>
      <c r="G429" s="1539"/>
      <c r="H429" s="1532"/>
      <c r="I429" s="1532"/>
      <c r="J429" s="1532"/>
      <c r="K429" s="1532"/>
      <c r="L429" s="1532"/>
      <c r="M429" s="1532"/>
      <c r="N429" s="1532"/>
      <c r="O429" s="1558"/>
      <c r="P429" s="1558"/>
      <c r="Q429" s="1558"/>
      <c r="R429" s="1532"/>
      <c r="S429" s="1558"/>
      <c r="T429" s="1558"/>
      <c r="U429" s="374" t="s">
        <v>48</v>
      </c>
      <c r="V429" s="337">
        <f>+Ciaf!V176</f>
        <v>1</v>
      </c>
      <c r="W429" s="433">
        <f>+V429*O428</f>
        <v>0.2</v>
      </c>
      <c r="X429" s="17"/>
      <c r="Y429" s="17"/>
      <c r="Z429" s="17"/>
      <c r="AA429" s="17"/>
      <c r="AB429" s="17"/>
      <c r="AC429" s="17"/>
      <c r="AD429" s="17"/>
      <c r="AE429" s="17"/>
      <c r="AF429" s="17"/>
      <c r="AG429" s="17"/>
    </row>
    <row r="430" spans="1:33" ht="36.75" customHeight="1">
      <c r="A430" s="1539"/>
      <c r="B430" s="1532"/>
      <c r="C430" s="1532"/>
      <c r="D430" s="1532"/>
      <c r="E430" s="1536"/>
      <c r="F430" s="1536"/>
      <c r="G430" s="1539"/>
      <c r="H430" s="1532"/>
      <c r="I430" s="1532"/>
      <c r="J430" s="1532"/>
      <c r="K430" s="1532"/>
      <c r="L430" s="1532"/>
      <c r="M430" s="1532"/>
      <c r="N430" s="1532"/>
      <c r="O430" s="1634">
        <f>+Ciaf!W177</f>
        <v>0.2</v>
      </c>
      <c r="P430" s="1614"/>
      <c r="Q430" s="1599" t="str">
        <f>+Ciaf!C177</f>
        <v>Monitorear la disponibilidad de los geoservicios existentes</v>
      </c>
      <c r="R430" s="1532"/>
      <c r="S430" s="1591">
        <v>43177</v>
      </c>
      <c r="T430" s="1591">
        <v>43435</v>
      </c>
      <c r="U430" s="374" t="s">
        <v>47</v>
      </c>
      <c r="V430" s="337">
        <f>+Ciaf!V177</f>
        <v>0.99999999999999989</v>
      </c>
      <c r="W430" s="433">
        <f>+V430*O430</f>
        <v>0.19999999999999998</v>
      </c>
      <c r="X430" s="17"/>
      <c r="Y430" s="17"/>
      <c r="Z430" s="17"/>
      <c r="AA430" s="17"/>
      <c r="AB430" s="17"/>
      <c r="AC430" s="17"/>
      <c r="AD430" s="17"/>
      <c r="AE430" s="17"/>
      <c r="AF430" s="17"/>
      <c r="AG430" s="17"/>
    </row>
    <row r="431" spans="1:33" ht="36.75" customHeight="1">
      <c r="A431" s="1539"/>
      <c r="B431" s="1532"/>
      <c r="C431" s="1532"/>
      <c r="D431" s="1532"/>
      <c r="E431" s="1536"/>
      <c r="F431" s="1536"/>
      <c r="G431" s="1539"/>
      <c r="H431" s="1532"/>
      <c r="I431" s="1558"/>
      <c r="J431" s="1558"/>
      <c r="K431" s="1532"/>
      <c r="L431" s="1532"/>
      <c r="M431" s="1532"/>
      <c r="N431" s="1532"/>
      <c r="O431" s="1558"/>
      <c r="P431" s="1558"/>
      <c r="Q431" s="1558"/>
      <c r="R431" s="1532"/>
      <c r="S431" s="1558"/>
      <c r="T431" s="1558"/>
      <c r="U431" s="374" t="s">
        <v>48</v>
      </c>
      <c r="V431" s="337">
        <f>+Ciaf!V178</f>
        <v>0.7</v>
      </c>
      <c r="W431" s="433">
        <f>+V431*O430</f>
        <v>0.13999999999999999</v>
      </c>
      <c r="X431" s="17"/>
      <c r="Y431" s="17"/>
      <c r="Z431" s="17"/>
      <c r="AA431" s="17"/>
      <c r="AB431" s="17"/>
      <c r="AC431" s="17"/>
      <c r="AD431" s="17"/>
      <c r="AE431" s="17"/>
      <c r="AF431" s="17"/>
      <c r="AG431" s="17"/>
    </row>
    <row r="432" spans="1:33" ht="36.75" customHeight="1">
      <c r="A432" s="1539"/>
      <c r="B432" s="1532"/>
      <c r="C432" s="1532"/>
      <c r="D432" s="1532"/>
      <c r="E432" s="1536"/>
      <c r="F432" s="1536"/>
      <c r="G432" s="1539"/>
      <c r="H432" s="1532"/>
      <c r="I432" s="1570" t="s">
        <v>48</v>
      </c>
      <c r="J432" s="1693">
        <f>+Ciaf!V172</f>
        <v>20</v>
      </c>
      <c r="K432" s="1532"/>
      <c r="L432" s="1532"/>
      <c r="M432" s="1532"/>
      <c r="N432" s="1532"/>
      <c r="O432" s="1634">
        <f>+Ciaf!W179</f>
        <v>0.2</v>
      </c>
      <c r="P432" s="1614"/>
      <c r="Q432" s="1599" t="str">
        <f>+Ciaf!C179</f>
        <v>Realizar el plan de descubrimiento de nuevos geoservicios</v>
      </c>
      <c r="R432" s="1532"/>
      <c r="S432" s="1591">
        <v>43238</v>
      </c>
      <c r="T432" s="1591">
        <v>43422</v>
      </c>
      <c r="U432" s="374" t="s">
        <v>47</v>
      </c>
      <c r="V432" s="337">
        <f>+Ciaf!V179</f>
        <v>0.99990000000000001</v>
      </c>
      <c r="W432" s="433">
        <f>+V432*O432</f>
        <v>0.19998000000000002</v>
      </c>
      <c r="X432" s="17"/>
      <c r="Y432" s="17"/>
      <c r="Z432" s="17"/>
      <c r="AA432" s="17"/>
      <c r="AB432" s="17"/>
      <c r="AC432" s="17"/>
      <c r="AD432" s="17"/>
      <c r="AE432" s="17"/>
      <c r="AF432" s="17"/>
      <c r="AG432" s="17"/>
    </row>
    <row r="433" spans="1:33" ht="36.75" customHeight="1">
      <c r="A433" s="1539"/>
      <c r="B433" s="1532"/>
      <c r="C433" s="1532"/>
      <c r="D433" s="1532"/>
      <c r="E433" s="1536"/>
      <c r="F433" s="1536"/>
      <c r="G433" s="1539"/>
      <c r="H433" s="1532"/>
      <c r="I433" s="1532"/>
      <c r="J433" s="1532"/>
      <c r="K433" s="1532"/>
      <c r="L433" s="1532"/>
      <c r="M433" s="1532"/>
      <c r="N433" s="1532"/>
      <c r="O433" s="1558"/>
      <c r="P433" s="1558"/>
      <c r="Q433" s="1558"/>
      <c r="R433" s="1532"/>
      <c r="S433" s="1558"/>
      <c r="T433" s="1558"/>
      <c r="U433" s="374" t="s">
        <v>48</v>
      </c>
      <c r="V433" s="337">
        <f>+Ciaf!V180</f>
        <v>0.66659999999999997</v>
      </c>
      <c r="W433" s="433">
        <f>+V433*O432</f>
        <v>0.13331999999999999</v>
      </c>
      <c r="X433" s="17"/>
      <c r="Y433" s="17"/>
      <c r="Z433" s="17"/>
      <c r="AA433" s="17"/>
      <c r="AB433" s="17"/>
      <c r="AC433" s="17"/>
      <c r="AD433" s="17"/>
      <c r="AE433" s="17"/>
      <c r="AF433" s="17"/>
      <c r="AG433" s="17"/>
    </row>
    <row r="434" spans="1:33" ht="36.75" customHeight="1">
      <c r="A434" s="1539"/>
      <c r="B434" s="1532"/>
      <c r="C434" s="1532"/>
      <c r="D434" s="1532"/>
      <c r="E434" s="1536"/>
      <c r="F434" s="1536"/>
      <c r="G434" s="1539"/>
      <c r="H434" s="1532"/>
      <c r="I434" s="1532"/>
      <c r="J434" s="1532"/>
      <c r="K434" s="1532"/>
      <c r="L434" s="1532"/>
      <c r="M434" s="1532"/>
      <c r="N434" s="1532"/>
      <c r="O434" s="1634">
        <f>+Ciaf!W181</f>
        <v>0.4</v>
      </c>
      <c r="P434" s="1614"/>
      <c r="Q434" s="1599" t="str">
        <f>+Ciaf!C181</f>
        <v>Realizar la integración de nuevos geoservicios al PGN</v>
      </c>
      <c r="R434" s="1532"/>
      <c r="S434" s="1591">
        <v>43269</v>
      </c>
      <c r="T434" s="1591">
        <v>43435</v>
      </c>
      <c r="U434" s="374" t="s">
        <v>47</v>
      </c>
      <c r="V434" s="337">
        <f>+Ciaf!V181</f>
        <v>0.99990000000000001</v>
      </c>
      <c r="W434" s="433">
        <f>+V434*O434</f>
        <v>0.39996000000000004</v>
      </c>
      <c r="X434" s="17"/>
      <c r="Y434" s="17"/>
      <c r="Z434" s="17"/>
      <c r="AA434" s="17"/>
      <c r="AB434" s="17"/>
      <c r="AC434" s="17"/>
      <c r="AD434" s="17"/>
      <c r="AE434" s="17"/>
      <c r="AF434" s="17"/>
      <c r="AG434" s="17"/>
    </row>
    <row r="435" spans="1:33" ht="36.75" customHeight="1">
      <c r="A435" s="1539"/>
      <c r="B435" s="1532"/>
      <c r="C435" s="1532"/>
      <c r="D435" s="1532"/>
      <c r="E435" s="1557"/>
      <c r="F435" s="1536"/>
      <c r="G435" s="1540"/>
      <c r="H435" s="1533"/>
      <c r="I435" s="1533"/>
      <c r="J435" s="1533"/>
      <c r="K435" s="1533"/>
      <c r="L435" s="1533"/>
      <c r="M435" s="1533"/>
      <c r="N435" s="1533"/>
      <c r="O435" s="1533"/>
      <c r="P435" s="1558"/>
      <c r="Q435" s="1533"/>
      <c r="R435" s="1533"/>
      <c r="S435" s="1533"/>
      <c r="T435" s="1533"/>
      <c r="U435" s="384" t="s">
        <v>48</v>
      </c>
      <c r="V435" s="344">
        <f>+Ciaf!V182</f>
        <v>0.66659999999999997</v>
      </c>
      <c r="W435" s="447">
        <f>+V435*O434</f>
        <v>0.26663999999999999</v>
      </c>
      <c r="X435" s="17"/>
      <c r="Y435" s="17"/>
      <c r="Z435" s="17"/>
      <c r="AA435" s="17"/>
      <c r="AB435" s="17"/>
      <c r="AC435" s="17"/>
      <c r="AD435" s="17"/>
      <c r="AE435" s="17"/>
      <c r="AF435" s="17"/>
      <c r="AG435" s="17"/>
    </row>
    <row r="436" spans="1:33" ht="50.25" customHeight="1">
      <c r="A436" s="1539"/>
      <c r="B436" s="1532"/>
      <c r="C436" s="1532"/>
      <c r="D436" s="1532"/>
      <c r="E436" s="1535" t="s">
        <v>398</v>
      </c>
      <c r="F436" s="1536"/>
      <c r="G436" s="1545" t="str">
        <f>+Ciaf!A194</f>
        <v>Entidades acompañadas en la difusión e implementación de Estándares y buenas practicas para la gestión de información geográfica</v>
      </c>
      <c r="H436" s="1569">
        <f>+Ciaf!W192</f>
        <v>0.1</v>
      </c>
      <c r="I436" s="1569" t="s">
        <v>47</v>
      </c>
      <c r="J436" s="1656">
        <f>+Ciaf!V192</f>
        <v>10</v>
      </c>
      <c r="K436" s="1534">
        <f>+Ciaf!E192</f>
        <v>10</v>
      </c>
      <c r="L436" s="1534" t="str">
        <f>+Ciaf!D192</f>
        <v>Entidades</v>
      </c>
      <c r="M436" s="1534" t="str">
        <f>+Ciaf!F192</f>
        <v>Entidades acompañadas en la difusión e implementación de Estándares y buenas practicas para la gestión de información geográfica</v>
      </c>
      <c r="N436" s="1534" t="str">
        <f>+Ciaf!G192</f>
        <v>Eficacia</v>
      </c>
      <c r="O436" s="1631">
        <f>+Ciaf!W195</f>
        <v>0.2</v>
      </c>
      <c r="P436" s="1614"/>
      <c r="Q436" s="1600" t="str">
        <f>+Ciaf!C195</f>
        <v>Llevar a cabo las mesas de trabajo de identificación de componentes   información, estándares y servicios TIC, organizacionales y recursos humanos en entidades respecto a la gestión de información geográfica</v>
      </c>
      <c r="R436" s="1534" t="str">
        <f>+Ciaf!C192</f>
        <v xml:space="preserve">Oficina CIAF </v>
      </c>
      <c r="S436" s="1592">
        <v>43208</v>
      </c>
      <c r="T436" s="1592">
        <v>43299</v>
      </c>
      <c r="U436" s="371" t="s">
        <v>47</v>
      </c>
      <c r="V436" s="334">
        <f>+Ciaf!V195</f>
        <v>1</v>
      </c>
      <c r="W436" s="432">
        <f>+V436*O436</f>
        <v>0.2</v>
      </c>
      <c r="X436" s="17"/>
      <c r="Y436" s="17"/>
      <c r="Z436" s="17"/>
      <c r="AA436" s="17"/>
      <c r="AB436" s="17"/>
      <c r="AC436" s="17"/>
      <c r="AD436" s="17"/>
      <c r="AE436" s="17"/>
      <c r="AF436" s="17"/>
      <c r="AG436" s="17"/>
    </row>
    <row r="437" spans="1:33" ht="50.25" customHeight="1">
      <c r="A437" s="1539"/>
      <c r="B437" s="1532"/>
      <c r="C437" s="1532"/>
      <c r="D437" s="1532"/>
      <c r="E437" s="1536"/>
      <c r="F437" s="1536"/>
      <c r="G437" s="1539"/>
      <c r="H437" s="1532"/>
      <c r="I437" s="1532"/>
      <c r="J437" s="1532"/>
      <c r="K437" s="1532"/>
      <c r="L437" s="1532"/>
      <c r="M437" s="1532"/>
      <c r="N437" s="1532"/>
      <c r="O437" s="1558"/>
      <c r="P437" s="1558"/>
      <c r="Q437" s="1558"/>
      <c r="R437" s="1532"/>
      <c r="S437" s="1558"/>
      <c r="T437" s="1558"/>
      <c r="U437" s="374" t="s">
        <v>48</v>
      </c>
      <c r="V437" s="337">
        <f>+Ciaf!V196</f>
        <v>1</v>
      </c>
      <c r="W437" s="433">
        <f>+V437*O436</f>
        <v>0.2</v>
      </c>
      <c r="X437" s="17"/>
      <c r="Y437" s="17"/>
      <c r="Z437" s="17"/>
      <c r="AA437" s="17"/>
      <c r="AB437" s="17"/>
      <c r="AC437" s="17"/>
      <c r="AD437" s="17"/>
      <c r="AE437" s="17"/>
      <c r="AF437" s="17"/>
      <c r="AG437" s="17"/>
    </row>
    <row r="438" spans="1:33" ht="38.25" customHeight="1">
      <c r="A438" s="1539"/>
      <c r="B438" s="1532"/>
      <c r="C438" s="1532"/>
      <c r="D438" s="1532"/>
      <c r="E438" s="1536"/>
      <c r="F438" s="1536"/>
      <c r="G438" s="1539"/>
      <c r="H438" s="1532"/>
      <c r="I438" s="1532"/>
      <c r="J438" s="1532"/>
      <c r="K438" s="1532"/>
      <c r="L438" s="1532"/>
      <c r="M438" s="1532"/>
      <c r="N438" s="1532"/>
      <c r="O438" s="1634">
        <f>+Ciaf!W197</f>
        <v>0.2</v>
      </c>
      <c r="P438" s="1614"/>
      <c r="Q438" s="1599" t="str">
        <f>+Ciaf!C197</f>
        <v>Generar informes acerca del estado de avance, madurez y necesidades de las entidades alrededor de la gestión de información geográfica</v>
      </c>
      <c r="R438" s="1532"/>
      <c r="S438" s="1591">
        <v>43208</v>
      </c>
      <c r="T438" s="1591">
        <v>43361</v>
      </c>
      <c r="U438" s="374" t="s">
        <v>47</v>
      </c>
      <c r="V438" s="337">
        <f>+Ciaf!V197</f>
        <v>0.99999999999999989</v>
      </c>
      <c r="W438" s="433">
        <f>+V438*O438</f>
        <v>0.19999999999999998</v>
      </c>
      <c r="X438" s="17"/>
      <c r="Y438" s="17"/>
      <c r="Z438" s="17"/>
      <c r="AA438" s="17"/>
      <c r="AB438" s="17"/>
      <c r="AC438" s="17"/>
      <c r="AD438" s="17"/>
      <c r="AE438" s="17"/>
      <c r="AF438" s="17"/>
      <c r="AG438" s="17"/>
    </row>
    <row r="439" spans="1:33" ht="38.25" customHeight="1">
      <c r="A439" s="1539"/>
      <c r="B439" s="1532"/>
      <c r="C439" s="1532"/>
      <c r="D439" s="1532"/>
      <c r="E439" s="1536"/>
      <c r="F439" s="1536"/>
      <c r="G439" s="1539"/>
      <c r="H439" s="1532"/>
      <c r="I439" s="1558"/>
      <c r="J439" s="1558"/>
      <c r="K439" s="1532"/>
      <c r="L439" s="1532"/>
      <c r="M439" s="1532"/>
      <c r="N439" s="1532"/>
      <c r="O439" s="1558"/>
      <c r="P439" s="1558"/>
      <c r="Q439" s="1558"/>
      <c r="R439" s="1532"/>
      <c r="S439" s="1558"/>
      <c r="T439" s="1558"/>
      <c r="U439" s="374" t="s">
        <v>48</v>
      </c>
      <c r="V439" s="337">
        <f>+Ciaf!V198</f>
        <v>0.83349999999999991</v>
      </c>
      <c r="W439" s="433">
        <f>+V439*O438</f>
        <v>0.16669999999999999</v>
      </c>
      <c r="X439" s="17"/>
      <c r="Y439" s="17"/>
      <c r="Z439" s="17"/>
      <c r="AA439" s="17"/>
      <c r="AB439" s="17"/>
      <c r="AC439" s="17"/>
      <c r="AD439" s="17"/>
      <c r="AE439" s="17"/>
      <c r="AF439" s="17"/>
      <c r="AG439" s="17"/>
    </row>
    <row r="440" spans="1:33" ht="38.25" customHeight="1">
      <c r="A440" s="1539"/>
      <c r="B440" s="1532"/>
      <c r="C440" s="1532"/>
      <c r="D440" s="1532"/>
      <c r="E440" s="1536"/>
      <c r="F440" s="1536"/>
      <c r="G440" s="1539"/>
      <c r="H440" s="1532"/>
      <c r="I440" s="1570" t="s">
        <v>48</v>
      </c>
      <c r="J440" s="1693">
        <f>+Ciaf!V193</f>
        <v>8</v>
      </c>
      <c r="K440" s="1532"/>
      <c r="L440" s="1532"/>
      <c r="M440" s="1532"/>
      <c r="N440" s="1532"/>
      <c r="O440" s="1634">
        <f>+Ciaf!W199</f>
        <v>0.3</v>
      </c>
      <c r="P440" s="1614"/>
      <c r="Q440" s="1599" t="str">
        <f>+Ciaf!C199</f>
        <v>Definir estrategias de mejoramiento de los procesos, procedimientos , datos y servicios respecto a la gestión de información geográfica</v>
      </c>
      <c r="R440" s="1532"/>
      <c r="S440" s="1591">
        <v>43238</v>
      </c>
      <c r="T440" s="1591">
        <v>43361</v>
      </c>
      <c r="U440" s="374" t="s">
        <v>47</v>
      </c>
      <c r="V440" s="337">
        <f>+Ciaf!V199</f>
        <v>1</v>
      </c>
      <c r="W440" s="433">
        <f>+V440*O440</f>
        <v>0.3</v>
      </c>
      <c r="X440" s="17"/>
      <c r="Y440" s="17"/>
      <c r="Z440" s="17"/>
      <c r="AA440" s="17"/>
      <c r="AB440" s="17"/>
      <c r="AC440" s="17"/>
      <c r="AD440" s="17"/>
      <c r="AE440" s="17"/>
      <c r="AF440" s="17"/>
      <c r="AG440" s="17"/>
    </row>
    <row r="441" spans="1:33" ht="38.25" customHeight="1">
      <c r="A441" s="1539"/>
      <c r="B441" s="1532"/>
      <c r="C441" s="1532"/>
      <c r="D441" s="1532"/>
      <c r="E441" s="1536"/>
      <c r="F441" s="1536"/>
      <c r="G441" s="1539"/>
      <c r="H441" s="1532"/>
      <c r="I441" s="1532"/>
      <c r="J441" s="1532"/>
      <c r="K441" s="1532"/>
      <c r="L441" s="1532"/>
      <c r="M441" s="1532"/>
      <c r="N441" s="1532"/>
      <c r="O441" s="1558"/>
      <c r="P441" s="1558"/>
      <c r="Q441" s="1558"/>
      <c r="R441" s="1532"/>
      <c r="S441" s="1558"/>
      <c r="T441" s="1558"/>
      <c r="U441" s="374" t="s">
        <v>48</v>
      </c>
      <c r="V441" s="337">
        <f>+Ciaf!V200</f>
        <v>0.8</v>
      </c>
      <c r="W441" s="433">
        <f>+V441*O440</f>
        <v>0.24</v>
      </c>
      <c r="X441" s="17"/>
      <c r="Y441" s="17"/>
      <c r="Z441" s="17"/>
      <c r="AA441" s="17"/>
      <c r="AB441" s="17"/>
      <c r="AC441" s="17"/>
      <c r="AD441" s="17"/>
      <c r="AE441" s="17"/>
      <c r="AF441" s="17"/>
      <c r="AG441" s="17"/>
    </row>
    <row r="442" spans="1:33" ht="58.5" customHeight="1">
      <c r="A442" s="1539"/>
      <c r="B442" s="1532"/>
      <c r="C442" s="1532"/>
      <c r="D442" s="1532"/>
      <c r="E442" s="1536"/>
      <c r="F442" s="1536"/>
      <c r="G442" s="1539"/>
      <c r="H442" s="1532"/>
      <c r="I442" s="1532"/>
      <c r="J442" s="1532"/>
      <c r="K442" s="1532"/>
      <c r="L442" s="1532"/>
      <c r="M442" s="1532"/>
      <c r="N442" s="1532"/>
      <c r="O442" s="1634">
        <f>+Ciaf!W201</f>
        <v>0.3</v>
      </c>
      <c r="P442" s="1614"/>
      <c r="Q442" s="1599" t="str">
        <f>+Ciaf!C201</f>
        <v>Liderar los procesos de mejoramiento de calidad de la información dentro de las entidades mediante el acompañamiento para la implementación de estándares y buenas practicas para la gestión de información</v>
      </c>
      <c r="R442" s="1532"/>
      <c r="S442" s="1591">
        <v>43238</v>
      </c>
      <c r="T442" s="1591">
        <v>43361</v>
      </c>
      <c r="U442" s="374" t="s">
        <v>47</v>
      </c>
      <c r="V442" s="337">
        <f>+Ciaf!V201</f>
        <v>1</v>
      </c>
      <c r="W442" s="433">
        <f>+V442*O442</f>
        <v>0.3</v>
      </c>
      <c r="X442" s="17"/>
      <c r="Y442" s="17"/>
      <c r="Z442" s="17"/>
      <c r="AA442" s="17"/>
      <c r="AB442" s="17"/>
      <c r="AC442" s="17"/>
      <c r="AD442" s="17"/>
      <c r="AE442" s="17"/>
      <c r="AF442" s="17"/>
      <c r="AG442" s="17"/>
    </row>
    <row r="443" spans="1:33" ht="58.5" customHeight="1">
      <c r="A443" s="1539"/>
      <c r="B443" s="1532"/>
      <c r="C443" s="1532"/>
      <c r="D443" s="1532"/>
      <c r="E443" s="1557"/>
      <c r="F443" s="1536"/>
      <c r="G443" s="1540"/>
      <c r="H443" s="1533"/>
      <c r="I443" s="1533"/>
      <c r="J443" s="1533"/>
      <c r="K443" s="1533"/>
      <c r="L443" s="1533"/>
      <c r="M443" s="1533"/>
      <c r="N443" s="1533"/>
      <c r="O443" s="1533"/>
      <c r="P443" s="1558"/>
      <c r="Q443" s="1533"/>
      <c r="R443" s="1533"/>
      <c r="S443" s="1533"/>
      <c r="T443" s="1533"/>
      <c r="U443" s="384" t="s">
        <v>48</v>
      </c>
      <c r="V443" s="344">
        <f>+Ciaf!V202</f>
        <v>0.8</v>
      </c>
      <c r="W443" s="447">
        <f>+V443*O442</f>
        <v>0.24</v>
      </c>
      <c r="X443" s="17"/>
      <c r="Y443" s="17"/>
      <c r="Z443" s="17"/>
      <c r="AA443" s="17"/>
      <c r="AB443" s="17"/>
      <c r="AC443" s="17"/>
      <c r="AD443" s="17"/>
      <c r="AE443" s="17"/>
      <c r="AF443" s="17"/>
      <c r="AG443" s="17"/>
    </row>
    <row r="444" spans="1:33" ht="22.5" customHeight="1">
      <c r="A444" s="1539"/>
      <c r="B444" s="1532"/>
      <c r="C444" s="1532"/>
      <c r="D444" s="1532"/>
      <c r="E444" s="1535" t="s">
        <v>398</v>
      </c>
      <c r="F444" s="1536"/>
      <c r="G444" s="1545" t="str">
        <f>+Ciaf!A212</f>
        <v>Documento con parámetros para el establecimiento y conformación de IDES temáticas o regionales o institucionales en diferentes etapas de desarrollo</v>
      </c>
      <c r="H444" s="1569">
        <f>+Ciaf!W210</f>
        <v>0.1</v>
      </c>
      <c r="I444" s="1569" t="s">
        <v>47</v>
      </c>
      <c r="J444" s="1656">
        <f>+Ciaf!V210</f>
        <v>5</v>
      </c>
      <c r="K444" s="1534">
        <f>+Ciaf!E210</f>
        <v>5</v>
      </c>
      <c r="L444" s="1534" t="str">
        <f>+Ciaf!D210</f>
        <v>Documentos</v>
      </c>
      <c r="M444" s="1534" t="str">
        <f>+Ciaf!F210</f>
        <v>Documentos con parámetros para el establecimiento y conformación de IDES temáticas generados</v>
      </c>
      <c r="N444" s="1534" t="str">
        <f>+Ciaf!G210</f>
        <v>Eficacia</v>
      </c>
      <c r="O444" s="1631">
        <f>+Ciaf!W213</f>
        <v>0.1</v>
      </c>
      <c r="P444" s="1614"/>
      <c r="Q444" s="1600" t="str">
        <f>+Ciaf!C213</f>
        <v>Generar  la estructura documental</v>
      </c>
      <c r="R444" s="1534" t="str">
        <f>+Ciaf!C210</f>
        <v xml:space="preserve">Oficina CIAF </v>
      </c>
      <c r="S444" s="1592">
        <v>43132</v>
      </c>
      <c r="T444" s="1592">
        <v>43299</v>
      </c>
      <c r="U444" s="371" t="s">
        <v>47</v>
      </c>
      <c r="V444" s="334">
        <f>+Ciaf!V213</f>
        <v>1</v>
      </c>
      <c r="W444" s="432">
        <f>+V444*O444</f>
        <v>0.1</v>
      </c>
      <c r="X444" s="17"/>
      <c r="Y444" s="17"/>
      <c r="Z444" s="17"/>
      <c r="AA444" s="17"/>
      <c r="AB444" s="17"/>
      <c r="AC444" s="17"/>
      <c r="AD444" s="17"/>
      <c r="AE444" s="17"/>
      <c r="AF444" s="17"/>
      <c r="AG444" s="17"/>
    </row>
    <row r="445" spans="1:33" ht="22.5" customHeight="1">
      <c r="A445" s="1539"/>
      <c r="B445" s="1532"/>
      <c r="C445" s="1532"/>
      <c r="D445" s="1532"/>
      <c r="E445" s="1536"/>
      <c r="F445" s="1536"/>
      <c r="G445" s="1539"/>
      <c r="H445" s="1532"/>
      <c r="I445" s="1532"/>
      <c r="J445" s="1532"/>
      <c r="K445" s="1532"/>
      <c r="L445" s="1532"/>
      <c r="M445" s="1532"/>
      <c r="N445" s="1532"/>
      <c r="O445" s="1558"/>
      <c r="P445" s="1558"/>
      <c r="Q445" s="1558"/>
      <c r="R445" s="1532"/>
      <c r="S445" s="1558"/>
      <c r="T445" s="1558"/>
      <c r="U445" s="374" t="s">
        <v>48</v>
      </c>
      <c r="V445" s="337">
        <f>+Ciaf!V214</f>
        <v>1</v>
      </c>
      <c r="W445" s="433">
        <f>+V445*O444</f>
        <v>0.1</v>
      </c>
      <c r="X445" s="17"/>
      <c r="Y445" s="17"/>
      <c r="Z445" s="17"/>
      <c r="AA445" s="17"/>
      <c r="AB445" s="17"/>
      <c r="AC445" s="17"/>
      <c r="AD445" s="17"/>
      <c r="AE445" s="17"/>
      <c r="AF445" s="17"/>
      <c r="AG445" s="17"/>
    </row>
    <row r="446" spans="1:33" ht="22.5" customHeight="1">
      <c r="A446" s="1539"/>
      <c r="B446" s="1532"/>
      <c r="C446" s="1532"/>
      <c r="D446" s="1532"/>
      <c r="E446" s="1536"/>
      <c r="F446" s="1536"/>
      <c r="G446" s="1539"/>
      <c r="H446" s="1532"/>
      <c r="I446" s="1558"/>
      <c r="J446" s="1558"/>
      <c r="K446" s="1532"/>
      <c r="L446" s="1532"/>
      <c r="M446" s="1532"/>
      <c r="N446" s="1532"/>
      <c r="O446" s="1634">
        <f>+Ciaf!W215</f>
        <v>0.4</v>
      </c>
      <c r="P446" s="1614"/>
      <c r="Q446" s="1599" t="str">
        <f>+Ciaf!C215</f>
        <v>Revisar y analizar fuentes de información</v>
      </c>
      <c r="R446" s="1532"/>
      <c r="S446" s="1591">
        <v>43177</v>
      </c>
      <c r="T446" s="1591">
        <v>43330</v>
      </c>
      <c r="U446" s="374" t="s">
        <v>47</v>
      </c>
      <c r="V446" s="337">
        <f>+Ciaf!V215</f>
        <v>1</v>
      </c>
      <c r="W446" s="433">
        <f>+V446*O446</f>
        <v>0.4</v>
      </c>
      <c r="X446" s="17"/>
      <c r="Y446" s="17"/>
      <c r="Z446" s="17"/>
      <c r="AA446" s="17"/>
      <c r="AB446" s="17"/>
      <c r="AC446" s="17"/>
      <c r="AD446" s="17"/>
      <c r="AE446" s="17"/>
      <c r="AF446" s="17"/>
      <c r="AG446" s="17"/>
    </row>
    <row r="447" spans="1:33" ht="22.5" customHeight="1">
      <c r="A447" s="1539"/>
      <c r="B447" s="1532"/>
      <c r="C447" s="1532"/>
      <c r="D447" s="1532"/>
      <c r="E447" s="1536"/>
      <c r="F447" s="1536"/>
      <c r="G447" s="1539"/>
      <c r="H447" s="1532"/>
      <c r="I447" s="1570" t="s">
        <v>48</v>
      </c>
      <c r="J447" s="1693">
        <f>+Ciaf!V211</f>
        <v>4</v>
      </c>
      <c r="K447" s="1532"/>
      <c r="L447" s="1532"/>
      <c r="M447" s="1532"/>
      <c r="N447" s="1532"/>
      <c r="O447" s="1558"/>
      <c r="P447" s="1558"/>
      <c r="Q447" s="1558"/>
      <c r="R447" s="1532"/>
      <c r="S447" s="1558"/>
      <c r="T447" s="1558"/>
      <c r="U447" s="374" t="s">
        <v>48</v>
      </c>
      <c r="V447" s="337">
        <f>+Ciaf!V216</f>
        <v>1</v>
      </c>
      <c r="W447" s="433">
        <f>+V447*O446</f>
        <v>0.4</v>
      </c>
      <c r="X447" s="17"/>
      <c r="Y447" s="17"/>
      <c r="Z447" s="17"/>
      <c r="AA447" s="17"/>
      <c r="AB447" s="17"/>
      <c r="AC447" s="17"/>
      <c r="AD447" s="17"/>
      <c r="AE447" s="17"/>
      <c r="AF447" s="17"/>
      <c r="AG447" s="17"/>
    </row>
    <row r="448" spans="1:33" ht="22.5" customHeight="1">
      <c r="A448" s="1539"/>
      <c r="B448" s="1532"/>
      <c r="C448" s="1532"/>
      <c r="D448" s="1532"/>
      <c r="E448" s="1536"/>
      <c r="F448" s="1536"/>
      <c r="G448" s="1539"/>
      <c r="H448" s="1532"/>
      <c r="I448" s="1532"/>
      <c r="J448" s="1532"/>
      <c r="K448" s="1532"/>
      <c r="L448" s="1532"/>
      <c r="M448" s="1532"/>
      <c r="N448" s="1532"/>
      <c r="O448" s="1634">
        <f>+Ciaf!W217</f>
        <v>0.5</v>
      </c>
      <c r="P448" s="1614"/>
      <c r="Q448" s="1599" t="str">
        <f>+Ciaf!C217</f>
        <v>Construir el documento</v>
      </c>
      <c r="R448" s="1532"/>
      <c r="S448" s="1591">
        <v>43208</v>
      </c>
      <c r="T448" s="1591">
        <v>43361</v>
      </c>
      <c r="U448" s="374" t="s">
        <v>47</v>
      </c>
      <c r="V448" s="337">
        <f>+Ciaf!V217</f>
        <v>1</v>
      </c>
      <c r="W448" s="433">
        <f>+V448*O448</f>
        <v>0.5</v>
      </c>
      <c r="X448" s="17"/>
      <c r="Y448" s="17"/>
      <c r="Z448" s="17"/>
      <c r="AA448" s="17"/>
      <c r="AB448" s="17"/>
      <c r="AC448" s="17"/>
      <c r="AD448" s="17"/>
      <c r="AE448" s="17"/>
      <c r="AF448" s="17"/>
      <c r="AG448" s="17"/>
    </row>
    <row r="449" spans="1:33" ht="22.5" customHeight="1">
      <c r="A449" s="1539"/>
      <c r="B449" s="1532"/>
      <c r="C449" s="1532"/>
      <c r="D449" s="1532"/>
      <c r="E449" s="1557"/>
      <c r="F449" s="1536"/>
      <c r="G449" s="1540"/>
      <c r="H449" s="1533"/>
      <c r="I449" s="1533"/>
      <c r="J449" s="1533"/>
      <c r="K449" s="1533"/>
      <c r="L449" s="1533"/>
      <c r="M449" s="1533"/>
      <c r="N449" s="1533"/>
      <c r="O449" s="1533"/>
      <c r="P449" s="1558"/>
      <c r="Q449" s="1533"/>
      <c r="R449" s="1533"/>
      <c r="S449" s="1533"/>
      <c r="T449" s="1533"/>
      <c r="U449" s="384" t="s">
        <v>48</v>
      </c>
      <c r="V449" s="344">
        <f>+Ciaf!V218</f>
        <v>1.0000000000000002</v>
      </c>
      <c r="W449" s="447">
        <f>+V449*O448</f>
        <v>0.50000000000000011</v>
      </c>
      <c r="X449" s="17"/>
      <c r="Y449" s="17"/>
      <c r="Z449" s="17"/>
      <c r="AA449" s="17"/>
      <c r="AB449" s="17"/>
      <c r="AC449" s="17"/>
      <c r="AD449" s="17"/>
      <c r="AE449" s="17"/>
      <c r="AF449" s="17"/>
      <c r="AG449" s="17"/>
    </row>
    <row r="450" spans="1:33" ht="20.25" customHeight="1">
      <c r="A450" s="1539"/>
      <c r="B450" s="1532"/>
      <c r="C450" s="1532"/>
      <c r="D450" s="1532"/>
      <c r="E450" s="1535" t="s">
        <v>398</v>
      </c>
      <c r="F450" s="1536"/>
      <c r="G450" s="1680" t="str">
        <f>+Ciaf!A232</f>
        <v>Guías de implementación de normas técnicas internacionales para la gestión de información geográfica.</v>
      </c>
      <c r="H450" s="1687">
        <f>+Ciaf!W230</f>
        <v>0.1</v>
      </c>
      <c r="I450" s="1589" t="s">
        <v>47</v>
      </c>
      <c r="J450" s="1705">
        <f>+Ciaf!V230</f>
        <v>4</v>
      </c>
      <c r="K450" s="1643">
        <f>+Ciaf!E230</f>
        <v>4</v>
      </c>
      <c r="L450" s="1643" t="str">
        <f>+Ciaf!D230</f>
        <v>Guías</v>
      </c>
      <c r="M450" s="1643" t="str">
        <f>+Ciaf!F230</f>
        <v>Guias de implementación de normas técnicas internacionales actualizadas</v>
      </c>
      <c r="N450" s="1643" t="str">
        <f>+Ciaf!G230</f>
        <v>Eficacia</v>
      </c>
      <c r="O450" s="1633">
        <f>+Ciaf!W233</f>
        <v>0.4</v>
      </c>
      <c r="P450" s="1614"/>
      <c r="Q450" s="1652" t="str">
        <f>+Ciaf!C233</f>
        <v>Realizar labores de investigación sobre actualizaciones normativas</v>
      </c>
      <c r="R450" s="1643" t="str">
        <f>+Ciaf!C230</f>
        <v xml:space="preserve">Oficina CIAF </v>
      </c>
      <c r="S450" s="1658">
        <v>43132</v>
      </c>
      <c r="T450" s="1658">
        <v>43208</v>
      </c>
      <c r="U450" s="481" t="s">
        <v>47</v>
      </c>
      <c r="V450" s="482">
        <f>+Ciaf!V233</f>
        <v>1</v>
      </c>
      <c r="W450" s="483">
        <f>+V450*O450</f>
        <v>0.4</v>
      </c>
      <c r="X450" s="17"/>
      <c r="Y450" s="17"/>
      <c r="Z450" s="17"/>
      <c r="AA450" s="17"/>
      <c r="AB450" s="17"/>
      <c r="AC450" s="17"/>
      <c r="AD450" s="17"/>
      <c r="AE450" s="17"/>
      <c r="AF450" s="17"/>
      <c r="AG450" s="17"/>
    </row>
    <row r="451" spans="1:33" ht="20.25" customHeight="1">
      <c r="A451" s="1539"/>
      <c r="B451" s="1532"/>
      <c r="C451" s="1532"/>
      <c r="D451" s="1532"/>
      <c r="E451" s="1536"/>
      <c r="F451" s="1536"/>
      <c r="G451" s="1539"/>
      <c r="H451" s="1532"/>
      <c r="I451" s="1532"/>
      <c r="J451" s="1532"/>
      <c r="K451" s="1532"/>
      <c r="L451" s="1532"/>
      <c r="M451" s="1532"/>
      <c r="N451" s="1532"/>
      <c r="O451" s="1558"/>
      <c r="P451" s="1558"/>
      <c r="Q451" s="1558"/>
      <c r="R451" s="1532"/>
      <c r="S451" s="1558"/>
      <c r="T451" s="1558"/>
      <c r="U451" s="374" t="s">
        <v>48</v>
      </c>
      <c r="V451" s="337">
        <f>+Ciaf!V234</f>
        <v>0.99990000000000001</v>
      </c>
      <c r="W451" s="433">
        <f>+V451*O450</f>
        <v>0.39996000000000004</v>
      </c>
      <c r="X451" s="17"/>
      <c r="Y451" s="17"/>
      <c r="Z451" s="17"/>
      <c r="AA451" s="17"/>
      <c r="AB451" s="17"/>
      <c r="AC451" s="17"/>
      <c r="AD451" s="17"/>
      <c r="AE451" s="17"/>
      <c r="AF451" s="17"/>
      <c r="AG451" s="17"/>
    </row>
    <row r="452" spans="1:33" ht="20.25" customHeight="1">
      <c r="A452" s="1539"/>
      <c r="B452" s="1532"/>
      <c r="C452" s="1532"/>
      <c r="D452" s="1532"/>
      <c r="E452" s="1536"/>
      <c r="F452" s="1536"/>
      <c r="G452" s="1539"/>
      <c r="H452" s="1532"/>
      <c r="I452" s="1558"/>
      <c r="J452" s="1558"/>
      <c r="K452" s="1532"/>
      <c r="L452" s="1532"/>
      <c r="M452" s="1532"/>
      <c r="N452" s="1532"/>
      <c r="O452" s="1634">
        <f>+Ciaf!W235</f>
        <v>0.1</v>
      </c>
      <c r="P452" s="1614"/>
      <c r="Q452" s="1599" t="str">
        <f>+Ciaf!C235</f>
        <v>Construir el plan de actualización</v>
      </c>
      <c r="R452" s="1532"/>
      <c r="S452" s="1591">
        <v>43208</v>
      </c>
      <c r="T452" s="1591">
        <v>43208</v>
      </c>
      <c r="U452" s="374" t="s">
        <v>47</v>
      </c>
      <c r="V452" s="337">
        <f>+Ciaf!V235</f>
        <v>1</v>
      </c>
      <c r="W452" s="433">
        <f>+V452*O452</f>
        <v>0.1</v>
      </c>
      <c r="X452" s="17"/>
      <c r="Y452" s="17"/>
      <c r="Z452" s="17"/>
      <c r="AA452" s="17"/>
      <c r="AB452" s="17"/>
      <c r="AC452" s="17"/>
      <c r="AD452" s="17"/>
      <c r="AE452" s="17"/>
      <c r="AF452" s="17"/>
      <c r="AG452" s="17"/>
    </row>
    <row r="453" spans="1:33" ht="20.25" customHeight="1">
      <c r="A453" s="1539"/>
      <c r="B453" s="1532"/>
      <c r="C453" s="1532"/>
      <c r="D453" s="1532"/>
      <c r="E453" s="1536"/>
      <c r="F453" s="1536"/>
      <c r="G453" s="1539"/>
      <c r="H453" s="1532"/>
      <c r="I453" s="1570" t="s">
        <v>48</v>
      </c>
      <c r="J453" s="1693">
        <f>+Ciaf!V231</f>
        <v>4</v>
      </c>
      <c r="K453" s="1532"/>
      <c r="L453" s="1532"/>
      <c r="M453" s="1532"/>
      <c r="N453" s="1532"/>
      <c r="O453" s="1558"/>
      <c r="P453" s="1558"/>
      <c r="Q453" s="1558"/>
      <c r="R453" s="1532"/>
      <c r="S453" s="1558"/>
      <c r="T453" s="1558"/>
      <c r="U453" s="374" t="s">
        <v>48</v>
      </c>
      <c r="V453" s="337">
        <f>+Ciaf!V236</f>
        <v>1</v>
      </c>
      <c r="W453" s="433">
        <f>+V453*O452</f>
        <v>0.1</v>
      </c>
      <c r="X453" s="17"/>
      <c r="Y453" s="17"/>
      <c r="Z453" s="17"/>
      <c r="AA453" s="17"/>
      <c r="AB453" s="17"/>
      <c r="AC453" s="17"/>
      <c r="AD453" s="17"/>
      <c r="AE453" s="17"/>
      <c r="AF453" s="17"/>
      <c r="AG453" s="17"/>
    </row>
    <row r="454" spans="1:33" ht="20.25" customHeight="1">
      <c r="A454" s="1539"/>
      <c r="B454" s="1532"/>
      <c r="C454" s="1532"/>
      <c r="D454" s="1532"/>
      <c r="E454" s="1536"/>
      <c r="F454" s="1536"/>
      <c r="G454" s="1539"/>
      <c r="H454" s="1532"/>
      <c r="I454" s="1532"/>
      <c r="J454" s="1532"/>
      <c r="K454" s="1532"/>
      <c r="L454" s="1532"/>
      <c r="M454" s="1532"/>
      <c r="N454" s="1532"/>
      <c r="O454" s="1634">
        <f>+Ciaf!W237</f>
        <v>0.5</v>
      </c>
      <c r="P454" s="1614"/>
      <c r="Q454" s="1599" t="str">
        <f>+Ciaf!C237</f>
        <v>Realizar la actualización de las guías de implementación</v>
      </c>
      <c r="R454" s="1532"/>
      <c r="S454" s="1591">
        <v>43238</v>
      </c>
      <c r="T454" s="1591">
        <v>43435</v>
      </c>
      <c r="U454" s="374" t="s">
        <v>47</v>
      </c>
      <c r="V454" s="337">
        <f>+Ciaf!V237</f>
        <v>1</v>
      </c>
      <c r="W454" s="433">
        <f>+V454*O454</f>
        <v>0.5</v>
      </c>
      <c r="X454" s="17"/>
      <c r="Y454" s="17"/>
      <c r="Z454" s="17"/>
      <c r="AA454" s="17"/>
      <c r="AB454" s="17"/>
      <c r="AC454" s="17"/>
      <c r="AD454" s="17"/>
      <c r="AE454" s="17"/>
      <c r="AF454" s="17"/>
      <c r="AG454" s="17"/>
    </row>
    <row r="455" spans="1:33" ht="20.25" customHeight="1">
      <c r="A455" s="1682"/>
      <c r="B455" s="1558"/>
      <c r="C455" s="1558"/>
      <c r="D455" s="1558"/>
      <c r="E455" s="1557"/>
      <c r="F455" s="1557"/>
      <c r="G455" s="1540"/>
      <c r="H455" s="1533"/>
      <c r="I455" s="1533"/>
      <c r="J455" s="1533"/>
      <c r="K455" s="1533"/>
      <c r="L455" s="1533"/>
      <c r="M455" s="1533"/>
      <c r="N455" s="1533"/>
      <c r="O455" s="1533"/>
      <c r="P455" s="1558"/>
      <c r="Q455" s="1533"/>
      <c r="R455" s="1533"/>
      <c r="S455" s="1533"/>
      <c r="T455" s="1533"/>
      <c r="U455" s="384" t="s">
        <v>48</v>
      </c>
      <c r="V455" s="344" t="str">
        <f>+Ciaf!V238</f>
        <v>62.50%</v>
      </c>
      <c r="W455" s="447" t="e">
        <f>+V455*O454</f>
        <v>#VALUE!</v>
      </c>
      <c r="X455" s="17"/>
      <c r="Y455" s="17"/>
      <c r="Z455" s="17"/>
      <c r="AA455" s="17"/>
      <c r="AB455" s="17"/>
      <c r="AC455" s="17"/>
      <c r="AD455" s="17"/>
      <c r="AE455" s="17"/>
      <c r="AF455" s="17"/>
      <c r="AG455" s="17"/>
    </row>
    <row r="456" spans="1:33" ht="15.75" customHeight="1">
      <c r="A456" s="211" t="s">
        <v>56</v>
      </c>
      <c r="B456" s="1543">
        <f>+J457*B316</f>
        <v>2.3473333333333336E-2</v>
      </c>
      <c r="C456" s="1546"/>
      <c r="D456" s="1547"/>
      <c r="E456" s="1547"/>
      <c r="F456" s="1547"/>
      <c r="G456" s="1548"/>
      <c r="H456" s="1575">
        <f>SUM(H316:H455)</f>
        <v>0.99999999999999989</v>
      </c>
      <c r="I456" s="214" t="s">
        <v>47</v>
      </c>
      <c r="J456" s="214">
        <f>+Ciaf!V2</f>
        <v>0.99999999999999989</v>
      </c>
      <c r="K456" s="215"/>
      <c r="W456" s="485"/>
      <c r="X456" s="17"/>
      <c r="Y456" s="17"/>
      <c r="Z456" s="17"/>
      <c r="AA456" s="17"/>
      <c r="AB456" s="17"/>
      <c r="AC456" s="17"/>
      <c r="AD456" s="17"/>
      <c r="AE456" s="17"/>
      <c r="AF456" s="17"/>
      <c r="AG456" s="17"/>
    </row>
    <row r="457" spans="1:33" ht="15.75" customHeight="1">
      <c r="A457" s="79" t="str">
        <f>+$F$4</f>
        <v>Septiembre</v>
      </c>
      <c r="B457" s="1542"/>
      <c r="C457" s="1549"/>
      <c r="D457" s="1550"/>
      <c r="E457" s="1550"/>
      <c r="F457" s="1550"/>
      <c r="G457" s="1551"/>
      <c r="H457" s="1533"/>
      <c r="I457" s="87" t="s">
        <v>48</v>
      </c>
      <c r="J457" s="89">
        <f>+Ciaf!V3</f>
        <v>0.67066666666666663</v>
      </c>
      <c r="K457" s="486"/>
      <c r="L457" s="487"/>
      <c r="M457" s="487"/>
      <c r="N457" s="487"/>
      <c r="O457" s="487"/>
      <c r="P457" s="487"/>
      <c r="Q457" s="487"/>
      <c r="R457" s="487"/>
      <c r="S457" s="487"/>
      <c r="T457" s="487"/>
      <c r="U457" s="487"/>
      <c r="V457" s="487"/>
      <c r="W457" s="488"/>
      <c r="X457" s="17"/>
      <c r="Y457" s="17"/>
      <c r="Z457" s="17"/>
      <c r="AA457" s="17"/>
      <c r="AB457" s="17"/>
      <c r="AC457" s="17"/>
      <c r="AD457" s="17"/>
      <c r="AE457" s="17"/>
      <c r="AF457" s="17"/>
      <c r="AG457" s="17"/>
    </row>
    <row r="458" spans="1:33" ht="15.75" customHeight="1">
      <c r="A458" s="425"/>
      <c r="B458" s="425"/>
      <c r="C458" s="17"/>
      <c r="D458" s="17"/>
      <c r="E458" s="426"/>
      <c r="F458" s="426"/>
      <c r="G458" s="427"/>
      <c r="H458" s="427"/>
      <c r="I458" s="427"/>
      <c r="J458" s="427"/>
      <c r="K458" s="428"/>
      <c r="L458" s="17"/>
      <c r="M458" s="17"/>
      <c r="N458" s="17"/>
      <c r="O458" s="17"/>
      <c r="R458" s="426"/>
      <c r="S458" s="429"/>
      <c r="T458" s="430"/>
      <c r="U458" s="430"/>
      <c r="V458" s="17"/>
      <c r="W458" s="17"/>
      <c r="X458" s="17"/>
      <c r="Y458" s="17"/>
      <c r="Z458" s="17"/>
      <c r="AA458" s="17"/>
      <c r="AB458" s="17"/>
      <c r="AC458" s="17"/>
      <c r="AD458" s="17"/>
      <c r="AE458" s="17"/>
      <c r="AF458" s="17"/>
      <c r="AG458" s="17"/>
    </row>
    <row r="459" spans="1:33" ht="45.75" customHeight="1">
      <c r="A459" s="1729" t="str">
        <f>+Difu!I2</f>
        <v xml:space="preserve">DIFUSION Y COMERCIALIZACION </v>
      </c>
      <c r="B459" s="1679">
        <v>0.05</v>
      </c>
      <c r="C459" s="1552" t="s">
        <v>617</v>
      </c>
      <c r="D459" s="1552" t="s">
        <v>618</v>
      </c>
      <c r="E459" s="1544" t="s">
        <v>619</v>
      </c>
      <c r="F459" s="1544" t="s">
        <v>620</v>
      </c>
      <c r="G459" s="1545" t="str">
        <f>+Difu!A7</f>
        <v>Investigaciones de Mercado</v>
      </c>
      <c r="H459" s="1685">
        <f>+Difu!W5</f>
        <v>0.2</v>
      </c>
      <c r="I459" s="1569" t="s">
        <v>47</v>
      </c>
      <c r="J459" s="1569">
        <f>+Difu!V5</f>
        <v>1</v>
      </c>
      <c r="K459" s="1631">
        <f>+Difu!E5</f>
        <v>1</v>
      </c>
      <c r="L459" s="1595" t="str">
        <f>+Difu!D5</f>
        <v>Porcentaje</v>
      </c>
      <c r="M459" s="1595" t="str">
        <f>+Difu!F5</f>
        <v>Porcentaje avance Investigaciones de Mercado</v>
      </c>
      <c r="N459" s="1595" t="str">
        <f>+Difu!G5</f>
        <v>EFICACIA</v>
      </c>
      <c r="O459" s="1631">
        <f>+Difu!W8</f>
        <v>0.15</v>
      </c>
      <c r="P459" s="1614"/>
      <c r="Q459" s="1600" t="str">
        <f>+Difu!C8</f>
        <v xml:space="preserve">Realizar la caracterización de la competencia en las lineas de producción como son Avaluos, Laboratorio Nacional del Suelos, Cursos CIAF e Información Geográfica a nivel de Bogotá D.C. </v>
      </c>
      <c r="R459" s="1595" t="str">
        <f>+Difu!C5</f>
        <v>OFICINA DE DIFUSION Y MERCADEO</v>
      </c>
      <c r="S459" s="1592">
        <v>43101</v>
      </c>
      <c r="T459" s="1592">
        <v>43435</v>
      </c>
      <c r="U459" s="371" t="s">
        <v>47</v>
      </c>
      <c r="V459" s="334">
        <f>+Difu!V8</f>
        <v>1</v>
      </c>
      <c r="W459" s="373">
        <f>+V459*O459</f>
        <v>0.15</v>
      </c>
      <c r="X459" s="17"/>
      <c r="Y459" s="17"/>
      <c r="Z459" s="17"/>
      <c r="AA459" s="17"/>
      <c r="AB459" s="17"/>
      <c r="AC459" s="17"/>
      <c r="AD459" s="17"/>
      <c r="AE459" s="17"/>
      <c r="AF459" s="17"/>
      <c r="AG459" s="17"/>
    </row>
    <row r="460" spans="1:33" ht="45.75" customHeight="1">
      <c r="A460" s="1730"/>
      <c r="B460" s="1532"/>
      <c r="C460" s="1532"/>
      <c r="D460" s="1532"/>
      <c r="E460" s="1536"/>
      <c r="F460" s="1536"/>
      <c r="G460" s="1539"/>
      <c r="H460" s="1548"/>
      <c r="I460" s="1532"/>
      <c r="J460" s="1532"/>
      <c r="K460" s="1532"/>
      <c r="L460" s="1532"/>
      <c r="M460" s="1532"/>
      <c r="N460" s="1532"/>
      <c r="O460" s="1558"/>
      <c r="P460" s="1558"/>
      <c r="Q460" s="1532"/>
      <c r="R460" s="1558"/>
      <c r="S460" s="1558"/>
      <c r="T460" s="1558"/>
      <c r="U460" s="374" t="s">
        <v>48</v>
      </c>
      <c r="V460" s="337">
        <f>+Difu!V9</f>
        <v>0.5</v>
      </c>
      <c r="W460" s="375">
        <f>+V460*O459</f>
        <v>7.4999999999999997E-2</v>
      </c>
      <c r="X460" s="17"/>
      <c r="Y460" s="17"/>
      <c r="Z460" s="17"/>
      <c r="AA460" s="17"/>
      <c r="AB460" s="17"/>
      <c r="AC460" s="17"/>
      <c r="AD460" s="17"/>
      <c r="AE460" s="17"/>
      <c r="AF460" s="17"/>
      <c r="AG460" s="17"/>
    </row>
    <row r="461" spans="1:33" ht="51" customHeight="1">
      <c r="A461" s="1730"/>
      <c r="B461" s="1532"/>
      <c r="C461" s="1532"/>
      <c r="D461" s="1532"/>
      <c r="E461" s="1536"/>
      <c r="F461" s="1536"/>
      <c r="G461" s="1539"/>
      <c r="H461" s="1548"/>
      <c r="I461" s="1532"/>
      <c r="J461" s="1532"/>
      <c r="K461" s="1532"/>
      <c r="L461" s="1532"/>
      <c r="M461" s="1532"/>
      <c r="N461" s="1532"/>
      <c r="O461" s="1634">
        <f>+Difu!W10</f>
        <v>0.25</v>
      </c>
      <c r="P461" s="1614"/>
      <c r="Q461" s="1599" t="str">
        <f>+Difu!C10</f>
        <v xml:space="preserve">Realizar el proceso de identificación de  los clientes de la Entidad (segmentación) durante los tres últimos años. </v>
      </c>
      <c r="R461" s="1669" t="str">
        <f>+Difu!C5</f>
        <v>OFICINA DE DIFUSION Y MERCADEO</v>
      </c>
      <c r="S461" s="1591">
        <v>43101</v>
      </c>
      <c r="T461" s="1591">
        <v>43435</v>
      </c>
      <c r="U461" s="374" t="s">
        <v>47</v>
      </c>
      <c r="V461" s="337">
        <f>+Difu!V10</f>
        <v>1</v>
      </c>
      <c r="W461" s="375">
        <f>+V461*O461</f>
        <v>0.25</v>
      </c>
      <c r="X461" s="17"/>
      <c r="Y461" s="17"/>
      <c r="Z461" s="17"/>
      <c r="AA461" s="17"/>
      <c r="AB461" s="17"/>
      <c r="AC461" s="17"/>
      <c r="AD461" s="17"/>
      <c r="AE461" s="17"/>
      <c r="AF461" s="17"/>
      <c r="AG461" s="17"/>
    </row>
    <row r="462" spans="1:33" ht="51" customHeight="1">
      <c r="A462" s="1730"/>
      <c r="B462" s="1532"/>
      <c r="C462" s="1532"/>
      <c r="D462" s="1532"/>
      <c r="E462" s="1536"/>
      <c r="F462" s="1536"/>
      <c r="G462" s="1539"/>
      <c r="H462" s="1548"/>
      <c r="I462" s="1532"/>
      <c r="J462" s="1532"/>
      <c r="K462" s="1532"/>
      <c r="L462" s="1532"/>
      <c r="M462" s="1532"/>
      <c r="N462" s="1532"/>
      <c r="O462" s="1558"/>
      <c r="P462" s="1558"/>
      <c r="Q462" s="1558"/>
      <c r="R462" s="1558"/>
      <c r="S462" s="1558"/>
      <c r="T462" s="1558"/>
      <c r="U462" s="374" t="s">
        <v>48</v>
      </c>
      <c r="V462" s="337">
        <f>+Difu!V11</f>
        <v>1</v>
      </c>
      <c r="W462" s="375">
        <f>+V462*O461</f>
        <v>0.25</v>
      </c>
      <c r="X462" s="17"/>
      <c r="Y462" s="17"/>
      <c r="Z462" s="17"/>
      <c r="AA462" s="17"/>
      <c r="AB462" s="17"/>
      <c r="AC462" s="17"/>
      <c r="AD462" s="17"/>
      <c r="AE462" s="17"/>
      <c r="AF462" s="17"/>
      <c r="AG462" s="17"/>
    </row>
    <row r="463" spans="1:33" ht="54.75" customHeight="1">
      <c r="A463" s="1730"/>
      <c r="B463" s="1532"/>
      <c r="C463" s="1532"/>
      <c r="D463" s="1532"/>
      <c r="E463" s="1536"/>
      <c r="F463" s="1536"/>
      <c r="G463" s="1539"/>
      <c r="H463" s="1548"/>
      <c r="I463" s="1532"/>
      <c r="J463" s="1532"/>
      <c r="K463" s="1532"/>
      <c r="L463" s="1532"/>
      <c r="M463" s="1532"/>
      <c r="N463" s="1532"/>
      <c r="O463" s="1634">
        <f>+Difu!W12</f>
        <v>0.25</v>
      </c>
      <c r="P463" s="1614"/>
      <c r="Q463" s="1599" t="str">
        <f>+Difu!C12</f>
        <v xml:space="preserve">Evaluar la satisfacción del cliente externo a nivel de percepción de producto adquirido y el servicio proporcionado en los Centros de Información Geográfica (CIG) de la Entidad  en las 22 Direcciones Territoriales. </v>
      </c>
      <c r="R463" s="1669" t="str">
        <f>+Difu!C5</f>
        <v>OFICINA DE DIFUSION Y MERCADEO</v>
      </c>
      <c r="S463" s="230"/>
      <c r="T463" s="230"/>
      <c r="U463" s="374" t="s">
        <v>47</v>
      </c>
      <c r="V463" s="337">
        <f>+Difu!V12</f>
        <v>1</v>
      </c>
      <c r="W463" s="375">
        <f>+V463*O463</f>
        <v>0.25</v>
      </c>
      <c r="X463" s="17"/>
      <c r="Y463" s="17"/>
      <c r="Z463" s="17"/>
      <c r="AA463" s="17"/>
      <c r="AB463" s="17"/>
      <c r="AC463" s="17"/>
      <c r="AD463" s="17"/>
      <c r="AE463" s="17"/>
      <c r="AF463" s="17"/>
      <c r="AG463" s="17"/>
    </row>
    <row r="464" spans="1:33" ht="54.75" customHeight="1">
      <c r="A464" s="1730"/>
      <c r="B464" s="1532"/>
      <c r="C464" s="1532"/>
      <c r="D464" s="1532"/>
      <c r="E464" s="1536"/>
      <c r="F464" s="1536"/>
      <c r="G464" s="1539"/>
      <c r="H464" s="1548"/>
      <c r="I464" s="1532"/>
      <c r="J464" s="1532"/>
      <c r="K464" s="1532"/>
      <c r="L464" s="1532"/>
      <c r="M464" s="1532"/>
      <c r="N464" s="1532"/>
      <c r="O464" s="1558"/>
      <c r="P464" s="1558"/>
      <c r="Q464" s="1558"/>
      <c r="R464" s="1558"/>
      <c r="S464" s="230"/>
      <c r="T464" s="230"/>
      <c r="U464" s="374" t="s">
        <v>48</v>
      </c>
      <c r="V464" s="337">
        <f>+Difu!V13</f>
        <v>0.5</v>
      </c>
      <c r="W464" s="375">
        <f>+V464*O463</f>
        <v>0.125</v>
      </c>
      <c r="X464" s="17"/>
      <c r="Y464" s="17"/>
      <c r="Z464" s="17"/>
      <c r="AA464" s="17"/>
      <c r="AB464" s="17"/>
      <c r="AC464" s="17"/>
      <c r="AD464" s="17"/>
      <c r="AE464" s="17"/>
      <c r="AF464" s="17"/>
      <c r="AG464" s="17"/>
    </row>
    <row r="465" spans="1:33" ht="38.25" customHeight="1">
      <c r="A465" s="1730"/>
      <c r="B465" s="1532"/>
      <c r="C465" s="1532"/>
      <c r="D465" s="1532"/>
      <c r="E465" s="1536"/>
      <c r="F465" s="1536"/>
      <c r="G465" s="1539"/>
      <c r="H465" s="1548"/>
      <c r="I465" s="1570" t="s">
        <v>48</v>
      </c>
      <c r="J465" s="1570">
        <f>+Difu!V6</f>
        <v>0.6875</v>
      </c>
      <c r="K465" s="1532"/>
      <c r="L465" s="1532"/>
      <c r="M465" s="1532"/>
      <c r="N465" s="1532"/>
      <c r="O465" s="1634">
        <f>+Difu!W14</f>
        <v>0.1</v>
      </c>
      <c r="P465" s="1614"/>
      <c r="Q465" s="1599" t="str">
        <f>+Difu!C14</f>
        <v xml:space="preserve">Elaborar la ruta metodólogica para la incorporación del componente de Investigación y Desarrollo (I+D) en el proceso de Marketing de la Entidad. </v>
      </c>
      <c r="R465" s="1669" t="str">
        <f>+Difu!C5</f>
        <v>OFICINA DE DIFUSION Y MERCADEO</v>
      </c>
      <c r="S465" s="1591">
        <v>43101</v>
      </c>
      <c r="T465" s="1591">
        <v>43435</v>
      </c>
      <c r="U465" s="374" t="s">
        <v>47</v>
      </c>
      <c r="V465" s="337">
        <f>+Difu!V14</f>
        <v>1</v>
      </c>
      <c r="W465" s="375">
        <f>+V465*O465</f>
        <v>0.1</v>
      </c>
      <c r="X465" s="17"/>
      <c r="Y465" s="17"/>
      <c r="Z465" s="17"/>
      <c r="AA465" s="17"/>
      <c r="AB465" s="17"/>
      <c r="AC465" s="17"/>
      <c r="AD465" s="17"/>
      <c r="AE465" s="17"/>
      <c r="AF465" s="17"/>
      <c r="AG465" s="17"/>
    </row>
    <row r="466" spans="1:33" ht="38.25" customHeight="1">
      <c r="A466" s="1730"/>
      <c r="B466" s="1532"/>
      <c r="C466" s="1532"/>
      <c r="D466" s="1532"/>
      <c r="E466" s="1536"/>
      <c r="F466" s="1536"/>
      <c r="G466" s="1539"/>
      <c r="H466" s="1548"/>
      <c r="I466" s="1532"/>
      <c r="J466" s="1532"/>
      <c r="K466" s="1532"/>
      <c r="L466" s="1532"/>
      <c r="M466" s="1532"/>
      <c r="N466" s="1532"/>
      <c r="O466" s="1558"/>
      <c r="P466" s="1558"/>
      <c r="Q466" s="1558"/>
      <c r="R466" s="1558"/>
      <c r="S466" s="1558"/>
      <c r="T466" s="1558"/>
      <c r="U466" s="374" t="s">
        <v>48</v>
      </c>
      <c r="V466" s="337">
        <f>+Difu!V15</f>
        <v>0</v>
      </c>
      <c r="W466" s="375">
        <f>+V466*O465</f>
        <v>0</v>
      </c>
      <c r="X466" s="17"/>
      <c r="Y466" s="17"/>
      <c r="Z466" s="17"/>
      <c r="AA466" s="17"/>
      <c r="AB466" s="17"/>
      <c r="AC466" s="17"/>
      <c r="AD466" s="17"/>
      <c r="AE466" s="17"/>
      <c r="AF466" s="17"/>
      <c r="AG466" s="17"/>
    </row>
    <row r="467" spans="1:33" ht="42.75" customHeight="1">
      <c r="A467" s="1730"/>
      <c r="B467" s="1532"/>
      <c r="C467" s="1532"/>
      <c r="D467" s="1532"/>
      <c r="E467" s="1536"/>
      <c r="F467" s="1536"/>
      <c r="G467" s="1539"/>
      <c r="H467" s="1548"/>
      <c r="I467" s="1532"/>
      <c r="J467" s="1532"/>
      <c r="K467" s="1532"/>
      <c r="L467" s="1532"/>
      <c r="M467" s="1532"/>
      <c r="N467" s="1532"/>
      <c r="O467" s="1634">
        <f>+Difu!W16</f>
        <v>0.25</v>
      </c>
      <c r="P467" s="1614"/>
      <c r="Q467" s="1652" t="str">
        <f>+Difu!C16</f>
        <v xml:space="preserve">Actualización anual de la Resolución de Precios para vigencia 2018, asi como los ajustes periódicos teniendo en cuenta las necesidades que surjan de las dependencias de la Entidad. </v>
      </c>
      <c r="R467" s="1666" t="str">
        <f>+Difu!C5</f>
        <v>OFICINA DE DIFUSION Y MERCADEO</v>
      </c>
      <c r="S467" s="1591">
        <v>43101</v>
      </c>
      <c r="T467" s="1591">
        <v>43435</v>
      </c>
      <c r="U467" s="374" t="s">
        <v>47</v>
      </c>
      <c r="V467" s="337">
        <f>+Difu!V16</f>
        <v>1</v>
      </c>
      <c r="W467" s="375">
        <f>+V467*O467</f>
        <v>0.25</v>
      </c>
      <c r="X467" s="17"/>
      <c r="Y467" s="17"/>
      <c r="Z467" s="17"/>
      <c r="AA467" s="17"/>
      <c r="AB467" s="17"/>
      <c r="AC467" s="17"/>
      <c r="AD467" s="17"/>
      <c r="AE467" s="17"/>
      <c r="AF467" s="17"/>
      <c r="AG467" s="17"/>
    </row>
    <row r="468" spans="1:33" ht="42.75" customHeight="1">
      <c r="A468" s="1730"/>
      <c r="B468" s="1532"/>
      <c r="C468" s="1532"/>
      <c r="D468" s="1532"/>
      <c r="E468" s="1536"/>
      <c r="F468" s="1536"/>
      <c r="G468" s="1540"/>
      <c r="H468" s="1551"/>
      <c r="I468" s="1533"/>
      <c r="J468" s="1533"/>
      <c r="K468" s="1533"/>
      <c r="L468" s="1533"/>
      <c r="M468" s="1533"/>
      <c r="N468" s="1533"/>
      <c r="O468" s="1533"/>
      <c r="P468" s="1558"/>
      <c r="Q468" s="1533"/>
      <c r="R468" s="1533"/>
      <c r="S468" s="1533"/>
      <c r="T468" s="1533"/>
      <c r="U468" s="384" t="s">
        <v>48</v>
      </c>
      <c r="V468" s="344">
        <f>+Difu!V17</f>
        <v>0.95000000000000007</v>
      </c>
      <c r="W468" s="386">
        <f>+V468*O467</f>
        <v>0.23750000000000002</v>
      </c>
      <c r="X468" s="17"/>
      <c r="Y468" s="17"/>
      <c r="Z468" s="17"/>
      <c r="AA468" s="17"/>
      <c r="AB468" s="17"/>
      <c r="AC468" s="17"/>
      <c r="AD468" s="17"/>
      <c r="AE468" s="17"/>
      <c r="AF468" s="17"/>
      <c r="AG468" s="17"/>
    </row>
    <row r="469" spans="1:33" ht="34.5" customHeight="1">
      <c r="A469" s="1730"/>
      <c r="B469" s="1532"/>
      <c r="C469" s="1532"/>
      <c r="D469" s="1532"/>
      <c r="E469" s="1544" t="s">
        <v>619</v>
      </c>
      <c r="F469" s="1536"/>
      <c r="G469" s="1545" t="str">
        <f>+Difu!A27</f>
        <v>Difusión y promoción de los bienes y servicios Geográficos en el país</v>
      </c>
      <c r="H469" s="1684">
        <f>+Difu!W25</f>
        <v>0.3</v>
      </c>
      <c r="I469" s="1569" t="s">
        <v>47</v>
      </c>
      <c r="J469" s="1586">
        <f>+Difu!V25</f>
        <v>1</v>
      </c>
      <c r="K469" s="1628" t="str">
        <f>+Difu!E25</f>
        <v>100%</v>
      </c>
      <c r="L469" s="1642" t="str">
        <f>+Difu!D25</f>
        <v>Porcentaje</v>
      </c>
      <c r="M469" s="1642" t="str">
        <f>+Difu!F25</f>
        <v>Porcentaje de avance Difusión y promoción de los bienes y servicios Geográficos en el país</v>
      </c>
      <c r="N469" s="1642" t="str">
        <f>+Difu!G25</f>
        <v>EFICACIA</v>
      </c>
      <c r="O469" s="1631">
        <f>+Difu!W28</f>
        <v>0.2</v>
      </c>
      <c r="P469" s="1614"/>
      <c r="Q469" s="1597" t="str">
        <f>+Difu!C28</f>
        <v>Participar en ocho (8) ferias y eventos para la divulgación, promoción y comercialización de bienes y servicios del IGAC.</v>
      </c>
      <c r="R469" s="1595" t="str">
        <f>+Difu!C25</f>
        <v>OFICINA DE DIFUSION Y MERCADEO</v>
      </c>
      <c r="S469" s="1592">
        <v>43101</v>
      </c>
      <c r="T469" s="1592">
        <v>43435</v>
      </c>
      <c r="U469" s="371" t="s">
        <v>47</v>
      </c>
      <c r="V469" s="334">
        <f>+Difu!V28</f>
        <v>1</v>
      </c>
      <c r="W469" s="373">
        <f>+V469*O469</f>
        <v>0.2</v>
      </c>
      <c r="X469" s="17"/>
      <c r="Y469" s="17"/>
      <c r="Z469" s="17"/>
      <c r="AA469" s="17"/>
      <c r="AB469" s="17"/>
      <c r="AC469" s="17"/>
      <c r="AD469" s="17"/>
      <c r="AE469" s="17"/>
      <c r="AF469" s="17"/>
      <c r="AG469" s="17"/>
    </row>
    <row r="470" spans="1:33" ht="34.5" customHeight="1">
      <c r="A470" s="1730"/>
      <c r="B470" s="1532"/>
      <c r="C470" s="1532"/>
      <c r="D470" s="1532"/>
      <c r="E470" s="1536"/>
      <c r="F470" s="1536"/>
      <c r="G470" s="1539"/>
      <c r="H470" s="1547"/>
      <c r="I470" s="1532"/>
      <c r="J470" s="1532"/>
      <c r="K470" s="1548"/>
      <c r="L470" s="1532"/>
      <c r="M470" s="1532"/>
      <c r="N470" s="1532"/>
      <c r="O470" s="1558"/>
      <c r="P470" s="1558"/>
      <c r="Q470" s="1558"/>
      <c r="R470" s="1532"/>
      <c r="S470" s="1558"/>
      <c r="T470" s="1558"/>
      <c r="U470" s="374" t="s">
        <v>48</v>
      </c>
      <c r="V470" s="337">
        <f>+Difu!V29</f>
        <v>1</v>
      </c>
      <c r="W470" s="375">
        <f>+V470*O469</f>
        <v>0.2</v>
      </c>
      <c r="X470" s="17"/>
      <c r="Y470" s="17"/>
      <c r="Z470" s="17"/>
      <c r="AA470" s="17"/>
      <c r="AB470" s="17"/>
      <c r="AC470" s="17"/>
      <c r="AD470" s="17"/>
      <c r="AE470" s="17"/>
      <c r="AF470" s="17"/>
      <c r="AG470" s="17"/>
    </row>
    <row r="471" spans="1:33" ht="49.5" customHeight="1">
      <c r="A471" s="1730"/>
      <c r="B471" s="1532"/>
      <c r="C471" s="1532"/>
      <c r="D471" s="1532"/>
      <c r="E471" s="1536"/>
      <c r="F471" s="1536"/>
      <c r="G471" s="1539"/>
      <c r="H471" s="1547"/>
      <c r="I471" s="1532"/>
      <c r="J471" s="1532"/>
      <c r="K471" s="1548"/>
      <c r="L471" s="1532"/>
      <c r="M471" s="1532"/>
      <c r="N471" s="1532"/>
      <c r="O471" s="1634">
        <f>+Difu!W30</f>
        <v>0.2</v>
      </c>
      <c r="P471" s="1614"/>
      <c r="Q471" s="1598" t="str">
        <f>+Difu!C30</f>
        <v>Realizar 2 (DOS) campañas de comunicación para reposicionar los bienes y servicios, la imagen corporativa, la recordación de marca y el insight del usuario que utiliza la información geográfica de la Entidad.</v>
      </c>
      <c r="R471" s="1532"/>
      <c r="S471" s="1591">
        <v>43101</v>
      </c>
      <c r="T471" s="1591">
        <v>43435</v>
      </c>
      <c r="U471" s="374" t="s">
        <v>47</v>
      </c>
      <c r="V471" s="337">
        <f>+Difu!V30</f>
        <v>1</v>
      </c>
      <c r="W471" s="375">
        <f>+V471*O471</f>
        <v>0.2</v>
      </c>
      <c r="X471" s="17"/>
      <c r="Y471" s="17"/>
      <c r="Z471" s="17"/>
      <c r="AA471" s="17"/>
      <c r="AB471" s="17"/>
      <c r="AC471" s="17"/>
      <c r="AD471" s="17"/>
      <c r="AE471" s="17"/>
      <c r="AF471" s="17"/>
      <c r="AG471" s="17"/>
    </row>
    <row r="472" spans="1:33" ht="49.5" customHeight="1">
      <c r="A472" s="1730"/>
      <c r="B472" s="1532"/>
      <c r="C472" s="1532"/>
      <c r="D472" s="1532"/>
      <c r="E472" s="1536"/>
      <c r="F472" s="1536"/>
      <c r="G472" s="1539"/>
      <c r="H472" s="1547"/>
      <c r="I472" s="1532"/>
      <c r="J472" s="1532"/>
      <c r="K472" s="1548"/>
      <c r="L472" s="1532"/>
      <c r="M472" s="1532"/>
      <c r="N472" s="1532"/>
      <c r="O472" s="1558"/>
      <c r="P472" s="1558"/>
      <c r="Q472" s="1558"/>
      <c r="R472" s="1532"/>
      <c r="S472" s="1558"/>
      <c r="T472" s="1558"/>
      <c r="U472" s="374" t="s">
        <v>48</v>
      </c>
      <c r="V472" s="337">
        <f>+Difu!V31</f>
        <v>0.5</v>
      </c>
      <c r="W472" s="375">
        <f>+V472*O471</f>
        <v>0.1</v>
      </c>
      <c r="X472" s="17"/>
      <c r="Y472" s="17"/>
      <c r="Z472" s="17"/>
      <c r="AA472" s="17"/>
      <c r="AB472" s="17"/>
      <c r="AC472" s="17"/>
      <c r="AD472" s="17"/>
      <c r="AE472" s="17"/>
      <c r="AF472" s="17"/>
      <c r="AG472" s="17"/>
    </row>
    <row r="473" spans="1:33" ht="48.75" customHeight="1">
      <c r="A473" s="1730"/>
      <c r="B473" s="1532"/>
      <c r="C473" s="1532"/>
      <c r="D473" s="1532"/>
      <c r="E473" s="1536"/>
      <c r="F473" s="1536"/>
      <c r="G473" s="1539"/>
      <c r="H473" s="1547"/>
      <c r="I473" s="1532"/>
      <c r="J473" s="1532"/>
      <c r="K473" s="1548"/>
      <c r="L473" s="1532"/>
      <c r="M473" s="1532"/>
      <c r="N473" s="1532"/>
      <c r="O473" s="1634">
        <f>+Difu!W32</f>
        <v>0.3</v>
      </c>
      <c r="P473" s="1614"/>
      <c r="Q473" s="1598" t="str">
        <f>+Difu!C32</f>
        <v xml:space="preserve">Dar a conocer los productos y servicios de la Entidad a  mil (1.000) clientes nuevos del Sector Geográfico de la Entidad a traves de las visitas comerciales que ejecuta la fuerza comercial. </v>
      </c>
      <c r="R473" s="1532"/>
      <c r="S473" s="1591">
        <v>43101</v>
      </c>
      <c r="T473" s="1591">
        <v>43435</v>
      </c>
      <c r="U473" s="374" t="s">
        <v>47</v>
      </c>
      <c r="V473" s="337">
        <f>+Difu!V32</f>
        <v>0.99999999999999989</v>
      </c>
      <c r="W473" s="375">
        <f>+V473*O473</f>
        <v>0.29999999999999993</v>
      </c>
      <c r="X473" s="17"/>
      <c r="Y473" s="17"/>
      <c r="Z473" s="17"/>
      <c r="AA473" s="17"/>
      <c r="AB473" s="17"/>
      <c r="AC473" s="17"/>
      <c r="AD473" s="17"/>
      <c r="AE473" s="17"/>
      <c r="AF473" s="17"/>
      <c r="AG473" s="17"/>
    </row>
    <row r="474" spans="1:33" ht="48.75" customHeight="1">
      <c r="A474" s="1730"/>
      <c r="B474" s="1532"/>
      <c r="C474" s="1532"/>
      <c r="D474" s="1532"/>
      <c r="E474" s="1536"/>
      <c r="F474" s="1536"/>
      <c r="G474" s="1539"/>
      <c r="H474" s="1547"/>
      <c r="I474" s="1558"/>
      <c r="J474" s="1558"/>
      <c r="K474" s="1548"/>
      <c r="L474" s="1532"/>
      <c r="M474" s="1532"/>
      <c r="N474" s="1532"/>
      <c r="O474" s="1558"/>
      <c r="P474" s="1558"/>
      <c r="Q474" s="1558"/>
      <c r="R474" s="1532"/>
      <c r="S474" s="1558"/>
      <c r="T474" s="1558"/>
      <c r="U474" s="374" t="s">
        <v>48</v>
      </c>
      <c r="V474" s="337">
        <f>+Difu!V33</f>
        <v>1.125</v>
      </c>
      <c r="W474" s="375">
        <f>+V474*O473</f>
        <v>0.33749999999999997</v>
      </c>
      <c r="X474" s="17"/>
      <c r="Y474" s="17"/>
      <c r="Z474" s="17"/>
      <c r="AA474" s="17"/>
      <c r="AB474" s="17"/>
      <c r="AC474" s="17"/>
      <c r="AD474" s="17"/>
      <c r="AE474" s="17"/>
      <c r="AF474" s="17"/>
      <c r="AG474" s="17"/>
    </row>
    <row r="475" spans="1:33" ht="49.5" customHeight="1">
      <c r="A475" s="1730"/>
      <c r="B475" s="1532"/>
      <c r="C475" s="1532"/>
      <c r="D475" s="1532"/>
      <c r="E475" s="1536"/>
      <c r="F475" s="1536"/>
      <c r="G475" s="1539"/>
      <c r="H475" s="1547"/>
      <c r="I475" s="1570" t="s">
        <v>48</v>
      </c>
      <c r="J475" s="1570">
        <f>+Difu!V26</f>
        <v>0.94820000000000004</v>
      </c>
      <c r="K475" s="1548"/>
      <c r="L475" s="1532"/>
      <c r="M475" s="1532"/>
      <c r="N475" s="1532"/>
      <c r="O475" s="1634">
        <f>+Difu!W34</f>
        <v>0.1</v>
      </c>
      <c r="P475" s="1614"/>
      <c r="Q475" s="1598" t="str">
        <f>+Difu!C34</f>
        <v xml:space="preserve">Entregar de mil (1.000) cartillas pedagógicas con niños y niñas del pais para crear procesos de conciencización en la comunidad sobre la importancia de la Geográfia para el desarrollo del pais. </v>
      </c>
      <c r="R475" s="1532"/>
      <c r="S475" s="1591">
        <v>43101</v>
      </c>
      <c r="T475" s="1591">
        <v>43435</v>
      </c>
      <c r="U475" s="374" t="s">
        <v>47</v>
      </c>
      <c r="V475" s="337">
        <f>+Difu!V34</f>
        <v>1</v>
      </c>
      <c r="W475" s="375">
        <f>+V475*O475</f>
        <v>0.1</v>
      </c>
      <c r="X475" s="17"/>
      <c r="Y475" s="17"/>
      <c r="Z475" s="17"/>
      <c r="AA475" s="17"/>
      <c r="AB475" s="17"/>
      <c r="AC475" s="17"/>
      <c r="AD475" s="17"/>
      <c r="AE475" s="17"/>
      <c r="AF475" s="17"/>
      <c r="AG475" s="17"/>
    </row>
    <row r="476" spans="1:33" ht="49.5" customHeight="1">
      <c r="A476" s="1730"/>
      <c r="B476" s="1532"/>
      <c r="C476" s="1532"/>
      <c r="D476" s="1532"/>
      <c r="E476" s="1536"/>
      <c r="F476" s="1536"/>
      <c r="G476" s="1539"/>
      <c r="H476" s="1547"/>
      <c r="I476" s="1532"/>
      <c r="J476" s="1532"/>
      <c r="K476" s="1548"/>
      <c r="L476" s="1532"/>
      <c r="M476" s="1532"/>
      <c r="N476" s="1532"/>
      <c r="O476" s="1558"/>
      <c r="P476" s="1558"/>
      <c r="Q476" s="1558"/>
      <c r="R476" s="1532"/>
      <c r="S476" s="1558"/>
      <c r="T476" s="1558"/>
      <c r="U476" s="374" t="s">
        <v>48</v>
      </c>
      <c r="V476" s="337">
        <f>+Difu!V35</f>
        <v>1.4410000000000001</v>
      </c>
      <c r="W476" s="375">
        <f>+V476*O475</f>
        <v>0.14410000000000001</v>
      </c>
      <c r="X476" s="17"/>
      <c r="Y476" s="17"/>
      <c r="Z476" s="17"/>
      <c r="AA476" s="17"/>
      <c r="AB476" s="17"/>
      <c r="AC476" s="17"/>
      <c r="AD476" s="17"/>
      <c r="AE476" s="17"/>
      <c r="AF476" s="17"/>
      <c r="AG476" s="17"/>
    </row>
    <row r="477" spans="1:33" ht="43.5" customHeight="1">
      <c r="A477" s="1730"/>
      <c r="B477" s="1532"/>
      <c r="C477" s="1532"/>
      <c r="D477" s="1532"/>
      <c r="E477" s="1536"/>
      <c r="F477" s="1536"/>
      <c r="G477" s="1539"/>
      <c r="H477" s="1547"/>
      <c r="I477" s="1532"/>
      <c r="J477" s="1532"/>
      <c r="K477" s="1548"/>
      <c r="L477" s="1532"/>
      <c r="M477" s="1532"/>
      <c r="N477" s="1532"/>
      <c r="O477" s="1634">
        <f>+Difu!W36</f>
        <v>0.1</v>
      </c>
      <c r="P477" s="1614"/>
      <c r="Q477" s="1598" t="str">
        <f>+Difu!C36</f>
        <v xml:space="preserve">Desarrollar e Implementar el piloto de Tienda Virtual para ofertar a tráves de comercio electronico las publicaciones y/o investigaciones geográficas priorizadas por la Entidad. </v>
      </c>
      <c r="R477" s="1532"/>
      <c r="S477" s="1591">
        <v>43101</v>
      </c>
      <c r="T477" s="1591">
        <v>43435</v>
      </c>
      <c r="U477" s="374" t="s">
        <v>47</v>
      </c>
      <c r="V477" s="337">
        <f>+Difu!V36</f>
        <v>1</v>
      </c>
      <c r="W477" s="375">
        <f>+V477*O477</f>
        <v>0.1</v>
      </c>
      <c r="X477" s="17"/>
      <c r="Y477" s="17"/>
      <c r="Z477" s="17"/>
      <c r="AA477" s="17"/>
      <c r="AB477" s="17"/>
      <c r="AC477" s="17"/>
      <c r="AD477" s="17"/>
      <c r="AE477" s="17"/>
      <c r="AF477" s="17"/>
      <c r="AG477" s="17"/>
    </row>
    <row r="478" spans="1:33" ht="43.5" customHeight="1">
      <c r="A478" s="1730"/>
      <c r="B478" s="1532"/>
      <c r="C478" s="1532"/>
      <c r="D478" s="1532"/>
      <c r="E478" s="1536"/>
      <c r="F478" s="1536"/>
      <c r="G478" s="1539"/>
      <c r="H478" s="1547"/>
      <c r="I478" s="1532"/>
      <c r="J478" s="1532"/>
      <c r="K478" s="1548"/>
      <c r="L478" s="1532"/>
      <c r="M478" s="1532"/>
      <c r="N478" s="1532"/>
      <c r="O478" s="1558"/>
      <c r="P478" s="1558"/>
      <c r="Q478" s="1558"/>
      <c r="R478" s="1532"/>
      <c r="S478" s="1558"/>
      <c r="T478" s="1558"/>
      <c r="U478" s="374" t="s">
        <v>48</v>
      </c>
      <c r="V478" s="337">
        <f>+Difu!V37</f>
        <v>0.625</v>
      </c>
      <c r="W478" s="375">
        <f>+V478*O477</f>
        <v>6.25E-2</v>
      </c>
      <c r="X478" s="17"/>
      <c r="Y478" s="17"/>
      <c r="Z478" s="17"/>
      <c r="AA478" s="17"/>
      <c r="AB478" s="17"/>
      <c r="AC478" s="17"/>
      <c r="AD478" s="17"/>
      <c r="AE478" s="17"/>
      <c r="AF478" s="17"/>
      <c r="AG478" s="17"/>
    </row>
    <row r="479" spans="1:33" ht="48.75" customHeight="1">
      <c r="A479" s="1730"/>
      <c r="B479" s="1532"/>
      <c r="C479" s="1532"/>
      <c r="D479" s="1532"/>
      <c r="E479" s="1536"/>
      <c r="F479" s="1536"/>
      <c r="G479" s="1539"/>
      <c r="H479" s="1547"/>
      <c r="I479" s="1532"/>
      <c r="J479" s="1532"/>
      <c r="K479" s="1548"/>
      <c r="L479" s="1532"/>
      <c r="M479" s="1532"/>
      <c r="N479" s="1532"/>
      <c r="O479" s="1634">
        <f>+Difu!W38</f>
        <v>0.1</v>
      </c>
      <c r="P479" s="1614"/>
      <c r="Q479" s="1598" t="str">
        <f>+Difu!C38</f>
        <v xml:space="preserve">Diseño e impresión de 2 nuevas publicaciones impresas (Anaglifos de Colombia y Mapa de Rutas) y 1 publicación digital (Suelo para Niños), asi como la restauración de 50 obras de la biblioteca de la Entidad. </v>
      </c>
      <c r="R479" s="1532"/>
      <c r="S479" s="1591">
        <v>43101</v>
      </c>
      <c r="T479" s="1591">
        <v>43435</v>
      </c>
      <c r="U479" s="374" t="s">
        <v>47</v>
      </c>
      <c r="V479" s="337">
        <f>+Difu!V38</f>
        <v>1</v>
      </c>
      <c r="W479" s="375">
        <f>+V479*O479</f>
        <v>0.1</v>
      </c>
      <c r="X479" s="17"/>
      <c r="Y479" s="17"/>
      <c r="Z479" s="17"/>
      <c r="AA479" s="17"/>
      <c r="AB479" s="17"/>
      <c r="AC479" s="17"/>
      <c r="AD479" s="17"/>
      <c r="AE479" s="17"/>
      <c r="AF479" s="17"/>
      <c r="AG479" s="17"/>
    </row>
    <row r="480" spans="1:33" ht="48.75" customHeight="1">
      <c r="A480" s="1730"/>
      <c r="B480" s="1532"/>
      <c r="C480" s="1532"/>
      <c r="D480" s="1532"/>
      <c r="E480" s="1536"/>
      <c r="F480" s="1536"/>
      <c r="G480" s="1540"/>
      <c r="H480" s="1550"/>
      <c r="I480" s="1533"/>
      <c r="J480" s="1533"/>
      <c r="K480" s="1551"/>
      <c r="L480" s="1533"/>
      <c r="M480" s="1533"/>
      <c r="N480" s="1533"/>
      <c r="O480" s="1533"/>
      <c r="P480" s="1558"/>
      <c r="Q480" s="1533"/>
      <c r="R480" s="1533"/>
      <c r="S480" s="1533"/>
      <c r="T480" s="1533"/>
      <c r="U480" s="384" t="s">
        <v>48</v>
      </c>
      <c r="V480" s="344">
        <f>+Difu!V39</f>
        <v>0.66600000000000004</v>
      </c>
      <c r="W480" s="386">
        <f>+V480*O479</f>
        <v>6.6600000000000006E-2</v>
      </c>
      <c r="X480" s="17"/>
      <c r="Y480" s="17"/>
      <c r="Z480" s="17"/>
      <c r="AA480" s="17"/>
      <c r="AB480" s="17"/>
      <c r="AC480" s="17"/>
      <c r="AD480" s="17"/>
      <c r="AE480" s="17"/>
      <c r="AF480" s="17"/>
      <c r="AG480" s="17"/>
    </row>
    <row r="481" spans="1:33" ht="66.75" customHeight="1">
      <c r="A481" s="1730"/>
      <c r="B481" s="1532"/>
      <c r="C481" s="1532"/>
      <c r="D481" s="1532"/>
      <c r="E481" s="1544" t="s">
        <v>619</v>
      </c>
      <c r="F481" s="1536"/>
      <c r="G481" s="1545" t="str">
        <f>+Difu!A47</f>
        <v>Ingresos por venta de bienes y servicios Geográficos de la Entidad</v>
      </c>
      <c r="H481" s="1685">
        <f>+Difu!W45</f>
        <v>0.3</v>
      </c>
      <c r="I481" s="1569" t="s">
        <v>47</v>
      </c>
      <c r="J481" s="1774">
        <f>+Difu!V45</f>
        <v>8903115208.0000019</v>
      </c>
      <c r="K481" s="1706">
        <f>+Difu!E45</f>
        <v>8903115208</v>
      </c>
      <c r="L481" s="1659" t="str">
        <f>+Difu!D45</f>
        <v>Pesos</v>
      </c>
      <c r="M481" s="1642" t="str">
        <f>+Difu!F45</f>
        <v>Venta de bienes y servicios Geográficos</v>
      </c>
      <c r="N481" s="1659" t="str">
        <f>+Difu!G45</f>
        <v>EFICACIA</v>
      </c>
      <c r="O481" s="1645">
        <f>+Difu!W48</f>
        <v>0.5</v>
      </c>
      <c r="P481" s="1614"/>
      <c r="Q481" s="1597" t="str">
        <f>+Difu!C48</f>
        <v>Realizar el seguimiento a los indicadores de cumplimiento de los ingresos mensuales por venta de bienes y servicios de la Entidad en cada una de as Direcciones Teritoriales a nivel Nacional. (Sede Central: $2.931.638.729 y Direcciones Territoriales: $5.971.476.479).</v>
      </c>
      <c r="R481" s="1642" t="str">
        <f>+Difu!C45</f>
        <v>OFICINA DE DIFUSION Y MERCADEO</v>
      </c>
      <c r="S481" s="1592">
        <v>43101</v>
      </c>
      <c r="T481" s="1592">
        <v>43435</v>
      </c>
      <c r="U481" s="371" t="s">
        <v>47</v>
      </c>
      <c r="V481" s="334">
        <f>+Difu!V48</f>
        <v>1</v>
      </c>
      <c r="W481" s="432">
        <f>+V481*O481</f>
        <v>0.5</v>
      </c>
      <c r="X481" s="17"/>
      <c r="Y481" s="17"/>
      <c r="Z481" s="17"/>
      <c r="AA481" s="17"/>
      <c r="AB481" s="17"/>
      <c r="AC481" s="17"/>
      <c r="AD481" s="17"/>
      <c r="AE481" s="17"/>
      <c r="AF481" s="17"/>
      <c r="AG481" s="17"/>
    </row>
    <row r="482" spans="1:33" ht="66.75" customHeight="1">
      <c r="A482" s="1730"/>
      <c r="B482" s="1532"/>
      <c r="C482" s="1532"/>
      <c r="D482" s="1532"/>
      <c r="E482" s="1536"/>
      <c r="F482" s="1536"/>
      <c r="G482" s="1539"/>
      <c r="H482" s="1548"/>
      <c r="I482" s="1532"/>
      <c r="J482" s="1532"/>
      <c r="K482" s="1532"/>
      <c r="L482" s="1532"/>
      <c r="M482" s="1532"/>
      <c r="N482" s="1532"/>
      <c r="O482" s="1557"/>
      <c r="P482" s="1558"/>
      <c r="Q482" s="1558"/>
      <c r="R482" s="1532"/>
      <c r="S482" s="1558"/>
      <c r="T482" s="1558"/>
      <c r="U482" s="374" t="s">
        <v>48</v>
      </c>
      <c r="V482" s="337">
        <f>+Difu!V49</f>
        <v>0.6361</v>
      </c>
      <c r="W482" s="433">
        <f>+V482*O481</f>
        <v>0.31805</v>
      </c>
      <c r="X482" s="17"/>
      <c r="Y482" s="17"/>
      <c r="Z482" s="17"/>
      <c r="AA482" s="17"/>
      <c r="AB482" s="17"/>
      <c r="AC482" s="17"/>
      <c r="AD482" s="17"/>
      <c r="AE482" s="17"/>
      <c r="AF482" s="17"/>
      <c r="AG482" s="17"/>
    </row>
    <row r="483" spans="1:33" ht="94.5" customHeight="1">
      <c r="A483" s="1730"/>
      <c r="B483" s="1532"/>
      <c r="C483" s="1532"/>
      <c r="D483" s="1532"/>
      <c r="E483" s="1536"/>
      <c r="F483" s="1536"/>
      <c r="G483" s="1539"/>
      <c r="H483" s="1548"/>
      <c r="I483" s="1773" t="s">
        <v>48</v>
      </c>
      <c r="J483" s="1775">
        <f>+Difu!V46</f>
        <v>5741951993</v>
      </c>
      <c r="K483" s="1532"/>
      <c r="L483" s="1532"/>
      <c r="M483" s="1532"/>
      <c r="N483" s="1532"/>
      <c r="O483" s="1646">
        <f>+Difu!W50</f>
        <v>0.5</v>
      </c>
      <c r="P483" s="1614"/>
      <c r="Q483" s="1598" t="str">
        <f>+Difu!C50</f>
        <v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v>
      </c>
      <c r="R483" s="1532"/>
      <c r="S483" s="1591">
        <v>43101</v>
      </c>
      <c r="T483" s="1591">
        <v>43435</v>
      </c>
      <c r="U483" s="374" t="s">
        <v>47</v>
      </c>
      <c r="V483" s="337">
        <f>+Difu!V50</f>
        <v>1</v>
      </c>
      <c r="W483" s="433">
        <f>+V483*O483</f>
        <v>0.5</v>
      </c>
      <c r="X483" s="17"/>
      <c r="Y483" s="17"/>
      <c r="Z483" s="17"/>
      <c r="AA483" s="17"/>
      <c r="AB483" s="17"/>
      <c r="AC483" s="17"/>
      <c r="AD483" s="17"/>
      <c r="AE483" s="17"/>
      <c r="AF483" s="17"/>
      <c r="AG483" s="17"/>
    </row>
    <row r="484" spans="1:33" ht="94.5" customHeight="1">
      <c r="A484" s="1730"/>
      <c r="B484" s="1532"/>
      <c r="C484" s="1532"/>
      <c r="D484" s="1532"/>
      <c r="E484" s="1536"/>
      <c r="F484" s="1536"/>
      <c r="G484" s="1540"/>
      <c r="H484" s="1551"/>
      <c r="I484" s="1533"/>
      <c r="J484" s="1533"/>
      <c r="K484" s="1533"/>
      <c r="L484" s="1533"/>
      <c r="M484" s="1533"/>
      <c r="N484" s="1533"/>
      <c r="O484" s="1537"/>
      <c r="P484" s="1558"/>
      <c r="Q484" s="1533"/>
      <c r="R484" s="1533"/>
      <c r="S484" s="1533"/>
      <c r="T484" s="1533"/>
      <c r="U484" s="384" t="s">
        <v>48</v>
      </c>
      <c r="V484" s="344">
        <f>+Difu!V51</f>
        <v>0.6361</v>
      </c>
      <c r="W484" s="447">
        <f>+V484*O483</f>
        <v>0.31805</v>
      </c>
      <c r="X484" s="17"/>
      <c r="Y484" s="17"/>
      <c r="Z484" s="17"/>
      <c r="AA484" s="17"/>
      <c r="AB484" s="17"/>
      <c r="AC484" s="17"/>
      <c r="AD484" s="17"/>
      <c r="AE484" s="17"/>
      <c r="AF484" s="17"/>
      <c r="AG484" s="17"/>
    </row>
    <row r="485" spans="1:33" ht="42.75" customHeight="1">
      <c r="A485" s="1730"/>
      <c r="B485" s="1532"/>
      <c r="C485" s="1532"/>
      <c r="D485" s="1532"/>
      <c r="E485" s="1544" t="s">
        <v>619</v>
      </c>
      <c r="F485" s="1536"/>
      <c r="G485" s="1585" t="str">
        <f>+Difu!A67</f>
        <v>Proyecto piloto de CRM (Customer Relationship Managment)</v>
      </c>
      <c r="H485" s="1683">
        <f>+Difu!W65</f>
        <v>0.2</v>
      </c>
      <c r="I485" s="1770" t="s">
        <v>47</v>
      </c>
      <c r="J485" s="1769">
        <f>+Difu!V65</f>
        <v>1</v>
      </c>
      <c r="K485" s="1647">
        <f>+Difu!E65</f>
        <v>1</v>
      </c>
      <c r="L485" s="1660" t="str">
        <f>+Difu!D65</f>
        <v>Porcentaje</v>
      </c>
      <c r="M485" s="1660" t="str">
        <f>+Difu!F65</f>
        <v>Porcentaje avance Proyecto piloto de CRM</v>
      </c>
      <c r="N485" s="1660" t="str">
        <f>+Difu!G65</f>
        <v>EFICACIA</v>
      </c>
      <c r="O485" s="1644">
        <f>+Difu!W68</f>
        <v>0.6</v>
      </c>
      <c r="P485" s="1614"/>
      <c r="Q485" s="1600" t="str">
        <f>+Difu!C68</f>
        <v>Implementar el seguimiento y monitoreo de la administración de la base de clientes actuales y potenciales de la Entidad. (CRM)</v>
      </c>
      <c r="R485" s="1642" t="str">
        <f>+Difu!C65</f>
        <v>OFICINA DE DIFUSION Y MERCADEO</v>
      </c>
      <c r="S485" s="1592">
        <v>43101</v>
      </c>
      <c r="T485" s="1592">
        <v>43435</v>
      </c>
      <c r="U485" s="371" t="s">
        <v>47</v>
      </c>
      <c r="V485" s="334">
        <f>+Difu!V68</f>
        <v>1</v>
      </c>
      <c r="W485" s="432">
        <f>+V485*O485</f>
        <v>0.6</v>
      </c>
      <c r="X485" s="17"/>
      <c r="Y485" s="17"/>
      <c r="Z485" s="17"/>
      <c r="AA485" s="17"/>
      <c r="AB485" s="17"/>
      <c r="AC485" s="17"/>
      <c r="AD485" s="17"/>
      <c r="AE485" s="17"/>
      <c r="AF485" s="17"/>
      <c r="AG485" s="17"/>
    </row>
    <row r="486" spans="1:33" ht="42.75" customHeight="1">
      <c r="A486" s="1730"/>
      <c r="B486" s="1532"/>
      <c r="C486" s="1532"/>
      <c r="D486" s="1532"/>
      <c r="E486" s="1536"/>
      <c r="F486" s="1536"/>
      <c r="G486" s="1539"/>
      <c r="H486" s="1548"/>
      <c r="I486" s="1558"/>
      <c r="J486" s="1558"/>
      <c r="K486" s="1532"/>
      <c r="L486" s="1532"/>
      <c r="M486" s="1532"/>
      <c r="N486" s="1532"/>
      <c r="O486" s="1557"/>
      <c r="P486" s="1558"/>
      <c r="Q486" s="1558"/>
      <c r="R486" s="1532"/>
      <c r="S486" s="1558"/>
      <c r="T486" s="1558"/>
      <c r="U486" s="374" t="s">
        <v>48</v>
      </c>
      <c r="V486" s="337">
        <f>+Difu!V69</f>
        <v>0.66600000000000004</v>
      </c>
      <c r="W486" s="433">
        <f>+V486*O485</f>
        <v>0.39960000000000001</v>
      </c>
      <c r="X486" s="17"/>
      <c r="Y486" s="17"/>
      <c r="Z486" s="17"/>
      <c r="AA486" s="17"/>
      <c r="AB486" s="17"/>
      <c r="AC486" s="17"/>
      <c r="AD486" s="17"/>
      <c r="AE486" s="17"/>
      <c r="AF486" s="17"/>
      <c r="AG486" s="17"/>
    </row>
    <row r="487" spans="1:33" ht="50.25" customHeight="1">
      <c r="A487" s="1730"/>
      <c r="B487" s="1532"/>
      <c r="C487" s="1532"/>
      <c r="D487" s="1532"/>
      <c r="E487" s="1536"/>
      <c r="F487" s="1536"/>
      <c r="G487" s="1539"/>
      <c r="H487" s="1548"/>
      <c r="I487" s="1772" t="s">
        <v>48</v>
      </c>
      <c r="J487" s="1771">
        <f>+Difu!V66</f>
        <v>0.6996</v>
      </c>
      <c r="K487" s="1532"/>
      <c r="L487" s="1532"/>
      <c r="M487" s="1532"/>
      <c r="N487" s="1532"/>
      <c r="O487" s="1649">
        <f>+Difu!W70</f>
        <v>0.4</v>
      </c>
      <c r="P487" s="1614"/>
      <c r="Q487" s="1599" t="str">
        <f>+Difu!C70</f>
        <v>Implementar un plan de acción para recuperar, mantener y fidelizar los clientes por cada una de las Subdirecciones de la Entidad. (Agrología, Catastro, CIAF, y Geográfia y Cartografía).</v>
      </c>
      <c r="R487" s="1532"/>
      <c r="S487" s="1591">
        <v>43101</v>
      </c>
      <c r="T487" s="1591">
        <v>43435</v>
      </c>
      <c r="U487" s="374" t="s">
        <v>47</v>
      </c>
      <c r="V487" s="337">
        <f>+Difu!V70</f>
        <v>1</v>
      </c>
      <c r="W487" s="433">
        <f>+V487*O487</f>
        <v>0.4</v>
      </c>
      <c r="X487" s="17"/>
      <c r="Y487" s="17"/>
      <c r="Z487" s="17"/>
      <c r="AA487" s="17"/>
      <c r="AB487" s="17"/>
      <c r="AC487" s="17"/>
      <c r="AD487" s="17"/>
      <c r="AE487" s="17"/>
      <c r="AF487" s="17"/>
      <c r="AG487" s="17"/>
    </row>
    <row r="488" spans="1:33" ht="50.25" customHeight="1">
      <c r="A488" s="1731"/>
      <c r="B488" s="1532"/>
      <c r="C488" s="1532"/>
      <c r="D488" s="1532"/>
      <c r="E488" s="1536"/>
      <c r="F488" s="1536"/>
      <c r="G488" s="1539"/>
      <c r="H488" s="1548"/>
      <c r="I488" s="1532"/>
      <c r="J488" s="1532"/>
      <c r="K488" s="1532"/>
      <c r="L488" s="1532"/>
      <c r="M488" s="1532"/>
      <c r="N488" s="1532"/>
      <c r="O488" s="1536"/>
      <c r="P488" s="1558"/>
      <c r="Q488" s="1532"/>
      <c r="R488" s="1532"/>
      <c r="S488" s="1532"/>
      <c r="T488" s="1532"/>
      <c r="U488" s="166" t="s">
        <v>48</v>
      </c>
      <c r="V488" s="511">
        <f>+Difu!V71</f>
        <v>0.75</v>
      </c>
      <c r="W488" s="513">
        <f>+V488*O487</f>
        <v>0.30000000000000004</v>
      </c>
      <c r="X488" s="17"/>
      <c r="Y488" s="17"/>
      <c r="Z488" s="17"/>
      <c r="AA488" s="17"/>
      <c r="AB488" s="17"/>
      <c r="AC488" s="17"/>
      <c r="AD488" s="17"/>
      <c r="AE488" s="17"/>
      <c r="AF488" s="17"/>
      <c r="AG488" s="17"/>
    </row>
    <row r="489" spans="1:33" ht="15.75" customHeight="1">
      <c r="A489" s="66" t="s">
        <v>56</v>
      </c>
      <c r="B489" s="1541">
        <f>+J490*B459</f>
        <v>3.7768061031761953E-2</v>
      </c>
      <c r="C489" s="1553"/>
      <c r="D489" s="1554"/>
      <c r="E489" s="1554"/>
      <c r="F489" s="1554"/>
      <c r="G489" s="1555"/>
      <c r="H489" s="1637">
        <f>SUM(H459:H488)</f>
        <v>1</v>
      </c>
      <c r="I489" s="72" t="s">
        <v>47</v>
      </c>
      <c r="J489" s="72">
        <f>+Difu!V2</f>
        <v>1</v>
      </c>
      <c r="K489" s="75"/>
      <c r="L489" s="514"/>
      <c r="M489" s="514"/>
      <c r="N489" s="514"/>
      <c r="O489" s="514"/>
      <c r="P489" s="514"/>
      <c r="Q489" s="514"/>
      <c r="R489" s="514"/>
      <c r="S489" s="514"/>
      <c r="T489" s="514"/>
      <c r="U489" s="514"/>
      <c r="V489" s="514"/>
      <c r="W489" s="515"/>
      <c r="X489" s="17"/>
      <c r="Y489" s="17"/>
      <c r="Z489" s="17"/>
      <c r="AA489" s="17"/>
      <c r="AB489" s="17"/>
      <c r="AC489" s="17"/>
      <c r="AD489" s="17"/>
      <c r="AE489" s="17"/>
      <c r="AF489" s="17"/>
      <c r="AG489" s="17"/>
    </row>
    <row r="490" spans="1:33" ht="15.75" customHeight="1">
      <c r="A490" s="79" t="str">
        <f>+$F$4</f>
        <v>Septiembre</v>
      </c>
      <c r="B490" s="1542"/>
      <c r="C490" s="1549"/>
      <c r="D490" s="1550"/>
      <c r="E490" s="1550"/>
      <c r="F490" s="1550"/>
      <c r="G490" s="1551"/>
      <c r="H490" s="1533"/>
      <c r="I490" s="87" t="s">
        <v>48</v>
      </c>
      <c r="J490" s="89">
        <f>+Difu!V3</f>
        <v>0.75536122063523903</v>
      </c>
      <c r="K490" s="486"/>
      <c r="L490" s="487"/>
      <c r="M490" s="487"/>
      <c r="N490" s="487"/>
      <c r="O490" s="487"/>
      <c r="P490" s="487"/>
      <c r="Q490" s="487"/>
      <c r="R490" s="487"/>
      <c r="S490" s="487"/>
      <c r="T490" s="487"/>
      <c r="U490" s="487"/>
      <c r="V490" s="487"/>
      <c r="W490" s="488"/>
      <c r="X490" s="17"/>
      <c r="Y490" s="17"/>
      <c r="Z490" s="17"/>
      <c r="AA490" s="17"/>
      <c r="AB490" s="17"/>
      <c r="AC490" s="17"/>
      <c r="AD490" s="17"/>
      <c r="AE490" s="17"/>
      <c r="AF490" s="17"/>
      <c r="AG490" s="17"/>
    </row>
    <row r="491" spans="1:33" ht="15.75" customHeight="1">
      <c r="A491" s="425"/>
      <c r="B491" s="425"/>
      <c r="C491" s="17"/>
      <c r="D491" s="17"/>
      <c r="E491" s="426"/>
      <c r="F491" s="426"/>
      <c r="G491" s="427"/>
      <c r="H491" s="427"/>
      <c r="I491" s="427"/>
      <c r="J491" s="427"/>
      <c r="K491" s="428"/>
      <c r="L491" s="17"/>
      <c r="M491" s="17"/>
      <c r="N491" s="17"/>
      <c r="O491" s="17"/>
      <c r="P491" s="17"/>
      <c r="Q491" s="17"/>
      <c r="R491" s="426"/>
      <c r="S491" s="429"/>
      <c r="T491" s="430"/>
      <c r="U491" s="430"/>
      <c r="V491" s="17"/>
      <c r="W491" s="17"/>
      <c r="X491" s="17"/>
      <c r="Y491" s="17"/>
      <c r="Z491" s="17"/>
      <c r="AA491" s="17"/>
      <c r="AB491" s="17"/>
      <c r="AC491" s="17"/>
      <c r="AD491" s="17"/>
      <c r="AE491" s="17"/>
      <c r="AF491" s="17"/>
      <c r="AG491" s="17"/>
    </row>
    <row r="492" spans="1:33" ht="22.5" customHeight="1">
      <c r="A492" s="1766" t="str">
        <f>+'C Interno'!I2</f>
        <v>EVALUACION Y CONTROL DE LA GESTIÓN INTERNA</v>
      </c>
      <c r="B492" s="1531">
        <v>0.05</v>
      </c>
      <c r="C492" s="1534" t="s">
        <v>692</v>
      </c>
      <c r="D492" s="1534" t="s">
        <v>693</v>
      </c>
      <c r="E492" s="1535" t="s">
        <v>694</v>
      </c>
      <c r="F492" s="1535" t="s">
        <v>695</v>
      </c>
      <c r="G492" s="1545" t="str">
        <f>+'C Interno'!A7</f>
        <v>Informes de auditorias</v>
      </c>
      <c r="H492" s="1685">
        <f>+'C Interno'!W5</f>
        <v>0.97499999999999998</v>
      </c>
      <c r="I492" s="1569" t="s">
        <v>47</v>
      </c>
      <c r="J492" s="1569">
        <f>+'C Interno'!V5</f>
        <v>1.0000000000000002</v>
      </c>
      <c r="K492" s="1631">
        <f>+'C Interno'!E5</f>
        <v>1</v>
      </c>
      <c r="L492" s="1584" t="str">
        <f>+'C Interno'!D5</f>
        <v>Porcentaje</v>
      </c>
      <c r="M492" s="1584" t="str">
        <f>+'C Interno'!F5</f>
        <v>Porcentaje avance cumplimiento del plan auditorías</v>
      </c>
      <c r="N492" s="1584" t="str">
        <f>+'C Interno'!G5</f>
        <v>Eficacia</v>
      </c>
      <c r="O492" s="1631">
        <f>+'C Interno'!W8</f>
        <v>0.5</v>
      </c>
      <c r="P492" s="1614"/>
      <c r="Q492" s="1600" t="str">
        <f>+'C Interno'!C8</f>
        <v>Realizar auditorias integrales priorizadas</v>
      </c>
      <c r="R492" s="1584" t="str">
        <f>+'C Interno'!C5</f>
        <v>Oficina de Control Interno</v>
      </c>
      <c r="S492" s="1592">
        <v>43132</v>
      </c>
      <c r="T492" s="1592">
        <v>43435</v>
      </c>
      <c r="U492" s="371" t="s">
        <v>47</v>
      </c>
      <c r="V492" s="334">
        <f>+'C Interno'!V8</f>
        <v>0.99999999999999989</v>
      </c>
      <c r="W492" s="373">
        <f>+V492*O492</f>
        <v>0.49999999999999994</v>
      </c>
      <c r="X492" s="17"/>
      <c r="Y492" s="17"/>
      <c r="Z492" s="17"/>
      <c r="AA492" s="17"/>
      <c r="AB492" s="17"/>
      <c r="AC492" s="17"/>
      <c r="AD492" s="17"/>
      <c r="AE492" s="17"/>
      <c r="AF492" s="17"/>
      <c r="AG492" s="17"/>
    </row>
    <row r="493" spans="1:33" ht="22.5" customHeight="1">
      <c r="A493" s="1733"/>
      <c r="B493" s="1532"/>
      <c r="C493" s="1532"/>
      <c r="D493" s="1532"/>
      <c r="E493" s="1536"/>
      <c r="F493" s="1536"/>
      <c r="G493" s="1539"/>
      <c r="H493" s="1548"/>
      <c r="I493" s="1532"/>
      <c r="J493" s="1532"/>
      <c r="K493" s="1532"/>
      <c r="L493" s="1532"/>
      <c r="M493" s="1532"/>
      <c r="N493" s="1532"/>
      <c r="O493" s="1558"/>
      <c r="P493" s="1558"/>
      <c r="Q493" s="1558"/>
      <c r="R493" s="1532"/>
      <c r="S493" s="1558"/>
      <c r="T493" s="1558"/>
      <c r="U493" s="166" t="s">
        <v>48</v>
      </c>
      <c r="V493" s="337">
        <f>+'C Interno'!V9</f>
        <v>0.78789999999999993</v>
      </c>
      <c r="W493" s="375">
        <f>+V493*O492</f>
        <v>0.39394999999999997</v>
      </c>
      <c r="X493" s="17"/>
      <c r="Y493" s="17"/>
      <c r="Z493" s="17"/>
      <c r="AA493" s="17"/>
      <c r="AB493" s="17"/>
      <c r="AC493" s="17"/>
      <c r="AD493" s="17"/>
      <c r="AE493" s="17"/>
      <c r="AF493" s="17"/>
      <c r="AG493" s="17"/>
    </row>
    <row r="494" spans="1:33" ht="22.5" customHeight="1">
      <c r="A494" s="1733"/>
      <c r="B494" s="1532"/>
      <c r="C494" s="1532"/>
      <c r="D494" s="1532"/>
      <c r="E494" s="1536"/>
      <c r="F494" s="1536"/>
      <c r="G494" s="1539"/>
      <c r="H494" s="1548"/>
      <c r="I494" s="1532"/>
      <c r="J494" s="1532"/>
      <c r="K494" s="1532"/>
      <c r="L494" s="1532"/>
      <c r="M494" s="1532"/>
      <c r="N494" s="1532"/>
      <c r="O494" s="1634">
        <f>+'C Interno'!W10</f>
        <v>0.1</v>
      </c>
      <c r="P494" s="1614"/>
      <c r="Q494" s="1599" t="str">
        <f>+'C Interno'!C10</f>
        <v>Realizar auditorias de seguimiento priorizadas</v>
      </c>
      <c r="R494" s="1532"/>
      <c r="S494" s="1591">
        <v>43132</v>
      </c>
      <c r="T494" s="1591">
        <v>43344</v>
      </c>
      <c r="U494" s="374" t="s">
        <v>47</v>
      </c>
      <c r="V494" s="337">
        <f>+'C Interno'!V10</f>
        <v>1</v>
      </c>
      <c r="W494" s="375">
        <f>+V494*O494</f>
        <v>0.1</v>
      </c>
      <c r="X494" s="17"/>
      <c r="Y494" s="17"/>
      <c r="Z494" s="17"/>
      <c r="AA494" s="17"/>
      <c r="AB494" s="17"/>
      <c r="AC494" s="17"/>
      <c r="AD494" s="17"/>
      <c r="AE494" s="17"/>
      <c r="AF494" s="17"/>
      <c r="AG494" s="17"/>
    </row>
    <row r="495" spans="1:33" ht="22.5" customHeight="1">
      <c r="A495" s="1733"/>
      <c r="B495" s="1532"/>
      <c r="C495" s="1532"/>
      <c r="D495" s="1532"/>
      <c r="E495" s="1536"/>
      <c r="F495" s="1536"/>
      <c r="G495" s="1539"/>
      <c r="H495" s="1548"/>
      <c r="I495" s="1532"/>
      <c r="J495" s="1532"/>
      <c r="K495" s="1532"/>
      <c r="L495" s="1532"/>
      <c r="M495" s="1532"/>
      <c r="N495" s="1532"/>
      <c r="O495" s="1558"/>
      <c r="P495" s="1558"/>
      <c r="Q495" s="1558"/>
      <c r="R495" s="1532"/>
      <c r="S495" s="1558"/>
      <c r="T495" s="1558"/>
      <c r="U495" s="374" t="s">
        <v>48</v>
      </c>
      <c r="V495" s="337">
        <f>+'C Interno'!V11</f>
        <v>0.60000000000000009</v>
      </c>
      <c r="W495" s="375">
        <f>+V495*O494</f>
        <v>6.0000000000000012E-2</v>
      </c>
      <c r="X495" s="17"/>
      <c r="Y495" s="17"/>
      <c r="Z495" s="17"/>
      <c r="AA495" s="17"/>
      <c r="AB495" s="17"/>
      <c r="AC495" s="17"/>
      <c r="AD495" s="17"/>
      <c r="AE495" s="17"/>
      <c r="AF495" s="17"/>
      <c r="AG495" s="17"/>
    </row>
    <row r="496" spans="1:33" ht="40.5" customHeight="1">
      <c r="A496" s="1733"/>
      <c r="B496" s="1532"/>
      <c r="C496" s="1532"/>
      <c r="D496" s="1532"/>
      <c r="E496" s="1536"/>
      <c r="F496" s="1536"/>
      <c r="G496" s="1539"/>
      <c r="H496" s="1548"/>
      <c r="I496" s="1532"/>
      <c r="J496" s="1532"/>
      <c r="K496" s="1532"/>
      <c r="L496" s="1532"/>
      <c r="M496" s="1532"/>
      <c r="N496" s="1532"/>
      <c r="O496" s="1634">
        <f>+'C Interno'!W12</f>
        <v>0.2</v>
      </c>
      <c r="P496" s="1614"/>
      <c r="Q496" s="1599" t="str">
        <f>+'C Interno'!C12</f>
        <v>Auditoría Interna de Calidad a los procesos que hacen parte del SGI de la entidad en las Direcciones Territoriales, Sede Central y Seguimiento a ISO/IEC 17025</v>
      </c>
      <c r="R496" s="1532"/>
      <c r="S496" s="1591">
        <v>43282</v>
      </c>
      <c r="T496" s="1591">
        <v>43313</v>
      </c>
      <c r="U496" s="481" t="s">
        <v>47</v>
      </c>
      <c r="V496" s="337">
        <f>+'C Interno'!V12</f>
        <v>1</v>
      </c>
      <c r="W496" s="375">
        <f>+V496*O496</f>
        <v>0.2</v>
      </c>
      <c r="X496" s="17"/>
      <c r="Y496" s="17"/>
      <c r="Z496" s="17"/>
      <c r="AA496" s="17"/>
      <c r="AB496" s="17"/>
      <c r="AC496" s="17"/>
      <c r="AD496" s="17"/>
      <c r="AE496" s="17"/>
      <c r="AF496" s="17"/>
      <c r="AG496" s="17"/>
    </row>
    <row r="497" spans="1:33" ht="40.5" customHeight="1">
      <c r="A497" s="1733"/>
      <c r="B497" s="1532"/>
      <c r="C497" s="1532"/>
      <c r="D497" s="1532"/>
      <c r="E497" s="1536"/>
      <c r="F497" s="1536"/>
      <c r="G497" s="1539"/>
      <c r="H497" s="1548"/>
      <c r="I497" s="1558"/>
      <c r="J497" s="1558"/>
      <c r="K497" s="1532"/>
      <c r="L497" s="1532"/>
      <c r="M497" s="1532"/>
      <c r="N497" s="1532"/>
      <c r="O497" s="1558"/>
      <c r="P497" s="1558"/>
      <c r="Q497" s="1558"/>
      <c r="R497" s="1532"/>
      <c r="S497" s="1558"/>
      <c r="T497" s="1558"/>
      <c r="U497" s="374" t="s">
        <v>48</v>
      </c>
      <c r="V497" s="337">
        <f>+'C Interno'!V13</f>
        <v>1</v>
      </c>
      <c r="W497" s="375">
        <f>+V497*O496</f>
        <v>0.2</v>
      </c>
      <c r="X497" s="17"/>
      <c r="Y497" s="17"/>
      <c r="Z497" s="17"/>
      <c r="AA497" s="17"/>
      <c r="AB497" s="17"/>
      <c r="AC497" s="17"/>
      <c r="AD497" s="17"/>
      <c r="AE497" s="17"/>
      <c r="AF497" s="17"/>
      <c r="AG497" s="17"/>
    </row>
    <row r="498" spans="1:33" ht="41.25" customHeight="1">
      <c r="A498" s="1733"/>
      <c r="B498" s="1532"/>
      <c r="C498" s="1532"/>
      <c r="D498" s="1532"/>
      <c r="E498" s="1536"/>
      <c r="F498" s="1536"/>
      <c r="G498" s="1539"/>
      <c r="H498" s="1548"/>
      <c r="I498" s="1570" t="s">
        <v>48</v>
      </c>
      <c r="J498" s="1570">
        <f>+'C Interno'!V6</f>
        <v>0.75585499999999994</v>
      </c>
      <c r="K498" s="1532"/>
      <c r="L498" s="1532"/>
      <c r="M498" s="1532"/>
      <c r="N498" s="1532"/>
      <c r="O498" s="1634">
        <f>+'C Interno'!W14</f>
        <v>0.15</v>
      </c>
      <c r="P498" s="1614"/>
      <c r="Q498" s="1599" t="str">
        <f>+'C Interno'!C14</f>
        <v>Otros informes (Ejecutivo Anual, Control Interno Contable, Seguimientos PMCGR,  PAA, PES, Plan de fortalecimiento, Acuerdos de Gestión, ACPM), entre otros.</v>
      </c>
      <c r="R498" s="1532"/>
      <c r="S498" s="1591">
        <v>43101</v>
      </c>
      <c r="T498" s="1591">
        <v>43435</v>
      </c>
      <c r="U498" s="374" t="s">
        <v>47</v>
      </c>
      <c r="V498" s="337">
        <f>+'C Interno'!V14</f>
        <v>1.0000000000000002</v>
      </c>
      <c r="W498" s="375">
        <f>+V498*O498</f>
        <v>0.15000000000000002</v>
      </c>
      <c r="X498" s="17"/>
      <c r="Y498" s="17"/>
      <c r="Z498" s="17"/>
      <c r="AA498" s="17"/>
      <c r="AB498" s="17"/>
      <c r="AC498" s="17"/>
      <c r="AD498" s="17"/>
      <c r="AE498" s="17"/>
      <c r="AF498" s="17"/>
      <c r="AG498" s="17"/>
    </row>
    <row r="499" spans="1:33" ht="41.25" customHeight="1">
      <c r="A499" s="1733"/>
      <c r="B499" s="1532"/>
      <c r="C499" s="1532"/>
      <c r="D499" s="1532"/>
      <c r="E499" s="1536"/>
      <c r="F499" s="1536"/>
      <c r="G499" s="1539"/>
      <c r="H499" s="1548"/>
      <c r="I499" s="1532"/>
      <c r="J499" s="1532"/>
      <c r="K499" s="1532"/>
      <c r="L499" s="1532"/>
      <c r="M499" s="1532"/>
      <c r="N499" s="1532"/>
      <c r="O499" s="1558"/>
      <c r="P499" s="1558"/>
      <c r="Q499" s="1558"/>
      <c r="R499" s="1532"/>
      <c r="S499" s="1558"/>
      <c r="T499" s="1558"/>
      <c r="U499" s="374" t="s">
        <v>48</v>
      </c>
      <c r="V499" s="337">
        <f>+'C Interno'!V15</f>
        <v>0.69690000000000007</v>
      </c>
      <c r="W499" s="375">
        <f>+V499*O498</f>
        <v>0.104535</v>
      </c>
      <c r="X499" s="17"/>
      <c r="Y499" s="17"/>
      <c r="Z499" s="17"/>
      <c r="AA499" s="17"/>
      <c r="AB499" s="17"/>
      <c r="AC499" s="17"/>
      <c r="AD499" s="17"/>
      <c r="AE499" s="17"/>
      <c r="AF499" s="17"/>
      <c r="AG499" s="17"/>
    </row>
    <row r="500" spans="1:33" ht="22.5" customHeight="1">
      <c r="A500" s="1733"/>
      <c r="B500" s="1532"/>
      <c r="C500" s="1532"/>
      <c r="D500" s="1532"/>
      <c r="E500" s="1536"/>
      <c r="F500" s="1536"/>
      <c r="G500" s="1539"/>
      <c r="H500" s="1548"/>
      <c r="I500" s="1532"/>
      <c r="J500" s="1532"/>
      <c r="K500" s="1532"/>
      <c r="L500" s="1532"/>
      <c r="M500" s="1532"/>
      <c r="N500" s="1532"/>
      <c r="O500" s="1634">
        <f>+'C Interno'!W16</f>
        <v>0.05</v>
      </c>
      <c r="P500" s="1614"/>
      <c r="Q500" s="1599" t="str">
        <f>+'C Interno'!C16</f>
        <v>Realizar Seguimiento del Plan Anticorrupción y Atención al Ciudadano</v>
      </c>
      <c r="R500" s="1532"/>
      <c r="S500" s="1591">
        <v>43160</v>
      </c>
      <c r="T500" s="1591">
        <v>43435</v>
      </c>
      <c r="U500" s="374" t="s">
        <v>47</v>
      </c>
      <c r="V500" s="337">
        <f>+'C Interno'!V16</f>
        <v>1</v>
      </c>
      <c r="W500" s="375">
        <f>+V500*O500</f>
        <v>0.05</v>
      </c>
      <c r="X500" s="17"/>
      <c r="Y500" s="17"/>
      <c r="Z500" s="17"/>
      <c r="AA500" s="17"/>
      <c r="AB500" s="17"/>
      <c r="AC500" s="17"/>
      <c r="AD500" s="17"/>
      <c r="AE500" s="17"/>
      <c r="AF500" s="17"/>
      <c r="AG500" s="17"/>
    </row>
    <row r="501" spans="1:33" ht="22.5" customHeight="1">
      <c r="A501" s="1733"/>
      <c r="B501" s="1532"/>
      <c r="C501" s="1532"/>
      <c r="D501" s="1532"/>
      <c r="E501" s="1537"/>
      <c r="F501" s="1536"/>
      <c r="G501" s="1540"/>
      <c r="H501" s="1551"/>
      <c r="I501" s="1533"/>
      <c r="J501" s="1533"/>
      <c r="K501" s="1533"/>
      <c r="L501" s="1533"/>
      <c r="M501" s="1533"/>
      <c r="N501" s="1533"/>
      <c r="O501" s="1533"/>
      <c r="P501" s="1558"/>
      <c r="Q501" s="1533"/>
      <c r="R501" s="1533"/>
      <c r="S501" s="1533"/>
      <c r="T501" s="1533"/>
      <c r="U501" s="384" t="s">
        <v>48</v>
      </c>
      <c r="V501" s="344">
        <f>+'C Interno'!V17</f>
        <v>1</v>
      </c>
      <c r="W501" s="386">
        <f>+V501*O500</f>
        <v>0.05</v>
      </c>
      <c r="X501" s="17"/>
      <c r="Y501" s="17"/>
      <c r="Z501" s="17"/>
      <c r="AA501" s="17"/>
      <c r="AB501" s="17"/>
      <c r="AC501" s="17"/>
      <c r="AD501" s="17"/>
      <c r="AE501" s="17"/>
      <c r="AF501" s="17"/>
      <c r="AG501" s="17"/>
    </row>
    <row r="502" spans="1:33" ht="55.5" customHeight="1">
      <c r="A502" s="1733"/>
      <c r="B502" s="1532"/>
      <c r="C502" s="1532"/>
      <c r="D502" s="1532"/>
      <c r="E502" s="1535" t="s">
        <v>694</v>
      </c>
      <c r="F502" s="1536"/>
      <c r="G502" s="1545" t="str">
        <f>+'C Interno'!A27</f>
        <v xml:space="preserve"> Fomento de la cultura de autocontrol y  autoevaluación</v>
      </c>
      <c r="H502" s="1685">
        <f>+'C Interno'!X25</f>
        <v>2.5000000000000001E-2</v>
      </c>
      <c r="I502" s="519" t="s">
        <v>47</v>
      </c>
      <c r="J502" s="421">
        <f>+'C Interno'!V25</f>
        <v>1</v>
      </c>
      <c r="K502" s="1569">
        <f>+'C Interno'!E25</f>
        <v>1</v>
      </c>
      <c r="L502" s="1569" t="str">
        <f>+'C Interno'!D25</f>
        <v>Porcentaje</v>
      </c>
      <c r="M502" s="1569" t="str">
        <f>+'C Interno'!F25</f>
        <v>Cumplimiento actividades de fomento de la cultura de autocontrol y  autoevaluación</v>
      </c>
      <c r="N502" s="1569" t="str">
        <f>+'C Interno'!G25</f>
        <v>Eficacia</v>
      </c>
      <c r="O502" s="1631">
        <f>+'C Interno'!W28</f>
        <v>1</v>
      </c>
      <c r="P502" s="1614"/>
      <c r="Q502" s="1597" t="str">
        <f>+'C Interno'!C28</f>
        <v>Realizar actividades para el fomento de la cultura de autocontrol y autoevaluación.</v>
      </c>
      <c r="R502" s="1584" t="str">
        <f>+'C Interno'!C25</f>
        <v>Oficina de Control Interno</v>
      </c>
      <c r="S502" s="1592">
        <v>43101</v>
      </c>
      <c r="T502" s="1592">
        <v>43344</v>
      </c>
      <c r="U502" s="371" t="s">
        <v>47</v>
      </c>
      <c r="V502" s="334">
        <f>+'C Interno'!V20</f>
        <v>0</v>
      </c>
      <c r="W502" s="432">
        <f>+V502*O502</f>
        <v>0</v>
      </c>
      <c r="X502" s="17"/>
      <c r="Y502" s="17"/>
      <c r="Z502" s="17"/>
      <c r="AA502" s="17"/>
      <c r="AB502" s="17"/>
      <c r="AC502" s="17"/>
      <c r="AD502" s="17"/>
      <c r="AE502" s="17"/>
      <c r="AF502" s="17"/>
      <c r="AG502" s="17"/>
    </row>
    <row r="503" spans="1:33" ht="55.5" customHeight="1">
      <c r="A503" s="1549"/>
      <c r="B503" s="1533"/>
      <c r="C503" s="1533"/>
      <c r="D503" s="1533"/>
      <c r="E503" s="1537"/>
      <c r="F503" s="1537"/>
      <c r="G503" s="1540"/>
      <c r="H503" s="1551"/>
      <c r="I503" s="422" t="s">
        <v>48</v>
      </c>
      <c r="J503" s="422">
        <f>+'C Interno'!V26</f>
        <v>0.75</v>
      </c>
      <c r="K503" s="1533"/>
      <c r="L503" s="1533"/>
      <c r="M503" s="1533"/>
      <c r="N503" s="1533"/>
      <c r="O503" s="1533"/>
      <c r="P503" s="1558"/>
      <c r="Q503" s="1533"/>
      <c r="R503" s="1533"/>
      <c r="S503" s="1533"/>
      <c r="T503" s="1533"/>
      <c r="U503" s="384" t="s">
        <v>48</v>
      </c>
      <c r="V503" s="344">
        <f>+'C Interno'!V21</f>
        <v>0</v>
      </c>
      <c r="W503" s="447">
        <f>+V503*O502</f>
        <v>0</v>
      </c>
      <c r="X503" s="17"/>
      <c r="Y503" s="17"/>
      <c r="Z503" s="17"/>
      <c r="AA503" s="17"/>
      <c r="AB503" s="17"/>
      <c r="AC503" s="17"/>
      <c r="AD503" s="17"/>
      <c r="AE503" s="17"/>
      <c r="AF503" s="17"/>
      <c r="AG503" s="17"/>
    </row>
    <row r="504" spans="1:33" ht="20.25" customHeight="1">
      <c r="A504" s="211" t="s">
        <v>56</v>
      </c>
      <c r="B504" s="1543">
        <f>+J505*B492</f>
        <v>3.7785431250000001E-2</v>
      </c>
      <c r="C504" s="1546"/>
      <c r="D504" s="1547"/>
      <c r="E504" s="1547"/>
      <c r="F504" s="1547"/>
      <c r="G504" s="1548"/>
      <c r="H504" s="1575">
        <f>SUM(H492:H503)</f>
        <v>1</v>
      </c>
      <c r="I504" s="214" t="s">
        <v>47</v>
      </c>
      <c r="J504" s="214">
        <f>+J492*H492+J502*H502</f>
        <v>1.0000000000000002</v>
      </c>
      <c r="K504" s="215"/>
      <c r="W504" s="485"/>
      <c r="X504" s="17"/>
      <c r="Y504" s="17"/>
      <c r="Z504" s="17"/>
      <c r="AA504" s="17"/>
      <c r="AB504" s="17"/>
      <c r="AC504" s="17"/>
      <c r="AD504" s="17"/>
      <c r="AE504" s="17"/>
      <c r="AF504" s="17"/>
      <c r="AG504" s="17"/>
    </row>
    <row r="505" spans="1:33" ht="20.25" customHeight="1">
      <c r="A505" s="79" t="str">
        <f>+$F$4</f>
        <v>Septiembre</v>
      </c>
      <c r="B505" s="1542"/>
      <c r="C505" s="1549"/>
      <c r="D505" s="1550"/>
      <c r="E505" s="1550"/>
      <c r="F505" s="1550"/>
      <c r="G505" s="1551"/>
      <c r="H505" s="1533"/>
      <c r="I505" s="87" t="s">
        <v>48</v>
      </c>
      <c r="J505" s="89">
        <f>+J498*H492+J503*H502</f>
        <v>0.75570862500000002</v>
      </c>
      <c r="K505" s="486"/>
      <c r="L505" s="487"/>
      <c r="M505" s="487"/>
      <c r="N505" s="487"/>
      <c r="O505" s="487"/>
      <c r="P505" s="487"/>
      <c r="Q505" s="487"/>
      <c r="R505" s="487"/>
      <c r="S505" s="487"/>
      <c r="T505" s="487"/>
      <c r="U505" s="487"/>
      <c r="V505" s="487"/>
      <c r="W505" s="488"/>
      <c r="X505" s="17"/>
      <c r="Y505" s="17"/>
      <c r="Z505" s="17"/>
      <c r="AA505" s="17"/>
      <c r="AB505" s="17"/>
      <c r="AC505" s="17"/>
      <c r="AD505" s="17"/>
      <c r="AE505" s="17"/>
      <c r="AF505" s="17"/>
      <c r="AG505" s="17"/>
    </row>
    <row r="506" spans="1:33" ht="15.75" customHeight="1">
      <c r="A506" s="425"/>
      <c r="B506" s="425"/>
      <c r="C506" s="17"/>
      <c r="D506" s="17"/>
      <c r="E506" s="426"/>
      <c r="F506" s="426"/>
      <c r="G506" s="427"/>
      <c r="H506" s="427"/>
      <c r="I506" s="427"/>
      <c r="J506" s="427"/>
      <c r="K506" s="428"/>
      <c r="L506" s="17"/>
      <c r="M506" s="17"/>
      <c r="N506" s="17"/>
      <c r="O506" s="17"/>
      <c r="P506" s="17"/>
      <c r="Q506" s="17"/>
      <c r="R506" s="426"/>
      <c r="S506" s="429"/>
      <c r="T506" s="430"/>
      <c r="U506" s="430"/>
      <c r="V506" s="17"/>
      <c r="W506" s="17"/>
      <c r="X506" s="17"/>
      <c r="Y506" s="17"/>
      <c r="Z506" s="17"/>
      <c r="AA506" s="17"/>
      <c r="AB506" s="17"/>
      <c r="AC506" s="17"/>
      <c r="AD506" s="17"/>
      <c r="AE506" s="17"/>
      <c r="AF506" s="17"/>
      <c r="AG506" s="17"/>
    </row>
    <row r="507" spans="1:33" ht="32.25" customHeight="1">
      <c r="A507" s="1636" t="str">
        <f>+Informatica!I2</f>
        <v>GESTIÓN INFORMÁTICA</v>
      </c>
      <c r="B507" s="1531">
        <v>0.03</v>
      </c>
      <c r="C507" s="1534" t="s">
        <v>692</v>
      </c>
      <c r="D507" s="1534" t="s">
        <v>736</v>
      </c>
      <c r="E507" s="1535" t="s">
        <v>45</v>
      </c>
      <c r="F507" s="1535" t="s">
        <v>737</v>
      </c>
      <c r="G507" s="1545" t="str">
        <f>+Informatica!A7</f>
        <v>Estrategia y gobierno de TI adoptada</v>
      </c>
      <c r="H507" s="1569">
        <f>+Informatica!W5</f>
        <v>0.1</v>
      </c>
      <c r="I507" s="1569" t="s">
        <v>47</v>
      </c>
      <c r="J507" s="1569">
        <f>+Informatica!V5</f>
        <v>0.99999999999999989</v>
      </c>
      <c r="K507" s="1568">
        <f>+Informatica!E5</f>
        <v>1</v>
      </c>
      <c r="L507" s="1584" t="str">
        <f>+Informatica!D5</f>
        <v>Porcentaje</v>
      </c>
      <c r="M507" s="1584" t="str">
        <f>+Informatica!F5</f>
        <v xml:space="preserve">Porcentaje avance Estrategia y Gobierno de TI </v>
      </c>
      <c r="N507" s="1584" t="str">
        <f>+Informatica!G5</f>
        <v xml:space="preserve">Eficacia </v>
      </c>
      <c r="O507" s="1631">
        <f>+Informatica!W8</f>
        <v>0.05</v>
      </c>
      <c r="P507" s="1600" t="s">
        <v>738</v>
      </c>
      <c r="Q507" s="1600" t="str">
        <f>+Informatica!C8</f>
        <v xml:space="preserve">Realizar una autoevaluación del proceso de gestión informática. </v>
      </c>
      <c r="R507" s="1584" t="str">
        <f>+Informatica!C5</f>
        <v xml:space="preserve">Oficina de Informática y Telecomunicaciones </v>
      </c>
      <c r="S507" s="1592">
        <v>43160</v>
      </c>
      <c r="T507" s="1592">
        <v>43313</v>
      </c>
      <c r="U507" s="371" t="s">
        <v>47</v>
      </c>
      <c r="V507" s="334">
        <f>+Informatica!V8</f>
        <v>1</v>
      </c>
      <c r="W507" s="373">
        <f>+V507*O507</f>
        <v>0.05</v>
      </c>
      <c r="X507" s="17"/>
      <c r="Y507" s="17"/>
      <c r="Z507" s="17"/>
      <c r="AA507" s="17"/>
      <c r="AB507" s="17"/>
      <c r="AC507" s="17"/>
      <c r="AD507" s="17"/>
      <c r="AE507" s="17"/>
      <c r="AF507" s="17"/>
      <c r="AG507" s="17"/>
    </row>
    <row r="508" spans="1:33" ht="32.25" customHeight="1">
      <c r="A508" s="1539"/>
      <c r="B508" s="1532"/>
      <c r="C508" s="1532"/>
      <c r="D508" s="1532"/>
      <c r="E508" s="1536"/>
      <c r="F508" s="1536"/>
      <c r="G508" s="1539"/>
      <c r="H508" s="1532"/>
      <c r="I508" s="1532"/>
      <c r="J508" s="1532"/>
      <c r="K508" s="1532"/>
      <c r="L508" s="1532"/>
      <c r="M508" s="1532"/>
      <c r="N508" s="1532"/>
      <c r="O508" s="1558"/>
      <c r="P508" s="1558"/>
      <c r="Q508" s="1558"/>
      <c r="R508" s="1532"/>
      <c r="S508" s="1532"/>
      <c r="T508" s="1532"/>
      <c r="U508" s="374" t="s">
        <v>48</v>
      </c>
      <c r="V508" s="337">
        <f>+Informatica!V9</f>
        <v>0.7</v>
      </c>
      <c r="W508" s="375">
        <f>+V508*O507</f>
        <v>3.4999999999999996E-2</v>
      </c>
      <c r="X508" s="17"/>
      <c r="Y508" s="17"/>
      <c r="Z508" s="17"/>
      <c r="AA508" s="17"/>
      <c r="AB508" s="17"/>
      <c r="AC508" s="17"/>
      <c r="AD508" s="17"/>
      <c r="AE508" s="17"/>
      <c r="AF508" s="17"/>
      <c r="AG508" s="17"/>
    </row>
    <row r="509" spans="1:33" ht="32.25" customHeight="1">
      <c r="A509" s="1539"/>
      <c r="B509" s="1532"/>
      <c r="C509" s="1532"/>
      <c r="D509" s="1532"/>
      <c r="E509" s="1536"/>
      <c r="F509" s="1536"/>
      <c r="G509" s="1539"/>
      <c r="H509" s="1532"/>
      <c r="I509" s="1532"/>
      <c r="J509" s="1532"/>
      <c r="K509" s="1532"/>
      <c r="L509" s="1532"/>
      <c r="M509" s="1532"/>
      <c r="N509" s="1532"/>
      <c r="O509" s="1634">
        <f>+Informatica!W10</f>
        <v>0.2</v>
      </c>
      <c r="P509" s="1600" t="s">
        <v>738</v>
      </c>
      <c r="Q509" s="1599" t="str">
        <f>+Informatica!C10</f>
        <v xml:space="preserve">Actualizar PETIC </v>
      </c>
      <c r="R509" s="1532"/>
      <c r="S509" s="1591">
        <v>43160</v>
      </c>
      <c r="T509" s="1591">
        <v>43313</v>
      </c>
      <c r="U509" s="481" t="s">
        <v>47</v>
      </c>
      <c r="V509" s="337">
        <f>+Informatica!V10</f>
        <v>1</v>
      </c>
      <c r="W509" s="375">
        <f>+V509*O509</f>
        <v>0.2</v>
      </c>
      <c r="X509" s="17"/>
      <c r="Y509" s="17"/>
      <c r="Z509" s="17"/>
      <c r="AA509" s="17"/>
      <c r="AB509" s="17"/>
      <c r="AC509" s="17"/>
      <c r="AD509" s="17"/>
      <c r="AE509" s="17"/>
      <c r="AF509" s="17"/>
      <c r="AG509" s="17"/>
    </row>
    <row r="510" spans="1:33" ht="32.25" customHeight="1">
      <c r="A510" s="1539"/>
      <c r="B510" s="1532"/>
      <c r="C510" s="1532"/>
      <c r="D510" s="1532"/>
      <c r="E510" s="1536"/>
      <c r="F510" s="1536"/>
      <c r="G510" s="1539"/>
      <c r="H510" s="1532"/>
      <c r="I510" s="1532"/>
      <c r="J510" s="1532"/>
      <c r="K510" s="1532"/>
      <c r="L510" s="1532"/>
      <c r="M510" s="1532"/>
      <c r="N510" s="1532"/>
      <c r="O510" s="1558"/>
      <c r="P510" s="1558"/>
      <c r="Q510" s="1558"/>
      <c r="R510" s="1532"/>
      <c r="S510" s="1558"/>
      <c r="T510" s="1558"/>
      <c r="U510" s="374" t="s">
        <v>48</v>
      </c>
      <c r="V510" s="337">
        <f>+Informatica!V11</f>
        <v>0.7</v>
      </c>
      <c r="W510" s="375">
        <f>+V510*O509</f>
        <v>0.13999999999999999</v>
      </c>
      <c r="X510" s="17"/>
      <c r="Y510" s="17"/>
      <c r="Z510" s="17"/>
      <c r="AA510" s="17"/>
      <c r="AB510" s="17"/>
      <c r="AC510" s="17"/>
      <c r="AD510" s="17"/>
      <c r="AE510" s="17"/>
      <c r="AF510" s="17"/>
      <c r="AG510" s="17"/>
    </row>
    <row r="511" spans="1:33" ht="32.25" customHeight="1">
      <c r="A511" s="1539"/>
      <c r="B511" s="1532"/>
      <c r="C511" s="1532"/>
      <c r="D511" s="1532"/>
      <c r="E511" s="1536"/>
      <c r="F511" s="1536"/>
      <c r="G511" s="1539"/>
      <c r="H511" s="1532"/>
      <c r="I511" s="1532"/>
      <c r="J511" s="1532"/>
      <c r="K511" s="1532"/>
      <c r="L511" s="1532"/>
      <c r="M511" s="1532"/>
      <c r="N511" s="1532"/>
      <c r="O511" s="1634">
        <f>+Informatica!W12</f>
        <v>0.15</v>
      </c>
      <c r="P511" s="1600" t="s">
        <v>738</v>
      </c>
      <c r="Q511" s="1599" t="str">
        <f>+Informatica!C12</f>
        <v>Elaborar el catálogo de servicios</v>
      </c>
      <c r="R511" s="1532"/>
      <c r="S511" s="1591">
        <v>43160</v>
      </c>
      <c r="T511" s="1591">
        <v>43435</v>
      </c>
      <c r="U511" s="374" t="s">
        <v>47</v>
      </c>
      <c r="V511" s="337">
        <f>+Informatica!V12</f>
        <v>0.99999999999999989</v>
      </c>
      <c r="W511" s="375">
        <f>+V511*O511</f>
        <v>0.14999999999999997</v>
      </c>
      <c r="X511" s="17"/>
      <c r="Y511" s="17"/>
      <c r="Z511" s="17"/>
      <c r="AA511" s="17"/>
      <c r="AB511" s="17"/>
      <c r="AC511" s="17"/>
      <c r="AD511" s="17"/>
      <c r="AE511" s="17"/>
      <c r="AF511" s="17"/>
      <c r="AG511" s="17"/>
    </row>
    <row r="512" spans="1:33" ht="32.25" customHeight="1">
      <c r="A512" s="1539"/>
      <c r="B512" s="1532"/>
      <c r="C512" s="1532"/>
      <c r="D512" s="1532"/>
      <c r="E512" s="1536"/>
      <c r="F512" s="1536"/>
      <c r="G512" s="1539"/>
      <c r="H512" s="1532"/>
      <c r="I512" s="1532"/>
      <c r="J512" s="1532"/>
      <c r="K512" s="1532"/>
      <c r="L512" s="1532"/>
      <c r="M512" s="1532"/>
      <c r="N512" s="1532"/>
      <c r="O512" s="1558"/>
      <c r="P512" s="1558"/>
      <c r="Q512" s="1558"/>
      <c r="R512" s="1532"/>
      <c r="S512" s="1558"/>
      <c r="T512" s="1558"/>
      <c r="U512" s="374" t="s">
        <v>48</v>
      </c>
      <c r="V512" s="337">
        <f>+Informatica!V13</f>
        <v>0.7</v>
      </c>
      <c r="W512" s="375">
        <f>+V512*O511</f>
        <v>0.105</v>
      </c>
      <c r="X512" s="17"/>
      <c r="Y512" s="17"/>
      <c r="Z512" s="17"/>
      <c r="AA512" s="17"/>
      <c r="AB512" s="17"/>
      <c r="AC512" s="17"/>
      <c r="AD512" s="17"/>
      <c r="AE512" s="17"/>
      <c r="AF512" s="17"/>
      <c r="AG512" s="17"/>
    </row>
    <row r="513" spans="1:33" ht="32.25" customHeight="1">
      <c r="A513" s="1539"/>
      <c r="B513" s="1532"/>
      <c r="C513" s="1532"/>
      <c r="D513" s="1532"/>
      <c r="E513" s="1536"/>
      <c r="F513" s="1536"/>
      <c r="G513" s="1539"/>
      <c r="H513" s="1532"/>
      <c r="I513" s="1532"/>
      <c r="J513" s="1532"/>
      <c r="K513" s="1532"/>
      <c r="L513" s="1532"/>
      <c r="M513" s="1532"/>
      <c r="N513" s="1532"/>
      <c r="O513" s="1634">
        <f>+Informatica!W14</f>
        <v>0.15</v>
      </c>
      <c r="P513" s="1600" t="s">
        <v>738</v>
      </c>
      <c r="Q513" s="1599" t="str">
        <f>+Informatica!C14</f>
        <v>Establecer los acuerdos de nivel de servicios</v>
      </c>
      <c r="R513" s="1532"/>
      <c r="S513" s="1591">
        <v>43160</v>
      </c>
      <c r="T513" s="1591">
        <v>43435</v>
      </c>
      <c r="U513" s="374" t="s">
        <v>47</v>
      </c>
      <c r="V513" s="337">
        <f>+Informatica!V14</f>
        <v>0.99999999999999989</v>
      </c>
      <c r="W513" s="375">
        <f>+V513*O513</f>
        <v>0.14999999999999997</v>
      </c>
      <c r="X513" s="17"/>
      <c r="Y513" s="17"/>
      <c r="Z513" s="17"/>
      <c r="AA513" s="17"/>
      <c r="AB513" s="17"/>
      <c r="AC513" s="17"/>
      <c r="AD513" s="17"/>
      <c r="AE513" s="17"/>
      <c r="AF513" s="17"/>
      <c r="AG513" s="17"/>
    </row>
    <row r="514" spans="1:33" ht="32.25" customHeight="1">
      <c r="A514" s="1539"/>
      <c r="B514" s="1532"/>
      <c r="C514" s="1532"/>
      <c r="D514" s="1532"/>
      <c r="E514" s="1536"/>
      <c r="F514" s="1536"/>
      <c r="G514" s="1539"/>
      <c r="H514" s="1532"/>
      <c r="I514" s="1558"/>
      <c r="J514" s="1558"/>
      <c r="K514" s="1532"/>
      <c r="L514" s="1532"/>
      <c r="M514" s="1532"/>
      <c r="N514" s="1532"/>
      <c r="O514" s="1558"/>
      <c r="P514" s="1558"/>
      <c r="Q514" s="1558"/>
      <c r="R514" s="1532"/>
      <c r="S514" s="1558"/>
      <c r="T514" s="1558"/>
      <c r="U514" s="374" t="s">
        <v>48</v>
      </c>
      <c r="V514" s="337">
        <f>+Informatica!V15</f>
        <v>0.7</v>
      </c>
      <c r="W514" s="375">
        <f>+V514*O513</f>
        <v>0.105</v>
      </c>
      <c r="X514" s="17"/>
      <c r="Y514" s="17"/>
      <c r="Z514" s="17"/>
      <c r="AA514" s="17"/>
      <c r="AB514" s="17"/>
      <c r="AC514" s="17"/>
      <c r="AD514" s="17"/>
      <c r="AE514" s="17"/>
      <c r="AF514" s="17"/>
      <c r="AG514" s="17"/>
    </row>
    <row r="515" spans="1:33" ht="32.25" customHeight="1">
      <c r="A515" s="1539"/>
      <c r="B515" s="1532"/>
      <c r="C515" s="1532"/>
      <c r="D515" s="1532"/>
      <c r="E515" s="1536"/>
      <c r="F515" s="1536"/>
      <c r="G515" s="1539"/>
      <c r="H515" s="1532"/>
      <c r="I515" s="1570" t="s">
        <v>48</v>
      </c>
      <c r="J515" s="1570">
        <f>+Informatica!V6</f>
        <v>0.8</v>
      </c>
      <c r="K515" s="1532"/>
      <c r="L515" s="1532"/>
      <c r="M515" s="1532"/>
      <c r="N515" s="1532"/>
      <c r="O515" s="1634">
        <f>+Informatica!W16</f>
        <v>0.25</v>
      </c>
      <c r="P515" s="1600" t="s">
        <v>738</v>
      </c>
      <c r="Q515" s="1599" t="str">
        <f>+Informatica!C16</f>
        <v>Definir e implementar los sub procesos: Gestión de incidentes, gestión de cambios, gestión de solicitudes y requerimientos.</v>
      </c>
      <c r="R515" s="1532"/>
      <c r="S515" s="1591">
        <v>43160</v>
      </c>
      <c r="T515" s="1591">
        <v>43435</v>
      </c>
      <c r="U515" s="374" t="s">
        <v>47</v>
      </c>
      <c r="V515" s="337">
        <f>+Informatica!V16</f>
        <v>0.99999999999999989</v>
      </c>
      <c r="W515" s="375">
        <f>+V515*O515</f>
        <v>0.24999999999999997</v>
      </c>
      <c r="X515" s="17"/>
      <c r="Y515" s="17"/>
      <c r="Z515" s="17"/>
      <c r="AA515" s="17"/>
      <c r="AB515" s="17"/>
      <c r="AC515" s="17"/>
      <c r="AD515" s="17"/>
      <c r="AE515" s="17"/>
      <c r="AF515" s="17"/>
      <c r="AG515" s="17"/>
    </row>
    <row r="516" spans="1:33" ht="32.25" customHeight="1">
      <c r="A516" s="1539"/>
      <c r="B516" s="1532"/>
      <c r="C516" s="1532"/>
      <c r="D516" s="1532"/>
      <c r="E516" s="1536"/>
      <c r="F516" s="1536"/>
      <c r="G516" s="1539"/>
      <c r="H516" s="1532"/>
      <c r="I516" s="1532"/>
      <c r="J516" s="1532"/>
      <c r="K516" s="1532"/>
      <c r="L516" s="1532"/>
      <c r="M516" s="1532"/>
      <c r="N516" s="1532"/>
      <c r="O516" s="1558"/>
      <c r="P516" s="1558"/>
      <c r="Q516" s="1558"/>
      <c r="R516" s="1532"/>
      <c r="S516" s="1558"/>
      <c r="T516" s="1558"/>
      <c r="U516" s="374" t="s">
        <v>48</v>
      </c>
      <c r="V516" s="337">
        <f>+Informatica!V17</f>
        <v>0</v>
      </c>
      <c r="W516" s="375">
        <f>+V516*O515</f>
        <v>0</v>
      </c>
      <c r="X516" s="17"/>
      <c r="Y516" s="17"/>
      <c r="Z516" s="17"/>
      <c r="AA516" s="17"/>
      <c r="AB516" s="17"/>
      <c r="AC516" s="17"/>
      <c r="AD516" s="17"/>
      <c r="AE516" s="17"/>
      <c r="AF516" s="17"/>
      <c r="AG516" s="17"/>
    </row>
    <row r="517" spans="1:33" ht="32.25" customHeight="1">
      <c r="A517" s="1539"/>
      <c r="B517" s="1532"/>
      <c r="C517" s="1532"/>
      <c r="D517" s="1532"/>
      <c r="E517" s="1536"/>
      <c r="F517" s="1536"/>
      <c r="G517" s="1539"/>
      <c r="H517" s="1532"/>
      <c r="I517" s="1532"/>
      <c r="J517" s="1532"/>
      <c r="K517" s="1532"/>
      <c r="L517" s="1532"/>
      <c r="M517" s="1532"/>
      <c r="N517" s="1532"/>
      <c r="O517" s="1634">
        <f>+Informatica!W18</f>
        <v>0.1</v>
      </c>
      <c r="P517" s="1600" t="s">
        <v>738</v>
      </c>
      <c r="Q517" s="1599" t="str">
        <f>+Informatica!C18</f>
        <v>Definir e implementar la arquitectura de software y el procedimiento de desarrollo de software</v>
      </c>
      <c r="R517" s="1532"/>
      <c r="S517" s="1591">
        <v>43160</v>
      </c>
      <c r="T517" s="1591">
        <v>43435</v>
      </c>
      <c r="U517" s="374" t="s">
        <v>47</v>
      </c>
      <c r="V517" s="337">
        <f>+Informatica!V18</f>
        <v>0.99999999999999989</v>
      </c>
      <c r="W517" s="375">
        <f>+V517*O517</f>
        <v>9.9999999999999992E-2</v>
      </c>
      <c r="X517" s="17"/>
      <c r="Y517" s="17"/>
      <c r="Z517" s="17"/>
      <c r="AA517" s="17"/>
      <c r="AB517" s="17"/>
      <c r="AC517" s="17"/>
      <c r="AD517" s="17"/>
      <c r="AE517" s="17"/>
      <c r="AF517" s="17"/>
      <c r="AG517" s="17"/>
    </row>
    <row r="518" spans="1:33" ht="32.25" customHeight="1">
      <c r="A518" s="1539"/>
      <c r="B518" s="1532"/>
      <c r="C518" s="1532"/>
      <c r="D518" s="1532"/>
      <c r="E518" s="1536"/>
      <c r="F518" s="1536"/>
      <c r="G518" s="1539"/>
      <c r="H518" s="1532"/>
      <c r="I518" s="1532"/>
      <c r="J518" s="1532"/>
      <c r="K518" s="1532"/>
      <c r="L518" s="1532"/>
      <c r="M518" s="1532"/>
      <c r="N518" s="1532"/>
      <c r="O518" s="1558"/>
      <c r="P518" s="1558"/>
      <c r="Q518" s="1558"/>
      <c r="R518" s="1532"/>
      <c r="S518" s="1558"/>
      <c r="T518" s="1558"/>
      <c r="U518" s="374" t="s">
        <v>48</v>
      </c>
      <c r="V518" s="337">
        <f>+Informatica!V19</f>
        <v>0.8</v>
      </c>
      <c r="W518" s="375">
        <f>+V518*O517</f>
        <v>8.0000000000000016E-2</v>
      </c>
      <c r="X518" s="17"/>
      <c r="Y518" s="17"/>
      <c r="Z518" s="17"/>
      <c r="AA518" s="17"/>
      <c r="AB518" s="17"/>
      <c r="AC518" s="17"/>
      <c r="AD518" s="17"/>
      <c r="AE518" s="17"/>
      <c r="AF518" s="17"/>
      <c r="AG518" s="17"/>
    </row>
    <row r="519" spans="1:33" ht="32.25" customHeight="1">
      <c r="A519" s="1539"/>
      <c r="B519" s="1532"/>
      <c r="C519" s="1532"/>
      <c r="D519" s="1532"/>
      <c r="E519" s="1536"/>
      <c r="F519" s="1536"/>
      <c r="G519" s="1539"/>
      <c r="H519" s="1532"/>
      <c r="I519" s="1532"/>
      <c r="J519" s="1532"/>
      <c r="K519" s="1532"/>
      <c r="L519" s="1532"/>
      <c r="M519" s="1532"/>
      <c r="N519" s="1532"/>
      <c r="O519" s="1634">
        <f>+Informatica!W20</f>
        <v>0.1</v>
      </c>
      <c r="P519" s="1600" t="s">
        <v>738</v>
      </c>
      <c r="Q519" s="1599" t="str">
        <f>+Informatica!C20</f>
        <v xml:space="preserve">Oficializar la gestión de proyectos de TI.  </v>
      </c>
      <c r="R519" s="1532"/>
      <c r="S519" s="1591">
        <v>43160</v>
      </c>
      <c r="T519" s="1591">
        <v>43405</v>
      </c>
      <c r="U519" s="374" t="s">
        <v>47</v>
      </c>
      <c r="V519" s="337">
        <f>+Informatica!V20</f>
        <v>0.99999999999999989</v>
      </c>
      <c r="W519" s="375">
        <f>+V519*O519</f>
        <v>9.9999999999999992E-2</v>
      </c>
      <c r="X519" s="17"/>
      <c r="Y519" s="17"/>
      <c r="Z519" s="17"/>
      <c r="AA519" s="17"/>
      <c r="AB519" s="17"/>
      <c r="AC519" s="17"/>
      <c r="AD519" s="17"/>
      <c r="AE519" s="17"/>
      <c r="AF519" s="17"/>
      <c r="AG519" s="17"/>
    </row>
    <row r="520" spans="1:33" ht="32.25" customHeight="1">
      <c r="A520" s="1539"/>
      <c r="B520" s="1532"/>
      <c r="C520" s="1532"/>
      <c r="D520" s="1532"/>
      <c r="E520" s="1537"/>
      <c r="F520" s="1536"/>
      <c r="G520" s="1540"/>
      <c r="H520" s="1533"/>
      <c r="I520" s="1533"/>
      <c r="J520" s="1533"/>
      <c r="K520" s="1533"/>
      <c r="L520" s="1533"/>
      <c r="M520" s="1533"/>
      <c r="N520" s="1533"/>
      <c r="O520" s="1533"/>
      <c r="P520" s="1558"/>
      <c r="Q520" s="1533"/>
      <c r="R520" s="1533"/>
      <c r="S520" s="1533"/>
      <c r="T520" s="1533"/>
      <c r="U520" s="384" t="s">
        <v>48</v>
      </c>
      <c r="V520" s="344">
        <f>+Informatica!V21</f>
        <v>0.8</v>
      </c>
      <c r="W520" s="386">
        <f>+V520*O519</f>
        <v>8.0000000000000016E-2</v>
      </c>
      <c r="X520" s="17"/>
      <c r="Y520" s="17"/>
      <c r="Z520" s="17"/>
      <c r="AA520" s="17"/>
      <c r="AB520" s="17"/>
      <c r="AC520" s="17"/>
      <c r="AD520" s="17"/>
      <c r="AE520" s="17"/>
      <c r="AF520" s="17"/>
      <c r="AG520" s="17"/>
    </row>
    <row r="521" spans="1:33" ht="32.25" customHeight="1">
      <c r="A521" s="1539"/>
      <c r="B521" s="1532"/>
      <c r="C521" s="1532"/>
      <c r="D521" s="1532"/>
      <c r="E521" s="1535" t="s">
        <v>45</v>
      </c>
      <c r="F521" s="1536"/>
      <c r="G521" s="1545" t="str">
        <f>+Informatica!A27</f>
        <v>Plataformas de TI implementadas y soportadas</v>
      </c>
      <c r="H521" s="1569">
        <f>+Informatica!W25</f>
        <v>0.2</v>
      </c>
      <c r="I521" s="1569" t="s">
        <v>47</v>
      </c>
      <c r="J521" s="1569">
        <f>+Informatica!V25</f>
        <v>1</v>
      </c>
      <c r="K521" s="1534">
        <f>+Informatica!E25</f>
        <v>100</v>
      </c>
      <c r="L521" s="1534" t="str">
        <f>+Informatica!D25</f>
        <v>Porcentaje</v>
      </c>
      <c r="M521" s="1534" t="str">
        <f>+Informatica!F25</f>
        <v>Porcentaje avance actividades de mantenimiento y actualización de IT</v>
      </c>
      <c r="N521" s="1534" t="str">
        <f>+Informatica!G25</f>
        <v xml:space="preserve">Eficacia </v>
      </c>
      <c r="O521" s="1631">
        <f>+Informatica!W28</f>
        <v>0.15</v>
      </c>
      <c r="P521" s="1600" t="s">
        <v>738</v>
      </c>
      <c r="Q521" s="1600" t="str">
        <f>+Informatica!C28</f>
        <v>Realizar el mantenimiento de UPS a nivel nacional.</v>
      </c>
      <c r="R521" s="1584" t="str">
        <f>+Informatica!C25</f>
        <v xml:space="preserve">Oficina de Informática y Telecomunicaciones </v>
      </c>
      <c r="S521" s="1592">
        <v>43160</v>
      </c>
      <c r="T521" s="1592">
        <v>43405</v>
      </c>
      <c r="U521" s="371" t="s">
        <v>47</v>
      </c>
      <c r="V521" s="334">
        <f>+Informatica!V28</f>
        <v>1</v>
      </c>
      <c r="W521" s="373">
        <f>+V521*O521</f>
        <v>0.15</v>
      </c>
      <c r="X521" s="17"/>
      <c r="Y521" s="17"/>
      <c r="Z521" s="17"/>
      <c r="AA521" s="17"/>
      <c r="AB521" s="17"/>
      <c r="AC521" s="17"/>
      <c r="AD521" s="17"/>
      <c r="AE521" s="17"/>
      <c r="AF521" s="17"/>
      <c r="AG521" s="17"/>
    </row>
    <row r="522" spans="1:33" ht="32.25" customHeight="1">
      <c r="A522" s="1539"/>
      <c r="B522" s="1532"/>
      <c r="C522" s="1532"/>
      <c r="D522" s="1532"/>
      <c r="E522" s="1536"/>
      <c r="F522" s="1536"/>
      <c r="G522" s="1539"/>
      <c r="H522" s="1532"/>
      <c r="I522" s="1532"/>
      <c r="J522" s="1532"/>
      <c r="K522" s="1532"/>
      <c r="L522" s="1532"/>
      <c r="M522" s="1532"/>
      <c r="N522" s="1532"/>
      <c r="O522" s="1558"/>
      <c r="P522" s="1558"/>
      <c r="Q522" s="1558"/>
      <c r="R522" s="1532"/>
      <c r="S522" s="1558"/>
      <c r="T522" s="1558"/>
      <c r="U522" s="374" t="s">
        <v>48</v>
      </c>
      <c r="V522" s="337">
        <f>+Informatica!V29</f>
        <v>0.5</v>
      </c>
      <c r="W522" s="375">
        <f>+V522*O521</f>
        <v>7.4999999999999997E-2</v>
      </c>
      <c r="X522" s="17"/>
      <c r="Y522" s="17"/>
      <c r="Z522" s="17"/>
      <c r="AA522" s="17"/>
      <c r="AB522" s="17"/>
      <c r="AC522" s="17"/>
      <c r="AD522" s="17"/>
      <c r="AE522" s="17"/>
      <c r="AF522" s="17"/>
      <c r="AG522" s="17"/>
    </row>
    <row r="523" spans="1:33" ht="32.25" customHeight="1">
      <c r="A523" s="1539"/>
      <c r="B523" s="1532"/>
      <c r="C523" s="1532"/>
      <c r="D523" s="1532"/>
      <c r="E523" s="1536"/>
      <c r="F523" s="1536"/>
      <c r="G523" s="1539"/>
      <c r="H523" s="1532"/>
      <c r="I523" s="1532"/>
      <c r="J523" s="1532"/>
      <c r="K523" s="1532"/>
      <c r="L523" s="1532"/>
      <c r="M523" s="1532"/>
      <c r="N523" s="1532"/>
      <c r="O523" s="1634">
        <f>+Informatica!W30</f>
        <v>0.15</v>
      </c>
      <c r="P523" s="1600" t="s">
        <v>738</v>
      </c>
      <c r="Q523" s="1599" t="str">
        <f>+Informatica!C30</f>
        <v>Realizar el mantenimiento  del Centro de Datos.</v>
      </c>
      <c r="R523" s="1532"/>
      <c r="S523" s="1591">
        <v>43160</v>
      </c>
      <c r="T523" s="1591">
        <v>43405</v>
      </c>
      <c r="U523" s="374" t="s">
        <v>47</v>
      </c>
      <c r="V523" s="337">
        <f>+Informatica!V30</f>
        <v>1</v>
      </c>
      <c r="W523" s="375">
        <f>+V523*O523</f>
        <v>0.15</v>
      </c>
      <c r="X523" s="17"/>
      <c r="Y523" s="17"/>
      <c r="Z523" s="17"/>
      <c r="AA523" s="17"/>
      <c r="AB523" s="17"/>
      <c r="AC523" s="17"/>
      <c r="AD523" s="17"/>
      <c r="AE523" s="17"/>
      <c r="AF523" s="17"/>
      <c r="AG523" s="17"/>
    </row>
    <row r="524" spans="1:33" ht="32.25" customHeight="1">
      <c r="A524" s="1539"/>
      <c r="B524" s="1532"/>
      <c r="C524" s="1532"/>
      <c r="D524" s="1532"/>
      <c r="E524" s="1536"/>
      <c r="F524" s="1536"/>
      <c r="G524" s="1539"/>
      <c r="H524" s="1532"/>
      <c r="I524" s="1532"/>
      <c r="J524" s="1532"/>
      <c r="K524" s="1532"/>
      <c r="L524" s="1532"/>
      <c r="M524" s="1532"/>
      <c r="N524" s="1532"/>
      <c r="O524" s="1558"/>
      <c r="P524" s="1558"/>
      <c r="Q524" s="1558"/>
      <c r="R524" s="1532"/>
      <c r="S524" s="1558"/>
      <c r="T524" s="1558"/>
      <c r="U524" s="374" t="s">
        <v>48</v>
      </c>
      <c r="V524" s="337">
        <f>+Informatica!V31</f>
        <v>0.7</v>
      </c>
      <c r="W524" s="375">
        <f>+V524*O523</f>
        <v>0.105</v>
      </c>
      <c r="X524" s="17"/>
      <c r="Y524" s="17"/>
      <c r="Z524" s="17"/>
      <c r="AA524" s="17"/>
      <c r="AB524" s="17"/>
      <c r="AC524" s="17"/>
      <c r="AD524" s="17"/>
      <c r="AE524" s="17"/>
      <c r="AF524" s="17"/>
      <c r="AG524" s="17"/>
    </row>
    <row r="525" spans="1:33" ht="32.25" customHeight="1">
      <c r="A525" s="1539"/>
      <c r="B525" s="1532"/>
      <c r="C525" s="1532"/>
      <c r="D525" s="1532"/>
      <c r="E525" s="1536"/>
      <c r="F525" s="1536"/>
      <c r="G525" s="1539"/>
      <c r="H525" s="1532"/>
      <c r="I525" s="1532"/>
      <c r="J525" s="1532"/>
      <c r="K525" s="1532"/>
      <c r="L525" s="1532"/>
      <c r="M525" s="1532"/>
      <c r="N525" s="1532"/>
      <c r="O525" s="1634">
        <f>+Informatica!W32</f>
        <v>0.1</v>
      </c>
      <c r="P525" s="1600" t="s">
        <v>738</v>
      </c>
      <c r="Q525" s="1599" t="str">
        <f>+Informatica!C32</f>
        <v xml:space="preserve">Acompañar las adecuaciones de las sedes de: Magdalena, Cesar, Meta. </v>
      </c>
      <c r="R525" s="1532"/>
      <c r="S525" s="1591">
        <v>43160</v>
      </c>
      <c r="T525" s="1591">
        <v>43405</v>
      </c>
      <c r="U525" s="374" t="s">
        <v>47</v>
      </c>
      <c r="V525" s="337">
        <f>+Informatica!V32</f>
        <v>1</v>
      </c>
      <c r="W525" s="375">
        <f>+V525*O525</f>
        <v>0.1</v>
      </c>
      <c r="X525" s="17"/>
      <c r="Y525" s="17"/>
      <c r="Z525" s="17"/>
      <c r="AA525" s="17"/>
      <c r="AB525" s="17"/>
      <c r="AC525" s="17"/>
      <c r="AD525" s="17"/>
      <c r="AE525" s="17"/>
      <c r="AF525" s="17"/>
      <c r="AG525" s="17"/>
    </row>
    <row r="526" spans="1:33" ht="32.25" customHeight="1">
      <c r="A526" s="1539"/>
      <c r="B526" s="1532"/>
      <c r="C526" s="1532"/>
      <c r="D526" s="1532"/>
      <c r="E526" s="1536"/>
      <c r="F526" s="1536"/>
      <c r="G526" s="1539"/>
      <c r="H526" s="1532"/>
      <c r="I526" s="1532"/>
      <c r="J526" s="1532"/>
      <c r="K526" s="1532"/>
      <c r="L526" s="1532"/>
      <c r="M526" s="1532"/>
      <c r="N526" s="1532"/>
      <c r="O526" s="1558"/>
      <c r="P526" s="1558"/>
      <c r="Q526" s="1558"/>
      <c r="R526" s="1532"/>
      <c r="S526" s="1558"/>
      <c r="T526" s="1558"/>
      <c r="U526" s="374" t="s">
        <v>48</v>
      </c>
      <c r="V526" s="337">
        <f>+Informatica!V33</f>
        <v>0.89999999999999991</v>
      </c>
      <c r="W526" s="375">
        <f>+V526*O525</f>
        <v>0.09</v>
      </c>
      <c r="X526" s="17"/>
      <c r="Y526" s="17"/>
      <c r="Z526" s="17"/>
      <c r="AA526" s="17"/>
      <c r="AB526" s="17"/>
      <c r="AC526" s="17"/>
      <c r="AD526" s="17"/>
      <c r="AE526" s="17"/>
      <c r="AF526" s="17"/>
      <c r="AG526" s="17"/>
    </row>
    <row r="527" spans="1:33" ht="32.25" customHeight="1">
      <c r="A527" s="1539"/>
      <c r="B527" s="1532"/>
      <c r="C527" s="1532"/>
      <c r="D527" s="1532"/>
      <c r="E527" s="1536"/>
      <c r="F527" s="1536"/>
      <c r="G527" s="1539"/>
      <c r="H527" s="1532"/>
      <c r="I527" s="1532"/>
      <c r="J527" s="1532"/>
      <c r="K527" s="1532"/>
      <c r="L527" s="1532"/>
      <c r="M527" s="1532"/>
      <c r="N527" s="1532"/>
      <c r="O527" s="1634">
        <f>+Informatica!W34</f>
        <v>0.1</v>
      </c>
      <c r="P527" s="1600" t="s">
        <v>738</v>
      </c>
      <c r="Q527" s="1599" t="str">
        <f>+Informatica!C34</f>
        <v>Realizar el mantenimiento correctivo y preventivo de equipos a nivel a nacional</v>
      </c>
      <c r="R527" s="1532"/>
      <c r="S527" s="1591">
        <v>43160</v>
      </c>
      <c r="T527" s="1591">
        <v>43405</v>
      </c>
      <c r="U527" s="374" t="s">
        <v>47</v>
      </c>
      <c r="V527" s="337">
        <f>+Informatica!V34</f>
        <v>1</v>
      </c>
      <c r="W527" s="375">
        <f>+V527*O527</f>
        <v>0.1</v>
      </c>
      <c r="X527" s="17"/>
      <c r="Y527" s="17"/>
      <c r="Z527" s="17"/>
      <c r="AA527" s="17"/>
      <c r="AB527" s="17"/>
      <c r="AC527" s="17"/>
      <c r="AD527" s="17"/>
      <c r="AE527" s="17"/>
      <c r="AF527" s="17"/>
      <c r="AG527" s="17"/>
    </row>
    <row r="528" spans="1:33" ht="32.25" customHeight="1">
      <c r="A528" s="1539"/>
      <c r="B528" s="1532"/>
      <c r="C528" s="1532"/>
      <c r="D528" s="1532"/>
      <c r="E528" s="1536"/>
      <c r="F528" s="1536"/>
      <c r="G528" s="1539"/>
      <c r="H528" s="1532"/>
      <c r="I528" s="1532"/>
      <c r="J528" s="1532"/>
      <c r="K528" s="1532"/>
      <c r="L528" s="1532"/>
      <c r="M528" s="1532"/>
      <c r="N528" s="1532"/>
      <c r="O528" s="1558"/>
      <c r="P528" s="1558"/>
      <c r="Q528" s="1558"/>
      <c r="R528" s="1532"/>
      <c r="S528" s="1558"/>
      <c r="T528" s="1558"/>
      <c r="U528" s="374" t="s">
        <v>48</v>
      </c>
      <c r="V528" s="337">
        <f>+Informatica!V35</f>
        <v>0.9</v>
      </c>
      <c r="W528" s="375">
        <f>+V528*O527</f>
        <v>9.0000000000000011E-2</v>
      </c>
      <c r="X528" s="17"/>
      <c r="Y528" s="17"/>
      <c r="Z528" s="17"/>
      <c r="AA528" s="17"/>
      <c r="AB528" s="17"/>
      <c r="AC528" s="17"/>
      <c r="AD528" s="17"/>
      <c r="AE528" s="17"/>
      <c r="AF528" s="17"/>
      <c r="AG528" s="17"/>
    </row>
    <row r="529" spans="1:33" ht="32.25" customHeight="1">
      <c r="A529" s="1539"/>
      <c r="B529" s="1532"/>
      <c r="C529" s="1532"/>
      <c r="D529" s="1532"/>
      <c r="E529" s="1536"/>
      <c r="F529" s="1536"/>
      <c r="G529" s="1539"/>
      <c r="H529" s="1532"/>
      <c r="I529" s="1558"/>
      <c r="J529" s="1558"/>
      <c r="K529" s="1532"/>
      <c r="L529" s="1532"/>
      <c r="M529" s="1532"/>
      <c r="N529" s="1532"/>
      <c r="O529" s="1634">
        <f>+Informatica!W36</f>
        <v>0.1</v>
      </c>
      <c r="P529" s="1600" t="s">
        <v>738</v>
      </c>
      <c r="Q529" s="1599" t="str">
        <f>+Informatica!C36</f>
        <v>Adquirir el licenciamiento: Oracle, Google, Antivirus, virtualización.</v>
      </c>
      <c r="R529" s="1532"/>
      <c r="S529" s="1591">
        <v>43160</v>
      </c>
      <c r="T529" s="1591">
        <v>43405</v>
      </c>
      <c r="U529" s="374" t="s">
        <v>47</v>
      </c>
      <c r="V529" s="337">
        <f>+Informatica!V36</f>
        <v>1</v>
      </c>
      <c r="W529" s="375">
        <f>+V529*O529</f>
        <v>0.1</v>
      </c>
      <c r="X529" s="17"/>
      <c r="Y529" s="17"/>
      <c r="Z529" s="17"/>
      <c r="AA529" s="17"/>
      <c r="AB529" s="17"/>
      <c r="AC529" s="17"/>
      <c r="AD529" s="17"/>
      <c r="AE529" s="17"/>
      <c r="AF529" s="17"/>
      <c r="AG529" s="17"/>
    </row>
    <row r="530" spans="1:33" ht="32.25" customHeight="1">
      <c r="A530" s="1539"/>
      <c r="B530" s="1532"/>
      <c r="C530" s="1532"/>
      <c r="D530" s="1532"/>
      <c r="E530" s="1536"/>
      <c r="F530" s="1536"/>
      <c r="G530" s="1539"/>
      <c r="H530" s="1532"/>
      <c r="I530" s="1570" t="s">
        <v>48</v>
      </c>
      <c r="J530" s="1570">
        <f>+Informatica!V26</f>
        <v>0.8</v>
      </c>
      <c r="K530" s="1532"/>
      <c r="L530" s="1532"/>
      <c r="M530" s="1532"/>
      <c r="N530" s="1532"/>
      <c r="O530" s="1558"/>
      <c r="P530" s="1558"/>
      <c r="Q530" s="1558"/>
      <c r="R530" s="1532"/>
      <c r="S530" s="1558"/>
      <c r="T530" s="1558"/>
      <c r="U530" s="374" t="s">
        <v>48</v>
      </c>
      <c r="V530" s="337">
        <f>+Informatica!V37</f>
        <v>0.9</v>
      </c>
      <c r="W530" s="375">
        <f>+V530*O529</f>
        <v>9.0000000000000011E-2</v>
      </c>
      <c r="X530" s="17"/>
      <c r="Y530" s="17"/>
      <c r="Z530" s="17"/>
      <c r="AA530" s="17"/>
      <c r="AB530" s="17"/>
      <c r="AC530" s="17"/>
      <c r="AD530" s="17"/>
      <c r="AE530" s="17"/>
      <c r="AF530" s="17"/>
      <c r="AG530" s="17"/>
    </row>
    <row r="531" spans="1:33" ht="32.25" customHeight="1">
      <c r="A531" s="1539"/>
      <c r="B531" s="1532"/>
      <c r="C531" s="1532"/>
      <c r="D531" s="1532"/>
      <c r="E531" s="1536"/>
      <c r="F531" s="1536"/>
      <c r="G531" s="1539"/>
      <c r="H531" s="1532"/>
      <c r="I531" s="1532"/>
      <c r="J531" s="1532"/>
      <c r="K531" s="1532"/>
      <c r="L531" s="1532"/>
      <c r="M531" s="1532"/>
      <c r="N531" s="1532"/>
      <c r="O531" s="1634">
        <f>+Informatica!W38</f>
        <v>0.1</v>
      </c>
      <c r="P531" s="1600" t="s">
        <v>738</v>
      </c>
      <c r="Q531" s="1599" t="str">
        <f>+Informatica!C38</f>
        <v xml:space="preserve">Re estructurar mesa de servicio </v>
      </c>
      <c r="R531" s="1532"/>
      <c r="S531" s="1591">
        <v>43160</v>
      </c>
      <c r="T531" s="1591">
        <v>43405</v>
      </c>
      <c r="U531" s="374" t="s">
        <v>47</v>
      </c>
      <c r="V531" s="337">
        <f>+Informatica!V38</f>
        <v>0.99999999999999989</v>
      </c>
      <c r="W531" s="375">
        <f>+V531*O531</f>
        <v>9.9999999999999992E-2</v>
      </c>
      <c r="X531" s="17"/>
      <c r="Y531" s="17"/>
      <c r="Z531" s="17"/>
      <c r="AA531" s="17"/>
      <c r="AB531" s="17"/>
      <c r="AC531" s="17"/>
      <c r="AD531" s="17"/>
      <c r="AE531" s="17"/>
      <c r="AF531" s="17"/>
      <c r="AG531" s="17"/>
    </row>
    <row r="532" spans="1:33" ht="32.25" customHeight="1">
      <c r="A532" s="1539"/>
      <c r="B532" s="1532"/>
      <c r="C532" s="1532"/>
      <c r="D532" s="1532"/>
      <c r="E532" s="1536"/>
      <c r="F532" s="1536"/>
      <c r="G532" s="1539"/>
      <c r="H532" s="1532"/>
      <c r="I532" s="1532"/>
      <c r="J532" s="1532"/>
      <c r="K532" s="1532"/>
      <c r="L532" s="1532"/>
      <c r="M532" s="1532"/>
      <c r="N532" s="1532"/>
      <c r="O532" s="1558"/>
      <c r="P532" s="1558"/>
      <c r="Q532" s="1558"/>
      <c r="R532" s="1532"/>
      <c r="S532" s="1558"/>
      <c r="T532" s="1558"/>
      <c r="U532" s="374" t="s">
        <v>48</v>
      </c>
      <c r="V532" s="337">
        <f>+Informatica!V39</f>
        <v>0.64999999999999991</v>
      </c>
      <c r="W532" s="375">
        <f>+V532*O531</f>
        <v>6.4999999999999988E-2</v>
      </c>
      <c r="X532" s="17"/>
      <c r="Y532" s="17"/>
      <c r="Z532" s="17"/>
      <c r="AA532" s="17"/>
      <c r="AB532" s="17"/>
      <c r="AC532" s="17"/>
      <c r="AD532" s="17"/>
      <c r="AE532" s="17"/>
      <c r="AF532" s="17"/>
      <c r="AG532" s="17"/>
    </row>
    <row r="533" spans="1:33" ht="32.25" customHeight="1">
      <c r="A533" s="1539"/>
      <c r="B533" s="1532"/>
      <c r="C533" s="1532"/>
      <c r="D533" s="1532"/>
      <c r="E533" s="1536"/>
      <c r="F533" s="1536"/>
      <c r="G533" s="1539"/>
      <c r="H533" s="1532"/>
      <c r="I533" s="1532"/>
      <c r="J533" s="1532"/>
      <c r="K533" s="1532"/>
      <c r="L533" s="1532"/>
      <c r="M533" s="1532"/>
      <c r="N533" s="1532"/>
      <c r="O533" s="1634">
        <f>+Informatica!W40</f>
        <v>0.1</v>
      </c>
      <c r="P533" s="1600" t="s">
        <v>738</v>
      </c>
      <c r="Q533" s="1599" t="str">
        <f>+Informatica!C40</f>
        <v xml:space="preserve">Atender incidentes y requerimientos </v>
      </c>
      <c r="R533" s="1532"/>
      <c r="S533" s="1591">
        <v>43160</v>
      </c>
      <c r="T533" s="1591">
        <v>43405</v>
      </c>
      <c r="U533" s="374" t="s">
        <v>47</v>
      </c>
      <c r="V533" s="337">
        <f>+Informatica!V40</f>
        <v>0.99999999999999989</v>
      </c>
      <c r="W533" s="375">
        <f>+V533*O533</f>
        <v>9.9999999999999992E-2</v>
      </c>
      <c r="X533" s="17"/>
      <c r="Y533" s="17"/>
      <c r="Z533" s="17"/>
      <c r="AA533" s="17"/>
      <c r="AB533" s="17"/>
      <c r="AC533" s="17"/>
      <c r="AD533" s="17"/>
      <c r="AE533" s="17"/>
      <c r="AF533" s="17"/>
      <c r="AG533" s="17"/>
    </row>
    <row r="534" spans="1:33" ht="32.25" customHeight="1">
      <c r="A534" s="1539"/>
      <c r="B534" s="1532"/>
      <c r="C534" s="1532"/>
      <c r="D534" s="1532"/>
      <c r="E534" s="1537"/>
      <c r="F534" s="1536"/>
      <c r="G534" s="1539"/>
      <c r="H534" s="1532"/>
      <c r="I534" s="1532"/>
      <c r="J534" s="1532"/>
      <c r="K534" s="1532"/>
      <c r="L534" s="1532"/>
      <c r="M534" s="1532"/>
      <c r="N534" s="1532"/>
      <c r="O534" s="1533"/>
      <c r="P534" s="1558"/>
      <c r="Q534" s="1533"/>
      <c r="R534" s="1532"/>
      <c r="S534" s="1533"/>
      <c r="T534" s="1533"/>
      <c r="U534" s="384" t="s">
        <v>48</v>
      </c>
      <c r="V534" s="344">
        <f>+Informatica!V41</f>
        <v>0.76999999999999991</v>
      </c>
      <c r="W534" s="386">
        <f>+V534*O533</f>
        <v>7.6999999999999999E-2</v>
      </c>
      <c r="X534" s="17"/>
      <c r="Y534" s="17"/>
      <c r="Z534" s="17"/>
      <c r="AA534" s="17"/>
      <c r="AB534" s="17"/>
      <c r="AC534" s="17"/>
      <c r="AD534" s="17"/>
      <c r="AE534" s="17"/>
      <c r="AF534" s="17"/>
      <c r="AG534" s="17"/>
    </row>
    <row r="535" spans="1:33" ht="40.5" customHeight="1">
      <c r="A535" s="1539"/>
      <c r="B535" s="1532"/>
      <c r="C535" s="1532"/>
      <c r="D535" s="1532"/>
      <c r="E535" s="538"/>
      <c r="F535" s="1536"/>
      <c r="G535" s="1539"/>
      <c r="H535" s="1532"/>
      <c r="I535" s="1532"/>
      <c r="J535" s="1532"/>
      <c r="K535" s="1532"/>
      <c r="L535" s="1532"/>
      <c r="M535" s="1532"/>
      <c r="N535" s="1532"/>
      <c r="O535" s="1634">
        <f>+Informatica!W42</f>
        <v>0.1</v>
      </c>
      <c r="P535" s="1600" t="s">
        <v>738</v>
      </c>
      <c r="Q535" s="1599" t="str">
        <f>+Informatica!C42</f>
        <v xml:space="preserve">Actualizar el procedimiento de toma de copias de respaldo, rotación y restauración de acuerdo a la normatividad vigente. </v>
      </c>
      <c r="R535" s="1532"/>
      <c r="S535" s="1591">
        <v>43313</v>
      </c>
      <c r="T535" s="1591">
        <v>43435</v>
      </c>
      <c r="U535" s="374" t="s">
        <v>47</v>
      </c>
      <c r="V535" s="337">
        <f>+Informatica!V42</f>
        <v>1</v>
      </c>
      <c r="W535" s="375">
        <f>+V535*O535</f>
        <v>0.1</v>
      </c>
      <c r="X535" s="17"/>
      <c r="Y535" s="17"/>
      <c r="Z535" s="17"/>
      <c r="AA535" s="17"/>
      <c r="AB535" s="17"/>
      <c r="AC535" s="17"/>
      <c r="AD535" s="17"/>
      <c r="AE535" s="17"/>
      <c r="AF535" s="17"/>
      <c r="AG535" s="17"/>
    </row>
    <row r="536" spans="1:33" ht="40.5" customHeight="1">
      <c r="A536" s="1539"/>
      <c r="B536" s="1532"/>
      <c r="C536" s="1532"/>
      <c r="D536" s="1532"/>
      <c r="E536" s="538"/>
      <c r="F536" s="1536"/>
      <c r="G536" s="1539"/>
      <c r="H536" s="1532"/>
      <c r="I536" s="1532"/>
      <c r="J536" s="1532"/>
      <c r="K536" s="1532"/>
      <c r="L536" s="1532"/>
      <c r="M536" s="1532"/>
      <c r="N536" s="1532"/>
      <c r="O536" s="1533"/>
      <c r="P536" s="1558"/>
      <c r="Q536" s="1533"/>
      <c r="R536" s="1532"/>
      <c r="S536" s="1533"/>
      <c r="T536" s="1533"/>
      <c r="U536" s="384" t="s">
        <v>48</v>
      </c>
      <c r="V536" s="344">
        <f>+Informatica!V43</f>
        <v>0</v>
      </c>
      <c r="W536" s="386">
        <f>+V536*O535</f>
        <v>0</v>
      </c>
      <c r="X536" s="17"/>
      <c r="Y536" s="17"/>
      <c r="Z536" s="17"/>
      <c r="AA536" s="17"/>
      <c r="AB536" s="17"/>
      <c r="AC536" s="17"/>
      <c r="AD536" s="17"/>
      <c r="AE536" s="17"/>
      <c r="AF536" s="17"/>
      <c r="AG536" s="17"/>
    </row>
    <row r="537" spans="1:33" ht="32.25" customHeight="1">
      <c r="A537" s="1539"/>
      <c r="B537" s="1532"/>
      <c r="C537" s="1532"/>
      <c r="D537" s="1532"/>
      <c r="E537" s="538"/>
      <c r="F537" s="1536"/>
      <c r="G537" s="1539"/>
      <c r="H537" s="1532"/>
      <c r="I537" s="1532"/>
      <c r="J537" s="1532"/>
      <c r="K537" s="1532"/>
      <c r="L537" s="1532"/>
      <c r="M537" s="1532"/>
      <c r="N537" s="1532"/>
      <c r="O537" s="1634">
        <f>+Informatica!W44</f>
        <v>0.1</v>
      </c>
      <c r="P537" s="1600" t="s">
        <v>738</v>
      </c>
      <c r="Q537" s="1599" t="str">
        <f>+Informatica!C44</f>
        <v>Elaborar diagnóstico y plan de trabajo para llevar a cabo la transición de IPv4 a IPv6.</v>
      </c>
      <c r="R537" s="1532"/>
      <c r="S537" s="1591">
        <v>43313</v>
      </c>
      <c r="T537" s="1591">
        <v>43435</v>
      </c>
      <c r="U537" s="374" t="s">
        <v>47</v>
      </c>
      <c r="V537" s="337">
        <f>+Informatica!V44</f>
        <v>1</v>
      </c>
      <c r="W537" s="375">
        <f>+V537*O537</f>
        <v>0.1</v>
      </c>
      <c r="X537" s="17"/>
      <c r="Y537" s="17"/>
      <c r="Z537" s="17"/>
      <c r="AA537" s="17"/>
      <c r="AB537" s="17"/>
      <c r="AC537" s="17"/>
      <c r="AD537" s="17"/>
      <c r="AE537" s="17"/>
      <c r="AF537" s="17"/>
      <c r="AG537" s="17"/>
    </row>
    <row r="538" spans="1:33" ht="32.25" customHeight="1">
      <c r="A538" s="1539"/>
      <c r="B538" s="1532"/>
      <c r="C538" s="1532"/>
      <c r="D538" s="1532"/>
      <c r="E538" s="538"/>
      <c r="F538" s="1536"/>
      <c r="G538" s="1540"/>
      <c r="H538" s="1533"/>
      <c r="I538" s="1532"/>
      <c r="J538" s="1532"/>
      <c r="K538" s="1533"/>
      <c r="L538" s="1533"/>
      <c r="M538" s="1533"/>
      <c r="N538" s="1533"/>
      <c r="O538" s="1533"/>
      <c r="P538" s="1558"/>
      <c r="Q538" s="1533"/>
      <c r="R538" s="1533"/>
      <c r="S538" s="1533"/>
      <c r="T538" s="1533"/>
      <c r="U538" s="384" t="s">
        <v>48</v>
      </c>
      <c r="V538" s="344">
        <f>+Informatica!V45</f>
        <v>0</v>
      </c>
      <c r="W538" s="386">
        <f>+V538*O537</f>
        <v>0</v>
      </c>
      <c r="X538" s="17"/>
      <c r="Y538" s="17"/>
      <c r="Z538" s="17"/>
      <c r="AA538" s="17"/>
      <c r="AB538" s="17"/>
      <c r="AC538" s="17"/>
      <c r="AD538" s="17"/>
      <c r="AE538" s="17"/>
      <c r="AF538" s="17"/>
      <c r="AG538" s="17"/>
    </row>
    <row r="539" spans="1:33" ht="26.25" customHeight="1">
      <c r="A539" s="1539"/>
      <c r="B539" s="1532"/>
      <c r="C539" s="1532"/>
      <c r="D539" s="1532"/>
      <c r="E539" s="1535" t="s">
        <v>45</v>
      </c>
      <c r="F539" s="1536"/>
      <c r="G539" s="1545" t="str">
        <f>+Informatica!A51</f>
        <v>Sistemas de información, portales y  aplicaciones  implementados y soportados</v>
      </c>
      <c r="H539" s="1569">
        <f>+Informatica!W49</f>
        <v>0.2</v>
      </c>
      <c r="I539" s="1569" t="s">
        <v>47</v>
      </c>
      <c r="J539" s="1569">
        <f>+Informatica!V49</f>
        <v>1</v>
      </c>
      <c r="K539" s="1586">
        <f>+Informatica!E49</f>
        <v>1</v>
      </c>
      <c r="L539" s="1534" t="str">
        <f>+Informatica!D49</f>
        <v>Porcentaje</v>
      </c>
      <c r="M539" s="1534" t="str">
        <f>+Informatica!F49</f>
        <v>Porcentaje avance Sistemas de información, aplicaciones y portales implementados y soportados</v>
      </c>
      <c r="N539" s="1534" t="str">
        <f>+Informatica!G49</f>
        <v xml:space="preserve">Eficacia </v>
      </c>
      <c r="O539" s="1631">
        <f>+Informatica!W52</f>
        <v>0.05</v>
      </c>
      <c r="P539" s="1600" t="s">
        <v>738</v>
      </c>
      <c r="Q539" s="1600" t="str">
        <f>+Informatica!C52</f>
        <v>Desarrollar el aplicativo para la Información de Clases Agrologicas.</v>
      </c>
      <c r="R539" s="1534" t="str">
        <f>+Informatica!C49</f>
        <v xml:space="preserve">Oficina de Informática y Telecomunicaciones </v>
      </c>
      <c r="S539" s="1592">
        <v>43160</v>
      </c>
      <c r="T539" s="1592">
        <v>43344</v>
      </c>
      <c r="U539" s="371" t="s">
        <v>47</v>
      </c>
      <c r="V539" s="334">
        <f>+Informatica!V52</f>
        <v>1</v>
      </c>
      <c r="W539" s="373">
        <f>+V539*O539</f>
        <v>0.05</v>
      </c>
      <c r="X539" s="17"/>
      <c r="Y539" s="17"/>
      <c r="Z539" s="17"/>
      <c r="AA539" s="17"/>
      <c r="AB539" s="17"/>
      <c r="AC539" s="17"/>
      <c r="AD539" s="17"/>
      <c r="AE539" s="17"/>
      <c r="AF539" s="17"/>
      <c r="AG539" s="17"/>
    </row>
    <row r="540" spans="1:33" ht="26.25" customHeight="1">
      <c r="A540" s="1539"/>
      <c r="B540" s="1532"/>
      <c r="C540" s="1532"/>
      <c r="D540" s="1532"/>
      <c r="E540" s="1536"/>
      <c r="F540" s="1536"/>
      <c r="G540" s="1539"/>
      <c r="H540" s="1532"/>
      <c r="I540" s="1532"/>
      <c r="J540" s="1532"/>
      <c r="K540" s="1532"/>
      <c r="L540" s="1532"/>
      <c r="M540" s="1532"/>
      <c r="N540" s="1532"/>
      <c r="O540" s="1558"/>
      <c r="P540" s="1558"/>
      <c r="Q540" s="1558"/>
      <c r="R540" s="1532"/>
      <c r="S540" s="1558"/>
      <c r="T540" s="1558"/>
      <c r="U540" s="374" t="s">
        <v>48</v>
      </c>
      <c r="V540" s="337">
        <f>+Informatica!V53</f>
        <v>0.6</v>
      </c>
      <c r="W540" s="375">
        <f>+V540*O539</f>
        <v>0.03</v>
      </c>
      <c r="X540" s="17"/>
      <c r="Y540" s="17"/>
      <c r="Z540" s="17"/>
      <c r="AA540" s="17"/>
      <c r="AB540" s="17"/>
      <c r="AC540" s="17"/>
      <c r="AD540" s="17"/>
      <c r="AE540" s="17"/>
      <c r="AF540" s="17"/>
      <c r="AG540" s="17"/>
    </row>
    <row r="541" spans="1:33" ht="26.25" customHeight="1">
      <c r="A541" s="1539"/>
      <c r="B541" s="1532"/>
      <c r="C541" s="1532"/>
      <c r="D541" s="1532"/>
      <c r="E541" s="1536"/>
      <c r="F541" s="1536"/>
      <c r="G541" s="1539"/>
      <c r="H541" s="1532"/>
      <c r="I541" s="1532"/>
      <c r="J541" s="1532"/>
      <c r="K541" s="1532"/>
      <c r="L541" s="1532"/>
      <c r="M541" s="1532"/>
      <c r="N541" s="1532"/>
      <c r="O541" s="1634">
        <f>+Informatica!W54</f>
        <v>0.05</v>
      </c>
      <c r="P541" s="1600" t="s">
        <v>738</v>
      </c>
      <c r="Q541" s="1599" t="str">
        <f>+Informatica!C54</f>
        <v>Desarrollar el aplicativo evaluación del desempeño.</v>
      </c>
      <c r="R541" s="1532"/>
      <c r="S541" s="1591">
        <v>43160</v>
      </c>
      <c r="T541" s="1591">
        <v>43344</v>
      </c>
      <c r="U541" s="374" t="s">
        <v>47</v>
      </c>
      <c r="V541" s="337">
        <f>+Informatica!V54</f>
        <v>1</v>
      </c>
      <c r="W541" s="375">
        <f>+V541*O541</f>
        <v>0.05</v>
      </c>
      <c r="X541" s="17"/>
      <c r="Y541" s="17"/>
      <c r="Z541" s="17"/>
      <c r="AA541" s="17"/>
      <c r="AB541" s="17"/>
      <c r="AC541" s="17"/>
      <c r="AD541" s="17"/>
      <c r="AE541" s="17"/>
      <c r="AF541" s="17"/>
      <c r="AG541" s="17"/>
    </row>
    <row r="542" spans="1:33" ht="26.25" customHeight="1">
      <c r="A542" s="1539"/>
      <c r="B542" s="1532"/>
      <c r="C542" s="1532"/>
      <c r="D542" s="1532"/>
      <c r="E542" s="1536"/>
      <c r="F542" s="1536"/>
      <c r="G542" s="1539"/>
      <c r="H542" s="1532"/>
      <c r="I542" s="1532"/>
      <c r="J542" s="1532"/>
      <c r="K542" s="1532"/>
      <c r="L542" s="1532"/>
      <c r="M542" s="1532"/>
      <c r="N542" s="1532"/>
      <c r="O542" s="1558"/>
      <c r="P542" s="1558"/>
      <c r="Q542" s="1558"/>
      <c r="R542" s="1532"/>
      <c r="S542" s="1558"/>
      <c r="T542" s="1558"/>
      <c r="U542" s="374" t="s">
        <v>48</v>
      </c>
      <c r="V542" s="337">
        <f>+Informatica!V55</f>
        <v>0.8</v>
      </c>
      <c r="W542" s="375">
        <f>+V542*O541</f>
        <v>4.0000000000000008E-2</v>
      </c>
      <c r="X542" s="17"/>
      <c r="Y542" s="17"/>
      <c r="Z542" s="17"/>
      <c r="AA542" s="17"/>
      <c r="AB542" s="17"/>
      <c r="AC542" s="17"/>
      <c r="AD542" s="17"/>
      <c r="AE542" s="17"/>
      <c r="AF542" s="17"/>
      <c r="AG542" s="17"/>
    </row>
    <row r="543" spans="1:33" ht="26.25" customHeight="1">
      <c r="A543" s="1539"/>
      <c r="B543" s="1532"/>
      <c r="C543" s="1532"/>
      <c r="D543" s="1532"/>
      <c r="E543" s="1536"/>
      <c r="F543" s="1536"/>
      <c r="G543" s="1539"/>
      <c r="H543" s="1532"/>
      <c r="I543" s="1532"/>
      <c r="J543" s="1532"/>
      <c r="K543" s="1532"/>
      <c r="L543" s="1532"/>
      <c r="M543" s="1532"/>
      <c r="N543" s="1532"/>
      <c r="O543" s="1634">
        <f>+Informatica!W56</f>
        <v>0</v>
      </c>
      <c r="P543" s="1600" t="s">
        <v>738</v>
      </c>
      <c r="Q543" s="1641" t="str">
        <f>+Informatica!C56</f>
        <v>Migrar  SIGA al nuevo motor de procesos JBPM.  (Actividad Suspendida)</v>
      </c>
      <c r="R543" s="1532"/>
      <c r="S543" s="1591">
        <v>43160</v>
      </c>
      <c r="T543" s="1591">
        <v>43435</v>
      </c>
      <c r="U543" s="374" t="s">
        <v>47</v>
      </c>
      <c r="V543" s="337">
        <f>+Informatica!V56</f>
        <v>1</v>
      </c>
      <c r="W543" s="375">
        <f>+V543*O543</f>
        <v>0</v>
      </c>
      <c r="X543" s="17"/>
      <c r="Y543" s="17"/>
      <c r="Z543" s="17"/>
      <c r="AA543" s="17"/>
      <c r="AB543" s="17"/>
      <c r="AC543" s="17"/>
      <c r="AD543" s="17"/>
      <c r="AE543" s="17"/>
      <c r="AF543" s="17"/>
      <c r="AG543" s="17"/>
    </row>
    <row r="544" spans="1:33" ht="26.25" customHeight="1">
      <c r="A544" s="1539"/>
      <c r="B544" s="1532"/>
      <c r="C544" s="1532"/>
      <c r="D544" s="1532"/>
      <c r="E544" s="1536"/>
      <c r="F544" s="1536"/>
      <c r="G544" s="1539"/>
      <c r="H544" s="1532"/>
      <c r="I544" s="1532"/>
      <c r="J544" s="1532"/>
      <c r="K544" s="1532"/>
      <c r="L544" s="1532"/>
      <c r="M544" s="1532"/>
      <c r="N544" s="1532"/>
      <c r="O544" s="1558"/>
      <c r="P544" s="1558"/>
      <c r="Q544" s="1558"/>
      <c r="R544" s="1532"/>
      <c r="S544" s="1558"/>
      <c r="T544" s="1558"/>
      <c r="U544" s="374" t="s">
        <v>48</v>
      </c>
      <c r="V544" s="337">
        <f>+Informatica!V57</f>
        <v>0</v>
      </c>
      <c r="W544" s="375">
        <f>+V544*O543</f>
        <v>0</v>
      </c>
      <c r="X544" s="17"/>
      <c r="Y544" s="17"/>
      <c r="Z544" s="17"/>
      <c r="AA544" s="17"/>
      <c r="AB544" s="17"/>
      <c r="AC544" s="17"/>
      <c r="AD544" s="17"/>
      <c r="AE544" s="17"/>
      <c r="AF544" s="17"/>
      <c r="AG544" s="17"/>
    </row>
    <row r="545" spans="1:33" ht="26.25" customHeight="1">
      <c r="A545" s="1539"/>
      <c r="B545" s="1532"/>
      <c r="C545" s="1532"/>
      <c r="D545" s="1532"/>
      <c r="E545" s="1536"/>
      <c r="F545" s="1536"/>
      <c r="G545" s="1539"/>
      <c r="H545" s="1532"/>
      <c r="I545" s="1532"/>
      <c r="J545" s="1532"/>
      <c r="K545" s="1532"/>
      <c r="L545" s="1532"/>
      <c r="M545" s="1532"/>
      <c r="N545" s="1532"/>
      <c r="O545" s="1634">
        <f>+Informatica!W58</f>
        <v>0.05</v>
      </c>
      <c r="P545" s="1600" t="s">
        <v>738</v>
      </c>
      <c r="Q545" s="1599" t="str">
        <f>+Informatica!C58</f>
        <v>Publicacar el aplicativo restitución de tierras.</v>
      </c>
      <c r="R545" s="1532"/>
      <c r="S545" s="1591">
        <v>43160</v>
      </c>
      <c r="T545" s="1591">
        <v>43344</v>
      </c>
      <c r="U545" s="374" t="s">
        <v>47</v>
      </c>
      <c r="V545" s="337">
        <f>+Informatica!V58</f>
        <v>1</v>
      </c>
      <c r="W545" s="375">
        <f>+V545*O545</f>
        <v>0.05</v>
      </c>
      <c r="X545" s="17"/>
      <c r="Y545" s="17"/>
      <c r="Z545" s="17"/>
      <c r="AA545" s="17"/>
      <c r="AB545" s="17"/>
      <c r="AC545" s="17"/>
      <c r="AD545" s="17"/>
      <c r="AE545" s="17"/>
      <c r="AF545" s="17"/>
      <c r="AG545" s="17"/>
    </row>
    <row r="546" spans="1:33" ht="26.25" customHeight="1">
      <c r="A546" s="1539"/>
      <c r="B546" s="1532"/>
      <c r="C546" s="1532"/>
      <c r="D546" s="1532"/>
      <c r="E546" s="1536"/>
      <c r="F546" s="1536"/>
      <c r="G546" s="1539"/>
      <c r="H546" s="1532"/>
      <c r="I546" s="1532"/>
      <c r="J546" s="1532"/>
      <c r="K546" s="1532"/>
      <c r="L546" s="1532"/>
      <c r="M546" s="1532"/>
      <c r="N546" s="1532"/>
      <c r="O546" s="1558"/>
      <c r="P546" s="1558"/>
      <c r="Q546" s="1558"/>
      <c r="R546" s="1532"/>
      <c r="S546" s="1558"/>
      <c r="T546" s="1558"/>
      <c r="U546" s="374" t="s">
        <v>48</v>
      </c>
      <c r="V546" s="337">
        <f>+Informatica!V59</f>
        <v>0.9</v>
      </c>
      <c r="W546" s="375">
        <f>+V546*O545</f>
        <v>4.5000000000000005E-2</v>
      </c>
      <c r="X546" s="17"/>
      <c r="Y546" s="17"/>
      <c r="Z546" s="17"/>
      <c r="AA546" s="17"/>
      <c r="AB546" s="17"/>
      <c r="AC546" s="17"/>
      <c r="AD546" s="17"/>
      <c r="AE546" s="17"/>
      <c r="AF546" s="17"/>
      <c r="AG546" s="17"/>
    </row>
    <row r="547" spans="1:33" ht="26.25" customHeight="1">
      <c r="A547" s="1539"/>
      <c r="B547" s="1532"/>
      <c r="C547" s="1532"/>
      <c r="D547" s="1532"/>
      <c r="E547" s="1536"/>
      <c r="F547" s="1536"/>
      <c r="G547" s="1539"/>
      <c r="H547" s="1532"/>
      <c r="I547" s="1532"/>
      <c r="J547" s="1532"/>
      <c r="K547" s="1532"/>
      <c r="L547" s="1532"/>
      <c r="M547" s="1532"/>
      <c r="N547" s="1532"/>
      <c r="O547" s="1634">
        <f>+Informatica!W60</f>
        <v>0.05</v>
      </c>
      <c r="P547" s="1600" t="s">
        <v>738</v>
      </c>
      <c r="Q547" s="1599" t="str">
        <f>+Informatica!C60</f>
        <v>Realizar mejoras al aplicativo de Ficha Prediales.</v>
      </c>
      <c r="R547" s="1532"/>
      <c r="S547" s="1591">
        <v>43160</v>
      </c>
      <c r="T547" s="1591">
        <v>43344</v>
      </c>
      <c r="U547" s="374" t="s">
        <v>47</v>
      </c>
      <c r="V547" s="337">
        <f>+Informatica!V60</f>
        <v>1</v>
      </c>
      <c r="W547" s="375">
        <f>+V547*O547</f>
        <v>0.05</v>
      </c>
      <c r="X547" s="17"/>
      <c r="Y547" s="17"/>
      <c r="Z547" s="17"/>
      <c r="AA547" s="17"/>
      <c r="AB547" s="17"/>
      <c r="AC547" s="17"/>
      <c r="AD547" s="17"/>
      <c r="AE547" s="17"/>
      <c r="AF547" s="17"/>
      <c r="AG547" s="17"/>
    </row>
    <row r="548" spans="1:33" ht="26.25" customHeight="1">
      <c r="A548" s="1539"/>
      <c r="B548" s="1532"/>
      <c r="C548" s="1532"/>
      <c r="D548" s="1532"/>
      <c r="E548" s="1536"/>
      <c r="F548" s="1536"/>
      <c r="G548" s="1539"/>
      <c r="H548" s="1532"/>
      <c r="I548" s="1532"/>
      <c r="J548" s="1532"/>
      <c r="K548" s="1532"/>
      <c r="L548" s="1532"/>
      <c r="M548" s="1532"/>
      <c r="N548" s="1532"/>
      <c r="O548" s="1558"/>
      <c r="P548" s="1558"/>
      <c r="Q548" s="1558"/>
      <c r="R548" s="1532"/>
      <c r="S548" s="1558"/>
      <c r="T548" s="1558"/>
      <c r="U548" s="374" t="s">
        <v>48</v>
      </c>
      <c r="V548" s="337">
        <f>+Informatica!V61</f>
        <v>0.8</v>
      </c>
      <c r="W548" s="375">
        <f>+V548*O547</f>
        <v>4.0000000000000008E-2</v>
      </c>
      <c r="X548" s="17"/>
      <c r="Y548" s="17"/>
      <c r="Z548" s="17"/>
      <c r="AA548" s="17"/>
      <c r="AB548" s="17"/>
      <c r="AC548" s="17"/>
      <c r="AD548" s="17"/>
      <c r="AE548" s="17"/>
      <c r="AF548" s="17"/>
      <c r="AG548" s="17"/>
    </row>
    <row r="549" spans="1:33" ht="26.25" customHeight="1">
      <c r="A549" s="1539"/>
      <c r="B549" s="1532"/>
      <c r="C549" s="1532"/>
      <c r="D549" s="1532"/>
      <c r="E549" s="1536"/>
      <c r="F549" s="1536"/>
      <c r="G549" s="1539"/>
      <c r="H549" s="1532"/>
      <c r="I549" s="1532"/>
      <c r="J549" s="1532"/>
      <c r="K549" s="1532"/>
      <c r="L549" s="1532"/>
      <c r="M549" s="1532"/>
      <c r="N549" s="1532"/>
      <c r="O549" s="1634">
        <f>+Informatica!W62</f>
        <v>0.05</v>
      </c>
      <c r="P549" s="1600" t="s">
        <v>738</v>
      </c>
      <c r="Q549" s="1599" t="str">
        <f>+Informatica!C62</f>
        <v xml:space="preserve">Realizar mejoras al aplicativo de  Trabaje con Nosotros. </v>
      </c>
      <c r="R549" s="1532"/>
      <c r="S549" s="1591">
        <v>43160</v>
      </c>
      <c r="T549" s="1591">
        <v>43344</v>
      </c>
      <c r="U549" s="374" t="s">
        <v>47</v>
      </c>
      <c r="V549" s="337">
        <f>+Informatica!V62</f>
        <v>1</v>
      </c>
      <c r="W549" s="375">
        <f>+V549*O549</f>
        <v>0.05</v>
      </c>
      <c r="X549" s="17"/>
      <c r="Y549" s="17"/>
      <c r="Z549" s="17"/>
      <c r="AA549" s="17"/>
      <c r="AB549" s="17"/>
      <c r="AC549" s="17"/>
      <c r="AD549" s="17"/>
      <c r="AE549" s="17"/>
      <c r="AF549" s="17"/>
      <c r="AG549" s="17"/>
    </row>
    <row r="550" spans="1:33" ht="26.25" customHeight="1">
      <c r="A550" s="1539"/>
      <c r="B550" s="1532"/>
      <c r="C550" s="1532"/>
      <c r="D550" s="1532"/>
      <c r="E550" s="1536"/>
      <c r="F550" s="1536"/>
      <c r="G550" s="1539"/>
      <c r="H550" s="1532"/>
      <c r="I550" s="1532"/>
      <c r="J550" s="1532"/>
      <c r="K550" s="1532"/>
      <c r="L550" s="1532"/>
      <c r="M550" s="1532"/>
      <c r="N550" s="1532"/>
      <c r="O550" s="1558"/>
      <c r="P550" s="1558"/>
      <c r="Q550" s="1558"/>
      <c r="R550" s="1532"/>
      <c r="S550" s="1558"/>
      <c r="T550" s="1558"/>
      <c r="U550" s="374" t="s">
        <v>48</v>
      </c>
      <c r="V550" s="337">
        <f>+Informatica!V63</f>
        <v>0.8</v>
      </c>
      <c r="W550" s="375">
        <f>+V550*O549</f>
        <v>4.0000000000000008E-2</v>
      </c>
      <c r="X550" s="17"/>
      <c r="Y550" s="17"/>
      <c r="Z550" s="17"/>
      <c r="AA550" s="17"/>
      <c r="AB550" s="17"/>
      <c r="AC550" s="17"/>
      <c r="AD550" s="17"/>
      <c r="AE550" s="17"/>
      <c r="AF550" s="17"/>
      <c r="AG550" s="17"/>
    </row>
    <row r="551" spans="1:33" ht="26.25" customHeight="1">
      <c r="A551" s="1539"/>
      <c r="B551" s="1532"/>
      <c r="C551" s="1532"/>
      <c r="D551" s="1532"/>
      <c r="E551" s="1536"/>
      <c r="F551" s="1536"/>
      <c r="G551" s="1539"/>
      <c r="H551" s="1532"/>
      <c r="I551" s="1532"/>
      <c r="J551" s="1532"/>
      <c r="K551" s="1532"/>
      <c r="L551" s="1532"/>
      <c r="M551" s="1532"/>
      <c r="N551" s="1532"/>
      <c r="O551" s="1634">
        <f>+Informatica!W64</f>
        <v>0.05</v>
      </c>
      <c r="P551" s="1600" t="s">
        <v>738</v>
      </c>
      <c r="Q551" s="1599" t="str">
        <f>+Informatica!C64</f>
        <v xml:space="preserve">Implementar servicios de interoperabilidad con las entidades del gobierno </v>
      </c>
      <c r="R551" s="1532"/>
      <c r="S551" s="1591">
        <v>43132</v>
      </c>
      <c r="T551" s="1591">
        <v>43435</v>
      </c>
      <c r="U551" s="374" t="s">
        <v>47</v>
      </c>
      <c r="V551" s="337">
        <f>+Informatica!V64</f>
        <v>0.99999999999999978</v>
      </c>
      <c r="W551" s="375">
        <f>+V551*O551</f>
        <v>4.9999999999999989E-2</v>
      </c>
      <c r="X551" s="17"/>
      <c r="Y551" s="17"/>
      <c r="Z551" s="17"/>
      <c r="AA551" s="17"/>
      <c r="AB551" s="17"/>
      <c r="AC551" s="17"/>
      <c r="AD551" s="17"/>
      <c r="AE551" s="17"/>
      <c r="AF551" s="17"/>
      <c r="AG551" s="17"/>
    </row>
    <row r="552" spans="1:33" ht="26.25" customHeight="1">
      <c r="A552" s="1539"/>
      <c r="B552" s="1532"/>
      <c r="C552" s="1532"/>
      <c r="D552" s="1532"/>
      <c r="E552" s="1536"/>
      <c r="F552" s="1536"/>
      <c r="G552" s="1539"/>
      <c r="H552" s="1532"/>
      <c r="I552" s="1532"/>
      <c r="J552" s="1532"/>
      <c r="K552" s="1532"/>
      <c r="L552" s="1532"/>
      <c r="M552" s="1532"/>
      <c r="N552" s="1532"/>
      <c r="O552" s="1558"/>
      <c r="P552" s="1558"/>
      <c r="Q552" s="1558"/>
      <c r="R552" s="1532"/>
      <c r="S552" s="1558"/>
      <c r="T552" s="1558"/>
      <c r="U552" s="374" t="s">
        <v>48</v>
      </c>
      <c r="V552" s="337">
        <f>+Informatica!V65</f>
        <v>0.73999999999999988</v>
      </c>
      <c r="W552" s="375">
        <f>+V552*O551</f>
        <v>3.6999999999999998E-2</v>
      </c>
      <c r="X552" s="17"/>
      <c r="Y552" s="17"/>
      <c r="Z552" s="17"/>
      <c r="AA552" s="17"/>
      <c r="AB552" s="17"/>
      <c r="AC552" s="17"/>
      <c r="AD552" s="17"/>
      <c r="AE552" s="17"/>
      <c r="AF552" s="17"/>
      <c r="AG552" s="17"/>
    </row>
    <row r="553" spans="1:33" ht="26.25" customHeight="1">
      <c r="A553" s="1539"/>
      <c r="B553" s="1532"/>
      <c r="C553" s="1532"/>
      <c r="D553" s="1532"/>
      <c r="E553" s="1536"/>
      <c r="F553" s="1536"/>
      <c r="G553" s="1539"/>
      <c r="H553" s="1532"/>
      <c r="I553" s="1532"/>
      <c r="J553" s="1532"/>
      <c r="K553" s="1532"/>
      <c r="L553" s="1532"/>
      <c r="M553" s="1532"/>
      <c r="N553" s="1532"/>
      <c r="O553" s="1634">
        <f>+Informatica!W66</f>
        <v>0.05</v>
      </c>
      <c r="P553" s="1600" t="s">
        <v>738</v>
      </c>
      <c r="Q553" s="1599" t="str">
        <f>+Informatica!C66</f>
        <v xml:space="preserve">Realizar mejoras a trámites y servicios. </v>
      </c>
      <c r="R553" s="1532"/>
      <c r="S553" s="1591">
        <v>43132</v>
      </c>
      <c r="T553" s="1591">
        <v>43435</v>
      </c>
      <c r="U553" s="374" t="s">
        <v>47</v>
      </c>
      <c r="V553" s="337">
        <f>+Informatica!V66</f>
        <v>0.99999999999999978</v>
      </c>
      <c r="W553" s="375">
        <f>+V553*O553</f>
        <v>4.9999999999999989E-2</v>
      </c>
      <c r="X553" s="17"/>
      <c r="Y553" s="17"/>
      <c r="Z553" s="17"/>
      <c r="AA553" s="17"/>
      <c r="AB553" s="17"/>
      <c r="AC553" s="17"/>
      <c r="AD553" s="17"/>
      <c r="AE553" s="17"/>
      <c r="AF553" s="17"/>
      <c r="AG553" s="17"/>
    </row>
    <row r="554" spans="1:33" ht="26.25" customHeight="1">
      <c r="A554" s="1539"/>
      <c r="B554" s="1532"/>
      <c r="C554" s="1532"/>
      <c r="D554" s="1532"/>
      <c r="E554" s="1536"/>
      <c r="F554" s="1536"/>
      <c r="G554" s="1539"/>
      <c r="H554" s="1532"/>
      <c r="I554" s="1558"/>
      <c r="J554" s="1558"/>
      <c r="K554" s="1532"/>
      <c r="L554" s="1532"/>
      <c r="M554" s="1532"/>
      <c r="N554" s="1532"/>
      <c r="O554" s="1558"/>
      <c r="P554" s="1558"/>
      <c r="Q554" s="1558"/>
      <c r="R554" s="1532"/>
      <c r="S554" s="1558"/>
      <c r="T554" s="1558"/>
      <c r="U554" s="374" t="s">
        <v>48</v>
      </c>
      <c r="V554" s="337">
        <f>+Informatica!V67</f>
        <v>0.73999999999999988</v>
      </c>
      <c r="W554" s="375">
        <f>+V554*O553</f>
        <v>3.6999999999999998E-2</v>
      </c>
      <c r="X554" s="17"/>
      <c r="Y554" s="17"/>
      <c r="Z554" s="17"/>
      <c r="AA554" s="17"/>
      <c r="AB554" s="17"/>
      <c r="AC554" s="17"/>
      <c r="AD554" s="17"/>
      <c r="AE554" s="17"/>
      <c r="AF554" s="17"/>
      <c r="AG554" s="17"/>
    </row>
    <row r="555" spans="1:33" ht="26.25" customHeight="1">
      <c r="A555" s="1539"/>
      <c r="B555" s="1532"/>
      <c r="C555" s="1532"/>
      <c r="D555" s="1532"/>
      <c r="E555" s="1536"/>
      <c r="F555" s="1536"/>
      <c r="G555" s="1539"/>
      <c r="H555" s="1532"/>
      <c r="I555" s="1640" t="s">
        <v>48</v>
      </c>
      <c r="J555" s="1616">
        <f>+Informatica!V50</f>
        <v>0.8</v>
      </c>
      <c r="K555" s="1532"/>
      <c r="L555" s="1532"/>
      <c r="M555" s="1532"/>
      <c r="N555" s="1532"/>
      <c r="O555" s="1634">
        <f>+Informatica!W68</f>
        <v>0.05</v>
      </c>
      <c r="P555" s="1600" t="s">
        <v>738</v>
      </c>
      <c r="Q555" s="1599" t="str">
        <f>+Informatica!C68</f>
        <v xml:space="preserve">Mantener y actualizar el portal de datos abiertos institucional. </v>
      </c>
      <c r="R555" s="1532"/>
      <c r="S555" s="1591">
        <v>43101</v>
      </c>
      <c r="T555" s="1591">
        <v>43435</v>
      </c>
      <c r="U555" s="374" t="s">
        <v>47</v>
      </c>
      <c r="V555" s="337">
        <f>+Informatica!V68</f>
        <v>0.99999999999999989</v>
      </c>
      <c r="W555" s="375">
        <f>+V555*O555</f>
        <v>4.9999999999999996E-2</v>
      </c>
      <c r="X555" s="17"/>
      <c r="Y555" s="17"/>
      <c r="Z555" s="17"/>
      <c r="AA555" s="17"/>
      <c r="AB555" s="17"/>
      <c r="AC555" s="17"/>
      <c r="AD555" s="17"/>
      <c r="AE555" s="17"/>
      <c r="AF555" s="17"/>
      <c r="AG555" s="17"/>
    </row>
    <row r="556" spans="1:33" ht="26.25" customHeight="1">
      <c r="A556" s="1539"/>
      <c r="B556" s="1532"/>
      <c r="C556" s="1532"/>
      <c r="D556" s="1532"/>
      <c r="E556" s="1536"/>
      <c r="F556" s="1536"/>
      <c r="G556" s="1539"/>
      <c r="H556" s="1532"/>
      <c r="I556" s="1532"/>
      <c r="J556" s="1532"/>
      <c r="K556" s="1532"/>
      <c r="L556" s="1532"/>
      <c r="M556" s="1532"/>
      <c r="N556" s="1532"/>
      <c r="O556" s="1558"/>
      <c r="P556" s="1558"/>
      <c r="Q556" s="1558"/>
      <c r="R556" s="1532"/>
      <c r="S556" s="1558"/>
      <c r="T556" s="1558"/>
      <c r="U556" s="374" t="s">
        <v>48</v>
      </c>
      <c r="V556" s="337">
        <f>+Informatica!V69</f>
        <v>0.76999999999999991</v>
      </c>
      <c r="W556" s="375">
        <f>+V556*O555</f>
        <v>3.85E-2</v>
      </c>
      <c r="X556" s="17"/>
      <c r="Y556" s="17"/>
      <c r="Z556" s="17"/>
      <c r="AA556" s="17"/>
      <c r="AB556" s="17"/>
      <c r="AC556" s="17"/>
      <c r="AD556" s="17"/>
      <c r="AE556" s="17"/>
      <c r="AF556" s="17"/>
      <c r="AG556" s="17"/>
    </row>
    <row r="557" spans="1:33" ht="26.25" customHeight="1">
      <c r="A557" s="1539"/>
      <c r="B557" s="1532"/>
      <c r="C557" s="1532"/>
      <c r="D557" s="1532"/>
      <c r="E557" s="1536"/>
      <c r="F557" s="1536"/>
      <c r="G557" s="1539"/>
      <c r="H557" s="1532"/>
      <c r="I557" s="1532"/>
      <c r="J557" s="1532"/>
      <c r="K557" s="1532"/>
      <c r="L557" s="1532"/>
      <c r="M557" s="1532"/>
      <c r="N557" s="1532"/>
      <c r="O557" s="1634">
        <f>+Informatica!W70</f>
        <v>0.1</v>
      </c>
      <c r="P557" s="1600" t="s">
        <v>738</v>
      </c>
      <c r="Q557" s="1599" t="str">
        <f>+Informatica!C70</f>
        <v>Publicar nuevos conjuntos de datos abiertos (Según disponibilidad de las subdirecciones).</v>
      </c>
      <c r="R557" s="1532"/>
      <c r="S557" s="1591">
        <v>43101</v>
      </c>
      <c r="T557" s="1591">
        <v>43435</v>
      </c>
      <c r="U557" s="374" t="s">
        <v>47</v>
      </c>
      <c r="V557" s="337">
        <f>+Informatica!V70</f>
        <v>0.99999999999999989</v>
      </c>
      <c r="W557" s="375">
        <f>+V557*O557</f>
        <v>9.9999999999999992E-2</v>
      </c>
      <c r="X557" s="17"/>
      <c r="Y557" s="17"/>
      <c r="Z557" s="17"/>
      <c r="AA557" s="17"/>
      <c r="AB557" s="17"/>
      <c r="AC557" s="17"/>
      <c r="AD557" s="17"/>
      <c r="AE557" s="17"/>
      <c r="AF557" s="17"/>
      <c r="AG557" s="17"/>
    </row>
    <row r="558" spans="1:33" ht="26.25" customHeight="1">
      <c r="A558" s="1539"/>
      <c r="B558" s="1532"/>
      <c r="C558" s="1532"/>
      <c r="D558" s="1532"/>
      <c r="E558" s="1536"/>
      <c r="F558" s="1536"/>
      <c r="G558" s="1539"/>
      <c r="H558" s="1532"/>
      <c r="I558" s="1532"/>
      <c r="J558" s="1532"/>
      <c r="K558" s="1532"/>
      <c r="L558" s="1532"/>
      <c r="M558" s="1532"/>
      <c r="N558" s="1532"/>
      <c r="O558" s="1558"/>
      <c r="P558" s="1558"/>
      <c r="Q558" s="1558"/>
      <c r="R558" s="1532"/>
      <c r="S558" s="1558"/>
      <c r="T558" s="1558"/>
      <c r="U558" s="374" t="s">
        <v>48</v>
      </c>
      <c r="V558" s="337">
        <f>+Informatica!V71</f>
        <v>0.76999999999999991</v>
      </c>
      <c r="W558" s="375">
        <f>+V558*O557</f>
        <v>7.6999999999999999E-2</v>
      </c>
      <c r="X558" s="17"/>
      <c r="Y558" s="17"/>
      <c r="Z558" s="17"/>
      <c r="AA558" s="17"/>
      <c r="AB558" s="17"/>
      <c r="AC558" s="17"/>
      <c r="AD558" s="17"/>
      <c r="AE558" s="17"/>
      <c r="AF558" s="17"/>
      <c r="AG558" s="17"/>
    </row>
    <row r="559" spans="1:33" ht="26.25" customHeight="1">
      <c r="A559" s="1539"/>
      <c r="B559" s="1532"/>
      <c r="C559" s="1532"/>
      <c r="D559" s="1532"/>
      <c r="E559" s="1536"/>
      <c r="F559" s="1536"/>
      <c r="G559" s="1539"/>
      <c r="H559" s="1532"/>
      <c r="I559" s="1532"/>
      <c r="J559" s="1532"/>
      <c r="K559" s="1532"/>
      <c r="L559" s="1532"/>
      <c r="M559" s="1532"/>
      <c r="N559" s="1532"/>
      <c r="O559" s="1634">
        <f>+Informatica!W72</f>
        <v>0.05</v>
      </c>
      <c r="P559" s="1600" t="s">
        <v>738</v>
      </c>
      <c r="Q559" s="1599" t="str">
        <f>+Informatica!C72</f>
        <v>Definir la arquitectura de referencia para aplicaciones SIG Web IGAC.</v>
      </c>
      <c r="R559" s="1532"/>
      <c r="S559" s="1591">
        <v>43160</v>
      </c>
      <c r="T559" s="1591">
        <v>43313</v>
      </c>
      <c r="U559" s="374" t="s">
        <v>47</v>
      </c>
      <c r="V559" s="337">
        <f>+Informatica!V72</f>
        <v>1</v>
      </c>
      <c r="W559" s="375">
        <f>+V559*O559</f>
        <v>0.05</v>
      </c>
      <c r="X559" s="17"/>
      <c r="Y559" s="17"/>
      <c r="Z559" s="17"/>
      <c r="AA559" s="17"/>
      <c r="AB559" s="17"/>
      <c r="AC559" s="17"/>
      <c r="AD559" s="17"/>
      <c r="AE559" s="17"/>
      <c r="AF559" s="17"/>
      <c r="AG559" s="17"/>
    </row>
    <row r="560" spans="1:33" ht="26.25" customHeight="1">
      <c r="A560" s="1539"/>
      <c r="B560" s="1532"/>
      <c r="C560" s="1532"/>
      <c r="D560" s="1532"/>
      <c r="E560" s="1536"/>
      <c r="F560" s="1536"/>
      <c r="G560" s="1539"/>
      <c r="H560" s="1532"/>
      <c r="I560" s="1532"/>
      <c r="J560" s="1532"/>
      <c r="K560" s="1532"/>
      <c r="L560" s="1532"/>
      <c r="M560" s="1532"/>
      <c r="N560" s="1532"/>
      <c r="O560" s="1558"/>
      <c r="P560" s="1558"/>
      <c r="Q560" s="1558"/>
      <c r="R560" s="1532"/>
      <c r="S560" s="1558"/>
      <c r="T560" s="1558"/>
      <c r="U560" s="374" t="s">
        <v>48</v>
      </c>
      <c r="V560" s="337">
        <f>+Informatica!V73</f>
        <v>0.7</v>
      </c>
      <c r="W560" s="375">
        <f>+V560*O559</f>
        <v>3.4999999999999996E-2</v>
      </c>
      <c r="X560" s="17"/>
      <c r="Y560" s="17"/>
      <c r="Z560" s="17"/>
      <c r="AA560" s="17"/>
      <c r="AB560" s="17"/>
      <c r="AC560" s="17"/>
      <c r="AD560" s="17"/>
      <c r="AE560" s="17"/>
      <c r="AF560" s="17"/>
      <c r="AG560" s="17"/>
    </row>
    <row r="561" spans="1:33" ht="26.25" customHeight="1">
      <c r="A561" s="1539"/>
      <c r="B561" s="1532"/>
      <c r="C561" s="1532"/>
      <c r="D561" s="1532"/>
      <c r="E561" s="1536"/>
      <c r="F561" s="1536"/>
      <c r="G561" s="1539"/>
      <c r="H561" s="1532"/>
      <c r="I561" s="1532"/>
      <c r="J561" s="1532"/>
      <c r="K561" s="1532"/>
      <c r="L561" s="1532"/>
      <c r="M561" s="1532"/>
      <c r="N561" s="1532"/>
      <c r="O561" s="1634">
        <f>+Informatica!W74</f>
        <v>0.1</v>
      </c>
      <c r="P561" s="1600" t="s">
        <v>738</v>
      </c>
      <c r="Q561" s="1599" t="str">
        <f>+Informatica!C74</f>
        <v>Migrar  aplicaciones del geoportal.</v>
      </c>
      <c r="R561" s="1532"/>
      <c r="S561" s="1591">
        <v>43160</v>
      </c>
      <c r="T561" s="1591">
        <v>43313</v>
      </c>
      <c r="U561" s="374" t="s">
        <v>47</v>
      </c>
      <c r="V561" s="337">
        <f>+Informatica!V74</f>
        <v>1</v>
      </c>
      <c r="W561" s="375">
        <f>+V561*O561</f>
        <v>0.1</v>
      </c>
      <c r="X561" s="17"/>
      <c r="Y561" s="17"/>
      <c r="Z561" s="17"/>
      <c r="AA561" s="17"/>
      <c r="AB561" s="17"/>
      <c r="AC561" s="17"/>
      <c r="AD561" s="17"/>
      <c r="AE561" s="17"/>
      <c r="AF561" s="17"/>
      <c r="AG561" s="17"/>
    </row>
    <row r="562" spans="1:33" ht="26.25" customHeight="1">
      <c r="A562" s="1539"/>
      <c r="B562" s="1532"/>
      <c r="C562" s="1532"/>
      <c r="D562" s="1532"/>
      <c r="E562" s="1536"/>
      <c r="F562" s="1536"/>
      <c r="G562" s="1539"/>
      <c r="H562" s="1532"/>
      <c r="I562" s="1532"/>
      <c r="J562" s="1532"/>
      <c r="K562" s="1532"/>
      <c r="L562" s="1532"/>
      <c r="M562" s="1532"/>
      <c r="N562" s="1532"/>
      <c r="O562" s="1558"/>
      <c r="P562" s="1558"/>
      <c r="Q562" s="1558"/>
      <c r="R562" s="1532"/>
      <c r="S562" s="1558"/>
      <c r="T562" s="1558"/>
      <c r="U562" s="374" t="s">
        <v>48</v>
      </c>
      <c r="V562" s="337">
        <f>+Informatica!V75</f>
        <v>0.7</v>
      </c>
      <c r="W562" s="375">
        <f>+V562*O561</f>
        <v>6.9999999999999993E-2</v>
      </c>
      <c r="X562" s="17"/>
      <c r="Y562" s="17"/>
      <c r="Z562" s="17"/>
      <c r="AA562" s="17"/>
      <c r="AB562" s="17"/>
      <c r="AC562" s="17"/>
      <c r="AD562" s="17"/>
      <c r="AE562" s="17"/>
      <c r="AF562" s="17"/>
      <c r="AG562" s="17"/>
    </row>
    <row r="563" spans="1:33" ht="36" customHeight="1">
      <c r="A563" s="1539"/>
      <c r="B563" s="1532"/>
      <c r="C563" s="1532"/>
      <c r="D563" s="1532"/>
      <c r="E563" s="1536"/>
      <c r="F563" s="1536"/>
      <c r="G563" s="1539"/>
      <c r="H563" s="1532"/>
      <c r="I563" s="1532"/>
      <c r="J563" s="1532"/>
      <c r="K563" s="1532"/>
      <c r="L563" s="1532"/>
      <c r="M563" s="1532"/>
      <c r="N563" s="1532"/>
      <c r="O563" s="1634">
        <f>+Informatica!W76</f>
        <v>0.05</v>
      </c>
      <c r="P563" s="1600" t="s">
        <v>738</v>
      </c>
      <c r="Q563" s="1599" t="str">
        <f>+Informatica!C76</f>
        <v>Crear visores geográfico de baja complejidad para apoyar temas específicos de socialización del instituto (ejm. cubrimiento imágenes planet adquiridas por el IGAC ).</v>
      </c>
      <c r="R563" s="1532"/>
      <c r="S563" s="1591">
        <v>43160</v>
      </c>
      <c r="T563" s="1591">
        <v>43435</v>
      </c>
      <c r="U563" s="374" t="s">
        <v>47</v>
      </c>
      <c r="V563" s="337">
        <f>+Informatica!V76</f>
        <v>0.99999999999999989</v>
      </c>
      <c r="W563" s="375">
        <f>+V563*O563</f>
        <v>4.9999999999999996E-2</v>
      </c>
      <c r="X563" s="17"/>
      <c r="Y563" s="17"/>
      <c r="Z563" s="17"/>
      <c r="AA563" s="17"/>
      <c r="AB563" s="17"/>
      <c r="AC563" s="17"/>
      <c r="AD563" s="17"/>
      <c r="AE563" s="17"/>
      <c r="AF563" s="17"/>
      <c r="AG563" s="17"/>
    </row>
    <row r="564" spans="1:33" ht="36" customHeight="1">
      <c r="A564" s="1539"/>
      <c r="B564" s="1532"/>
      <c r="C564" s="1532"/>
      <c r="D564" s="1532"/>
      <c r="E564" s="1536"/>
      <c r="F564" s="1536"/>
      <c r="G564" s="1539"/>
      <c r="H564" s="1532"/>
      <c r="I564" s="1532"/>
      <c r="J564" s="1532"/>
      <c r="K564" s="1532"/>
      <c r="L564" s="1532"/>
      <c r="M564" s="1532"/>
      <c r="N564" s="1532"/>
      <c r="O564" s="1558"/>
      <c r="P564" s="1558"/>
      <c r="Q564" s="1558"/>
      <c r="R564" s="1532"/>
      <c r="S564" s="1558"/>
      <c r="T564" s="1558"/>
      <c r="U564" s="374" t="s">
        <v>48</v>
      </c>
      <c r="V564" s="337">
        <f>+Informatica!V77</f>
        <v>0.76999999999999991</v>
      </c>
      <c r="W564" s="375">
        <f>+V564*O563</f>
        <v>3.85E-2</v>
      </c>
      <c r="X564" s="17"/>
      <c r="Y564" s="17"/>
      <c r="Z564" s="17"/>
      <c r="AA564" s="17"/>
      <c r="AB564" s="17"/>
      <c r="AC564" s="17"/>
      <c r="AD564" s="17"/>
      <c r="AE564" s="17"/>
      <c r="AF564" s="17"/>
      <c r="AG564" s="17"/>
    </row>
    <row r="565" spans="1:33" ht="26.25" customHeight="1">
      <c r="A565" s="1539"/>
      <c r="B565" s="1532"/>
      <c r="C565" s="1532"/>
      <c r="D565" s="1532"/>
      <c r="E565" s="1536"/>
      <c r="F565" s="1536"/>
      <c r="G565" s="1539"/>
      <c r="H565" s="1532"/>
      <c r="I565" s="1532"/>
      <c r="J565" s="1532"/>
      <c r="K565" s="1532"/>
      <c r="L565" s="1532"/>
      <c r="M565" s="1532"/>
      <c r="N565" s="1532"/>
      <c r="O565" s="1634">
        <f>+Informatica!W78</f>
        <v>0.05</v>
      </c>
      <c r="P565" s="1600" t="s">
        <v>738</v>
      </c>
      <c r="Q565" s="1599" t="str">
        <f>+Informatica!C78</f>
        <v>Desarrollo del aplicativo de contratos de ingreso</v>
      </c>
      <c r="R565" s="1532"/>
      <c r="S565" s="1591">
        <v>43160</v>
      </c>
      <c r="T565" s="1591">
        <v>43344</v>
      </c>
      <c r="U565" s="374" t="s">
        <v>47</v>
      </c>
      <c r="V565" s="337">
        <f>+Informatica!V78</f>
        <v>1</v>
      </c>
      <c r="W565" s="375">
        <f>+V565*O565</f>
        <v>0.05</v>
      </c>
      <c r="X565" s="17"/>
      <c r="Y565" s="17"/>
      <c r="Z565" s="17"/>
      <c r="AA565" s="17"/>
      <c r="AB565" s="17"/>
      <c r="AC565" s="17"/>
      <c r="AD565" s="17"/>
      <c r="AE565" s="17"/>
      <c r="AF565" s="17"/>
      <c r="AG565" s="17"/>
    </row>
    <row r="566" spans="1:33" ht="26.25" customHeight="1">
      <c r="A566" s="1539"/>
      <c r="B566" s="1532"/>
      <c r="C566" s="1532"/>
      <c r="D566" s="1532"/>
      <c r="E566" s="1536"/>
      <c r="F566" s="1536"/>
      <c r="G566" s="1539"/>
      <c r="H566" s="1532"/>
      <c r="I566" s="1532"/>
      <c r="J566" s="1532"/>
      <c r="K566" s="1532"/>
      <c r="L566" s="1532"/>
      <c r="M566" s="1532"/>
      <c r="N566" s="1532"/>
      <c r="O566" s="1558"/>
      <c r="P566" s="1558"/>
      <c r="Q566" s="1558"/>
      <c r="R566" s="1532"/>
      <c r="S566" s="1558"/>
      <c r="T566" s="1558"/>
      <c r="U566" s="374" t="s">
        <v>48</v>
      </c>
      <c r="V566" s="337">
        <f>+Informatica!V79</f>
        <v>0.8</v>
      </c>
      <c r="W566" s="375">
        <f>+V566*O565</f>
        <v>4.0000000000000008E-2</v>
      </c>
      <c r="X566" s="17"/>
      <c r="Y566" s="17"/>
      <c r="Z566" s="17"/>
      <c r="AA566" s="17"/>
      <c r="AB566" s="17"/>
      <c r="AC566" s="17"/>
      <c r="AD566" s="17"/>
      <c r="AE566" s="17"/>
      <c r="AF566" s="17"/>
      <c r="AG566" s="17"/>
    </row>
    <row r="567" spans="1:33" ht="30" customHeight="1">
      <c r="A567" s="1539"/>
      <c r="B567" s="1532"/>
      <c r="C567" s="1532"/>
      <c r="D567" s="1532"/>
      <c r="E567" s="1536"/>
      <c r="F567" s="1536"/>
      <c r="G567" s="1539"/>
      <c r="H567" s="1532"/>
      <c r="I567" s="1532"/>
      <c r="J567" s="1532"/>
      <c r="K567" s="1532"/>
      <c r="L567" s="1532"/>
      <c r="M567" s="1532"/>
      <c r="N567" s="1532"/>
      <c r="O567" s="1634">
        <f>+Informatica!W80</f>
        <v>0.1</v>
      </c>
      <c r="P567" s="1600" t="s">
        <v>738</v>
      </c>
      <c r="Q567" s="1599" t="str">
        <f>+Informatica!C80</f>
        <v xml:space="preserve">Generar  versión actualizada del mapa de ortofotos del geoportal utilizando las fotografías institucionales, información de imágenes planet y landsat </v>
      </c>
      <c r="R567" s="1532"/>
      <c r="S567" s="1591">
        <v>43160</v>
      </c>
      <c r="T567" s="1591">
        <v>43313</v>
      </c>
      <c r="U567" s="374" t="s">
        <v>47</v>
      </c>
      <c r="V567" s="337">
        <f>+Informatica!V80</f>
        <v>1</v>
      </c>
      <c r="W567" s="375">
        <f>+V567*O567</f>
        <v>0.1</v>
      </c>
      <c r="X567" s="17"/>
      <c r="Y567" s="17"/>
      <c r="Z567" s="17"/>
      <c r="AA567" s="17"/>
      <c r="AB567" s="17"/>
      <c r="AC567" s="17"/>
      <c r="AD567" s="17"/>
      <c r="AE567" s="17"/>
      <c r="AF567" s="17"/>
      <c r="AG567" s="17"/>
    </row>
    <row r="568" spans="1:33" ht="30" customHeight="1">
      <c r="A568" s="1539"/>
      <c r="B568" s="1532"/>
      <c r="C568" s="1532"/>
      <c r="D568" s="1532"/>
      <c r="E568" s="1536"/>
      <c r="F568" s="1536"/>
      <c r="G568" s="1539"/>
      <c r="H568" s="1532"/>
      <c r="I568" s="1532"/>
      <c r="J568" s="1532"/>
      <c r="K568" s="1532"/>
      <c r="L568" s="1532"/>
      <c r="M568" s="1532"/>
      <c r="N568" s="1532"/>
      <c r="O568" s="1558"/>
      <c r="P568" s="1558"/>
      <c r="Q568" s="1558"/>
      <c r="R568" s="1532"/>
      <c r="S568" s="1558"/>
      <c r="T568" s="1558"/>
      <c r="U568" s="374" t="s">
        <v>48</v>
      </c>
      <c r="V568" s="337">
        <f>+Informatica!V81</f>
        <v>0.7</v>
      </c>
      <c r="W568" s="375">
        <f>+V568*O567</f>
        <v>6.9999999999999993E-2</v>
      </c>
      <c r="X568" s="17"/>
      <c r="Y568" s="17"/>
      <c r="Z568" s="17"/>
      <c r="AA568" s="17"/>
      <c r="AB568" s="17"/>
      <c r="AC568" s="17"/>
      <c r="AD568" s="17"/>
      <c r="AE568" s="17"/>
      <c r="AF568" s="17"/>
      <c r="AG568" s="17"/>
    </row>
    <row r="569" spans="1:33" ht="24.75" customHeight="1">
      <c r="A569" s="1539"/>
      <c r="B569" s="1532"/>
      <c r="C569" s="1532"/>
      <c r="D569" s="1532"/>
      <c r="E569" s="1536"/>
      <c r="F569" s="1536"/>
      <c r="G569" s="1539"/>
      <c r="H569" s="1532"/>
      <c r="I569" s="1532"/>
      <c r="J569" s="1532"/>
      <c r="K569" s="1532"/>
      <c r="L569" s="1532"/>
      <c r="M569" s="1532"/>
      <c r="N569" s="1532"/>
      <c r="O569" s="1634">
        <f>+Informatica!W82</f>
        <v>0.15</v>
      </c>
      <c r="P569" s="1600" t="s">
        <v>738</v>
      </c>
      <c r="Q569" s="1599" t="str">
        <f>+Informatica!C82</f>
        <v>Desarrollo y mantenimiento del sistema nacional catastral</v>
      </c>
      <c r="R569" s="1532"/>
      <c r="S569" s="1591">
        <v>43101</v>
      </c>
      <c r="T569" s="1591">
        <v>43435</v>
      </c>
      <c r="U569" s="374" t="s">
        <v>47</v>
      </c>
      <c r="V569" s="337">
        <f>+Informatica!V82</f>
        <v>0.99999999999999989</v>
      </c>
      <c r="W569" s="375">
        <f>+V569*O569</f>
        <v>0.14999999999999997</v>
      </c>
      <c r="X569" s="17"/>
      <c r="Y569" s="17"/>
      <c r="Z569" s="17"/>
      <c r="AA569" s="17"/>
      <c r="AB569" s="17"/>
      <c r="AC569" s="17"/>
      <c r="AD569" s="17"/>
      <c r="AE569" s="17"/>
      <c r="AF569" s="17"/>
      <c r="AG569" s="17"/>
    </row>
    <row r="570" spans="1:33" ht="24.75" customHeight="1">
      <c r="A570" s="1539"/>
      <c r="B570" s="1532"/>
      <c r="C570" s="1532"/>
      <c r="D570" s="1532"/>
      <c r="E570" s="1537"/>
      <c r="F570" s="1536"/>
      <c r="G570" s="1540"/>
      <c r="H570" s="1533"/>
      <c r="I570" s="1533"/>
      <c r="J570" s="1533"/>
      <c r="K570" s="1533"/>
      <c r="L570" s="1533"/>
      <c r="M570" s="1533"/>
      <c r="N570" s="1533"/>
      <c r="O570" s="1533"/>
      <c r="P570" s="1558"/>
      <c r="Q570" s="1533"/>
      <c r="R570" s="1533"/>
      <c r="S570" s="1533"/>
      <c r="T570" s="1533"/>
      <c r="U570" s="384" t="s">
        <v>48</v>
      </c>
      <c r="V570" s="344">
        <f>+Informatica!V83</f>
        <v>0.76999999999999991</v>
      </c>
      <c r="W570" s="386">
        <f>+V570*O569</f>
        <v>0.11549999999999998</v>
      </c>
      <c r="X570" s="17"/>
      <c r="Y570" s="17"/>
      <c r="Z570" s="17"/>
      <c r="AA570" s="17"/>
      <c r="AB570" s="17"/>
      <c r="AC570" s="17"/>
      <c r="AD570" s="17"/>
      <c r="AE570" s="17"/>
      <c r="AF570" s="17"/>
      <c r="AG570" s="17"/>
    </row>
    <row r="571" spans="1:33" ht="30.75" customHeight="1">
      <c r="A571" s="1539"/>
      <c r="B571" s="1532"/>
      <c r="C571" s="1532"/>
      <c r="D571" s="1532"/>
      <c r="E571" s="1535" t="s">
        <v>45</v>
      </c>
      <c r="F571" s="1536"/>
      <c r="G571" s="1545" t="str">
        <f>+Informatica!A89</f>
        <v>Inventario de activos por proceso</v>
      </c>
      <c r="H571" s="1569">
        <f>+Informatica!W87</f>
        <v>0.2</v>
      </c>
      <c r="I571" s="519" t="s">
        <v>47</v>
      </c>
      <c r="J571" s="569">
        <f>+Informatica!V87</f>
        <v>15</v>
      </c>
      <c r="K571" s="1534">
        <f>+Informatica!E87</f>
        <v>15</v>
      </c>
      <c r="L571" s="1534" t="str">
        <f>+Informatica!D87</f>
        <v xml:space="preserve">Procesos </v>
      </c>
      <c r="M571" s="1534" t="str">
        <f>+Informatica!F87</f>
        <v>N° de procesos con activos identificados</v>
      </c>
      <c r="N571" s="1534" t="str">
        <f>+Informatica!G87</f>
        <v xml:space="preserve">Eficacia </v>
      </c>
      <c r="O571" s="1631">
        <f>+Informatica!W90</f>
        <v>1</v>
      </c>
      <c r="P571" s="1600" t="s">
        <v>738</v>
      </c>
      <c r="Q571" s="1600" t="str">
        <f>+Informatica!C90</f>
        <v xml:space="preserve">Realizar el levantamiento de activos de información de los procesos de la entidad a nivel central y en las 22 direcciones territoriales.  </v>
      </c>
      <c r="R571" s="1667" t="str">
        <f>+Informatica!C87</f>
        <v xml:space="preserve">Oficina de Informática y Telecomunicaciones </v>
      </c>
      <c r="S571" s="1592">
        <v>43132</v>
      </c>
      <c r="T571" s="1592">
        <v>43435</v>
      </c>
      <c r="U571" s="371" t="s">
        <v>47</v>
      </c>
      <c r="V571" s="334">
        <f>+Informatica!V90</f>
        <v>1</v>
      </c>
      <c r="W571" s="373">
        <f>+V571*O571</f>
        <v>1</v>
      </c>
      <c r="X571" s="17"/>
      <c r="Y571" s="17"/>
      <c r="Z571" s="17"/>
      <c r="AA571" s="17"/>
      <c r="AB571" s="17"/>
      <c r="AC571" s="17"/>
      <c r="AD571" s="17"/>
      <c r="AE571" s="17"/>
      <c r="AF571" s="17"/>
      <c r="AG571" s="17"/>
    </row>
    <row r="572" spans="1:33" ht="30.75" customHeight="1">
      <c r="A572" s="1539"/>
      <c r="B572" s="1532"/>
      <c r="C572" s="1532"/>
      <c r="D572" s="1532"/>
      <c r="E572" s="1537"/>
      <c r="F572" s="1536"/>
      <c r="G572" s="1540"/>
      <c r="H572" s="1533"/>
      <c r="I572" s="571" t="s">
        <v>48</v>
      </c>
      <c r="J572" s="573">
        <f>+Informatica!V88</f>
        <v>15</v>
      </c>
      <c r="K572" s="1533"/>
      <c r="L572" s="1533"/>
      <c r="M572" s="1533"/>
      <c r="N572" s="1533"/>
      <c r="O572" s="1533"/>
      <c r="P572" s="1558"/>
      <c r="Q572" s="1533"/>
      <c r="R572" s="1533"/>
      <c r="S572" s="1533"/>
      <c r="T572" s="1533"/>
      <c r="U572" s="384" t="s">
        <v>48</v>
      </c>
      <c r="V572" s="344">
        <f>+Informatica!V91</f>
        <v>1</v>
      </c>
      <c r="W572" s="386">
        <f>+V572*O571</f>
        <v>1</v>
      </c>
      <c r="X572" s="17"/>
      <c r="Y572" s="17"/>
      <c r="Z572" s="17"/>
      <c r="AA572" s="17"/>
      <c r="AB572" s="17"/>
      <c r="AC572" s="17"/>
      <c r="AD572" s="17"/>
      <c r="AE572" s="17"/>
      <c r="AF572" s="17"/>
      <c r="AG572" s="17"/>
    </row>
    <row r="573" spans="1:33" ht="56.25" customHeight="1">
      <c r="A573" s="1539"/>
      <c r="B573" s="1532"/>
      <c r="C573" s="1532"/>
      <c r="D573" s="1532"/>
      <c r="E573" s="1535" t="s">
        <v>45</v>
      </c>
      <c r="F573" s="1536"/>
      <c r="G573" s="1545" t="str">
        <f>+Informatica!A109</f>
        <v>Riesgos de seguridad de la información identificados, evaluados y tratados por procesos</v>
      </c>
      <c r="H573" s="1569">
        <f>+Informatica!W107</f>
        <v>0.2</v>
      </c>
      <c r="I573" s="519" t="s">
        <v>47</v>
      </c>
      <c r="J573" s="569">
        <f>+Informatica!V107</f>
        <v>15</v>
      </c>
      <c r="K573" s="1534">
        <f>+Informatica!E107</f>
        <v>15</v>
      </c>
      <c r="L573" s="1534" t="str">
        <f>+Informatica!D107</f>
        <v xml:space="preserve">Procesos </v>
      </c>
      <c r="M573" s="1534" t="str">
        <f>+Informatica!F107</f>
        <v>Procesos con riesgos identificados y evaluados</v>
      </c>
      <c r="N573" s="1534" t="str">
        <f>+Informatica!G107</f>
        <v xml:space="preserve">Eficacia </v>
      </c>
      <c r="O573" s="1631">
        <f>+Informatica!W110</f>
        <v>1</v>
      </c>
      <c r="P573" s="1600" t="s">
        <v>778</v>
      </c>
      <c r="Q573" s="1600" t="str">
        <f>+Informatica!C110</f>
        <v>Realizar la evaluación y tratamiento de riesgos de seguridad de la información  para los procesos del IGAC.</v>
      </c>
      <c r="R573" s="1667" t="str">
        <f>+Informatica!C107</f>
        <v xml:space="preserve">Oficina de Informática y Telecomunicaciones </v>
      </c>
      <c r="S573" s="1592">
        <v>43132</v>
      </c>
      <c r="T573" s="1592">
        <v>43435</v>
      </c>
      <c r="U573" s="371" t="s">
        <v>47</v>
      </c>
      <c r="V573" s="334">
        <f>+Informatica!V110</f>
        <v>1</v>
      </c>
      <c r="W573" s="373">
        <f>+V573*O573</f>
        <v>1</v>
      </c>
      <c r="X573" s="17"/>
      <c r="Y573" s="17"/>
      <c r="Z573" s="17"/>
      <c r="AA573" s="17"/>
      <c r="AB573" s="17"/>
      <c r="AC573" s="17"/>
      <c r="AD573" s="17"/>
      <c r="AE573" s="17"/>
      <c r="AF573" s="17"/>
      <c r="AG573" s="17"/>
    </row>
    <row r="574" spans="1:33" ht="56.25" customHeight="1">
      <c r="A574" s="1539"/>
      <c r="B574" s="1532"/>
      <c r="C574" s="1532"/>
      <c r="D574" s="1532"/>
      <c r="E574" s="1537"/>
      <c r="F574" s="1536"/>
      <c r="G574" s="1540"/>
      <c r="H574" s="1533"/>
      <c r="I574" s="571" t="s">
        <v>48</v>
      </c>
      <c r="J574" s="573">
        <f>+Informatica!V108</f>
        <v>13</v>
      </c>
      <c r="K574" s="1533"/>
      <c r="L574" s="1533"/>
      <c r="M574" s="1533"/>
      <c r="N574" s="1533"/>
      <c r="O574" s="1533"/>
      <c r="P574" s="1533"/>
      <c r="Q574" s="1533"/>
      <c r="R574" s="1533"/>
      <c r="S574" s="1533"/>
      <c r="T574" s="1533"/>
      <c r="U574" s="384" t="s">
        <v>48</v>
      </c>
      <c r="V574" s="344">
        <f>+Informatica!V111</f>
        <v>0.86</v>
      </c>
      <c r="W574" s="386">
        <f>+V574*O573</f>
        <v>0.86</v>
      </c>
      <c r="X574" s="17"/>
      <c r="Y574" s="17"/>
      <c r="Z574" s="17"/>
      <c r="AA574" s="17"/>
      <c r="AB574" s="17"/>
      <c r="AC574" s="17"/>
      <c r="AD574" s="17"/>
      <c r="AE574" s="17"/>
      <c r="AF574" s="17"/>
      <c r="AG574" s="17"/>
    </row>
    <row r="575" spans="1:33" ht="43.5" customHeight="1">
      <c r="A575" s="1539"/>
      <c r="B575" s="1532"/>
      <c r="C575" s="1532"/>
      <c r="D575" s="1532"/>
      <c r="E575" s="1535" t="s">
        <v>45</v>
      </c>
      <c r="F575" s="1536"/>
      <c r="G575" s="1545" t="str">
        <f>+Informatica!A129</f>
        <v>Jornadas de socialización y divulgación en seguridad de la información</v>
      </c>
      <c r="H575" s="1569">
        <f>+Informatica!W127</f>
        <v>0.1</v>
      </c>
      <c r="I575" s="519" t="s">
        <v>47</v>
      </c>
      <c r="J575" s="569">
        <f>+Informatica!V127</f>
        <v>20</v>
      </c>
      <c r="K575" s="1534">
        <f>+Informatica!E127</f>
        <v>20</v>
      </c>
      <c r="L575" s="1534" t="str">
        <f>+Informatica!D127</f>
        <v>Jornadas</v>
      </c>
      <c r="M575" s="1534" t="str">
        <f>+Informatica!F127</f>
        <v>Jornadas de socializacion y divulgación en seguridad de la información realizadas</v>
      </c>
      <c r="N575" s="1534" t="str">
        <f>+Informatica!G127</f>
        <v xml:space="preserve">Eficacia </v>
      </c>
      <c r="O575" s="1631">
        <f>+Informatica!W130</f>
        <v>1</v>
      </c>
      <c r="P575" s="1600" t="s">
        <v>779</v>
      </c>
      <c r="Q575" s="1600" t="str">
        <f>+Informatica!C130</f>
        <v xml:space="preserve">Realizar socialización y divulgación en seguridad de la información en sede central y las 22 direcciones territoriales. </v>
      </c>
      <c r="R575" s="1667" t="str">
        <f>+Informatica!C127</f>
        <v xml:space="preserve">Oficina de Informática y Telecomunicaciones </v>
      </c>
      <c r="S575" s="1592">
        <v>43132</v>
      </c>
      <c r="T575" s="1592">
        <v>43405</v>
      </c>
      <c r="U575" s="371" t="s">
        <v>47</v>
      </c>
      <c r="V575" s="334">
        <f>+Informatica!V130</f>
        <v>1</v>
      </c>
      <c r="W575" s="373">
        <f>+V575*O575</f>
        <v>1</v>
      </c>
      <c r="X575" s="17"/>
      <c r="Y575" s="17"/>
      <c r="Z575" s="17"/>
      <c r="AA575" s="17"/>
      <c r="AB575" s="17"/>
      <c r="AC575" s="17"/>
      <c r="AD575" s="17"/>
      <c r="AE575" s="17"/>
      <c r="AF575" s="17"/>
      <c r="AG575" s="17"/>
    </row>
    <row r="576" spans="1:33" ht="43.5" customHeight="1">
      <c r="A576" s="1540"/>
      <c r="B576" s="1533"/>
      <c r="C576" s="1533"/>
      <c r="D576" s="1533"/>
      <c r="E576" s="1537"/>
      <c r="F576" s="1537"/>
      <c r="G576" s="1540"/>
      <c r="H576" s="1533"/>
      <c r="I576" s="571" t="s">
        <v>48</v>
      </c>
      <c r="J576" s="573">
        <f>+Informatica!V128</f>
        <v>36</v>
      </c>
      <c r="K576" s="1533"/>
      <c r="L576" s="1533"/>
      <c r="M576" s="1533"/>
      <c r="N576" s="1533"/>
      <c r="O576" s="1533"/>
      <c r="P576" s="1533"/>
      <c r="Q576" s="1533"/>
      <c r="R576" s="1533"/>
      <c r="S576" s="1533"/>
      <c r="T576" s="1533"/>
      <c r="U576" s="384" t="s">
        <v>48</v>
      </c>
      <c r="V576" s="344">
        <f>+Informatica!V131</f>
        <v>0.9</v>
      </c>
      <c r="W576" s="386">
        <f>+V576*O575</f>
        <v>0.9</v>
      </c>
      <c r="X576" s="17"/>
      <c r="Y576" s="17"/>
      <c r="Z576" s="17"/>
      <c r="AA576" s="17"/>
      <c r="AB576" s="17"/>
      <c r="AC576" s="17"/>
      <c r="AD576" s="17"/>
      <c r="AE576" s="17"/>
      <c r="AF576" s="17"/>
      <c r="AG576" s="17"/>
    </row>
    <row r="577" spans="1:33" ht="25.5" customHeight="1">
      <c r="A577" s="211" t="s">
        <v>56</v>
      </c>
      <c r="B577" s="1543">
        <f>+J578*B507</f>
        <v>2.8600000000000004E-2</v>
      </c>
      <c r="C577" s="1546"/>
      <c r="D577" s="1547"/>
      <c r="E577" s="1547"/>
      <c r="F577" s="1547"/>
      <c r="G577" s="1548"/>
      <c r="H577" s="1575">
        <f>SUM(H507:H576)</f>
        <v>0.99999999999999989</v>
      </c>
      <c r="I577" s="214" t="s">
        <v>47</v>
      </c>
      <c r="J577" s="214">
        <f>+Informatica!V2</f>
        <v>0.99999999999999989</v>
      </c>
      <c r="K577" s="215"/>
      <c r="W577" s="485"/>
      <c r="X577" s="17"/>
      <c r="Y577" s="17"/>
      <c r="Z577" s="17"/>
      <c r="AA577" s="17"/>
      <c r="AB577" s="17"/>
      <c r="AC577" s="17"/>
      <c r="AD577" s="17"/>
      <c r="AE577" s="17"/>
      <c r="AF577" s="17"/>
      <c r="AG577" s="17"/>
    </row>
    <row r="578" spans="1:33" ht="25.5" customHeight="1">
      <c r="A578" s="79" t="str">
        <f>+$F$4</f>
        <v>Septiembre</v>
      </c>
      <c r="B578" s="1542"/>
      <c r="C578" s="1549"/>
      <c r="D578" s="1550"/>
      <c r="E578" s="1550"/>
      <c r="F578" s="1550"/>
      <c r="G578" s="1551"/>
      <c r="H578" s="1533"/>
      <c r="I578" s="87" t="s">
        <v>48</v>
      </c>
      <c r="J578" s="89">
        <f>+Informatica!V3</f>
        <v>0.95333333333333348</v>
      </c>
      <c r="K578" s="486"/>
      <c r="L578" s="487"/>
      <c r="M578" s="487"/>
      <c r="N578" s="487"/>
      <c r="O578" s="487"/>
      <c r="P578" s="487"/>
      <c r="Q578" s="487"/>
      <c r="R578" s="487"/>
      <c r="S578" s="487"/>
      <c r="T578" s="487"/>
      <c r="U578" s="487"/>
      <c r="V578" s="487"/>
      <c r="W578" s="488"/>
      <c r="X578" s="17"/>
      <c r="Y578" s="17"/>
      <c r="Z578" s="17"/>
      <c r="AA578" s="17"/>
      <c r="AB578" s="17"/>
      <c r="AC578" s="17"/>
      <c r="AD578" s="17"/>
      <c r="AE578" s="17"/>
      <c r="AF578" s="17"/>
      <c r="AG578" s="17"/>
    </row>
    <row r="579" spans="1:33" ht="15.75" customHeight="1">
      <c r="A579" s="425"/>
      <c r="B579" s="425"/>
      <c r="C579" s="17"/>
      <c r="D579" s="17"/>
      <c r="E579" s="426"/>
      <c r="F579" s="426"/>
      <c r="G579" s="427"/>
      <c r="H579" s="427"/>
      <c r="I579" s="427"/>
      <c r="J579" s="427"/>
      <c r="K579" s="428"/>
      <c r="L579" s="17"/>
      <c r="M579" s="17"/>
      <c r="N579" s="17"/>
      <c r="O579" s="17"/>
      <c r="P579" s="17"/>
      <c r="Q579" s="17"/>
      <c r="R579" s="426"/>
      <c r="S579" s="429"/>
      <c r="T579" s="430"/>
      <c r="U579" s="430"/>
      <c r="V579" s="17"/>
      <c r="W579" s="17"/>
      <c r="X579" s="17"/>
      <c r="Y579" s="17"/>
      <c r="Z579" s="17"/>
      <c r="AA579" s="17"/>
      <c r="AB579" s="17"/>
      <c r="AC579" s="17"/>
      <c r="AD579" s="17"/>
      <c r="AE579" s="17"/>
      <c r="AF579" s="17"/>
      <c r="AG579" s="17"/>
    </row>
    <row r="580" spans="1:33" ht="30.75" customHeight="1">
      <c r="A580" s="1636" t="str">
        <f>+Comunica!I2</f>
        <v>COMUNICACIONES</v>
      </c>
      <c r="B580" s="1531">
        <v>3.5000000000000003E-2</v>
      </c>
      <c r="C580" s="1534" t="s">
        <v>780</v>
      </c>
      <c r="D580" s="1534" t="s">
        <v>781</v>
      </c>
      <c r="E580" s="1535" t="s">
        <v>782</v>
      </c>
      <c r="F580" s="1535" t="s">
        <v>783</v>
      </c>
      <c r="G580" s="1545" t="str">
        <f>+Comunica!A7</f>
        <v xml:space="preserve">Plan de Comunicaciones del IGAC 2018 implementado </v>
      </c>
      <c r="H580" s="1569">
        <f>+Comunica!W5</f>
        <v>1</v>
      </c>
      <c r="I580" s="1569" t="s">
        <v>47</v>
      </c>
      <c r="J580" s="1569">
        <f>+Comunica!V5</f>
        <v>1.0000000000000002</v>
      </c>
      <c r="K580" s="1568">
        <f>+Comunica!E5</f>
        <v>1</v>
      </c>
      <c r="L580" s="1595" t="str">
        <f>+Comunica!D5</f>
        <v>Porcentaje</v>
      </c>
      <c r="M580" s="1595" t="str">
        <f>+Comunica!F5</f>
        <v>Porcentaje avance Implementación Estrategía de comunicación</v>
      </c>
      <c r="N580" s="1595" t="str">
        <f>+Comunica!G5</f>
        <v>EFICACIA</v>
      </c>
      <c r="O580" s="1631">
        <f>+Comunica!W8</f>
        <v>0.4</v>
      </c>
      <c r="P580" s="1600"/>
      <c r="Q580" s="1600" t="str">
        <f>+Comunica!C8</f>
        <v>Divulgar información a los servidores del IGAC, a través de las herramientas de comunicación interna del Instituto</v>
      </c>
      <c r="R580" s="1595" t="str">
        <f>+Comunica!C5</f>
        <v>OFICINA DE COMUNICACIONES</v>
      </c>
      <c r="S580" s="1592">
        <v>43101</v>
      </c>
      <c r="T580" s="1592">
        <v>43435</v>
      </c>
      <c r="U580" s="371" t="s">
        <v>47</v>
      </c>
      <c r="V580" s="334">
        <f>+Comunica!V8</f>
        <v>1</v>
      </c>
      <c r="W580" s="373">
        <f>+V580*O580</f>
        <v>0.4</v>
      </c>
      <c r="X580" s="17"/>
      <c r="Y580" s="17"/>
      <c r="Z580" s="17"/>
      <c r="AA580" s="17"/>
      <c r="AB580" s="17"/>
      <c r="AC580" s="17"/>
      <c r="AD580" s="17"/>
      <c r="AE580" s="17"/>
      <c r="AF580" s="17"/>
      <c r="AG580" s="17"/>
    </row>
    <row r="581" spans="1:33" ht="30.75" customHeight="1">
      <c r="A581" s="1539"/>
      <c r="B581" s="1532"/>
      <c r="C581" s="1532"/>
      <c r="D581" s="1532"/>
      <c r="E581" s="1536"/>
      <c r="F581" s="1536"/>
      <c r="G581" s="1539"/>
      <c r="H581" s="1532"/>
      <c r="I581" s="1532"/>
      <c r="J581" s="1532"/>
      <c r="K581" s="1532"/>
      <c r="L581" s="1532"/>
      <c r="M581" s="1532"/>
      <c r="N581" s="1532"/>
      <c r="O581" s="1558"/>
      <c r="P581" s="1558"/>
      <c r="Q581" s="1558"/>
      <c r="R581" s="1532"/>
      <c r="S581" s="1558"/>
      <c r="T581" s="1558"/>
      <c r="U581" s="166" t="s">
        <v>48</v>
      </c>
      <c r="V581" s="337">
        <f>+Comunica!V9</f>
        <v>0.97720000000000007</v>
      </c>
      <c r="W581" s="375">
        <f>+V581*O580</f>
        <v>0.39088000000000006</v>
      </c>
      <c r="X581" s="17"/>
      <c r="Y581" s="17"/>
      <c r="Z581" s="17"/>
      <c r="AA581" s="17"/>
      <c r="AB581" s="17"/>
      <c r="AC581" s="17"/>
      <c r="AD581" s="17"/>
      <c r="AE581" s="17"/>
      <c r="AF581" s="17"/>
      <c r="AG581" s="17"/>
    </row>
    <row r="582" spans="1:33" ht="30.75" customHeight="1">
      <c r="A582" s="1539"/>
      <c r="B582" s="1532"/>
      <c r="C582" s="1532"/>
      <c r="D582" s="1532"/>
      <c r="E582" s="1536"/>
      <c r="F582" s="1536"/>
      <c r="G582" s="1539"/>
      <c r="H582" s="1532"/>
      <c r="I582" s="1558"/>
      <c r="J582" s="1558"/>
      <c r="K582" s="1532"/>
      <c r="L582" s="1532"/>
      <c r="M582" s="1532"/>
      <c r="N582" s="1532"/>
      <c r="O582" s="1634">
        <f>+Comunica!W10</f>
        <v>0.3</v>
      </c>
      <c r="P582" s="1599"/>
      <c r="Q582" s="1599" t="str">
        <f>+Comunica!C10</f>
        <v xml:space="preserve"> Publicar contenidos temáticos e información sobre la gestión y actividades del IGAC, a través de las Redes Sociales y página web.</v>
      </c>
      <c r="R582" s="1532"/>
      <c r="S582" s="1591">
        <v>43101</v>
      </c>
      <c r="T582" s="1591">
        <v>43435</v>
      </c>
      <c r="U582" s="374" t="s">
        <v>47</v>
      </c>
      <c r="V582" s="337">
        <f>+Comunica!V10</f>
        <v>1</v>
      </c>
      <c r="W582" s="375">
        <f>+V582*O582</f>
        <v>0.3</v>
      </c>
      <c r="X582" s="17"/>
      <c r="Y582" s="17"/>
      <c r="Z582" s="17"/>
      <c r="AA582" s="17"/>
      <c r="AB582" s="17"/>
      <c r="AC582" s="17"/>
      <c r="AD582" s="17"/>
      <c r="AE582" s="17"/>
      <c r="AF582" s="17"/>
      <c r="AG582" s="17"/>
    </row>
    <row r="583" spans="1:33" ht="30.75" customHeight="1">
      <c r="A583" s="1539"/>
      <c r="B583" s="1532"/>
      <c r="C583" s="1532"/>
      <c r="D583" s="1532"/>
      <c r="E583" s="1536"/>
      <c r="F583" s="1536"/>
      <c r="G583" s="1539"/>
      <c r="H583" s="1532"/>
      <c r="I583" s="1570" t="s">
        <v>48</v>
      </c>
      <c r="J583" s="1570">
        <f>+Comunica!V6</f>
        <v>0.87204999999999988</v>
      </c>
      <c r="K583" s="1532"/>
      <c r="L583" s="1532"/>
      <c r="M583" s="1532"/>
      <c r="N583" s="1532"/>
      <c r="O583" s="1558"/>
      <c r="P583" s="1558"/>
      <c r="Q583" s="1558"/>
      <c r="R583" s="1532"/>
      <c r="S583" s="1558"/>
      <c r="T583" s="1558"/>
      <c r="U583" s="374" t="s">
        <v>48</v>
      </c>
      <c r="V583" s="337">
        <f>+Comunica!V11</f>
        <v>0.438</v>
      </c>
      <c r="W583" s="375">
        <f>+V583*O582</f>
        <v>0.13139999999999999</v>
      </c>
      <c r="X583" s="17"/>
      <c r="Y583" s="17"/>
      <c r="Z583" s="17"/>
      <c r="AA583" s="17"/>
      <c r="AB583" s="17"/>
      <c r="AC583" s="17"/>
      <c r="AD583" s="17"/>
      <c r="AE583" s="17"/>
      <c r="AF583" s="17"/>
      <c r="AG583" s="17"/>
    </row>
    <row r="584" spans="1:33" ht="38.25" customHeight="1">
      <c r="A584" s="1539"/>
      <c r="B584" s="1532"/>
      <c r="C584" s="1532"/>
      <c r="D584" s="1532"/>
      <c r="E584" s="1536"/>
      <c r="F584" s="1536"/>
      <c r="G584" s="1539"/>
      <c r="H584" s="1532"/>
      <c r="I584" s="1532"/>
      <c r="J584" s="1532"/>
      <c r="K584" s="1532"/>
      <c r="L584" s="1532"/>
      <c r="M584" s="1532"/>
      <c r="N584" s="1532"/>
      <c r="O584" s="1634">
        <f>+Comunica!W12</f>
        <v>0.3</v>
      </c>
      <c r="P584" s="1599"/>
      <c r="Q584" s="1599" t="str">
        <f>+Comunica!C12</f>
        <v>Publicar y socializar comunicados de prensa con contenidos estratégicos sobre el IGAC, que permitan generar registros informativos en medios de comunicación</v>
      </c>
      <c r="R584" s="1532"/>
      <c r="S584" s="1591">
        <v>43101</v>
      </c>
      <c r="T584" s="1591">
        <v>43435</v>
      </c>
      <c r="U584" s="374" t="s">
        <v>47</v>
      </c>
      <c r="V584" s="337">
        <f>+Comunica!V12</f>
        <v>1</v>
      </c>
      <c r="W584" s="375">
        <f>+V584*O584</f>
        <v>0.3</v>
      </c>
      <c r="X584" s="17"/>
      <c r="Y584" s="17"/>
      <c r="Z584" s="17"/>
      <c r="AA584" s="17"/>
      <c r="AB584" s="17"/>
      <c r="AC584" s="17"/>
      <c r="AD584" s="17"/>
      <c r="AE584" s="17"/>
      <c r="AF584" s="17"/>
      <c r="AG584" s="17"/>
    </row>
    <row r="585" spans="1:33" ht="38.25" customHeight="1">
      <c r="A585" s="1539"/>
      <c r="B585" s="1532"/>
      <c r="C585" s="1532"/>
      <c r="D585" s="1532"/>
      <c r="E585" s="1536"/>
      <c r="F585" s="1536"/>
      <c r="G585" s="1540"/>
      <c r="H585" s="1533"/>
      <c r="I585" s="1533"/>
      <c r="J585" s="1533"/>
      <c r="K585" s="1533"/>
      <c r="L585" s="1533"/>
      <c r="M585" s="1533"/>
      <c r="N585" s="1533"/>
      <c r="O585" s="1533"/>
      <c r="P585" s="1533"/>
      <c r="Q585" s="1533"/>
      <c r="R585" s="1533"/>
      <c r="S585" s="1533"/>
      <c r="T585" s="1533"/>
      <c r="U585" s="384" t="s">
        <v>48</v>
      </c>
      <c r="V585" s="344">
        <f>+Comunica!V13</f>
        <v>0.501</v>
      </c>
      <c r="W585" s="386">
        <f>+V585*O584</f>
        <v>0.15029999999999999</v>
      </c>
      <c r="X585" s="17"/>
      <c r="Y585" s="17"/>
      <c r="Z585" s="17"/>
      <c r="AA585" s="17"/>
      <c r="AB585" s="17"/>
      <c r="AC585" s="17"/>
      <c r="AD585" s="17"/>
      <c r="AE585" s="17"/>
      <c r="AF585" s="17"/>
      <c r="AG585" s="17"/>
    </row>
    <row r="586" spans="1:33" ht="15.75" customHeight="1">
      <c r="A586" s="66" t="s">
        <v>56</v>
      </c>
      <c r="B586" s="1541">
        <f>+J587*B580</f>
        <v>3.052175E-2</v>
      </c>
      <c r="C586" s="1553"/>
      <c r="D586" s="1554"/>
      <c r="E586" s="1554"/>
      <c r="F586" s="1554"/>
      <c r="G586" s="1555"/>
      <c r="H586" s="1637">
        <f>SUM(H580:H585)</f>
        <v>1</v>
      </c>
      <c r="I586" s="72" t="s">
        <v>47</v>
      </c>
      <c r="J586" s="72">
        <f>+Comunica!V2</f>
        <v>1.0000000000000002</v>
      </c>
      <c r="K586" s="75"/>
      <c r="L586" s="514"/>
      <c r="M586" s="514"/>
      <c r="N586" s="514"/>
      <c r="O586" s="514"/>
      <c r="P586" s="514"/>
      <c r="Q586" s="514"/>
      <c r="R586" s="514"/>
      <c r="S586" s="514"/>
      <c r="T586" s="514"/>
      <c r="U586" s="514"/>
      <c r="V586" s="514"/>
      <c r="W586" s="515"/>
      <c r="X586" s="17"/>
      <c r="Y586" s="17"/>
      <c r="Z586" s="17"/>
      <c r="AA586" s="17"/>
      <c r="AB586" s="17"/>
      <c r="AC586" s="17"/>
      <c r="AD586" s="17"/>
      <c r="AE586" s="17"/>
      <c r="AF586" s="17"/>
      <c r="AG586" s="17"/>
    </row>
    <row r="587" spans="1:33" ht="15.75" customHeight="1">
      <c r="A587" s="79" t="str">
        <f>+$F$4</f>
        <v>Septiembre</v>
      </c>
      <c r="B587" s="1542"/>
      <c r="C587" s="1549"/>
      <c r="D587" s="1550"/>
      <c r="E587" s="1550"/>
      <c r="F587" s="1550"/>
      <c r="G587" s="1551"/>
      <c r="H587" s="1533"/>
      <c r="I587" s="87" t="s">
        <v>48</v>
      </c>
      <c r="J587" s="89">
        <f>+Comunica!V3</f>
        <v>0.87204999999999988</v>
      </c>
      <c r="K587" s="486"/>
      <c r="L587" s="487"/>
      <c r="M587" s="487"/>
      <c r="N587" s="487"/>
      <c r="O587" s="487"/>
      <c r="P587" s="487"/>
      <c r="Q587" s="487"/>
      <c r="R587" s="487"/>
      <c r="S587" s="487"/>
      <c r="T587" s="487"/>
      <c r="U587" s="487"/>
      <c r="V587" s="487"/>
      <c r="W587" s="488"/>
      <c r="X587" s="17"/>
      <c r="Y587" s="17"/>
      <c r="Z587" s="17"/>
      <c r="AA587" s="17"/>
      <c r="AB587" s="17"/>
      <c r="AC587" s="17"/>
      <c r="AD587" s="17"/>
      <c r="AE587" s="17"/>
      <c r="AF587" s="17"/>
      <c r="AG587" s="17"/>
    </row>
    <row r="588" spans="1:33" ht="6.75" customHeight="1">
      <c r="A588" s="425"/>
      <c r="B588" s="425"/>
      <c r="C588" s="17"/>
      <c r="D588" s="17"/>
      <c r="E588" s="426"/>
      <c r="F588" s="426"/>
      <c r="G588" s="427"/>
      <c r="H588" s="427"/>
      <c r="I588" s="427"/>
      <c r="J588" s="427"/>
      <c r="K588" s="428"/>
      <c r="L588" s="17"/>
      <c r="M588" s="17"/>
      <c r="N588" s="17"/>
      <c r="O588" s="17"/>
      <c r="P588" s="17"/>
      <c r="Q588" s="17"/>
      <c r="R588" s="426"/>
      <c r="S588" s="429"/>
      <c r="T588" s="430"/>
      <c r="U588" s="430"/>
      <c r="V588" s="17"/>
      <c r="W588" s="17"/>
      <c r="X588" s="17"/>
      <c r="Y588" s="17"/>
      <c r="Z588" s="17"/>
      <c r="AA588" s="17"/>
      <c r="AB588" s="17"/>
      <c r="AC588" s="17"/>
      <c r="AD588" s="17"/>
      <c r="AE588" s="17"/>
      <c r="AF588" s="17"/>
      <c r="AG588" s="17"/>
    </row>
    <row r="589" spans="1:33" ht="24" customHeight="1">
      <c r="A589" s="1635" t="str">
        <f>+Juridica!I2</f>
        <v>GESTION JURIDICA</v>
      </c>
      <c r="B589" s="1531">
        <v>2.5000000000000001E-2</v>
      </c>
      <c r="C589" s="1534" t="s">
        <v>784</v>
      </c>
      <c r="D589" s="1534"/>
      <c r="E589" s="1535" t="s">
        <v>45</v>
      </c>
      <c r="F589" s="1535" t="s">
        <v>785</v>
      </c>
      <c r="G589" s="1545" t="str">
        <f>+Juridica!A9</f>
        <v xml:space="preserve">Servicio de defensa jurídica del IGAC </v>
      </c>
      <c r="H589" s="1569">
        <f>+Juridica!W5</f>
        <v>0.4</v>
      </c>
      <c r="I589" s="1569" t="s">
        <v>47</v>
      </c>
      <c r="J589" s="1586">
        <f>+Juridica!V5</f>
        <v>1</v>
      </c>
      <c r="K589" s="1647">
        <f>+Juridica!E5</f>
        <v>1</v>
      </c>
      <c r="L589" s="1568" t="str">
        <f>+Juridica!D5</f>
        <v>Porcentaje</v>
      </c>
      <c r="M589" s="1568" t="str">
        <f>+Juridica!F5</f>
        <v xml:space="preserve">Cumplimiento terminos legales defensa judicial </v>
      </c>
      <c r="N589" s="1568" t="str">
        <f>+Juridica!G5</f>
        <v>Eficacia</v>
      </c>
      <c r="O589" s="1631">
        <f>+Juridica!W10</f>
        <v>0.4</v>
      </c>
      <c r="P589" s="1600"/>
      <c r="Q589" s="1600" t="str">
        <f>+Juridica!C10</f>
        <v>Actualizar la política de daño antijurídico</v>
      </c>
      <c r="R589" s="1595" t="str">
        <f>+Juridica!C5</f>
        <v>Gestión Juridica</v>
      </c>
      <c r="S589" s="1592">
        <v>43101</v>
      </c>
      <c r="T589" s="1592">
        <v>43435</v>
      </c>
      <c r="U589" s="371" t="s">
        <v>47</v>
      </c>
      <c r="V589" s="334">
        <f>+Juridica!V10</f>
        <v>1</v>
      </c>
      <c r="W589" s="432">
        <f>+V589*O589</f>
        <v>0.4</v>
      </c>
      <c r="X589" s="17"/>
      <c r="Y589" s="17"/>
      <c r="Z589" s="17"/>
      <c r="AA589" s="17"/>
      <c r="AB589" s="17"/>
      <c r="AC589" s="17"/>
      <c r="AD589" s="17"/>
      <c r="AE589" s="17"/>
      <c r="AF589" s="17"/>
      <c r="AG589" s="17"/>
    </row>
    <row r="590" spans="1:33" ht="24" customHeight="1">
      <c r="A590" s="1539"/>
      <c r="B590" s="1532"/>
      <c r="C590" s="1532"/>
      <c r="D590" s="1532"/>
      <c r="E590" s="1536"/>
      <c r="F590" s="1536"/>
      <c r="G590" s="1539"/>
      <c r="H590" s="1532"/>
      <c r="I590" s="1558"/>
      <c r="J590" s="1558"/>
      <c r="K590" s="1532"/>
      <c r="L590" s="1532"/>
      <c r="M590" s="1532"/>
      <c r="N590" s="1532"/>
      <c r="O590" s="1532"/>
      <c r="P590" s="1532"/>
      <c r="Q590" s="1558"/>
      <c r="R590" s="1532"/>
      <c r="S590" s="1558"/>
      <c r="T590" s="1558"/>
      <c r="U590" s="374" t="s">
        <v>48</v>
      </c>
      <c r="V590" s="337">
        <f>+Juridica!V11</f>
        <v>1</v>
      </c>
      <c r="W590" s="433">
        <f>+V590*O589</f>
        <v>0.4</v>
      </c>
      <c r="X590" s="17"/>
      <c r="Y590" s="17"/>
      <c r="Z590" s="17"/>
      <c r="AA590" s="17"/>
      <c r="AB590" s="17"/>
      <c r="AC590" s="17"/>
      <c r="AD590" s="17"/>
      <c r="AE590" s="17"/>
      <c r="AF590" s="17"/>
      <c r="AG590" s="17"/>
    </row>
    <row r="591" spans="1:33" ht="24" customHeight="1">
      <c r="A591" s="1539"/>
      <c r="B591" s="1532"/>
      <c r="C591" s="1532"/>
      <c r="D591" s="1532"/>
      <c r="E591" s="1536"/>
      <c r="F591" s="1536"/>
      <c r="G591" s="1539"/>
      <c r="H591" s="1532"/>
      <c r="I591" s="1570" t="s">
        <v>48</v>
      </c>
      <c r="J591" s="1587">
        <f>+Juridica!V8</f>
        <v>0.75</v>
      </c>
      <c r="K591" s="1532"/>
      <c r="L591" s="1532"/>
      <c r="M591" s="1532"/>
      <c r="N591" s="1532"/>
      <c r="O591" s="1634">
        <f>+Juridica!W12</f>
        <v>0.3</v>
      </c>
      <c r="P591" s="1600"/>
      <c r="Q591" s="1599" t="str">
        <f>+Juridica!C12</f>
        <v>Socializar la política de daño antijurídico mediante TIPS bimestrales</v>
      </c>
      <c r="R591" s="1532"/>
      <c r="S591" s="1591">
        <v>43101</v>
      </c>
      <c r="T591" s="1591">
        <v>43435</v>
      </c>
      <c r="U591" s="374" t="s">
        <v>47</v>
      </c>
      <c r="V591" s="337">
        <f>+Juridica!V12</f>
        <v>1</v>
      </c>
      <c r="W591" s="433">
        <f>+V591*O591</f>
        <v>0.3</v>
      </c>
      <c r="X591" s="17"/>
      <c r="Y591" s="17"/>
      <c r="Z591" s="17"/>
      <c r="AA591" s="17"/>
      <c r="AB591" s="17"/>
      <c r="AC591" s="17"/>
      <c r="AD591" s="17"/>
      <c r="AE591" s="17"/>
      <c r="AF591" s="17"/>
      <c r="AG591" s="17"/>
    </row>
    <row r="592" spans="1:33" ht="24" customHeight="1">
      <c r="A592" s="1539"/>
      <c r="B592" s="1532"/>
      <c r="C592" s="1532"/>
      <c r="D592" s="1532"/>
      <c r="E592" s="1536"/>
      <c r="F592" s="1536"/>
      <c r="G592" s="1539"/>
      <c r="H592" s="1558"/>
      <c r="I592" s="1558"/>
      <c r="J592" s="1558"/>
      <c r="K592" s="1558"/>
      <c r="L592" s="1558"/>
      <c r="M592" s="1558"/>
      <c r="N592" s="1558"/>
      <c r="O592" s="1558"/>
      <c r="P592" s="1532"/>
      <c r="Q592" s="1558"/>
      <c r="R592" s="1532"/>
      <c r="S592" s="1558"/>
      <c r="T592" s="1558"/>
      <c r="U592" s="374" t="s">
        <v>48</v>
      </c>
      <c r="V592" s="337">
        <f>+Juridica!V13</f>
        <v>0</v>
      </c>
      <c r="W592" s="433">
        <f>+V592*O591</f>
        <v>0</v>
      </c>
      <c r="X592" s="17"/>
      <c r="Y592" s="17"/>
      <c r="Z592" s="17"/>
      <c r="AA592" s="17"/>
      <c r="AB592" s="17"/>
      <c r="AC592" s="17"/>
      <c r="AD592" s="17"/>
      <c r="AE592" s="17"/>
      <c r="AF592" s="17"/>
      <c r="AG592" s="17"/>
    </row>
    <row r="593" spans="1:33" ht="38.25" customHeight="1">
      <c r="A593" s="1539"/>
      <c r="B593" s="1532"/>
      <c r="C593" s="1532"/>
      <c r="D593" s="1532"/>
      <c r="E593" s="1536"/>
      <c r="F593" s="1536"/>
      <c r="G593" s="1539"/>
      <c r="H593" s="1638">
        <f>+Juridica!W7</f>
        <v>0.4</v>
      </c>
      <c r="I593" s="586" t="s">
        <v>47</v>
      </c>
      <c r="J593" s="587">
        <f>+Juridica!V7</f>
        <v>1</v>
      </c>
      <c r="K593" s="1765">
        <f>+Juridica!E7</f>
        <v>1</v>
      </c>
      <c r="L593" s="1665" t="str">
        <f>+Juridica!D7</f>
        <v>Porcentaje</v>
      </c>
      <c r="M593" s="1665" t="str">
        <f>+Juridica!F7</f>
        <v xml:space="preserve">Cumplimiento del servicio de defensa jurídica del IGAC </v>
      </c>
      <c r="N593" s="1665" t="str">
        <f>+Juridica!G7</f>
        <v>Eficacia</v>
      </c>
      <c r="O593" s="1634">
        <f>+Juridica!W14</f>
        <v>0.3</v>
      </c>
      <c r="P593" s="1600"/>
      <c r="Q593" s="1599" t="str">
        <f>+Juridica!C14</f>
        <v>Atender todos procesos de defensa juridica del IGAC</v>
      </c>
      <c r="R593" s="1532"/>
      <c r="S593" s="1591">
        <v>43101</v>
      </c>
      <c r="T593" s="1591">
        <v>43435</v>
      </c>
      <c r="U593" s="374" t="s">
        <v>47</v>
      </c>
      <c r="V593" s="337">
        <f>+Juridica!V14</f>
        <v>1</v>
      </c>
      <c r="W593" s="433">
        <f>+V593*O593</f>
        <v>0.3</v>
      </c>
      <c r="X593" s="17"/>
      <c r="Y593" s="17"/>
      <c r="Z593" s="17"/>
      <c r="AA593" s="17"/>
      <c r="AB593" s="17"/>
      <c r="AC593" s="17"/>
      <c r="AD593" s="17"/>
      <c r="AE593" s="17"/>
      <c r="AF593" s="17"/>
      <c r="AG593" s="17"/>
    </row>
    <row r="594" spans="1:33" ht="38.25" customHeight="1">
      <c r="A594" s="1539"/>
      <c r="B594" s="1532"/>
      <c r="C594" s="1532"/>
      <c r="D594" s="1532"/>
      <c r="E594" s="1537"/>
      <c r="F594" s="1536"/>
      <c r="G594" s="1540"/>
      <c r="H594" s="1551"/>
      <c r="I594" s="422" t="s">
        <v>48</v>
      </c>
      <c r="J594" s="588">
        <f>+Juridica!V8</f>
        <v>0.75</v>
      </c>
      <c r="K594" s="1533"/>
      <c r="L594" s="1533"/>
      <c r="M594" s="1533"/>
      <c r="N594" s="1533"/>
      <c r="O594" s="1533"/>
      <c r="P594" s="1532"/>
      <c r="Q594" s="1533"/>
      <c r="R594" s="1533"/>
      <c r="S594" s="1533"/>
      <c r="T594" s="1533"/>
      <c r="U594" s="384" t="s">
        <v>48</v>
      </c>
      <c r="V594" s="344">
        <f>+Juridica!V15</f>
        <v>25.489800000000002</v>
      </c>
      <c r="W594" s="447">
        <f>+V594*O593</f>
        <v>7.6469400000000007</v>
      </c>
      <c r="X594" s="17"/>
      <c r="Y594" s="17"/>
      <c r="Z594" s="17"/>
      <c r="AA594" s="17"/>
      <c r="AB594" s="17"/>
      <c r="AC594" s="17"/>
      <c r="AD594" s="17"/>
      <c r="AE594" s="17"/>
      <c r="AF594" s="17"/>
      <c r="AG594" s="17"/>
    </row>
    <row r="595" spans="1:33" ht="24" customHeight="1">
      <c r="A595" s="1539"/>
      <c r="B595" s="1532"/>
      <c r="C595" s="1532"/>
      <c r="D595" s="1532"/>
      <c r="E595" s="1535" t="s">
        <v>45</v>
      </c>
      <c r="F595" s="1536"/>
      <c r="G595" s="1545" t="str">
        <f>+Juridica!A23</f>
        <v>Servicio de apoyo jurídico a las áreas técnicas del Instituto</v>
      </c>
      <c r="H595" s="1569">
        <f>+Juridica!W21</f>
        <v>0.2</v>
      </c>
      <c r="I595" s="1569" t="s">
        <v>47</v>
      </c>
      <c r="J595" s="1586">
        <f>+Juridica!V21</f>
        <v>1</v>
      </c>
      <c r="K595" s="1595" t="str">
        <f>+Juridica!E21</f>
        <v>100%</v>
      </c>
      <c r="L595" s="1568" t="str">
        <f>+Juridica!D21</f>
        <v>Porcentaje</v>
      </c>
      <c r="M595" s="1568" t="str">
        <f>+Juridica!F21</f>
        <v>Cumplimiento servicio de apoyo jurídico a las áreas técnicas del Instituto</v>
      </c>
      <c r="N595" s="1568" t="str">
        <f>+Juridica!G21</f>
        <v>Eficacia</v>
      </c>
      <c r="O595" s="1631">
        <f>+Juridica!W24</f>
        <v>0.6</v>
      </c>
      <c r="P595" s="1600"/>
      <c r="Q595" s="1600" t="str">
        <f>+Juridica!C24</f>
        <v>Atender todas las solicitudes de tipo juridico en tiempo</v>
      </c>
      <c r="R595" s="1595" t="str">
        <f>+Juridica!C5</f>
        <v>Gestión Juridica</v>
      </c>
      <c r="S595" s="1592">
        <v>43101</v>
      </c>
      <c r="T595" s="1592">
        <v>43435</v>
      </c>
      <c r="U595" s="371" t="s">
        <v>47</v>
      </c>
      <c r="V595" s="334">
        <f>+Juridica!V24</f>
        <v>1</v>
      </c>
      <c r="W595" s="432">
        <f>+V595*O595</f>
        <v>0.6</v>
      </c>
      <c r="X595" s="17"/>
      <c r="Y595" s="17"/>
      <c r="Z595" s="17"/>
      <c r="AA595" s="17"/>
      <c r="AB595" s="17"/>
      <c r="AC595" s="17"/>
      <c r="AD595" s="17"/>
      <c r="AE595" s="17"/>
      <c r="AF595" s="17"/>
      <c r="AG595" s="17"/>
    </row>
    <row r="596" spans="1:33" ht="24" customHeight="1">
      <c r="A596" s="1539"/>
      <c r="B596" s="1532"/>
      <c r="C596" s="1532"/>
      <c r="D596" s="1532"/>
      <c r="E596" s="1536"/>
      <c r="F596" s="1536"/>
      <c r="G596" s="1539"/>
      <c r="H596" s="1532"/>
      <c r="I596" s="1532"/>
      <c r="J596" s="1532"/>
      <c r="K596" s="1532"/>
      <c r="L596" s="1532"/>
      <c r="M596" s="1532"/>
      <c r="N596" s="1532"/>
      <c r="O596" s="1558"/>
      <c r="P596" s="1532"/>
      <c r="Q596" s="1558"/>
      <c r="R596" s="1532"/>
      <c r="S596" s="1558"/>
      <c r="T596" s="1558"/>
      <c r="U596" s="374" t="s">
        <v>48</v>
      </c>
      <c r="V596" s="337">
        <f>+Juridica!V25</f>
        <v>0.74970000000000003</v>
      </c>
      <c r="W596" s="433">
        <f>+V596*O595</f>
        <v>0.44982</v>
      </c>
      <c r="X596" s="17"/>
      <c r="Y596" s="17"/>
      <c r="Z596" s="17"/>
      <c r="AA596" s="17"/>
      <c r="AB596" s="17"/>
      <c r="AC596" s="17"/>
      <c r="AD596" s="17"/>
      <c r="AE596" s="17"/>
      <c r="AF596" s="17"/>
      <c r="AG596" s="17"/>
    </row>
    <row r="597" spans="1:33" ht="24" customHeight="1">
      <c r="A597" s="1539"/>
      <c r="B597" s="1532"/>
      <c r="C597" s="1532"/>
      <c r="D597" s="1532"/>
      <c r="E597" s="1536"/>
      <c r="F597" s="1536"/>
      <c r="G597" s="1539"/>
      <c r="H597" s="1532"/>
      <c r="I597" s="1558"/>
      <c r="J597" s="1558"/>
      <c r="K597" s="1532"/>
      <c r="L597" s="1532"/>
      <c r="M597" s="1532"/>
      <c r="N597" s="1532"/>
      <c r="O597" s="1634">
        <f>+Juridica!W26</f>
        <v>0.3</v>
      </c>
      <c r="P597" s="1600"/>
      <c r="Q597" s="1599" t="str">
        <f>+Juridica!C26</f>
        <v>Actualizar el manual de seguimiento y control judicial</v>
      </c>
      <c r="R597" s="1532"/>
      <c r="S597" s="1591">
        <v>43101</v>
      </c>
      <c r="T597" s="1591">
        <v>43435</v>
      </c>
      <c r="U597" s="374" t="s">
        <v>47</v>
      </c>
      <c r="V597" s="337">
        <f>+Juridica!V26</f>
        <v>1</v>
      </c>
      <c r="W597" s="433">
        <f>+V597*O597</f>
        <v>0.3</v>
      </c>
      <c r="X597" s="17"/>
      <c r="Y597" s="17"/>
      <c r="Z597" s="17"/>
      <c r="AA597" s="17"/>
      <c r="AB597" s="17"/>
      <c r="AC597" s="17"/>
      <c r="AD597" s="17"/>
      <c r="AE597" s="17"/>
      <c r="AF597" s="17"/>
      <c r="AG597" s="17"/>
    </row>
    <row r="598" spans="1:33" ht="24" customHeight="1">
      <c r="A598" s="1539"/>
      <c r="B598" s="1532"/>
      <c r="C598" s="1532"/>
      <c r="D598" s="1532"/>
      <c r="E598" s="1536"/>
      <c r="F598" s="1536"/>
      <c r="G598" s="1539"/>
      <c r="H598" s="1532"/>
      <c r="I598" s="1570" t="s">
        <v>48</v>
      </c>
      <c r="J598" s="1587">
        <f>+Juridica!V22</f>
        <v>0.85000000000000009</v>
      </c>
      <c r="K598" s="1532"/>
      <c r="L598" s="1532"/>
      <c r="M598" s="1532"/>
      <c r="N598" s="1532"/>
      <c r="O598" s="1558"/>
      <c r="P598" s="1532"/>
      <c r="Q598" s="1558"/>
      <c r="R598" s="1532"/>
      <c r="S598" s="1558"/>
      <c r="T598" s="1558"/>
      <c r="U598" s="374" t="s">
        <v>48</v>
      </c>
      <c r="V598" s="337">
        <f>+Juridica!V27</f>
        <v>1</v>
      </c>
      <c r="W598" s="433">
        <f>+V598*O597</f>
        <v>0.3</v>
      </c>
      <c r="X598" s="17"/>
      <c r="Y598" s="17"/>
      <c r="Z598" s="17"/>
      <c r="AA598" s="17"/>
      <c r="AB598" s="17"/>
      <c r="AC598" s="17"/>
      <c r="AD598" s="17"/>
      <c r="AE598" s="17"/>
      <c r="AF598" s="17"/>
      <c r="AG598" s="17"/>
    </row>
    <row r="599" spans="1:33" ht="24" customHeight="1">
      <c r="A599" s="1539"/>
      <c r="B599" s="1532"/>
      <c r="C599" s="1532"/>
      <c r="D599" s="1532"/>
      <c r="E599" s="1536"/>
      <c r="F599" s="1536"/>
      <c r="G599" s="1539"/>
      <c r="H599" s="1532"/>
      <c r="I599" s="1532"/>
      <c r="J599" s="1532"/>
      <c r="K599" s="1532"/>
      <c r="L599" s="1532"/>
      <c r="M599" s="1532"/>
      <c r="N599" s="1532"/>
      <c r="O599" s="1634">
        <f>+Juridica!W28</f>
        <v>0.1</v>
      </c>
      <c r="P599" s="1600"/>
      <c r="Q599" s="1599" t="str">
        <f>+Juridica!C28</f>
        <v>Actualizar el formato de control estado procesos judiciales</v>
      </c>
      <c r="R599" s="1532"/>
      <c r="S599" s="1591">
        <v>43101</v>
      </c>
      <c r="T599" s="1591">
        <v>43435</v>
      </c>
      <c r="U599" s="374" t="s">
        <v>47</v>
      </c>
      <c r="V599" s="337">
        <f>+Juridica!V28</f>
        <v>1</v>
      </c>
      <c r="W599" s="433">
        <f>+V599*O599</f>
        <v>0.1</v>
      </c>
      <c r="X599" s="17"/>
      <c r="Y599" s="17"/>
      <c r="Z599" s="17"/>
      <c r="AA599" s="17"/>
      <c r="AB599" s="17"/>
      <c r="AC599" s="17"/>
      <c r="AD599" s="17"/>
      <c r="AE599" s="17"/>
      <c r="AF599" s="17"/>
      <c r="AG599" s="17"/>
    </row>
    <row r="600" spans="1:33" ht="24" customHeight="1">
      <c r="A600" s="1540"/>
      <c r="B600" s="1533"/>
      <c r="C600" s="1533"/>
      <c r="D600" s="1533"/>
      <c r="E600" s="1537"/>
      <c r="F600" s="1537"/>
      <c r="G600" s="1540"/>
      <c r="H600" s="1533"/>
      <c r="I600" s="1533"/>
      <c r="J600" s="1533"/>
      <c r="K600" s="1533"/>
      <c r="L600" s="1533"/>
      <c r="M600" s="1533"/>
      <c r="N600" s="1533"/>
      <c r="O600" s="1533"/>
      <c r="P600" s="1532"/>
      <c r="Q600" s="1533"/>
      <c r="R600" s="1533"/>
      <c r="S600" s="1533"/>
      <c r="T600" s="1533"/>
      <c r="U600" s="384" t="s">
        <v>48</v>
      </c>
      <c r="V600" s="344">
        <f>+Juridica!V29</f>
        <v>1</v>
      </c>
      <c r="W600" s="447">
        <f>+V600*O599</f>
        <v>0.1</v>
      </c>
      <c r="X600" s="17"/>
      <c r="Y600" s="17"/>
      <c r="Z600" s="17"/>
      <c r="AA600" s="17"/>
      <c r="AB600" s="17"/>
      <c r="AC600" s="17"/>
      <c r="AD600" s="17"/>
      <c r="AE600" s="17"/>
      <c r="AF600" s="17"/>
      <c r="AG600" s="17"/>
    </row>
    <row r="601" spans="1:33" ht="15.75" customHeight="1">
      <c r="A601" s="211" t="s">
        <v>56</v>
      </c>
      <c r="B601" s="1543">
        <f>+J602*B589</f>
        <v>1.9250000000000003E-2</v>
      </c>
      <c r="C601" s="1546"/>
      <c r="D601" s="1547"/>
      <c r="E601" s="1547"/>
      <c r="F601" s="1547"/>
      <c r="G601" s="1548"/>
      <c r="H601" s="1575">
        <f>SUM(H589:H600)</f>
        <v>1</v>
      </c>
      <c r="I601" s="214" t="s">
        <v>47</v>
      </c>
      <c r="J601" s="214">
        <f>+Juridica!V2</f>
        <v>1</v>
      </c>
      <c r="K601" s="215"/>
      <c r="W601" s="485"/>
      <c r="X601" s="17"/>
      <c r="Y601" s="17"/>
      <c r="Z601" s="17"/>
      <c r="AA601" s="17"/>
      <c r="AB601" s="17"/>
      <c r="AC601" s="17"/>
      <c r="AD601" s="17"/>
      <c r="AE601" s="17"/>
      <c r="AF601" s="17"/>
      <c r="AG601" s="17"/>
    </row>
    <row r="602" spans="1:33" ht="15.75" customHeight="1">
      <c r="A602" s="79" t="str">
        <f>+$F$4</f>
        <v>Septiembre</v>
      </c>
      <c r="B602" s="1542"/>
      <c r="C602" s="1549"/>
      <c r="D602" s="1550"/>
      <c r="E602" s="1550"/>
      <c r="F602" s="1550"/>
      <c r="G602" s="1551"/>
      <c r="H602" s="1533"/>
      <c r="I602" s="87" t="s">
        <v>48</v>
      </c>
      <c r="J602" s="89">
        <f>+Juridica!V3</f>
        <v>0.77000000000000013</v>
      </c>
      <c r="K602" s="486"/>
      <c r="L602" s="487"/>
      <c r="M602" s="487"/>
      <c r="N602" s="487"/>
      <c r="O602" s="487"/>
      <c r="P602" s="487"/>
      <c r="Q602" s="487"/>
      <c r="R602" s="487"/>
      <c r="S602" s="487"/>
      <c r="T602" s="487"/>
      <c r="U602" s="487"/>
      <c r="V602" s="487"/>
      <c r="W602" s="488"/>
      <c r="X602" s="17"/>
      <c r="Y602" s="17"/>
      <c r="Z602" s="17"/>
      <c r="AA602" s="17"/>
      <c r="AB602" s="17"/>
      <c r="AC602" s="17"/>
      <c r="AD602" s="17"/>
      <c r="AE602" s="17"/>
      <c r="AF602" s="17"/>
      <c r="AG602" s="17"/>
    </row>
    <row r="603" spans="1:33" ht="6" customHeight="1">
      <c r="A603" s="425"/>
      <c r="B603" s="425"/>
      <c r="C603" s="17"/>
      <c r="D603" s="17"/>
      <c r="E603" s="426"/>
      <c r="F603" s="426"/>
      <c r="G603" s="427"/>
      <c r="H603" s="427"/>
      <c r="I603" s="427"/>
      <c r="J603" s="427"/>
      <c r="K603" s="428"/>
      <c r="L603" s="17"/>
      <c r="M603" s="17"/>
      <c r="N603" s="17"/>
      <c r="O603" s="17"/>
      <c r="P603" s="17"/>
      <c r="Q603" s="17"/>
      <c r="R603" s="426"/>
      <c r="S603" s="429"/>
      <c r="T603" s="430"/>
      <c r="U603" s="430"/>
      <c r="V603" s="17"/>
      <c r="W603" s="17"/>
      <c r="X603" s="17"/>
      <c r="Y603" s="17"/>
      <c r="Z603" s="17"/>
      <c r="AA603" s="17"/>
      <c r="AB603" s="17"/>
      <c r="AC603" s="17"/>
      <c r="AD603" s="17"/>
      <c r="AE603" s="17"/>
      <c r="AF603" s="17"/>
      <c r="AG603" s="17"/>
    </row>
    <row r="604" spans="1:33" ht="21" customHeight="1">
      <c r="A604" s="1635" t="str">
        <f>+OAP!I2</f>
        <v>DIRECCIONAMIENTO ESTRATÉGICO</v>
      </c>
      <c r="B604" s="1531">
        <v>3.5000000000000003E-2</v>
      </c>
      <c r="C604" s="1534" t="s">
        <v>692</v>
      </c>
      <c r="D604" s="1534" t="s">
        <v>788</v>
      </c>
      <c r="E604" s="1535" t="s">
        <v>789</v>
      </c>
      <c r="F604" s="1535" t="s">
        <v>620</v>
      </c>
      <c r="G604" s="1545" t="str">
        <f>+OAP!A7</f>
        <v>Seguimiento y evaluación a los procesos institucionales en el cumplimiento de la programación y la gestión de la planeación de la entidad.</v>
      </c>
      <c r="H604" s="1569">
        <f>+OAP!W5</f>
        <v>0.8</v>
      </c>
      <c r="I604" s="1569" t="s">
        <v>47</v>
      </c>
      <c r="J604" s="1569">
        <f>+OAP!V5</f>
        <v>1.0000000000000002</v>
      </c>
      <c r="K604" s="1568" t="str">
        <f>+OAP!E5</f>
        <v>100%</v>
      </c>
      <c r="L604" s="1595" t="str">
        <f>+OAP!D5</f>
        <v>Porcentaje</v>
      </c>
      <c r="M604" s="1595" t="str">
        <f>+OAP!F5</f>
        <v>Porcentaje de seguimiento y evaluación a los procesos institucionales</v>
      </c>
      <c r="N604" s="1584" t="str">
        <f>+OAP!G5</f>
        <v>Eficacia</v>
      </c>
      <c r="O604" s="1631">
        <f>+OAP!W8</f>
        <v>0.1</v>
      </c>
      <c r="P604" s="1600"/>
      <c r="Q604" s="1600" t="str">
        <f>+OAP!C8</f>
        <v>Acompañamiento y Asesoría a las Direcciones territoriales y Sede Central por diferentes medios</v>
      </c>
      <c r="R604" s="1595" t="str">
        <f>+OAP!C5</f>
        <v>Oficina Asesora de Planeación OAP</v>
      </c>
      <c r="S604" s="1592">
        <v>43191</v>
      </c>
      <c r="T604" s="1592">
        <v>43435</v>
      </c>
      <c r="U604" s="371" t="s">
        <v>47</v>
      </c>
      <c r="V604" s="334">
        <f>+OAP!V8</f>
        <v>1</v>
      </c>
      <c r="W604" s="373">
        <f>+V604*O604</f>
        <v>0.1</v>
      </c>
      <c r="X604" s="17"/>
      <c r="Y604" s="17"/>
      <c r="Z604" s="17"/>
      <c r="AA604" s="17"/>
      <c r="AB604" s="17"/>
      <c r="AC604" s="17"/>
      <c r="AD604" s="17"/>
      <c r="AE604" s="17"/>
      <c r="AF604" s="17"/>
      <c r="AG604" s="17"/>
    </row>
    <row r="605" spans="1:33" ht="21" customHeight="1">
      <c r="A605" s="1539"/>
      <c r="B605" s="1532"/>
      <c r="C605" s="1532"/>
      <c r="D605" s="1532"/>
      <c r="E605" s="1536"/>
      <c r="F605" s="1536"/>
      <c r="G605" s="1539"/>
      <c r="H605" s="1532"/>
      <c r="I605" s="1532"/>
      <c r="J605" s="1532"/>
      <c r="K605" s="1532"/>
      <c r="L605" s="1532"/>
      <c r="M605" s="1532"/>
      <c r="N605" s="1532"/>
      <c r="O605" s="1532"/>
      <c r="P605" s="1532"/>
      <c r="Q605" s="1532"/>
      <c r="R605" s="1532"/>
      <c r="S605" s="1558"/>
      <c r="T605" s="1558"/>
      <c r="U605" s="374" t="s">
        <v>48</v>
      </c>
      <c r="V605" s="337">
        <f>+OAP!V9</f>
        <v>0.625</v>
      </c>
      <c r="W605" s="375">
        <f>+V605*O604</f>
        <v>6.25E-2</v>
      </c>
      <c r="X605" s="17"/>
      <c r="Y605" s="17"/>
      <c r="Z605" s="17"/>
      <c r="AA605" s="17"/>
      <c r="AB605" s="17"/>
      <c r="AC605" s="17"/>
      <c r="AD605" s="17"/>
      <c r="AE605" s="17"/>
      <c r="AF605" s="17"/>
      <c r="AG605" s="17"/>
    </row>
    <row r="606" spans="1:33" ht="21" customHeight="1">
      <c r="A606" s="1539"/>
      <c r="B606" s="1532"/>
      <c r="C606" s="1532"/>
      <c r="D606" s="1532"/>
      <c r="E606" s="1536"/>
      <c r="F606" s="1536"/>
      <c r="G606" s="1539"/>
      <c r="H606" s="1532"/>
      <c r="I606" s="1532"/>
      <c r="J606" s="1532"/>
      <c r="K606" s="1532"/>
      <c r="L606" s="1532"/>
      <c r="M606" s="1532"/>
      <c r="N606" s="1532"/>
      <c r="O606" s="1634">
        <f>+OAP!W10</f>
        <v>0.3</v>
      </c>
      <c r="P606" s="1600"/>
      <c r="Q606" s="1599" t="str">
        <f>+OAP!C10</f>
        <v>Consolidación y cargue de los Informes trimestrales de la gestión institucional.</v>
      </c>
      <c r="R606" s="1532"/>
      <c r="S606" s="1592">
        <v>43191</v>
      </c>
      <c r="T606" s="1591">
        <v>43435</v>
      </c>
      <c r="U606" s="374" t="s">
        <v>47</v>
      </c>
      <c r="V606" s="337">
        <f>+OAP!V10</f>
        <v>1</v>
      </c>
      <c r="W606" s="375">
        <f>+V606*O606</f>
        <v>0.3</v>
      </c>
      <c r="X606" s="17"/>
      <c r="Y606" s="17"/>
      <c r="Z606" s="17"/>
      <c r="AA606" s="17"/>
      <c r="AB606" s="17"/>
      <c r="AC606" s="17"/>
      <c r="AD606" s="17"/>
      <c r="AE606" s="17"/>
      <c r="AF606" s="17"/>
      <c r="AG606" s="17"/>
    </row>
    <row r="607" spans="1:33" ht="21" customHeight="1">
      <c r="A607" s="1539"/>
      <c r="B607" s="1532"/>
      <c r="C607" s="1532"/>
      <c r="D607" s="1532"/>
      <c r="E607" s="1536"/>
      <c r="F607" s="1536"/>
      <c r="G607" s="1539"/>
      <c r="H607" s="1532"/>
      <c r="I607" s="1532"/>
      <c r="J607" s="1532"/>
      <c r="K607" s="1532"/>
      <c r="L607" s="1532"/>
      <c r="M607" s="1532"/>
      <c r="N607" s="1532"/>
      <c r="O607" s="1558"/>
      <c r="P607" s="1532"/>
      <c r="Q607" s="1558"/>
      <c r="R607" s="1532"/>
      <c r="S607" s="1558"/>
      <c r="T607" s="1558"/>
      <c r="U607" s="374" t="s">
        <v>48</v>
      </c>
      <c r="V607" s="337">
        <f>+OAP!V11</f>
        <v>0.75</v>
      </c>
      <c r="W607" s="375">
        <f>+V607*O606</f>
        <v>0.22499999999999998</v>
      </c>
      <c r="X607" s="17"/>
      <c r="Y607" s="17"/>
      <c r="Z607" s="17"/>
      <c r="AA607" s="17"/>
      <c r="AB607" s="17"/>
      <c r="AC607" s="17"/>
      <c r="AD607" s="17"/>
      <c r="AE607" s="17"/>
      <c r="AF607" s="17"/>
      <c r="AG607" s="17"/>
    </row>
    <row r="608" spans="1:33" ht="21" customHeight="1">
      <c r="A608" s="1539"/>
      <c r="B608" s="1532"/>
      <c r="C608" s="1532"/>
      <c r="D608" s="1532"/>
      <c r="E608" s="1536"/>
      <c r="F608" s="1536"/>
      <c r="G608" s="1539"/>
      <c r="H608" s="1532"/>
      <c r="I608" s="1532"/>
      <c r="J608" s="1532"/>
      <c r="K608" s="1532"/>
      <c r="L608" s="1532"/>
      <c r="M608" s="1532"/>
      <c r="N608" s="1532"/>
      <c r="O608" s="1634">
        <f>+OAP!W12</f>
        <v>0.15</v>
      </c>
      <c r="P608" s="1600"/>
      <c r="Q608" s="1599" t="str">
        <f>+OAP!C12</f>
        <v>Consolidación y cargue de los Informes mensuales de la ejecución presupuestal 2018</v>
      </c>
      <c r="R608" s="1532"/>
      <c r="S608" s="1591">
        <v>43101</v>
      </c>
      <c r="T608" s="1591">
        <v>43435</v>
      </c>
      <c r="U608" s="374" t="s">
        <v>47</v>
      </c>
      <c r="V608" s="337">
        <f>+OAP!V12</f>
        <v>1.0000000000000002</v>
      </c>
      <c r="W608" s="375">
        <f>+V608*O608</f>
        <v>0.15000000000000002</v>
      </c>
      <c r="X608" s="17"/>
      <c r="Y608" s="17"/>
      <c r="Z608" s="17"/>
      <c r="AA608" s="17"/>
      <c r="AB608" s="17"/>
      <c r="AC608" s="17"/>
      <c r="AD608" s="17"/>
      <c r="AE608" s="17"/>
      <c r="AF608" s="17"/>
      <c r="AG608" s="17"/>
    </row>
    <row r="609" spans="1:33" ht="21" customHeight="1">
      <c r="A609" s="1539"/>
      <c r="B609" s="1532"/>
      <c r="C609" s="1532"/>
      <c r="D609" s="1532"/>
      <c r="E609" s="1536"/>
      <c r="F609" s="1536"/>
      <c r="G609" s="1539"/>
      <c r="H609" s="1532"/>
      <c r="I609" s="1532"/>
      <c r="J609" s="1532"/>
      <c r="K609" s="1532"/>
      <c r="L609" s="1532"/>
      <c r="M609" s="1532"/>
      <c r="N609" s="1532"/>
      <c r="O609" s="1558"/>
      <c r="P609" s="1532"/>
      <c r="Q609" s="1558"/>
      <c r="R609" s="1532"/>
      <c r="S609" s="1558"/>
      <c r="T609" s="1558"/>
      <c r="U609" s="374" t="s">
        <v>48</v>
      </c>
      <c r="V609" s="337">
        <f>+OAP!V13</f>
        <v>0.74990000000000012</v>
      </c>
      <c r="W609" s="375">
        <f>+V609*O608</f>
        <v>0.11248500000000002</v>
      </c>
      <c r="X609" s="17"/>
      <c r="Y609" s="17"/>
      <c r="Z609" s="17"/>
      <c r="AA609" s="17"/>
      <c r="AB609" s="17"/>
      <c r="AC609" s="17"/>
      <c r="AD609" s="17"/>
      <c r="AE609" s="17"/>
      <c r="AF609" s="17"/>
      <c r="AG609" s="17"/>
    </row>
    <row r="610" spans="1:33" ht="21" customHeight="1">
      <c r="A610" s="1539"/>
      <c r="B610" s="1532"/>
      <c r="C610" s="1532"/>
      <c r="D610" s="1532"/>
      <c r="E610" s="1536"/>
      <c r="F610" s="1536"/>
      <c r="G610" s="1539"/>
      <c r="H610" s="1532"/>
      <c r="I610" s="1532"/>
      <c r="J610" s="1532"/>
      <c r="K610" s="1532"/>
      <c r="L610" s="1532"/>
      <c r="M610" s="1532"/>
      <c r="N610" s="1532"/>
      <c r="O610" s="1634">
        <f>+OAP!W14</f>
        <v>0.15</v>
      </c>
      <c r="P610" s="1600"/>
      <c r="Q610" s="1599" t="str">
        <f>+OAP!C14</f>
        <v>Consolidación y publicación de los Informes Trimestrales de Acuerdos de Gestión para gerentes públicos</v>
      </c>
      <c r="R610" s="1532"/>
      <c r="S610" s="1592">
        <v>43191</v>
      </c>
      <c r="T610" s="1591">
        <v>43435</v>
      </c>
      <c r="U610" s="374" t="s">
        <v>47</v>
      </c>
      <c r="V610" s="337">
        <f>+OAP!V14</f>
        <v>1</v>
      </c>
      <c r="W610" s="375">
        <f>+V610*O610</f>
        <v>0.15</v>
      </c>
      <c r="X610" s="17"/>
      <c r="Y610" s="17"/>
      <c r="Z610" s="17"/>
      <c r="AA610" s="17"/>
      <c r="AB610" s="17"/>
      <c r="AC610" s="17"/>
      <c r="AD610" s="17"/>
      <c r="AE610" s="17"/>
      <c r="AF610" s="17"/>
      <c r="AG610" s="17"/>
    </row>
    <row r="611" spans="1:33" ht="21" customHeight="1">
      <c r="A611" s="1539"/>
      <c r="B611" s="1532"/>
      <c r="C611" s="1532"/>
      <c r="D611" s="1532"/>
      <c r="E611" s="1536"/>
      <c r="F611" s="1536"/>
      <c r="G611" s="1539"/>
      <c r="H611" s="1532"/>
      <c r="I611" s="1570" t="s">
        <v>48</v>
      </c>
      <c r="J611" s="1570">
        <f>+OAP!V6</f>
        <v>0.76859999999999995</v>
      </c>
      <c r="K611" s="1532"/>
      <c r="L611" s="1532"/>
      <c r="M611" s="1532"/>
      <c r="N611" s="1532"/>
      <c r="O611" s="1558"/>
      <c r="P611" s="1532"/>
      <c r="Q611" s="1558"/>
      <c r="R611" s="1532"/>
      <c r="S611" s="1558"/>
      <c r="T611" s="1558"/>
      <c r="U611" s="374" t="s">
        <v>48</v>
      </c>
      <c r="V611" s="337">
        <f>+OAP!V15</f>
        <v>0.625</v>
      </c>
      <c r="W611" s="375">
        <f>+V611*O610</f>
        <v>9.375E-2</v>
      </c>
      <c r="X611" s="17"/>
      <c r="Y611" s="17"/>
      <c r="Z611" s="17"/>
      <c r="AA611" s="17"/>
      <c r="AB611" s="17"/>
      <c r="AC611" s="17"/>
      <c r="AD611" s="17"/>
      <c r="AE611" s="17"/>
      <c r="AF611" s="17"/>
      <c r="AG611" s="17"/>
    </row>
    <row r="612" spans="1:33" ht="21" customHeight="1">
      <c r="A612" s="1539"/>
      <c r="B612" s="1532"/>
      <c r="C612" s="1532"/>
      <c r="D612" s="1532"/>
      <c r="E612" s="1536"/>
      <c r="F612" s="1536"/>
      <c r="G612" s="1539"/>
      <c r="H612" s="1532"/>
      <c r="I612" s="1532"/>
      <c r="J612" s="1532"/>
      <c r="K612" s="1532"/>
      <c r="L612" s="1532"/>
      <c r="M612" s="1532"/>
      <c r="N612" s="1532"/>
      <c r="O612" s="1634">
        <f>+OAP!W16</f>
        <v>0.2</v>
      </c>
      <c r="P612" s="1600"/>
      <c r="Q612" s="1599" t="str">
        <f>+OAP!C16</f>
        <v>Programación y gestión del Anteproyecto de presupuesto 2019 (funcionamiento e Inversión)</v>
      </c>
      <c r="R612" s="1532"/>
      <c r="S612" s="1591">
        <v>43160</v>
      </c>
      <c r="T612" s="1591">
        <v>43252</v>
      </c>
      <c r="U612" s="374" t="s">
        <v>47</v>
      </c>
      <c r="V612" s="337">
        <f>+OAP!V16</f>
        <v>1</v>
      </c>
      <c r="W612" s="375">
        <f>+V612*O612</f>
        <v>0.2</v>
      </c>
      <c r="X612" s="17"/>
      <c r="Y612" s="17"/>
      <c r="Z612" s="17"/>
      <c r="AA612" s="17"/>
      <c r="AB612" s="17"/>
      <c r="AC612" s="17"/>
      <c r="AD612" s="17"/>
      <c r="AE612" s="17"/>
      <c r="AF612" s="17"/>
      <c r="AG612" s="17"/>
    </row>
    <row r="613" spans="1:33" ht="21" customHeight="1">
      <c r="A613" s="1539"/>
      <c r="B613" s="1532"/>
      <c r="C613" s="1532"/>
      <c r="D613" s="1532"/>
      <c r="E613" s="1536"/>
      <c r="F613" s="1536"/>
      <c r="G613" s="1539"/>
      <c r="H613" s="1532"/>
      <c r="I613" s="1532"/>
      <c r="J613" s="1532"/>
      <c r="K613" s="1532"/>
      <c r="L613" s="1532"/>
      <c r="M613" s="1532"/>
      <c r="N613" s="1532"/>
      <c r="O613" s="1558"/>
      <c r="P613" s="1532"/>
      <c r="Q613" s="1558"/>
      <c r="R613" s="1532"/>
      <c r="S613" s="1558"/>
      <c r="T613" s="1558"/>
      <c r="U613" s="374" t="s">
        <v>48</v>
      </c>
      <c r="V613" s="337">
        <f>+OAP!V17</f>
        <v>1</v>
      </c>
      <c r="W613" s="375">
        <f>+V613*O612</f>
        <v>0.2</v>
      </c>
      <c r="X613" s="17"/>
      <c r="Y613" s="17"/>
      <c r="Z613" s="17"/>
      <c r="AA613" s="17"/>
      <c r="AB613" s="17"/>
      <c r="AC613" s="17"/>
      <c r="AD613" s="17"/>
      <c r="AE613" s="17"/>
      <c r="AF613" s="17"/>
      <c r="AG613" s="17"/>
    </row>
    <row r="614" spans="1:33" ht="21" customHeight="1">
      <c r="A614" s="1539"/>
      <c r="B614" s="1532"/>
      <c r="C614" s="1532"/>
      <c r="D614" s="1532"/>
      <c r="E614" s="1536"/>
      <c r="F614" s="1536"/>
      <c r="G614" s="1539"/>
      <c r="H614" s="1532"/>
      <c r="I614" s="1532"/>
      <c r="J614" s="1532"/>
      <c r="K614" s="1532"/>
      <c r="L614" s="1532"/>
      <c r="M614" s="1532"/>
      <c r="N614" s="1532"/>
      <c r="O614" s="1634">
        <f>+OAP!W18</f>
        <v>0</v>
      </c>
      <c r="P614" s="1600"/>
      <c r="Q614" s="1641" t="str">
        <f>+OAP!C18</f>
        <v>Consolidación Informes de ejecución del Plan Institucional de Gestión y Desempeño 2018 ( Actividad Suspendida)</v>
      </c>
      <c r="R614" s="1532"/>
      <c r="S614" s="1592">
        <v>43191</v>
      </c>
      <c r="T614" s="1591">
        <v>43435</v>
      </c>
      <c r="U614" s="374" t="s">
        <v>47</v>
      </c>
      <c r="V614" s="337">
        <f>+OAP!V18</f>
        <v>0.25</v>
      </c>
      <c r="W614" s="375">
        <f>+V614*O614</f>
        <v>0</v>
      </c>
      <c r="X614" s="17"/>
      <c r="Y614" s="17"/>
      <c r="Z614" s="17"/>
      <c r="AA614" s="17"/>
      <c r="AB614" s="17"/>
      <c r="AC614" s="17"/>
      <c r="AD614" s="17"/>
      <c r="AE614" s="17"/>
      <c r="AF614" s="17"/>
      <c r="AG614" s="17"/>
    </row>
    <row r="615" spans="1:33" ht="21" customHeight="1">
      <c r="A615" s="1539"/>
      <c r="B615" s="1532"/>
      <c r="C615" s="1532"/>
      <c r="D615" s="1532"/>
      <c r="E615" s="1536"/>
      <c r="F615" s="1536"/>
      <c r="G615" s="1539"/>
      <c r="H615" s="1532"/>
      <c r="I615" s="1532"/>
      <c r="J615" s="1532"/>
      <c r="K615" s="1532"/>
      <c r="L615" s="1532"/>
      <c r="M615" s="1532"/>
      <c r="N615" s="1532"/>
      <c r="O615" s="1558"/>
      <c r="P615" s="1532"/>
      <c r="Q615" s="1558"/>
      <c r="R615" s="1532"/>
      <c r="S615" s="1558"/>
      <c r="T615" s="1558"/>
      <c r="U615" s="374" t="s">
        <v>48</v>
      </c>
      <c r="V615" s="337">
        <f>+OAP!V19</f>
        <v>0.25</v>
      </c>
      <c r="W615" s="375">
        <f>+V615*O614</f>
        <v>0</v>
      </c>
      <c r="X615" s="17"/>
      <c r="Y615" s="17"/>
      <c r="Z615" s="17"/>
      <c r="AA615" s="17"/>
      <c r="AB615" s="17"/>
      <c r="AC615" s="17"/>
      <c r="AD615" s="17"/>
      <c r="AE615" s="17"/>
      <c r="AF615" s="17"/>
      <c r="AG615" s="17"/>
    </row>
    <row r="616" spans="1:33" ht="27" customHeight="1">
      <c r="A616" s="1539"/>
      <c r="B616" s="1532"/>
      <c r="C616" s="1532"/>
      <c r="D616" s="1532"/>
      <c r="E616" s="1536"/>
      <c r="F616" s="1536"/>
      <c r="G616" s="1539"/>
      <c r="H616" s="1532"/>
      <c r="I616" s="1532"/>
      <c r="J616" s="1532"/>
      <c r="K616" s="1532"/>
      <c r="L616" s="1532"/>
      <c r="M616" s="1532"/>
      <c r="N616" s="1532"/>
      <c r="O616" s="1633">
        <f>+OAP!W20</f>
        <v>0.1</v>
      </c>
      <c r="P616" s="1600"/>
      <c r="Q616" s="1599" t="str">
        <f>+OAP!C20</f>
        <v>Seguimiento y apoyo a los modulos de planes y proyectos e indicadores en el aplicativo SOFIGAC para sede central y Direcciones Territoriales.</v>
      </c>
      <c r="R616" s="1532"/>
      <c r="S616" s="1591">
        <v>43101</v>
      </c>
      <c r="T616" s="1591">
        <v>43435</v>
      </c>
      <c r="U616" s="374" t="s">
        <v>47</v>
      </c>
      <c r="V616" s="337">
        <f>+OAP!V20</f>
        <v>1.0000000000000002</v>
      </c>
      <c r="W616" s="375">
        <f>+V616*O616</f>
        <v>0.10000000000000003</v>
      </c>
      <c r="X616" s="17"/>
      <c r="Y616" s="17"/>
      <c r="Z616" s="17"/>
      <c r="AA616" s="17"/>
      <c r="AB616" s="17"/>
      <c r="AC616" s="17"/>
      <c r="AD616" s="17"/>
      <c r="AE616" s="17"/>
      <c r="AF616" s="17"/>
      <c r="AG616" s="17"/>
    </row>
    <row r="617" spans="1:33" ht="27" customHeight="1">
      <c r="A617" s="1539"/>
      <c r="B617" s="1532"/>
      <c r="C617" s="1532"/>
      <c r="D617" s="1532"/>
      <c r="E617" s="1537"/>
      <c r="F617" s="1536"/>
      <c r="G617" s="1540"/>
      <c r="H617" s="1533"/>
      <c r="I617" s="1533"/>
      <c r="J617" s="1533"/>
      <c r="K617" s="1533"/>
      <c r="L617" s="1533"/>
      <c r="M617" s="1533"/>
      <c r="N617" s="1533"/>
      <c r="O617" s="1533"/>
      <c r="P617" s="1532"/>
      <c r="Q617" s="1533"/>
      <c r="R617" s="1533"/>
      <c r="S617" s="1533"/>
      <c r="T617" s="1533"/>
      <c r="U617" s="384" t="s">
        <v>48</v>
      </c>
      <c r="V617" s="344">
        <f>+OAP!V21</f>
        <v>0.74990000000000012</v>
      </c>
      <c r="W617" s="386">
        <f>+V617*O616</f>
        <v>7.4990000000000015E-2</v>
      </c>
      <c r="X617" s="17"/>
      <c r="Y617" s="17"/>
      <c r="Z617" s="17"/>
      <c r="AA617" s="17"/>
      <c r="AB617" s="17"/>
      <c r="AC617" s="17"/>
      <c r="AD617" s="17"/>
      <c r="AE617" s="17"/>
      <c r="AF617" s="17"/>
      <c r="AG617" s="17"/>
    </row>
    <row r="618" spans="1:33" ht="24.75" customHeight="1">
      <c r="A618" s="1539"/>
      <c r="B618" s="1532"/>
      <c r="C618" s="1532"/>
      <c r="D618" s="1532"/>
      <c r="E618" s="1535" t="s">
        <v>789</v>
      </c>
      <c r="F618" s="1536"/>
      <c r="G618" s="1545" t="str">
        <f>+OAP!A27</f>
        <v>Iniciativas identificadas por el IGAC que se enmarcan en los ODS de la Hoja de ruta de la Cooperación Internacional del IGAC</v>
      </c>
      <c r="H618" s="1569">
        <f>+OAP!W25</f>
        <v>0.2</v>
      </c>
      <c r="I618" s="1569" t="s">
        <v>47</v>
      </c>
      <c r="J618" s="1569">
        <f>+OAP!V25</f>
        <v>1</v>
      </c>
      <c r="K618" s="1586">
        <f>+OAP!E25</f>
        <v>1</v>
      </c>
      <c r="L618" s="1534" t="str">
        <f>+OAP!D25</f>
        <v>Porcentaje</v>
      </c>
      <c r="M618" s="1534" t="str">
        <f>+OAP!F25</f>
        <v>Porcentaje avance de iniciativas identificadas por el IGAC que se enmarcan en los ODS de la Hoja de ruta de la Cooperación Internacional</v>
      </c>
      <c r="N618" s="1534" t="str">
        <f>+OAP!G25</f>
        <v>Eficacia</v>
      </c>
      <c r="O618" s="1631">
        <f>+OAP!W28</f>
        <v>0.15</v>
      </c>
      <c r="P618" s="1600"/>
      <c r="Q618" s="1597" t="str">
        <f>+OAP!C28</f>
        <v>Realizar seguimiento a los proyectos, convenios, compromisos y afiliaciones de carácter internacional de la entidad.</v>
      </c>
      <c r="R618" s="1584" t="str">
        <f>+OAP!C25</f>
        <v>Oficina Asesora de Planeación</v>
      </c>
      <c r="S618" s="1592">
        <v>43160</v>
      </c>
      <c r="T618" s="1592">
        <v>43435</v>
      </c>
      <c r="U618" s="371" t="s">
        <v>47</v>
      </c>
      <c r="V618" s="334">
        <f>+OAP!V28</f>
        <v>1</v>
      </c>
      <c r="W618" s="373">
        <f>+V618*O618</f>
        <v>0.15</v>
      </c>
      <c r="X618" s="17"/>
      <c r="Y618" s="17"/>
      <c r="Z618" s="17"/>
      <c r="AA618" s="17"/>
      <c r="AB618" s="17"/>
      <c r="AC618" s="17"/>
      <c r="AD618" s="17"/>
      <c r="AE618" s="17"/>
      <c r="AF618" s="17"/>
      <c r="AG618" s="17"/>
    </row>
    <row r="619" spans="1:33" ht="24.75" customHeight="1">
      <c r="A619" s="1539"/>
      <c r="B619" s="1532"/>
      <c r="C619" s="1532"/>
      <c r="D619" s="1532"/>
      <c r="E619" s="1536"/>
      <c r="F619" s="1536"/>
      <c r="G619" s="1539"/>
      <c r="H619" s="1532"/>
      <c r="I619" s="1532"/>
      <c r="J619" s="1532"/>
      <c r="K619" s="1532"/>
      <c r="L619" s="1532"/>
      <c r="M619" s="1532"/>
      <c r="N619" s="1532"/>
      <c r="O619" s="1558"/>
      <c r="P619" s="1532"/>
      <c r="Q619" s="1558"/>
      <c r="R619" s="1532"/>
      <c r="S619" s="1558"/>
      <c r="T619" s="1558"/>
      <c r="U619" s="374" t="s">
        <v>48</v>
      </c>
      <c r="V619" s="337">
        <f>+OAP!V29</f>
        <v>0.75</v>
      </c>
      <c r="W619" s="375">
        <f>+V619*O618</f>
        <v>0.11249999999999999</v>
      </c>
      <c r="X619" s="17"/>
      <c r="Y619" s="17"/>
      <c r="Z619" s="17"/>
      <c r="AA619" s="17"/>
      <c r="AB619" s="17"/>
      <c r="AC619" s="17"/>
      <c r="AD619" s="17"/>
      <c r="AE619" s="17"/>
      <c r="AF619" s="17"/>
      <c r="AG619" s="17"/>
    </row>
    <row r="620" spans="1:33" ht="28.5" customHeight="1">
      <c r="A620" s="1539"/>
      <c r="B620" s="1532"/>
      <c r="C620" s="1532"/>
      <c r="D620" s="1532"/>
      <c r="E620" s="1536"/>
      <c r="F620" s="1536"/>
      <c r="G620" s="1539"/>
      <c r="H620" s="1532"/>
      <c r="I620" s="1532"/>
      <c r="J620" s="1532"/>
      <c r="K620" s="1532"/>
      <c r="L620" s="1532"/>
      <c r="M620" s="1532"/>
      <c r="N620" s="1532"/>
      <c r="O620" s="1634">
        <f>+OAP!W30</f>
        <v>0.2</v>
      </c>
      <c r="P620" s="1600"/>
      <c r="Q620" s="1598" t="str">
        <f>+OAP!C30</f>
        <v xml:space="preserve">Apoyar la formulación, gestionar y consolidar por lo menos una iniciativa de cooperación internacional, de manera exitosa. </v>
      </c>
      <c r="R620" s="1532"/>
      <c r="S620" s="1591">
        <v>43191</v>
      </c>
      <c r="T620" s="1591">
        <v>43435</v>
      </c>
      <c r="U620" s="374" t="s">
        <v>47</v>
      </c>
      <c r="V620" s="337">
        <f>+OAP!V30</f>
        <v>1</v>
      </c>
      <c r="W620" s="375">
        <f>+V620*O620</f>
        <v>0.2</v>
      </c>
      <c r="X620" s="17"/>
      <c r="Y620" s="17"/>
      <c r="Z620" s="17"/>
      <c r="AA620" s="17"/>
      <c r="AB620" s="17"/>
      <c r="AC620" s="17"/>
      <c r="AD620" s="17"/>
      <c r="AE620" s="17"/>
      <c r="AF620" s="17"/>
      <c r="AG620" s="17"/>
    </row>
    <row r="621" spans="1:33" ht="28.5" customHeight="1">
      <c r="A621" s="1539"/>
      <c r="B621" s="1532"/>
      <c r="C621" s="1532"/>
      <c r="D621" s="1532"/>
      <c r="E621" s="1536"/>
      <c r="F621" s="1536"/>
      <c r="G621" s="1539"/>
      <c r="H621" s="1532"/>
      <c r="I621" s="1532"/>
      <c r="J621" s="1532"/>
      <c r="K621" s="1532"/>
      <c r="L621" s="1532"/>
      <c r="M621" s="1532"/>
      <c r="N621" s="1532"/>
      <c r="O621" s="1558"/>
      <c r="P621" s="1532"/>
      <c r="Q621" s="1558"/>
      <c r="R621" s="1532"/>
      <c r="S621" s="1558"/>
      <c r="T621" s="1558"/>
      <c r="U621" s="374" t="s">
        <v>48</v>
      </c>
      <c r="V621" s="337">
        <f>+OAP!V31</f>
        <v>0.65</v>
      </c>
      <c r="W621" s="375">
        <f>+V621*O620</f>
        <v>0.13</v>
      </c>
      <c r="X621" s="17"/>
      <c r="Y621" s="17"/>
      <c r="Z621" s="17"/>
      <c r="AA621" s="17"/>
      <c r="AB621" s="17"/>
      <c r="AC621" s="17"/>
      <c r="AD621" s="17"/>
      <c r="AE621" s="17"/>
      <c r="AF621" s="17"/>
      <c r="AG621" s="17"/>
    </row>
    <row r="622" spans="1:33" ht="28.5" customHeight="1">
      <c r="A622" s="1539"/>
      <c r="B622" s="1532"/>
      <c r="C622" s="1532"/>
      <c r="D622" s="1532"/>
      <c r="E622" s="1536"/>
      <c r="F622" s="1536"/>
      <c r="G622" s="1539"/>
      <c r="H622" s="1532"/>
      <c r="I622" s="1532"/>
      <c r="J622" s="1532"/>
      <c r="K622" s="1532"/>
      <c r="L622" s="1532"/>
      <c r="M622" s="1532"/>
      <c r="N622" s="1532"/>
      <c r="O622" s="1634">
        <f>+OAP!W32</f>
        <v>0.15</v>
      </c>
      <c r="P622" s="1600"/>
      <c r="Q622" s="1598" t="str">
        <f>+OAP!C32</f>
        <v xml:space="preserve">Realizar labores de coordinación con entidades del orden nacional vinculadas a la CI, para fortalecer la gestión internacional del Instituto. </v>
      </c>
      <c r="R622" s="1532"/>
      <c r="S622" s="1591">
        <v>43101</v>
      </c>
      <c r="T622" s="1591">
        <v>43435</v>
      </c>
      <c r="U622" s="374" t="s">
        <v>47</v>
      </c>
      <c r="V622" s="337">
        <f>+OAP!V32</f>
        <v>1</v>
      </c>
      <c r="W622" s="375">
        <f>+V622*O622</f>
        <v>0.15</v>
      </c>
      <c r="X622" s="17"/>
      <c r="Y622" s="17"/>
      <c r="Z622" s="17"/>
      <c r="AA622" s="17"/>
      <c r="AB622" s="17"/>
      <c r="AC622" s="17"/>
      <c r="AD622" s="17"/>
      <c r="AE622" s="17"/>
      <c r="AF622" s="17"/>
      <c r="AG622" s="17"/>
    </row>
    <row r="623" spans="1:33" ht="28.5" customHeight="1">
      <c r="A623" s="1539"/>
      <c r="B623" s="1532"/>
      <c r="C623" s="1532"/>
      <c r="D623" s="1532"/>
      <c r="E623" s="1536"/>
      <c r="F623" s="1536"/>
      <c r="G623" s="1539"/>
      <c r="H623" s="1532"/>
      <c r="I623" s="1532"/>
      <c r="J623" s="1532"/>
      <c r="K623" s="1532"/>
      <c r="L623" s="1532"/>
      <c r="M623" s="1532"/>
      <c r="N623" s="1532"/>
      <c r="O623" s="1558"/>
      <c r="P623" s="1532"/>
      <c r="Q623" s="1558"/>
      <c r="R623" s="1532"/>
      <c r="S623" s="1558"/>
      <c r="T623" s="1558"/>
      <c r="U623" s="374" t="s">
        <v>48</v>
      </c>
      <c r="V623" s="337">
        <f>+OAP!V33</f>
        <v>0.79420000000000002</v>
      </c>
      <c r="W623" s="375">
        <f>+V623*O622</f>
        <v>0.11913</v>
      </c>
      <c r="X623" s="17"/>
      <c r="Y623" s="17"/>
      <c r="Z623" s="17"/>
      <c r="AA623" s="17"/>
      <c r="AB623" s="17"/>
      <c r="AC623" s="17"/>
      <c r="AD623" s="17"/>
      <c r="AE623" s="17"/>
      <c r="AF623" s="17"/>
      <c r="AG623" s="17"/>
    </row>
    <row r="624" spans="1:33" ht="23.25" customHeight="1">
      <c r="A624" s="1539"/>
      <c r="B624" s="1532"/>
      <c r="C624" s="1532"/>
      <c r="D624" s="1532"/>
      <c r="E624" s="1536"/>
      <c r="F624" s="1536"/>
      <c r="G624" s="1539"/>
      <c r="H624" s="1532"/>
      <c r="I624" s="1558"/>
      <c r="J624" s="1558"/>
      <c r="K624" s="1532"/>
      <c r="L624" s="1532"/>
      <c r="M624" s="1532"/>
      <c r="N624" s="1532"/>
      <c r="O624" s="1634">
        <f>+OAP!W34</f>
        <v>0.1</v>
      </c>
      <c r="P624" s="1600"/>
      <c r="Q624" s="1598" t="str">
        <f>+OAP!C34</f>
        <v xml:space="preserve">Actualizar y socializar la hoja de ruta de cooperación internacional del instituto para el periodo 2018-2019. </v>
      </c>
      <c r="R624" s="1532"/>
      <c r="S624" s="1591">
        <v>43132</v>
      </c>
      <c r="T624" s="1591">
        <v>43435</v>
      </c>
      <c r="U624" s="374" t="s">
        <v>47</v>
      </c>
      <c r="V624" s="337">
        <f>+OAP!V34</f>
        <v>1</v>
      </c>
      <c r="W624" s="375">
        <f>+V624*O624</f>
        <v>0.1</v>
      </c>
      <c r="X624" s="17"/>
      <c r="Y624" s="17"/>
      <c r="Z624" s="17"/>
      <c r="AA624" s="17"/>
      <c r="AB624" s="17"/>
      <c r="AC624" s="17"/>
      <c r="AD624" s="17"/>
      <c r="AE624" s="17"/>
      <c r="AF624" s="17"/>
      <c r="AG624" s="17"/>
    </row>
    <row r="625" spans="1:33" ht="23.25" customHeight="1">
      <c r="A625" s="1539"/>
      <c r="B625" s="1532"/>
      <c r="C625" s="1532"/>
      <c r="D625" s="1532"/>
      <c r="E625" s="1536"/>
      <c r="F625" s="1536"/>
      <c r="G625" s="1539"/>
      <c r="H625" s="1532"/>
      <c r="I625" s="1570" t="s">
        <v>48</v>
      </c>
      <c r="J625" s="1570">
        <f>+OAP!V26</f>
        <v>0.77</v>
      </c>
      <c r="K625" s="1532"/>
      <c r="L625" s="1532"/>
      <c r="M625" s="1532"/>
      <c r="N625" s="1532"/>
      <c r="O625" s="1558"/>
      <c r="P625" s="1532"/>
      <c r="Q625" s="1558"/>
      <c r="R625" s="1532"/>
      <c r="S625" s="1558"/>
      <c r="T625" s="1558"/>
      <c r="U625" s="374" t="s">
        <v>48</v>
      </c>
      <c r="V625" s="337">
        <f>+OAP!V35</f>
        <v>1</v>
      </c>
      <c r="W625" s="375">
        <f>+V625*O624</f>
        <v>0.1</v>
      </c>
      <c r="X625" s="17"/>
      <c r="Y625" s="17"/>
      <c r="Z625" s="17"/>
      <c r="AA625" s="17"/>
      <c r="AB625" s="17"/>
      <c r="AC625" s="17"/>
      <c r="AD625" s="17"/>
      <c r="AE625" s="17"/>
      <c r="AF625" s="17"/>
      <c r="AG625" s="17"/>
    </row>
    <row r="626" spans="1:33" ht="23.25" customHeight="1">
      <c r="A626" s="1539"/>
      <c r="B626" s="1532"/>
      <c r="C626" s="1532"/>
      <c r="D626" s="1532"/>
      <c r="E626" s="1536"/>
      <c r="F626" s="1536"/>
      <c r="G626" s="1539"/>
      <c r="H626" s="1532"/>
      <c r="I626" s="1532"/>
      <c r="J626" s="1532"/>
      <c r="K626" s="1532"/>
      <c r="L626" s="1532"/>
      <c r="M626" s="1532"/>
      <c r="N626" s="1532"/>
      <c r="O626" s="1634">
        <f>+OAP!W36</f>
        <v>0.1</v>
      </c>
      <c r="P626" s="1600"/>
      <c r="Q626" s="1598" t="str">
        <f>+OAP!C36</f>
        <v xml:space="preserve">Mantener el monitoreo de Oferta y Demanda de la Cooperación Internacional para el IGAC. </v>
      </c>
      <c r="R626" s="1532"/>
      <c r="S626" s="1591">
        <v>43132</v>
      </c>
      <c r="T626" s="1591">
        <v>43435</v>
      </c>
      <c r="U626" s="374" t="s">
        <v>47</v>
      </c>
      <c r="V626" s="337">
        <f>+OAP!V36</f>
        <v>1</v>
      </c>
      <c r="W626" s="375">
        <f>+V626*O626</f>
        <v>0.1</v>
      </c>
      <c r="X626" s="17"/>
      <c r="Y626" s="17"/>
      <c r="Z626" s="17"/>
      <c r="AA626" s="17"/>
      <c r="AB626" s="17"/>
      <c r="AC626" s="17"/>
      <c r="AD626" s="17"/>
      <c r="AE626" s="17"/>
      <c r="AF626" s="17"/>
      <c r="AG626" s="17"/>
    </row>
    <row r="627" spans="1:33" ht="23.25" customHeight="1">
      <c r="A627" s="1539"/>
      <c r="B627" s="1532"/>
      <c r="C627" s="1532"/>
      <c r="D627" s="1532"/>
      <c r="E627" s="1536"/>
      <c r="F627" s="1536"/>
      <c r="G627" s="1539"/>
      <c r="H627" s="1532"/>
      <c r="I627" s="1532"/>
      <c r="J627" s="1532"/>
      <c r="K627" s="1532"/>
      <c r="L627" s="1532"/>
      <c r="M627" s="1532"/>
      <c r="N627" s="1532"/>
      <c r="O627" s="1558"/>
      <c r="P627" s="1532"/>
      <c r="Q627" s="1558"/>
      <c r="R627" s="1532"/>
      <c r="S627" s="1558"/>
      <c r="T627" s="1558"/>
      <c r="U627" s="374" t="s">
        <v>48</v>
      </c>
      <c r="V627" s="337">
        <f>+OAP!V37</f>
        <v>0.79420000000000002</v>
      </c>
      <c r="W627" s="375">
        <f>+V627*O626</f>
        <v>7.9420000000000004E-2</v>
      </c>
      <c r="X627" s="17"/>
      <c r="Y627" s="17"/>
      <c r="Z627" s="17"/>
      <c r="AA627" s="17"/>
      <c r="AB627" s="17"/>
      <c r="AC627" s="17"/>
      <c r="AD627" s="17"/>
      <c r="AE627" s="17"/>
      <c r="AF627" s="17"/>
      <c r="AG627" s="17"/>
    </row>
    <row r="628" spans="1:33" ht="23.25" customHeight="1">
      <c r="A628" s="1539"/>
      <c r="B628" s="1532"/>
      <c r="C628" s="1532"/>
      <c r="D628" s="1532"/>
      <c r="E628" s="1536"/>
      <c r="F628" s="1536"/>
      <c r="G628" s="1539"/>
      <c r="H628" s="1532"/>
      <c r="I628" s="1532"/>
      <c r="J628" s="1532"/>
      <c r="K628" s="1532"/>
      <c r="L628" s="1532"/>
      <c r="M628" s="1532"/>
      <c r="N628" s="1532"/>
      <c r="O628" s="1634">
        <f>+OAP!W38</f>
        <v>0.2</v>
      </c>
      <c r="P628" s="1600"/>
      <c r="Q628" s="1598" t="str">
        <f>+OAP!C38</f>
        <v>Adelantar la gestión de los compromisos de Cooperación Internacional.</v>
      </c>
      <c r="R628" s="1532"/>
      <c r="S628" s="1591">
        <v>43101</v>
      </c>
      <c r="T628" s="1591">
        <v>43435</v>
      </c>
      <c r="U628" s="374" t="s">
        <v>47</v>
      </c>
      <c r="V628" s="337">
        <f>+OAP!V38</f>
        <v>1</v>
      </c>
      <c r="W628" s="375">
        <f>+V628*O628</f>
        <v>0.2</v>
      </c>
      <c r="X628" s="17"/>
      <c r="Y628" s="17"/>
      <c r="Z628" s="17"/>
      <c r="AA628" s="17"/>
      <c r="AB628" s="17"/>
      <c r="AC628" s="17"/>
      <c r="AD628" s="17"/>
      <c r="AE628" s="17"/>
      <c r="AF628" s="17"/>
      <c r="AG628" s="17"/>
    </row>
    <row r="629" spans="1:33" ht="23.25" customHeight="1">
      <c r="A629" s="1539"/>
      <c r="B629" s="1532"/>
      <c r="C629" s="1532"/>
      <c r="D629" s="1532"/>
      <c r="E629" s="1536"/>
      <c r="F629" s="1536"/>
      <c r="G629" s="1539"/>
      <c r="H629" s="1532"/>
      <c r="I629" s="1532"/>
      <c r="J629" s="1532"/>
      <c r="K629" s="1532"/>
      <c r="L629" s="1532"/>
      <c r="M629" s="1532"/>
      <c r="N629" s="1532"/>
      <c r="O629" s="1558"/>
      <c r="P629" s="1532"/>
      <c r="Q629" s="1558"/>
      <c r="R629" s="1532"/>
      <c r="S629" s="1558"/>
      <c r="T629" s="1558"/>
      <c r="U629" s="374" t="s">
        <v>48</v>
      </c>
      <c r="V629" s="337">
        <f>+OAP!V39</f>
        <v>0.79420000000000002</v>
      </c>
      <c r="W629" s="375">
        <f>+V629*O628</f>
        <v>0.15884000000000001</v>
      </c>
      <c r="X629" s="17"/>
      <c r="Y629" s="17"/>
      <c r="Z629" s="17"/>
      <c r="AA629" s="17"/>
      <c r="AB629" s="17"/>
      <c r="AC629" s="17"/>
      <c r="AD629" s="17"/>
      <c r="AE629" s="17"/>
      <c r="AF629" s="17"/>
      <c r="AG629" s="17"/>
    </row>
    <row r="630" spans="1:33" ht="23.25" customHeight="1">
      <c r="A630" s="1539"/>
      <c r="B630" s="1532"/>
      <c r="C630" s="1532"/>
      <c r="D630" s="1532"/>
      <c r="E630" s="1536"/>
      <c r="F630" s="1536"/>
      <c r="G630" s="1539"/>
      <c r="H630" s="1532"/>
      <c r="I630" s="1532"/>
      <c r="J630" s="1532"/>
      <c r="K630" s="1532"/>
      <c r="L630" s="1532"/>
      <c r="M630" s="1532"/>
      <c r="N630" s="1532"/>
      <c r="O630" s="1634">
        <f>+OAP!W40</f>
        <v>0.1</v>
      </c>
      <c r="P630" s="1599"/>
      <c r="Q630" s="1598" t="str">
        <f>+OAP!C40</f>
        <v>Gestionar la actualización y funcionalidad de la información de Cooperación Internacional publicada en la Página Web.</v>
      </c>
      <c r="R630" s="1532"/>
      <c r="S630" s="1591">
        <v>43160</v>
      </c>
      <c r="T630" s="1591">
        <v>43435</v>
      </c>
      <c r="U630" s="374" t="s">
        <v>47</v>
      </c>
      <c r="V630" s="337">
        <f>+OAP!V40</f>
        <v>1</v>
      </c>
      <c r="W630" s="375">
        <f>+V630*O630</f>
        <v>0.1</v>
      </c>
      <c r="X630" s="17"/>
      <c r="Y630" s="17"/>
      <c r="Z630" s="17"/>
      <c r="AA630" s="17"/>
      <c r="AB630" s="17"/>
      <c r="AC630" s="17"/>
      <c r="AD630" s="17"/>
      <c r="AE630" s="17"/>
      <c r="AF630" s="17"/>
      <c r="AG630" s="17"/>
    </row>
    <row r="631" spans="1:33" ht="23.25" customHeight="1">
      <c r="A631" s="1540"/>
      <c r="B631" s="1533"/>
      <c r="C631" s="1533"/>
      <c r="D631" s="1533"/>
      <c r="E631" s="1537"/>
      <c r="F631" s="1537"/>
      <c r="G631" s="1540"/>
      <c r="H631" s="1533"/>
      <c r="I631" s="1533"/>
      <c r="J631" s="1533"/>
      <c r="K631" s="1533"/>
      <c r="L631" s="1533"/>
      <c r="M631" s="1533"/>
      <c r="N631" s="1533"/>
      <c r="O631" s="1533"/>
      <c r="P631" s="1558"/>
      <c r="Q631" s="1533"/>
      <c r="R631" s="1533"/>
      <c r="S631" s="1533"/>
      <c r="T631" s="1533"/>
      <c r="U631" s="384" t="s">
        <v>48</v>
      </c>
      <c r="V631" s="344">
        <f>+OAP!V41</f>
        <v>1</v>
      </c>
      <c r="W631" s="386">
        <f>+V631*O630</f>
        <v>0.1</v>
      </c>
      <c r="X631" s="17"/>
      <c r="Y631" s="17"/>
      <c r="Z631" s="17"/>
      <c r="AA631" s="17"/>
      <c r="AB631" s="17"/>
      <c r="AC631" s="17"/>
      <c r="AD631" s="17"/>
      <c r="AE631" s="17"/>
      <c r="AF631" s="17"/>
      <c r="AG631" s="17"/>
    </row>
    <row r="632" spans="1:33" ht="15.75" customHeight="1">
      <c r="A632" s="66" t="s">
        <v>56</v>
      </c>
      <c r="B632" s="1541">
        <f>+J633*B604</f>
        <v>2.6910800000000002E-2</v>
      </c>
      <c r="C632" s="1553"/>
      <c r="D632" s="1554"/>
      <c r="E632" s="1554"/>
      <c r="F632" s="1554"/>
      <c r="G632" s="1555"/>
      <c r="H632" s="1575">
        <f>SUM(H604:H631)</f>
        <v>1</v>
      </c>
      <c r="I632" s="214" t="s">
        <v>47</v>
      </c>
      <c r="J632" s="214">
        <f>+J604*H604+J618*H618</f>
        <v>1.0000000000000002</v>
      </c>
      <c r="K632" s="215"/>
      <c r="L632" s="618"/>
      <c r="M632" s="618"/>
      <c r="N632" s="618"/>
      <c r="O632" s="618"/>
      <c r="P632" s="618"/>
      <c r="Q632" s="618"/>
      <c r="R632" s="618"/>
      <c r="S632" s="618"/>
      <c r="T632" s="618"/>
      <c r="U632" s="618"/>
      <c r="V632" s="618"/>
      <c r="W632" s="485"/>
      <c r="X632" s="17"/>
      <c r="Y632" s="17"/>
      <c r="Z632" s="17"/>
      <c r="AA632" s="17"/>
      <c r="AB632" s="17"/>
      <c r="AC632" s="17"/>
      <c r="AD632" s="17"/>
      <c r="AE632" s="17"/>
      <c r="AF632" s="17"/>
      <c r="AG632" s="17"/>
    </row>
    <row r="633" spans="1:33" ht="15.75" customHeight="1">
      <c r="A633" s="79" t="str">
        <f>+$F$4</f>
        <v>Septiembre</v>
      </c>
      <c r="B633" s="1542"/>
      <c r="C633" s="1549"/>
      <c r="D633" s="1550"/>
      <c r="E633" s="1550"/>
      <c r="F633" s="1550"/>
      <c r="G633" s="1551"/>
      <c r="H633" s="1533"/>
      <c r="I633" s="87" t="s">
        <v>48</v>
      </c>
      <c r="J633" s="89">
        <f>+J611*H604+J625*H618</f>
        <v>0.76888000000000001</v>
      </c>
      <c r="K633" s="486"/>
      <c r="L633" s="487"/>
      <c r="M633" s="487"/>
      <c r="N633" s="487"/>
      <c r="O633" s="487"/>
      <c r="P633" s="487"/>
      <c r="Q633" s="487"/>
      <c r="R633" s="487"/>
      <c r="S633" s="487"/>
      <c r="T633" s="487"/>
      <c r="U633" s="487"/>
      <c r="V633" s="487"/>
      <c r="W633" s="488"/>
      <c r="X633" s="17"/>
      <c r="Y633" s="17"/>
      <c r="Z633" s="17"/>
      <c r="AA633" s="17"/>
      <c r="AB633" s="17"/>
      <c r="AC633" s="17"/>
      <c r="AD633" s="17"/>
      <c r="AE633" s="17"/>
      <c r="AF633" s="17"/>
      <c r="AG633" s="17"/>
    </row>
    <row r="634" spans="1:33" ht="15.75" customHeight="1">
      <c r="A634" s="425"/>
      <c r="B634" s="425"/>
      <c r="C634" s="17"/>
      <c r="D634" s="17"/>
      <c r="E634" s="426"/>
      <c r="F634" s="426"/>
      <c r="G634" s="427"/>
      <c r="H634" s="427"/>
      <c r="I634" s="427"/>
      <c r="J634" s="427"/>
      <c r="K634" s="428"/>
      <c r="L634" s="17"/>
      <c r="M634" s="17"/>
      <c r="N634" s="17"/>
      <c r="O634" s="17"/>
      <c r="P634" s="17"/>
      <c r="Q634" s="17"/>
      <c r="R634" s="426"/>
      <c r="S634" s="429"/>
      <c r="T634" s="430"/>
      <c r="U634" s="430"/>
      <c r="V634" s="17"/>
      <c r="W634" s="17"/>
      <c r="X634" s="17"/>
      <c r="Y634" s="17"/>
      <c r="Z634" s="17"/>
      <c r="AA634" s="17"/>
      <c r="AB634" s="17"/>
      <c r="AC634" s="17"/>
      <c r="AD634" s="17"/>
      <c r="AE634" s="17"/>
      <c r="AF634" s="17"/>
      <c r="AG634" s="17"/>
    </row>
    <row r="635" spans="1:33" ht="25.5" customHeight="1">
      <c r="A635" s="1636" t="str">
        <f>+'Mejora Cont'!I2</f>
        <v>MEJORA CONTINUA</v>
      </c>
      <c r="B635" s="1531">
        <v>2.5000000000000001E-2</v>
      </c>
      <c r="C635" s="1534" t="s">
        <v>833</v>
      </c>
      <c r="D635" s="1534" t="s">
        <v>834</v>
      </c>
      <c r="E635" s="1535" t="s">
        <v>789</v>
      </c>
      <c r="F635" s="1535" t="s">
        <v>835</v>
      </c>
      <c r="G635" s="1545" t="str">
        <f>+'Mejora Cont'!A7</f>
        <v>Sistema de Gestión de Calidad  implementado y mejorado cumpliendo los requisitos de la norma ISO 9001:2015</v>
      </c>
      <c r="H635" s="1569">
        <f>+'Mejora Cont'!W5</f>
        <v>1</v>
      </c>
      <c r="I635" s="1569" t="s">
        <v>47</v>
      </c>
      <c r="J635" s="1569">
        <f>+'Mejora Cont'!V5</f>
        <v>1</v>
      </c>
      <c r="K635" s="1568" t="str">
        <f>+'Mejora Cont'!E5</f>
        <v>100%</v>
      </c>
      <c r="L635" s="1595" t="str">
        <f>+'Mejora Cont'!D5</f>
        <v>Porcentaje</v>
      </c>
      <c r="M635" s="1595" t="str">
        <f>+'Mejora Cont'!F5</f>
        <v>Cumplimiento de los requisitos del Sistema de Gestión de Calidad, de acuerdo con la norma ISO 9001- 2015</v>
      </c>
      <c r="N635" s="1584" t="str">
        <f>+'Mejora Cont'!G5</f>
        <v>Eficacia</v>
      </c>
      <c r="O635" s="1631">
        <f>+'Mejora Cont'!W8</f>
        <v>0.18</v>
      </c>
      <c r="P635" s="1600"/>
      <c r="Q635" s="1600" t="str">
        <f>+'Mejora Cont'!C8</f>
        <v xml:space="preserve">Realizar por lo menos una sensibilización del SGI por proceso en la sede central, socializaciones y divulgación sobre el SGI </v>
      </c>
      <c r="R635" s="1595" t="str">
        <f>+'Mejora Cont'!C5</f>
        <v>Oficina Asesora de Planeación OAP</v>
      </c>
      <c r="S635" s="1592">
        <v>43160</v>
      </c>
      <c r="T635" s="1592">
        <v>43405</v>
      </c>
      <c r="U635" s="371" t="s">
        <v>47</v>
      </c>
      <c r="V635" s="334">
        <f>+'Mejora Cont'!V8</f>
        <v>0.99999999999999989</v>
      </c>
      <c r="W635" s="373">
        <f>+V635*O635</f>
        <v>0.17999999999999997</v>
      </c>
      <c r="X635" s="17"/>
      <c r="Y635" s="17"/>
      <c r="Z635" s="17"/>
      <c r="AA635" s="17"/>
      <c r="AB635" s="17"/>
      <c r="AC635" s="17"/>
      <c r="AD635" s="17"/>
      <c r="AE635" s="17"/>
      <c r="AF635" s="17"/>
      <c r="AG635" s="17"/>
    </row>
    <row r="636" spans="1:33" ht="25.5" customHeight="1">
      <c r="A636" s="1539"/>
      <c r="B636" s="1532"/>
      <c r="C636" s="1532"/>
      <c r="D636" s="1532"/>
      <c r="E636" s="1536"/>
      <c r="F636" s="1536"/>
      <c r="G636" s="1539"/>
      <c r="H636" s="1532"/>
      <c r="I636" s="1532"/>
      <c r="J636" s="1532"/>
      <c r="K636" s="1532"/>
      <c r="L636" s="1532"/>
      <c r="M636" s="1532"/>
      <c r="N636" s="1532"/>
      <c r="O636" s="1532"/>
      <c r="P636" s="1532"/>
      <c r="Q636" s="1532"/>
      <c r="R636" s="1532"/>
      <c r="S636" s="1558"/>
      <c r="T636" s="1558"/>
      <c r="U636" s="166" t="s">
        <v>48</v>
      </c>
      <c r="V636" s="337">
        <f>+'Mejora Cont'!V9</f>
        <v>0.79999999999999993</v>
      </c>
      <c r="W636" s="375">
        <f>+V636*O635</f>
        <v>0.14399999999999999</v>
      </c>
      <c r="X636" s="17"/>
      <c r="Y636" s="17"/>
      <c r="Z636" s="17"/>
      <c r="AA636" s="17"/>
      <c r="AB636" s="17"/>
      <c r="AC636" s="17"/>
      <c r="AD636" s="17"/>
      <c r="AE636" s="17"/>
      <c r="AF636" s="17"/>
      <c r="AG636" s="17"/>
    </row>
    <row r="637" spans="1:33" ht="27.75" customHeight="1">
      <c r="A637" s="1539"/>
      <c r="B637" s="1532"/>
      <c r="C637" s="1532"/>
      <c r="D637" s="1532"/>
      <c r="E637" s="1536"/>
      <c r="F637" s="1536"/>
      <c r="G637" s="1539"/>
      <c r="H637" s="1532"/>
      <c r="I637" s="1532"/>
      <c r="J637" s="1532"/>
      <c r="K637" s="1532"/>
      <c r="L637" s="1532"/>
      <c r="M637" s="1532"/>
      <c r="N637" s="1532"/>
      <c r="O637" s="1634">
        <f>+'Mejora Cont'!W10</f>
        <v>0.18</v>
      </c>
      <c r="P637" s="1600"/>
      <c r="Q637" s="1599" t="str">
        <f>+'Mejora Cont'!C10</f>
        <v xml:space="preserve">Actualizar mínimo el 10% de la documentación del SGI  (Caracterizaciones, Manuales de procedimientos, instructivos, metodologías, programas, guías, formatos) </v>
      </c>
      <c r="R637" s="1532"/>
      <c r="S637" s="1591">
        <v>43160</v>
      </c>
      <c r="T637" s="1591">
        <v>43405</v>
      </c>
      <c r="U637" s="374" t="s">
        <v>47</v>
      </c>
      <c r="V637" s="337">
        <f>+'Mejora Cont'!V10</f>
        <v>1</v>
      </c>
      <c r="W637" s="375">
        <f>+V637*O637</f>
        <v>0.18</v>
      </c>
      <c r="X637" s="17"/>
      <c r="Y637" s="17"/>
      <c r="Z637" s="17"/>
      <c r="AA637" s="17"/>
      <c r="AB637" s="17"/>
      <c r="AC637" s="17"/>
      <c r="AD637" s="17"/>
      <c r="AE637" s="17"/>
      <c r="AF637" s="17"/>
      <c r="AG637" s="17"/>
    </row>
    <row r="638" spans="1:33" ht="27.75" customHeight="1">
      <c r="A638" s="1539"/>
      <c r="B638" s="1532"/>
      <c r="C638" s="1532"/>
      <c r="D638" s="1532"/>
      <c r="E638" s="1536"/>
      <c r="F638" s="1536"/>
      <c r="G638" s="1539"/>
      <c r="H638" s="1532"/>
      <c r="I638" s="1532"/>
      <c r="J638" s="1532"/>
      <c r="K638" s="1532"/>
      <c r="L638" s="1532"/>
      <c r="M638" s="1532"/>
      <c r="N638" s="1532"/>
      <c r="O638" s="1558"/>
      <c r="P638" s="1532"/>
      <c r="Q638" s="1558"/>
      <c r="R638" s="1532"/>
      <c r="S638" s="1558"/>
      <c r="T638" s="1558"/>
      <c r="U638" s="374" t="s">
        <v>48</v>
      </c>
      <c r="V638" s="337">
        <f>+'Mejora Cont'!V11</f>
        <v>0.75</v>
      </c>
      <c r="W638" s="375">
        <f>+V638*O637</f>
        <v>0.13500000000000001</v>
      </c>
      <c r="X638" s="17"/>
      <c r="Y638" s="17"/>
      <c r="Z638" s="17"/>
      <c r="AA638" s="17"/>
      <c r="AB638" s="17"/>
      <c r="AC638" s="17"/>
      <c r="AD638" s="17"/>
      <c r="AE638" s="17"/>
      <c r="AF638" s="17"/>
      <c r="AG638" s="17"/>
    </row>
    <row r="639" spans="1:33" ht="26.25" customHeight="1">
      <c r="A639" s="1539"/>
      <c r="B639" s="1532"/>
      <c r="C639" s="1532"/>
      <c r="D639" s="1532"/>
      <c r="E639" s="1536"/>
      <c r="F639" s="1536"/>
      <c r="G639" s="1539"/>
      <c r="H639" s="1532"/>
      <c r="I639" s="1532"/>
      <c r="J639" s="1532"/>
      <c r="K639" s="1532"/>
      <c r="L639" s="1532"/>
      <c r="M639" s="1532"/>
      <c r="N639" s="1532"/>
      <c r="O639" s="1634">
        <f>+'Mejora Cont'!W12</f>
        <v>0.08</v>
      </c>
      <c r="P639" s="1600"/>
      <c r="Q639" s="1599" t="str">
        <f>+'Mejora Cont'!C12</f>
        <v>Asesorar la actualización de los mapas de riesgos de corrupción y gestión por procesos y publicarlos de acuerdo con la normatividad vigente</v>
      </c>
      <c r="R639" s="1532"/>
      <c r="S639" s="1591">
        <v>43101</v>
      </c>
      <c r="T639" s="1591">
        <v>43435</v>
      </c>
      <c r="U639" s="374" t="s">
        <v>47</v>
      </c>
      <c r="V639" s="337">
        <f>+'Mejora Cont'!V12</f>
        <v>1</v>
      </c>
      <c r="W639" s="375">
        <f>+V639*O639</f>
        <v>0.08</v>
      </c>
      <c r="X639" s="17"/>
      <c r="Y639" s="17"/>
      <c r="Z639" s="17"/>
      <c r="AA639" s="17"/>
      <c r="AB639" s="17"/>
      <c r="AC639" s="17"/>
      <c r="AD639" s="17"/>
      <c r="AE639" s="17"/>
      <c r="AF639" s="17"/>
      <c r="AG639" s="17"/>
    </row>
    <row r="640" spans="1:33" ht="26.25" customHeight="1">
      <c r="A640" s="1539"/>
      <c r="B640" s="1532"/>
      <c r="C640" s="1532"/>
      <c r="D640" s="1532"/>
      <c r="E640" s="1536"/>
      <c r="F640" s="1536"/>
      <c r="G640" s="1539"/>
      <c r="H640" s="1532"/>
      <c r="I640" s="1532"/>
      <c r="J640" s="1532"/>
      <c r="K640" s="1532"/>
      <c r="L640" s="1532"/>
      <c r="M640" s="1532"/>
      <c r="N640" s="1532"/>
      <c r="O640" s="1558"/>
      <c r="P640" s="1532"/>
      <c r="Q640" s="1558"/>
      <c r="R640" s="1532"/>
      <c r="S640" s="1558"/>
      <c r="T640" s="1558"/>
      <c r="U640" s="374" t="s">
        <v>48</v>
      </c>
      <c r="V640" s="337">
        <f>+'Mejora Cont'!V13</f>
        <v>1</v>
      </c>
      <c r="W640" s="375">
        <f>+V640*O639</f>
        <v>0.08</v>
      </c>
      <c r="X640" s="17"/>
      <c r="Y640" s="17"/>
      <c r="Z640" s="17"/>
      <c r="AA640" s="17"/>
      <c r="AB640" s="17"/>
      <c r="AC640" s="17"/>
      <c r="AD640" s="17"/>
      <c r="AE640" s="17"/>
      <c r="AF640" s="17"/>
      <c r="AG640" s="17"/>
    </row>
    <row r="641" spans="1:33" ht="26.25" customHeight="1">
      <c r="A641" s="1539"/>
      <c r="B641" s="1532"/>
      <c r="C641" s="1532"/>
      <c r="D641" s="1532"/>
      <c r="E641" s="1536"/>
      <c r="F641" s="1536"/>
      <c r="G641" s="1539"/>
      <c r="H641" s="1532"/>
      <c r="I641" s="1558"/>
      <c r="J641" s="1558"/>
      <c r="K641" s="1532"/>
      <c r="L641" s="1532"/>
      <c r="M641" s="1532"/>
      <c r="N641" s="1532"/>
      <c r="O641" s="1634">
        <f>+'Mejora Cont'!W14</f>
        <v>0.18</v>
      </c>
      <c r="P641" s="1600"/>
      <c r="Q641" s="1599" t="str">
        <f>+'Mejora Cont'!C14</f>
        <v xml:space="preserve">Orientar a los procesos de la sede central  y Direcciones Territoriales  en la formulación y seguimiento de  acciones de mejoramiento </v>
      </c>
      <c r="R641" s="1532"/>
      <c r="S641" s="1591">
        <v>43101</v>
      </c>
      <c r="T641" s="1591">
        <v>43101</v>
      </c>
      <c r="U641" s="374" t="s">
        <v>47</v>
      </c>
      <c r="V641" s="337">
        <f>+'Mejora Cont'!V14</f>
        <v>1.0000000000000002</v>
      </c>
      <c r="W641" s="375">
        <f>+V641*O641</f>
        <v>0.18000000000000002</v>
      </c>
      <c r="X641" s="17"/>
      <c r="Y641" s="17"/>
      <c r="Z641" s="17"/>
      <c r="AA641" s="17"/>
      <c r="AB641" s="17"/>
      <c r="AC641" s="17"/>
      <c r="AD641" s="17"/>
      <c r="AE641" s="17"/>
      <c r="AF641" s="17"/>
      <c r="AG641" s="17"/>
    </row>
    <row r="642" spans="1:33" ht="26.25" customHeight="1">
      <c r="A642" s="1539"/>
      <c r="B642" s="1532"/>
      <c r="C642" s="1532"/>
      <c r="D642" s="1532"/>
      <c r="E642" s="1536"/>
      <c r="F642" s="1536"/>
      <c r="G642" s="1539"/>
      <c r="H642" s="1532"/>
      <c r="I642" s="1570" t="s">
        <v>48</v>
      </c>
      <c r="J642" s="1570">
        <f>+'Mejora Cont'!V6</f>
        <v>0.65800000000000003</v>
      </c>
      <c r="K642" s="1532"/>
      <c r="L642" s="1532"/>
      <c r="M642" s="1532"/>
      <c r="N642" s="1532"/>
      <c r="O642" s="1558"/>
      <c r="P642" s="1532"/>
      <c r="Q642" s="1558"/>
      <c r="R642" s="1532"/>
      <c r="S642" s="1558"/>
      <c r="T642" s="1558"/>
      <c r="U642" s="374" t="s">
        <v>48</v>
      </c>
      <c r="V642" s="337">
        <f>+'Mejora Cont'!V15</f>
        <v>0.70000000000000007</v>
      </c>
      <c r="W642" s="375">
        <f>+V642*O641</f>
        <v>0.126</v>
      </c>
      <c r="X642" s="17"/>
      <c r="Y642" s="17"/>
      <c r="Z642" s="17"/>
      <c r="AA642" s="17"/>
      <c r="AB642" s="17"/>
      <c r="AC642" s="17"/>
      <c r="AD642" s="17"/>
      <c r="AE642" s="17"/>
      <c r="AF642" s="17"/>
      <c r="AG642" s="17"/>
    </row>
    <row r="643" spans="1:33" ht="20.25" customHeight="1">
      <c r="A643" s="1539"/>
      <c r="B643" s="1532"/>
      <c r="C643" s="1532"/>
      <c r="D643" s="1532"/>
      <c r="E643" s="1536"/>
      <c r="F643" s="1536"/>
      <c r="G643" s="1539"/>
      <c r="H643" s="1532"/>
      <c r="I643" s="1532"/>
      <c r="J643" s="1532"/>
      <c r="K643" s="1532"/>
      <c r="L643" s="1532"/>
      <c r="M643" s="1532"/>
      <c r="N643" s="1532"/>
      <c r="O643" s="1634">
        <f>+'Mejora Cont'!W16</f>
        <v>0.1</v>
      </c>
      <c r="P643" s="1600"/>
      <c r="Q643" s="1599" t="str">
        <f>+'Mejora Cont'!C16</f>
        <v>Coordinar la Revisión del SGI por la alta dirección</v>
      </c>
      <c r="R643" s="1532"/>
      <c r="S643" s="1591">
        <v>43160</v>
      </c>
      <c r="T643" s="1591">
        <v>43435</v>
      </c>
      <c r="U643" s="374" t="s">
        <v>47</v>
      </c>
      <c r="V643" s="337">
        <f>+'Mejora Cont'!V16</f>
        <v>1</v>
      </c>
      <c r="W643" s="375">
        <f>+V643*O643</f>
        <v>0.1</v>
      </c>
      <c r="X643" s="17"/>
      <c r="Y643" s="17"/>
      <c r="Z643" s="17"/>
      <c r="AA643" s="17"/>
      <c r="AB643" s="17"/>
      <c r="AC643" s="17"/>
      <c r="AD643" s="17"/>
      <c r="AE643" s="17"/>
      <c r="AF643" s="17"/>
      <c r="AG643" s="17"/>
    </row>
    <row r="644" spans="1:33" ht="20.25" customHeight="1">
      <c r="A644" s="1539"/>
      <c r="B644" s="1532"/>
      <c r="C644" s="1532"/>
      <c r="D644" s="1532"/>
      <c r="E644" s="1536"/>
      <c r="F644" s="1536"/>
      <c r="G644" s="1539"/>
      <c r="H644" s="1532"/>
      <c r="I644" s="1532"/>
      <c r="J644" s="1532"/>
      <c r="K644" s="1532"/>
      <c r="L644" s="1532"/>
      <c r="M644" s="1532"/>
      <c r="N644" s="1532"/>
      <c r="O644" s="1558"/>
      <c r="P644" s="1532"/>
      <c r="Q644" s="1558"/>
      <c r="R644" s="1532"/>
      <c r="S644" s="1558"/>
      <c r="T644" s="1558"/>
      <c r="U644" s="374" t="s">
        <v>48</v>
      </c>
      <c r="V644" s="337">
        <f>+'Mejora Cont'!V17</f>
        <v>0.2</v>
      </c>
      <c r="W644" s="375">
        <f>+V644*O643</f>
        <v>2.0000000000000004E-2</v>
      </c>
      <c r="X644" s="17"/>
      <c r="Y644" s="17"/>
      <c r="Z644" s="17"/>
      <c r="AA644" s="17"/>
      <c r="AB644" s="17"/>
      <c r="AC644" s="17"/>
      <c r="AD644" s="17"/>
      <c r="AE644" s="17"/>
      <c r="AF644" s="17"/>
      <c r="AG644" s="17"/>
    </row>
    <row r="645" spans="1:33" ht="20.25" customHeight="1">
      <c r="A645" s="1539"/>
      <c r="B645" s="1532"/>
      <c r="C645" s="1532"/>
      <c r="D645" s="1532"/>
      <c r="E645" s="1536"/>
      <c r="F645" s="1536"/>
      <c r="G645" s="1539"/>
      <c r="H645" s="1532"/>
      <c r="I645" s="1532"/>
      <c r="J645" s="1532"/>
      <c r="K645" s="1532"/>
      <c r="L645" s="1532"/>
      <c r="M645" s="1532"/>
      <c r="N645" s="1532"/>
      <c r="O645" s="1634">
        <f>+'Mejora Cont'!W18</f>
        <v>0.1</v>
      </c>
      <c r="P645" s="1600"/>
      <c r="Q645" s="1599" t="str">
        <f>+'Mejora Cont'!C18</f>
        <v>Acompañar la auditoria externa del ente certificador</v>
      </c>
      <c r="R645" s="1532"/>
      <c r="S645" s="1591">
        <v>43344</v>
      </c>
      <c r="T645" s="1591">
        <v>43405</v>
      </c>
      <c r="U645" s="374" t="s">
        <v>47</v>
      </c>
      <c r="V645" s="337">
        <f>+'Mejora Cont'!V18</f>
        <v>1</v>
      </c>
      <c r="W645" s="375">
        <f>+V645*O645</f>
        <v>0.1</v>
      </c>
      <c r="X645" s="17"/>
      <c r="Y645" s="17"/>
      <c r="Z645" s="17"/>
      <c r="AA645" s="17"/>
      <c r="AB645" s="17"/>
      <c r="AC645" s="17"/>
      <c r="AD645" s="17"/>
      <c r="AE645" s="17"/>
      <c r="AF645" s="17"/>
      <c r="AG645" s="17"/>
    </row>
    <row r="646" spans="1:33" ht="20.25" customHeight="1">
      <c r="A646" s="1539"/>
      <c r="B646" s="1532"/>
      <c r="C646" s="1532"/>
      <c r="D646" s="1532"/>
      <c r="E646" s="1536"/>
      <c r="F646" s="1536"/>
      <c r="G646" s="1539"/>
      <c r="H646" s="1532"/>
      <c r="I646" s="1532"/>
      <c r="J646" s="1532"/>
      <c r="K646" s="1532"/>
      <c r="L646" s="1532"/>
      <c r="M646" s="1532"/>
      <c r="N646" s="1532"/>
      <c r="O646" s="1558"/>
      <c r="P646" s="1532"/>
      <c r="Q646" s="1558"/>
      <c r="R646" s="1532"/>
      <c r="S646" s="1558"/>
      <c r="T646" s="1558"/>
      <c r="U646" s="374" t="s">
        <v>48</v>
      </c>
      <c r="V646" s="337">
        <f>+'Mejora Cont'!V19</f>
        <v>0</v>
      </c>
      <c r="W646" s="375">
        <f>+V646*O645</f>
        <v>0</v>
      </c>
      <c r="X646" s="17"/>
      <c r="Y646" s="17"/>
      <c r="Z646" s="17"/>
      <c r="AA646" s="17"/>
      <c r="AB646" s="17"/>
      <c r="AC646" s="17"/>
      <c r="AD646" s="17"/>
      <c r="AE646" s="17"/>
      <c r="AF646" s="17"/>
      <c r="AG646" s="17"/>
    </row>
    <row r="647" spans="1:33" ht="20.25" customHeight="1">
      <c r="A647" s="1539"/>
      <c r="B647" s="1532"/>
      <c r="C647" s="1532"/>
      <c r="D647" s="1532"/>
      <c r="E647" s="1536"/>
      <c r="F647" s="1536"/>
      <c r="G647" s="1539"/>
      <c r="H647" s="1532"/>
      <c r="I647" s="1532"/>
      <c r="J647" s="1532"/>
      <c r="K647" s="1532"/>
      <c r="L647" s="1532"/>
      <c r="M647" s="1532"/>
      <c r="N647" s="1532"/>
      <c r="O647" s="1634">
        <f>+'Mejora Cont'!W20</f>
        <v>0.18</v>
      </c>
      <c r="P647" s="1599"/>
      <c r="Q647" s="1599" t="str">
        <f>+'Mejora Cont'!C20</f>
        <v>Orientar la articulación de los sistemas que conforman el SGI, a través de mesas de trabajo, según requerimientos</v>
      </c>
      <c r="R647" s="1532"/>
      <c r="S647" s="1591">
        <v>43132</v>
      </c>
      <c r="T647" s="1591">
        <v>43405</v>
      </c>
      <c r="U647" s="374" t="s">
        <v>47</v>
      </c>
      <c r="V647" s="337">
        <f>+'Mejora Cont'!V20</f>
        <v>0.99999999999999989</v>
      </c>
      <c r="W647" s="375">
        <f>+V647*O647</f>
        <v>0.17999999999999997</v>
      </c>
      <c r="X647" s="17"/>
      <c r="Y647" s="17"/>
      <c r="Z647" s="17"/>
      <c r="AA647" s="17"/>
      <c r="AB647" s="17"/>
      <c r="AC647" s="17"/>
      <c r="AD647" s="17"/>
      <c r="AE647" s="17"/>
      <c r="AF647" s="17"/>
      <c r="AG647" s="17"/>
    </row>
    <row r="648" spans="1:33" ht="20.25" customHeight="1">
      <c r="A648" s="1539"/>
      <c r="B648" s="1532"/>
      <c r="C648" s="1532"/>
      <c r="D648" s="1532"/>
      <c r="E648" s="1536"/>
      <c r="F648" s="1536"/>
      <c r="G648" s="1540"/>
      <c r="H648" s="1533"/>
      <c r="I648" s="1533"/>
      <c r="J648" s="1533"/>
      <c r="K648" s="1533"/>
      <c r="L648" s="1533"/>
      <c r="M648" s="1533"/>
      <c r="N648" s="1533"/>
      <c r="O648" s="1533"/>
      <c r="P648" s="1558"/>
      <c r="Q648" s="1533"/>
      <c r="R648" s="1533"/>
      <c r="S648" s="1533"/>
      <c r="T648" s="1533"/>
      <c r="U648" s="384" t="s">
        <v>48</v>
      </c>
      <c r="V648" s="344">
        <f>+'Mejora Cont'!V21</f>
        <v>0.84999999999999987</v>
      </c>
      <c r="W648" s="386">
        <f>+V648*O647</f>
        <v>0.15299999999999997</v>
      </c>
      <c r="X648" s="17"/>
      <c r="Y648" s="17"/>
      <c r="Z648" s="17"/>
      <c r="AA648" s="17"/>
      <c r="AB648" s="17"/>
      <c r="AC648" s="17"/>
      <c r="AD648" s="17"/>
      <c r="AE648" s="17"/>
      <c r="AF648" s="17"/>
      <c r="AG648" s="17"/>
    </row>
    <row r="649" spans="1:33" ht="15.75" customHeight="1">
      <c r="A649" s="66" t="s">
        <v>56</v>
      </c>
      <c r="B649" s="1541">
        <f>+J650*B635</f>
        <v>1.6450000000000003E-2</v>
      </c>
      <c r="C649" s="1553"/>
      <c r="D649" s="1554"/>
      <c r="E649" s="1554"/>
      <c r="F649" s="1554"/>
      <c r="G649" s="1555"/>
      <c r="H649" s="1575">
        <f>SUM(H635:H648)</f>
        <v>1</v>
      </c>
      <c r="I649" s="214" t="s">
        <v>47</v>
      </c>
      <c r="J649" s="214">
        <f>+'Mejora Cont'!V2</f>
        <v>1</v>
      </c>
      <c r="K649" s="215"/>
      <c r="L649" s="618"/>
      <c r="M649" s="618"/>
      <c r="N649" s="618"/>
      <c r="O649" s="618"/>
      <c r="P649" s="618"/>
      <c r="Q649" s="618"/>
      <c r="R649" s="618"/>
      <c r="S649" s="618"/>
      <c r="T649" s="618"/>
      <c r="U649" s="618"/>
      <c r="V649" s="618"/>
      <c r="W649" s="485"/>
      <c r="X649" s="17"/>
      <c r="Y649" s="17"/>
      <c r="Z649" s="17"/>
      <c r="AA649" s="17"/>
      <c r="AB649" s="17"/>
      <c r="AC649" s="17"/>
      <c r="AD649" s="17"/>
      <c r="AE649" s="17"/>
      <c r="AF649" s="17"/>
      <c r="AG649" s="17"/>
    </row>
    <row r="650" spans="1:33" ht="15.75" customHeight="1">
      <c r="A650" s="79" t="str">
        <f>+$F$4</f>
        <v>Septiembre</v>
      </c>
      <c r="B650" s="1542"/>
      <c r="C650" s="1549"/>
      <c r="D650" s="1550"/>
      <c r="E650" s="1550"/>
      <c r="F650" s="1550"/>
      <c r="G650" s="1551"/>
      <c r="H650" s="1533"/>
      <c r="I650" s="87" t="s">
        <v>48</v>
      </c>
      <c r="J650" s="89">
        <f>+'Mejora Cont'!V3</f>
        <v>0.65800000000000003</v>
      </c>
      <c r="K650" s="486"/>
      <c r="L650" s="487"/>
      <c r="M650" s="487"/>
      <c r="N650" s="487"/>
      <c r="O650" s="487"/>
      <c r="P650" s="487"/>
      <c r="Q650" s="487"/>
      <c r="R650" s="487"/>
      <c r="S650" s="487"/>
      <c r="T650" s="487"/>
      <c r="U650" s="487"/>
      <c r="V650" s="487"/>
      <c r="W650" s="488"/>
      <c r="X650" s="17"/>
      <c r="Y650" s="17"/>
      <c r="Z650" s="17"/>
      <c r="AA650" s="17"/>
      <c r="AB650" s="17"/>
      <c r="AC650" s="17"/>
      <c r="AD650" s="17"/>
      <c r="AE650" s="17"/>
      <c r="AF650" s="17"/>
      <c r="AG650" s="17"/>
    </row>
    <row r="651" spans="1:33" ht="15.75" customHeight="1">
      <c r="A651" s="425"/>
      <c r="B651" s="425"/>
      <c r="C651" s="17"/>
      <c r="D651" s="17"/>
      <c r="E651" s="426"/>
      <c r="F651" s="426"/>
      <c r="G651" s="427"/>
      <c r="H651" s="427"/>
      <c r="I651" s="427"/>
      <c r="J651" s="427"/>
      <c r="K651" s="428"/>
      <c r="L651" s="17"/>
      <c r="M651" s="17"/>
      <c r="N651" s="17"/>
      <c r="O651" s="17"/>
      <c r="P651" s="17"/>
      <c r="Q651" s="17"/>
      <c r="R651" s="426"/>
      <c r="S651" s="429"/>
      <c r="T651" s="430"/>
      <c r="U651" s="430"/>
      <c r="V651" s="17"/>
      <c r="W651" s="17"/>
      <c r="X651" s="17"/>
      <c r="Y651" s="17"/>
      <c r="Z651" s="17"/>
      <c r="AA651" s="17"/>
      <c r="AB651" s="17"/>
      <c r="AC651" s="17"/>
      <c r="AD651" s="17"/>
      <c r="AE651" s="17"/>
      <c r="AF651" s="17"/>
      <c r="AG651" s="17"/>
    </row>
    <row r="652" spans="1:33" ht="30" customHeight="1">
      <c r="A652" s="1635" t="str">
        <f>+'T Humano'!I2</f>
        <v>GESTIÓN HUMANA</v>
      </c>
      <c r="B652" s="1538">
        <v>0.05</v>
      </c>
      <c r="C652" s="1534" t="s">
        <v>861</v>
      </c>
      <c r="D652" s="1534" t="s">
        <v>862</v>
      </c>
      <c r="E652" s="1556" t="s">
        <v>863</v>
      </c>
      <c r="F652" s="1556" t="s">
        <v>864</v>
      </c>
      <c r="G652" s="1585" t="str">
        <f>+'T Humano'!A7</f>
        <v>Plan de Gestión Estratégica del Talento Humano Ejecutado.</v>
      </c>
      <c r="H652" s="1572">
        <f>+'T Humano'!W5</f>
        <v>0.7</v>
      </c>
      <c r="I652" s="1573" t="s">
        <v>47</v>
      </c>
      <c r="J652" s="1572">
        <f>+'T Humano'!V5</f>
        <v>1.0000000000000002</v>
      </c>
      <c r="K652" s="1572">
        <f>+'T Humano'!E5</f>
        <v>1</v>
      </c>
      <c r="L652" s="1594" t="str">
        <f>+'T Humano'!D5</f>
        <v>Porcentaje</v>
      </c>
      <c r="M652" s="1594" t="str">
        <f>+'T Humano'!F5</f>
        <v>Avance de implementación del Plan Estratégico del Talento Humano.</v>
      </c>
      <c r="N652" s="1594" t="str">
        <f>+'T Humano'!G5</f>
        <v>Eficacia</v>
      </c>
      <c r="O652" s="625"/>
      <c r="P652" s="626"/>
      <c r="Q652" s="626" t="s">
        <v>794</v>
      </c>
      <c r="R652" s="1594" t="str">
        <f>+'T Humano'!C5</f>
        <v>SECRETARÍA GENERAL GIT TALENTO HUMANO</v>
      </c>
      <c r="S652" s="627"/>
      <c r="T652" s="627"/>
      <c r="U652" s="628"/>
      <c r="V652" s="629"/>
      <c r="W652" s="630"/>
      <c r="X652" s="17"/>
      <c r="Y652" s="17"/>
      <c r="Z652" s="17"/>
      <c r="AA652" s="17"/>
      <c r="AB652" s="17"/>
      <c r="AC652" s="17"/>
      <c r="AD652" s="17"/>
      <c r="AE652" s="17"/>
      <c r="AF652" s="17"/>
      <c r="AG652" s="17"/>
    </row>
    <row r="653" spans="1:33" ht="30" customHeight="1">
      <c r="A653" s="1539"/>
      <c r="B653" s="1539"/>
      <c r="C653" s="1532"/>
      <c r="D653" s="1532"/>
      <c r="E653" s="1536"/>
      <c r="F653" s="1536"/>
      <c r="G653" s="1539"/>
      <c r="H653" s="1532"/>
      <c r="I653" s="1532"/>
      <c r="J653" s="1532"/>
      <c r="K653" s="1532"/>
      <c r="L653" s="1532"/>
      <c r="M653" s="1532"/>
      <c r="N653" s="1532"/>
      <c r="O653" s="1561">
        <f>+'T Humano'!W9</f>
        <v>0.1</v>
      </c>
      <c r="P653" s="1604" t="s">
        <v>866</v>
      </c>
      <c r="Q653" s="1604" t="str">
        <f>+'T Humano'!C9</f>
        <v>Socializar y Mantener  el Sistema de Gestión y Seguridad  y Salud en el Trabajo.</v>
      </c>
      <c r="R653" s="1532"/>
      <c r="S653" s="1591">
        <v>43101</v>
      </c>
      <c r="T653" s="1591">
        <v>43435</v>
      </c>
      <c r="U653" s="374" t="s">
        <v>47</v>
      </c>
      <c r="V653" s="337">
        <f>+'T Humano'!V9</f>
        <v>0.99999999999999978</v>
      </c>
      <c r="W653" s="375">
        <f>+V653*O653</f>
        <v>9.9999999999999978E-2</v>
      </c>
      <c r="X653" s="17"/>
      <c r="Y653" s="17"/>
      <c r="Z653" s="17"/>
      <c r="AA653" s="17"/>
      <c r="AB653" s="17"/>
      <c r="AC653" s="17"/>
      <c r="AD653" s="17"/>
      <c r="AE653" s="17"/>
      <c r="AF653" s="17"/>
      <c r="AG653" s="17"/>
    </row>
    <row r="654" spans="1:33" ht="15.75" customHeight="1">
      <c r="A654" s="1539"/>
      <c r="B654" s="1539"/>
      <c r="C654" s="1532"/>
      <c r="D654" s="1532"/>
      <c r="E654" s="1536"/>
      <c r="F654" s="1536"/>
      <c r="G654" s="1539"/>
      <c r="H654" s="1532"/>
      <c r="I654" s="1532"/>
      <c r="J654" s="1532"/>
      <c r="K654" s="1532"/>
      <c r="L654" s="1532"/>
      <c r="M654" s="1532"/>
      <c r="N654" s="1532"/>
      <c r="O654" s="1558"/>
      <c r="P654" s="1558"/>
      <c r="Q654" s="1558"/>
      <c r="R654" s="1532"/>
      <c r="S654" s="1558"/>
      <c r="T654" s="1558"/>
      <c r="U654" s="374" t="s">
        <v>48</v>
      </c>
      <c r="V654" s="337">
        <f>+'T Humano'!V10</f>
        <v>0.76999999999999991</v>
      </c>
      <c r="W654" s="375">
        <f>+V654*O653</f>
        <v>7.6999999999999999E-2</v>
      </c>
      <c r="X654" s="17"/>
      <c r="Y654" s="17"/>
      <c r="Z654" s="17"/>
      <c r="AA654" s="17"/>
      <c r="AB654" s="17"/>
      <c r="AC654" s="17"/>
      <c r="AD654" s="17"/>
      <c r="AE654" s="17"/>
      <c r="AF654" s="17"/>
      <c r="AG654" s="17"/>
    </row>
    <row r="655" spans="1:33" ht="15.75" customHeight="1">
      <c r="A655" s="1539"/>
      <c r="B655" s="1539"/>
      <c r="C655" s="1532"/>
      <c r="D655" s="1532"/>
      <c r="E655" s="1536"/>
      <c r="F655" s="1536"/>
      <c r="G655" s="1539"/>
      <c r="H655" s="1532"/>
      <c r="I655" s="1532"/>
      <c r="J655" s="1532"/>
      <c r="K655" s="1532"/>
      <c r="L655" s="1532"/>
      <c r="M655" s="1532"/>
      <c r="N655" s="1532"/>
      <c r="O655" s="1561">
        <f>+'T Humano'!W11</f>
        <v>0.1</v>
      </c>
      <c r="P655" s="1604" t="s">
        <v>870</v>
      </c>
      <c r="Q655" s="1604" t="str">
        <f>+'T Humano'!C11</f>
        <v>Desarrollar actividades de Bienestar Social.</v>
      </c>
      <c r="R655" s="1532"/>
      <c r="S655" s="1591">
        <v>43101</v>
      </c>
      <c r="T655" s="1591">
        <v>43435</v>
      </c>
      <c r="U655" s="374" t="s">
        <v>47</v>
      </c>
      <c r="V655" s="337">
        <f>+'T Humano'!V11</f>
        <v>0.99999999999999978</v>
      </c>
      <c r="W655" s="375">
        <f>+V655*O655</f>
        <v>9.9999999999999978E-2</v>
      </c>
      <c r="X655" s="17"/>
      <c r="Y655" s="17"/>
      <c r="Z655" s="17"/>
      <c r="AA655" s="17"/>
      <c r="AB655" s="17"/>
      <c r="AC655" s="17"/>
      <c r="AD655" s="17"/>
      <c r="AE655" s="17"/>
      <c r="AF655" s="17"/>
      <c r="AG655" s="17"/>
    </row>
    <row r="656" spans="1:33" ht="15.75" customHeight="1">
      <c r="A656" s="1539"/>
      <c r="B656" s="1539"/>
      <c r="C656" s="1532"/>
      <c r="D656" s="1532"/>
      <c r="E656" s="1536"/>
      <c r="F656" s="1536"/>
      <c r="G656" s="1539"/>
      <c r="H656" s="1532"/>
      <c r="I656" s="1532"/>
      <c r="J656" s="1532"/>
      <c r="K656" s="1532"/>
      <c r="L656" s="1532"/>
      <c r="M656" s="1532"/>
      <c r="N656" s="1532"/>
      <c r="O656" s="1558"/>
      <c r="P656" s="1558"/>
      <c r="Q656" s="1558"/>
      <c r="R656" s="1532"/>
      <c r="S656" s="1558"/>
      <c r="T656" s="1558"/>
      <c r="U656" s="374" t="s">
        <v>48</v>
      </c>
      <c r="V656" s="337">
        <f>+'T Humano'!V12</f>
        <v>0.72999999999999987</v>
      </c>
      <c r="W656" s="375">
        <f>+V656*O655</f>
        <v>7.2999999999999995E-2</v>
      </c>
      <c r="X656" s="17"/>
      <c r="Y656" s="17"/>
      <c r="Z656" s="17"/>
      <c r="AA656" s="17"/>
      <c r="AB656" s="17"/>
      <c r="AC656" s="17"/>
      <c r="AD656" s="17"/>
      <c r="AE656" s="17"/>
      <c r="AF656" s="17"/>
      <c r="AG656" s="17"/>
    </row>
    <row r="657" spans="1:33" ht="30" customHeight="1">
      <c r="A657" s="1539"/>
      <c r="B657" s="1539"/>
      <c r="C657" s="1532"/>
      <c r="D657" s="1532"/>
      <c r="E657" s="1536"/>
      <c r="F657" s="1536"/>
      <c r="G657" s="1539"/>
      <c r="H657" s="1532"/>
      <c r="I657" s="1532"/>
      <c r="J657" s="1532"/>
      <c r="K657" s="1532"/>
      <c r="L657" s="1532"/>
      <c r="M657" s="1532"/>
      <c r="N657" s="1532"/>
      <c r="O657" s="1561">
        <f>+'T Humano'!W13</f>
        <v>0.05</v>
      </c>
      <c r="P657" s="1604" t="s">
        <v>870</v>
      </c>
      <c r="Q657" s="1604" t="str">
        <f>+'T Humano'!C13</f>
        <v>Formular y ejecutar el plan  de Incentivos para evaluación del Desempeño.</v>
      </c>
      <c r="R657" s="1532"/>
      <c r="S657" s="1591">
        <v>43101</v>
      </c>
      <c r="T657" s="1591">
        <v>43435</v>
      </c>
      <c r="U657" s="374" t="s">
        <v>47</v>
      </c>
      <c r="V657" s="337">
        <f>+'T Humano'!V13</f>
        <v>0.99999999999999989</v>
      </c>
      <c r="W657" s="375">
        <f>+V657*O657</f>
        <v>4.9999999999999996E-2</v>
      </c>
      <c r="X657" s="17"/>
      <c r="Y657" s="17"/>
      <c r="Z657" s="17"/>
      <c r="AA657" s="17"/>
      <c r="AB657" s="17"/>
      <c r="AC657" s="17"/>
      <c r="AD657" s="17"/>
      <c r="AE657" s="17"/>
      <c r="AF657" s="17"/>
      <c r="AG657" s="17"/>
    </row>
    <row r="658" spans="1:33" ht="15.75" customHeight="1">
      <c r="A658" s="1539"/>
      <c r="B658" s="1539"/>
      <c r="C658" s="1532"/>
      <c r="D658" s="1532"/>
      <c r="E658" s="1536"/>
      <c r="F658" s="1536"/>
      <c r="G658" s="1539"/>
      <c r="H658" s="1532"/>
      <c r="I658" s="1532"/>
      <c r="J658" s="1532"/>
      <c r="K658" s="1532"/>
      <c r="L658" s="1532"/>
      <c r="M658" s="1532"/>
      <c r="N658" s="1532"/>
      <c r="O658" s="1558"/>
      <c r="P658" s="1558"/>
      <c r="Q658" s="1558"/>
      <c r="R658" s="1532"/>
      <c r="S658" s="1558"/>
      <c r="T658" s="1558"/>
      <c r="U658" s="374" t="s">
        <v>48</v>
      </c>
      <c r="V658" s="337">
        <f>+'T Humano'!V14</f>
        <v>0.55000000000000004</v>
      </c>
      <c r="W658" s="375">
        <f>+V658*O657</f>
        <v>2.7500000000000004E-2</v>
      </c>
      <c r="X658" s="17"/>
      <c r="Y658" s="17"/>
      <c r="Z658" s="17"/>
      <c r="AA658" s="17"/>
      <c r="AB658" s="17"/>
      <c r="AC658" s="17"/>
      <c r="AD658" s="17"/>
      <c r="AE658" s="17"/>
      <c r="AF658" s="17"/>
      <c r="AG658" s="17"/>
    </row>
    <row r="659" spans="1:33" ht="15.75" customHeight="1">
      <c r="A659" s="1539"/>
      <c r="B659" s="1539"/>
      <c r="C659" s="1532"/>
      <c r="D659" s="1532"/>
      <c r="E659" s="1536"/>
      <c r="F659" s="1536"/>
      <c r="G659" s="1539"/>
      <c r="H659" s="1532"/>
      <c r="I659" s="1532"/>
      <c r="J659" s="1532"/>
      <c r="K659" s="1532"/>
      <c r="L659" s="1532"/>
      <c r="M659" s="1532"/>
      <c r="N659" s="1532"/>
      <c r="O659" s="631"/>
      <c r="P659" s="632"/>
      <c r="Q659" s="632" t="s">
        <v>807</v>
      </c>
      <c r="R659" s="1532"/>
      <c r="S659" s="633"/>
      <c r="T659" s="633"/>
      <c r="U659" s="634"/>
      <c r="V659" s="635"/>
      <c r="W659" s="636"/>
      <c r="X659" s="17"/>
      <c r="Y659" s="17"/>
      <c r="Z659" s="17"/>
      <c r="AA659" s="17"/>
      <c r="AB659" s="17"/>
      <c r="AC659" s="17"/>
      <c r="AD659" s="17"/>
      <c r="AE659" s="17"/>
      <c r="AF659" s="17"/>
      <c r="AG659" s="17"/>
    </row>
    <row r="660" spans="1:33" ht="15.75" customHeight="1">
      <c r="A660" s="1539"/>
      <c r="B660" s="1539"/>
      <c r="C660" s="1532"/>
      <c r="D660" s="1532"/>
      <c r="E660" s="1536"/>
      <c r="F660" s="1536"/>
      <c r="G660" s="1539"/>
      <c r="H660" s="1532"/>
      <c r="I660" s="1532"/>
      <c r="J660" s="1532"/>
      <c r="K660" s="1532"/>
      <c r="L660" s="1532"/>
      <c r="M660" s="1532"/>
      <c r="N660" s="1532"/>
      <c r="O660" s="1561">
        <f>+'T Humano'!W16</f>
        <v>0.05</v>
      </c>
      <c r="P660" s="1604" t="s">
        <v>882</v>
      </c>
      <c r="Q660" s="1604" t="str">
        <f>+'T Humano'!C16</f>
        <v>Armonizar el Plan de Gestión Estratégica  con MIPG.</v>
      </c>
      <c r="R660" s="1532"/>
      <c r="S660" s="1591">
        <v>43101</v>
      </c>
      <c r="T660" s="1591">
        <v>43435</v>
      </c>
      <c r="U660" s="374" t="s">
        <v>47</v>
      </c>
      <c r="V660" s="337">
        <f>+'T Humano'!V16</f>
        <v>1</v>
      </c>
      <c r="W660" s="375">
        <f>+V660*O660</f>
        <v>0.05</v>
      </c>
      <c r="X660" s="17"/>
      <c r="Y660" s="17"/>
      <c r="Z660" s="17"/>
      <c r="AA660" s="17"/>
      <c r="AB660" s="17"/>
      <c r="AC660" s="17"/>
      <c r="AD660" s="17"/>
      <c r="AE660" s="17"/>
      <c r="AF660" s="17"/>
      <c r="AG660" s="17"/>
    </row>
    <row r="661" spans="1:33" ht="15.75" customHeight="1">
      <c r="A661" s="1539"/>
      <c r="B661" s="1539"/>
      <c r="C661" s="1532"/>
      <c r="D661" s="1532"/>
      <c r="E661" s="1536"/>
      <c r="F661" s="1536"/>
      <c r="G661" s="1539"/>
      <c r="H661" s="1532"/>
      <c r="I661" s="1532"/>
      <c r="J661" s="1532"/>
      <c r="K661" s="1532"/>
      <c r="L661" s="1532"/>
      <c r="M661" s="1532"/>
      <c r="N661" s="1532"/>
      <c r="O661" s="1558"/>
      <c r="P661" s="1558"/>
      <c r="Q661" s="1558"/>
      <c r="R661" s="1532"/>
      <c r="S661" s="1558"/>
      <c r="T661" s="1558"/>
      <c r="U661" s="374" t="s">
        <v>48</v>
      </c>
      <c r="V661" s="337">
        <f>+'T Humano'!V17</f>
        <v>0.6</v>
      </c>
      <c r="W661" s="375">
        <f>+V661*O660</f>
        <v>0.03</v>
      </c>
      <c r="X661" s="17"/>
      <c r="Y661" s="17"/>
      <c r="Z661" s="17"/>
      <c r="AA661" s="17"/>
      <c r="AB661" s="17"/>
      <c r="AC661" s="17"/>
      <c r="AD661" s="17"/>
      <c r="AE661" s="17"/>
      <c r="AF661" s="17"/>
      <c r="AG661" s="17"/>
    </row>
    <row r="662" spans="1:33" ht="15.75" customHeight="1">
      <c r="A662" s="1539"/>
      <c r="B662" s="1539"/>
      <c r="C662" s="1532"/>
      <c r="D662" s="1532"/>
      <c r="E662" s="1536"/>
      <c r="F662" s="1536"/>
      <c r="G662" s="1539"/>
      <c r="H662" s="1532"/>
      <c r="I662" s="1532"/>
      <c r="J662" s="1532"/>
      <c r="K662" s="1532"/>
      <c r="L662" s="1532"/>
      <c r="M662" s="1532"/>
      <c r="N662" s="1532"/>
      <c r="O662" s="1561">
        <f>+'T Humano'!W18</f>
        <v>0.04</v>
      </c>
      <c r="P662" s="1604" t="s">
        <v>884</v>
      </c>
      <c r="Q662" s="1604" t="str">
        <f>+'T Humano'!C18</f>
        <v>Desarrollar eventos de capacitación en temas transversales.</v>
      </c>
      <c r="R662" s="1532"/>
      <c r="S662" s="1591">
        <v>43101</v>
      </c>
      <c r="T662" s="1591">
        <v>43435</v>
      </c>
      <c r="U662" s="374" t="s">
        <v>47</v>
      </c>
      <c r="V662" s="337">
        <f>+'T Humano'!V18</f>
        <v>0.99999999999999989</v>
      </c>
      <c r="W662" s="375">
        <f>+V662*O662</f>
        <v>3.9999999999999994E-2</v>
      </c>
      <c r="X662" s="17"/>
      <c r="Y662" s="17"/>
      <c r="Z662" s="17"/>
      <c r="AA662" s="17"/>
      <c r="AB662" s="17"/>
      <c r="AC662" s="17"/>
      <c r="AD662" s="17"/>
      <c r="AE662" s="17"/>
      <c r="AF662" s="17"/>
      <c r="AG662" s="17"/>
    </row>
    <row r="663" spans="1:33" ht="15.75" customHeight="1">
      <c r="A663" s="1539"/>
      <c r="B663" s="1539"/>
      <c r="C663" s="1532"/>
      <c r="D663" s="1532"/>
      <c r="E663" s="1536"/>
      <c r="F663" s="1536"/>
      <c r="G663" s="1539"/>
      <c r="H663" s="1532"/>
      <c r="I663" s="1532"/>
      <c r="J663" s="1532"/>
      <c r="K663" s="1532"/>
      <c r="L663" s="1532"/>
      <c r="M663" s="1532"/>
      <c r="N663" s="1532"/>
      <c r="O663" s="1558"/>
      <c r="P663" s="1558"/>
      <c r="Q663" s="1558"/>
      <c r="R663" s="1532"/>
      <c r="S663" s="1558"/>
      <c r="T663" s="1558"/>
      <c r="U663" s="374" t="s">
        <v>48</v>
      </c>
      <c r="V663" s="337">
        <f>+'T Humano'!V19</f>
        <v>0.79999999999999993</v>
      </c>
      <c r="W663" s="375">
        <f>+V663*O662</f>
        <v>3.2000000000000001E-2</v>
      </c>
      <c r="X663" s="17"/>
      <c r="Y663" s="17"/>
      <c r="Z663" s="17"/>
      <c r="AA663" s="17"/>
      <c r="AB663" s="17"/>
      <c r="AC663" s="17"/>
      <c r="AD663" s="17"/>
      <c r="AE663" s="17"/>
      <c r="AF663" s="17"/>
      <c r="AG663" s="17"/>
    </row>
    <row r="664" spans="1:33" ht="15.75" customHeight="1">
      <c r="A664" s="1539"/>
      <c r="B664" s="1539"/>
      <c r="C664" s="1532"/>
      <c r="D664" s="1532"/>
      <c r="E664" s="1536"/>
      <c r="F664" s="1536"/>
      <c r="G664" s="1539"/>
      <c r="H664" s="1532"/>
      <c r="I664" s="1532"/>
      <c r="J664" s="1532"/>
      <c r="K664" s="1532"/>
      <c r="L664" s="1532"/>
      <c r="M664" s="1532"/>
      <c r="N664" s="1532"/>
      <c r="O664" s="1561">
        <f>+'T Humano'!W20</f>
        <v>0.02</v>
      </c>
      <c r="P664" s="1604" t="s">
        <v>884</v>
      </c>
      <c r="Q664" s="1604" t="str">
        <f>+'T Humano'!C20</f>
        <v>Acompañamiento en el proceso de Formación de Formadores</v>
      </c>
      <c r="R664" s="1532"/>
      <c r="S664" s="1591">
        <v>43101</v>
      </c>
      <c r="T664" s="1591">
        <v>43435</v>
      </c>
      <c r="U664" s="374" t="s">
        <v>47</v>
      </c>
      <c r="V664" s="337">
        <f>+'T Humano'!V20</f>
        <v>1</v>
      </c>
      <c r="W664" s="375">
        <f>+V664*O664</f>
        <v>0.02</v>
      </c>
      <c r="X664" s="17"/>
      <c r="Y664" s="17"/>
      <c r="Z664" s="17"/>
      <c r="AA664" s="17"/>
      <c r="AB664" s="17"/>
      <c r="AC664" s="17"/>
      <c r="AD664" s="17"/>
      <c r="AE664" s="17"/>
      <c r="AF664" s="17"/>
      <c r="AG664" s="17"/>
    </row>
    <row r="665" spans="1:33" ht="15.75" customHeight="1">
      <c r="A665" s="1539"/>
      <c r="B665" s="1539"/>
      <c r="C665" s="1532"/>
      <c r="D665" s="1532"/>
      <c r="E665" s="1536"/>
      <c r="F665" s="1536"/>
      <c r="G665" s="1539"/>
      <c r="H665" s="1532"/>
      <c r="I665" s="1532"/>
      <c r="J665" s="1532"/>
      <c r="K665" s="1532"/>
      <c r="L665" s="1532"/>
      <c r="M665" s="1532"/>
      <c r="N665" s="1532"/>
      <c r="O665" s="1558"/>
      <c r="P665" s="1558"/>
      <c r="Q665" s="1558"/>
      <c r="R665" s="1532"/>
      <c r="S665" s="1558"/>
      <c r="T665" s="1558"/>
      <c r="U665" s="374" t="s">
        <v>48</v>
      </c>
      <c r="V665" s="337">
        <f>+'T Humano'!V21</f>
        <v>0.39999999999999997</v>
      </c>
      <c r="W665" s="375">
        <f>+V665*O664</f>
        <v>8.0000000000000002E-3</v>
      </c>
      <c r="X665" s="17"/>
      <c r="Y665" s="17"/>
      <c r="Z665" s="17"/>
      <c r="AA665" s="17"/>
      <c r="AB665" s="17"/>
      <c r="AC665" s="17"/>
      <c r="AD665" s="17"/>
      <c r="AE665" s="17"/>
      <c r="AF665" s="17"/>
      <c r="AG665" s="17"/>
    </row>
    <row r="666" spans="1:33" ht="30" customHeight="1">
      <c r="A666" s="1539"/>
      <c r="B666" s="1539"/>
      <c r="C666" s="1532"/>
      <c r="D666" s="1532"/>
      <c r="E666" s="1536"/>
      <c r="F666" s="1536"/>
      <c r="G666" s="1539"/>
      <c r="H666" s="1532"/>
      <c r="I666" s="1532"/>
      <c r="J666" s="1532"/>
      <c r="K666" s="1532"/>
      <c r="L666" s="1532"/>
      <c r="M666" s="1532"/>
      <c r="N666" s="1532"/>
      <c r="O666" s="1561">
        <f>+'T Humano'!W22</f>
        <v>0.04</v>
      </c>
      <c r="P666" s="1604" t="s">
        <v>884</v>
      </c>
      <c r="Q666" s="1604" t="str">
        <f>+'T Humano'!C22</f>
        <v>Desarrollar eventos de Capacitación en temas misionales: Asuntos jurídicos y geográficos de tierras, e investigación.</v>
      </c>
      <c r="R666" s="1532"/>
      <c r="S666" s="1591">
        <v>43101</v>
      </c>
      <c r="T666" s="1591">
        <v>43435</v>
      </c>
      <c r="U666" s="374" t="s">
        <v>47</v>
      </c>
      <c r="V666" s="337">
        <f>+'T Humano'!V22</f>
        <v>0.99999999999999989</v>
      </c>
      <c r="W666" s="375">
        <f>+V666*O666</f>
        <v>3.9999999999999994E-2</v>
      </c>
      <c r="X666" s="17"/>
      <c r="Y666" s="17"/>
      <c r="Z666" s="17"/>
      <c r="AA666" s="17"/>
      <c r="AB666" s="17"/>
      <c r="AC666" s="17"/>
      <c r="AD666" s="17"/>
      <c r="AE666" s="17"/>
      <c r="AF666" s="17"/>
      <c r="AG666" s="17"/>
    </row>
    <row r="667" spans="1:33" ht="15.75" customHeight="1">
      <c r="A667" s="1539"/>
      <c r="B667" s="1539"/>
      <c r="C667" s="1532"/>
      <c r="D667" s="1532"/>
      <c r="E667" s="1536"/>
      <c r="F667" s="1536"/>
      <c r="G667" s="1539"/>
      <c r="H667" s="1532"/>
      <c r="I667" s="1532"/>
      <c r="J667" s="1532"/>
      <c r="K667" s="1532"/>
      <c r="L667" s="1532"/>
      <c r="M667" s="1532"/>
      <c r="N667" s="1532"/>
      <c r="O667" s="1558"/>
      <c r="P667" s="1558"/>
      <c r="Q667" s="1558"/>
      <c r="R667" s="1532"/>
      <c r="S667" s="1558"/>
      <c r="T667" s="1558"/>
      <c r="U667" s="374" t="s">
        <v>48</v>
      </c>
      <c r="V667" s="337">
        <f>+'T Humano'!V23</f>
        <v>0.79999999999999993</v>
      </c>
      <c r="W667" s="375">
        <f>+V667*O666</f>
        <v>3.2000000000000001E-2</v>
      </c>
      <c r="X667" s="17"/>
      <c r="Y667" s="17"/>
      <c r="Z667" s="17"/>
      <c r="AA667" s="17"/>
      <c r="AB667" s="17"/>
      <c r="AC667" s="17"/>
      <c r="AD667" s="17"/>
      <c r="AE667" s="17"/>
      <c r="AF667" s="17"/>
      <c r="AG667" s="17"/>
    </row>
    <row r="668" spans="1:33" ht="30" customHeight="1">
      <c r="A668" s="1539"/>
      <c r="B668" s="1539"/>
      <c r="C668" s="1532"/>
      <c r="D668" s="1532"/>
      <c r="E668" s="1536"/>
      <c r="F668" s="1536"/>
      <c r="G668" s="1539"/>
      <c r="H668" s="1532"/>
      <c r="I668" s="1532"/>
      <c r="J668" s="1532"/>
      <c r="K668" s="1532"/>
      <c r="L668" s="1532"/>
      <c r="M668" s="1532"/>
      <c r="N668" s="1532"/>
      <c r="O668" s="1561">
        <f>+'T Humano'!W24</f>
        <v>0.02</v>
      </c>
      <c r="P668" s="1604" t="s">
        <v>884</v>
      </c>
      <c r="Q668" s="1604" t="str">
        <f>+'T Humano'!C24</f>
        <v>Implementar mecanismos para la Transferencia  y gestión del  Conocimiento.</v>
      </c>
      <c r="R668" s="1532"/>
      <c r="S668" s="1591">
        <v>43101</v>
      </c>
      <c r="T668" s="1591">
        <v>43435</v>
      </c>
      <c r="U668" s="374" t="s">
        <v>47</v>
      </c>
      <c r="V668" s="337">
        <f>+'T Humano'!V24</f>
        <v>0.99999999999999989</v>
      </c>
      <c r="W668" s="375">
        <f>+V668*O668</f>
        <v>1.9999999999999997E-2</v>
      </c>
      <c r="X668" s="17"/>
      <c r="Y668" s="17"/>
      <c r="Z668" s="17"/>
      <c r="AA668" s="17"/>
      <c r="AB668" s="17"/>
      <c r="AC668" s="17"/>
      <c r="AD668" s="17"/>
      <c r="AE668" s="17"/>
      <c r="AF668" s="17"/>
      <c r="AG668" s="17"/>
    </row>
    <row r="669" spans="1:33" ht="15.75" customHeight="1">
      <c r="A669" s="1539"/>
      <c r="B669" s="1539"/>
      <c r="C669" s="1532"/>
      <c r="D669" s="1532"/>
      <c r="E669" s="1536"/>
      <c r="F669" s="1536"/>
      <c r="G669" s="1539"/>
      <c r="H669" s="1532"/>
      <c r="I669" s="1558"/>
      <c r="J669" s="1558"/>
      <c r="K669" s="1532"/>
      <c r="L669" s="1532"/>
      <c r="M669" s="1532"/>
      <c r="N669" s="1532"/>
      <c r="O669" s="1558"/>
      <c r="P669" s="1558"/>
      <c r="Q669" s="1558"/>
      <c r="R669" s="1532"/>
      <c r="S669" s="1558"/>
      <c r="T669" s="1558"/>
      <c r="U669" s="374" t="s">
        <v>48</v>
      </c>
      <c r="V669" s="337">
        <f>+'T Humano'!V25</f>
        <v>0.55000000000000004</v>
      </c>
      <c r="W669" s="375">
        <f>+V669*O668</f>
        <v>1.1000000000000001E-2</v>
      </c>
      <c r="X669" s="17"/>
      <c r="Y669" s="17"/>
      <c r="Z669" s="17"/>
      <c r="AA669" s="17"/>
      <c r="AB669" s="17"/>
      <c r="AC669" s="17"/>
      <c r="AD669" s="17"/>
      <c r="AE669" s="17"/>
      <c r="AF669" s="17"/>
      <c r="AG669" s="17"/>
    </row>
    <row r="670" spans="1:33" ht="15.75" customHeight="1">
      <c r="A670" s="1539"/>
      <c r="B670" s="1539"/>
      <c r="C670" s="1532"/>
      <c r="D670" s="1532"/>
      <c r="E670" s="1536"/>
      <c r="F670" s="1536"/>
      <c r="G670" s="1539"/>
      <c r="H670" s="1532"/>
      <c r="I670" s="1596" t="s">
        <v>48</v>
      </c>
      <c r="J670" s="1561">
        <f>+'T Humano'!V6</f>
        <v>0.70350000000000013</v>
      </c>
      <c r="K670" s="1532"/>
      <c r="L670" s="1532"/>
      <c r="M670" s="1532"/>
      <c r="N670" s="1532"/>
      <c r="O670" s="631"/>
      <c r="P670" s="632"/>
      <c r="Q670" s="632" t="s">
        <v>827</v>
      </c>
      <c r="R670" s="1532"/>
      <c r="S670" s="633"/>
      <c r="T670" s="633"/>
      <c r="U670" s="634"/>
      <c r="V670" s="635"/>
      <c r="W670" s="636"/>
      <c r="X670" s="17"/>
      <c r="Y670" s="17"/>
      <c r="Z670" s="17"/>
      <c r="AA670" s="17"/>
      <c r="AB670" s="17"/>
      <c r="AC670" s="17"/>
      <c r="AD670" s="17"/>
      <c r="AE670" s="17"/>
      <c r="AF670" s="17"/>
      <c r="AG670" s="17"/>
    </row>
    <row r="671" spans="1:33" ht="15.75" customHeight="1">
      <c r="A671" s="1539"/>
      <c r="B671" s="1539"/>
      <c r="C671" s="1532"/>
      <c r="D671" s="1532"/>
      <c r="E671" s="1536"/>
      <c r="F671" s="1536"/>
      <c r="G671" s="1539"/>
      <c r="H671" s="1532"/>
      <c r="I671" s="1532"/>
      <c r="J671" s="1532"/>
      <c r="K671" s="1532"/>
      <c r="L671" s="1532"/>
      <c r="M671" s="1532"/>
      <c r="N671" s="1532"/>
      <c r="O671" s="1561">
        <f>+'T Humano'!W27</f>
        <v>0.1</v>
      </c>
      <c r="P671" s="1604" t="s">
        <v>884</v>
      </c>
      <c r="Q671" s="1604" t="str">
        <f>+'T Humano'!C27</f>
        <v>Desarrollar jornadas de Inducción y Reinducción.</v>
      </c>
      <c r="R671" s="1532"/>
      <c r="S671" s="1591">
        <v>43101</v>
      </c>
      <c r="T671" s="1591">
        <v>43435</v>
      </c>
      <c r="U671" s="374" t="s">
        <v>47</v>
      </c>
      <c r="V671" s="337">
        <f>+'T Humano'!V27</f>
        <v>1</v>
      </c>
      <c r="W671" s="375">
        <f>+V671*O671</f>
        <v>0.1</v>
      </c>
      <c r="X671" s="17"/>
      <c r="Y671" s="17"/>
      <c r="Z671" s="17"/>
      <c r="AA671" s="17"/>
      <c r="AB671" s="17"/>
      <c r="AC671" s="17"/>
      <c r="AD671" s="17"/>
      <c r="AE671" s="17"/>
      <c r="AF671" s="17"/>
      <c r="AG671" s="17"/>
    </row>
    <row r="672" spans="1:33" ht="15.75" customHeight="1">
      <c r="A672" s="1539"/>
      <c r="B672" s="1539"/>
      <c r="C672" s="1532"/>
      <c r="D672" s="1532"/>
      <c r="E672" s="1536"/>
      <c r="F672" s="1536"/>
      <c r="G672" s="1539"/>
      <c r="H672" s="1532"/>
      <c r="I672" s="1532"/>
      <c r="J672" s="1532"/>
      <c r="K672" s="1532"/>
      <c r="L672" s="1532"/>
      <c r="M672" s="1532"/>
      <c r="N672" s="1532"/>
      <c r="O672" s="1558"/>
      <c r="P672" s="1558"/>
      <c r="Q672" s="1558"/>
      <c r="R672" s="1532"/>
      <c r="S672" s="1558"/>
      <c r="T672" s="1558"/>
      <c r="U672" s="374" t="s">
        <v>48</v>
      </c>
      <c r="V672" s="337">
        <f>+'T Humano'!V28</f>
        <v>0.73999999999999988</v>
      </c>
      <c r="W672" s="375">
        <f>+V672*O671</f>
        <v>7.3999999999999996E-2</v>
      </c>
      <c r="X672" s="17"/>
      <c r="Y672" s="17"/>
      <c r="Z672" s="17"/>
      <c r="AA672" s="17"/>
      <c r="AB672" s="17"/>
      <c r="AC672" s="17"/>
      <c r="AD672" s="17"/>
      <c r="AE672" s="17"/>
      <c r="AF672" s="17"/>
      <c r="AG672" s="17"/>
    </row>
    <row r="673" spans="1:33" ht="15.75" customHeight="1">
      <c r="A673" s="1539"/>
      <c r="B673" s="1539"/>
      <c r="C673" s="1532"/>
      <c r="D673" s="1532"/>
      <c r="E673" s="1536"/>
      <c r="F673" s="1536"/>
      <c r="G673" s="1539"/>
      <c r="H673" s="1532"/>
      <c r="I673" s="1532"/>
      <c r="J673" s="1532"/>
      <c r="K673" s="1532"/>
      <c r="L673" s="1532"/>
      <c r="M673" s="1532"/>
      <c r="N673" s="1532"/>
      <c r="O673" s="1561">
        <f>+'T Humano'!W29</f>
        <v>0.1</v>
      </c>
      <c r="P673" s="1604" t="s">
        <v>882</v>
      </c>
      <c r="Q673" s="1604" t="str">
        <f>+'T Humano'!C29</f>
        <v>Actualizar y socializar el Código de la Integridad.</v>
      </c>
      <c r="R673" s="1532"/>
      <c r="S673" s="1591">
        <v>43101</v>
      </c>
      <c r="T673" s="1591">
        <v>43435</v>
      </c>
      <c r="U673" s="374" t="s">
        <v>47</v>
      </c>
      <c r="V673" s="337">
        <f>+'T Humano'!V29</f>
        <v>0.99999999999999989</v>
      </c>
      <c r="W673" s="375">
        <f>+V673*O673</f>
        <v>9.9999999999999992E-2</v>
      </c>
      <c r="X673" s="17"/>
      <c r="Y673" s="17"/>
      <c r="Z673" s="17"/>
      <c r="AA673" s="17"/>
      <c r="AB673" s="17"/>
      <c r="AC673" s="17"/>
      <c r="AD673" s="17"/>
      <c r="AE673" s="17"/>
      <c r="AF673" s="17"/>
      <c r="AG673" s="17"/>
    </row>
    <row r="674" spans="1:33" ht="15.75" customHeight="1">
      <c r="A674" s="1539"/>
      <c r="B674" s="1539"/>
      <c r="C674" s="1532"/>
      <c r="D674" s="1532"/>
      <c r="E674" s="1536"/>
      <c r="F674" s="1536"/>
      <c r="G674" s="1539"/>
      <c r="H674" s="1532"/>
      <c r="I674" s="1532"/>
      <c r="J674" s="1532"/>
      <c r="K674" s="1532"/>
      <c r="L674" s="1532"/>
      <c r="M674" s="1532"/>
      <c r="N674" s="1532"/>
      <c r="O674" s="1558"/>
      <c r="P674" s="1558"/>
      <c r="Q674" s="1558"/>
      <c r="R674" s="1532"/>
      <c r="S674" s="1558"/>
      <c r="T674" s="1558"/>
      <c r="U674" s="374" t="s">
        <v>48</v>
      </c>
      <c r="V674" s="337">
        <f>+'T Humano'!V30</f>
        <v>0.99999999999999989</v>
      </c>
      <c r="W674" s="375">
        <f>+V674*O673</f>
        <v>9.9999999999999992E-2</v>
      </c>
      <c r="X674" s="17"/>
      <c r="Y674" s="17"/>
      <c r="Z674" s="17"/>
      <c r="AA674" s="17"/>
      <c r="AB674" s="17"/>
      <c r="AC674" s="17"/>
      <c r="AD674" s="17"/>
      <c r="AE674" s="17"/>
      <c r="AF674" s="17"/>
      <c r="AG674" s="17"/>
    </row>
    <row r="675" spans="1:33" ht="15.75" customHeight="1">
      <c r="A675" s="1539"/>
      <c r="B675" s="1539"/>
      <c r="C675" s="1532"/>
      <c r="D675" s="1532"/>
      <c r="E675" s="1536"/>
      <c r="F675" s="1536"/>
      <c r="G675" s="1539"/>
      <c r="H675" s="1532"/>
      <c r="I675" s="1532"/>
      <c r="J675" s="1532"/>
      <c r="K675" s="1532"/>
      <c r="L675" s="1532"/>
      <c r="M675" s="1532"/>
      <c r="N675" s="1532"/>
      <c r="O675" s="1561">
        <f>+'T Humano'!W31</f>
        <v>0.05</v>
      </c>
      <c r="P675" s="1604" t="s">
        <v>882</v>
      </c>
      <c r="Q675" s="1604" t="str">
        <f>+'T Humano'!C31</f>
        <v>Divulgar el código de la integridad a nivel nacional</v>
      </c>
      <c r="R675" s="1532"/>
      <c r="S675" s="1591">
        <v>43313</v>
      </c>
      <c r="T675" s="1591">
        <v>43435</v>
      </c>
      <c r="U675" s="374" t="s">
        <v>47</v>
      </c>
      <c r="V675" s="337">
        <f>+'T Humano'!V31</f>
        <v>1</v>
      </c>
      <c r="W675" s="375">
        <f>+V675*O675</f>
        <v>0.05</v>
      </c>
      <c r="X675" s="17"/>
      <c r="Y675" s="17"/>
      <c r="Z675" s="17"/>
      <c r="AA675" s="17"/>
      <c r="AB675" s="17"/>
      <c r="AC675" s="17"/>
      <c r="AD675" s="17"/>
      <c r="AE675" s="17"/>
      <c r="AF675" s="17"/>
      <c r="AG675" s="17"/>
    </row>
    <row r="676" spans="1:33" ht="15.75" customHeight="1">
      <c r="A676" s="1539"/>
      <c r="B676" s="1539"/>
      <c r="C676" s="1532"/>
      <c r="D676" s="1532"/>
      <c r="E676" s="1536"/>
      <c r="F676" s="1536"/>
      <c r="G676" s="1539"/>
      <c r="H676" s="1532"/>
      <c r="I676" s="1532"/>
      <c r="J676" s="1532"/>
      <c r="K676" s="1532"/>
      <c r="L676" s="1532"/>
      <c r="M676" s="1532"/>
      <c r="N676" s="1532"/>
      <c r="O676" s="1558"/>
      <c r="P676" s="1558"/>
      <c r="Q676" s="1558"/>
      <c r="R676" s="1532"/>
      <c r="S676" s="1558"/>
      <c r="T676" s="1558"/>
      <c r="U676" s="374" t="s">
        <v>48</v>
      </c>
      <c r="V676" s="337">
        <f>+'T Humano'!V32</f>
        <v>0.15000000000000002</v>
      </c>
      <c r="W676" s="375">
        <f>+V676*O675</f>
        <v>7.5000000000000015E-3</v>
      </c>
      <c r="X676" s="17"/>
      <c r="Y676" s="17"/>
      <c r="Z676" s="17"/>
      <c r="AA676" s="17"/>
      <c r="AB676" s="17"/>
      <c r="AC676" s="17"/>
      <c r="AD676" s="17"/>
      <c r="AE676" s="17"/>
      <c r="AF676" s="17"/>
      <c r="AG676" s="17"/>
    </row>
    <row r="677" spans="1:33" ht="15.75" customHeight="1">
      <c r="A677" s="1539"/>
      <c r="B677" s="1539"/>
      <c r="C677" s="1532"/>
      <c r="D677" s="1532"/>
      <c r="E677" s="1536"/>
      <c r="F677" s="1536"/>
      <c r="G677" s="1539"/>
      <c r="H677" s="1532"/>
      <c r="I677" s="1532"/>
      <c r="J677" s="1532"/>
      <c r="K677" s="1532"/>
      <c r="L677" s="1532"/>
      <c r="M677" s="1532"/>
      <c r="N677" s="1532"/>
      <c r="O677" s="631"/>
      <c r="P677" s="632"/>
      <c r="Q677" s="632" t="s">
        <v>840</v>
      </c>
      <c r="R677" s="1532"/>
      <c r="S677" s="633"/>
      <c r="T677" s="633"/>
      <c r="U677" s="634"/>
      <c r="V677" s="635"/>
      <c r="W677" s="636"/>
      <c r="X677" s="17"/>
      <c r="Y677" s="17"/>
      <c r="Z677" s="17"/>
      <c r="AA677" s="17"/>
      <c r="AB677" s="17"/>
      <c r="AC677" s="17"/>
      <c r="AD677" s="17"/>
      <c r="AE677" s="17"/>
      <c r="AF677" s="17"/>
      <c r="AG677" s="17"/>
    </row>
    <row r="678" spans="1:33" ht="30" customHeight="1">
      <c r="A678" s="1539"/>
      <c r="B678" s="1539"/>
      <c r="C678" s="1532"/>
      <c r="D678" s="1532"/>
      <c r="E678" s="1536"/>
      <c r="F678" s="1536"/>
      <c r="G678" s="1539"/>
      <c r="H678" s="1532"/>
      <c r="I678" s="1532"/>
      <c r="J678" s="1532"/>
      <c r="K678" s="1532"/>
      <c r="L678" s="1532"/>
      <c r="M678" s="1532"/>
      <c r="N678" s="1532"/>
      <c r="O678" s="1561">
        <f>+'T Humano'!W34</f>
        <v>0.1</v>
      </c>
      <c r="P678" s="1604" t="s">
        <v>885</v>
      </c>
      <c r="Q678" s="1604" t="str">
        <f>+'T Humano'!C34</f>
        <v>Realizar seguimiento al proceso de evaluación del desempeño laboral y comportamental de forma automatizada.</v>
      </c>
      <c r="R678" s="1532"/>
      <c r="S678" s="1591">
        <v>43101</v>
      </c>
      <c r="T678" s="1591">
        <v>43435</v>
      </c>
      <c r="U678" s="374" t="s">
        <v>47</v>
      </c>
      <c r="V678" s="337">
        <f>+'T Humano'!V34</f>
        <v>0.99999999999999989</v>
      </c>
      <c r="W678" s="375">
        <f>+V678*O678</f>
        <v>9.9999999999999992E-2</v>
      </c>
      <c r="X678" s="17"/>
      <c r="Y678" s="17"/>
      <c r="Z678" s="17"/>
      <c r="AA678" s="17"/>
      <c r="AB678" s="17"/>
      <c r="AC678" s="17"/>
      <c r="AD678" s="17"/>
      <c r="AE678" s="17"/>
      <c r="AF678" s="17"/>
      <c r="AG678" s="17"/>
    </row>
    <row r="679" spans="1:33" ht="15.75" customHeight="1">
      <c r="A679" s="1539"/>
      <c r="B679" s="1539"/>
      <c r="C679" s="1532"/>
      <c r="D679" s="1532"/>
      <c r="E679" s="1536"/>
      <c r="F679" s="1536"/>
      <c r="G679" s="1539"/>
      <c r="H679" s="1532"/>
      <c r="I679" s="1532"/>
      <c r="J679" s="1532"/>
      <c r="K679" s="1532"/>
      <c r="L679" s="1532"/>
      <c r="M679" s="1532"/>
      <c r="N679" s="1532"/>
      <c r="O679" s="1558"/>
      <c r="P679" s="1558"/>
      <c r="Q679" s="1558"/>
      <c r="R679" s="1532"/>
      <c r="S679" s="1558"/>
      <c r="T679" s="1558"/>
      <c r="U679" s="374" t="s">
        <v>48</v>
      </c>
      <c r="V679" s="337">
        <f>+'T Humano'!V35</f>
        <v>0.6100000000000001</v>
      </c>
      <c r="W679" s="375">
        <f>+V679*O678</f>
        <v>6.1000000000000013E-2</v>
      </c>
      <c r="X679" s="17"/>
      <c r="Y679" s="17"/>
      <c r="Z679" s="17"/>
      <c r="AA679" s="17"/>
      <c r="AB679" s="17"/>
      <c r="AC679" s="17"/>
      <c r="AD679" s="17"/>
      <c r="AE679" s="17"/>
      <c r="AF679" s="17"/>
      <c r="AG679" s="17"/>
    </row>
    <row r="680" spans="1:33" ht="15.75" customHeight="1">
      <c r="A680" s="1539"/>
      <c r="B680" s="1539"/>
      <c r="C680" s="1532"/>
      <c r="D680" s="1532"/>
      <c r="E680" s="1536"/>
      <c r="F680" s="1536"/>
      <c r="G680" s="1539"/>
      <c r="H680" s="1532"/>
      <c r="I680" s="1532"/>
      <c r="J680" s="1532"/>
      <c r="K680" s="1532"/>
      <c r="L680" s="1532"/>
      <c r="M680" s="1532"/>
      <c r="N680" s="1532"/>
      <c r="O680" s="1561">
        <f>+'T Humano'!W36</f>
        <v>0.05</v>
      </c>
      <c r="P680" s="1604" t="s">
        <v>886</v>
      </c>
      <c r="Q680" s="1604" t="str">
        <f>+'T Humano'!C36</f>
        <v>Diseñar y aplicar encuesta de retiro de funcionarios.</v>
      </c>
      <c r="R680" s="1532"/>
      <c r="S680" s="1591">
        <v>43101</v>
      </c>
      <c r="T680" s="1591">
        <v>43435</v>
      </c>
      <c r="U680" s="374" t="s">
        <v>47</v>
      </c>
      <c r="V680" s="337">
        <f>+'T Humano'!V36</f>
        <v>1</v>
      </c>
      <c r="W680" s="375">
        <f>+V680*O680</f>
        <v>0.05</v>
      </c>
      <c r="X680" s="17"/>
      <c r="Y680" s="17"/>
      <c r="Z680" s="17"/>
      <c r="AA680" s="17"/>
      <c r="AB680" s="17"/>
      <c r="AC680" s="17"/>
      <c r="AD680" s="17"/>
      <c r="AE680" s="17"/>
      <c r="AF680" s="17"/>
      <c r="AG680" s="17"/>
    </row>
    <row r="681" spans="1:33" ht="15.75" customHeight="1">
      <c r="A681" s="1539"/>
      <c r="B681" s="1539"/>
      <c r="C681" s="1532"/>
      <c r="D681" s="1532"/>
      <c r="E681" s="1536"/>
      <c r="F681" s="1536"/>
      <c r="G681" s="1539"/>
      <c r="H681" s="1532"/>
      <c r="I681" s="1532"/>
      <c r="J681" s="1532"/>
      <c r="K681" s="1532"/>
      <c r="L681" s="1532"/>
      <c r="M681" s="1532"/>
      <c r="N681" s="1532"/>
      <c r="O681" s="1558"/>
      <c r="P681" s="1558"/>
      <c r="Q681" s="1558"/>
      <c r="R681" s="1532"/>
      <c r="S681" s="1558"/>
      <c r="T681" s="1558"/>
      <c r="U681" s="374" t="s">
        <v>48</v>
      </c>
      <c r="V681" s="337">
        <f>+'T Humano'!V37</f>
        <v>0.7</v>
      </c>
      <c r="W681" s="375">
        <f>+V681*O680</f>
        <v>3.4999999999999996E-2</v>
      </c>
      <c r="X681" s="17"/>
      <c r="Y681" s="17"/>
      <c r="Z681" s="17"/>
      <c r="AA681" s="17"/>
      <c r="AB681" s="17"/>
      <c r="AC681" s="17"/>
      <c r="AD681" s="17"/>
      <c r="AE681" s="17"/>
      <c r="AF681" s="17"/>
      <c r="AG681" s="17"/>
    </row>
    <row r="682" spans="1:33" ht="15.75" customHeight="1">
      <c r="A682" s="1539"/>
      <c r="B682" s="1539"/>
      <c r="C682" s="1532"/>
      <c r="D682" s="1532"/>
      <c r="E682" s="1536"/>
      <c r="F682" s="1536"/>
      <c r="G682" s="1539"/>
      <c r="H682" s="1532"/>
      <c r="I682" s="1532"/>
      <c r="J682" s="1532"/>
      <c r="K682" s="1532"/>
      <c r="L682" s="1532"/>
      <c r="M682" s="1532"/>
      <c r="N682" s="1532"/>
      <c r="O682" s="631"/>
      <c r="P682" s="632"/>
      <c r="Q682" s="632" t="s">
        <v>849</v>
      </c>
      <c r="R682" s="1532"/>
      <c r="S682" s="633"/>
      <c r="T682" s="633"/>
      <c r="U682" s="634"/>
      <c r="V682" s="635"/>
      <c r="W682" s="636"/>
      <c r="X682" s="17"/>
      <c r="Y682" s="17"/>
      <c r="Z682" s="17"/>
      <c r="AA682" s="17"/>
      <c r="AB682" s="17"/>
      <c r="AC682" s="17"/>
      <c r="AD682" s="17"/>
      <c r="AE682" s="17"/>
      <c r="AF682" s="17"/>
      <c r="AG682" s="17"/>
    </row>
    <row r="683" spans="1:33" ht="15.75" customHeight="1">
      <c r="A683" s="1539"/>
      <c r="B683" s="1539"/>
      <c r="C683" s="1532"/>
      <c r="D683" s="1532"/>
      <c r="E683" s="1536"/>
      <c r="F683" s="1536"/>
      <c r="G683" s="1539"/>
      <c r="H683" s="1532"/>
      <c r="I683" s="1532"/>
      <c r="J683" s="1532"/>
      <c r="K683" s="1532"/>
      <c r="L683" s="1532"/>
      <c r="M683" s="1532"/>
      <c r="N683" s="1532"/>
      <c r="O683" s="1561">
        <f>+'T Humano'!W39</f>
        <v>0.05</v>
      </c>
      <c r="P683" s="1604" t="s">
        <v>885</v>
      </c>
      <c r="Q683" s="1604" t="str">
        <f>+'T Humano'!C39</f>
        <v>Realizar seguimiento a la actualización del SIGEP (funcionarios).</v>
      </c>
      <c r="R683" s="1532"/>
      <c r="S683" s="1591">
        <v>43101</v>
      </c>
      <c r="T683" s="1591">
        <v>43435</v>
      </c>
      <c r="U683" s="374" t="s">
        <v>47</v>
      </c>
      <c r="V683" s="337">
        <f>+'T Humano'!V39</f>
        <v>0.99999999999999989</v>
      </c>
      <c r="W683" s="375">
        <f>+V683*O683</f>
        <v>4.9999999999999996E-2</v>
      </c>
      <c r="X683" s="17"/>
      <c r="Y683" s="17"/>
      <c r="Z683" s="17"/>
      <c r="AA683" s="17"/>
      <c r="AB683" s="17"/>
      <c r="AC683" s="17"/>
      <c r="AD683" s="17"/>
      <c r="AE683" s="17"/>
      <c r="AF683" s="17"/>
      <c r="AG683" s="17"/>
    </row>
    <row r="684" spans="1:33" ht="15.75" customHeight="1">
      <c r="A684" s="1539"/>
      <c r="B684" s="1539"/>
      <c r="C684" s="1532"/>
      <c r="D684" s="1532"/>
      <c r="E684" s="1536"/>
      <c r="F684" s="1536"/>
      <c r="G684" s="1539"/>
      <c r="H684" s="1532"/>
      <c r="I684" s="1532"/>
      <c r="J684" s="1532"/>
      <c r="K684" s="1532"/>
      <c r="L684" s="1532"/>
      <c r="M684" s="1532"/>
      <c r="N684" s="1532"/>
      <c r="O684" s="1558"/>
      <c r="P684" s="1558"/>
      <c r="Q684" s="1558"/>
      <c r="R684" s="1532"/>
      <c r="S684" s="1558"/>
      <c r="T684" s="1558"/>
      <c r="U684" s="374" t="s">
        <v>48</v>
      </c>
      <c r="V684" s="337">
        <f>+'T Humano'!V40</f>
        <v>0.81</v>
      </c>
      <c r="W684" s="375">
        <f>+V684*O683</f>
        <v>4.0500000000000008E-2</v>
      </c>
      <c r="X684" s="17"/>
      <c r="Y684" s="17"/>
      <c r="Z684" s="17"/>
      <c r="AA684" s="17"/>
      <c r="AB684" s="17"/>
      <c r="AC684" s="17"/>
      <c r="AD684" s="17"/>
      <c r="AE684" s="17"/>
      <c r="AF684" s="17"/>
      <c r="AG684" s="17"/>
    </row>
    <row r="685" spans="1:33" ht="15.75" customHeight="1">
      <c r="A685" s="1539"/>
      <c r="B685" s="1539"/>
      <c r="C685" s="1532"/>
      <c r="D685" s="1532"/>
      <c r="E685" s="1536"/>
      <c r="F685" s="1536"/>
      <c r="G685" s="1539"/>
      <c r="H685" s="1532"/>
      <c r="I685" s="1532"/>
      <c r="J685" s="1532"/>
      <c r="K685" s="1532"/>
      <c r="L685" s="1532"/>
      <c r="M685" s="1532"/>
      <c r="N685" s="1532"/>
      <c r="O685" s="1561">
        <f>+'T Humano'!W41</f>
        <v>0.03</v>
      </c>
      <c r="P685" s="1604" t="s">
        <v>886</v>
      </c>
      <c r="Q685" s="1604" t="str">
        <f>+'T Humano'!C41</f>
        <v>Gestionar el Plan de vacantes</v>
      </c>
      <c r="R685" s="1532"/>
      <c r="S685" s="1591">
        <v>43101</v>
      </c>
      <c r="T685" s="1591">
        <v>43435</v>
      </c>
      <c r="U685" s="374" t="s">
        <v>47</v>
      </c>
      <c r="V685" s="337">
        <f>+'T Humano'!V41</f>
        <v>1</v>
      </c>
      <c r="W685" s="375">
        <f>+V685*O685</f>
        <v>0.03</v>
      </c>
      <c r="X685" s="17"/>
      <c r="Y685" s="17"/>
      <c r="Z685" s="17"/>
      <c r="AA685" s="17"/>
      <c r="AB685" s="17"/>
      <c r="AC685" s="17"/>
      <c r="AD685" s="17"/>
      <c r="AE685" s="17"/>
      <c r="AF685" s="17"/>
      <c r="AG685" s="17"/>
    </row>
    <row r="686" spans="1:33" ht="15.75" customHeight="1">
      <c r="A686" s="1539"/>
      <c r="B686" s="1539"/>
      <c r="C686" s="1532"/>
      <c r="D686" s="1532"/>
      <c r="E686" s="1536"/>
      <c r="F686" s="1536"/>
      <c r="G686" s="1539"/>
      <c r="H686" s="1532"/>
      <c r="I686" s="1532"/>
      <c r="J686" s="1532"/>
      <c r="K686" s="1532"/>
      <c r="L686" s="1532"/>
      <c r="M686" s="1532"/>
      <c r="N686" s="1532"/>
      <c r="O686" s="1558"/>
      <c r="P686" s="1558"/>
      <c r="Q686" s="1558"/>
      <c r="R686" s="1532"/>
      <c r="S686" s="1558"/>
      <c r="T686" s="1558"/>
      <c r="U686" s="374" t="s">
        <v>48</v>
      </c>
      <c r="V686" s="337">
        <f>+'T Humano'!V42</f>
        <v>0.79999999999999993</v>
      </c>
      <c r="W686" s="375">
        <f>+V686*O685</f>
        <v>2.3999999999999997E-2</v>
      </c>
      <c r="X686" s="17"/>
      <c r="Y686" s="17"/>
      <c r="Z686" s="17"/>
      <c r="AA686" s="17"/>
      <c r="AB686" s="17"/>
      <c r="AC686" s="17"/>
      <c r="AD686" s="17"/>
      <c r="AE686" s="17"/>
      <c r="AF686" s="17"/>
      <c r="AG686" s="17"/>
    </row>
    <row r="687" spans="1:33" ht="15.75" customHeight="1">
      <c r="A687" s="1539"/>
      <c r="B687" s="1539"/>
      <c r="C687" s="1532"/>
      <c r="D687" s="1532"/>
      <c r="E687" s="1536"/>
      <c r="F687" s="1536"/>
      <c r="G687" s="1539"/>
      <c r="H687" s="1532"/>
      <c r="I687" s="1532"/>
      <c r="J687" s="1532"/>
      <c r="K687" s="1532"/>
      <c r="L687" s="1532"/>
      <c r="M687" s="1532"/>
      <c r="N687" s="1532"/>
      <c r="O687" s="1561">
        <f>+'T Humano'!W43</f>
        <v>0.1</v>
      </c>
      <c r="P687" s="1604" t="s">
        <v>886</v>
      </c>
      <c r="Q687" s="1604" t="str">
        <f>+'T Humano'!C43</f>
        <v>Administrar la Convocatoria pública 337 con la CNSC.</v>
      </c>
      <c r="R687" s="1532"/>
      <c r="S687" s="1591">
        <v>43101</v>
      </c>
      <c r="T687" s="1591">
        <v>43435</v>
      </c>
      <c r="U687" s="374" t="s">
        <v>47</v>
      </c>
      <c r="V687" s="337">
        <f>+'T Humano'!V43</f>
        <v>0.99999999999999989</v>
      </c>
      <c r="W687" s="375">
        <f>+V687*O687</f>
        <v>9.9999999999999992E-2</v>
      </c>
      <c r="X687" s="17"/>
      <c r="Y687" s="17"/>
      <c r="Z687" s="17"/>
      <c r="AA687" s="17"/>
      <c r="AB687" s="17"/>
      <c r="AC687" s="17"/>
      <c r="AD687" s="17"/>
      <c r="AE687" s="17"/>
      <c r="AF687" s="17"/>
      <c r="AG687" s="17"/>
    </row>
    <row r="688" spans="1:33" ht="15.75" customHeight="1">
      <c r="A688" s="1539"/>
      <c r="B688" s="1539"/>
      <c r="C688" s="1532"/>
      <c r="D688" s="1558"/>
      <c r="E688" s="1557"/>
      <c r="F688" s="1557"/>
      <c r="G688" s="1540"/>
      <c r="H688" s="1533"/>
      <c r="I688" s="1533"/>
      <c r="J688" s="1533"/>
      <c r="K688" s="1533"/>
      <c r="L688" s="1533"/>
      <c r="M688" s="1533"/>
      <c r="N688" s="1533"/>
      <c r="O688" s="1533"/>
      <c r="P688" s="1558"/>
      <c r="Q688" s="1533"/>
      <c r="R688" s="1533"/>
      <c r="S688" s="1533"/>
      <c r="T688" s="1533"/>
      <c r="U688" s="384" t="s">
        <v>48</v>
      </c>
      <c r="V688" s="344">
        <f>+'T Humano'!V44</f>
        <v>0.71</v>
      </c>
      <c r="W688" s="386">
        <f>+V688*O687</f>
        <v>7.0999999999999994E-2</v>
      </c>
      <c r="X688" s="17"/>
      <c r="Y688" s="17"/>
      <c r="Z688" s="17"/>
      <c r="AA688" s="17"/>
      <c r="AB688" s="17"/>
      <c r="AC688" s="17"/>
      <c r="AD688" s="17"/>
      <c r="AE688" s="17"/>
      <c r="AF688" s="17"/>
      <c r="AG688" s="17"/>
    </row>
    <row r="689" spans="1:33" ht="21.75" customHeight="1">
      <c r="A689" s="1539"/>
      <c r="B689" s="1539"/>
      <c r="C689" s="1532"/>
      <c r="D689" s="1552" t="s">
        <v>887</v>
      </c>
      <c r="E689" s="1544" t="s">
        <v>863</v>
      </c>
      <c r="F689" s="1544" t="s">
        <v>888</v>
      </c>
      <c r="G689" s="1602" t="s">
        <v>889</v>
      </c>
      <c r="H689" s="1571">
        <f>+'T Humano'!W48</f>
        <v>0.3</v>
      </c>
      <c r="I689" s="1605" t="s">
        <v>47</v>
      </c>
      <c r="J689" s="1571">
        <f>+'T Humano'!V48</f>
        <v>1</v>
      </c>
      <c r="K689" s="1607">
        <f>+'T Humano'!E48</f>
        <v>1</v>
      </c>
      <c r="L689" s="1601" t="str">
        <f>+'T Humano'!D48</f>
        <v>Porcentaje</v>
      </c>
      <c r="M689" s="1601" t="str">
        <f>+'T Humano'!F48</f>
        <v>Avance elaboración de los Documentos de análisis para el fortalecimiento institucional.</v>
      </c>
      <c r="N689" s="1601" t="str">
        <f>+'T Humano'!G48</f>
        <v>Eficacia</v>
      </c>
      <c r="O689" s="1571">
        <f>+'T Humano'!W51</f>
        <v>0.3</v>
      </c>
      <c r="P689" s="1604" t="s">
        <v>890</v>
      </c>
      <c r="Q689" s="1612" t="str">
        <f>+'T Humano'!C51</f>
        <v>Diseñar  escenario para la profesionalización de la planta de personal</v>
      </c>
      <c r="R689" s="1668" t="str">
        <f>+'T Humano'!C5</f>
        <v>SECRETARÍA GENERAL GIT TALENTO HUMANO</v>
      </c>
      <c r="S689" s="1592">
        <v>43101</v>
      </c>
      <c r="T689" s="1592">
        <v>43435</v>
      </c>
      <c r="U689" s="371" t="s">
        <v>47</v>
      </c>
      <c r="V689" s="334">
        <f>+'T Humano'!V51</f>
        <v>1</v>
      </c>
      <c r="W689" s="373">
        <f>+V689*O689</f>
        <v>0.3</v>
      </c>
      <c r="X689" s="17"/>
      <c r="Y689" s="17"/>
      <c r="Z689" s="17"/>
      <c r="AA689" s="17"/>
      <c r="AB689" s="17"/>
      <c r="AC689" s="17"/>
      <c r="AD689" s="17"/>
      <c r="AE689" s="17"/>
      <c r="AF689" s="17"/>
      <c r="AG689" s="17"/>
    </row>
    <row r="690" spans="1:33" ht="13.5" customHeight="1">
      <c r="A690" s="1539"/>
      <c r="B690" s="1539"/>
      <c r="C690" s="1532"/>
      <c r="D690" s="1532"/>
      <c r="E690" s="1536"/>
      <c r="F690" s="1536"/>
      <c r="G690" s="1539"/>
      <c r="H690" s="1532"/>
      <c r="I690" s="1532"/>
      <c r="J690" s="1532"/>
      <c r="K690" s="1532"/>
      <c r="L690" s="1532"/>
      <c r="M690" s="1532"/>
      <c r="N690" s="1532"/>
      <c r="O690" s="1558"/>
      <c r="P690" s="1533"/>
      <c r="Q690" s="1558"/>
      <c r="R690" s="1532"/>
      <c r="S690" s="1558"/>
      <c r="T690" s="1558"/>
      <c r="U690" s="374" t="s">
        <v>48</v>
      </c>
      <c r="V690" s="337">
        <f>+'T Humano'!V52</f>
        <v>0.92</v>
      </c>
      <c r="W690" s="375">
        <f>+V690*O689</f>
        <v>0.27600000000000002</v>
      </c>
      <c r="X690" s="17"/>
      <c r="Y690" s="17"/>
      <c r="Z690" s="17"/>
      <c r="AA690" s="17"/>
      <c r="AB690" s="17"/>
      <c r="AC690" s="17"/>
      <c r="AD690" s="17"/>
      <c r="AE690" s="17"/>
      <c r="AF690" s="17"/>
      <c r="AG690" s="17"/>
    </row>
    <row r="691" spans="1:33" ht="13.5" customHeight="1">
      <c r="A691" s="1539"/>
      <c r="B691" s="1539"/>
      <c r="C691" s="1532"/>
      <c r="D691" s="1532"/>
      <c r="E691" s="1536"/>
      <c r="F691" s="1536"/>
      <c r="G691" s="1539"/>
      <c r="H691" s="1532"/>
      <c r="I691" s="1558"/>
      <c r="J691" s="1558"/>
      <c r="K691" s="1532"/>
      <c r="L691" s="1532"/>
      <c r="M691" s="1532"/>
      <c r="N691" s="1532"/>
      <c r="O691" s="1593">
        <f>+'T Humano'!W53</f>
        <v>0.5</v>
      </c>
      <c r="P691" s="1604" t="s">
        <v>885</v>
      </c>
      <c r="Q691" s="1613" t="str">
        <f>+'T Humano'!C53</f>
        <v>Elaborar matriz de alineación de lo Estratégico con la Operación del IGAC.</v>
      </c>
      <c r="R691" s="1532"/>
      <c r="S691" s="1591">
        <v>43101</v>
      </c>
      <c r="T691" s="1591">
        <v>43435</v>
      </c>
      <c r="U691" s="374" t="s">
        <v>47</v>
      </c>
      <c r="V691" s="337">
        <f>+'T Humano'!V53</f>
        <v>1</v>
      </c>
      <c r="W691" s="375">
        <f>+V691*O691</f>
        <v>0.5</v>
      </c>
      <c r="X691" s="17"/>
      <c r="Y691" s="17"/>
      <c r="Z691" s="17"/>
      <c r="AA691" s="17"/>
      <c r="AB691" s="17"/>
      <c r="AC691" s="17"/>
      <c r="AD691" s="17"/>
      <c r="AE691" s="17"/>
      <c r="AF691" s="17"/>
      <c r="AG691" s="17"/>
    </row>
    <row r="692" spans="1:33" ht="13.5" customHeight="1">
      <c r="A692" s="1539"/>
      <c r="B692" s="1539"/>
      <c r="C692" s="1532"/>
      <c r="D692" s="1532"/>
      <c r="E692" s="1536"/>
      <c r="F692" s="1536"/>
      <c r="G692" s="1539"/>
      <c r="H692" s="1532"/>
      <c r="I692" s="1606" t="s">
        <v>48</v>
      </c>
      <c r="J692" s="1593">
        <f>+'T Humano'!V49</f>
        <v>0.97600000000000009</v>
      </c>
      <c r="K692" s="1532"/>
      <c r="L692" s="1532"/>
      <c r="M692" s="1532"/>
      <c r="N692" s="1532"/>
      <c r="O692" s="1558"/>
      <c r="P692" s="1558"/>
      <c r="Q692" s="1558"/>
      <c r="R692" s="1532"/>
      <c r="S692" s="1558"/>
      <c r="T692" s="1558"/>
      <c r="U692" s="374" t="s">
        <v>48</v>
      </c>
      <c r="V692" s="337">
        <f>+'T Humano'!V54</f>
        <v>1</v>
      </c>
      <c r="W692" s="375">
        <f>+V692*O691</f>
        <v>0.5</v>
      </c>
      <c r="X692" s="17"/>
      <c r="Y692" s="17"/>
      <c r="Z692" s="17"/>
      <c r="AA692" s="17"/>
      <c r="AB692" s="17"/>
      <c r="AC692" s="17"/>
      <c r="AD692" s="17"/>
      <c r="AE692" s="17"/>
      <c r="AF692" s="17"/>
      <c r="AG692" s="17"/>
    </row>
    <row r="693" spans="1:33" ht="13.5" customHeight="1">
      <c r="A693" s="1539"/>
      <c r="B693" s="1539"/>
      <c r="C693" s="1532"/>
      <c r="D693" s="1532"/>
      <c r="E693" s="1536"/>
      <c r="F693" s="1536"/>
      <c r="G693" s="1539"/>
      <c r="H693" s="1532"/>
      <c r="I693" s="1532"/>
      <c r="J693" s="1532"/>
      <c r="K693" s="1532"/>
      <c r="L693" s="1532"/>
      <c r="M693" s="1532"/>
      <c r="N693" s="1532"/>
      <c r="O693" s="1593">
        <f>+'T Humano'!W55</f>
        <v>0.2</v>
      </c>
      <c r="P693" s="1604" t="s">
        <v>890</v>
      </c>
      <c r="Q693" s="1613" t="str">
        <f>+'T Humano'!C55</f>
        <v>Realizar la caraterización de los Grupos Internos de Trabajo</v>
      </c>
      <c r="R693" s="1532"/>
      <c r="S693" s="1591">
        <v>43101</v>
      </c>
      <c r="T693" s="1591">
        <v>43435</v>
      </c>
      <c r="U693" s="374" t="s">
        <v>47</v>
      </c>
      <c r="V693" s="337">
        <f>+'T Humano'!V55</f>
        <v>1</v>
      </c>
      <c r="W693" s="375">
        <f>+V693*O693</f>
        <v>0.2</v>
      </c>
      <c r="X693" s="17"/>
      <c r="Y693" s="17"/>
      <c r="Z693" s="17"/>
      <c r="AA693" s="17"/>
      <c r="AB693" s="17"/>
      <c r="AC693" s="17"/>
      <c r="AD693" s="17"/>
      <c r="AE693" s="17"/>
      <c r="AF693" s="17"/>
      <c r="AG693" s="17"/>
    </row>
    <row r="694" spans="1:33" ht="13.5" customHeight="1">
      <c r="A694" s="1540"/>
      <c r="B694" s="1540"/>
      <c r="C694" s="1533"/>
      <c r="D694" s="1533"/>
      <c r="E694" s="1537"/>
      <c r="F694" s="1537"/>
      <c r="G694" s="1540"/>
      <c r="H694" s="1533"/>
      <c r="I694" s="1533"/>
      <c r="J694" s="1533"/>
      <c r="K694" s="1533"/>
      <c r="L694" s="1533"/>
      <c r="M694" s="1533"/>
      <c r="N694" s="1533"/>
      <c r="O694" s="1533"/>
      <c r="P694" s="1533"/>
      <c r="Q694" s="1533"/>
      <c r="R694" s="1533"/>
      <c r="S694" s="1533"/>
      <c r="T694" s="1533"/>
      <c r="U694" s="384" t="s">
        <v>48</v>
      </c>
      <c r="V694" s="344">
        <f>+'T Humano'!V56</f>
        <v>1</v>
      </c>
      <c r="W694" s="386">
        <f>+V694*O693</f>
        <v>0.2</v>
      </c>
      <c r="X694" s="17"/>
      <c r="Y694" s="17"/>
      <c r="Z694" s="17"/>
      <c r="AA694" s="17"/>
      <c r="AB694" s="17"/>
      <c r="AC694" s="17"/>
      <c r="AD694" s="17"/>
      <c r="AE694" s="17"/>
      <c r="AF694" s="17"/>
      <c r="AG694" s="17"/>
    </row>
    <row r="695" spans="1:33" ht="15.75" customHeight="1">
      <c r="A695" s="211" t="s">
        <v>56</v>
      </c>
      <c r="B695" s="1543">
        <f>+J696*B652</f>
        <v>3.9262500000000006E-2</v>
      </c>
      <c r="C695" s="1546"/>
      <c r="D695" s="1547"/>
      <c r="E695" s="1547"/>
      <c r="F695" s="1547"/>
      <c r="G695" s="1548"/>
      <c r="H695" s="1575">
        <f>SUM(H652:H694)</f>
        <v>1</v>
      </c>
      <c r="I695" s="214" t="s">
        <v>47</v>
      </c>
      <c r="J695" s="214">
        <f>+'T Humano'!V2</f>
        <v>1</v>
      </c>
      <c r="K695" s="215"/>
      <c r="W695" s="485"/>
      <c r="X695" s="17"/>
      <c r="Y695" s="17"/>
      <c r="Z695" s="17"/>
      <c r="AA695" s="17"/>
      <c r="AB695" s="17"/>
      <c r="AC695" s="17"/>
      <c r="AD695" s="17"/>
      <c r="AE695" s="17"/>
      <c r="AF695" s="17"/>
      <c r="AG695" s="17"/>
    </row>
    <row r="696" spans="1:33" ht="15.75" customHeight="1">
      <c r="A696" s="79" t="str">
        <f>+$F$4</f>
        <v>Septiembre</v>
      </c>
      <c r="B696" s="1542"/>
      <c r="C696" s="1549"/>
      <c r="D696" s="1550"/>
      <c r="E696" s="1550"/>
      <c r="F696" s="1550"/>
      <c r="G696" s="1551"/>
      <c r="H696" s="1533"/>
      <c r="I696" s="87" t="s">
        <v>48</v>
      </c>
      <c r="J696" s="89">
        <f>+'T Humano'!V3</f>
        <v>0.78525</v>
      </c>
      <c r="K696" s="486"/>
      <c r="L696" s="487"/>
      <c r="M696" s="487"/>
      <c r="N696" s="487"/>
      <c r="O696" s="487"/>
      <c r="P696" s="487"/>
      <c r="Q696" s="487"/>
      <c r="R696" s="487"/>
      <c r="S696" s="487"/>
      <c r="T696" s="487"/>
      <c r="U696" s="487"/>
      <c r="V696" s="487"/>
      <c r="W696" s="488"/>
      <c r="X696" s="17"/>
      <c r="Y696" s="17"/>
      <c r="Z696" s="17"/>
      <c r="AA696" s="17"/>
      <c r="AB696" s="17"/>
      <c r="AC696" s="17"/>
      <c r="AD696" s="17"/>
      <c r="AE696" s="17"/>
      <c r="AF696" s="17"/>
      <c r="AG696" s="17"/>
    </row>
    <row r="697" spans="1:33" ht="15.75" customHeight="1">
      <c r="A697" s="425"/>
      <c r="B697" s="425"/>
      <c r="C697" s="17"/>
      <c r="D697" s="17"/>
      <c r="E697" s="426"/>
      <c r="F697" s="426"/>
      <c r="G697" s="427"/>
      <c r="H697" s="427"/>
      <c r="I697" s="427"/>
      <c r="J697" s="427"/>
      <c r="K697" s="428"/>
      <c r="L697" s="17"/>
      <c r="M697" s="17"/>
      <c r="N697" s="17"/>
      <c r="O697" s="17"/>
      <c r="P697" s="17"/>
      <c r="Q697" s="17"/>
      <c r="R697" s="426"/>
      <c r="S697" s="429"/>
      <c r="T697" s="430"/>
      <c r="U697" s="430"/>
      <c r="V697" s="17"/>
      <c r="W697" s="17"/>
      <c r="X697" s="17"/>
      <c r="Y697" s="17"/>
      <c r="Z697" s="17"/>
      <c r="AA697" s="17"/>
      <c r="AB697" s="17"/>
      <c r="AC697" s="17"/>
      <c r="AD697" s="17"/>
      <c r="AE697" s="17"/>
      <c r="AF697" s="17"/>
      <c r="AG697" s="17"/>
    </row>
    <row r="698" spans="1:33" ht="15.75" customHeight="1">
      <c r="A698" s="1635" t="str">
        <f>+'Serv Ciud'!I2</f>
        <v>SERVICIO AL CIUDADANO</v>
      </c>
      <c r="B698" s="1538">
        <v>0.04</v>
      </c>
      <c r="C698" s="1534" t="s">
        <v>780</v>
      </c>
      <c r="D698" s="1534" t="s">
        <v>783</v>
      </c>
      <c r="E698" s="1535" t="s">
        <v>891</v>
      </c>
      <c r="F698" s="1535" t="s">
        <v>892</v>
      </c>
      <c r="G698" s="1585" t="str">
        <f>+'Serv Ciud'!A9</f>
        <v>Modelo de Gestión Eficiente de Servicio al Ciudadano implementado.</v>
      </c>
      <c r="H698" s="1563">
        <f>+'Serv Ciud'!W5</f>
        <v>0.3</v>
      </c>
      <c r="I698" s="1573" t="s">
        <v>47</v>
      </c>
      <c r="J698" s="1563">
        <f>+'Serv Ciud'!V5</f>
        <v>1</v>
      </c>
      <c r="K698" s="1563">
        <f>+'Serv Ciud'!E5</f>
        <v>0.82</v>
      </c>
      <c r="L698" s="1594" t="str">
        <f>+'Serv Ciud'!D5</f>
        <v>Porcentaje</v>
      </c>
      <c r="M698" s="1594" t="str">
        <f>+'Serv Ciud'!F5</f>
        <v>Satisfacción y Percepción del Usuario.</v>
      </c>
      <c r="N698" s="1594" t="str">
        <f>+'Serv Ciud'!G5</f>
        <v>Eficacia</v>
      </c>
      <c r="O698" s="1563">
        <f>+'Serv Ciud'!W10</f>
        <v>0.1</v>
      </c>
      <c r="P698" s="1604" t="s">
        <v>893</v>
      </c>
      <c r="Q698" s="1614" t="str">
        <f>+'Serv Ciud'!C10</f>
        <v>Verificar los niveles de accesibilidad al ciudadano en los canales de atención.</v>
      </c>
      <c r="R698" s="1594" t="str">
        <f>+'Serv Ciud'!C5</f>
        <v>SECRETARÍA GENERAL GIT SERVICIO AL CIUDADANO</v>
      </c>
      <c r="S698" s="1592">
        <v>43101</v>
      </c>
      <c r="T698" s="1592">
        <v>43435</v>
      </c>
      <c r="U698" s="371" t="s">
        <v>47</v>
      </c>
      <c r="V698" s="334">
        <f>+'Serv Ciud'!V10</f>
        <v>1</v>
      </c>
      <c r="W698" s="373">
        <f>+V698*O698</f>
        <v>0.1</v>
      </c>
      <c r="X698" s="17"/>
      <c r="Y698" s="17"/>
      <c r="Z698" s="17"/>
      <c r="AA698" s="17"/>
      <c r="AB698" s="17"/>
      <c r="AC698" s="17"/>
      <c r="AD698" s="17"/>
      <c r="AE698" s="17"/>
      <c r="AF698" s="17"/>
      <c r="AG698" s="17"/>
    </row>
    <row r="699" spans="1:33" ht="15.75" customHeight="1">
      <c r="A699" s="1539"/>
      <c r="B699" s="1539"/>
      <c r="C699" s="1532"/>
      <c r="D699" s="1532"/>
      <c r="E699" s="1536"/>
      <c r="F699" s="1536"/>
      <c r="G699" s="1539"/>
      <c r="H699" s="1532"/>
      <c r="I699" s="1532"/>
      <c r="J699" s="1532"/>
      <c r="K699" s="1532"/>
      <c r="L699" s="1532"/>
      <c r="M699" s="1532"/>
      <c r="N699" s="1532"/>
      <c r="O699" s="1558"/>
      <c r="P699" s="1558"/>
      <c r="Q699" s="1558"/>
      <c r="R699" s="1532"/>
      <c r="S699" s="1558"/>
      <c r="T699" s="1558"/>
      <c r="U699" s="374" t="s">
        <v>48</v>
      </c>
      <c r="V699" s="337">
        <f>+'Serv Ciud'!V11</f>
        <v>0.73749999999999993</v>
      </c>
      <c r="W699" s="375">
        <f>+V699*O698</f>
        <v>7.3749999999999996E-2</v>
      </c>
      <c r="X699" s="17"/>
      <c r="Y699" s="17"/>
      <c r="Z699" s="17"/>
      <c r="AA699" s="17"/>
      <c r="AB699" s="17"/>
      <c r="AC699" s="17"/>
      <c r="AD699" s="17"/>
      <c r="AE699" s="17"/>
      <c r="AF699" s="17"/>
      <c r="AG699" s="17"/>
    </row>
    <row r="700" spans="1:33" ht="15.75" customHeight="1">
      <c r="A700" s="1539"/>
      <c r="B700" s="1539"/>
      <c r="C700" s="1532"/>
      <c r="D700" s="1532"/>
      <c r="E700" s="1536"/>
      <c r="F700" s="1536"/>
      <c r="G700" s="1539"/>
      <c r="H700" s="1532"/>
      <c r="I700" s="1532"/>
      <c r="J700" s="1532"/>
      <c r="K700" s="1532"/>
      <c r="L700" s="1532"/>
      <c r="M700" s="1532"/>
      <c r="N700" s="1532"/>
      <c r="O700" s="1561">
        <f>+'Serv Ciud'!W12</f>
        <v>0.1</v>
      </c>
      <c r="P700" s="1604" t="s">
        <v>893</v>
      </c>
      <c r="Q700" s="1604" t="str">
        <f>+'Serv Ciud'!C12</f>
        <v>Definir lineamientos para la atención de  las Peticiones de Grupos Etnicos o Culturales.</v>
      </c>
      <c r="R700" s="1532"/>
      <c r="S700" s="1591">
        <v>43101</v>
      </c>
      <c r="T700" s="1591">
        <v>43435</v>
      </c>
      <c r="U700" s="374" t="s">
        <v>47</v>
      </c>
      <c r="V700" s="337">
        <f>+'Serv Ciud'!V12</f>
        <v>1</v>
      </c>
      <c r="W700" s="375">
        <f>+V700*O700</f>
        <v>0.1</v>
      </c>
      <c r="X700" s="17"/>
      <c r="Y700" s="17"/>
      <c r="Z700" s="17"/>
      <c r="AA700" s="17"/>
      <c r="AB700" s="17"/>
      <c r="AC700" s="17"/>
      <c r="AD700" s="17"/>
      <c r="AE700" s="17"/>
      <c r="AF700" s="17"/>
      <c r="AG700" s="17"/>
    </row>
    <row r="701" spans="1:33" ht="15.75" customHeight="1">
      <c r="A701" s="1539"/>
      <c r="B701" s="1539"/>
      <c r="C701" s="1532"/>
      <c r="D701" s="1532"/>
      <c r="E701" s="1536"/>
      <c r="F701" s="1536"/>
      <c r="G701" s="1539"/>
      <c r="H701" s="1532"/>
      <c r="I701" s="1532"/>
      <c r="J701" s="1532"/>
      <c r="K701" s="1532"/>
      <c r="L701" s="1532"/>
      <c r="M701" s="1532"/>
      <c r="N701" s="1532"/>
      <c r="O701" s="1558"/>
      <c r="P701" s="1558"/>
      <c r="Q701" s="1558"/>
      <c r="R701" s="1532"/>
      <c r="S701" s="1558"/>
      <c r="T701" s="1558"/>
      <c r="U701" s="374" t="s">
        <v>48</v>
      </c>
      <c r="V701" s="337">
        <f>+'Serv Ciud'!V13</f>
        <v>0.46500000000000002</v>
      </c>
      <c r="W701" s="375">
        <f>+V701*O700</f>
        <v>4.6500000000000007E-2</v>
      </c>
      <c r="X701" s="17"/>
      <c r="Y701" s="17"/>
      <c r="Z701" s="17"/>
      <c r="AA701" s="17"/>
      <c r="AB701" s="17"/>
      <c r="AC701" s="17"/>
      <c r="AD701" s="17"/>
      <c r="AE701" s="17"/>
      <c r="AF701" s="17"/>
      <c r="AG701" s="17"/>
    </row>
    <row r="702" spans="1:33" ht="15.75" customHeight="1">
      <c r="A702" s="1539"/>
      <c r="B702" s="1539"/>
      <c r="C702" s="1532"/>
      <c r="D702" s="1532"/>
      <c r="E702" s="1536"/>
      <c r="F702" s="1536"/>
      <c r="G702" s="1539"/>
      <c r="H702" s="1532"/>
      <c r="I702" s="1558"/>
      <c r="J702" s="1558"/>
      <c r="K702" s="1532"/>
      <c r="L702" s="1532"/>
      <c r="M702" s="1532"/>
      <c r="N702" s="1532"/>
      <c r="O702" s="1561">
        <f>+'Serv Ciud'!W14</f>
        <v>0.1</v>
      </c>
      <c r="P702" s="1604" t="s">
        <v>893</v>
      </c>
      <c r="Q702" s="1604" t="str">
        <f>+'Serv Ciud'!C14</f>
        <v>Acercar la oferta institucional al ciudadano por medio de las unidades móviles.</v>
      </c>
      <c r="R702" s="1532"/>
      <c r="S702" s="1591">
        <v>43101</v>
      </c>
      <c r="T702" s="1591">
        <v>43435</v>
      </c>
      <c r="U702" s="374" t="s">
        <v>47</v>
      </c>
      <c r="V702" s="337">
        <f>+'Serv Ciud'!V14</f>
        <v>1</v>
      </c>
      <c r="W702" s="375">
        <f>+V702*O702</f>
        <v>0.1</v>
      </c>
      <c r="X702" s="17"/>
      <c r="Y702" s="17"/>
      <c r="Z702" s="17"/>
      <c r="AA702" s="17"/>
      <c r="AB702" s="17"/>
      <c r="AC702" s="17"/>
      <c r="AD702" s="17"/>
      <c r="AE702" s="17"/>
      <c r="AF702" s="17"/>
      <c r="AG702" s="17"/>
    </row>
    <row r="703" spans="1:33" ht="15.75" customHeight="1">
      <c r="A703" s="1539"/>
      <c r="B703" s="1539"/>
      <c r="C703" s="1532"/>
      <c r="D703" s="1532"/>
      <c r="E703" s="1536"/>
      <c r="F703" s="1536"/>
      <c r="G703" s="1539"/>
      <c r="H703" s="1532"/>
      <c r="I703" s="1596" t="s">
        <v>48</v>
      </c>
      <c r="J703" s="1561">
        <f>+'Serv Ciud'!V6</f>
        <v>0.75</v>
      </c>
      <c r="K703" s="1532"/>
      <c r="L703" s="1532"/>
      <c r="M703" s="1532"/>
      <c r="N703" s="1532"/>
      <c r="O703" s="1558"/>
      <c r="P703" s="1558"/>
      <c r="Q703" s="1558"/>
      <c r="R703" s="1532"/>
      <c r="S703" s="1558"/>
      <c r="T703" s="1558"/>
      <c r="U703" s="374" t="s">
        <v>48</v>
      </c>
      <c r="V703" s="337">
        <f>+'Serv Ciud'!V15</f>
        <v>0.66</v>
      </c>
      <c r="W703" s="375">
        <f>+V703*O702</f>
        <v>6.6000000000000003E-2</v>
      </c>
      <c r="X703" s="17"/>
      <c r="Y703" s="17"/>
      <c r="Z703" s="17"/>
      <c r="AA703" s="17"/>
      <c r="AB703" s="17"/>
      <c r="AC703" s="17"/>
      <c r="AD703" s="17"/>
      <c r="AE703" s="17"/>
      <c r="AF703" s="17"/>
      <c r="AG703" s="17"/>
    </row>
    <row r="704" spans="1:33" ht="19.5" customHeight="1">
      <c r="A704" s="1539"/>
      <c r="B704" s="1539"/>
      <c r="C704" s="1532"/>
      <c r="D704" s="1532"/>
      <c r="E704" s="1536"/>
      <c r="F704" s="1536"/>
      <c r="G704" s="1539"/>
      <c r="H704" s="1532"/>
      <c r="I704" s="1532"/>
      <c r="J704" s="1532"/>
      <c r="K704" s="1532"/>
      <c r="L704" s="1532"/>
      <c r="M704" s="1532"/>
      <c r="N704" s="1532"/>
      <c r="O704" s="1561">
        <f>+'Serv Ciud'!W16</f>
        <v>0.05</v>
      </c>
      <c r="P704" s="1604" t="s">
        <v>893</v>
      </c>
      <c r="Q704" s="1604" t="str">
        <f>+'Serv Ciud'!C16</f>
        <v xml:space="preserve">Difundir la política de protección de datos personales en los diferentes canales de atención. </v>
      </c>
      <c r="R704" s="1532"/>
      <c r="S704" s="1591">
        <v>43101</v>
      </c>
      <c r="T704" s="1591">
        <v>43435</v>
      </c>
      <c r="U704" s="374" t="s">
        <v>47</v>
      </c>
      <c r="V704" s="337">
        <f>+'Serv Ciud'!V16</f>
        <v>1</v>
      </c>
      <c r="W704" s="375">
        <f>+V704*O704</f>
        <v>0.05</v>
      </c>
      <c r="X704" s="17"/>
      <c r="Y704" s="17"/>
      <c r="Z704" s="17"/>
      <c r="AA704" s="17"/>
      <c r="AB704" s="17"/>
      <c r="AC704" s="17"/>
      <c r="AD704" s="17"/>
      <c r="AE704" s="17"/>
      <c r="AF704" s="17"/>
      <c r="AG704" s="17"/>
    </row>
    <row r="705" spans="1:33" ht="19.5" customHeight="1">
      <c r="A705" s="1539"/>
      <c r="B705" s="1539"/>
      <c r="C705" s="1532"/>
      <c r="D705" s="1532"/>
      <c r="E705" s="1536"/>
      <c r="F705" s="1536"/>
      <c r="G705" s="1539"/>
      <c r="H705" s="1532"/>
      <c r="I705" s="1532"/>
      <c r="J705" s="1532"/>
      <c r="K705" s="1532"/>
      <c r="L705" s="1532"/>
      <c r="M705" s="1532"/>
      <c r="N705" s="1532"/>
      <c r="O705" s="1558"/>
      <c r="P705" s="1558"/>
      <c r="Q705" s="1558"/>
      <c r="R705" s="1532"/>
      <c r="S705" s="1558"/>
      <c r="T705" s="1558"/>
      <c r="U705" s="374" t="s">
        <v>48</v>
      </c>
      <c r="V705" s="337">
        <f>+'Serv Ciud'!V17</f>
        <v>0.66</v>
      </c>
      <c r="W705" s="375">
        <f>+V705*O704</f>
        <v>3.3000000000000002E-2</v>
      </c>
      <c r="X705" s="17"/>
      <c r="Y705" s="17"/>
      <c r="Z705" s="17"/>
      <c r="AA705" s="17"/>
      <c r="AB705" s="17"/>
      <c r="AC705" s="17"/>
      <c r="AD705" s="17"/>
      <c r="AE705" s="17"/>
      <c r="AF705" s="17"/>
      <c r="AG705" s="17"/>
    </row>
    <row r="706" spans="1:33" ht="15.75" customHeight="1">
      <c r="A706" s="1539"/>
      <c r="B706" s="1539"/>
      <c r="C706" s="1532"/>
      <c r="D706" s="1532"/>
      <c r="E706" s="1536"/>
      <c r="F706" s="1536"/>
      <c r="G706" s="1539"/>
      <c r="H706" s="1532"/>
      <c r="I706" s="1532"/>
      <c r="J706" s="1532"/>
      <c r="K706" s="1532"/>
      <c r="L706" s="1532"/>
      <c r="M706" s="1532"/>
      <c r="N706" s="1532"/>
      <c r="O706" s="1561">
        <f>+'Serv Ciud'!W18</f>
        <v>0.1</v>
      </c>
      <c r="P706" s="1604" t="s">
        <v>893</v>
      </c>
      <c r="Q706" s="1604" t="str">
        <f>+'Serv Ciud'!C18</f>
        <v>Diseñar y desarrollar la estrategia de Participación Ciudadana.</v>
      </c>
      <c r="R706" s="1532"/>
      <c r="S706" s="1591">
        <v>43101</v>
      </c>
      <c r="T706" s="1591">
        <v>43435</v>
      </c>
      <c r="U706" s="374" t="s">
        <v>47</v>
      </c>
      <c r="V706" s="337">
        <f>+'Serv Ciud'!V18</f>
        <v>0.99999999999999989</v>
      </c>
      <c r="W706" s="375">
        <f>+V706*O706</f>
        <v>9.9999999999999992E-2</v>
      </c>
      <c r="X706" s="17"/>
      <c r="Y706" s="17"/>
      <c r="Z706" s="17"/>
      <c r="AA706" s="17"/>
      <c r="AB706" s="17"/>
      <c r="AC706" s="17"/>
      <c r="AD706" s="17"/>
      <c r="AE706" s="17"/>
      <c r="AF706" s="17"/>
      <c r="AG706" s="17"/>
    </row>
    <row r="707" spans="1:33" ht="15.75" customHeight="1">
      <c r="A707" s="1539"/>
      <c r="B707" s="1539"/>
      <c r="C707" s="1532"/>
      <c r="D707" s="1532"/>
      <c r="E707" s="1536"/>
      <c r="F707" s="1536"/>
      <c r="G707" s="1539"/>
      <c r="H707" s="1558"/>
      <c r="I707" s="1558"/>
      <c r="J707" s="1558"/>
      <c r="K707" s="1558"/>
      <c r="L707" s="1558"/>
      <c r="M707" s="1558"/>
      <c r="N707" s="1558"/>
      <c r="O707" s="1558"/>
      <c r="P707" s="1558"/>
      <c r="Q707" s="1558"/>
      <c r="R707" s="1532"/>
      <c r="S707" s="1558"/>
      <c r="T707" s="1558"/>
      <c r="U707" s="374" t="s">
        <v>48</v>
      </c>
      <c r="V707" s="337">
        <f>+'Serv Ciud'!V19</f>
        <v>0.38</v>
      </c>
      <c r="W707" s="375">
        <f>+V707*O706</f>
        <v>3.8000000000000006E-2</v>
      </c>
      <c r="X707" s="17"/>
      <c r="Y707" s="17"/>
      <c r="Z707" s="17"/>
      <c r="AA707" s="17"/>
      <c r="AB707" s="17"/>
      <c r="AC707" s="17"/>
      <c r="AD707" s="17"/>
      <c r="AE707" s="17"/>
      <c r="AF707" s="17"/>
      <c r="AG707" s="17"/>
    </row>
    <row r="708" spans="1:33" ht="15.75" customHeight="1">
      <c r="A708" s="1539"/>
      <c r="B708" s="1539"/>
      <c r="C708" s="1532"/>
      <c r="D708" s="1532"/>
      <c r="E708" s="1536"/>
      <c r="F708" s="1536"/>
      <c r="G708" s="1539"/>
      <c r="H708" s="1639">
        <f>+'Serv Ciud'!W7</f>
        <v>0.3</v>
      </c>
      <c r="I708" s="1596" t="s">
        <v>47</v>
      </c>
      <c r="J708" s="1561">
        <f>+'Serv Ciud'!V7</f>
        <v>0.99999999999999989</v>
      </c>
      <c r="K708" s="1609">
        <f>+'Serv Ciud'!E7</f>
        <v>1</v>
      </c>
      <c r="L708" s="1610" t="str">
        <f>+'Serv Ciud'!D7</f>
        <v>Porcentaje</v>
      </c>
      <c r="M708" s="1610" t="str">
        <f>+'Serv Ciud'!F7</f>
        <v>Socialización del modelo de gestión publica eficiente.</v>
      </c>
      <c r="N708" s="1610" t="str">
        <f>+'Serv Ciud'!G7</f>
        <v>Eficacia</v>
      </c>
      <c r="O708" s="1561">
        <f>+'Serv Ciud'!W20</f>
        <v>0.1</v>
      </c>
      <c r="P708" s="1604" t="s">
        <v>893</v>
      </c>
      <c r="Q708" s="1604" t="str">
        <f>+'Serv Ciud'!C20</f>
        <v>Realizar el primer encuetro de servicio al ciudadano del IGAC.</v>
      </c>
      <c r="R708" s="1532"/>
      <c r="S708" s="1591">
        <v>43101</v>
      </c>
      <c r="T708" s="1591">
        <v>43435</v>
      </c>
      <c r="U708" s="374" t="s">
        <v>47</v>
      </c>
      <c r="V708" s="337">
        <f>+'Serv Ciud'!V20</f>
        <v>1</v>
      </c>
      <c r="W708" s="375">
        <f>+V708*O708</f>
        <v>0.1</v>
      </c>
      <c r="X708" s="17"/>
      <c r="Y708" s="17"/>
      <c r="Z708" s="17"/>
      <c r="AA708" s="17"/>
      <c r="AB708" s="17"/>
      <c r="AC708" s="17"/>
      <c r="AD708" s="17"/>
      <c r="AE708" s="17"/>
      <c r="AF708" s="17"/>
      <c r="AG708" s="17"/>
    </row>
    <row r="709" spans="1:33" ht="15.75" customHeight="1">
      <c r="A709" s="1539"/>
      <c r="B709" s="1539"/>
      <c r="C709" s="1532"/>
      <c r="D709" s="1532"/>
      <c r="E709" s="1536"/>
      <c r="F709" s="1536"/>
      <c r="G709" s="1539"/>
      <c r="H709" s="1532"/>
      <c r="I709" s="1532"/>
      <c r="J709" s="1532"/>
      <c r="K709" s="1532"/>
      <c r="L709" s="1532"/>
      <c r="M709" s="1532"/>
      <c r="N709" s="1532"/>
      <c r="O709" s="1558"/>
      <c r="P709" s="1558"/>
      <c r="Q709" s="1558"/>
      <c r="R709" s="1532"/>
      <c r="S709" s="1558"/>
      <c r="T709" s="1558"/>
      <c r="U709" s="374" t="s">
        <v>48</v>
      </c>
      <c r="V709" s="337">
        <f>+'Serv Ciud'!V21</f>
        <v>1</v>
      </c>
      <c r="W709" s="375">
        <f>+V709*O708</f>
        <v>0.1</v>
      </c>
      <c r="X709" s="17"/>
      <c r="Y709" s="17"/>
      <c r="Z709" s="17"/>
      <c r="AA709" s="17"/>
      <c r="AB709" s="17"/>
      <c r="AC709" s="17"/>
      <c r="AD709" s="17"/>
      <c r="AE709" s="17"/>
      <c r="AF709" s="17"/>
      <c r="AG709" s="17"/>
    </row>
    <row r="710" spans="1:33" ht="29.25" customHeight="1">
      <c r="A710" s="1539"/>
      <c r="B710" s="1539"/>
      <c r="C710" s="1532"/>
      <c r="D710" s="1532"/>
      <c r="E710" s="1536"/>
      <c r="F710" s="1536"/>
      <c r="G710" s="1539"/>
      <c r="H710" s="1532"/>
      <c r="I710" s="1532"/>
      <c r="J710" s="1532"/>
      <c r="K710" s="1532"/>
      <c r="L710" s="1532"/>
      <c r="M710" s="1532"/>
      <c r="N710" s="1532"/>
      <c r="O710" s="1561">
        <f>+'Serv Ciud'!W22</f>
        <v>0.1</v>
      </c>
      <c r="P710" s="1604" t="s">
        <v>893</v>
      </c>
      <c r="Q710" s="1604" t="str">
        <f>+'Serv Ciud'!C22</f>
        <v>Implementar mecanismos de evaluación periódica del desempeño de los servidores en torno al servicio al ciudadano.</v>
      </c>
      <c r="R710" s="1532"/>
      <c r="S710" s="1591">
        <v>43101</v>
      </c>
      <c r="T710" s="1591">
        <v>43435</v>
      </c>
      <c r="U710" s="374" t="s">
        <v>47</v>
      </c>
      <c r="V710" s="337">
        <f>+'Serv Ciud'!V22</f>
        <v>1</v>
      </c>
      <c r="W710" s="375">
        <f>+V710*O710</f>
        <v>0.1</v>
      </c>
      <c r="X710" s="17"/>
      <c r="Y710" s="17"/>
      <c r="Z710" s="17"/>
      <c r="AA710" s="17"/>
      <c r="AB710" s="17"/>
      <c r="AC710" s="17"/>
      <c r="AD710" s="17"/>
      <c r="AE710" s="17"/>
      <c r="AF710" s="17"/>
      <c r="AG710" s="17"/>
    </row>
    <row r="711" spans="1:33" ht="29.25" customHeight="1">
      <c r="A711" s="1539"/>
      <c r="B711" s="1539"/>
      <c r="C711" s="1532"/>
      <c r="D711" s="1532"/>
      <c r="E711" s="1536"/>
      <c r="F711" s="1536"/>
      <c r="G711" s="1539"/>
      <c r="H711" s="1532"/>
      <c r="I711" s="1567"/>
      <c r="J711" s="1567"/>
      <c r="K711" s="1532"/>
      <c r="L711" s="1532"/>
      <c r="M711" s="1532"/>
      <c r="N711" s="1532"/>
      <c r="O711" s="1558"/>
      <c r="P711" s="1558"/>
      <c r="Q711" s="1558"/>
      <c r="R711" s="1532"/>
      <c r="S711" s="1558"/>
      <c r="T711" s="1558"/>
      <c r="U711" s="374" t="s">
        <v>48</v>
      </c>
      <c r="V711" s="337">
        <f>+'Serv Ciud'!V23</f>
        <v>0.5</v>
      </c>
      <c r="W711" s="375">
        <f>+V711*O710</f>
        <v>0.05</v>
      </c>
      <c r="X711" s="17"/>
      <c r="Y711" s="17"/>
      <c r="Z711" s="17"/>
      <c r="AA711" s="17"/>
      <c r="AB711" s="17"/>
      <c r="AC711" s="17"/>
      <c r="AD711" s="17"/>
      <c r="AE711" s="17"/>
      <c r="AF711" s="17"/>
      <c r="AG711" s="17"/>
    </row>
    <row r="712" spans="1:33" ht="15.75" customHeight="1">
      <c r="A712" s="1539"/>
      <c r="B712" s="1539"/>
      <c r="C712" s="1532"/>
      <c r="D712" s="1532"/>
      <c r="E712" s="1536"/>
      <c r="F712" s="1536"/>
      <c r="G712" s="1539"/>
      <c r="H712" s="1532"/>
      <c r="I712" s="1596" t="s">
        <v>48</v>
      </c>
      <c r="J712" s="1561">
        <f>+'Serv Ciud'!V8</f>
        <v>0.67699999999999994</v>
      </c>
      <c r="K712" s="1532"/>
      <c r="L712" s="1532"/>
      <c r="M712" s="1532"/>
      <c r="N712" s="1532"/>
      <c r="O712" s="1561">
        <f>+'Serv Ciud'!W24</f>
        <v>0.2</v>
      </c>
      <c r="P712" s="1604" t="s">
        <v>893</v>
      </c>
      <c r="Q712" s="1604" t="str">
        <f>+'Serv Ciud'!C24</f>
        <v>Medir de la satisfacción de los usuarios</v>
      </c>
      <c r="R712" s="1532"/>
      <c r="S712" s="1591">
        <v>43101</v>
      </c>
      <c r="T712" s="1591">
        <v>43435</v>
      </c>
      <c r="U712" s="374" t="s">
        <v>47</v>
      </c>
      <c r="V712" s="337">
        <f>+'Serv Ciud'!V24</f>
        <v>1</v>
      </c>
      <c r="W712" s="375">
        <f>+V712*O712</f>
        <v>0.2</v>
      </c>
      <c r="X712" s="17"/>
      <c r="Y712" s="17"/>
      <c r="Z712" s="17"/>
      <c r="AA712" s="17"/>
      <c r="AB712" s="17"/>
      <c r="AC712" s="17"/>
      <c r="AD712" s="17"/>
      <c r="AE712" s="17"/>
      <c r="AF712" s="17"/>
      <c r="AG712" s="17"/>
    </row>
    <row r="713" spans="1:33" ht="15.75" customHeight="1">
      <c r="A713" s="1539"/>
      <c r="B713" s="1539"/>
      <c r="C713" s="1532"/>
      <c r="D713" s="1532"/>
      <c r="E713" s="1536"/>
      <c r="F713" s="1536"/>
      <c r="G713" s="1539"/>
      <c r="H713" s="1532"/>
      <c r="I713" s="1532"/>
      <c r="J713" s="1532"/>
      <c r="K713" s="1532"/>
      <c r="L713" s="1532"/>
      <c r="M713" s="1532"/>
      <c r="N713" s="1532"/>
      <c r="O713" s="1558"/>
      <c r="P713" s="1558"/>
      <c r="Q713" s="1558"/>
      <c r="R713" s="1532"/>
      <c r="S713" s="1558"/>
      <c r="T713" s="1558"/>
      <c r="U713" s="374" t="s">
        <v>48</v>
      </c>
      <c r="V713" s="337">
        <f>+'Serv Ciud'!V25</f>
        <v>0.60000000000000009</v>
      </c>
      <c r="W713" s="375">
        <f>+V713*O712</f>
        <v>0.12000000000000002</v>
      </c>
      <c r="X713" s="17"/>
      <c r="Y713" s="17"/>
      <c r="Z713" s="17"/>
      <c r="AA713" s="17"/>
      <c r="AB713" s="17"/>
      <c r="AC713" s="17"/>
      <c r="AD713" s="17"/>
      <c r="AE713" s="17"/>
      <c r="AF713" s="17"/>
      <c r="AG713" s="17"/>
    </row>
    <row r="714" spans="1:33" ht="15.75" customHeight="1">
      <c r="A714" s="1539"/>
      <c r="B714" s="1539"/>
      <c r="C714" s="1532"/>
      <c r="D714" s="1532"/>
      <c r="E714" s="1536"/>
      <c r="F714" s="1536"/>
      <c r="G714" s="1539"/>
      <c r="H714" s="1532"/>
      <c r="I714" s="1532"/>
      <c r="J714" s="1532"/>
      <c r="K714" s="1532"/>
      <c r="L714" s="1532"/>
      <c r="M714" s="1532"/>
      <c r="N714" s="1532"/>
      <c r="O714" s="1561">
        <f>+'Serv Ciud'!W26</f>
        <v>0.15</v>
      </c>
      <c r="P714" s="1604" t="s">
        <v>893</v>
      </c>
      <c r="Q714" s="1604" t="str">
        <f>+'Serv Ciud'!C26</f>
        <v>Elaborar y socializar la Caracterización usuarios y partes interesadas</v>
      </c>
      <c r="R714" s="1532"/>
      <c r="S714" s="1591">
        <v>43101</v>
      </c>
      <c r="T714" s="1591">
        <v>43435</v>
      </c>
      <c r="U714" s="374" t="s">
        <v>47</v>
      </c>
      <c r="V714" s="337">
        <f>+'Serv Ciud'!V26</f>
        <v>1</v>
      </c>
      <c r="W714" s="375">
        <f>+V714*O714</f>
        <v>0.15</v>
      </c>
      <c r="X714" s="17"/>
      <c r="Y714" s="17"/>
      <c r="Z714" s="17"/>
      <c r="AA714" s="17"/>
      <c r="AB714" s="17"/>
      <c r="AC714" s="17"/>
      <c r="AD714" s="17"/>
      <c r="AE714" s="17"/>
      <c r="AF714" s="17"/>
      <c r="AG714" s="17"/>
    </row>
    <row r="715" spans="1:33" ht="15.75" customHeight="1">
      <c r="A715" s="1539"/>
      <c r="B715" s="1539"/>
      <c r="C715" s="1532"/>
      <c r="D715" s="1532"/>
      <c r="E715" s="1537"/>
      <c r="F715" s="1536"/>
      <c r="G715" s="1540"/>
      <c r="H715" s="1533"/>
      <c r="I715" s="1533"/>
      <c r="J715" s="1533"/>
      <c r="K715" s="1533"/>
      <c r="L715" s="1533"/>
      <c r="M715" s="1533"/>
      <c r="N715" s="1533"/>
      <c r="O715" s="1533"/>
      <c r="P715" s="1558"/>
      <c r="Q715" s="1533"/>
      <c r="R715" s="1533"/>
      <c r="S715" s="1533"/>
      <c r="T715" s="1533"/>
      <c r="U715" s="384" t="s">
        <v>48</v>
      </c>
      <c r="V715" s="344">
        <f>+'Serv Ciud'!V27</f>
        <v>0.2</v>
      </c>
      <c r="W715" s="386">
        <f>+V715*O714</f>
        <v>0.03</v>
      </c>
      <c r="X715" s="17"/>
      <c r="Y715" s="17"/>
      <c r="Z715" s="17"/>
      <c r="AA715" s="17"/>
      <c r="AB715" s="17"/>
      <c r="AC715" s="17"/>
      <c r="AD715" s="17"/>
      <c r="AE715" s="17"/>
      <c r="AF715" s="17"/>
      <c r="AG715" s="17"/>
    </row>
    <row r="716" spans="1:33" ht="15.75" customHeight="1">
      <c r="A716" s="1539"/>
      <c r="B716" s="1539"/>
      <c r="C716" s="1532"/>
      <c r="D716" s="1532"/>
      <c r="E716" s="1535" t="s">
        <v>891</v>
      </c>
      <c r="F716" s="1536"/>
      <c r="G716" s="1602" t="str">
        <f>+'Serv Ciud'!A33</f>
        <v>Documentos de análisis para el fortalecimiento institucional elaborados.</v>
      </c>
      <c r="H716" s="1571">
        <f>+'Serv Ciud'!W31</f>
        <v>0.4</v>
      </c>
      <c r="I716" s="1605" t="s">
        <v>47</v>
      </c>
      <c r="J716" s="1571">
        <f>+'Serv Ciud'!V31</f>
        <v>0.99999999999999989</v>
      </c>
      <c r="K716" s="1607">
        <f>+'Serv Ciud'!E31</f>
        <v>1</v>
      </c>
      <c r="L716" s="1601" t="str">
        <f>+'Serv Ciud'!D31</f>
        <v>Porcentaje</v>
      </c>
      <c r="M716" s="1601" t="str">
        <f>+'Serv Ciud'!F31</f>
        <v>Seguimiento y control de las PQRD</v>
      </c>
      <c r="N716" s="1601" t="str">
        <f>+'Serv Ciud'!G31</f>
        <v>Eficacia</v>
      </c>
      <c r="O716" s="1571">
        <f>+'Serv Ciud'!W34</f>
        <v>0.15</v>
      </c>
      <c r="P716" s="1604" t="s">
        <v>893</v>
      </c>
      <c r="Q716" s="1612" t="str">
        <f>+'Serv Ciud'!C34</f>
        <v>Promover Buenas prácticas para mejorar la gestión de las PQRDS.</v>
      </c>
      <c r="R716" s="1594" t="str">
        <f>+'Serv Ciud'!C31</f>
        <v>SECRETARÍA GENERAL GIT SERVICIO AL CIUDADANO</v>
      </c>
      <c r="S716" s="1592">
        <v>43101</v>
      </c>
      <c r="T716" s="1592">
        <v>43435</v>
      </c>
      <c r="U716" s="371" t="s">
        <v>47</v>
      </c>
      <c r="V716" s="334">
        <f>+'Serv Ciud'!V34</f>
        <v>1</v>
      </c>
      <c r="W716" s="373">
        <f>+V716*O716</f>
        <v>0.15</v>
      </c>
      <c r="X716" s="17"/>
      <c r="Y716" s="17"/>
      <c r="Z716" s="17"/>
      <c r="AA716" s="17"/>
      <c r="AB716" s="17"/>
      <c r="AC716" s="17"/>
      <c r="AD716" s="17"/>
      <c r="AE716" s="17"/>
      <c r="AF716" s="17"/>
      <c r="AG716" s="17"/>
    </row>
    <row r="717" spans="1:33" ht="15.75" customHeight="1">
      <c r="A717" s="1539"/>
      <c r="B717" s="1539"/>
      <c r="C717" s="1532"/>
      <c r="D717" s="1532"/>
      <c r="E717" s="1536"/>
      <c r="F717" s="1536"/>
      <c r="G717" s="1539"/>
      <c r="H717" s="1532"/>
      <c r="I717" s="1532"/>
      <c r="J717" s="1532"/>
      <c r="K717" s="1532"/>
      <c r="L717" s="1532"/>
      <c r="M717" s="1532"/>
      <c r="N717" s="1532"/>
      <c r="O717" s="1558"/>
      <c r="P717" s="1558"/>
      <c r="Q717" s="1558"/>
      <c r="R717" s="1532"/>
      <c r="S717" s="1558"/>
      <c r="T717" s="1558"/>
      <c r="U717" s="374" t="s">
        <v>48</v>
      </c>
      <c r="V717" s="337">
        <f>+'Serv Ciud'!V35</f>
        <v>0.79400000000000004</v>
      </c>
      <c r="W717" s="375">
        <f>+V717*O716</f>
        <v>0.1191</v>
      </c>
      <c r="X717" s="17"/>
      <c r="Y717" s="17"/>
      <c r="Z717" s="17"/>
      <c r="AA717" s="17"/>
      <c r="AB717" s="17"/>
      <c r="AC717" s="17"/>
      <c r="AD717" s="17"/>
      <c r="AE717" s="17"/>
      <c r="AF717" s="17"/>
      <c r="AG717" s="17"/>
    </row>
    <row r="718" spans="1:33" ht="15.75" customHeight="1">
      <c r="A718" s="1539"/>
      <c r="B718" s="1539"/>
      <c r="C718" s="1532"/>
      <c r="D718" s="1532"/>
      <c r="E718" s="1536"/>
      <c r="F718" s="1536"/>
      <c r="G718" s="1539"/>
      <c r="H718" s="1532"/>
      <c r="I718" s="1532"/>
      <c r="J718" s="1532"/>
      <c r="K718" s="1532"/>
      <c r="L718" s="1532"/>
      <c r="M718" s="1532"/>
      <c r="N718" s="1532"/>
      <c r="O718" s="1593">
        <f>+'Serv Ciud'!W36</f>
        <v>0.1</v>
      </c>
      <c r="P718" s="1604" t="s">
        <v>893</v>
      </c>
      <c r="Q718" s="1613" t="str">
        <f>+'Serv Ciud'!C36</f>
        <v>Socializar y difundir la Figura del Defensor al Ciudadano.</v>
      </c>
      <c r="R718" s="1532"/>
      <c r="S718" s="1591">
        <v>43101</v>
      </c>
      <c r="T718" s="1591">
        <v>43435</v>
      </c>
      <c r="U718" s="374" t="s">
        <v>47</v>
      </c>
      <c r="V718" s="337">
        <f>+'Serv Ciud'!V36</f>
        <v>0.99999999999999989</v>
      </c>
      <c r="W718" s="375">
        <f>+V718*O718</f>
        <v>9.9999999999999992E-2</v>
      </c>
      <c r="X718" s="17"/>
      <c r="Y718" s="17"/>
      <c r="Z718" s="17"/>
      <c r="AA718" s="17"/>
      <c r="AB718" s="17"/>
      <c r="AC718" s="17"/>
      <c r="AD718" s="17"/>
      <c r="AE718" s="17"/>
      <c r="AF718" s="17"/>
      <c r="AG718" s="17"/>
    </row>
    <row r="719" spans="1:33" ht="15.75" customHeight="1">
      <c r="A719" s="1539"/>
      <c r="B719" s="1539"/>
      <c r="C719" s="1532"/>
      <c r="D719" s="1532"/>
      <c r="E719" s="1536"/>
      <c r="F719" s="1536"/>
      <c r="G719" s="1539"/>
      <c r="H719" s="1532"/>
      <c r="I719" s="1532"/>
      <c r="J719" s="1532"/>
      <c r="K719" s="1532"/>
      <c r="L719" s="1532"/>
      <c r="M719" s="1532"/>
      <c r="N719" s="1532"/>
      <c r="O719" s="1558"/>
      <c r="P719" s="1558"/>
      <c r="Q719" s="1558"/>
      <c r="R719" s="1532"/>
      <c r="S719" s="1558"/>
      <c r="T719" s="1558"/>
      <c r="U719" s="374" t="s">
        <v>48</v>
      </c>
      <c r="V719" s="337">
        <f>+'Serv Ciud'!V37</f>
        <v>0.89999999999999991</v>
      </c>
      <c r="W719" s="375">
        <f>+V719*O718</f>
        <v>0.09</v>
      </c>
      <c r="X719" s="17"/>
      <c r="Y719" s="17"/>
      <c r="Z719" s="17"/>
      <c r="AA719" s="17"/>
      <c r="AB719" s="17"/>
      <c r="AC719" s="17"/>
      <c r="AD719" s="17"/>
      <c r="AE719" s="17"/>
      <c r="AF719" s="17"/>
      <c r="AG719" s="17"/>
    </row>
    <row r="720" spans="1:33" ht="37.5" customHeight="1">
      <c r="A720" s="1539"/>
      <c r="B720" s="1539"/>
      <c r="C720" s="1532"/>
      <c r="D720" s="1532"/>
      <c r="E720" s="1536"/>
      <c r="F720" s="1536"/>
      <c r="G720" s="1539"/>
      <c r="H720" s="1532"/>
      <c r="I720" s="1532"/>
      <c r="J720" s="1532"/>
      <c r="K720" s="1532"/>
      <c r="L720" s="1532"/>
      <c r="M720" s="1532"/>
      <c r="N720" s="1532"/>
      <c r="O720" s="1593">
        <f>+'Serv Ciud'!W38</f>
        <v>0.05</v>
      </c>
      <c r="P720" s="1604" t="s">
        <v>893</v>
      </c>
      <c r="Q720" s="1613" t="str">
        <f>+'Serv Ciud'!C38</f>
        <v>Gestionar la viabilidad de implementar una aplicación para facilitar a los ciudadanos la radicación y consulta de las PQRDS por dispositivos moviles.</v>
      </c>
      <c r="R720" s="1532"/>
      <c r="S720" s="1591">
        <v>43101</v>
      </c>
      <c r="T720" s="1591">
        <v>43435</v>
      </c>
      <c r="U720" s="374" t="s">
        <v>47</v>
      </c>
      <c r="V720" s="337">
        <f>+'Serv Ciud'!V38</f>
        <v>1</v>
      </c>
      <c r="W720" s="375">
        <f>+V720*O720</f>
        <v>0.05</v>
      </c>
      <c r="X720" s="17"/>
      <c r="Y720" s="17"/>
      <c r="Z720" s="17"/>
      <c r="AA720" s="17"/>
      <c r="AB720" s="17"/>
      <c r="AC720" s="17"/>
      <c r="AD720" s="17"/>
      <c r="AE720" s="17"/>
      <c r="AF720" s="17"/>
      <c r="AG720" s="17"/>
    </row>
    <row r="721" spans="1:33" ht="37.5" customHeight="1">
      <c r="A721" s="1539"/>
      <c r="B721" s="1539"/>
      <c r="C721" s="1532"/>
      <c r="D721" s="1532"/>
      <c r="E721" s="1536"/>
      <c r="F721" s="1536"/>
      <c r="G721" s="1539"/>
      <c r="H721" s="1532"/>
      <c r="I721" s="1558"/>
      <c r="J721" s="1558"/>
      <c r="K721" s="1532"/>
      <c r="L721" s="1532"/>
      <c r="M721" s="1532"/>
      <c r="N721" s="1532"/>
      <c r="O721" s="1558"/>
      <c r="P721" s="1558"/>
      <c r="Q721" s="1558"/>
      <c r="R721" s="1532"/>
      <c r="S721" s="1558"/>
      <c r="T721" s="1558"/>
      <c r="U721" s="374" t="s">
        <v>48</v>
      </c>
      <c r="V721" s="337">
        <f>+'Serv Ciud'!V39</f>
        <v>0.3</v>
      </c>
      <c r="W721" s="375">
        <f>+V721*O720</f>
        <v>1.4999999999999999E-2</v>
      </c>
      <c r="X721" s="17"/>
      <c r="Y721" s="17"/>
      <c r="Z721" s="17"/>
      <c r="AA721" s="17"/>
      <c r="AB721" s="17"/>
      <c r="AC721" s="17"/>
      <c r="AD721" s="17"/>
      <c r="AE721" s="17"/>
      <c r="AF721" s="17"/>
      <c r="AG721" s="17"/>
    </row>
    <row r="722" spans="1:33" ht="15.75" customHeight="1">
      <c r="A722" s="1539"/>
      <c r="B722" s="1539"/>
      <c r="C722" s="1532"/>
      <c r="D722" s="1532"/>
      <c r="E722" s="1536"/>
      <c r="F722" s="1536"/>
      <c r="G722" s="1539"/>
      <c r="H722" s="1532"/>
      <c r="I722" s="1611" t="s">
        <v>48</v>
      </c>
      <c r="J722" s="1603">
        <f>+'Serv Ciud'!V32</f>
        <v>0.63995999999999986</v>
      </c>
      <c r="K722" s="1532"/>
      <c r="L722" s="1532"/>
      <c r="M722" s="1532"/>
      <c r="N722" s="1532"/>
      <c r="O722" s="1593">
        <f>+'Serv Ciud'!W40</f>
        <v>0.6</v>
      </c>
      <c r="P722" s="1604" t="s">
        <v>893</v>
      </c>
      <c r="Q722" s="1613" t="str">
        <f>+'Serv Ciud'!C40</f>
        <v>Elaborar informes de control y seguimiento de las PQRDS.</v>
      </c>
      <c r="R722" s="1532"/>
      <c r="S722" s="1591">
        <v>43101</v>
      </c>
      <c r="T722" s="1591">
        <v>43435</v>
      </c>
      <c r="U722" s="374" t="s">
        <v>47</v>
      </c>
      <c r="V722" s="337">
        <f>+'Serv Ciud'!V40</f>
        <v>1</v>
      </c>
      <c r="W722" s="375">
        <f>+V722*O722</f>
        <v>0.6</v>
      </c>
      <c r="X722" s="17"/>
      <c r="Y722" s="17"/>
      <c r="Z722" s="17"/>
      <c r="AA722" s="17"/>
      <c r="AB722" s="17"/>
      <c r="AC722" s="17"/>
      <c r="AD722" s="17"/>
      <c r="AE722" s="17"/>
      <c r="AF722" s="17"/>
      <c r="AG722" s="17"/>
    </row>
    <row r="723" spans="1:33" ht="15.75" customHeight="1">
      <c r="A723" s="1539"/>
      <c r="B723" s="1539"/>
      <c r="C723" s="1532"/>
      <c r="D723" s="1532"/>
      <c r="E723" s="1536"/>
      <c r="F723" s="1536"/>
      <c r="G723" s="1539"/>
      <c r="H723" s="1532"/>
      <c r="I723" s="1532"/>
      <c r="J723" s="1532"/>
      <c r="K723" s="1532"/>
      <c r="L723" s="1532"/>
      <c r="M723" s="1532"/>
      <c r="N723" s="1532"/>
      <c r="O723" s="1558"/>
      <c r="P723" s="1558"/>
      <c r="Q723" s="1558"/>
      <c r="R723" s="1532"/>
      <c r="S723" s="1558"/>
      <c r="T723" s="1558"/>
      <c r="U723" s="374" t="s">
        <v>48</v>
      </c>
      <c r="V723" s="337">
        <f>+'Serv Ciud'!V41</f>
        <v>0.58309999999999995</v>
      </c>
      <c r="W723" s="375">
        <f>+V723*O722</f>
        <v>0.34985999999999995</v>
      </c>
      <c r="X723" s="17"/>
      <c r="Y723" s="17"/>
      <c r="Z723" s="17"/>
      <c r="AA723" s="17"/>
      <c r="AB723" s="17"/>
      <c r="AC723" s="17"/>
      <c r="AD723" s="17"/>
      <c r="AE723" s="17"/>
      <c r="AF723" s="17"/>
      <c r="AG723" s="17"/>
    </row>
    <row r="724" spans="1:33" ht="15.75" customHeight="1">
      <c r="A724" s="1539"/>
      <c r="B724" s="1539"/>
      <c r="C724" s="1532"/>
      <c r="D724" s="1532"/>
      <c r="E724" s="1536"/>
      <c r="F724" s="1536"/>
      <c r="G724" s="1539"/>
      <c r="H724" s="1532"/>
      <c r="I724" s="1532"/>
      <c r="J724" s="1532"/>
      <c r="K724" s="1532"/>
      <c r="L724" s="1532"/>
      <c r="M724" s="1532"/>
      <c r="N724" s="1532"/>
      <c r="O724" s="1593">
        <f>+'Serv Ciud'!W42</f>
        <v>0.1</v>
      </c>
      <c r="P724" s="1604" t="s">
        <v>893</v>
      </c>
      <c r="Q724" s="1613" t="str">
        <f>+'Serv Ciud'!C42</f>
        <v>Publicar en página web Informe Servicio al Ciudadano</v>
      </c>
      <c r="R724" s="1532"/>
      <c r="S724" s="1591">
        <v>43101</v>
      </c>
      <c r="T724" s="1591">
        <v>43435</v>
      </c>
      <c r="U724" s="374" t="s">
        <v>47</v>
      </c>
      <c r="V724" s="337">
        <f>+'Serv Ciud'!V42</f>
        <v>1</v>
      </c>
      <c r="W724" s="375">
        <f>+V724*O724</f>
        <v>0.1</v>
      </c>
      <c r="X724" s="17"/>
      <c r="Y724" s="17"/>
      <c r="Z724" s="17"/>
      <c r="AA724" s="17"/>
      <c r="AB724" s="17"/>
      <c r="AC724" s="17"/>
      <c r="AD724" s="17"/>
      <c r="AE724" s="17"/>
      <c r="AF724" s="17"/>
      <c r="AG724" s="17"/>
    </row>
    <row r="725" spans="1:33" ht="15.75" customHeight="1">
      <c r="A725" s="1540"/>
      <c r="B725" s="1540"/>
      <c r="C725" s="1533"/>
      <c r="D725" s="1533"/>
      <c r="E725" s="1537"/>
      <c r="F725" s="1537"/>
      <c r="G725" s="1540"/>
      <c r="H725" s="1533"/>
      <c r="I725" s="1533"/>
      <c r="J725" s="1533"/>
      <c r="K725" s="1533"/>
      <c r="L725" s="1533"/>
      <c r="M725" s="1533"/>
      <c r="N725" s="1533"/>
      <c r="O725" s="1533"/>
      <c r="P725" s="1558"/>
      <c r="Q725" s="1533"/>
      <c r="R725" s="1533"/>
      <c r="S725" s="1533"/>
      <c r="T725" s="1533"/>
      <c r="U725" s="384" t="s">
        <v>48</v>
      </c>
      <c r="V725" s="344">
        <f>+'Serv Ciud'!V43</f>
        <v>0.66</v>
      </c>
      <c r="W725" s="386">
        <f>+V725*O724</f>
        <v>6.6000000000000003E-2</v>
      </c>
      <c r="X725" s="17"/>
      <c r="Y725" s="17"/>
      <c r="Z725" s="17"/>
      <c r="AA725" s="17"/>
      <c r="AB725" s="17"/>
      <c r="AC725" s="17"/>
      <c r="AD725" s="17"/>
      <c r="AE725" s="17"/>
      <c r="AF725" s="17"/>
      <c r="AG725" s="17"/>
    </row>
    <row r="726" spans="1:33" ht="15.75" customHeight="1">
      <c r="A726" s="211" t="s">
        <v>56</v>
      </c>
      <c r="B726" s="1543">
        <f>+J727*B698</f>
        <v>2.7363359999999996E-2</v>
      </c>
      <c r="C726" s="1546"/>
      <c r="D726" s="1547"/>
      <c r="E726" s="1547"/>
      <c r="F726" s="1547"/>
      <c r="G726" s="1548"/>
      <c r="H726" s="1575">
        <f>SUM(H698:H725)</f>
        <v>1</v>
      </c>
      <c r="I726" s="214" t="s">
        <v>47</v>
      </c>
      <c r="J726" s="214">
        <f>+'Serv Ciud'!V2</f>
        <v>1</v>
      </c>
      <c r="K726" s="215"/>
      <c r="W726" s="485"/>
      <c r="X726" s="17"/>
      <c r="Y726" s="17"/>
      <c r="Z726" s="17"/>
      <c r="AA726" s="17"/>
      <c r="AB726" s="17"/>
      <c r="AC726" s="17"/>
      <c r="AD726" s="17"/>
      <c r="AE726" s="17"/>
      <c r="AF726" s="17"/>
      <c r="AG726" s="17"/>
    </row>
    <row r="727" spans="1:33" ht="15.75" customHeight="1">
      <c r="A727" s="79" t="str">
        <f>+$F$4</f>
        <v>Septiembre</v>
      </c>
      <c r="B727" s="1542"/>
      <c r="C727" s="1549"/>
      <c r="D727" s="1550"/>
      <c r="E727" s="1550"/>
      <c r="F727" s="1550"/>
      <c r="G727" s="1551"/>
      <c r="H727" s="1533"/>
      <c r="I727" s="87" t="s">
        <v>48</v>
      </c>
      <c r="J727" s="89">
        <f>+'Serv Ciud'!V3</f>
        <v>0.68408399999999991</v>
      </c>
      <c r="K727" s="486"/>
      <c r="L727" s="487"/>
      <c r="M727" s="487"/>
      <c r="N727" s="487"/>
      <c r="O727" s="487"/>
      <c r="P727" s="487"/>
      <c r="Q727" s="487"/>
      <c r="R727" s="487"/>
      <c r="S727" s="487"/>
      <c r="T727" s="487"/>
      <c r="U727" s="487"/>
      <c r="V727" s="487"/>
      <c r="W727" s="488"/>
      <c r="X727" s="17"/>
      <c r="Y727" s="17"/>
      <c r="Z727" s="17"/>
      <c r="AA727" s="17"/>
      <c r="AB727" s="17"/>
      <c r="AC727" s="17"/>
      <c r="AD727" s="17"/>
      <c r="AE727" s="17"/>
      <c r="AF727" s="17"/>
      <c r="AG727" s="17"/>
    </row>
    <row r="728" spans="1:33" ht="15.75" customHeight="1">
      <c r="A728" s="425"/>
      <c r="B728" s="425"/>
      <c r="C728" s="17"/>
      <c r="D728" s="17"/>
      <c r="E728" s="426"/>
      <c r="F728" s="426"/>
      <c r="G728" s="427"/>
      <c r="H728" s="427"/>
      <c r="I728" s="427"/>
      <c r="J728" s="427"/>
      <c r="K728" s="428"/>
      <c r="L728" s="17"/>
      <c r="M728" s="17"/>
      <c r="N728" s="17"/>
      <c r="O728" s="17"/>
      <c r="P728" s="17"/>
      <c r="Q728" s="17"/>
      <c r="R728" s="426"/>
      <c r="S728" s="429"/>
      <c r="T728" s="430"/>
      <c r="U728" s="430"/>
      <c r="V728" s="17"/>
      <c r="W728" s="17"/>
      <c r="X728" s="17"/>
      <c r="Y728" s="17"/>
      <c r="Z728" s="17"/>
      <c r="AA728" s="17"/>
      <c r="AB728" s="17"/>
      <c r="AC728" s="17"/>
      <c r="AD728" s="17"/>
      <c r="AE728" s="17"/>
      <c r="AF728" s="17"/>
      <c r="AG728" s="17"/>
    </row>
    <row r="729" spans="1:33" ht="23.25" customHeight="1">
      <c r="A729" s="1635" t="str">
        <f>+financ!I2</f>
        <v>GESTIÓN FINANCIERA</v>
      </c>
      <c r="B729" s="1538">
        <v>0.1</v>
      </c>
      <c r="C729" s="1534" t="s">
        <v>917</v>
      </c>
      <c r="D729" s="1534"/>
      <c r="E729" s="1535" t="s">
        <v>789</v>
      </c>
      <c r="F729" s="1535" t="s">
        <v>918</v>
      </c>
      <c r="G729" s="1585" t="str">
        <f>+financ!A7</f>
        <v>Nuevo Marco Normativo NICSP implementado</v>
      </c>
      <c r="H729" s="1563">
        <f>+financ!W5</f>
        <v>0.35</v>
      </c>
      <c r="I729" s="1573" t="s">
        <v>47</v>
      </c>
      <c r="J729" s="1563">
        <f>+financ!V5</f>
        <v>1.0000000000000002</v>
      </c>
      <c r="K729" s="1572">
        <f>+financ!E5</f>
        <v>1</v>
      </c>
      <c r="L729" s="1594" t="str">
        <f>+financ!D5</f>
        <v>Porcentaje</v>
      </c>
      <c r="M729" s="1594" t="str">
        <f>+financ!F5</f>
        <v>Avance de implementación del Nuevo Marco Normativo</v>
      </c>
      <c r="N729" s="1594" t="str">
        <f>+financ!G5</f>
        <v>Eficacia</v>
      </c>
      <c r="O729" s="1563">
        <f>+financ!W8</f>
        <v>0.3</v>
      </c>
      <c r="P729" s="1614"/>
      <c r="Q729" s="1614" t="str">
        <f>+financ!C8</f>
        <v>Determinar los saldos Iniciales a 01/01/2018 bajo el nuevo marco normativo.</v>
      </c>
      <c r="R729" s="1594" t="str">
        <f>+financ!C5</f>
        <v>Secretaría General. GIT Gestión Financiera</v>
      </c>
      <c r="S729" s="1592">
        <v>43101</v>
      </c>
      <c r="T729" s="1592">
        <v>43435</v>
      </c>
      <c r="U729" s="371" t="s">
        <v>47</v>
      </c>
      <c r="V729" s="334">
        <f>+financ!V8</f>
        <v>1</v>
      </c>
      <c r="W729" s="373">
        <f>+V729*O729</f>
        <v>0.3</v>
      </c>
      <c r="X729" s="17"/>
      <c r="Y729" s="17"/>
      <c r="Z729" s="17"/>
      <c r="AA729" s="17"/>
      <c r="AB729" s="17"/>
      <c r="AC729" s="17"/>
      <c r="AD729" s="17"/>
      <c r="AE729" s="17"/>
      <c r="AF729" s="17"/>
      <c r="AG729" s="17"/>
    </row>
    <row r="730" spans="1:33" ht="23.25" customHeight="1">
      <c r="A730" s="1539"/>
      <c r="B730" s="1539"/>
      <c r="C730" s="1532"/>
      <c r="D730" s="1532"/>
      <c r="E730" s="1536"/>
      <c r="F730" s="1536"/>
      <c r="G730" s="1539"/>
      <c r="H730" s="1532"/>
      <c r="I730" s="1532"/>
      <c r="J730" s="1532"/>
      <c r="K730" s="1532"/>
      <c r="L730" s="1532"/>
      <c r="M730" s="1532"/>
      <c r="N730" s="1532"/>
      <c r="O730" s="1558"/>
      <c r="P730" s="1558"/>
      <c r="Q730" s="1558"/>
      <c r="R730" s="1532"/>
      <c r="S730" s="1558"/>
      <c r="T730" s="1558"/>
      <c r="U730" s="374" t="s">
        <v>48</v>
      </c>
      <c r="V730" s="337">
        <f>+financ!V9</f>
        <v>1</v>
      </c>
      <c r="W730" s="375">
        <f>+V730*O729</f>
        <v>0.3</v>
      </c>
      <c r="X730" s="17"/>
      <c r="Y730" s="17"/>
      <c r="Z730" s="17"/>
      <c r="AA730" s="17"/>
      <c r="AB730" s="17"/>
      <c r="AC730" s="17"/>
      <c r="AD730" s="17"/>
      <c r="AE730" s="17"/>
      <c r="AF730" s="17"/>
      <c r="AG730" s="17"/>
    </row>
    <row r="731" spans="1:33" ht="30" customHeight="1">
      <c r="A731" s="1539"/>
      <c r="B731" s="1539"/>
      <c r="C731" s="1532"/>
      <c r="D731" s="1532"/>
      <c r="E731" s="1536"/>
      <c r="F731" s="1536"/>
      <c r="G731" s="1539"/>
      <c r="H731" s="1532"/>
      <c r="I731" s="1558"/>
      <c r="J731" s="1558"/>
      <c r="K731" s="1532"/>
      <c r="L731" s="1532"/>
      <c r="M731" s="1532"/>
      <c r="N731" s="1532"/>
      <c r="O731" s="1561">
        <f>+financ!W10</f>
        <v>0.3</v>
      </c>
      <c r="P731" s="1614"/>
      <c r="Q731" s="1604" t="str">
        <f>+financ!C10</f>
        <v>Identificar y gestionar los requerimientos  para adecuar los Módulos de los sistemas de información bajo el nuevo marco normativo. Fase I</v>
      </c>
      <c r="R731" s="1532"/>
      <c r="S731" s="1591">
        <v>43101</v>
      </c>
      <c r="T731" s="1591">
        <v>43435</v>
      </c>
      <c r="U731" s="374" t="s">
        <v>47</v>
      </c>
      <c r="V731" s="337">
        <f>+financ!V10</f>
        <v>1</v>
      </c>
      <c r="W731" s="375">
        <f>+V731*O731</f>
        <v>0.3</v>
      </c>
      <c r="X731" s="17"/>
      <c r="Y731" s="17"/>
      <c r="Z731" s="17"/>
      <c r="AA731" s="17"/>
      <c r="AB731" s="17"/>
      <c r="AC731" s="17"/>
      <c r="AD731" s="17"/>
      <c r="AE731" s="17"/>
      <c r="AF731" s="17"/>
      <c r="AG731" s="17"/>
    </row>
    <row r="732" spans="1:33" ht="30" customHeight="1">
      <c r="A732" s="1539"/>
      <c r="B732" s="1539"/>
      <c r="C732" s="1532"/>
      <c r="D732" s="1532"/>
      <c r="E732" s="1536"/>
      <c r="F732" s="1536"/>
      <c r="G732" s="1539"/>
      <c r="H732" s="1532"/>
      <c r="I732" s="1596" t="s">
        <v>48</v>
      </c>
      <c r="J732" s="1561">
        <f>+financ!V6</f>
        <v>0.80800000000000016</v>
      </c>
      <c r="K732" s="1532"/>
      <c r="L732" s="1532"/>
      <c r="M732" s="1532"/>
      <c r="N732" s="1532"/>
      <c r="O732" s="1558"/>
      <c r="P732" s="1558"/>
      <c r="Q732" s="1558"/>
      <c r="R732" s="1532"/>
      <c r="S732" s="1558"/>
      <c r="T732" s="1558"/>
      <c r="U732" s="374" t="s">
        <v>48</v>
      </c>
      <c r="V732" s="337">
        <f>+financ!V11</f>
        <v>0.79999999999999993</v>
      </c>
      <c r="W732" s="375">
        <f>+V732*O731</f>
        <v>0.23999999999999996</v>
      </c>
      <c r="X732" s="17"/>
      <c r="Y732" s="17"/>
      <c r="Z732" s="17"/>
      <c r="AA732" s="17"/>
      <c r="AB732" s="17"/>
      <c r="AC732" s="17"/>
      <c r="AD732" s="17"/>
      <c r="AE732" s="17"/>
      <c r="AF732" s="17"/>
      <c r="AG732" s="17"/>
    </row>
    <row r="733" spans="1:33" ht="23.25" customHeight="1">
      <c r="A733" s="1539"/>
      <c r="B733" s="1539"/>
      <c r="C733" s="1532"/>
      <c r="D733" s="1532"/>
      <c r="E733" s="1536"/>
      <c r="F733" s="1536"/>
      <c r="G733" s="1539"/>
      <c r="H733" s="1532"/>
      <c r="I733" s="1532"/>
      <c r="J733" s="1532"/>
      <c r="K733" s="1532"/>
      <c r="L733" s="1532"/>
      <c r="M733" s="1532"/>
      <c r="N733" s="1532"/>
      <c r="O733" s="1561">
        <f>+financ!W12</f>
        <v>0.4</v>
      </c>
      <c r="P733" s="1614"/>
      <c r="Q733" s="1604" t="str">
        <f>+financ!C12</f>
        <v>Elaborar, presentar y publicar los Estados Financieros con el nuevo marco normativo.</v>
      </c>
      <c r="R733" s="1532"/>
      <c r="S733" s="1591">
        <v>43101</v>
      </c>
      <c r="T733" s="1591">
        <v>43435</v>
      </c>
      <c r="U733" s="374" t="s">
        <v>47</v>
      </c>
      <c r="V733" s="337">
        <f>+financ!V12</f>
        <v>1.0000000000000002</v>
      </c>
      <c r="W733" s="375">
        <f>+V733*O733</f>
        <v>0.40000000000000013</v>
      </c>
      <c r="X733" s="17"/>
      <c r="Y733" s="17"/>
      <c r="Z733" s="17"/>
      <c r="AA733" s="17"/>
      <c r="AB733" s="17"/>
      <c r="AC733" s="17"/>
      <c r="AD733" s="17"/>
      <c r="AE733" s="17"/>
      <c r="AF733" s="17"/>
      <c r="AG733" s="17"/>
    </row>
    <row r="734" spans="1:33" ht="23.25" customHeight="1">
      <c r="A734" s="1539"/>
      <c r="B734" s="1539"/>
      <c r="C734" s="1532"/>
      <c r="D734" s="1532"/>
      <c r="E734" s="1537"/>
      <c r="F734" s="1536"/>
      <c r="G734" s="1540"/>
      <c r="H734" s="1533"/>
      <c r="I734" s="1533"/>
      <c r="J734" s="1533"/>
      <c r="K734" s="1533"/>
      <c r="L734" s="1533"/>
      <c r="M734" s="1533"/>
      <c r="N734" s="1533"/>
      <c r="O734" s="1533"/>
      <c r="P734" s="1558"/>
      <c r="Q734" s="1533"/>
      <c r="R734" s="1533"/>
      <c r="S734" s="1533"/>
      <c r="T734" s="1533"/>
      <c r="U734" s="384" t="s">
        <v>48</v>
      </c>
      <c r="V734" s="344">
        <f>+financ!V13</f>
        <v>0.67000000000000015</v>
      </c>
      <c r="W734" s="386">
        <f>+V734*O733</f>
        <v>0.26800000000000007</v>
      </c>
      <c r="X734" s="17"/>
      <c r="Y734" s="17"/>
      <c r="Z734" s="17"/>
      <c r="AA734" s="17"/>
      <c r="AB734" s="17"/>
      <c r="AC734" s="17"/>
      <c r="AD734" s="17"/>
      <c r="AE734" s="17"/>
      <c r="AF734" s="17"/>
      <c r="AG734" s="17"/>
    </row>
    <row r="735" spans="1:33" ht="21" customHeight="1">
      <c r="A735" s="1539"/>
      <c r="B735" s="1539"/>
      <c r="C735" s="1532"/>
      <c r="D735" s="1532"/>
      <c r="E735" s="1535" t="s">
        <v>789</v>
      </c>
      <c r="F735" s="1536"/>
      <c r="G735" s="1545" t="str">
        <f>+financ!A21</f>
        <v>Seguimiento al Presupuesto de Gastos en compromisos y obligaciones.</v>
      </c>
      <c r="H735" s="1571">
        <f>+financ!W17</f>
        <v>0.22500000000000001</v>
      </c>
      <c r="I735" s="1605" t="s">
        <v>47</v>
      </c>
      <c r="J735" s="1571">
        <f>+financ!V17</f>
        <v>0.97638099999999994</v>
      </c>
      <c r="K735" s="1571">
        <f>+financ!E17</f>
        <v>0.97640000000000005</v>
      </c>
      <c r="L735" s="1601" t="str">
        <f>+financ!D17</f>
        <v>Porcentaje</v>
      </c>
      <c r="M735" s="1601" t="str">
        <f>+financ!F17</f>
        <v>Porcentaje avance ejecución presupuestal en compromisos</v>
      </c>
      <c r="N735" s="1601" t="str">
        <f>+financ!G17</f>
        <v>Eficacia</v>
      </c>
      <c r="O735" s="1571">
        <f>+financ!W22</f>
        <v>0.33</v>
      </c>
      <c r="P735" s="1614"/>
      <c r="Q735" s="1612" t="str">
        <f>+financ!C22</f>
        <v>Realizar el seguimiento a la Ejecución  del presupuesto total de gastos del IGAC en compromisos.</v>
      </c>
      <c r="R735" s="1594" t="str">
        <f>+financ!C17</f>
        <v>Secretaría General. GIT Gestión Financiera</v>
      </c>
      <c r="S735" s="1617">
        <v>43101</v>
      </c>
      <c r="T735" s="1592">
        <v>43435</v>
      </c>
      <c r="U735" s="371" t="s">
        <v>47</v>
      </c>
      <c r="V735" s="334">
        <f>+financ!V22</f>
        <v>0.97638099999999961</v>
      </c>
      <c r="W735" s="373">
        <f>+V735*O735</f>
        <v>0.32220572999999991</v>
      </c>
      <c r="X735" s="17"/>
      <c r="Y735" s="17"/>
      <c r="Z735" s="17"/>
      <c r="AA735" s="17"/>
      <c r="AB735" s="17"/>
      <c r="AC735" s="17"/>
      <c r="AD735" s="17"/>
      <c r="AE735" s="17"/>
      <c r="AF735" s="17"/>
      <c r="AG735" s="17"/>
    </row>
    <row r="736" spans="1:33" ht="21" customHeight="1">
      <c r="A736" s="1539"/>
      <c r="B736" s="1539"/>
      <c r="C736" s="1532"/>
      <c r="D736" s="1532"/>
      <c r="E736" s="1536"/>
      <c r="F736" s="1536"/>
      <c r="G736" s="1539"/>
      <c r="H736" s="1532"/>
      <c r="I736" s="1558"/>
      <c r="J736" s="1558"/>
      <c r="K736" s="1532"/>
      <c r="L736" s="1532"/>
      <c r="M736" s="1532"/>
      <c r="N736" s="1532"/>
      <c r="O736" s="1558"/>
      <c r="P736" s="1558"/>
      <c r="Q736" s="1558"/>
      <c r="R736" s="1532"/>
      <c r="S736" s="1580"/>
      <c r="T736" s="1558"/>
      <c r="U736" s="374" t="s">
        <v>48</v>
      </c>
      <c r="V736" s="337">
        <f>+financ!V23</f>
        <v>0.8306</v>
      </c>
      <c r="W736" s="375">
        <f>+V736*O735</f>
        <v>0.27409800000000001</v>
      </c>
      <c r="X736" s="17"/>
      <c r="Y736" s="17"/>
      <c r="Z736" s="17"/>
      <c r="AA736" s="17"/>
      <c r="AB736" s="17"/>
      <c r="AC736" s="17"/>
      <c r="AD736" s="17"/>
      <c r="AE736" s="17"/>
      <c r="AF736" s="17"/>
      <c r="AG736" s="17"/>
    </row>
    <row r="737" spans="1:33" ht="34.5" customHeight="1">
      <c r="A737" s="1539"/>
      <c r="B737" s="1539"/>
      <c r="C737" s="1532"/>
      <c r="D737" s="1532"/>
      <c r="E737" s="1536"/>
      <c r="F737" s="1536"/>
      <c r="G737" s="1539"/>
      <c r="H737" s="1567"/>
      <c r="I737" s="649" t="s">
        <v>48</v>
      </c>
      <c r="J737" s="161">
        <f>+financ!V18</f>
        <v>0</v>
      </c>
      <c r="K737" s="1558"/>
      <c r="L737" s="1558"/>
      <c r="M737" s="1558"/>
      <c r="N737" s="1558"/>
      <c r="O737" s="1593">
        <f>+financ!W24</f>
        <v>0.33</v>
      </c>
      <c r="P737" s="1614"/>
      <c r="Q737" s="1613" t="str">
        <f>+financ!C24</f>
        <v>Realizar el seguimiento a la Ejecución  del presupuesto total de gastos del IGAC, en obligaciones.</v>
      </c>
      <c r="R737" s="1532"/>
      <c r="S737" s="1627">
        <v>43101</v>
      </c>
      <c r="T737" s="1591">
        <v>43435</v>
      </c>
      <c r="U737" s="374" t="s">
        <v>47</v>
      </c>
      <c r="V737" s="337">
        <f>+financ!V24</f>
        <v>0.95640000000000014</v>
      </c>
      <c r="W737" s="375">
        <f>+V737*O737</f>
        <v>0.31561200000000006</v>
      </c>
      <c r="X737" s="17"/>
      <c r="Y737" s="17"/>
      <c r="Z737" s="17"/>
      <c r="AA737" s="17"/>
      <c r="AB737" s="17"/>
      <c r="AC737" s="17"/>
      <c r="AD737" s="17"/>
      <c r="AE737" s="17"/>
      <c r="AF737" s="17"/>
      <c r="AG737" s="17"/>
    </row>
    <row r="738" spans="1:33" ht="34.5" customHeight="1">
      <c r="A738" s="1539"/>
      <c r="B738" s="1539"/>
      <c r="C738" s="1532"/>
      <c r="D738" s="1532"/>
      <c r="E738" s="1536"/>
      <c r="F738" s="1536"/>
      <c r="G738" s="1539"/>
      <c r="H738" s="1593">
        <f>+financ!W19</f>
        <v>0.22500000000000001</v>
      </c>
      <c r="I738" s="650" t="s">
        <v>47</v>
      </c>
      <c r="J738" s="651">
        <f>+financ!V19</f>
        <v>0.95640000000000014</v>
      </c>
      <c r="K738" s="1593">
        <f>+financ!E19</f>
        <v>0.95640000000000003</v>
      </c>
      <c r="L738" s="1608" t="str">
        <f>+financ!D19</f>
        <v>Porcentaje</v>
      </c>
      <c r="M738" s="1608" t="str">
        <f>+financ!F19</f>
        <v>Porcentaje avance ejecución presupuestal en obligaciones</v>
      </c>
      <c r="N738" s="1608" t="str">
        <f>+financ!G19</f>
        <v>Eficacia</v>
      </c>
      <c r="O738" s="1558"/>
      <c r="P738" s="1558"/>
      <c r="Q738" s="1558"/>
      <c r="R738" s="1532"/>
      <c r="S738" s="1580"/>
      <c r="T738" s="1558"/>
      <c r="U738" s="374" t="s">
        <v>48</v>
      </c>
      <c r="V738" s="337">
        <f>+financ!V25</f>
        <v>0.62339999999999995</v>
      </c>
      <c r="W738" s="375">
        <f>+V738*O737</f>
        <v>0.20572199999999999</v>
      </c>
      <c r="X738" s="17"/>
      <c r="Y738" s="17"/>
      <c r="Z738" s="17"/>
      <c r="AA738" s="17"/>
      <c r="AB738" s="17"/>
      <c r="AC738" s="17"/>
      <c r="AD738" s="17"/>
      <c r="AE738" s="17"/>
      <c r="AF738" s="17"/>
      <c r="AG738" s="17"/>
    </row>
    <row r="739" spans="1:33" ht="15.75" customHeight="1">
      <c r="A739" s="1539"/>
      <c r="B739" s="1539"/>
      <c r="C739" s="1532"/>
      <c r="D739" s="1532"/>
      <c r="E739" s="1536"/>
      <c r="F739" s="1536"/>
      <c r="G739" s="1539"/>
      <c r="H739" s="1532"/>
      <c r="I739" s="1606" t="s">
        <v>48</v>
      </c>
      <c r="J739" s="1593">
        <f>+financ!V20</f>
        <v>0</v>
      </c>
      <c r="K739" s="1532"/>
      <c r="L739" s="1532"/>
      <c r="M739" s="1532"/>
      <c r="N739" s="1532"/>
      <c r="O739" s="1593">
        <f>+financ!W26</f>
        <v>0.34</v>
      </c>
      <c r="P739" s="1614"/>
      <c r="Q739" s="1613" t="str">
        <f>+financ!C26</f>
        <v>Elaborar Informes de seguimiento a la ejecución presupuestal de la vigencia.</v>
      </c>
      <c r="R739" s="1532"/>
      <c r="S739" s="1627">
        <v>43101</v>
      </c>
      <c r="T739" s="1591">
        <v>43435</v>
      </c>
      <c r="U739" s="374" t="s">
        <v>47</v>
      </c>
      <c r="V739" s="337">
        <f>+financ!V26</f>
        <v>1</v>
      </c>
      <c r="W739" s="375">
        <f>+V739*O739</f>
        <v>0.34</v>
      </c>
      <c r="X739" s="17"/>
      <c r="Y739" s="17"/>
      <c r="Z739" s="17"/>
      <c r="AA739" s="17"/>
      <c r="AB739" s="17"/>
      <c r="AC739" s="17"/>
      <c r="AD739" s="17"/>
      <c r="AE739" s="17"/>
      <c r="AF739" s="17"/>
      <c r="AG739" s="17"/>
    </row>
    <row r="740" spans="1:33" ht="15.75" customHeight="1">
      <c r="A740" s="1539"/>
      <c r="B740" s="1539"/>
      <c r="C740" s="1532"/>
      <c r="D740" s="1532"/>
      <c r="E740" s="1537"/>
      <c r="F740" s="1536"/>
      <c r="G740" s="1540"/>
      <c r="H740" s="1533"/>
      <c r="I740" s="1533"/>
      <c r="J740" s="1533"/>
      <c r="K740" s="1533"/>
      <c r="L740" s="1533"/>
      <c r="M740" s="1533"/>
      <c r="N740" s="1533"/>
      <c r="O740" s="1533"/>
      <c r="P740" s="1558"/>
      <c r="Q740" s="1533"/>
      <c r="R740" s="1533"/>
      <c r="S740" s="1551"/>
      <c r="T740" s="1533"/>
      <c r="U740" s="384" t="s">
        <v>48</v>
      </c>
      <c r="V740" s="344">
        <f>+financ!V27</f>
        <v>0.74980000000000002</v>
      </c>
      <c r="W740" s="386">
        <f>+V740*O739</f>
        <v>0.25493200000000005</v>
      </c>
      <c r="X740" s="17"/>
      <c r="Y740" s="17"/>
      <c r="Z740" s="17"/>
      <c r="AA740" s="17"/>
      <c r="AB740" s="17"/>
      <c r="AC740" s="17"/>
      <c r="AD740" s="17"/>
      <c r="AE740" s="17"/>
      <c r="AF740" s="17"/>
      <c r="AG740" s="17"/>
    </row>
    <row r="741" spans="1:33" ht="15.75" customHeight="1">
      <c r="A741" s="1539"/>
      <c r="B741" s="1539"/>
      <c r="C741" s="1532"/>
      <c r="D741" s="1532"/>
      <c r="E741" s="1535" t="s">
        <v>789</v>
      </c>
      <c r="F741" s="1536"/>
      <c r="G741" s="1545" t="str">
        <f>+financ!A33</f>
        <v>PAC con Seguimiento.</v>
      </c>
      <c r="H741" s="1571">
        <f>+financ!W31</f>
        <v>0.2</v>
      </c>
      <c r="I741" s="1605" t="s">
        <v>47</v>
      </c>
      <c r="J741" s="1571">
        <f>+financ!V31</f>
        <v>1.0000000000000002</v>
      </c>
      <c r="K741" s="1607">
        <f>+financ!E31</f>
        <v>1</v>
      </c>
      <c r="L741" s="1601" t="str">
        <f>+financ!D31</f>
        <v>Porcentaje</v>
      </c>
      <c r="M741" s="1601" t="str">
        <f>+financ!F31</f>
        <v>Porcentaje de Seguimiento PAC</v>
      </c>
      <c r="N741" s="1601" t="str">
        <f>+financ!G31</f>
        <v>Eficacia</v>
      </c>
      <c r="O741" s="1571">
        <f>+financ!W34</f>
        <v>0.33</v>
      </c>
      <c r="P741" s="1614"/>
      <c r="Q741" s="1612" t="str">
        <f>+financ!C34</f>
        <v>Solicitar  programación de PAC a ordenadores del gasto del IGAC.</v>
      </c>
      <c r="R741" s="1594" t="str">
        <f>+financ!C31</f>
        <v>Secretaría General. GIT Gestión Financiera</v>
      </c>
      <c r="S741" s="1617">
        <v>43101</v>
      </c>
      <c r="T741" s="1592">
        <v>43435</v>
      </c>
      <c r="U741" s="371" t="s">
        <v>47</v>
      </c>
      <c r="V741" s="334">
        <f>+financ!V34</f>
        <v>1</v>
      </c>
      <c r="W741" s="373">
        <f>+V741*O741</f>
        <v>0.33</v>
      </c>
      <c r="X741" s="17"/>
      <c r="Y741" s="17"/>
      <c r="Z741" s="17"/>
      <c r="AA741" s="17"/>
      <c r="AB741" s="17"/>
      <c r="AC741" s="17"/>
      <c r="AD741" s="17"/>
      <c r="AE741" s="17"/>
      <c r="AF741" s="17"/>
      <c r="AG741" s="17"/>
    </row>
    <row r="742" spans="1:33" ht="15.75" customHeight="1">
      <c r="A742" s="1539"/>
      <c r="B742" s="1539"/>
      <c r="C742" s="1532"/>
      <c r="D742" s="1532"/>
      <c r="E742" s="1536"/>
      <c r="F742" s="1536"/>
      <c r="G742" s="1539"/>
      <c r="H742" s="1532"/>
      <c r="I742" s="1532"/>
      <c r="J742" s="1532"/>
      <c r="K742" s="1532"/>
      <c r="L742" s="1532"/>
      <c r="M742" s="1532"/>
      <c r="N742" s="1532"/>
      <c r="O742" s="1558"/>
      <c r="P742" s="1558"/>
      <c r="Q742" s="1558"/>
      <c r="R742" s="1532"/>
      <c r="S742" s="1580"/>
      <c r="T742" s="1558"/>
      <c r="U742" s="374" t="s">
        <v>48</v>
      </c>
      <c r="V742" s="337">
        <f>+financ!V35</f>
        <v>0.74970000000000003</v>
      </c>
      <c r="W742" s="375">
        <f>+V742*O741</f>
        <v>0.24740100000000001</v>
      </c>
      <c r="X742" s="17"/>
      <c r="Y742" s="17"/>
      <c r="Z742" s="17"/>
      <c r="AA742" s="17"/>
      <c r="AB742" s="17"/>
      <c r="AC742" s="17"/>
      <c r="AD742" s="17"/>
      <c r="AE742" s="17"/>
      <c r="AF742" s="17"/>
      <c r="AG742" s="17"/>
    </row>
    <row r="743" spans="1:33" ht="15.75" customHeight="1">
      <c r="A743" s="1539"/>
      <c r="B743" s="1539"/>
      <c r="C743" s="1532"/>
      <c r="D743" s="1532"/>
      <c r="E743" s="1536"/>
      <c r="F743" s="1536"/>
      <c r="G743" s="1539"/>
      <c r="H743" s="1532"/>
      <c r="I743" s="1558"/>
      <c r="J743" s="1558"/>
      <c r="K743" s="1532"/>
      <c r="L743" s="1532"/>
      <c r="M743" s="1532"/>
      <c r="N743" s="1532"/>
      <c r="O743" s="1593">
        <f>+financ!W36</f>
        <v>0.33</v>
      </c>
      <c r="P743" s="1614"/>
      <c r="Q743" s="1613" t="str">
        <f>+financ!C36</f>
        <v>Consolidar el PAC y registrarlo en el SIIF Nación</v>
      </c>
      <c r="R743" s="1532"/>
      <c r="S743" s="1627">
        <v>43101</v>
      </c>
      <c r="T743" s="1591">
        <v>43435</v>
      </c>
      <c r="U743" s="374" t="s">
        <v>47</v>
      </c>
      <c r="V743" s="337">
        <f>+financ!V36</f>
        <v>1</v>
      </c>
      <c r="W743" s="375">
        <f>+V743*O743</f>
        <v>0.33</v>
      </c>
      <c r="X743" s="17"/>
      <c r="Y743" s="17"/>
      <c r="Z743" s="17"/>
      <c r="AA743" s="17"/>
      <c r="AB743" s="17"/>
      <c r="AC743" s="17"/>
      <c r="AD743" s="17"/>
      <c r="AE743" s="17"/>
      <c r="AF743" s="17"/>
      <c r="AG743" s="17"/>
    </row>
    <row r="744" spans="1:33" ht="15.75" customHeight="1">
      <c r="A744" s="1539"/>
      <c r="B744" s="1539"/>
      <c r="C744" s="1532"/>
      <c r="D744" s="1532"/>
      <c r="E744" s="1536"/>
      <c r="F744" s="1536"/>
      <c r="G744" s="1539"/>
      <c r="H744" s="1532"/>
      <c r="I744" s="1606" t="s">
        <v>48</v>
      </c>
      <c r="J744" s="1593">
        <f>+financ!V32</f>
        <v>0.80800000000000016</v>
      </c>
      <c r="K744" s="1532"/>
      <c r="L744" s="1532"/>
      <c r="M744" s="1532"/>
      <c r="N744" s="1532"/>
      <c r="O744" s="1558"/>
      <c r="P744" s="1558"/>
      <c r="Q744" s="1558"/>
      <c r="R744" s="1532"/>
      <c r="S744" s="1580"/>
      <c r="T744" s="1558"/>
      <c r="U744" s="374" t="s">
        <v>48</v>
      </c>
      <c r="V744" s="337">
        <f>+financ!V37</f>
        <v>0.74970000000000003</v>
      </c>
      <c r="W744" s="375">
        <f>+V744*O743</f>
        <v>0.24740100000000001</v>
      </c>
      <c r="X744" s="17"/>
      <c r="Y744" s="17"/>
      <c r="Z744" s="17"/>
      <c r="AA744" s="17"/>
      <c r="AB744" s="17"/>
      <c r="AC744" s="17"/>
      <c r="AD744" s="17"/>
      <c r="AE744" s="17"/>
      <c r="AF744" s="17"/>
      <c r="AG744" s="17"/>
    </row>
    <row r="745" spans="1:33" ht="15.75" customHeight="1">
      <c r="A745" s="1539"/>
      <c r="B745" s="1539"/>
      <c r="C745" s="1532"/>
      <c r="D745" s="1532"/>
      <c r="E745" s="1536"/>
      <c r="F745" s="1536"/>
      <c r="G745" s="1539"/>
      <c r="H745" s="1532"/>
      <c r="I745" s="1532"/>
      <c r="J745" s="1532"/>
      <c r="K745" s="1532"/>
      <c r="L745" s="1532"/>
      <c r="M745" s="1532"/>
      <c r="N745" s="1532"/>
      <c r="O745" s="1593">
        <f>+financ!W38</f>
        <v>0.34</v>
      </c>
      <c r="P745" s="1614"/>
      <c r="Q745" s="1613" t="str">
        <f>+financ!C38</f>
        <v>Elaborar informes mensuales de seguimiento a la ejecución del PAC.</v>
      </c>
      <c r="R745" s="1532"/>
      <c r="S745" s="1591">
        <v>43101</v>
      </c>
      <c r="T745" s="1591">
        <v>43435</v>
      </c>
      <c r="U745" s="374" t="s">
        <v>47</v>
      </c>
      <c r="V745" s="337">
        <f>+financ!V38</f>
        <v>0.99999999999999989</v>
      </c>
      <c r="W745" s="375">
        <f>+V745*O745</f>
        <v>0.33999999999999997</v>
      </c>
      <c r="X745" s="17"/>
      <c r="Y745" s="17"/>
      <c r="Z745" s="17"/>
      <c r="AA745" s="17"/>
      <c r="AB745" s="17"/>
      <c r="AC745" s="17"/>
      <c r="AD745" s="17"/>
      <c r="AE745" s="17"/>
      <c r="AF745" s="17"/>
      <c r="AG745" s="17"/>
    </row>
    <row r="746" spans="1:33" ht="15.75" customHeight="1">
      <c r="A746" s="1540"/>
      <c r="B746" s="1540"/>
      <c r="C746" s="1533"/>
      <c r="D746" s="1533"/>
      <c r="E746" s="1537"/>
      <c r="F746" s="1537"/>
      <c r="G746" s="1540"/>
      <c r="H746" s="1533"/>
      <c r="I746" s="1533"/>
      <c r="J746" s="1533"/>
      <c r="K746" s="1533"/>
      <c r="L746" s="1533"/>
      <c r="M746" s="1533"/>
      <c r="N746" s="1533"/>
      <c r="O746" s="1533"/>
      <c r="P746" s="1558"/>
      <c r="Q746" s="1533"/>
      <c r="R746" s="1533"/>
      <c r="S746" s="1533"/>
      <c r="T746" s="1533"/>
      <c r="U746" s="384" t="s">
        <v>48</v>
      </c>
      <c r="V746" s="344">
        <f>+financ!V39</f>
        <v>0.72719999999999996</v>
      </c>
      <c r="W746" s="386">
        <f>+V746*O745</f>
        <v>0.247248</v>
      </c>
      <c r="X746" s="17"/>
      <c r="Y746" s="17"/>
      <c r="Z746" s="17"/>
      <c r="AA746" s="17"/>
      <c r="AB746" s="17"/>
      <c r="AC746" s="17"/>
      <c r="AD746" s="17"/>
      <c r="AE746" s="17"/>
      <c r="AF746" s="17"/>
      <c r="AG746" s="17"/>
    </row>
    <row r="747" spans="1:33" ht="15.75" customHeight="1">
      <c r="A747" s="211" t="s">
        <v>56</v>
      </c>
      <c r="B747" s="1543">
        <f>+J748*B729</f>
        <v>4.4439999999999993E-2</v>
      </c>
      <c r="C747" s="1546"/>
      <c r="D747" s="1547"/>
      <c r="E747" s="1547"/>
      <c r="F747" s="1547"/>
      <c r="G747" s="1548"/>
      <c r="H747" s="1575">
        <f>SUM(H729:H746)</f>
        <v>1</v>
      </c>
      <c r="I747" s="214" t="s">
        <v>47</v>
      </c>
      <c r="J747" s="214">
        <f>+financ!V2</f>
        <v>1</v>
      </c>
      <c r="K747" s="215"/>
      <c r="W747" s="485"/>
      <c r="X747" s="17"/>
      <c r="Y747" s="17"/>
      <c r="Z747" s="17"/>
      <c r="AA747" s="17"/>
      <c r="AB747" s="17"/>
      <c r="AC747" s="17"/>
      <c r="AD747" s="17"/>
      <c r="AE747" s="17"/>
      <c r="AF747" s="17"/>
      <c r="AG747" s="17"/>
    </row>
    <row r="748" spans="1:33" ht="15.75" customHeight="1">
      <c r="A748" s="79" t="str">
        <f>+$F$4</f>
        <v>Septiembre</v>
      </c>
      <c r="B748" s="1542"/>
      <c r="C748" s="1549"/>
      <c r="D748" s="1550"/>
      <c r="E748" s="1550"/>
      <c r="F748" s="1550"/>
      <c r="G748" s="1551"/>
      <c r="H748" s="1533"/>
      <c r="I748" s="87" t="s">
        <v>48</v>
      </c>
      <c r="J748" s="89">
        <f>+financ!V3</f>
        <v>0.44439999999999991</v>
      </c>
      <c r="K748" s="486"/>
      <c r="L748" s="487"/>
      <c r="M748" s="487"/>
      <c r="N748" s="487"/>
      <c r="O748" s="487"/>
      <c r="P748" s="487"/>
      <c r="Q748" s="487"/>
      <c r="R748" s="487"/>
      <c r="S748" s="487"/>
      <c r="T748" s="487"/>
      <c r="U748" s="487"/>
      <c r="V748" s="487"/>
      <c r="W748" s="488"/>
      <c r="X748" s="17"/>
      <c r="Y748" s="17"/>
      <c r="Z748" s="17"/>
      <c r="AA748" s="17"/>
      <c r="AB748" s="17"/>
      <c r="AC748" s="17"/>
      <c r="AD748" s="17"/>
      <c r="AE748" s="17"/>
      <c r="AF748" s="17"/>
      <c r="AG748" s="17"/>
    </row>
    <row r="749" spans="1:33" ht="15.75" customHeight="1">
      <c r="A749" s="425"/>
      <c r="B749" s="425"/>
      <c r="C749" s="17"/>
      <c r="D749" s="17"/>
      <c r="E749" s="426"/>
      <c r="F749" s="426"/>
      <c r="G749" s="427"/>
      <c r="H749" s="427"/>
      <c r="I749" s="427"/>
      <c r="J749" s="427"/>
      <c r="K749" s="428"/>
      <c r="L749" s="17"/>
      <c r="M749" s="17"/>
      <c r="N749" s="17"/>
      <c r="O749" s="17"/>
      <c r="P749" s="17"/>
      <c r="Q749" s="17"/>
      <c r="R749" s="426"/>
      <c r="S749" s="429"/>
      <c r="T749" s="430"/>
      <c r="U749" s="430"/>
      <c r="V749" s="17"/>
      <c r="W749" s="17"/>
      <c r="X749" s="17"/>
      <c r="Y749" s="17"/>
      <c r="Z749" s="17"/>
      <c r="AA749" s="17"/>
      <c r="AB749" s="17"/>
      <c r="AC749" s="17"/>
      <c r="AD749" s="17"/>
      <c r="AE749" s="17"/>
      <c r="AF749" s="17"/>
      <c r="AG749" s="17"/>
    </row>
    <row r="750" spans="1:33" ht="23.25" customHeight="1">
      <c r="A750" s="1635" t="str">
        <f>+Adquis!I2</f>
        <v>ADQUISICIONES</v>
      </c>
      <c r="B750" s="1538">
        <v>2.5000000000000001E-2</v>
      </c>
      <c r="C750" s="1534" t="s">
        <v>917</v>
      </c>
      <c r="D750" s="1534" t="s">
        <v>788</v>
      </c>
      <c r="E750" s="1535" t="s">
        <v>958</v>
      </c>
      <c r="F750" s="1535" t="s">
        <v>959</v>
      </c>
      <c r="G750" s="1585" t="str">
        <f>+Adquis!A7</f>
        <v>Procesos adelantados en Secop II</v>
      </c>
      <c r="H750" s="1563">
        <f>+Adquis!W5</f>
        <v>0.6</v>
      </c>
      <c r="I750" s="1573" t="s">
        <v>47</v>
      </c>
      <c r="J750" s="1563">
        <f>+Adquis!V5</f>
        <v>1</v>
      </c>
      <c r="K750" s="1594" t="str">
        <f>+Adquis!E5</f>
        <v>100%</v>
      </c>
      <c r="L750" s="1594" t="str">
        <f>+Adquis!D5</f>
        <v>Porcentaje</v>
      </c>
      <c r="M750" s="1594" t="str">
        <f>+Adquis!F5</f>
        <v>Porcentaje de avance de los Procesos adelantados en Secop II.</v>
      </c>
      <c r="N750" s="1594" t="str">
        <f>+Adquis!G5</f>
        <v>Eficacia</v>
      </c>
      <c r="O750" s="1563">
        <f>+Adquis!W8</f>
        <v>0.6</v>
      </c>
      <c r="P750" s="1614" t="s">
        <v>962</v>
      </c>
      <c r="Q750" s="1614" t="str">
        <f>+Adquis!C8</f>
        <v xml:space="preserve">Consollidar y publicar el Plan Anual de Adquisiciones </v>
      </c>
      <c r="R750" s="1594" t="str">
        <f>+Adquis!C5</f>
        <v>Secretaría General - GIT Contratación</v>
      </c>
      <c r="S750" s="1592">
        <v>43101</v>
      </c>
      <c r="T750" s="1592">
        <v>43435</v>
      </c>
      <c r="U750" s="371" t="s">
        <v>47</v>
      </c>
      <c r="V750" s="334">
        <f>+Adquis!V8</f>
        <v>1.0000000000000002</v>
      </c>
      <c r="W750" s="373">
        <f>+V750*O750</f>
        <v>0.60000000000000009</v>
      </c>
      <c r="X750" s="17"/>
      <c r="Y750" s="17"/>
      <c r="Z750" s="17"/>
      <c r="AA750" s="17"/>
      <c r="AB750" s="17"/>
      <c r="AC750" s="17"/>
      <c r="AD750" s="17"/>
      <c r="AE750" s="17"/>
      <c r="AF750" s="17"/>
      <c r="AG750" s="17"/>
    </row>
    <row r="751" spans="1:33" ht="23.25" customHeight="1">
      <c r="A751" s="1539"/>
      <c r="B751" s="1539"/>
      <c r="C751" s="1532"/>
      <c r="D751" s="1532"/>
      <c r="E751" s="1536"/>
      <c r="F751" s="1536"/>
      <c r="G751" s="1539"/>
      <c r="H751" s="1532"/>
      <c r="I751" s="1532"/>
      <c r="J751" s="1532"/>
      <c r="K751" s="1532"/>
      <c r="L751" s="1532"/>
      <c r="M751" s="1532"/>
      <c r="N751" s="1532"/>
      <c r="O751" s="1558"/>
      <c r="P751" s="1558"/>
      <c r="Q751" s="1558"/>
      <c r="R751" s="1532"/>
      <c r="S751" s="1558"/>
      <c r="T751" s="1558"/>
      <c r="U751" s="374" t="s">
        <v>48</v>
      </c>
      <c r="V751" s="337">
        <f>+Adquis!V9</f>
        <v>0.94000000000000017</v>
      </c>
      <c r="W751" s="375">
        <f>+V751*O750</f>
        <v>0.56400000000000006</v>
      </c>
      <c r="X751" s="17"/>
      <c r="Y751" s="17"/>
      <c r="Z751" s="17"/>
      <c r="AA751" s="17"/>
      <c r="AB751" s="17"/>
      <c r="AC751" s="17"/>
      <c r="AD751" s="17"/>
      <c r="AE751" s="17"/>
      <c r="AF751" s="17"/>
      <c r="AG751" s="17"/>
    </row>
    <row r="752" spans="1:33" ht="23.25" customHeight="1">
      <c r="A752" s="1539"/>
      <c r="B752" s="1539"/>
      <c r="C752" s="1532"/>
      <c r="D752" s="1532"/>
      <c r="E752" s="1536"/>
      <c r="F752" s="1536"/>
      <c r="G752" s="1539"/>
      <c r="H752" s="1532"/>
      <c r="I752" s="1532"/>
      <c r="J752" s="1532"/>
      <c r="K752" s="1532"/>
      <c r="L752" s="1532"/>
      <c r="M752" s="1532"/>
      <c r="N752" s="1532"/>
      <c r="O752" s="1561">
        <f>+Adquis!W10</f>
        <v>0.2</v>
      </c>
      <c r="P752" s="1614" t="s">
        <v>962</v>
      </c>
      <c r="Q752" s="1604" t="str">
        <f>+Adquis!C10</f>
        <v>Adelantar los procesos de contratación en las diferentes modalidades en la plataforma del secop II.</v>
      </c>
      <c r="R752" s="1532"/>
      <c r="S752" s="1591">
        <v>43101</v>
      </c>
      <c r="T752" s="1591">
        <v>43435</v>
      </c>
      <c r="U752" s="374" t="s">
        <v>47</v>
      </c>
      <c r="V752" s="337">
        <f>+Adquis!V10</f>
        <v>1.0000000000000002</v>
      </c>
      <c r="W752" s="375">
        <f>+V752*O752</f>
        <v>0.20000000000000007</v>
      </c>
      <c r="X752" s="17"/>
      <c r="Y752" s="17"/>
      <c r="Z752" s="17"/>
      <c r="AA752" s="17"/>
      <c r="AB752" s="17"/>
      <c r="AC752" s="17"/>
      <c r="AD752" s="17"/>
      <c r="AE752" s="17"/>
      <c r="AF752" s="17"/>
      <c r="AG752" s="17"/>
    </row>
    <row r="753" spans="1:33" ht="23.25" customHeight="1">
      <c r="A753" s="1539"/>
      <c r="B753" s="1539"/>
      <c r="C753" s="1532"/>
      <c r="D753" s="1532"/>
      <c r="E753" s="1536"/>
      <c r="F753" s="1536"/>
      <c r="G753" s="1539"/>
      <c r="H753" s="1532"/>
      <c r="I753" s="1532"/>
      <c r="J753" s="1532"/>
      <c r="K753" s="1532"/>
      <c r="L753" s="1532"/>
      <c r="M753" s="1532"/>
      <c r="N753" s="1532"/>
      <c r="O753" s="1558"/>
      <c r="P753" s="1558"/>
      <c r="Q753" s="1558"/>
      <c r="R753" s="1532"/>
      <c r="S753" s="1558"/>
      <c r="T753" s="1558"/>
      <c r="U753" s="374" t="s">
        <v>48</v>
      </c>
      <c r="V753" s="337">
        <f>+Adquis!V11</f>
        <v>0.94000000000000017</v>
      </c>
      <c r="W753" s="375">
        <f>+V753*O752</f>
        <v>0.18800000000000006</v>
      </c>
      <c r="X753" s="17"/>
      <c r="Y753" s="17"/>
      <c r="Z753" s="17"/>
      <c r="AA753" s="17"/>
      <c r="AB753" s="17"/>
      <c r="AC753" s="17"/>
      <c r="AD753" s="17"/>
      <c r="AE753" s="17"/>
      <c r="AF753" s="17"/>
      <c r="AG753" s="17"/>
    </row>
    <row r="754" spans="1:33" ht="28.5" customHeight="1">
      <c r="A754" s="1539"/>
      <c r="B754" s="1539"/>
      <c r="C754" s="1532"/>
      <c r="D754" s="1532"/>
      <c r="E754" s="1536"/>
      <c r="F754" s="1536"/>
      <c r="G754" s="1539"/>
      <c r="H754" s="1532"/>
      <c r="I754" s="1558"/>
      <c r="J754" s="1558"/>
      <c r="K754" s="1532"/>
      <c r="L754" s="1532"/>
      <c r="M754" s="1532"/>
      <c r="N754" s="1532"/>
      <c r="O754" s="1561">
        <f>+Adquis!W12</f>
        <v>0.1</v>
      </c>
      <c r="P754" s="1614" t="s">
        <v>962</v>
      </c>
      <c r="Q754" s="1604" t="str">
        <f>+Adquis!C12</f>
        <v xml:space="preserve">Implementar la plataforma del secop II  para la ejecución de los contratos (supervisores)
</v>
      </c>
      <c r="R754" s="1532"/>
      <c r="S754" s="1591">
        <v>43221</v>
      </c>
      <c r="T754" s="1591">
        <v>43313</v>
      </c>
      <c r="U754" s="374" t="s">
        <v>47</v>
      </c>
      <c r="V754" s="337">
        <f>+Adquis!V12</f>
        <v>0.99999999999999989</v>
      </c>
      <c r="W754" s="375">
        <f>+V754*O754</f>
        <v>9.9999999999999992E-2</v>
      </c>
      <c r="X754" s="17"/>
      <c r="Y754" s="17"/>
      <c r="Z754" s="17"/>
      <c r="AA754" s="17"/>
      <c r="AB754" s="17"/>
      <c r="AC754" s="17"/>
      <c r="AD754" s="17"/>
      <c r="AE754" s="17"/>
      <c r="AF754" s="17"/>
      <c r="AG754" s="17"/>
    </row>
    <row r="755" spans="1:33" ht="28.5" customHeight="1">
      <c r="A755" s="1539"/>
      <c r="B755" s="1539"/>
      <c r="C755" s="1532"/>
      <c r="D755" s="1532"/>
      <c r="E755" s="1536"/>
      <c r="F755" s="1536"/>
      <c r="G755" s="1539"/>
      <c r="H755" s="1532"/>
      <c r="I755" s="1596" t="s">
        <v>48</v>
      </c>
      <c r="J755" s="1561">
        <f>+Adquis!V6</f>
        <v>0.92200000000000015</v>
      </c>
      <c r="K755" s="1532"/>
      <c r="L755" s="1532"/>
      <c r="M755" s="1532"/>
      <c r="N755" s="1532"/>
      <c r="O755" s="1558"/>
      <c r="P755" s="1558"/>
      <c r="Q755" s="1558"/>
      <c r="R755" s="1532"/>
      <c r="S755" s="1558"/>
      <c r="T755" s="1558"/>
      <c r="U755" s="374" t="s">
        <v>48</v>
      </c>
      <c r="V755" s="337">
        <f>+Adquis!V13</f>
        <v>0.8</v>
      </c>
      <c r="W755" s="375">
        <f>+V755*O754</f>
        <v>8.0000000000000016E-2</v>
      </c>
      <c r="X755" s="17"/>
      <c r="Y755" s="17"/>
      <c r="Z755" s="17"/>
      <c r="AA755" s="17"/>
      <c r="AB755" s="17"/>
      <c r="AC755" s="17"/>
      <c r="AD755" s="17"/>
      <c r="AE755" s="17"/>
      <c r="AF755" s="17"/>
      <c r="AG755" s="17"/>
    </row>
    <row r="756" spans="1:33" ht="23.25" customHeight="1">
      <c r="A756" s="1539"/>
      <c r="B756" s="1539"/>
      <c r="C756" s="1532"/>
      <c r="D756" s="1532"/>
      <c r="E756" s="1536"/>
      <c r="F756" s="1536"/>
      <c r="G756" s="1539"/>
      <c r="H756" s="1532"/>
      <c r="I756" s="1532"/>
      <c r="J756" s="1532"/>
      <c r="K756" s="1532"/>
      <c r="L756" s="1532"/>
      <c r="M756" s="1532"/>
      <c r="N756" s="1532"/>
      <c r="O756" s="1561">
        <f>+Adquis!W14</f>
        <v>0.1</v>
      </c>
      <c r="P756" s="1614" t="s">
        <v>962</v>
      </c>
      <c r="Q756" s="1604" t="str">
        <f>+Adquis!C14</f>
        <v>Supervisores e Interventores sensibilizados en el manejo de la Plataforma SECOP II.</v>
      </c>
      <c r="R756" s="1532"/>
      <c r="S756" s="1591">
        <v>43191</v>
      </c>
      <c r="T756" s="1591">
        <v>43221</v>
      </c>
      <c r="U756" s="374" t="s">
        <v>47</v>
      </c>
      <c r="V756" s="337">
        <f>+Adquis!V14</f>
        <v>1</v>
      </c>
      <c r="W756" s="375">
        <f>+V756*O756</f>
        <v>0.1</v>
      </c>
      <c r="X756" s="17"/>
      <c r="Y756" s="17"/>
      <c r="Z756" s="17"/>
      <c r="AA756" s="17"/>
      <c r="AB756" s="17"/>
      <c r="AC756" s="17"/>
      <c r="AD756" s="17"/>
      <c r="AE756" s="17"/>
      <c r="AF756" s="17"/>
      <c r="AG756" s="17"/>
    </row>
    <row r="757" spans="1:33" ht="23.25" customHeight="1">
      <c r="A757" s="1539"/>
      <c r="B757" s="1539"/>
      <c r="C757" s="1532"/>
      <c r="D757" s="1532"/>
      <c r="E757" s="1537"/>
      <c r="F757" s="1536"/>
      <c r="G757" s="1540"/>
      <c r="H757" s="1533"/>
      <c r="I757" s="1533"/>
      <c r="J757" s="1533"/>
      <c r="K757" s="1533"/>
      <c r="L757" s="1533"/>
      <c r="M757" s="1533"/>
      <c r="N757" s="1533"/>
      <c r="O757" s="1533"/>
      <c r="P757" s="1558"/>
      <c r="Q757" s="1533"/>
      <c r="R757" s="1533"/>
      <c r="S757" s="1533"/>
      <c r="T757" s="1533"/>
      <c r="U757" s="384" t="s">
        <v>48</v>
      </c>
      <c r="V757" s="344">
        <f>+Adquis!V15</f>
        <v>0.89999999999999991</v>
      </c>
      <c r="W757" s="386">
        <f>+V757*O756</f>
        <v>0.09</v>
      </c>
      <c r="X757" s="17"/>
      <c r="Y757" s="17"/>
      <c r="Z757" s="17"/>
      <c r="AA757" s="17"/>
      <c r="AB757" s="17"/>
      <c r="AC757" s="17"/>
      <c r="AD757" s="17"/>
      <c r="AE757" s="17"/>
      <c r="AF757" s="17"/>
      <c r="AG757" s="17"/>
    </row>
    <row r="758" spans="1:33" ht="15.75" customHeight="1">
      <c r="A758" s="1539"/>
      <c r="B758" s="1539"/>
      <c r="C758" s="1532"/>
      <c r="D758" s="1532"/>
      <c r="E758" s="1535" t="s">
        <v>958</v>
      </c>
      <c r="F758" s="1536"/>
      <c r="G758" s="1545" t="str">
        <f>+Adquis!A27</f>
        <v xml:space="preserve">Automatizar el manejo de bienes de consumo y devolutivos. </v>
      </c>
      <c r="H758" s="1571">
        <f>+Adquis!W25</f>
        <v>0.3</v>
      </c>
      <c r="I758" s="1605" t="s">
        <v>47</v>
      </c>
      <c r="J758" s="1571">
        <f>+Adquis!V25</f>
        <v>1</v>
      </c>
      <c r="K758" s="1601" t="str">
        <f>+Adquis!E25</f>
        <v>100%</v>
      </c>
      <c r="L758" s="1601" t="str">
        <f>+Adquis!D5</f>
        <v>Porcentaje</v>
      </c>
      <c r="M758" s="1601" t="str">
        <f>+Adquis!F5</f>
        <v>Porcentaje de avance de los Procesos adelantados en Secop II.</v>
      </c>
      <c r="N758" s="1601" t="str">
        <f>+Adquis!G5</f>
        <v>Eficacia</v>
      </c>
      <c r="O758" s="1571">
        <f>+Adquis!W28</f>
        <v>0.6</v>
      </c>
      <c r="P758" s="1614"/>
      <c r="Q758" s="1612" t="str">
        <f>+Adquis!C28</f>
        <v>Implementar y socializar el nuevo Módulo de Almacén General.</v>
      </c>
      <c r="R758" s="1594" t="str">
        <f>+Adquis!C25</f>
        <v>Secretaría General - GIT Contratación</v>
      </c>
      <c r="S758" s="1617">
        <v>43191</v>
      </c>
      <c r="T758" s="1592">
        <v>43252</v>
      </c>
      <c r="U758" s="371" t="s">
        <v>47</v>
      </c>
      <c r="V758" s="334">
        <f>+Adquis!V28</f>
        <v>1</v>
      </c>
      <c r="W758" s="373">
        <f>+V758*O758</f>
        <v>0.6</v>
      </c>
      <c r="X758" s="17"/>
      <c r="Y758" s="17"/>
      <c r="Z758" s="17"/>
      <c r="AA758" s="17"/>
      <c r="AB758" s="17"/>
      <c r="AC758" s="17"/>
      <c r="AD758" s="17"/>
      <c r="AE758" s="17"/>
      <c r="AF758" s="17"/>
      <c r="AG758" s="17"/>
    </row>
    <row r="759" spans="1:33" ht="15.75" customHeight="1">
      <c r="A759" s="1539"/>
      <c r="B759" s="1539"/>
      <c r="C759" s="1532"/>
      <c r="D759" s="1532"/>
      <c r="E759" s="1536"/>
      <c r="F759" s="1536"/>
      <c r="G759" s="1539"/>
      <c r="H759" s="1532"/>
      <c r="I759" s="1532"/>
      <c r="J759" s="1532"/>
      <c r="K759" s="1532"/>
      <c r="L759" s="1532"/>
      <c r="M759" s="1532"/>
      <c r="N759" s="1532"/>
      <c r="O759" s="1558"/>
      <c r="P759" s="1558"/>
      <c r="Q759" s="1558"/>
      <c r="R759" s="1532"/>
      <c r="S759" s="1580"/>
      <c r="T759" s="1558"/>
      <c r="U759" s="374" t="s">
        <v>48</v>
      </c>
      <c r="V759" s="337">
        <f>+Adquis!V29</f>
        <v>0.66</v>
      </c>
      <c r="W759" s="375">
        <f>+V759*O758</f>
        <v>0.39600000000000002</v>
      </c>
      <c r="X759" s="17"/>
      <c r="Y759" s="17"/>
      <c r="Z759" s="17"/>
      <c r="AA759" s="17"/>
      <c r="AB759" s="17"/>
      <c r="AC759" s="17"/>
      <c r="AD759" s="17"/>
      <c r="AE759" s="17"/>
      <c r="AF759" s="17"/>
      <c r="AG759" s="17"/>
    </row>
    <row r="760" spans="1:33" ht="15.75" customHeight="1">
      <c r="A760" s="1539"/>
      <c r="B760" s="1539"/>
      <c r="C760" s="1532"/>
      <c r="D760" s="1532"/>
      <c r="E760" s="1536"/>
      <c r="F760" s="1536"/>
      <c r="G760" s="1539"/>
      <c r="H760" s="1532"/>
      <c r="I760" s="1558"/>
      <c r="J760" s="1558"/>
      <c r="K760" s="1532"/>
      <c r="L760" s="1532"/>
      <c r="M760" s="1532"/>
      <c r="N760" s="1532"/>
      <c r="O760" s="1593">
        <f>+Adquis!W30</f>
        <v>0.2</v>
      </c>
      <c r="P760" s="1614"/>
      <c r="Q760" s="1613" t="str">
        <f>+Adquis!C30</f>
        <v>Depurar Inventarios, Propiedad, Planta y Equipo (apoyo a las NICSP)</v>
      </c>
      <c r="R760" s="1532"/>
      <c r="S760" s="1627">
        <v>43160</v>
      </c>
      <c r="T760" s="1591">
        <v>43252</v>
      </c>
      <c r="U760" s="374" t="s">
        <v>47</v>
      </c>
      <c r="V760" s="337">
        <f>+Adquis!V30</f>
        <v>1</v>
      </c>
      <c r="W760" s="375">
        <f>+V760*O760</f>
        <v>0.2</v>
      </c>
      <c r="X760" s="17"/>
      <c r="Y760" s="17"/>
      <c r="Z760" s="17"/>
      <c r="AA760" s="17"/>
      <c r="AB760" s="17"/>
      <c r="AC760" s="17"/>
      <c r="AD760" s="17"/>
      <c r="AE760" s="17"/>
      <c r="AF760" s="17"/>
      <c r="AG760" s="17"/>
    </row>
    <row r="761" spans="1:33" ht="15.75" customHeight="1">
      <c r="A761" s="1539"/>
      <c r="B761" s="1539"/>
      <c r="C761" s="1532"/>
      <c r="D761" s="1532"/>
      <c r="E761" s="1536"/>
      <c r="F761" s="1536"/>
      <c r="G761" s="1539"/>
      <c r="H761" s="1532"/>
      <c r="I761" s="1606" t="s">
        <v>48</v>
      </c>
      <c r="J761" s="1593">
        <f>+Adquis!V26</f>
        <v>0.73000000000000009</v>
      </c>
      <c r="K761" s="1532"/>
      <c r="L761" s="1532"/>
      <c r="M761" s="1532"/>
      <c r="N761" s="1532"/>
      <c r="O761" s="1558"/>
      <c r="P761" s="1558"/>
      <c r="Q761" s="1558"/>
      <c r="R761" s="1532"/>
      <c r="S761" s="1580"/>
      <c r="T761" s="1558"/>
      <c r="U761" s="374" t="s">
        <v>48</v>
      </c>
      <c r="V761" s="337">
        <f>+Adquis!V31</f>
        <v>0.95000000000000018</v>
      </c>
      <c r="W761" s="375">
        <f>+V761*O760</f>
        <v>0.19000000000000006</v>
      </c>
      <c r="X761" s="17"/>
      <c r="Y761" s="17"/>
      <c r="Z761" s="17"/>
      <c r="AA761" s="17"/>
      <c r="AB761" s="17"/>
      <c r="AC761" s="17"/>
      <c r="AD761" s="17"/>
      <c r="AE761" s="17"/>
      <c r="AF761" s="17"/>
      <c r="AG761" s="17"/>
    </row>
    <row r="762" spans="1:33" ht="15.75" customHeight="1">
      <c r="A762" s="1539"/>
      <c r="B762" s="1539"/>
      <c r="C762" s="1532"/>
      <c r="D762" s="1532"/>
      <c r="E762" s="1536"/>
      <c r="F762" s="1536"/>
      <c r="G762" s="1539"/>
      <c r="H762" s="1532"/>
      <c r="I762" s="1532"/>
      <c r="J762" s="1532"/>
      <c r="K762" s="1532"/>
      <c r="L762" s="1532"/>
      <c r="M762" s="1532"/>
      <c r="N762" s="1532"/>
      <c r="O762" s="1593">
        <f>+Adquis!W32</f>
        <v>0.2</v>
      </c>
      <c r="P762" s="1614"/>
      <c r="Q762" s="1613" t="str">
        <f>+Adquis!C32</f>
        <v>Custodiar y controlar el ingreso y salida de elementos</v>
      </c>
      <c r="R762" s="1532"/>
      <c r="S762" s="1627">
        <v>43101</v>
      </c>
      <c r="T762" s="1591">
        <v>43435</v>
      </c>
      <c r="U762" s="374" t="s">
        <v>47</v>
      </c>
      <c r="V762" s="337">
        <f>+Adquis!V32</f>
        <v>0.99999999999999989</v>
      </c>
      <c r="W762" s="375">
        <f>+V762*O762</f>
        <v>0.19999999999999998</v>
      </c>
      <c r="X762" s="17"/>
      <c r="Y762" s="17"/>
      <c r="Z762" s="17"/>
      <c r="AA762" s="17"/>
      <c r="AB762" s="17"/>
      <c r="AC762" s="17"/>
      <c r="AD762" s="17"/>
      <c r="AE762" s="17"/>
      <c r="AF762" s="17"/>
      <c r="AG762" s="17"/>
    </row>
    <row r="763" spans="1:33" ht="15.75" customHeight="1">
      <c r="A763" s="1539"/>
      <c r="B763" s="1539"/>
      <c r="C763" s="1532"/>
      <c r="D763" s="1532"/>
      <c r="E763" s="1537"/>
      <c r="F763" s="1536"/>
      <c r="G763" s="1540"/>
      <c r="H763" s="1533"/>
      <c r="I763" s="1533"/>
      <c r="J763" s="1533"/>
      <c r="K763" s="1533"/>
      <c r="L763" s="1533"/>
      <c r="M763" s="1533"/>
      <c r="N763" s="1533"/>
      <c r="O763" s="1533"/>
      <c r="P763" s="1558"/>
      <c r="Q763" s="1533"/>
      <c r="R763" s="1533"/>
      <c r="S763" s="1551"/>
      <c r="T763" s="1533"/>
      <c r="U763" s="384" t="s">
        <v>48</v>
      </c>
      <c r="V763" s="344">
        <f>+Adquis!V33</f>
        <v>0.72</v>
      </c>
      <c r="W763" s="386">
        <f>+V763*O762</f>
        <v>0.14399999999999999</v>
      </c>
      <c r="X763" s="17"/>
      <c r="Y763" s="17"/>
      <c r="Z763" s="17"/>
      <c r="AA763" s="17"/>
      <c r="AB763" s="17"/>
      <c r="AC763" s="17"/>
      <c r="AD763" s="17"/>
      <c r="AE763" s="17"/>
      <c r="AF763" s="17"/>
      <c r="AG763" s="17"/>
    </row>
    <row r="764" spans="1:33" ht="18" customHeight="1">
      <c r="A764" s="1539"/>
      <c r="B764" s="1539"/>
      <c r="C764" s="1532"/>
      <c r="D764" s="1532"/>
      <c r="E764" s="1535" t="s">
        <v>958</v>
      </c>
      <c r="F764" s="1536"/>
      <c r="G764" s="1545" t="str">
        <f>+Adquis!A47</f>
        <v>Actualizar los manuales de Contratacion y supervisión.</v>
      </c>
      <c r="H764" s="1571">
        <f>+Adquis!W45</f>
        <v>0.1</v>
      </c>
      <c r="I764" s="1605" t="s">
        <v>47</v>
      </c>
      <c r="J764" s="1571">
        <f>+Adquis!V45</f>
        <v>1</v>
      </c>
      <c r="K764" s="1601" t="str">
        <f>+Adquis!E45</f>
        <v>100%</v>
      </c>
      <c r="L764" s="1601" t="str">
        <f>+Adquis!D45</f>
        <v>Porcentaje</v>
      </c>
      <c r="M764" s="1601" t="str">
        <f>+Adquis!F45</f>
        <v>Porcentaje avance actualización manuales de Contratacion y supervisión.</v>
      </c>
      <c r="N764" s="1601" t="str">
        <f>+Adquis!G45</f>
        <v>Eficacia</v>
      </c>
      <c r="O764" s="1571">
        <f>+Adquis!W48</f>
        <v>0.4</v>
      </c>
      <c r="P764" s="1614"/>
      <c r="Q764" s="1612" t="str">
        <f>+Adquis!C48</f>
        <v>Revisión y actualización del Manual de Contratación</v>
      </c>
      <c r="R764" s="1594" t="str">
        <f>+Adquis!C45</f>
        <v>Secretaría General - GIT Contratación</v>
      </c>
      <c r="S764" s="1617">
        <v>43132</v>
      </c>
      <c r="T764" s="1592">
        <v>43191</v>
      </c>
      <c r="U764" s="371" t="s">
        <v>47</v>
      </c>
      <c r="V764" s="334">
        <f>+Adquis!V48</f>
        <v>1</v>
      </c>
      <c r="W764" s="373">
        <f>+V764*O764</f>
        <v>0.4</v>
      </c>
      <c r="X764" s="17"/>
      <c r="Y764" s="17"/>
      <c r="Z764" s="17"/>
      <c r="AA764" s="17"/>
      <c r="AB764" s="17"/>
      <c r="AC764" s="17"/>
      <c r="AD764" s="17"/>
      <c r="AE764" s="17"/>
      <c r="AF764" s="17"/>
      <c r="AG764" s="17"/>
    </row>
    <row r="765" spans="1:33" ht="18" customHeight="1">
      <c r="A765" s="1539"/>
      <c r="B765" s="1539"/>
      <c r="C765" s="1532"/>
      <c r="D765" s="1532"/>
      <c r="E765" s="1536"/>
      <c r="F765" s="1536"/>
      <c r="G765" s="1539"/>
      <c r="H765" s="1532"/>
      <c r="I765" s="1532"/>
      <c r="J765" s="1532"/>
      <c r="K765" s="1532"/>
      <c r="L765" s="1532"/>
      <c r="M765" s="1532"/>
      <c r="N765" s="1532"/>
      <c r="O765" s="1558"/>
      <c r="P765" s="1558"/>
      <c r="Q765" s="1558"/>
      <c r="R765" s="1532"/>
      <c r="S765" s="1580"/>
      <c r="T765" s="1558"/>
      <c r="U765" s="374" t="s">
        <v>48</v>
      </c>
      <c r="V765" s="337">
        <f>+Adquis!V49</f>
        <v>0.89999999999999991</v>
      </c>
      <c r="W765" s="375">
        <f>+V765*O764</f>
        <v>0.36</v>
      </c>
      <c r="X765" s="17"/>
      <c r="Y765" s="17"/>
      <c r="Z765" s="17"/>
      <c r="AA765" s="17"/>
      <c r="AB765" s="17"/>
      <c r="AC765" s="17"/>
      <c r="AD765" s="17"/>
      <c r="AE765" s="17"/>
      <c r="AF765" s="17"/>
      <c r="AG765" s="17"/>
    </row>
    <row r="766" spans="1:33" ht="15.75" customHeight="1">
      <c r="A766" s="1539"/>
      <c r="B766" s="1539"/>
      <c r="C766" s="1532"/>
      <c r="D766" s="1532"/>
      <c r="E766" s="1536"/>
      <c r="F766" s="1536"/>
      <c r="G766" s="1539"/>
      <c r="H766" s="1532"/>
      <c r="I766" s="1558"/>
      <c r="J766" s="1558"/>
      <c r="K766" s="1532"/>
      <c r="L766" s="1532"/>
      <c r="M766" s="1532"/>
      <c r="N766" s="1532"/>
      <c r="O766" s="1593">
        <f>+Adquis!W50</f>
        <v>0.4</v>
      </c>
      <c r="P766" s="1614"/>
      <c r="Q766" s="1613" t="str">
        <f>+Adquis!C50</f>
        <v>Revisión y actualización del Manual de Supervisión e Interventoría</v>
      </c>
      <c r="R766" s="1532"/>
      <c r="S766" s="1627">
        <v>43132</v>
      </c>
      <c r="T766" s="1591">
        <v>43191</v>
      </c>
      <c r="U766" s="374" t="s">
        <v>47</v>
      </c>
      <c r="V766" s="337">
        <f>+Adquis!V50</f>
        <v>1</v>
      </c>
      <c r="W766" s="375">
        <f>+V766*O766</f>
        <v>0.4</v>
      </c>
      <c r="X766" s="17"/>
      <c r="Y766" s="17"/>
      <c r="Z766" s="17"/>
      <c r="AA766" s="17"/>
      <c r="AB766" s="17"/>
      <c r="AC766" s="17"/>
      <c r="AD766" s="17"/>
      <c r="AE766" s="17"/>
      <c r="AF766" s="17"/>
      <c r="AG766" s="17"/>
    </row>
    <row r="767" spans="1:33" ht="15.75" customHeight="1">
      <c r="A767" s="1539"/>
      <c r="B767" s="1539"/>
      <c r="C767" s="1532"/>
      <c r="D767" s="1532"/>
      <c r="E767" s="1536"/>
      <c r="F767" s="1536"/>
      <c r="G767" s="1539"/>
      <c r="H767" s="1532"/>
      <c r="I767" s="1606" t="s">
        <v>48</v>
      </c>
      <c r="J767" s="1593">
        <f>+Adquis!V46</f>
        <v>0.92</v>
      </c>
      <c r="K767" s="1532"/>
      <c r="L767" s="1532"/>
      <c r="M767" s="1532"/>
      <c r="N767" s="1532"/>
      <c r="O767" s="1558"/>
      <c r="P767" s="1558"/>
      <c r="Q767" s="1558"/>
      <c r="R767" s="1532"/>
      <c r="S767" s="1580"/>
      <c r="T767" s="1558"/>
      <c r="U767" s="374" t="s">
        <v>48</v>
      </c>
      <c r="V767" s="337">
        <f>+Adquis!V51</f>
        <v>0.95</v>
      </c>
      <c r="W767" s="375">
        <f>+V767*O766</f>
        <v>0.38</v>
      </c>
      <c r="X767" s="17"/>
      <c r="Y767" s="17"/>
      <c r="Z767" s="17"/>
      <c r="AA767" s="17"/>
      <c r="AB767" s="17"/>
      <c r="AC767" s="17"/>
      <c r="AD767" s="17"/>
      <c r="AE767" s="17"/>
      <c r="AF767" s="17"/>
      <c r="AG767" s="17"/>
    </row>
    <row r="768" spans="1:33" ht="15.75" customHeight="1">
      <c r="A768" s="1539"/>
      <c r="B768" s="1539"/>
      <c r="C768" s="1532"/>
      <c r="D768" s="1532"/>
      <c r="E768" s="1536"/>
      <c r="F768" s="1536"/>
      <c r="G768" s="1539"/>
      <c r="H768" s="1532"/>
      <c r="I768" s="1532"/>
      <c r="J768" s="1532"/>
      <c r="K768" s="1532"/>
      <c r="L768" s="1532"/>
      <c r="M768" s="1532"/>
      <c r="N768" s="1532"/>
      <c r="O768" s="1593">
        <f>+Adquis!W52</f>
        <v>0.2</v>
      </c>
      <c r="P768" s="1614"/>
      <c r="Q768" s="1613" t="str">
        <f>+Adquis!C52</f>
        <v xml:space="preserve">Socializacion de los Manuales </v>
      </c>
      <c r="R768" s="1532"/>
      <c r="S768" s="1591">
        <v>43221</v>
      </c>
      <c r="T768" s="1591">
        <v>43282</v>
      </c>
      <c r="U768" s="374" t="s">
        <v>47</v>
      </c>
      <c r="V768" s="337">
        <f>+Adquis!V52</f>
        <v>1</v>
      </c>
      <c r="W768" s="375">
        <f>+V768*O768</f>
        <v>0.2</v>
      </c>
      <c r="X768" s="17"/>
      <c r="Y768" s="17"/>
      <c r="Z768" s="17"/>
      <c r="AA768" s="17"/>
      <c r="AB768" s="17"/>
      <c r="AC768" s="17"/>
      <c r="AD768" s="17"/>
      <c r="AE768" s="17"/>
      <c r="AF768" s="17"/>
      <c r="AG768" s="17"/>
    </row>
    <row r="769" spans="1:33" ht="15.75" customHeight="1">
      <c r="A769" s="1540"/>
      <c r="B769" s="1540"/>
      <c r="C769" s="1533"/>
      <c r="D769" s="1533"/>
      <c r="E769" s="1537"/>
      <c r="F769" s="1537"/>
      <c r="G769" s="1540"/>
      <c r="H769" s="1533"/>
      <c r="I769" s="1533"/>
      <c r="J769" s="1533"/>
      <c r="K769" s="1533"/>
      <c r="L769" s="1533"/>
      <c r="M769" s="1533"/>
      <c r="N769" s="1533"/>
      <c r="O769" s="1533"/>
      <c r="P769" s="1558"/>
      <c r="Q769" s="1533"/>
      <c r="R769" s="1533"/>
      <c r="S769" s="1533"/>
      <c r="T769" s="1533"/>
      <c r="U769" s="384" t="s">
        <v>48</v>
      </c>
      <c r="V769" s="344">
        <f>+Adquis!V53</f>
        <v>0.90000000000000013</v>
      </c>
      <c r="W769" s="386">
        <f>+V769*O768</f>
        <v>0.18000000000000005</v>
      </c>
      <c r="X769" s="17"/>
      <c r="Y769" s="17"/>
      <c r="Z769" s="17"/>
      <c r="AA769" s="17"/>
      <c r="AB769" s="17"/>
      <c r="AC769" s="17"/>
      <c r="AD769" s="17"/>
      <c r="AE769" s="17"/>
      <c r="AF769" s="17"/>
      <c r="AG769" s="17"/>
    </row>
    <row r="770" spans="1:33" ht="15.75" customHeight="1">
      <c r="A770" s="211" t="s">
        <v>56</v>
      </c>
      <c r="B770" s="1543">
        <f>+J771*B750</f>
        <v>2.1604999999999999E-2</v>
      </c>
      <c r="C770" s="1546"/>
      <c r="D770" s="1547"/>
      <c r="E770" s="1547"/>
      <c r="F770" s="1547"/>
      <c r="G770" s="1548"/>
      <c r="H770" s="1575">
        <f>SUM(H750:H769)</f>
        <v>0.99999999999999989</v>
      </c>
      <c r="I770" s="214" t="s">
        <v>47</v>
      </c>
      <c r="J770" s="214">
        <f>+Adquis!V2</f>
        <v>0.99999999999999989</v>
      </c>
      <c r="K770" s="215"/>
      <c r="W770" s="485"/>
      <c r="X770" s="17"/>
      <c r="Y770" s="17"/>
      <c r="Z770" s="17"/>
      <c r="AA770" s="17"/>
      <c r="AB770" s="17"/>
      <c r="AC770" s="17"/>
      <c r="AD770" s="17"/>
      <c r="AE770" s="17"/>
      <c r="AF770" s="17"/>
      <c r="AG770" s="17"/>
    </row>
    <row r="771" spans="1:33" ht="15.75" customHeight="1">
      <c r="A771" s="79" t="str">
        <f>+$F$4</f>
        <v>Septiembre</v>
      </c>
      <c r="B771" s="1542"/>
      <c r="C771" s="1549"/>
      <c r="D771" s="1550"/>
      <c r="E771" s="1550"/>
      <c r="F771" s="1550"/>
      <c r="G771" s="1551"/>
      <c r="H771" s="1533"/>
      <c r="I771" s="87" t="s">
        <v>48</v>
      </c>
      <c r="J771" s="89">
        <f>+Adquis!V3</f>
        <v>0.86419999999999997</v>
      </c>
      <c r="K771" s="486"/>
      <c r="L771" s="487"/>
      <c r="M771" s="487"/>
      <c r="N771" s="487"/>
      <c r="O771" s="487"/>
      <c r="P771" s="487"/>
      <c r="Q771" s="487"/>
      <c r="R771" s="487"/>
      <c r="S771" s="487"/>
      <c r="T771" s="487"/>
      <c r="U771" s="487"/>
      <c r="V771" s="487"/>
      <c r="W771" s="488"/>
      <c r="X771" s="17"/>
      <c r="Y771" s="17"/>
      <c r="Z771" s="17"/>
      <c r="AA771" s="17"/>
      <c r="AB771" s="17"/>
      <c r="AC771" s="17"/>
      <c r="AD771" s="17"/>
      <c r="AE771" s="17"/>
      <c r="AF771" s="17"/>
      <c r="AG771" s="17"/>
    </row>
    <row r="772" spans="1:33" ht="15.75" customHeight="1">
      <c r="A772" s="425"/>
      <c r="B772" s="425"/>
      <c r="C772" s="17"/>
      <c r="D772" s="17"/>
      <c r="E772" s="426"/>
      <c r="F772" s="426"/>
      <c r="G772" s="427"/>
      <c r="H772" s="427"/>
      <c r="I772" s="427"/>
      <c r="J772" s="427"/>
      <c r="K772" s="428"/>
      <c r="L772" s="17"/>
      <c r="M772" s="17"/>
      <c r="N772" s="17"/>
      <c r="O772" s="17"/>
      <c r="P772" s="17"/>
      <c r="Q772" s="17"/>
      <c r="R772" s="426"/>
      <c r="S772" s="429"/>
      <c r="T772" s="430"/>
      <c r="U772" s="430"/>
      <c r="V772" s="17"/>
      <c r="W772" s="17"/>
      <c r="X772" s="17"/>
      <c r="Y772" s="17"/>
      <c r="Z772" s="17"/>
      <c r="AA772" s="17"/>
      <c r="AB772" s="17"/>
      <c r="AC772" s="17"/>
      <c r="AD772" s="17"/>
      <c r="AE772" s="17"/>
      <c r="AF772" s="17"/>
      <c r="AG772" s="17"/>
    </row>
    <row r="773" spans="1:33" ht="43.5" customHeight="1">
      <c r="A773" s="1635" t="str">
        <f>+'S Admi'!I2</f>
        <v>SERVICIOS ADMINISTRATIVOS</v>
      </c>
      <c r="B773" s="1538">
        <v>2.5000000000000001E-2</v>
      </c>
      <c r="C773" s="1534" t="s">
        <v>1001</v>
      </c>
      <c r="D773" s="1534" t="s">
        <v>1002</v>
      </c>
      <c r="E773" s="1535" t="s">
        <v>958</v>
      </c>
      <c r="F773" s="1535" t="s">
        <v>1003</v>
      </c>
      <c r="G773" s="1585" t="str">
        <f>+'S Admi'!A19</f>
        <v>Sistema de Gestión Ambiental mantenido bajo la NTC ISO 14001, versión 2015.</v>
      </c>
      <c r="H773" s="1563">
        <f>+'S Admi'!W5</f>
        <v>0.37</v>
      </c>
      <c r="I773" s="32" t="s">
        <v>47</v>
      </c>
      <c r="J773" s="32">
        <f>+'S Admi'!V5</f>
        <v>1.0000000000000002</v>
      </c>
      <c r="K773" s="1563">
        <f>+'S Admi'!E5</f>
        <v>1</v>
      </c>
      <c r="L773" s="1594" t="str">
        <f>+'S Admi'!D5</f>
        <v>Porcentaje</v>
      </c>
      <c r="M773" s="1594" t="str">
        <f>+'S Admi'!F5</f>
        <v>Avance de las actividades para el mantenimiento del Sistema de Gestión Ambiental bajo la NTC ISO 14001 - 2015.</v>
      </c>
      <c r="N773" s="1594" t="str">
        <f>+'S Admi'!G5</f>
        <v>Eficacia</v>
      </c>
      <c r="O773" s="1563">
        <f>+'S Admi'!W20</f>
        <v>0.1</v>
      </c>
      <c r="P773" s="1614"/>
      <c r="Q773" s="1614" t="str">
        <f>+'S Admi'!C20</f>
        <v xml:space="preserve">Revisar y actualizar la documentación del SGA  </v>
      </c>
      <c r="R773" s="1661" t="str">
        <f>+'S Admi'!C5</f>
        <v>Servicios Administrativos</v>
      </c>
      <c r="S773" s="1592">
        <v>43101</v>
      </c>
      <c r="T773" s="1592">
        <v>43435</v>
      </c>
      <c r="U773" s="1592" t="s">
        <v>47</v>
      </c>
      <c r="V773" s="1615">
        <f>+'S Admi'!V20</f>
        <v>1</v>
      </c>
      <c r="W773" s="1625">
        <f>+V773*O773</f>
        <v>0.1</v>
      </c>
      <c r="X773" s="17"/>
      <c r="Y773" s="17"/>
      <c r="Z773" s="17"/>
      <c r="AA773" s="17"/>
      <c r="AB773" s="17"/>
      <c r="AC773" s="17"/>
      <c r="AD773" s="17"/>
      <c r="AE773" s="17"/>
      <c r="AF773" s="17"/>
      <c r="AG773" s="17"/>
    </row>
    <row r="774" spans="1:33" ht="43.5" customHeight="1">
      <c r="A774" s="1539"/>
      <c r="B774" s="1539"/>
      <c r="C774" s="1532"/>
      <c r="D774" s="1532"/>
      <c r="E774" s="1536"/>
      <c r="F774" s="1536"/>
      <c r="G774" s="1539"/>
      <c r="H774" s="1567"/>
      <c r="I774" s="39" t="s">
        <v>48</v>
      </c>
      <c r="J774" s="39">
        <f>+'S Admi'!V6</f>
        <v>0.73070000000000002</v>
      </c>
      <c r="K774" s="1567"/>
      <c r="L774" s="1567"/>
      <c r="M774" s="1567"/>
      <c r="N774" s="1567"/>
      <c r="O774" s="1532"/>
      <c r="P774" s="1532"/>
      <c r="Q774" s="1532"/>
      <c r="R774" s="1662"/>
      <c r="S774" s="1532"/>
      <c r="T774" s="1532"/>
      <c r="U774" s="1558"/>
      <c r="V774" s="1558"/>
      <c r="W774" s="1624"/>
      <c r="X774" s="17"/>
      <c r="Y774" s="17"/>
      <c r="Z774" s="17"/>
      <c r="AA774" s="17"/>
      <c r="AB774" s="17"/>
      <c r="AC774" s="17"/>
      <c r="AD774" s="17"/>
      <c r="AE774" s="17"/>
      <c r="AF774" s="17"/>
      <c r="AG774" s="17"/>
    </row>
    <row r="775" spans="1:33" ht="43.5" customHeight="1">
      <c r="A775" s="1539"/>
      <c r="B775" s="1539"/>
      <c r="C775" s="1532"/>
      <c r="D775" s="1532"/>
      <c r="E775" s="1536"/>
      <c r="F775" s="1536"/>
      <c r="G775" s="1539"/>
      <c r="H775" s="1561">
        <f>+'S Admi'!W7</f>
        <v>5.0000000000000001E-3</v>
      </c>
      <c r="I775" s="39" t="s">
        <v>47</v>
      </c>
      <c r="J775" s="664">
        <f>+'S Admi'!V7</f>
        <v>155.97</v>
      </c>
      <c r="K775" s="1566">
        <f>+'S Admi'!E7</f>
        <v>155.96600000000001</v>
      </c>
      <c r="L775" s="1610" t="str">
        <f>+'S Admi'!D7</f>
        <v>Kw</v>
      </c>
      <c r="M775" s="1610" t="str">
        <f>+'S Admi'!F7</f>
        <v>Consumo de energia (Kwh) Sede Central</v>
      </c>
      <c r="N775" s="1610" t="str">
        <f>+'S Admi'!G7</f>
        <v>Eficiencia</v>
      </c>
      <c r="O775" s="1532"/>
      <c r="P775" s="1532"/>
      <c r="Q775" s="1532"/>
      <c r="R775" s="1662"/>
      <c r="S775" s="1532"/>
      <c r="T775" s="1532"/>
      <c r="U775" s="1591" t="s">
        <v>48</v>
      </c>
      <c r="V775" s="1616">
        <f>+'S Admi'!V21</f>
        <v>0.875</v>
      </c>
      <c r="W775" s="1623">
        <f>+V775*O773</f>
        <v>8.7500000000000008E-2</v>
      </c>
      <c r="X775" s="17"/>
      <c r="Y775" s="17"/>
      <c r="Z775" s="17"/>
      <c r="AA775" s="17"/>
      <c r="AB775" s="17"/>
      <c r="AC775" s="17"/>
      <c r="AD775" s="17"/>
      <c r="AE775" s="17"/>
      <c r="AF775" s="17"/>
      <c r="AG775" s="17"/>
    </row>
    <row r="776" spans="1:33" ht="43.5" customHeight="1">
      <c r="A776" s="1539"/>
      <c r="B776" s="1539"/>
      <c r="C776" s="1532"/>
      <c r="D776" s="1532"/>
      <c r="E776" s="1536"/>
      <c r="F776" s="1536"/>
      <c r="G776" s="1539"/>
      <c r="H776" s="1567"/>
      <c r="I776" s="39" t="s">
        <v>48</v>
      </c>
      <c r="J776" s="664">
        <f>+'S Admi'!V8</f>
        <v>296.11</v>
      </c>
      <c r="K776" s="1567"/>
      <c r="L776" s="1567"/>
      <c r="M776" s="1567"/>
      <c r="N776" s="1567"/>
      <c r="O776" s="1558"/>
      <c r="P776" s="1558"/>
      <c r="Q776" s="1558"/>
      <c r="R776" s="1662"/>
      <c r="S776" s="1558"/>
      <c r="T776" s="1558"/>
      <c r="U776" s="1558"/>
      <c r="V776" s="1558"/>
      <c r="W776" s="1624"/>
      <c r="X776" s="17"/>
      <c r="Y776" s="17"/>
      <c r="Z776" s="17"/>
      <c r="AA776" s="17"/>
      <c r="AB776" s="17"/>
      <c r="AC776" s="17"/>
      <c r="AD776" s="17"/>
      <c r="AE776" s="17"/>
      <c r="AF776" s="17"/>
      <c r="AG776" s="17"/>
    </row>
    <row r="777" spans="1:33" ht="43.5" customHeight="1">
      <c r="A777" s="1539"/>
      <c r="B777" s="1539"/>
      <c r="C777" s="1532"/>
      <c r="D777" s="1532"/>
      <c r="E777" s="1536"/>
      <c r="F777" s="1536"/>
      <c r="G777" s="1539"/>
      <c r="H777" s="1561">
        <f>+'S Admi'!W9</f>
        <v>5.0000000000000001E-3</v>
      </c>
      <c r="I777" s="39" t="s">
        <v>47</v>
      </c>
      <c r="J777" s="39">
        <f>+'S Admi'!V9</f>
        <v>1</v>
      </c>
      <c r="K777" s="1561">
        <f>+'S Admi'!E9</f>
        <v>1</v>
      </c>
      <c r="L777" s="1610" t="str">
        <f>+'S Admi'!D9</f>
        <v>Porcentaje</v>
      </c>
      <c r="M777" s="1610" t="str">
        <f>+'S Admi'!F9</f>
        <v>Evaluaciones de apropiación del SGA</v>
      </c>
      <c r="N777" s="1610" t="str">
        <f>+'S Admi'!G9</f>
        <v>Eficiencia</v>
      </c>
      <c r="O777" s="1561">
        <f>+'S Admi'!W22</f>
        <v>0.1</v>
      </c>
      <c r="P777" s="1604"/>
      <c r="Q777" s="1604" t="str">
        <f>+'S Admi'!C22</f>
        <v>Actualizar la matriz de aspectos e impactos ambientales y la identificación del la normatividad legal ambiental.</v>
      </c>
      <c r="R777" s="1662"/>
      <c r="S777" s="1591">
        <v>43101</v>
      </c>
      <c r="T777" s="1591">
        <v>43435</v>
      </c>
      <c r="U777" s="1591" t="s">
        <v>47</v>
      </c>
      <c r="V777" s="1616">
        <f>+'S Admi'!V22</f>
        <v>1</v>
      </c>
      <c r="W777" s="1623">
        <f>+V777*O777</f>
        <v>0.1</v>
      </c>
      <c r="X777" s="17"/>
      <c r="Y777" s="17"/>
      <c r="Z777" s="17"/>
      <c r="AA777" s="17"/>
      <c r="AB777" s="17"/>
      <c r="AC777" s="17"/>
      <c r="AD777" s="17"/>
      <c r="AE777" s="17"/>
      <c r="AF777" s="17"/>
      <c r="AG777" s="17"/>
    </row>
    <row r="778" spans="1:33" ht="43.5" customHeight="1">
      <c r="A778" s="1539"/>
      <c r="B778" s="1539"/>
      <c r="C778" s="1532"/>
      <c r="D778" s="1532"/>
      <c r="E778" s="1536"/>
      <c r="F778" s="1536"/>
      <c r="G778" s="1539"/>
      <c r="H778" s="1567"/>
      <c r="I778" s="39" t="s">
        <v>48</v>
      </c>
      <c r="J778" s="39">
        <f>+'S Admi'!V10</f>
        <v>0.5</v>
      </c>
      <c r="K778" s="1567"/>
      <c r="L778" s="1567"/>
      <c r="M778" s="1567"/>
      <c r="N778" s="1567"/>
      <c r="O778" s="1532"/>
      <c r="P778" s="1532"/>
      <c r="Q778" s="1532"/>
      <c r="R778" s="1662"/>
      <c r="S778" s="1532"/>
      <c r="T778" s="1532"/>
      <c r="U778" s="1532"/>
      <c r="V778" s="1532"/>
      <c r="W778" s="1626"/>
      <c r="X778" s="17"/>
      <c r="Y778" s="17"/>
      <c r="Z778" s="17"/>
      <c r="AA778" s="17"/>
      <c r="AB778" s="17"/>
      <c r="AC778" s="17"/>
      <c r="AD778" s="17"/>
      <c r="AE778" s="17"/>
      <c r="AF778" s="17"/>
      <c r="AG778" s="17"/>
    </row>
    <row r="779" spans="1:33" ht="43.5" customHeight="1">
      <c r="A779" s="1539"/>
      <c r="B779" s="1539"/>
      <c r="C779" s="1532"/>
      <c r="D779" s="1532"/>
      <c r="E779" s="1536"/>
      <c r="F779" s="1536"/>
      <c r="G779" s="1539"/>
      <c r="H779" s="1561">
        <f>+'S Admi'!W11</f>
        <v>5.0000000000000001E-3</v>
      </c>
      <c r="I779" s="39" t="s">
        <v>47</v>
      </c>
      <c r="J779" s="39">
        <f>+'S Admi'!V11</f>
        <v>1</v>
      </c>
      <c r="K779" s="1561">
        <f>+'S Admi'!E11</f>
        <v>1</v>
      </c>
      <c r="L779" s="1610" t="str">
        <f>+'S Admi'!D11</f>
        <v>Porcentaje</v>
      </c>
      <c r="M779" s="1610" t="str">
        <f>+'S Admi'!F11</f>
        <v>Responsabilidad ambiental contractual</v>
      </c>
      <c r="N779" s="1610" t="str">
        <f>+'S Admi'!G11</f>
        <v>Eficiencia</v>
      </c>
      <c r="O779" s="1532"/>
      <c r="P779" s="1532"/>
      <c r="Q779" s="1532"/>
      <c r="R779" s="1662"/>
      <c r="S779" s="1532"/>
      <c r="T779" s="1532"/>
      <c r="U779" s="1591" t="s">
        <v>48</v>
      </c>
      <c r="V779" s="1616">
        <f>+'S Admi'!V23</f>
        <v>1</v>
      </c>
      <c r="W779" s="1622">
        <f>+V780*O777</f>
        <v>0</v>
      </c>
      <c r="X779" s="17"/>
      <c r="Y779" s="17"/>
      <c r="Z779" s="17"/>
      <c r="AA779" s="17"/>
      <c r="AB779" s="17"/>
      <c r="AC779" s="17"/>
      <c r="AD779" s="17"/>
      <c r="AE779" s="17"/>
      <c r="AF779" s="17"/>
      <c r="AG779" s="17"/>
    </row>
    <row r="780" spans="1:33" ht="43.5" customHeight="1">
      <c r="A780" s="1539"/>
      <c r="B780" s="1539"/>
      <c r="C780" s="1532"/>
      <c r="D780" s="1532"/>
      <c r="E780" s="1536"/>
      <c r="F780" s="1536"/>
      <c r="G780" s="1539"/>
      <c r="H780" s="1567"/>
      <c r="I780" s="39" t="s">
        <v>48</v>
      </c>
      <c r="J780" s="39">
        <f>+'S Admi'!V12</f>
        <v>0.5</v>
      </c>
      <c r="K780" s="1567"/>
      <c r="L780" s="1567"/>
      <c r="M780" s="1567"/>
      <c r="N780" s="1567"/>
      <c r="O780" s="1558"/>
      <c r="P780" s="1558"/>
      <c r="Q780" s="1558"/>
      <c r="R780" s="1662"/>
      <c r="S780" s="1558"/>
      <c r="T780" s="1558"/>
      <c r="U780" s="1558"/>
      <c r="V780" s="1558"/>
      <c r="W780" s="1558"/>
      <c r="X780" s="17"/>
      <c r="Y780" s="17"/>
      <c r="Z780" s="17"/>
      <c r="AA780" s="17"/>
      <c r="AB780" s="17"/>
      <c r="AC780" s="17"/>
      <c r="AD780" s="17"/>
      <c r="AE780" s="17"/>
      <c r="AF780" s="17"/>
      <c r="AG780" s="17"/>
    </row>
    <row r="781" spans="1:33" ht="43.5" customHeight="1">
      <c r="A781" s="1539"/>
      <c r="B781" s="1539"/>
      <c r="C781" s="1532"/>
      <c r="D781" s="1532"/>
      <c r="E781" s="1536"/>
      <c r="F781" s="1536"/>
      <c r="G781" s="1539"/>
      <c r="H781" s="1561">
        <f>+'S Admi'!W13</f>
        <v>5.0000000000000001E-3</v>
      </c>
      <c r="I781" s="39" t="s">
        <v>47</v>
      </c>
      <c r="J781" s="664">
        <f>+'S Admi'!V13</f>
        <v>1356.2</v>
      </c>
      <c r="K781" s="1566">
        <f>+'S Admi'!E13</f>
        <v>1356.2</v>
      </c>
      <c r="L781" s="1610" t="str">
        <f>+'S Admi'!D13</f>
        <v>m3</v>
      </c>
      <c r="M781" s="1610" t="str">
        <f>+'S Admi'!F13</f>
        <v>Consumo de agua (m3) Sede Central</v>
      </c>
      <c r="N781" s="1610" t="str">
        <f>+'S Admi'!G13</f>
        <v>Eficiencia</v>
      </c>
      <c r="O781" s="1561">
        <f>+'S Admi'!W24</f>
        <v>0.3</v>
      </c>
      <c r="P781" s="1604"/>
      <c r="Q781" s="1604" t="str">
        <f>+'S Admi'!C24</f>
        <v>Realizar seguimiento al cumplimiento legal ambiental a nivel nacional.</v>
      </c>
      <c r="R781" s="1662"/>
      <c r="S781" s="1591">
        <v>43101</v>
      </c>
      <c r="T781" s="1591">
        <v>43435</v>
      </c>
      <c r="U781" s="374" t="s">
        <v>47</v>
      </c>
      <c r="V781" s="337">
        <f>+'S Admi'!V24</f>
        <v>1</v>
      </c>
      <c r="W781" s="667">
        <f>+V782*O782</f>
        <v>0</v>
      </c>
      <c r="X781" s="17"/>
      <c r="Y781" s="17"/>
      <c r="Z781" s="17"/>
      <c r="AA781" s="17"/>
      <c r="AB781" s="17"/>
      <c r="AC781" s="17"/>
      <c r="AD781" s="17"/>
      <c r="AE781" s="17"/>
      <c r="AF781" s="17"/>
      <c r="AG781" s="17"/>
    </row>
    <row r="782" spans="1:33" ht="43.5" customHeight="1">
      <c r="A782" s="1539"/>
      <c r="B782" s="1539"/>
      <c r="C782" s="1532"/>
      <c r="D782" s="1532"/>
      <c r="E782" s="1536"/>
      <c r="F782" s="1536"/>
      <c r="G782" s="1539"/>
      <c r="H782" s="1567"/>
      <c r="I782" s="39" t="s">
        <v>48</v>
      </c>
      <c r="J782" s="664">
        <f>+'S Admi'!V14</f>
        <v>1466</v>
      </c>
      <c r="K782" s="1567"/>
      <c r="L782" s="1567"/>
      <c r="M782" s="1567"/>
      <c r="N782" s="1567"/>
      <c r="O782" s="1558"/>
      <c r="P782" s="1558"/>
      <c r="Q782" s="1558"/>
      <c r="R782" s="1662"/>
      <c r="S782" s="1558"/>
      <c r="T782" s="1558"/>
      <c r="U782" s="374" t="s">
        <v>48</v>
      </c>
      <c r="V782" s="337">
        <f>+'S Admi'!V25</f>
        <v>0.75</v>
      </c>
      <c r="W782" s="667">
        <f>+V783*O782</f>
        <v>0</v>
      </c>
      <c r="X782" s="17"/>
      <c r="Y782" s="17"/>
      <c r="Z782" s="17"/>
      <c r="AA782" s="17"/>
      <c r="AB782" s="17"/>
      <c r="AC782" s="17"/>
      <c r="AD782" s="17"/>
      <c r="AE782" s="17"/>
      <c r="AF782" s="17"/>
      <c r="AG782" s="17"/>
    </row>
    <row r="783" spans="1:33" ht="43.5" customHeight="1">
      <c r="A783" s="1539"/>
      <c r="B783" s="1539"/>
      <c r="C783" s="1532"/>
      <c r="D783" s="1532"/>
      <c r="E783" s="1536"/>
      <c r="F783" s="1536"/>
      <c r="G783" s="1539"/>
      <c r="H783" s="1561">
        <f>+'S Admi'!W15</f>
        <v>5.0000000000000001E-3</v>
      </c>
      <c r="I783" s="39" t="s">
        <v>47</v>
      </c>
      <c r="J783" s="664">
        <f>+'S Admi'!V15</f>
        <v>50</v>
      </c>
      <c r="K783" s="1566">
        <f>+'S Admi'!E15</f>
        <v>50</v>
      </c>
      <c r="L783" s="1610" t="str">
        <f>+'S Admi'!D15</f>
        <v>Árboles</v>
      </c>
      <c r="M783" s="1610" t="str">
        <f>+'S Admi'!F15</f>
        <v>Equivalente de árboles dejados de talar</v>
      </c>
      <c r="N783" s="1610" t="str">
        <f>+'S Admi'!G15</f>
        <v>Eficiencia</v>
      </c>
      <c r="O783" s="1561">
        <f>+'S Admi'!W26</f>
        <v>0.2</v>
      </c>
      <c r="P783" s="1604"/>
      <c r="Q783" s="1604" t="str">
        <f>+'S Admi'!C26</f>
        <v>Realizar seguimiento a los programas ambientales para el mantenimiento del SGA a nivel nacional.</v>
      </c>
      <c r="R783" s="1662"/>
      <c r="S783" s="1591">
        <v>43191</v>
      </c>
      <c r="T783" s="1591">
        <v>43191</v>
      </c>
      <c r="U783" s="374" t="s">
        <v>47</v>
      </c>
      <c r="V783" s="337">
        <f>+'S Admi'!V30</f>
        <v>1.0000000000000002</v>
      </c>
      <c r="W783" s="667">
        <f>+V784*O784</f>
        <v>0</v>
      </c>
      <c r="X783" s="17"/>
      <c r="Y783" s="17"/>
      <c r="Z783" s="17"/>
      <c r="AA783" s="17"/>
      <c r="AB783" s="17"/>
      <c r="AC783" s="17"/>
      <c r="AD783" s="17"/>
      <c r="AE783" s="17"/>
      <c r="AF783" s="17"/>
      <c r="AG783" s="17"/>
    </row>
    <row r="784" spans="1:33" ht="43.5" customHeight="1">
      <c r="A784" s="1539"/>
      <c r="B784" s="1539"/>
      <c r="C784" s="1532"/>
      <c r="D784" s="1532"/>
      <c r="E784" s="1536"/>
      <c r="F784" s="1536"/>
      <c r="G784" s="1539"/>
      <c r="H784" s="1567"/>
      <c r="I784" s="39" t="s">
        <v>48</v>
      </c>
      <c r="J784" s="664">
        <f>+'S Admi'!V16</f>
        <v>22</v>
      </c>
      <c r="K784" s="1567"/>
      <c r="L784" s="1567"/>
      <c r="M784" s="1567"/>
      <c r="N784" s="1567"/>
      <c r="O784" s="1558"/>
      <c r="P784" s="1558"/>
      <c r="Q784" s="1558"/>
      <c r="R784" s="1662"/>
      <c r="S784" s="1558"/>
      <c r="T784" s="1558"/>
      <c r="U784" s="166" t="s">
        <v>48</v>
      </c>
      <c r="V784" s="511">
        <f>+'S Admi'!V27</f>
        <v>0.7659999999999999</v>
      </c>
      <c r="W784" s="665">
        <f>+V786*O784</f>
        <v>0</v>
      </c>
      <c r="X784" s="17"/>
      <c r="Y784" s="17"/>
      <c r="Z784" s="17"/>
      <c r="AA784" s="17"/>
      <c r="AB784" s="17"/>
      <c r="AC784" s="17"/>
      <c r="AD784" s="17"/>
      <c r="AE784" s="17"/>
      <c r="AF784" s="17"/>
      <c r="AG784" s="17"/>
    </row>
    <row r="785" spans="1:33" ht="43.5" customHeight="1">
      <c r="A785" s="1539"/>
      <c r="B785" s="1539"/>
      <c r="C785" s="1532"/>
      <c r="D785" s="1532"/>
      <c r="E785" s="1536"/>
      <c r="F785" s="1536"/>
      <c r="G785" s="1539"/>
      <c r="H785" s="1561">
        <f>+'S Admi'!W17</f>
        <v>5.0000000000000001E-3</v>
      </c>
      <c r="I785" s="1561" t="s">
        <v>47</v>
      </c>
      <c r="J785" s="1561">
        <f>+'S Admi'!V17</f>
        <v>1</v>
      </c>
      <c r="K785" s="1561">
        <f>+'S Admi'!E17</f>
        <v>1</v>
      </c>
      <c r="L785" s="1610" t="str">
        <f>+'S Admi'!D17</f>
        <v>Porcentaje</v>
      </c>
      <c r="M785" s="1610" t="str">
        <f>+'S Admi'!F17</f>
        <v>Gestión de Residuos Peligrosos RESPEL con gestores autorizados</v>
      </c>
      <c r="N785" s="1610" t="str">
        <f>+'S Admi'!G17</f>
        <v>Eficiencia</v>
      </c>
      <c r="O785" s="1559">
        <f>'S Admi'!W28</f>
        <v>0.3</v>
      </c>
      <c r="P785" s="1664"/>
      <c r="Q785" s="1664" t="str">
        <f>'S Admi'!C28</f>
        <v>Realizar acompañamiento a nivel nacional en la preparación y desarrollo de auditorias internas y externas del SGA.</v>
      </c>
      <c r="R785" s="1662"/>
      <c r="S785" s="1658">
        <v>43160</v>
      </c>
      <c r="T785" s="1621">
        <v>43435</v>
      </c>
      <c r="U785" s="1619" t="s">
        <v>47</v>
      </c>
      <c r="V785" s="1620">
        <f>'S Admi'!V28</f>
        <v>1</v>
      </c>
      <c r="W785" s="1618">
        <f>+V787*O787</f>
        <v>0</v>
      </c>
      <c r="X785" s="17"/>
      <c r="Y785" s="17"/>
      <c r="Z785" s="17"/>
      <c r="AA785" s="17"/>
      <c r="AB785" s="17"/>
      <c r="AC785" s="17"/>
      <c r="AD785" s="17"/>
      <c r="AE785" s="17"/>
      <c r="AF785" s="17"/>
      <c r="AG785" s="17"/>
    </row>
    <row r="786" spans="1:33" ht="43.5" customHeight="1">
      <c r="A786" s="1539"/>
      <c r="B786" s="1539"/>
      <c r="C786" s="1532"/>
      <c r="D786" s="1532"/>
      <c r="E786" s="1536"/>
      <c r="F786" s="1536"/>
      <c r="G786" s="1539"/>
      <c r="H786" s="1532"/>
      <c r="I786" s="1558"/>
      <c r="J786" s="1558"/>
      <c r="K786" s="1532"/>
      <c r="L786" s="1532"/>
      <c r="M786" s="1532"/>
      <c r="N786" s="1532"/>
      <c r="O786" s="1532"/>
      <c r="P786" s="1532"/>
      <c r="Q786" s="1532"/>
      <c r="R786" s="1662"/>
      <c r="S786" s="1532"/>
      <c r="T786" s="1536"/>
      <c r="U786" s="1565"/>
      <c r="V786" s="1565"/>
      <c r="W786" s="1565"/>
      <c r="X786" s="17"/>
      <c r="Y786" s="17"/>
      <c r="Z786" s="17"/>
      <c r="AA786" s="17"/>
      <c r="AB786" s="17"/>
      <c r="AC786" s="17"/>
      <c r="AD786" s="17"/>
      <c r="AE786" s="17"/>
      <c r="AF786" s="17"/>
      <c r="AG786" s="17"/>
    </row>
    <row r="787" spans="1:33" ht="43.5" customHeight="1">
      <c r="A787" s="1539"/>
      <c r="B787" s="1539"/>
      <c r="C787" s="1532"/>
      <c r="D787" s="1532"/>
      <c r="E787" s="1536"/>
      <c r="F787" s="1536"/>
      <c r="G787" s="1539"/>
      <c r="H787" s="1532"/>
      <c r="I787" s="1561" t="s">
        <v>48</v>
      </c>
      <c r="J787" s="1561">
        <f>+'S Admi'!V18</f>
        <v>1</v>
      </c>
      <c r="K787" s="1532"/>
      <c r="L787" s="1532"/>
      <c r="M787" s="1532"/>
      <c r="N787" s="1532"/>
      <c r="O787" s="1532"/>
      <c r="P787" s="1532"/>
      <c r="Q787" s="1532"/>
      <c r="R787" s="1662"/>
      <c r="S787" s="1532"/>
      <c r="T787" s="1536"/>
      <c r="U787" s="1619" t="s">
        <v>48</v>
      </c>
      <c r="V787" s="1620">
        <f>'S Admi'!V29</f>
        <v>0.55000000000000004</v>
      </c>
      <c r="W787" s="1618">
        <f>+V788*O787</f>
        <v>0</v>
      </c>
      <c r="X787" s="17"/>
      <c r="Y787" s="17"/>
      <c r="Z787" s="17"/>
      <c r="AA787" s="17"/>
      <c r="AB787" s="17"/>
      <c r="AC787" s="17"/>
      <c r="AD787" s="17"/>
      <c r="AE787" s="17"/>
      <c r="AF787" s="17"/>
      <c r="AG787" s="17"/>
    </row>
    <row r="788" spans="1:33" ht="43.5" customHeight="1">
      <c r="A788" s="1539"/>
      <c r="B788" s="1539"/>
      <c r="C788" s="1532"/>
      <c r="D788" s="1532"/>
      <c r="E788" s="1537"/>
      <c r="F788" s="1536"/>
      <c r="G788" s="1540"/>
      <c r="H788" s="1533"/>
      <c r="I788" s="1533"/>
      <c r="J788" s="1533"/>
      <c r="K788" s="1533"/>
      <c r="L788" s="1533"/>
      <c r="M788" s="1533"/>
      <c r="N788" s="1533"/>
      <c r="O788" s="1532"/>
      <c r="P788" s="1532"/>
      <c r="Q788" s="1532"/>
      <c r="R788" s="1663"/>
      <c r="S788" s="1558"/>
      <c r="T788" s="1557"/>
      <c r="U788" s="1565"/>
      <c r="V788" s="1565"/>
      <c r="W788" s="1565"/>
      <c r="X788" s="17"/>
      <c r="Y788" s="17"/>
      <c r="Z788" s="17"/>
      <c r="AA788" s="17"/>
      <c r="AB788" s="17"/>
      <c r="AC788" s="17"/>
      <c r="AD788" s="17"/>
      <c r="AE788" s="17"/>
      <c r="AF788" s="17"/>
      <c r="AG788" s="17"/>
    </row>
    <row r="789" spans="1:33" ht="43.5" customHeight="1">
      <c r="A789" s="1539"/>
      <c r="B789" s="1539"/>
      <c r="C789" s="1532"/>
      <c r="D789" s="1532"/>
      <c r="E789" s="1535" t="s">
        <v>958</v>
      </c>
      <c r="F789" s="1536"/>
      <c r="G789" s="1585" t="str">
        <f>+'S Admi'!A35</f>
        <v xml:space="preserve">Infraestructura  física mantenida y adecuada </v>
      </c>
      <c r="H789" s="1563">
        <f>+'S Admi'!W33</f>
        <v>0.45</v>
      </c>
      <c r="I789" s="1563" t="s">
        <v>47</v>
      </c>
      <c r="J789" s="1563">
        <f>+'S Admi'!V33</f>
        <v>1</v>
      </c>
      <c r="K789" s="1560">
        <f>+'S Admi'!E33</f>
        <v>100</v>
      </c>
      <c r="L789" s="1594" t="str">
        <f>+'S Admi'!D33</f>
        <v>%</v>
      </c>
      <c r="M789" s="1594" t="str">
        <f>+'S Admi'!F33</f>
        <v>% de avance del  Plan de Infraestructura física</v>
      </c>
      <c r="N789" s="1594" t="str">
        <f>+'S Admi'!G33</f>
        <v>Eficacia</v>
      </c>
      <c r="O789" s="1563">
        <f>+'S Admi'!W48</f>
        <v>0.5</v>
      </c>
      <c r="P789" s="1632"/>
      <c r="Q789" s="1632" t="str">
        <f>+'S Admi'!C36</f>
        <v>Gestionar la adecuación y/o ampliación de 4 Sedes a nivel nacional.</v>
      </c>
      <c r="R789" s="1594" t="str">
        <f>+'S Admi'!C33</f>
        <v>Servicios Administrativos</v>
      </c>
      <c r="S789" s="1592">
        <v>43101</v>
      </c>
      <c r="T789" s="1592">
        <v>43435</v>
      </c>
      <c r="U789" s="371" t="s">
        <v>47</v>
      </c>
      <c r="V789" s="334">
        <f>+'S Admi'!V36</f>
        <v>1</v>
      </c>
      <c r="W789" s="373">
        <f>+V789*O789</f>
        <v>0.5</v>
      </c>
      <c r="X789" s="17"/>
      <c r="Y789" s="17"/>
      <c r="Z789" s="17"/>
      <c r="AA789" s="17"/>
      <c r="AB789" s="17"/>
      <c r="AC789" s="17"/>
      <c r="AD789" s="17"/>
      <c r="AE789" s="17"/>
      <c r="AF789" s="17"/>
      <c r="AG789" s="17"/>
    </row>
    <row r="790" spans="1:33" ht="43.5" customHeight="1">
      <c r="A790" s="1539"/>
      <c r="B790" s="1539"/>
      <c r="C790" s="1532"/>
      <c r="D790" s="1532"/>
      <c r="E790" s="1536"/>
      <c r="F790" s="1536"/>
      <c r="G790" s="1539"/>
      <c r="H790" s="1532"/>
      <c r="I790" s="1532"/>
      <c r="J790" s="1532"/>
      <c r="K790" s="1532"/>
      <c r="L790" s="1532"/>
      <c r="M790" s="1532"/>
      <c r="N790" s="1532"/>
      <c r="O790" s="1558"/>
      <c r="P790" s="1558"/>
      <c r="Q790" s="1558"/>
      <c r="R790" s="1532"/>
      <c r="S790" s="1558"/>
      <c r="T790" s="1558"/>
      <c r="U790" s="374" t="s">
        <v>48</v>
      </c>
      <c r="V790" s="337">
        <f>+'S Admi'!V37</f>
        <v>0.70000000000000007</v>
      </c>
      <c r="W790" s="375">
        <f>+V790*O789</f>
        <v>0.35000000000000003</v>
      </c>
      <c r="X790" s="17"/>
      <c r="Y790" s="17"/>
      <c r="Z790" s="17"/>
      <c r="AA790" s="17"/>
      <c r="AB790" s="17"/>
      <c r="AC790" s="17"/>
      <c r="AD790" s="17"/>
      <c r="AE790" s="17"/>
      <c r="AF790" s="17"/>
      <c r="AG790" s="17"/>
    </row>
    <row r="791" spans="1:33" ht="43.5" customHeight="1">
      <c r="A791" s="1539"/>
      <c r="B791" s="1539"/>
      <c r="C791" s="1532"/>
      <c r="D791" s="1532"/>
      <c r="E791" s="1536"/>
      <c r="F791" s="1536"/>
      <c r="G791" s="1539"/>
      <c r="H791" s="1532"/>
      <c r="I791" s="1532"/>
      <c r="J791" s="1532"/>
      <c r="K791" s="1532"/>
      <c r="L791" s="1532"/>
      <c r="M791" s="1532"/>
      <c r="N791" s="1532"/>
      <c r="O791" s="1561">
        <f>+'S Admi'!W50</f>
        <v>0.5</v>
      </c>
      <c r="P791" s="1632"/>
      <c r="Q791" s="1604" t="str">
        <f>+'S Admi'!C38</f>
        <v>Gestionar la continuidad del proyecto para la construcción de la II Etapa Sede Meta</v>
      </c>
      <c r="R791" s="1532"/>
      <c r="S791" s="1591">
        <v>43101</v>
      </c>
      <c r="T791" s="1591">
        <v>43435</v>
      </c>
      <c r="U791" s="374" t="s">
        <v>47</v>
      </c>
      <c r="V791" s="337">
        <f>+'S Admi'!V38</f>
        <v>1</v>
      </c>
      <c r="W791" s="375">
        <f>+V791*O791</f>
        <v>0.5</v>
      </c>
      <c r="X791" s="17"/>
      <c r="Y791" s="17"/>
      <c r="Z791" s="17"/>
      <c r="AA791" s="17"/>
      <c r="AB791" s="17"/>
      <c r="AC791" s="17"/>
      <c r="AD791" s="17"/>
      <c r="AE791" s="17"/>
      <c r="AF791" s="17"/>
      <c r="AG791" s="17"/>
    </row>
    <row r="792" spans="1:33" ht="43.5" customHeight="1">
      <c r="A792" s="1539"/>
      <c r="B792" s="1539"/>
      <c r="C792" s="1532"/>
      <c r="D792" s="1532"/>
      <c r="E792" s="1536"/>
      <c r="F792" s="1536"/>
      <c r="G792" s="1539"/>
      <c r="H792" s="1532"/>
      <c r="I792" s="1562" t="s">
        <v>48</v>
      </c>
      <c r="J792" s="1564">
        <f>+'S Admi'!V34</f>
        <v>0.78600000000000003</v>
      </c>
      <c r="K792" s="1532"/>
      <c r="L792" s="1532"/>
      <c r="M792" s="1532"/>
      <c r="N792" s="1532"/>
      <c r="O792" s="1558"/>
      <c r="P792" s="1558"/>
      <c r="Q792" s="1558"/>
      <c r="R792" s="1532"/>
      <c r="S792" s="1558"/>
      <c r="T792" s="1558"/>
      <c r="U792" s="374" t="s">
        <v>48</v>
      </c>
      <c r="V792" s="337">
        <f>+'S Admi'!V39</f>
        <v>0.94</v>
      </c>
      <c r="W792" s="375">
        <f>+V792*O791</f>
        <v>0.47</v>
      </c>
      <c r="X792" s="17"/>
      <c r="Y792" s="17"/>
      <c r="Z792" s="17"/>
      <c r="AA792" s="17"/>
      <c r="AB792" s="17"/>
      <c r="AC792" s="17"/>
      <c r="AD792" s="17"/>
      <c r="AE792" s="17"/>
      <c r="AF792" s="17"/>
      <c r="AG792" s="17"/>
    </row>
    <row r="793" spans="1:33" ht="43.5" customHeight="1">
      <c r="A793" s="1539"/>
      <c r="B793" s="1539"/>
      <c r="C793" s="1532"/>
      <c r="D793" s="1532"/>
      <c r="E793" s="1536"/>
      <c r="F793" s="1536"/>
      <c r="G793" s="1539"/>
      <c r="H793" s="1532"/>
      <c r="I793" s="1536"/>
      <c r="J793" s="1565"/>
      <c r="K793" s="1532"/>
      <c r="L793" s="1532"/>
      <c r="M793" s="1532"/>
      <c r="N793" s="1532"/>
      <c r="O793" s="1561">
        <f>'S Admi'!W40</f>
        <v>0.2</v>
      </c>
      <c r="P793" s="1632"/>
      <c r="Q793" s="1604" t="str">
        <f>+'S Admi'!C40</f>
        <v>Realizar seguimiento trimestral a la ejecución del Plan de Mantenimiento</v>
      </c>
      <c r="R793" s="1532"/>
      <c r="S793" s="1591">
        <v>43101</v>
      </c>
      <c r="T793" s="1591">
        <v>43435</v>
      </c>
      <c r="U793" s="374" t="s">
        <v>47</v>
      </c>
      <c r="V793" s="337">
        <f>+'S Admi'!V40</f>
        <v>0.99999999999999989</v>
      </c>
      <c r="W793" s="375">
        <f>+V793*O793</f>
        <v>0.19999999999999998</v>
      </c>
      <c r="X793" s="17"/>
      <c r="Y793" s="17"/>
      <c r="Z793" s="17"/>
      <c r="AA793" s="17"/>
      <c r="AB793" s="17"/>
      <c r="AC793" s="17"/>
      <c r="AD793" s="17"/>
      <c r="AE793" s="17"/>
      <c r="AF793" s="17"/>
      <c r="AG793" s="17"/>
    </row>
    <row r="794" spans="1:33" ht="43.5" customHeight="1">
      <c r="A794" s="1539"/>
      <c r="B794" s="1539"/>
      <c r="C794" s="1532"/>
      <c r="D794" s="1532"/>
      <c r="E794" s="1537"/>
      <c r="F794" s="1536"/>
      <c r="G794" s="1540"/>
      <c r="H794" s="1558"/>
      <c r="I794" s="1557"/>
      <c r="J794" s="1542"/>
      <c r="K794" s="1558"/>
      <c r="L794" s="1558"/>
      <c r="M794" s="1558"/>
      <c r="N794" s="1558"/>
      <c r="O794" s="1558"/>
      <c r="P794" s="1558"/>
      <c r="Q794" s="1558"/>
      <c r="R794" s="1533"/>
      <c r="S794" s="1558"/>
      <c r="T794" s="1558"/>
      <c r="U794" s="374" t="s">
        <v>48</v>
      </c>
      <c r="V794" s="337">
        <f>+'S Admi'!V41</f>
        <v>0.64999999999999991</v>
      </c>
      <c r="W794" s="375">
        <f>+V794*O793</f>
        <v>0.12999999999999998</v>
      </c>
      <c r="X794" s="17"/>
      <c r="Y794" s="17"/>
      <c r="Z794" s="17"/>
      <c r="AA794" s="17"/>
      <c r="AB794" s="17"/>
      <c r="AC794" s="17"/>
      <c r="AD794" s="17"/>
      <c r="AE794" s="17"/>
      <c r="AF794" s="17"/>
      <c r="AG794" s="17"/>
    </row>
    <row r="795" spans="1:33" ht="43.5" customHeight="1">
      <c r="A795" s="1539"/>
      <c r="B795" s="1539"/>
      <c r="C795" s="1532"/>
      <c r="D795" s="1532"/>
      <c r="E795" s="1535" t="s">
        <v>958</v>
      </c>
      <c r="F795" s="1536"/>
      <c r="G795" s="1585" t="str">
        <f>+'S Admi'!A47</f>
        <v>Plan de recursos físicos con seguimiento</v>
      </c>
      <c r="H795" s="1563">
        <f>+'S Admi'!W45</f>
        <v>0.15</v>
      </c>
      <c r="I795" s="1563" t="s">
        <v>47</v>
      </c>
      <c r="J795" s="1559">
        <f>+'S Admi'!V45</f>
        <v>1</v>
      </c>
      <c r="K795" s="1560">
        <f>+'S Admi'!E45</f>
        <v>100</v>
      </c>
      <c r="L795" s="1594" t="str">
        <f>+'S Admi'!D45</f>
        <v>%</v>
      </c>
      <c r="M795" s="1594" t="str">
        <f>+'S Admi'!F45</f>
        <v>Avance del Plan de Recursos Físicos</v>
      </c>
      <c r="N795" s="1594" t="str">
        <f>+'S Admi'!G45</f>
        <v>Eficacia</v>
      </c>
      <c r="O795" s="1563">
        <f>+'S Admi'!W48</f>
        <v>0.5</v>
      </c>
      <c r="P795" s="1632"/>
      <c r="Q795" s="1632" t="str">
        <f>+'S Admi'!C48</f>
        <v xml:space="preserve">Seguimiento al plan de seguridad  vial </v>
      </c>
      <c r="R795" s="1594" t="str">
        <f>+'S Admi'!C45</f>
        <v>Servicios Administrativos</v>
      </c>
      <c r="S795" s="1592">
        <v>43101</v>
      </c>
      <c r="T795" s="1592">
        <v>43435</v>
      </c>
      <c r="U795" s="371" t="s">
        <v>47</v>
      </c>
      <c r="V795" s="334">
        <f>+'S Admi'!V48</f>
        <v>1.0000000000000002</v>
      </c>
      <c r="W795" s="375">
        <f>+V795*O795</f>
        <v>0.50000000000000011</v>
      </c>
      <c r="X795" s="17"/>
      <c r="Y795" s="17"/>
      <c r="Z795" s="17"/>
      <c r="AA795" s="17"/>
      <c r="AB795" s="17"/>
      <c r="AC795" s="17"/>
      <c r="AD795" s="17"/>
      <c r="AE795" s="17"/>
      <c r="AF795" s="17"/>
      <c r="AG795" s="17"/>
    </row>
    <row r="796" spans="1:33" ht="43.5" customHeight="1">
      <c r="A796" s="1539"/>
      <c r="B796" s="1539"/>
      <c r="C796" s="1532"/>
      <c r="D796" s="1532"/>
      <c r="E796" s="1536"/>
      <c r="F796" s="1536"/>
      <c r="G796" s="1539"/>
      <c r="H796" s="1532"/>
      <c r="I796" s="1558"/>
      <c r="J796" s="1558"/>
      <c r="K796" s="1532"/>
      <c r="L796" s="1532"/>
      <c r="M796" s="1532"/>
      <c r="N796" s="1532"/>
      <c r="O796" s="1558"/>
      <c r="P796" s="1558"/>
      <c r="Q796" s="1558"/>
      <c r="R796" s="1532"/>
      <c r="S796" s="1558"/>
      <c r="T796" s="1558"/>
      <c r="U796" s="374" t="s">
        <v>48</v>
      </c>
      <c r="V796" s="337">
        <f>+'S Admi'!V49</f>
        <v>0.83220000000000005</v>
      </c>
      <c r="W796" s="375">
        <f>+V796*O795</f>
        <v>0.41610000000000003</v>
      </c>
      <c r="X796" s="17"/>
      <c r="Y796" s="17"/>
      <c r="Z796" s="17"/>
      <c r="AA796" s="17"/>
      <c r="AB796" s="17"/>
      <c r="AC796" s="17"/>
      <c r="AD796" s="17"/>
      <c r="AE796" s="17"/>
      <c r="AF796" s="17"/>
      <c r="AG796" s="17"/>
    </row>
    <row r="797" spans="1:33" ht="43.5" customHeight="1">
      <c r="A797" s="1539"/>
      <c r="B797" s="1539"/>
      <c r="C797" s="1532"/>
      <c r="D797" s="1532"/>
      <c r="E797" s="1536"/>
      <c r="F797" s="1536"/>
      <c r="G797" s="1539"/>
      <c r="H797" s="1532"/>
      <c r="I797" s="1561" t="s">
        <v>48</v>
      </c>
      <c r="J797" s="1561">
        <f>+'S Admi'!V46</f>
        <v>0.75609999999999999</v>
      </c>
      <c r="K797" s="1532"/>
      <c r="L797" s="1532"/>
      <c r="M797" s="1532"/>
      <c r="N797" s="1532"/>
      <c r="O797" s="1561">
        <f>+'S Admi'!W50</f>
        <v>0.5</v>
      </c>
      <c r="P797" s="1632"/>
      <c r="Q797" s="1604" t="str">
        <f>+'S Admi'!C50</f>
        <v>Realizar seguimiento al Plan de Servicios Generales</v>
      </c>
      <c r="R797" s="1532"/>
      <c r="S797" s="1591">
        <v>43101</v>
      </c>
      <c r="T797" s="1591">
        <v>43435</v>
      </c>
      <c r="U797" s="374" t="s">
        <v>47</v>
      </c>
      <c r="V797" s="337">
        <f>+'S Admi'!V50</f>
        <v>1</v>
      </c>
      <c r="W797" s="375">
        <f>+V797*O797</f>
        <v>0.5</v>
      </c>
      <c r="X797" s="17"/>
      <c r="Y797" s="17"/>
      <c r="Z797" s="17"/>
      <c r="AA797" s="17"/>
      <c r="AB797" s="17"/>
      <c r="AC797" s="17"/>
      <c r="AD797" s="17"/>
      <c r="AE797" s="17"/>
      <c r="AF797" s="17"/>
      <c r="AG797" s="17"/>
    </row>
    <row r="798" spans="1:33" ht="43.5" customHeight="1">
      <c r="A798" s="1540"/>
      <c r="B798" s="1540"/>
      <c r="C798" s="1533"/>
      <c r="D798" s="1533"/>
      <c r="E798" s="1537"/>
      <c r="F798" s="1537"/>
      <c r="G798" s="1540"/>
      <c r="H798" s="1558"/>
      <c r="I798" s="1558"/>
      <c r="J798" s="1558"/>
      <c r="K798" s="1558"/>
      <c r="L798" s="1558"/>
      <c r="M798" s="1558"/>
      <c r="N798" s="1558"/>
      <c r="O798" s="1558"/>
      <c r="P798" s="1558"/>
      <c r="Q798" s="1558"/>
      <c r="R798" s="1533"/>
      <c r="S798" s="1558"/>
      <c r="T798" s="1558"/>
      <c r="U798" s="374" t="s">
        <v>48</v>
      </c>
      <c r="V798" s="337">
        <f>+'S Admi'!V51</f>
        <v>0.68</v>
      </c>
      <c r="W798" s="375">
        <f>+V798*O797</f>
        <v>0.34</v>
      </c>
      <c r="X798" s="17"/>
      <c r="Y798" s="17"/>
      <c r="Z798" s="17"/>
      <c r="AA798" s="17"/>
      <c r="AB798" s="17"/>
      <c r="AC798" s="17"/>
      <c r="AD798" s="17"/>
      <c r="AE798" s="17"/>
      <c r="AF798" s="17"/>
      <c r="AG798" s="17"/>
    </row>
    <row r="799" spans="1:33" ht="15.75" customHeight="1">
      <c r="A799" s="211" t="s">
        <v>56</v>
      </c>
      <c r="B799" s="1543">
        <f>+J800*B773</f>
        <v>1.9114283454134264E-2</v>
      </c>
      <c r="C799" s="1546"/>
      <c r="D799" s="1547"/>
      <c r="E799" s="1547"/>
      <c r="F799" s="1547"/>
      <c r="G799" s="1548"/>
      <c r="H799" s="1575">
        <f>SUM(H773:H798)</f>
        <v>1</v>
      </c>
      <c r="I799" s="214" t="s">
        <v>47</v>
      </c>
      <c r="J799" s="214">
        <f>'S Admi'!V2</f>
        <v>1</v>
      </c>
      <c r="K799" s="215"/>
      <c r="W799" s="485"/>
      <c r="X799" s="17"/>
      <c r="Y799" s="17"/>
      <c r="Z799" s="17"/>
      <c r="AA799" s="17"/>
      <c r="AB799" s="17"/>
      <c r="AC799" s="17"/>
      <c r="AD799" s="17"/>
      <c r="AE799" s="17"/>
      <c r="AF799" s="17"/>
      <c r="AG799" s="17"/>
    </row>
    <row r="800" spans="1:33" ht="15.75" customHeight="1">
      <c r="A800" s="79" t="str">
        <f>+$F$4</f>
        <v>Septiembre</v>
      </c>
      <c r="B800" s="1542"/>
      <c r="C800" s="1549"/>
      <c r="D800" s="1550"/>
      <c r="E800" s="1550"/>
      <c r="F800" s="1550"/>
      <c r="G800" s="1551"/>
      <c r="H800" s="1533"/>
      <c r="I800" s="87" t="s">
        <v>48</v>
      </c>
      <c r="J800" s="89">
        <f>+'S Admi'!V3</f>
        <v>0.76457133816537048</v>
      </c>
      <c r="K800" s="486"/>
      <c r="L800" s="487"/>
      <c r="M800" s="487"/>
      <c r="N800" s="487"/>
      <c r="O800" s="487"/>
      <c r="P800" s="487"/>
      <c r="Q800" s="487"/>
      <c r="R800" s="487"/>
      <c r="S800" s="487"/>
      <c r="T800" s="487"/>
      <c r="U800" s="487"/>
      <c r="V800" s="487"/>
      <c r="W800" s="488"/>
      <c r="X800" s="17"/>
      <c r="Y800" s="17"/>
      <c r="Z800" s="17"/>
      <c r="AA800" s="17"/>
      <c r="AB800" s="17"/>
      <c r="AC800" s="17"/>
      <c r="AD800" s="17"/>
      <c r="AE800" s="17"/>
      <c r="AF800" s="17"/>
      <c r="AG800" s="17"/>
    </row>
    <row r="801" spans="1:33" ht="15.75" customHeight="1">
      <c r="A801" s="425"/>
      <c r="B801" s="425"/>
      <c r="C801" s="17"/>
      <c r="D801" s="17"/>
      <c r="E801" s="426"/>
      <c r="F801" s="426"/>
      <c r="G801" s="427"/>
      <c r="H801" s="427"/>
      <c r="I801" s="427"/>
      <c r="J801" s="427"/>
      <c r="K801" s="428"/>
      <c r="L801" s="17"/>
      <c r="M801" s="17"/>
      <c r="N801" s="17"/>
      <c r="O801" s="17"/>
      <c r="P801" s="17"/>
      <c r="Q801" s="17"/>
      <c r="R801" s="426"/>
      <c r="S801" s="429"/>
      <c r="T801" s="430"/>
      <c r="U801" s="430"/>
      <c r="V801" s="17"/>
      <c r="W801" s="17"/>
      <c r="X801" s="17"/>
      <c r="Y801" s="17"/>
      <c r="Z801" s="17"/>
      <c r="AA801" s="17"/>
      <c r="AB801" s="17"/>
      <c r="AC801" s="17"/>
      <c r="AD801" s="17"/>
      <c r="AE801" s="17"/>
      <c r="AF801" s="17"/>
      <c r="AG801" s="17"/>
    </row>
    <row r="802" spans="1:33" ht="33.75" customHeight="1">
      <c r="A802" s="1635" t="str">
        <f>+'G Docu'!I2</f>
        <v>GESTION DOCUMENTAL</v>
      </c>
      <c r="B802" s="1531">
        <v>2.5000000000000001E-2</v>
      </c>
      <c r="C802" s="1534" t="s">
        <v>780</v>
      </c>
      <c r="D802" s="1534" t="s">
        <v>783</v>
      </c>
      <c r="E802" s="1535" t="s">
        <v>1023</v>
      </c>
      <c r="F802" s="1535" t="s">
        <v>1024</v>
      </c>
      <c r="G802" s="1545" t="str">
        <f>+'G Docu'!A7</f>
        <v>Automatización de los Procedimientos de correspondencia.</v>
      </c>
      <c r="H802" s="1574">
        <f>+'G Docu'!W5</f>
        <v>0.4</v>
      </c>
      <c r="I802" s="1569" t="s">
        <v>47</v>
      </c>
      <c r="J802" s="1586">
        <f>+'G Docu'!V5</f>
        <v>1.0000000000000002</v>
      </c>
      <c r="K802" s="1629">
        <f>+'G Docu'!E5</f>
        <v>1</v>
      </c>
      <c r="L802" s="1584" t="str">
        <f>+'G Docu'!D5</f>
        <v>Porcentaje</v>
      </c>
      <c r="M802" s="1584" t="str">
        <f>+'G Docu'!F5</f>
        <v>Porcentaje de avance Automatización de los Procedimientos de correspondencia</v>
      </c>
      <c r="N802" s="1584" t="str">
        <f>+'G Docu'!G5</f>
        <v>Eficacia</v>
      </c>
      <c r="O802" s="1631">
        <f>+'G Docu'!W9</f>
        <v>0.2</v>
      </c>
      <c r="P802" s="1598" t="s">
        <v>1028</v>
      </c>
      <c r="Q802" s="1600" t="str">
        <f>+'G Docu'!C9</f>
        <v>Aprobar el documento de especificaciones técnicas para la automatización de los procedimientos de correspondencia.</v>
      </c>
      <c r="R802" s="1584" t="str">
        <f>+'G Docu'!C5</f>
        <v>Secretaría General - GIT Gestión Documental.</v>
      </c>
      <c r="S802" s="1592">
        <v>43101</v>
      </c>
      <c r="T802" s="1592">
        <v>43132</v>
      </c>
      <c r="U802" s="371" t="s">
        <v>47</v>
      </c>
      <c r="V802" s="663">
        <f>+'G Docu'!V9</f>
        <v>1</v>
      </c>
      <c r="W802" s="373">
        <f>+V802*O802</f>
        <v>0.2</v>
      </c>
      <c r="X802" s="17"/>
      <c r="Y802" s="17"/>
      <c r="Z802" s="17"/>
      <c r="AA802" s="17"/>
      <c r="AB802" s="17"/>
      <c r="AC802" s="17"/>
      <c r="AD802" s="17"/>
      <c r="AE802" s="17"/>
      <c r="AF802" s="17"/>
      <c r="AG802" s="17"/>
    </row>
    <row r="803" spans="1:33" ht="33.75" customHeight="1">
      <c r="A803" s="1539"/>
      <c r="B803" s="1532"/>
      <c r="C803" s="1532"/>
      <c r="D803" s="1532"/>
      <c r="E803" s="1536"/>
      <c r="F803" s="1536"/>
      <c r="G803" s="1539"/>
      <c r="H803" s="1536"/>
      <c r="I803" s="1532"/>
      <c r="J803" s="1532"/>
      <c r="K803" s="1548"/>
      <c r="L803" s="1532"/>
      <c r="M803" s="1532"/>
      <c r="N803" s="1532"/>
      <c r="O803" s="1558"/>
      <c r="P803" s="1558"/>
      <c r="Q803" s="1558"/>
      <c r="R803" s="1532"/>
      <c r="S803" s="1558"/>
      <c r="T803" s="1558"/>
      <c r="U803" s="676" t="s">
        <v>48</v>
      </c>
      <c r="V803" s="337">
        <f>+'G Docu'!V10</f>
        <v>1</v>
      </c>
      <c r="W803" s="375">
        <f>+V803*O802</f>
        <v>0.2</v>
      </c>
      <c r="X803" s="17"/>
      <c r="Y803" s="17"/>
      <c r="Z803" s="17"/>
      <c r="AA803" s="17"/>
      <c r="AB803" s="17"/>
      <c r="AC803" s="17"/>
      <c r="AD803" s="17"/>
      <c r="AE803" s="17"/>
      <c r="AF803" s="17"/>
      <c r="AG803" s="17"/>
    </row>
    <row r="804" spans="1:33" ht="24" customHeight="1">
      <c r="A804" s="1539"/>
      <c r="B804" s="1532"/>
      <c r="C804" s="1532"/>
      <c r="D804" s="1532"/>
      <c r="E804" s="1536"/>
      <c r="F804" s="1536"/>
      <c r="G804" s="1539"/>
      <c r="H804" s="1536"/>
      <c r="I804" s="1532"/>
      <c r="J804" s="1532"/>
      <c r="K804" s="1548"/>
      <c r="L804" s="1532"/>
      <c r="M804" s="1532"/>
      <c r="N804" s="1532"/>
      <c r="O804" s="1634">
        <f>+'G Docu'!W11</f>
        <v>0.15</v>
      </c>
      <c r="P804" s="1630" t="s">
        <v>1028</v>
      </c>
      <c r="Q804" s="1599" t="str">
        <f>+'G Docu'!C11</f>
        <v>Aprobar la propuesta de Análisis y diseño de la migración.</v>
      </c>
      <c r="R804" s="1532"/>
      <c r="S804" s="1591">
        <v>43191</v>
      </c>
      <c r="T804" s="1591">
        <v>43221</v>
      </c>
      <c r="U804" s="676" t="s">
        <v>47</v>
      </c>
      <c r="V804" s="337">
        <f>+'G Docu'!V11</f>
        <v>1</v>
      </c>
      <c r="W804" s="375">
        <f>+V804*O804</f>
        <v>0.15</v>
      </c>
      <c r="X804" s="17"/>
      <c r="Y804" s="17"/>
      <c r="Z804" s="17"/>
      <c r="AA804" s="17"/>
      <c r="AB804" s="17"/>
      <c r="AC804" s="17"/>
      <c r="AD804" s="17"/>
      <c r="AE804" s="17"/>
      <c r="AF804" s="17"/>
      <c r="AG804" s="17"/>
    </row>
    <row r="805" spans="1:33" ht="24" customHeight="1">
      <c r="A805" s="1539"/>
      <c r="B805" s="1532"/>
      <c r="C805" s="1532"/>
      <c r="D805" s="1532"/>
      <c r="E805" s="1536"/>
      <c r="F805" s="1536"/>
      <c r="G805" s="1539"/>
      <c r="H805" s="1536"/>
      <c r="I805" s="1532"/>
      <c r="J805" s="1532"/>
      <c r="K805" s="1548"/>
      <c r="L805" s="1532"/>
      <c r="M805" s="1532"/>
      <c r="N805" s="1532"/>
      <c r="O805" s="1558"/>
      <c r="P805" s="1558"/>
      <c r="Q805" s="1558"/>
      <c r="R805" s="1532"/>
      <c r="S805" s="1558"/>
      <c r="T805" s="1558"/>
      <c r="U805" s="676" t="s">
        <v>48</v>
      </c>
      <c r="V805" s="337">
        <f>+'G Docu'!V12</f>
        <v>1</v>
      </c>
      <c r="W805" s="375">
        <f>+V805*O804</f>
        <v>0.15</v>
      </c>
      <c r="X805" s="17"/>
      <c r="Y805" s="17"/>
      <c r="Z805" s="17"/>
      <c r="AA805" s="17"/>
      <c r="AB805" s="17"/>
      <c r="AC805" s="17"/>
      <c r="AD805" s="17"/>
      <c r="AE805" s="17"/>
      <c r="AF805" s="17"/>
      <c r="AG805" s="17"/>
    </row>
    <row r="806" spans="1:33" ht="24" customHeight="1">
      <c r="A806" s="1539"/>
      <c r="B806" s="1532"/>
      <c r="C806" s="1532"/>
      <c r="D806" s="1532"/>
      <c r="E806" s="1536"/>
      <c r="F806" s="1536"/>
      <c r="G806" s="1539"/>
      <c r="H806" s="1536"/>
      <c r="I806" s="1532"/>
      <c r="J806" s="1532"/>
      <c r="K806" s="1548"/>
      <c r="L806" s="1532"/>
      <c r="M806" s="1532"/>
      <c r="N806" s="1532"/>
      <c r="O806" s="1634">
        <f>+'G Docu'!W13</f>
        <v>0.2</v>
      </c>
      <c r="P806" s="1630" t="s">
        <v>1028</v>
      </c>
      <c r="Q806" s="1599" t="str">
        <f>+'G Docu'!C13</f>
        <v>Acompañar el proceso de Migración de datos de Cordis a Forest.</v>
      </c>
      <c r="R806" s="1532"/>
      <c r="S806" s="1591">
        <v>43191</v>
      </c>
      <c r="T806" s="1591">
        <v>43252</v>
      </c>
      <c r="U806" s="676" t="s">
        <v>47</v>
      </c>
      <c r="V806" s="337">
        <f>+'G Docu'!V13</f>
        <v>1</v>
      </c>
      <c r="W806" s="375">
        <f>+V806*O806</f>
        <v>0.2</v>
      </c>
      <c r="X806" s="17"/>
      <c r="Y806" s="17"/>
      <c r="Z806" s="17"/>
      <c r="AA806" s="17"/>
      <c r="AB806" s="17"/>
      <c r="AC806" s="17"/>
      <c r="AD806" s="17"/>
      <c r="AE806" s="17"/>
      <c r="AF806" s="17"/>
      <c r="AG806" s="17"/>
    </row>
    <row r="807" spans="1:33" ht="24" customHeight="1">
      <c r="A807" s="1539"/>
      <c r="B807" s="1532"/>
      <c r="C807" s="1532"/>
      <c r="D807" s="1532"/>
      <c r="E807" s="1536"/>
      <c r="F807" s="1536"/>
      <c r="G807" s="1539"/>
      <c r="H807" s="1536"/>
      <c r="I807" s="1532"/>
      <c r="J807" s="1532"/>
      <c r="K807" s="1548"/>
      <c r="L807" s="1532"/>
      <c r="M807" s="1532"/>
      <c r="N807" s="1532"/>
      <c r="O807" s="1558"/>
      <c r="P807" s="1558"/>
      <c r="Q807" s="1558"/>
      <c r="R807" s="1532"/>
      <c r="S807" s="1558"/>
      <c r="T807" s="1558"/>
      <c r="U807" s="676" t="s">
        <v>48</v>
      </c>
      <c r="V807" s="337">
        <f>+'G Docu'!V14</f>
        <v>0.42000000000000004</v>
      </c>
      <c r="W807" s="375">
        <f>+V807*O806</f>
        <v>8.4000000000000019E-2</v>
      </c>
      <c r="X807" s="17"/>
      <c r="Y807" s="17"/>
      <c r="Z807" s="17"/>
      <c r="AA807" s="17"/>
      <c r="AB807" s="17"/>
      <c r="AC807" s="17"/>
      <c r="AD807" s="17"/>
      <c r="AE807" s="17"/>
      <c r="AF807" s="17"/>
      <c r="AG807" s="17"/>
    </row>
    <row r="808" spans="1:33" ht="24" customHeight="1">
      <c r="A808" s="1539"/>
      <c r="B808" s="1532"/>
      <c r="C808" s="1532"/>
      <c r="D808" s="1532"/>
      <c r="E808" s="1536"/>
      <c r="F808" s="1536"/>
      <c r="G808" s="1539"/>
      <c r="H808" s="1536"/>
      <c r="I808" s="1532"/>
      <c r="J808" s="1532"/>
      <c r="K808" s="1548"/>
      <c r="L808" s="1532"/>
      <c r="M808" s="1532"/>
      <c r="N808" s="1532"/>
      <c r="O808" s="1634">
        <f>+'G Docu'!W15</f>
        <v>0.2</v>
      </c>
      <c r="P808" s="1630" t="s">
        <v>1028</v>
      </c>
      <c r="Q808" s="1599" t="str">
        <f>+'G Docu'!C15</f>
        <v>Acompañar la ejecución de Pruebas y la puesta en producción.</v>
      </c>
      <c r="R808" s="1532"/>
      <c r="S808" s="1591">
        <v>43191</v>
      </c>
      <c r="T808" s="1591">
        <v>43282</v>
      </c>
      <c r="U808" s="676" t="s">
        <v>47</v>
      </c>
      <c r="V808" s="337">
        <f>+'G Docu'!V15</f>
        <v>1.0000000000000002</v>
      </c>
      <c r="W808" s="375">
        <f>+V808*O808</f>
        <v>0.20000000000000007</v>
      </c>
      <c r="X808" s="17"/>
      <c r="Y808" s="17"/>
      <c r="Z808" s="17"/>
      <c r="AA808" s="17"/>
      <c r="AB808" s="17"/>
      <c r="AC808" s="17"/>
      <c r="AD808" s="17"/>
      <c r="AE808" s="17"/>
      <c r="AF808" s="17"/>
      <c r="AG808" s="17"/>
    </row>
    <row r="809" spans="1:33" ht="24" customHeight="1">
      <c r="A809" s="1539"/>
      <c r="B809" s="1532"/>
      <c r="C809" s="1532"/>
      <c r="D809" s="1532"/>
      <c r="E809" s="1536"/>
      <c r="F809" s="1536"/>
      <c r="G809" s="1539"/>
      <c r="H809" s="1536"/>
      <c r="I809" s="1558"/>
      <c r="J809" s="1558"/>
      <c r="K809" s="1548"/>
      <c r="L809" s="1532"/>
      <c r="M809" s="1532"/>
      <c r="N809" s="1532"/>
      <c r="O809" s="1558"/>
      <c r="P809" s="1558"/>
      <c r="Q809" s="1558"/>
      <c r="R809" s="1532"/>
      <c r="S809" s="1558"/>
      <c r="T809" s="1558"/>
      <c r="U809" s="676" t="s">
        <v>48</v>
      </c>
      <c r="V809" s="337">
        <f>+'G Docu'!V16</f>
        <v>0.25</v>
      </c>
      <c r="W809" s="375">
        <f>+V809*O808</f>
        <v>0.05</v>
      </c>
      <c r="X809" s="17"/>
      <c r="Y809" s="17"/>
      <c r="Z809" s="17"/>
      <c r="AA809" s="17"/>
      <c r="AB809" s="17"/>
      <c r="AC809" s="17"/>
      <c r="AD809" s="17"/>
      <c r="AE809" s="17"/>
      <c r="AF809" s="17"/>
      <c r="AG809" s="17"/>
    </row>
    <row r="810" spans="1:33" ht="24" customHeight="1">
      <c r="A810" s="1539"/>
      <c r="B810" s="1532"/>
      <c r="C810" s="1532"/>
      <c r="D810" s="1532"/>
      <c r="E810" s="1536"/>
      <c r="F810" s="1536"/>
      <c r="G810" s="1539"/>
      <c r="H810" s="1536"/>
      <c r="I810" s="1570" t="s">
        <v>48</v>
      </c>
      <c r="J810" s="1587">
        <f>+'G Docu'!V6</f>
        <v>0.56900000000000017</v>
      </c>
      <c r="K810" s="1548"/>
      <c r="L810" s="1532"/>
      <c r="M810" s="1532"/>
      <c r="N810" s="1532"/>
      <c r="O810" s="1634">
        <f>+'G Docu'!W17</f>
        <v>0.1</v>
      </c>
      <c r="P810" s="1630" t="s">
        <v>1028</v>
      </c>
      <c r="Q810" s="1599" t="str">
        <f>+'G Docu'!C17</f>
        <v xml:space="preserve">Desarrollar la propuesta el Plan de gestión del cambio </v>
      </c>
      <c r="R810" s="1532"/>
      <c r="S810" s="1591">
        <v>43160</v>
      </c>
      <c r="T810" s="1591">
        <v>43282</v>
      </c>
      <c r="U810" s="676" t="s">
        <v>47</v>
      </c>
      <c r="V810" s="337">
        <f>+'G Docu'!V17</f>
        <v>1.0000000000000002</v>
      </c>
      <c r="W810" s="375">
        <f>+V810*O810</f>
        <v>0.10000000000000003</v>
      </c>
      <c r="X810" s="17"/>
      <c r="Y810" s="17"/>
      <c r="Z810" s="17"/>
      <c r="AA810" s="17"/>
      <c r="AB810" s="17"/>
      <c r="AC810" s="17"/>
      <c r="AD810" s="17"/>
      <c r="AE810" s="17"/>
      <c r="AF810" s="17"/>
      <c r="AG810" s="17"/>
    </row>
    <row r="811" spans="1:33" ht="24" customHeight="1">
      <c r="A811" s="1539"/>
      <c r="B811" s="1532"/>
      <c r="C811" s="1532"/>
      <c r="D811" s="1532"/>
      <c r="E811" s="1536"/>
      <c r="F811" s="1536"/>
      <c r="G811" s="1539"/>
      <c r="H811" s="1536"/>
      <c r="I811" s="1532"/>
      <c r="J811" s="1532"/>
      <c r="K811" s="1548"/>
      <c r="L811" s="1532"/>
      <c r="M811" s="1532"/>
      <c r="N811" s="1532"/>
      <c r="O811" s="1558"/>
      <c r="P811" s="1558"/>
      <c r="Q811" s="1558"/>
      <c r="R811" s="1532"/>
      <c r="S811" s="1558"/>
      <c r="T811" s="1558"/>
      <c r="U811" s="676" t="s">
        <v>48</v>
      </c>
      <c r="V811" s="337">
        <f>+'G Docu'!V18</f>
        <v>0.39999999999999997</v>
      </c>
      <c r="W811" s="375">
        <f>+V811*O810</f>
        <v>0.04</v>
      </c>
      <c r="X811" s="17"/>
      <c r="Y811" s="17"/>
      <c r="Z811" s="17"/>
      <c r="AA811" s="17"/>
      <c r="AB811" s="17"/>
      <c r="AC811" s="17"/>
      <c r="AD811" s="17"/>
      <c r="AE811" s="17"/>
      <c r="AF811" s="17"/>
      <c r="AG811" s="17"/>
    </row>
    <row r="812" spans="1:33" ht="24" customHeight="1">
      <c r="A812" s="1539"/>
      <c r="B812" s="1532"/>
      <c r="C812" s="1532"/>
      <c r="D812" s="1532"/>
      <c r="E812" s="1536"/>
      <c r="F812" s="1536"/>
      <c r="G812" s="1539"/>
      <c r="H812" s="1536"/>
      <c r="I812" s="1532"/>
      <c r="J812" s="1532"/>
      <c r="K812" s="1548"/>
      <c r="L812" s="1532"/>
      <c r="M812" s="1532"/>
      <c r="N812" s="1532"/>
      <c r="O812" s="1634">
        <f>+'G Docu'!W19</f>
        <v>0.1</v>
      </c>
      <c r="P812" s="1630" t="s">
        <v>1028</v>
      </c>
      <c r="Q812" s="1599" t="str">
        <f>+'G Docu'!C19</f>
        <v>Acompañar el Soporte en sitio para la implementación.</v>
      </c>
      <c r="R812" s="1532"/>
      <c r="S812" s="1591">
        <v>43282</v>
      </c>
      <c r="T812" s="1591">
        <v>43435</v>
      </c>
      <c r="U812" s="676" t="s">
        <v>47</v>
      </c>
      <c r="V812" s="337">
        <f>+'G Docu'!V19</f>
        <v>1</v>
      </c>
      <c r="W812" s="375">
        <f>+V812*O812</f>
        <v>0.1</v>
      </c>
      <c r="X812" s="17"/>
      <c r="Y812" s="17"/>
      <c r="Z812" s="17"/>
      <c r="AA812" s="17"/>
      <c r="AB812" s="17"/>
      <c r="AC812" s="17"/>
      <c r="AD812" s="17"/>
      <c r="AE812" s="17"/>
      <c r="AF812" s="17"/>
      <c r="AG812" s="17"/>
    </row>
    <row r="813" spans="1:33" ht="24" customHeight="1">
      <c r="A813" s="1539"/>
      <c r="B813" s="1532"/>
      <c r="C813" s="1532"/>
      <c r="D813" s="1532"/>
      <c r="E813" s="1536"/>
      <c r="F813" s="1536"/>
      <c r="G813" s="1539"/>
      <c r="H813" s="1536"/>
      <c r="I813" s="1532"/>
      <c r="J813" s="1532"/>
      <c r="K813" s="1548"/>
      <c r="L813" s="1532"/>
      <c r="M813" s="1532"/>
      <c r="N813" s="1532"/>
      <c r="O813" s="1558"/>
      <c r="P813" s="1558"/>
      <c r="Q813" s="1558"/>
      <c r="R813" s="1532"/>
      <c r="S813" s="1558"/>
      <c r="T813" s="1558"/>
      <c r="U813" s="676" t="s">
        <v>48</v>
      </c>
      <c r="V813" s="337">
        <f>+'G Docu'!V20</f>
        <v>0.05</v>
      </c>
      <c r="W813" s="375">
        <f>+V813*O812</f>
        <v>5.000000000000001E-3</v>
      </c>
      <c r="X813" s="17"/>
      <c r="Y813" s="17"/>
      <c r="Z813" s="17"/>
      <c r="AA813" s="17"/>
      <c r="AB813" s="17"/>
      <c r="AC813" s="17"/>
      <c r="AD813" s="17"/>
      <c r="AE813" s="17"/>
      <c r="AF813" s="17"/>
      <c r="AG813" s="17"/>
    </row>
    <row r="814" spans="1:33" ht="24" customHeight="1">
      <c r="A814" s="1539"/>
      <c r="B814" s="1532"/>
      <c r="C814" s="1532"/>
      <c r="D814" s="1532"/>
      <c r="E814" s="1536"/>
      <c r="F814" s="1536"/>
      <c r="G814" s="1539"/>
      <c r="H814" s="1536"/>
      <c r="I814" s="1532"/>
      <c r="J814" s="1532"/>
      <c r="K814" s="1548"/>
      <c r="L814" s="1532"/>
      <c r="M814" s="1532"/>
      <c r="N814" s="1532"/>
      <c r="O814" s="1634">
        <f>+'G Docu'!W21</f>
        <v>0.05</v>
      </c>
      <c r="P814" s="1630" t="s">
        <v>1028</v>
      </c>
      <c r="Q814" s="1599" t="str">
        <f>+'G Docu'!C21</f>
        <v>Realizar seguimiento a la gestión y trámite de los documentos radicados en el sistema de correspondencia a nivel nacional.</v>
      </c>
      <c r="R814" s="1532"/>
      <c r="S814" s="1591">
        <v>43101</v>
      </c>
      <c r="T814" s="1591">
        <v>43435</v>
      </c>
      <c r="U814" s="676" t="s">
        <v>47</v>
      </c>
      <c r="V814" s="337">
        <f>+'G Docu'!V21</f>
        <v>1</v>
      </c>
      <c r="W814" s="375">
        <f>+V814*O814</f>
        <v>0.05</v>
      </c>
      <c r="X814" s="17"/>
      <c r="Y814" s="17"/>
      <c r="Z814" s="17"/>
      <c r="AA814" s="17"/>
      <c r="AB814" s="17"/>
      <c r="AC814" s="17"/>
      <c r="AD814" s="17"/>
      <c r="AE814" s="17"/>
      <c r="AF814" s="17"/>
      <c r="AG814" s="17"/>
    </row>
    <row r="815" spans="1:33" ht="24" customHeight="1">
      <c r="A815" s="1539"/>
      <c r="B815" s="1532"/>
      <c r="C815" s="1532"/>
      <c r="D815" s="1532"/>
      <c r="E815" s="1537"/>
      <c r="F815" s="1536"/>
      <c r="G815" s="1540"/>
      <c r="H815" s="1537"/>
      <c r="I815" s="1533"/>
      <c r="J815" s="1533"/>
      <c r="K815" s="1551"/>
      <c r="L815" s="1533"/>
      <c r="M815" s="1533"/>
      <c r="N815" s="1533"/>
      <c r="O815" s="1533"/>
      <c r="P815" s="1558"/>
      <c r="Q815" s="1533"/>
      <c r="R815" s="1533"/>
      <c r="S815" s="1533"/>
      <c r="T815" s="1533"/>
      <c r="U815" s="680" t="s">
        <v>48</v>
      </c>
      <c r="V815" s="344">
        <f>+'G Docu'!V22</f>
        <v>0.79999999999999993</v>
      </c>
      <c r="W815" s="386">
        <f>+V815*O814</f>
        <v>0.04</v>
      </c>
      <c r="X815" s="17"/>
      <c r="Y815" s="17"/>
      <c r="Z815" s="17"/>
      <c r="AA815" s="17"/>
      <c r="AB815" s="17"/>
      <c r="AC815" s="17"/>
      <c r="AD815" s="17"/>
      <c r="AE815" s="17"/>
      <c r="AF815" s="17"/>
      <c r="AG815" s="17"/>
    </row>
    <row r="816" spans="1:33" ht="24" customHeight="1">
      <c r="A816" s="1539"/>
      <c r="B816" s="1532"/>
      <c r="C816" s="1532"/>
      <c r="D816" s="1532"/>
      <c r="E816" s="1535" t="s">
        <v>1023</v>
      </c>
      <c r="F816" s="1536"/>
      <c r="G816" s="1545" t="str">
        <f>+'G Docu'!A28</f>
        <v>Instrumentos Archivísticos y de Gestión de la Información actualizados.</v>
      </c>
      <c r="H816" s="1574">
        <f>+'G Docu'!W26</f>
        <v>0.3</v>
      </c>
      <c r="I816" s="1569" t="s">
        <v>47</v>
      </c>
      <c r="J816" s="1586">
        <f>+'G Docu'!V26</f>
        <v>1</v>
      </c>
      <c r="K816" s="1628">
        <f>+'G Docu'!E26</f>
        <v>1</v>
      </c>
      <c r="L816" s="1534" t="str">
        <f>+'G Docu'!D26</f>
        <v>Porcentaje</v>
      </c>
      <c r="M816" s="1534" t="str">
        <f>+'G Docu'!F26</f>
        <v xml:space="preserve">Porcentaje avance de actualización Instrumentos Archivísticos y de Gestión de la Información </v>
      </c>
      <c r="N816" s="1534" t="str">
        <f>+'G Docu'!G26</f>
        <v>EFICACIA</v>
      </c>
      <c r="O816" s="1631">
        <f>+'G Docu'!W30</f>
        <v>0.2</v>
      </c>
      <c r="P816" s="1630" t="s">
        <v>1028</v>
      </c>
      <c r="Q816" s="1597" t="str">
        <f>+'G Docu'!C30</f>
        <v>Actualizar el Programa de Gestión Documental - PGD.</v>
      </c>
      <c r="R816" s="1584" t="str">
        <f>+'G Docu'!C26</f>
        <v>GIT GESTION DOCUMENTAL</v>
      </c>
      <c r="S816" s="1592">
        <v>43132</v>
      </c>
      <c r="T816" s="1592">
        <v>43435</v>
      </c>
      <c r="U816" s="681" t="s">
        <v>47</v>
      </c>
      <c r="V816" s="334">
        <f>+'G Docu'!V30</f>
        <v>0.99999999999999989</v>
      </c>
      <c r="W816" s="373">
        <f>+V816*O816</f>
        <v>0.19999999999999998</v>
      </c>
      <c r="X816" s="17"/>
      <c r="Y816" s="17"/>
      <c r="Z816" s="17"/>
      <c r="AA816" s="17"/>
      <c r="AB816" s="17"/>
      <c r="AC816" s="17"/>
      <c r="AD816" s="17"/>
      <c r="AE816" s="17"/>
      <c r="AF816" s="17"/>
      <c r="AG816" s="17"/>
    </row>
    <row r="817" spans="1:33" ht="24" customHeight="1">
      <c r="A817" s="1539"/>
      <c r="B817" s="1532"/>
      <c r="C817" s="1532"/>
      <c r="D817" s="1532"/>
      <c r="E817" s="1536"/>
      <c r="F817" s="1536"/>
      <c r="G817" s="1539"/>
      <c r="H817" s="1536"/>
      <c r="I817" s="1532"/>
      <c r="J817" s="1532"/>
      <c r="K817" s="1548"/>
      <c r="L817" s="1532"/>
      <c r="M817" s="1532"/>
      <c r="N817" s="1532"/>
      <c r="O817" s="1558"/>
      <c r="P817" s="1558"/>
      <c r="Q817" s="1558"/>
      <c r="R817" s="1532"/>
      <c r="S817" s="1558"/>
      <c r="T817" s="1558"/>
      <c r="U817" s="374" t="s">
        <v>48</v>
      </c>
      <c r="V817" s="337">
        <f>+'G Docu'!V31</f>
        <v>0.74999999999999989</v>
      </c>
      <c r="W817" s="375">
        <f>+V817*O816</f>
        <v>0.15</v>
      </c>
      <c r="X817" s="17"/>
      <c r="Y817" s="17"/>
      <c r="Z817" s="17"/>
      <c r="AA817" s="17"/>
      <c r="AB817" s="17"/>
      <c r="AC817" s="17"/>
      <c r="AD817" s="17"/>
      <c r="AE817" s="17"/>
      <c r="AF817" s="17"/>
      <c r="AG817" s="17"/>
    </row>
    <row r="818" spans="1:33" ht="24" customHeight="1">
      <c r="A818" s="1539"/>
      <c r="B818" s="1532"/>
      <c r="C818" s="1532"/>
      <c r="D818" s="1532"/>
      <c r="E818" s="1536"/>
      <c r="F818" s="1536"/>
      <c r="G818" s="1539"/>
      <c r="H818" s="1536"/>
      <c r="I818" s="1532"/>
      <c r="J818" s="1532"/>
      <c r="K818" s="1548"/>
      <c r="L818" s="1532"/>
      <c r="M818" s="1532"/>
      <c r="N818" s="1532"/>
      <c r="O818" s="1633">
        <f>+'G Docu'!W32</f>
        <v>0.2</v>
      </c>
      <c r="P818" s="1630" t="s">
        <v>1028</v>
      </c>
      <c r="Q818" s="1630" t="str">
        <f>+'G Docu'!C32</f>
        <v>Actualizar el Plan Institucional de Archivos - PINAR.</v>
      </c>
      <c r="R818" s="1532"/>
      <c r="S818" s="1591">
        <v>43132</v>
      </c>
      <c r="T818" s="1591">
        <v>43435</v>
      </c>
      <c r="U818" s="676" t="s">
        <v>47</v>
      </c>
      <c r="V818" s="337">
        <f>+'G Docu'!V32</f>
        <v>0.99999999999999989</v>
      </c>
      <c r="W818" s="375">
        <f>+V818*O818</f>
        <v>0.19999999999999998</v>
      </c>
      <c r="X818" s="17"/>
      <c r="Y818" s="17"/>
      <c r="Z818" s="17"/>
      <c r="AA818" s="17"/>
      <c r="AB818" s="17"/>
      <c r="AC818" s="17"/>
      <c r="AD818" s="17"/>
      <c r="AE818" s="17"/>
      <c r="AF818" s="17"/>
      <c r="AG818" s="17"/>
    </row>
    <row r="819" spans="1:33" ht="24" customHeight="1">
      <c r="A819" s="1539"/>
      <c r="B819" s="1532"/>
      <c r="C819" s="1532"/>
      <c r="D819" s="1532"/>
      <c r="E819" s="1536"/>
      <c r="F819" s="1536"/>
      <c r="G819" s="1539"/>
      <c r="H819" s="1536"/>
      <c r="I819" s="1532"/>
      <c r="J819" s="1532"/>
      <c r="K819" s="1548"/>
      <c r="L819" s="1532"/>
      <c r="M819" s="1532"/>
      <c r="N819" s="1532"/>
      <c r="O819" s="1558"/>
      <c r="P819" s="1558"/>
      <c r="Q819" s="1558"/>
      <c r="R819" s="1532"/>
      <c r="S819" s="1558"/>
      <c r="T819" s="1558"/>
      <c r="U819" s="374" t="s">
        <v>48</v>
      </c>
      <c r="V819" s="337">
        <f>+'G Docu'!V33</f>
        <v>0.74999999999999989</v>
      </c>
      <c r="W819" s="375">
        <f>+V819*O818</f>
        <v>0.15</v>
      </c>
      <c r="X819" s="17"/>
      <c r="Y819" s="17"/>
      <c r="Z819" s="17"/>
      <c r="AA819" s="17"/>
      <c r="AB819" s="17"/>
      <c r="AC819" s="17"/>
      <c r="AD819" s="17"/>
      <c r="AE819" s="17"/>
      <c r="AF819" s="17"/>
      <c r="AG819" s="17"/>
    </row>
    <row r="820" spans="1:33" ht="24" customHeight="1">
      <c r="A820" s="1539"/>
      <c r="B820" s="1532"/>
      <c r="C820" s="1532"/>
      <c r="D820" s="1532"/>
      <c r="E820" s="1536"/>
      <c r="F820" s="1536"/>
      <c r="G820" s="1539"/>
      <c r="H820" s="1536"/>
      <c r="I820" s="1532"/>
      <c r="J820" s="1532"/>
      <c r="K820" s="1548"/>
      <c r="L820" s="1532"/>
      <c r="M820" s="1532"/>
      <c r="N820" s="1532"/>
      <c r="O820" s="1633">
        <f>+'G Docu'!W34</f>
        <v>0.2</v>
      </c>
      <c r="P820" s="1630" t="s">
        <v>1028</v>
      </c>
      <c r="Q820" s="1630" t="str">
        <f>+'G Docu'!C34</f>
        <v>Actualizar el Sistema Integrado de Conservación.</v>
      </c>
      <c r="R820" s="1532"/>
      <c r="S820" s="1591">
        <v>43132</v>
      </c>
      <c r="T820" s="1591">
        <v>43435</v>
      </c>
      <c r="U820" s="676" t="s">
        <v>47</v>
      </c>
      <c r="V820" s="337">
        <f>+'G Docu'!V34</f>
        <v>0.99999999999999989</v>
      </c>
      <c r="W820" s="375">
        <f>+V820*O820</f>
        <v>0.19999999999999998</v>
      </c>
      <c r="X820" s="17"/>
      <c r="Y820" s="17"/>
      <c r="Z820" s="17"/>
      <c r="AA820" s="17"/>
      <c r="AB820" s="17"/>
      <c r="AC820" s="17"/>
      <c r="AD820" s="17"/>
      <c r="AE820" s="17"/>
      <c r="AF820" s="17"/>
      <c r="AG820" s="17"/>
    </row>
    <row r="821" spans="1:33" ht="24" customHeight="1">
      <c r="A821" s="1539"/>
      <c r="B821" s="1532"/>
      <c r="C821" s="1532"/>
      <c r="D821" s="1532"/>
      <c r="E821" s="1536"/>
      <c r="F821" s="1536"/>
      <c r="G821" s="1539"/>
      <c r="H821" s="1536"/>
      <c r="I821" s="1558"/>
      <c r="J821" s="1558"/>
      <c r="K821" s="1548"/>
      <c r="L821" s="1532"/>
      <c r="M821" s="1532"/>
      <c r="N821" s="1532"/>
      <c r="O821" s="1558"/>
      <c r="P821" s="1558"/>
      <c r="Q821" s="1558"/>
      <c r="R821" s="1532"/>
      <c r="S821" s="1558"/>
      <c r="T821" s="1558"/>
      <c r="U821" s="374" t="s">
        <v>48</v>
      </c>
      <c r="V821" s="337">
        <f>+'G Docu'!V35</f>
        <v>0.74999999999999989</v>
      </c>
      <c r="W821" s="375">
        <f>+V821*O820</f>
        <v>0.15</v>
      </c>
      <c r="X821" s="17"/>
      <c r="Y821" s="17"/>
      <c r="Z821" s="17"/>
      <c r="AA821" s="17"/>
      <c r="AB821" s="17"/>
      <c r="AC821" s="17"/>
      <c r="AD821" s="17"/>
      <c r="AE821" s="17"/>
      <c r="AF821" s="17"/>
      <c r="AG821" s="17"/>
    </row>
    <row r="822" spans="1:33" ht="24" customHeight="1">
      <c r="A822" s="1539"/>
      <c r="B822" s="1532"/>
      <c r="C822" s="1532"/>
      <c r="D822" s="1532"/>
      <c r="E822" s="1536"/>
      <c r="F822" s="1536"/>
      <c r="G822" s="1539"/>
      <c r="H822" s="1536"/>
      <c r="I822" s="1570" t="s">
        <v>48</v>
      </c>
      <c r="J822" s="1570">
        <f>+'G Docu'!V27</f>
        <v>0.60000000000000009</v>
      </c>
      <c r="K822" s="1548"/>
      <c r="L822" s="1532"/>
      <c r="M822" s="1532"/>
      <c r="N822" s="1532"/>
      <c r="O822" s="1633">
        <f>+'G Docu'!W36</f>
        <v>0.2</v>
      </c>
      <c r="P822" s="1630" t="s">
        <v>1028</v>
      </c>
      <c r="Q822" s="1630" t="str">
        <f>+'G Docu'!C36</f>
        <v>Actualizar el Inventario de Activos de Información</v>
      </c>
      <c r="R822" s="1532"/>
      <c r="S822" s="1591">
        <v>43132</v>
      </c>
      <c r="T822" s="1591">
        <v>43435</v>
      </c>
      <c r="U822" s="676" t="s">
        <v>47</v>
      </c>
      <c r="V822" s="337">
        <f>+'G Docu'!V36</f>
        <v>1</v>
      </c>
      <c r="W822" s="375">
        <f>+V822*O822</f>
        <v>0.2</v>
      </c>
      <c r="X822" s="17"/>
      <c r="Y822" s="17"/>
      <c r="Z822" s="17"/>
      <c r="AA822" s="17"/>
      <c r="AB822" s="17"/>
      <c r="AC822" s="17"/>
      <c r="AD822" s="17"/>
      <c r="AE822" s="17"/>
      <c r="AF822" s="17"/>
      <c r="AG822" s="17"/>
    </row>
    <row r="823" spans="1:33" ht="24" customHeight="1">
      <c r="A823" s="1539"/>
      <c r="B823" s="1532"/>
      <c r="C823" s="1532"/>
      <c r="D823" s="1532"/>
      <c r="E823" s="1536"/>
      <c r="F823" s="1536"/>
      <c r="G823" s="1539"/>
      <c r="H823" s="1536"/>
      <c r="I823" s="1532"/>
      <c r="J823" s="1532"/>
      <c r="K823" s="1548"/>
      <c r="L823" s="1532"/>
      <c r="M823" s="1532"/>
      <c r="N823" s="1532"/>
      <c r="O823" s="1558"/>
      <c r="P823" s="1558"/>
      <c r="Q823" s="1558"/>
      <c r="R823" s="1532"/>
      <c r="S823" s="1558"/>
      <c r="T823" s="1558"/>
      <c r="U823" s="374" t="s">
        <v>48</v>
      </c>
      <c r="V823" s="337">
        <f>+'G Docu'!V37</f>
        <v>0.75</v>
      </c>
      <c r="W823" s="375">
        <f>+V823*O822</f>
        <v>0.15000000000000002</v>
      </c>
      <c r="X823" s="17"/>
      <c r="Y823" s="17"/>
      <c r="Z823" s="17"/>
      <c r="AA823" s="17"/>
      <c r="AB823" s="17"/>
      <c r="AC823" s="17"/>
      <c r="AD823" s="17"/>
      <c r="AE823" s="17"/>
      <c r="AF823" s="17"/>
      <c r="AG823" s="17"/>
    </row>
    <row r="824" spans="1:33" ht="24" customHeight="1">
      <c r="A824" s="1539"/>
      <c r="B824" s="1532"/>
      <c r="C824" s="1532"/>
      <c r="D824" s="1532"/>
      <c r="E824" s="1536"/>
      <c r="F824" s="1536"/>
      <c r="G824" s="1539"/>
      <c r="H824" s="1536"/>
      <c r="I824" s="1532"/>
      <c r="J824" s="1532"/>
      <c r="K824" s="1548"/>
      <c r="L824" s="1532"/>
      <c r="M824" s="1532"/>
      <c r="N824" s="1532"/>
      <c r="O824" s="1633">
        <f>+'G Docu'!W38</f>
        <v>0.05</v>
      </c>
      <c r="P824" s="1630" t="s">
        <v>1028</v>
      </c>
      <c r="Q824" s="1630" t="str">
        <f>+'G Docu'!C38</f>
        <v>Presentar  los instrumentos al Comité de Gestión y Desempaño institucional para la aprobación.</v>
      </c>
      <c r="R824" s="1532"/>
      <c r="S824" s="1591">
        <v>43405</v>
      </c>
      <c r="T824" s="1591">
        <v>43435</v>
      </c>
      <c r="U824" s="676" t="s">
        <v>47</v>
      </c>
      <c r="V824" s="337">
        <f>+'G Docu'!V38</f>
        <v>1</v>
      </c>
      <c r="W824" s="375">
        <f>+V824*O824</f>
        <v>0.05</v>
      </c>
      <c r="X824" s="17"/>
      <c r="Y824" s="17"/>
      <c r="Z824" s="17"/>
      <c r="AA824" s="17"/>
      <c r="AB824" s="17"/>
      <c r="AC824" s="17"/>
      <c r="AD824" s="17"/>
      <c r="AE824" s="17"/>
      <c r="AF824" s="17"/>
      <c r="AG824" s="17"/>
    </row>
    <row r="825" spans="1:33" ht="24" customHeight="1">
      <c r="A825" s="1539"/>
      <c r="B825" s="1532"/>
      <c r="C825" s="1532"/>
      <c r="D825" s="1532"/>
      <c r="E825" s="1536"/>
      <c r="F825" s="1536"/>
      <c r="G825" s="1539"/>
      <c r="H825" s="1536"/>
      <c r="I825" s="1532"/>
      <c r="J825" s="1532"/>
      <c r="K825" s="1548"/>
      <c r="L825" s="1532"/>
      <c r="M825" s="1532"/>
      <c r="N825" s="1532"/>
      <c r="O825" s="1558"/>
      <c r="P825" s="1558"/>
      <c r="Q825" s="1558"/>
      <c r="R825" s="1532"/>
      <c r="S825" s="1558"/>
      <c r="T825" s="1558"/>
      <c r="U825" s="374" t="s">
        <v>48</v>
      </c>
      <c r="V825" s="337">
        <f>+'G Docu'!V39</f>
        <v>0</v>
      </c>
      <c r="W825" s="375">
        <f>+V825*O824</f>
        <v>0</v>
      </c>
      <c r="X825" s="17"/>
      <c r="Y825" s="17"/>
      <c r="Z825" s="17"/>
      <c r="AA825" s="17"/>
      <c r="AB825" s="17"/>
      <c r="AC825" s="17"/>
      <c r="AD825" s="17"/>
      <c r="AE825" s="17"/>
      <c r="AF825" s="17"/>
      <c r="AG825" s="17"/>
    </row>
    <row r="826" spans="1:33" ht="24" customHeight="1">
      <c r="A826" s="1539"/>
      <c r="B826" s="1532"/>
      <c r="C826" s="1532"/>
      <c r="D826" s="1532"/>
      <c r="E826" s="1536"/>
      <c r="F826" s="1536"/>
      <c r="G826" s="1539"/>
      <c r="H826" s="1536"/>
      <c r="I826" s="1532"/>
      <c r="J826" s="1532"/>
      <c r="K826" s="1548"/>
      <c r="L826" s="1532"/>
      <c r="M826" s="1532"/>
      <c r="N826" s="1532"/>
      <c r="O826" s="1633">
        <f>+'G Docu'!W40</f>
        <v>0.15</v>
      </c>
      <c r="P826" s="1630" t="s">
        <v>1028</v>
      </c>
      <c r="Q826" s="1630" t="str">
        <f>+'G Docu'!C40</f>
        <v>Socializar y publicar los instrumentos que se actualicen.</v>
      </c>
      <c r="R826" s="1532"/>
      <c r="S826" s="1591">
        <v>43405</v>
      </c>
      <c r="T826" s="1591">
        <v>43435</v>
      </c>
      <c r="U826" s="676" t="s">
        <v>47</v>
      </c>
      <c r="V826" s="337">
        <f>+'G Docu'!V40</f>
        <v>1</v>
      </c>
      <c r="W826" s="375">
        <f>+V826*O826</f>
        <v>0.15</v>
      </c>
      <c r="X826" s="17"/>
      <c r="Y826" s="17"/>
      <c r="Z826" s="17"/>
      <c r="AA826" s="17"/>
      <c r="AB826" s="17"/>
      <c r="AC826" s="17"/>
      <c r="AD826" s="17"/>
      <c r="AE826" s="17"/>
      <c r="AF826" s="17"/>
      <c r="AG826" s="17"/>
    </row>
    <row r="827" spans="1:33" ht="24" customHeight="1">
      <c r="A827" s="1539"/>
      <c r="B827" s="1532"/>
      <c r="C827" s="1532"/>
      <c r="D827" s="1532"/>
      <c r="E827" s="1537"/>
      <c r="F827" s="1536"/>
      <c r="G827" s="1540"/>
      <c r="H827" s="1537"/>
      <c r="I827" s="1533"/>
      <c r="J827" s="1533"/>
      <c r="K827" s="1551"/>
      <c r="L827" s="1533"/>
      <c r="M827" s="1533"/>
      <c r="N827" s="1533"/>
      <c r="O827" s="1533"/>
      <c r="P827" s="1558"/>
      <c r="Q827" s="1533"/>
      <c r="R827" s="1533"/>
      <c r="S827" s="1533"/>
      <c r="T827" s="1533"/>
      <c r="U827" s="384" t="s">
        <v>48</v>
      </c>
      <c r="V827" s="344">
        <f>+'G Docu'!V41</f>
        <v>0</v>
      </c>
      <c r="W827" s="386">
        <f>+V827*O826</f>
        <v>0</v>
      </c>
      <c r="X827" s="17"/>
      <c r="Y827" s="17"/>
      <c r="Z827" s="17"/>
      <c r="AA827" s="17"/>
      <c r="AB827" s="17"/>
      <c r="AC827" s="17"/>
      <c r="AD827" s="17"/>
      <c r="AE827" s="17"/>
      <c r="AF827" s="17"/>
      <c r="AG827" s="17"/>
    </row>
    <row r="828" spans="1:33" ht="24" customHeight="1">
      <c r="A828" s="1539"/>
      <c r="B828" s="1532"/>
      <c r="C828" s="1532"/>
      <c r="D828" s="1532"/>
      <c r="E828" s="1535" t="s">
        <v>1023</v>
      </c>
      <c r="F828" s="1536"/>
      <c r="G828" s="1545" t="str">
        <f>+'G Docu'!A50</f>
        <v xml:space="preserve">Implementación del Programa de Gestión Documental.
</v>
      </c>
      <c r="H828" s="1569">
        <f>+'G Docu'!W46</f>
        <v>0.3</v>
      </c>
      <c r="I828" s="1569" t="s">
        <v>47</v>
      </c>
      <c r="J828" s="1569">
        <f>+'G Docu'!V46</f>
        <v>1.0000000000000002</v>
      </c>
      <c r="K828" s="1590">
        <f>+'G Docu'!E46</f>
        <v>1</v>
      </c>
      <c r="L828" s="1588" t="str">
        <f>+'G Docu'!D46</f>
        <v>Porcentaje</v>
      </c>
      <c r="M828" s="1534" t="str">
        <f>+'G Docu'!F46</f>
        <v>Porcentaje avance documentación con procesos archivísticos aplicados.</v>
      </c>
      <c r="N828" s="1588" t="str">
        <f>+'G Docu'!G46</f>
        <v>EFICACIA</v>
      </c>
      <c r="O828" s="1631">
        <f>+'G Docu'!W50</f>
        <v>0.4</v>
      </c>
      <c r="P828" s="1630" t="s">
        <v>1028</v>
      </c>
      <c r="Q828" s="1597" t="str">
        <f>+'G Docu'!C50</f>
        <v>Realizar el Control de calidad a la organización e inventario de fichas prediales de municipios priorizados.</v>
      </c>
      <c r="R828" s="1534" t="str">
        <f>+'G Docu'!C46</f>
        <v>GIT GESTION DOCUMENTAL</v>
      </c>
      <c r="S828" s="1592">
        <v>43101</v>
      </c>
      <c r="T828" s="1592">
        <v>43221</v>
      </c>
      <c r="U828" s="371" t="s">
        <v>47</v>
      </c>
      <c r="V828" s="334">
        <f>+'G Docu'!V50</f>
        <v>1</v>
      </c>
      <c r="W828" s="373">
        <f>+V828*O828</f>
        <v>0.4</v>
      </c>
      <c r="X828" s="17"/>
      <c r="Y828" s="17"/>
      <c r="Z828" s="17"/>
      <c r="AA828" s="17"/>
      <c r="AB828" s="17"/>
      <c r="AC828" s="17"/>
      <c r="AD828" s="17"/>
      <c r="AE828" s="17"/>
      <c r="AF828" s="17"/>
      <c r="AG828" s="17"/>
    </row>
    <row r="829" spans="1:33" ht="24" customHeight="1">
      <c r="A829" s="1539"/>
      <c r="B829" s="1532"/>
      <c r="C829" s="1532"/>
      <c r="D829" s="1532"/>
      <c r="E829" s="1536"/>
      <c r="F829" s="1536"/>
      <c r="G829" s="1539"/>
      <c r="H829" s="1532"/>
      <c r="I829" s="1532"/>
      <c r="J829" s="1532"/>
      <c r="K829" s="1532"/>
      <c r="L829" s="1532"/>
      <c r="M829" s="1532"/>
      <c r="N829" s="1532"/>
      <c r="O829" s="1558"/>
      <c r="P829" s="1558"/>
      <c r="Q829" s="1558"/>
      <c r="R829" s="1532"/>
      <c r="S829" s="1558"/>
      <c r="T829" s="1558"/>
      <c r="U829" s="374" t="s">
        <v>48</v>
      </c>
      <c r="V829" s="337">
        <f>+'G Docu'!V51</f>
        <v>1</v>
      </c>
      <c r="W829" s="375">
        <f>+V829*O828</f>
        <v>0.4</v>
      </c>
      <c r="X829" s="17"/>
      <c r="Y829" s="17"/>
      <c r="Z829" s="17"/>
      <c r="AA829" s="17"/>
      <c r="AB829" s="17"/>
      <c r="AC829" s="17"/>
      <c r="AD829" s="17"/>
      <c r="AE829" s="17"/>
      <c r="AF829" s="17"/>
      <c r="AG829" s="17"/>
    </row>
    <row r="830" spans="1:33" ht="24" customHeight="1">
      <c r="A830" s="1539"/>
      <c r="B830" s="1532"/>
      <c r="C830" s="1532"/>
      <c r="D830" s="1532"/>
      <c r="E830" s="1536"/>
      <c r="F830" s="1536"/>
      <c r="G830" s="1539"/>
      <c r="H830" s="1532"/>
      <c r="I830" s="1532"/>
      <c r="J830" s="1532"/>
      <c r="K830" s="1532"/>
      <c r="L830" s="1532"/>
      <c r="M830" s="1532"/>
      <c r="N830" s="1532"/>
      <c r="O830" s="1634">
        <f>+'G Docu'!W52</f>
        <v>0.4</v>
      </c>
      <c r="P830" s="1630" t="s">
        <v>1028</v>
      </c>
      <c r="Q830" s="1598" t="str">
        <f>+'G Docu'!C52</f>
        <v>Realizar la intervención archivística a archivo de gestión y fondos acumulados.</v>
      </c>
      <c r="R830" s="1532"/>
      <c r="S830" s="1591">
        <v>43132</v>
      </c>
      <c r="T830" s="1591">
        <v>43435</v>
      </c>
      <c r="U830" s="374" t="s">
        <v>47</v>
      </c>
      <c r="V830" s="337">
        <f>+'G Docu'!V52</f>
        <v>1</v>
      </c>
      <c r="W830" s="375">
        <f>+V830*O830</f>
        <v>0.4</v>
      </c>
      <c r="X830" s="17"/>
      <c r="Y830" s="17"/>
      <c r="Z830" s="17"/>
      <c r="AA830" s="17"/>
      <c r="AB830" s="17"/>
      <c r="AC830" s="17"/>
      <c r="AD830" s="17"/>
      <c r="AE830" s="17"/>
      <c r="AF830" s="17"/>
      <c r="AG830" s="17"/>
    </row>
    <row r="831" spans="1:33" ht="24" customHeight="1">
      <c r="A831" s="1539"/>
      <c r="B831" s="1532"/>
      <c r="C831" s="1532"/>
      <c r="D831" s="1532"/>
      <c r="E831" s="1536"/>
      <c r="F831" s="1536"/>
      <c r="G831" s="1539"/>
      <c r="H831" s="1532"/>
      <c r="I831" s="1558"/>
      <c r="J831" s="1558"/>
      <c r="K831" s="1532"/>
      <c r="L831" s="1532"/>
      <c r="M831" s="1532"/>
      <c r="N831" s="1532"/>
      <c r="O831" s="1558"/>
      <c r="P831" s="1558"/>
      <c r="Q831" s="1558"/>
      <c r="R831" s="1532"/>
      <c r="S831" s="1558"/>
      <c r="T831" s="1558"/>
      <c r="U831" s="374" t="s">
        <v>48</v>
      </c>
      <c r="V831" s="337">
        <f>+'G Docu'!V53</f>
        <v>0.70000000000000007</v>
      </c>
      <c r="W831" s="375">
        <f>+V831*O830</f>
        <v>0.28000000000000003</v>
      </c>
      <c r="X831" s="17"/>
      <c r="Y831" s="17"/>
      <c r="Z831" s="17"/>
      <c r="AA831" s="17"/>
      <c r="AB831" s="17"/>
      <c r="AC831" s="17"/>
      <c r="AD831" s="17"/>
      <c r="AE831" s="17"/>
      <c r="AF831" s="17"/>
      <c r="AG831" s="17"/>
    </row>
    <row r="832" spans="1:33" ht="24" customHeight="1">
      <c r="A832" s="1539"/>
      <c r="B832" s="1532"/>
      <c r="C832" s="1532"/>
      <c r="D832" s="1532"/>
      <c r="E832" s="1536"/>
      <c r="F832" s="1536"/>
      <c r="G832" s="1539"/>
      <c r="H832" s="1532"/>
      <c r="I832" s="1589" t="s">
        <v>48</v>
      </c>
      <c r="J832" s="1589">
        <f>+'G Docu'!V47</f>
        <v>0.8400000000000003</v>
      </c>
      <c r="K832" s="1532"/>
      <c r="L832" s="1532"/>
      <c r="M832" s="1532"/>
      <c r="N832" s="1532"/>
      <c r="O832" s="1634">
        <f>+'G Docu'!W54</f>
        <v>0.1</v>
      </c>
      <c r="P832" s="1630" t="s">
        <v>1028</v>
      </c>
      <c r="Q832" s="1598" t="str">
        <f>+'G Docu'!C54</f>
        <v>Atender las consultas de documentos del Archivo Central.</v>
      </c>
      <c r="R832" s="1532"/>
      <c r="S832" s="1591">
        <v>43101</v>
      </c>
      <c r="T832" s="1591">
        <v>43435</v>
      </c>
      <c r="U832" s="374" t="s">
        <v>47</v>
      </c>
      <c r="V832" s="337">
        <f>+'G Docu'!V54</f>
        <v>1</v>
      </c>
      <c r="W832" s="375">
        <f>+V832*O832</f>
        <v>0.1</v>
      </c>
      <c r="X832" s="17"/>
      <c r="Y832" s="17"/>
      <c r="Z832" s="17"/>
      <c r="AA832" s="17"/>
      <c r="AB832" s="17"/>
      <c r="AC832" s="17"/>
      <c r="AD832" s="17"/>
      <c r="AE832" s="17"/>
      <c r="AF832" s="17"/>
      <c r="AG832" s="17"/>
    </row>
    <row r="833" spans="1:33" ht="24" customHeight="1">
      <c r="A833" s="1539"/>
      <c r="B833" s="1532"/>
      <c r="C833" s="1532"/>
      <c r="D833" s="1532"/>
      <c r="E833" s="1536"/>
      <c r="F833" s="1536"/>
      <c r="G833" s="1539"/>
      <c r="H833" s="1532"/>
      <c r="I833" s="1532"/>
      <c r="J833" s="1532"/>
      <c r="K833" s="1532"/>
      <c r="L833" s="1532"/>
      <c r="M833" s="1532"/>
      <c r="N833" s="1532"/>
      <c r="O833" s="1558"/>
      <c r="P833" s="1558"/>
      <c r="Q833" s="1558"/>
      <c r="R833" s="1532"/>
      <c r="S833" s="1558"/>
      <c r="T833" s="1558"/>
      <c r="U833" s="374" t="s">
        <v>48</v>
      </c>
      <c r="V833" s="337">
        <f>+'G Docu'!V55</f>
        <v>0.84999999999999987</v>
      </c>
      <c r="W833" s="375">
        <f>+V833*O832</f>
        <v>8.4999999999999992E-2</v>
      </c>
      <c r="X833" s="17"/>
      <c r="Y833" s="17"/>
      <c r="Z833" s="17"/>
      <c r="AA833" s="17"/>
      <c r="AB833" s="17"/>
      <c r="AC833" s="17"/>
      <c r="AD833" s="17"/>
      <c r="AE833" s="17"/>
      <c r="AF833" s="17"/>
      <c r="AG833" s="17"/>
    </row>
    <row r="834" spans="1:33" ht="24" customHeight="1">
      <c r="A834" s="1539"/>
      <c r="B834" s="1532"/>
      <c r="C834" s="1532"/>
      <c r="D834" s="1532"/>
      <c r="E834" s="1536"/>
      <c r="F834" s="1536"/>
      <c r="G834" s="1539"/>
      <c r="H834" s="1532"/>
      <c r="I834" s="1532"/>
      <c r="J834" s="1532"/>
      <c r="K834" s="1532"/>
      <c r="L834" s="1532"/>
      <c r="M834" s="1532"/>
      <c r="N834" s="1532"/>
      <c r="O834" s="1634">
        <f>+'G Docu'!W56</f>
        <v>0.1</v>
      </c>
      <c r="P834" s="1630" t="s">
        <v>1028</v>
      </c>
      <c r="Q834" s="1598" t="str">
        <f>+'G Docu'!C56</f>
        <v>Hacer seguimiento al cronograma de  Transferencias Documentales.</v>
      </c>
      <c r="R834" s="1532"/>
      <c r="S834" s="1591" t="s">
        <v>1061</v>
      </c>
      <c r="T834" s="1591">
        <v>43435</v>
      </c>
      <c r="U834" s="374" t="s">
        <v>47</v>
      </c>
      <c r="V834" s="337">
        <f>+'G Docu'!V56</f>
        <v>0.99999999999999989</v>
      </c>
      <c r="W834" s="375">
        <f>+V834*O834</f>
        <v>9.9999999999999992E-2</v>
      </c>
      <c r="X834" s="17"/>
      <c r="Y834" s="17"/>
      <c r="Z834" s="17"/>
      <c r="AA834" s="17"/>
      <c r="AB834" s="17"/>
      <c r="AC834" s="17"/>
      <c r="AD834" s="17"/>
      <c r="AE834" s="17"/>
      <c r="AF834" s="17"/>
      <c r="AG834" s="17"/>
    </row>
    <row r="835" spans="1:33" ht="24" customHeight="1">
      <c r="A835" s="1540"/>
      <c r="B835" s="1533"/>
      <c r="C835" s="1533"/>
      <c r="D835" s="1533"/>
      <c r="E835" s="1537"/>
      <c r="F835" s="1537"/>
      <c r="G835" s="1540"/>
      <c r="H835" s="1533"/>
      <c r="I835" s="1533"/>
      <c r="J835" s="1533"/>
      <c r="K835" s="1533"/>
      <c r="L835" s="1533"/>
      <c r="M835" s="1533"/>
      <c r="N835" s="1533"/>
      <c r="O835" s="1533"/>
      <c r="P835" s="1558"/>
      <c r="Q835" s="1533"/>
      <c r="R835" s="1533"/>
      <c r="S835" s="1533"/>
      <c r="T835" s="1533"/>
      <c r="U835" s="384" t="s">
        <v>48</v>
      </c>
      <c r="V835" s="344">
        <f>+'G Docu'!V57</f>
        <v>0.74999999999999989</v>
      </c>
      <c r="W835" s="386">
        <f>+V835*O834</f>
        <v>7.4999999999999997E-2</v>
      </c>
      <c r="X835" s="17"/>
      <c r="Y835" s="17"/>
      <c r="Z835" s="17"/>
      <c r="AA835" s="17"/>
      <c r="AB835" s="17"/>
      <c r="AC835" s="17"/>
      <c r="AD835" s="17"/>
      <c r="AE835" s="17"/>
      <c r="AF835" s="17"/>
      <c r="AG835" s="17"/>
    </row>
    <row r="836" spans="1:33" ht="15.75" customHeight="1">
      <c r="A836" s="211" t="s">
        <v>56</v>
      </c>
      <c r="B836" s="1543">
        <f>+J837*B802</f>
        <v>1.6490000000000001E-2</v>
      </c>
      <c r="C836" s="1546"/>
      <c r="D836" s="1547"/>
      <c r="E836" s="1547"/>
      <c r="F836" s="1547"/>
      <c r="G836" s="1548"/>
      <c r="H836" s="1575">
        <f>SUM(H802:H835)</f>
        <v>1</v>
      </c>
      <c r="I836" s="214" t="s">
        <v>47</v>
      </c>
      <c r="J836" s="214">
        <f>+'G Docu'!V2</f>
        <v>1</v>
      </c>
      <c r="K836" s="215"/>
      <c r="W836" s="485"/>
      <c r="X836" s="17"/>
      <c r="Y836" s="17"/>
      <c r="Z836" s="17"/>
      <c r="AA836" s="17"/>
      <c r="AB836" s="17"/>
      <c r="AC836" s="17"/>
      <c r="AD836" s="17"/>
      <c r="AE836" s="17"/>
      <c r="AF836" s="17"/>
      <c r="AG836" s="17"/>
    </row>
    <row r="837" spans="1:33" ht="15.75" customHeight="1">
      <c r="A837" s="79" t="str">
        <f>+$F$4</f>
        <v>Septiembre</v>
      </c>
      <c r="B837" s="1542"/>
      <c r="C837" s="1549"/>
      <c r="D837" s="1550"/>
      <c r="E837" s="1550"/>
      <c r="F837" s="1550"/>
      <c r="G837" s="1551"/>
      <c r="H837" s="1533"/>
      <c r="I837" s="87" t="s">
        <v>48</v>
      </c>
      <c r="J837" s="89">
        <f>+'G Docu'!V3</f>
        <v>0.65960000000000008</v>
      </c>
      <c r="K837" s="486"/>
      <c r="L837" s="487"/>
      <c r="M837" s="487"/>
      <c r="N837" s="487"/>
      <c r="O837" s="487"/>
      <c r="P837" s="487"/>
      <c r="Q837" s="487"/>
      <c r="R837" s="487"/>
      <c r="S837" s="487"/>
      <c r="T837" s="487"/>
      <c r="U837" s="487"/>
      <c r="V837" s="487"/>
      <c r="W837" s="488"/>
      <c r="X837" s="17"/>
      <c r="Y837" s="17"/>
      <c r="Z837" s="17"/>
      <c r="AA837" s="17"/>
      <c r="AB837" s="17"/>
      <c r="AC837" s="17"/>
      <c r="AD837" s="17"/>
      <c r="AE837" s="17"/>
      <c r="AF837" s="17"/>
      <c r="AG837" s="17"/>
    </row>
    <row r="838" spans="1:33" ht="11.25" customHeight="1">
      <c r="A838" s="425"/>
      <c r="B838" s="425"/>
      <c r="C838" s="17"/>
      <c r="D838" s="17"/>
      <c r="E838" s="426"/>
      <c r="F838" s="426"/>
      <c r="G838" s="427"/>
      <c r="H838" s="427"/>
      <c r="I838" s="427"/>
      <c r="J838" s="427"/>
      <c r="K838" s="428"/>
      <c r="L838" s="17"/>
      <c r="M838" s="17"/>
      <c r="N838" s="17"/>
      <c r="O838" s="17"/>
      <c r="P838" s="17"/>
      <c r="Q838" s="17"/>
      <c r="R838" s="426"/>
      <c r="S838" s="429"/>
      <c r="T838" s="430"/>
      <c r="U838" s="430"/>
      <c r="V838" s="17"/>
      <c r="W838" s="17"/>
      <c r="X838" s="17"/>
      <c r="Y838" s="17"/>
      <c r="Z838" s="17"/>
      <c r="AA838" s="17"/>
      <c r="AB838" s="17"/>
      <c r="AC838" s="17"/>
      <c r="AD838" s="17"/>
      <c r="AE838" s="17"/>
      <c r="AF838" s="17"/>
      <c r="AG838" s="17"/>
    </row>
    <row r="839" spans="1:33" ht="27" customHeight="1">
      <c r="A839" s="1635" t="str">
        <f>+'C Discip'!I2</f>
        <v>CONTROL DISCIPLINARIO</v>
      </c>
      <c r="B839" s="1531">
        <v>0.02</v>
      </c>
      <c r="C839" s="1534" t="s">
        <v>780</v>
      </c>
      <c r="D839" s="1534"/>
      <c r="E839" s="1535" t="s">
        <v>1063</v>
      </c>
      <c r="F839" s="1535" t="s">
        <v>1063</v>
      </c>
      <c r="G839" s="1545" t="str">
        <f>+'C Discip'!A7</f>
        <v>Procesos disciplinarios sustanciados.</v>
      </c>
      <c r="H839" s="1574">
        <f>+'C Discip'!W5</f>
        <v>1</v>
      </c>
      <c r="I839" s="1569" t="s">
        <v>47</v>
      </c>
      <c r="J839" s="1586">
        <f>+'C Discip'!V5</f>
        <v>1</v>
      </c>
      <c r="K839" s="1629">
        <f>+'C Discip'!E5</f>
        <v>1</v>
      </c>
      <c r="L839" s="1584" t="str">
        <f>+'C Discip'!D5</f>
        <v>porcentaje</v>
      </c>
      <c r="M839" s="1584" t="str">
        <f>+'C Discip'!F5</f>
        <v>Avance Procesos Disciplinarios sustanciados</v>
      </c>
      <c r="N839" s="1584" t="str">
        <f>+'C Discip'!G5</f>
        <v>Eficacia</v>
      </c>
      <c r="O839" s="1631">
        <f>+'C Discip'!W8</f>
        <v>0.8</v>
      </c>
      <c r="P839" s="1600"/>
      <c r="Q839" s="1600" t="str">
        <f>+'C Discip'!C8</f>
        <v>Proferir los actos administrativos necesarios para el impulso y/o finalización de los procesos.</v>
      </c>
      <c r="R839" s="1584" t="str">
        <f>+'C Discip'!C5</f>
        <v>Secretaría Genetral- GIT Control Disicplinario</v>
      </c>
      <c r="S839" s="1592">
        <v>43101</v>
      </c>
      <c r="T839" s="1592">
        <v>43435</v>
      </c>
      <c r="U839" s="371" t="s">
        <v>47</v>
      </c>
      <c r="V839" s="663">
        <f>+'C Discip'!V8</f>
        <v>0.99999999999999978</v>
      </c>
      <c r="W839" s="373">
        <f>+V839*O839</f>
        <v>0.79999999999999982</v>
      </c>
      <c r="X839" s="17"/>
      <c r="Y839" s="17"/>
      <c r="Z839" s="17"/>
      <c r="AA839" s="17"/>
      <c r="AB839" s="17"/>
      <c r="AC839" s="17"/>
      <c r="AD839" s="17"/>
      <c r="AE839" s="17"/>
      <c r="AF839" s="17"/>
      <c r="AG839" s="17"/>
    </row>
    <row r="840" spans="1:33" ht="19.5" customHeight="1">
      <c r="A840" s="1539"/>
      <c r="B840" s="1532"/>
      <c r="C840" s="1532"/>
      <c r="D840" s="1532"/>
      <c r="E840" s="1536"/>
      <c r="F840" s="1536"/>
      <c r="G840" s="1539"/>
      <c r="H840" s="1536"/>
      <c r="I840" s="1532"/>
      <c r="J840" s="1532"/>
      <c r="K840" s="1548"/>
      <c r="L840" s="1532"/>
      <c r="M840" s="1532"/>
      <c r="N840" s="1532"/>
      <c r="O840" s="1558"/>
      <c r="P840" s="1558"/>
      <c r="Q840" s="1558"/>
      <c r="R840" s="1532"/>
      <c r="S840" s="1558"/>
      <c r="T840" s="1558"/>
      <c r="U840" s="676" t="s">
        <v>48</v>
      </c>
      <c r="V840" s="337">
        <f>+'C Discip'!V9</f>
        <v>0.7599999999999999</v>
      </c>
      <c r="W840" s="375">
        <f>+V840*O839</f>
        <v>0.60799999999999998</v>
      </c>
      <c r="X840" s="17"/>
      <c r="Y840" s="17"/>
      <c r="Z840" s="17"/>
      <c r="AA840" s="17"/>
      <c r="AB840" s="17"/>
      <c r="AC840" s="17"/>
      <c r="AD840" s="17"/>
      <c r="AE840" s="17"/>
      <c r="AF840" s="17"/>
      <c r="AG840" s="17"/>
    </row>
    <row r="841" spans="1:33" ht="19.5" customHeight="1">
      <c r="A841" s="1539"/>
      <c r="B841" s="1532"/>
      <c r="C841" s="1532"/>
      <c r="D841" s="1532"/>
      <c r="E841" s="1536"/>
      <c r="F841" s="1536"/>
      <c r="G841" s="1539"/>
      <c r="H841" s="1536"/>
      <c r="I841" s="1558"/>
      <c r="J841" s="1558"/>
      <c r="K841" s="1548"/>
      <c r="L841" s="1532"/>
      <c r="M841" s="1532"/>
      <c r="N841" s="1532"/>
      <c r="O841" s="1634">
        <f>+'C Discip'!W10</f>
        <v>0.1</v>
      </c>
      <c r="P841" s="1599"/>
      <c r="Q841" s="1599" t="str">
        <f>+'C Discip'!C10</f>
        <v>Realizar seguimiento del impulso dado a los procesos disciplinarios adelantados en las Direcciones Territoriales.</v>
      </c>
      <c r="R841" s="1532"/>
      <c r="S841" s="1591">
        <v>43101</v>
      </c>
      <c r="T841" s="1591">
        <v>43435</v>
      </c>
      <c r="U841" s="676" t="s">
        <v>47</v>
      </c>
      <c r="V841" s="337">
        <f>+'C Discip'!V10</f>
        <v>0.99999999999999978</v>
      </c>
      <c r="W841" s="375">
        <f>+V841*O841</f>
        <v>9.9999999999999978E-2</v>
      </c>
      <c r="X841" s="17"/>
      <c r="Y841" s="17"/>
      <c r="Z841" s="17"/>
      <c r="AA841" s="17"/>
      <c r="AB841" s="17"/>
      <c r="AC841" s="17"/>
      <c r="AD841" s="17"/>
      <c r="AE841" s="17"/>
      <c r="AF841" s="17"/>
      <c r="AG841" s="17"/>
    </row>
    <row r="842" spans="1:33" ht="19.5" customHeight="1">
      <c r="A842" s="1539"/>
      <c r="B842" s="1532"/>
      <c r="C842" s="1532"/>
      <c r="D842" s="1532"/>
      <c r="E842" s="1536"/>
      <c r="F842" s="1536"/>
      <c r="G842" s="1539"/>
      <c r="H842" s="1536"/>
      <c r="I842" s="1570" t="s">
        <v>48</v>
      </c>
      <c r="J842" s="1587">
        <f>+'C Discip'!V6</f>
        <v>0.75900000000000001</v>
      </c>
      <c r="K842" s="1548"/>
      <c r="L842" s="1532"/>
      <c r="M842" s="1532"/>
      <c r="N842" s="1532"/>
      <c r="O842" s="1558"/>
      <c r="P842" s="1558"/>
      <c r="Q842" s="1558"/>
      <c r="R842" s="1532"/>
      <c r="S842" s="1558"/>
      <c r="T842" s="1558"/>
      <c r="U842" s="676" t="s">
        <v>48</v>
      </c>
      <c r="V842" s="337">
        <f>+'C Discip'!V11</f>
        <v>0.7599999999999999</v>
      </c>
      <c r="W842" s="375">
        <f>+V842*O841</f>
        <v>7.5999999999999998E-2</v>
      </c>
      <c r="X842" s="17"/>
      <c r="Y842" s="17"/>
      <c r="Z842" s="17"/>
      <c r="AA842" s="17"/>
      <c r="AB842" s="17"/>
      <c r="AC842" s="17"/>
      <c r="AD842" s="17"/>
      <c r="AE842" s="17"/>
      <c r="AF842" s="17"/>
      <c r="AG842" s="17"/>
    </row>
    <row r="843" spans="1:33" ht="19.5" customHeight="1">
      <c r="A843" s="1539"/>
      <c r="B843" s="1532"/>
      <c r="C843" s="1532"/>
      <c r="D843" s="1532"/>
      <c r="E843" s="1536"/>
      <c r="F843" s="1536"/>
      <c r="G843" s="1539"/>
      <c r="H843" s="1536"/>
      <c r="I843" s="1532"/>
      <c r="J843" s="1532"/>
      <c r="K843" s="1548"/>
      <c r="L843" s="1532"/>
      <c r="M843" s="1532"/>
      <c r="N843" s="1532"/>
      <c r="O843" s="1634">
        <f>+'C Discip'!W12</f>
        <v>0.1</v>
      </c>
      <c r="P843" s="1599"/>
      <c r="Q843" s="1599" t="str">
        <f>+'C Discip'!C12</f>
        <v>Sensibilizar respecto del contenido y alcance del Codigo Disciplinario Unico.</v>
      </c>
      <c r="R843" s="1532"/>
      <c r="S843" s="1591">
        <v>43160</v>
      </c>
      <c r="T843" s="1591">
        <v>43435</v>
      </c>
      <c r="U843" s="676" t="s">
        <v>47</v>
      </c>
      <c r="V843" s="337">
        <f>+'C Discip'!V12</f>
        <v>1</v>
      </c>
      <c r="W843" s="375">
        <f>+V843*O843</f>
        <v>0.1</v>
      </c>
      <c r="X843" s="17"/>
      <c r="Y843" s="17"/>
      <c r="Z843" s="17"/>
      <c r="AA843" s="17"/>
      <c r="AB843" s="17"/>
      <c r="AC843" s="17"/>
      <c r="AD843" s="17"/>
      <c r="AE843" s="17"/>
      <c r="AF843" s="17"/>
      <c r="AG843" s="17"/>
    </row>
    <row r="844" spans="1:33" ht="19.5" customHeight="1">
      <c r="A844" s="1540"/>
      <c r="B844" s="1533"/>
      <c r="C844" s="1533"/>
      <c r="D844" s="1533"/>
      <c r="E844" s="1537"/>
      <c r="F844" s="1537"/>
      <c r="G844" s="1540"/>
      <c r="H844" s="1537"/>
      <c r="I844" s="1533"/>
      <c r="J844" s="1533"/>
      <c r="K844" s="1551"/>
      <c r="L844" s="1533"/>
      <c r="M844" s="1533"/>
      <c r="N844" s="1533"/>
      <c r="O844" s="1533"/>
      <c r="P844" s="1533"/>
      <c r="Q844" s="1533"/>
      <c r="R844" s="1533"/>
      <c r="S844" s="1533"/>
      <c r="T844" s="1533"/>
      <c r="U844" s="680" t="s">
        <v>48</v>
      </c>
      <c r="V844" s="344">
        <f>+'C Discip'!V13</f>
        <v>0.76</v>
      </c>
      <c r="W844" s="386">
        <f>+V844*O843</f>
        <v>7.6000000000000012E-2</v>
      </c>
      <c r="X844" s="17"/>
      <c r="Y844" s="17"/>
      <c r="Z844" s="17"/>
      <c r="AA844" s="17"/>
      <c r="AB844" s="17"/>
      <c r="AC844" s="17"/>
      <c r="AD844" s="17"/>
      <c r="AE844" s="17"/>
      <c r="AF844" s="17"/>
      <c r="AG844" s="17"/>
    </row>
    <row r="845" spans="1:33" ht="15.75" customHeight="1">
      <c r="A845" s="211" t="s">
        <v>56</v>
      </c>
      <c r="B845" s="1543">
        <f>+J846*B839</f>
        <v>1.5180000000000001E-2</v>
      </c>
      <c r="C845" s="1546"/>
      <c r="D845" s="1547"/>
      <c r="E845" s="1547"/>
      <c r="F845" s="1547"/>
      <c r="G845" s="1548"/>
      <c r="H845" s="1575">
        <f>SUM(H839:H844)</f>
        <v>1</v>
      </c>
      <c r="I845" s="214" t="s">
        <v>47</v>
      </c>
      <c r="J845" s="214">
        <f>+'C Discip'!V2</f>
        <v>1</v>
      </c>
      <c r="K845" s="215"/>
      <c r="W845" s="485"/>
      <c r="X845" s="17"/>
      <c r="Y845" s="17"/>
      <c r="Z845" s="17"/>
      <c r="AA845" s="17"/>
      <c r="AB845" s="17"/>
      <c r="AC845" s="17"/>
      <c r="AD845" s="17"/>
      <c r="AE845" s="17"/>
      <c r="AF845" s="17"/>
      <c r="AG845" s="17"/>
    </row>
    <row r="846" spans="1:33" ht="15.75" customHeight="1">
      <c r="A846" s="79" t="str">
        <f>+$F$4</f>
        <v>Septiembre</v>
      </c>
      <c r="B846" s="1542"/>
      <c r="C846" s="1549"/>
      <c r="D846" s="1550"/>
      <c r="E846" s="1550"/>
      <c r="F846" s="1550"/>
      <c r="G846" s="1551"/>
      <c r="H846" s="1533"/>
      <c r="I846" s="87" t="s">
        <v>48</v>
      </c>
      <c r="J846" s="89">
        <f>+'C Discip'!V3</f>
        <v>0.75900000000000001</v>
      </c>
      <c r="K846" s="486"/>
      <c r="L846" s="487"/>
      <c r="M846" s="487"/>
      <c r="N846" s="487"/>
      <c r="O846" s="487"/>
      <c r="P846" s="487"/>
      <c r="Q846" s="487"/>
      <c r="R846" s="487"/>
      <c r="S846" s="487"/>
      <c r="T846" s="487"/>
      <c r="U846" s="487"/>
      <c r="V846" s="487"/>
      <c r="W846" s="488"/>
      <c r="X846" s="17"/>
      <c r="Y846" s="17"/>
      <c r="Z846" s="17"/>
      <c r="AA846" s="17"/>
      <c r="AB846" s="17"/>
      <c r="AC846" s="17"/>
      <c r="AD846" s="17"/>
      <c r="AE846" s="17"/>
      <c r="AF846" s="17"/>
      <c r="AG846" s="17"/>
    </row>
    <row r="847" spans="1:33" ht="10.5" customHeight="1">
      <c r="A847" s="425"/>
      <c r="B847" s="425"/>
      <c r="C847" s="17"/>
      <c r="D847" s="17"/>
      <c r="E847" s="426"/>
      <c r="F847" s="426"/>
      <c r="G847" s="427"/>
      <c r="H847" s="427"/>
      <c r="I847" s="427"/>
      <c r="J847" s="427"/>
      <c r="K847" s="428"/>
      <c r="L847" s="17"/>
      <c r="M847" s="17"/>
      <c r="N847" s="17"/>
      <c r="O847" s="17"/>
      <c r="P847" s="17"/>
      <c r="Q847" s="17"/>
      <c r="R847" s="426"/>
      <c r="S847" s="429"/>
      <c r="T847" s="430"/>
      <c r="U847" s="430"/>
      <c r="V847" s="17"/>
      <c r="W847" s="17"/>
      <c r="X847" s="17"/>
      <c r="Y847" s="17"/>
      <c r="Z847" s="17"/>
      <c r="AA847" s="17"/>
      <c r="AB847" s="17"/>
      <c r="AC847" s="17"/>
      <c r="AD847" s="17"/>
      <c r="AE847" s="17"/>
      <c r="AF847" s="17"/>
      <c r="AG847" s="17"/>
    </row>
    <row r="848" spans="1:33" ht="30" customHeight="1">
      <c r="B848" s="1581" t="s">
        <v>1076</v>
      </c>
      <c r="C848" s="1582"/>
      <c r="D848" s="1582"/>
      <c r="E848" s="1582"/>
      <c r="F848" s="1582"/>
      <c r="G848" s="1582"/>
      <c r="H848" s="1583"/>
      <c r="X848" s="17"/>
      <c r="Y848" s="17"/>
      <c r="Z848" s="17"/>
      <c r="AA848" s="17"/>
      <c r="AB848" s="17"/>
      <c r="AC848" s="17"/>
      <c r="AD848" s="17"/>
      <c r="AE848" s="17"/>
      <c r="AF848" s="17"/>
      <c r="AG848" s="17"/>
    </row>
    <row r="849" spans="1:33" ht="12.75" customHeight="1">
      <c r="B849" s="701"/>
      <c r="C849" s="701"/>
      <c r="D849" s="701"/>
      <c r="E849" s="701"/>
      <c r="X849" s="17"/>
      <c r="Y849" s="17"/>
      <c r="Z849" s="17"/>
      <c r="AA849" s="17"/>
      <c r="AB849" s="17"/>
      <c r="AC849" s="17"/>
      <c r="AD849" s="17"/>
      <c r="AE849" s="17"/>
      <c r="AF849" s="17"/>
      <c r="AG849" s="17"/>
    </row>
    <row r="850" spans="1:33" ht="40.5" customHeight="1">
      <c r="B850" s="1576" t="s">
        <v>1078</v>
      </c>
      <c r="C850" s="1577"/>
      <c r="D850" s="1577"/>
      <c r="E850" s="1577"/>
      <c r="F850" s="1577"/>
      <c r="G850" s="1577"/>
      <c r="H850" s="1577"/>
      <c r="I850" s="1577"/>
      <c r="J850" s="1577"/>
      <c r="K850" s="1577"/>
      <c r="L850" s="1578"/>
      <c r="X850" s="17"/>
      <c r="Y850" s="17"/>
      <c r="Z850" s="17"/>
      <c r="AA850" s="17"/>
      <c r="AB850" s="17"/>
      <c r="AC850" s="17"/>
      <c r="AD850" s="17"/>
      <c r="AE850" s="17"/>
      <c r="AF850" s="17"/>
      <c r="AG850" s="17"/>
    </row>
    <row r="851" spans="1:33" ht="25.5" customHeight="1">
      <c r="B851" s="1536"/>
      <c r="C851" s="1547"/>
      <c r="D851" s="1547"/>
      <c r="E851" s="1547"/>
      <c r="F851" s="1547"/>
      <c r="G851" s="1547"/>
      <c r="H851" s="1547"/>
      <c r="I851" s="1547"/>
      <c r="J851" s="1547"/>
      <c r="K851" s="1547"/>
      <c r="L851" s="1548"/>
      <c r="X851" s="17"/>
      <c r="Y851" s="17"/>
      <c r="Z851" s="17"/>
      <c r="AA851" s="17"/>
      <c r="AB851" s="17"/>
      <c r="AC851" s="17"/>
      <c r="AD851" s="17"/>
      <c r="AE851" s="17"/>
      <c r="AF851" s="17"/>
      <c r="AG851" s="17"/>
    </row>
    <row r="852" spans="1:33" ht="25.5" customHeight="1">
      <c r="B852" s="1536"/>
      <c r="C852" s="1547"/>
      <c r="D852" s="1547"/>
      <c r="E852" s="1547"/>
      <c r="F852" s="1547"/>
      <c r="G852" s="1547"/>
      <c r="H852" s="1547"/>
      <c r="I852" s="1547"/>
      <c r="J852" s="1547"/>
      <c r="K852" s="1547"/>
      <c r="L852" s="1548"/>
      <c r="X852" s="17"/>
      <c r="Y852" s="17"/>
      <c r="Z852" s="17"/>
      <c r="AA852" s="17"/>
      <c r="AB852" s="17"/>
      <c r="AC852" s="17"/>
      <c r="AD852" s="17"/>
      <c r="AE852" s="17"/>
      <c r="AF852" s="17"/>
      <c r="AG852" s="17"/>
    </row>
    <row r="853" spans="1:33" ht="25.5" customHeight="1">
      <c r="B853" s="1536"/>
      <c r="C853" s="1547"/>
      <c r="D853" s="1547"/>
      <c r="E853" s="1547"/>
      <c r="F853" s="1547"/>
      <c r="G853" s="1547"/>
      <c r="H853" s="1547"/>
      <c r="I853" s="1547"/>
      <c r="J853" s="1547"/>
      <c r="K853" s="1547"/>
      <c r="L853" s="1548"/>
      <c r="X853" s="17"/>
      <c r="Y853" s="17"/>
      <c r="Z853" s="17"/>
      <c r="AA853" s="17"/>
      <c r="AB853" s="17"/>
      <c r="AC853" s="17"/>
      <c r="AD853" s="17"/>
      <c r="AE853" s="17"/>
      <c r="AF853" s="17"/>
      <c r="AG853" s="17"/>
    </row>
    <row r="854" spans="1:33" ht="25.5" customHeight="1">
      <c r="B854" s="1536"/>
      <c r="C854" s="1547"/>
      <c r="D854" s="1547"/>
      <c r="E854" s="1547"/>
      <c r="F854" s="1547"/>
      <c r="G854" s="1547"/>
      <c r="H854" s="1547"/>
      <c r="I854" s="1547"/>
      <c r="J854" s="1547"/>
      <c r="K854" s="1547"/>
      <c r="L854" s="1548"/>
      <c r="X854" s="17"/>
      <c r="Y854" s="17"/>
      <c r="Z854" s="17"/>
      <c r="AA854" s="17"/>
      <c r="AB854" s="17"/>
      <c r="AC854" s="17"/>
      <c r="AD854" s="17"/>
      <c r="AE854" s="17"/>
      <c r="AF854" s="17"/>
      <c r="AG854" s="17"/>
    </row>
    <row r="855" spans="1:33" ht="25.5" customHeight="1">
      <c r="B855" s="1536"/>
      <c r="C855" s="1547"/>
      <c r="D855" s="1547"/>
      <c r="E855" s="1547"/>
      <c r="F855" s="1547"/>
      <c r="G855" s="1547"/>
      <c r="H855" s="1547"/>
      <c r="I855" s="1547"/>
      <c r="J855" s="1547"/>
      <c r="K855" s="1547"/>
      <c r="L855" s="1548"/>
      <c r="X855" s="17"/>
      <c r="Y855" s="17"/>
      <c r="Z855" s="17"/>
      <c r="AA855" s="17"/>
      <c r="AB855" s="17"/>
      <c r="AC855" s="17"/>
      <c r="AD855" s="17"/>
      <c r="AE855" s="17"/>
      <c r="AF855" s="17"/>
      <c r="AG855" s="17"/>
    </row>
    <row r="856" spans="1:33" ht="25.5" customHeight="1">
      <c r="B856" s="1536"/>
      <c r="C856" s="1547"/>
      <c r="D856" s="1547"/>
      <c r="E856" s="1547"/>
      <c r="F856" s="1547"/>
      <c r="G856" s="1547"/>
      <c r="H856" s="1547"/>
      <c r="I856" s="1547"/>
      <c r="J856" s="1547"/>
      <c r="K856" s="1547"/>
      <c r="L856" s="1548"/>
      <c r="X856" s="17"/>
      <c r="Y856" s="17"/>
      <c r="Z856" s="17"/>
      <c r="AA856" s="17"/>
      <c r="AB856" s="17"/>
      <c r="AC856" s="17"/>
      <c r="AD856" s="17"/>
      <c r="AE856" s="17"/>
      <c r="AF856" s="17"/>
      <c r="AG856" s="17"/>
    </row>
    <row r="857" spans="1:33" ht="25.5" customHeight="1">
      <c r="B857" s="1536"/>
      <c r="C857" s="1547"/>
      <c r="D857" s="1547"/>
      <c r="E857" s="1547"/>
      <c r="F857" s="1547"/>
      <c r="G857" s="1547"/>
      <c r="H857" s="1547"/>
      <c r="I857" s="1547"/>
      <c r="J857" s="1547"/>
      <c r="K857" s="1547"/>
      <c r="L857" s="1548"/>
      <c r="X857" s="17"/>
      <c r="Y857" s="17"/>
      <c r="Z857" s="17"/>
      <c r="AA857" s="17"/>
      <c r="AB857" s="17"/>
      <c r="AC857" s="17"/>
      <c r="AD857" s="17"/>
      <c r="AE857" s="17"/>
      <c r="AF857" s="17"/>
      <c r="AG857" s="17"/>
    </row>
    <row r="858" spans="1:33" ht="25.5" customHeight="1">
      <c r="B858" s="1536"/>
      <c r="C858" s="1547"/>
      <c r="D858" s="1547"/>
      <c r="E858" s="1547"/>
      <c r="F858" s="1547"/>
      <c r="G858" s="1547"/>
      <c r="H858" s="1547"/>
      <c r="I858" s="1547"/>
      <c r="J858" s="1547"/>
      <c r="K858" s="1547"/>
      <c r="L858" s="1548"/>
      <c r="X858" s="17"/>
      <c r="Y858" s="17"/>
      <c r="Z858" s="17"/>
      <c r="AA858" s="17"/>
      <c r="AB858" s="17"/>
      <c r="AC858" s="17"/>
      <c r="AD858" s="17"/>
      <c r="AE858" s="17"/>
      <c r="AF858" s="17"/>
      <c r="AG858" s="17"/>
    </row>
    <row r="859" spans="1:33" ht="15.75" customHeight="1">
      <c r="B859" s="1536"/>
      <c r="C859" s="1547"/>
      <c r="D859" s="1547"/>
      <c r="E859" s="1547"/>
      <c r="F859" s="1547"/>
      <c r="G859" s="1547"/>
      <c r="H859" s="1547"/>
      <c r="I859" s="1547"/>
      <c r="J859" s="1547"/>
      <c r="K859" s="1547"/>
      <c r="L859" s="1548"/>
      <c r="X859" s="17"/>
      <c r="Y859" s="17"/>
      <c r="Z859" s="17"/>
      <c r="AA859" s="17"/>
      <c r="AB859" s="17"/>
      <c r="AC859" s="17"/>
      <c r="AD859" s="17"/>
      <c r="AE859" s="17"/>
      <c r="AF859" s="17"/>
      <c r="AG859" s="17"/>
    </row>
    <row r="860" spans="1:33" ht="15.75" customHeight="1">
      <c r="B860" s="1536"/>
      <c r="C860" s="1547"/>
      <c r="D860" s="1547"/>
      <c r="E860" s="1547"/>
      <c r="F860" s="1547"/>
      <c r="G860" s="1547"/>
      <c r="H860" s="1547"/>
      <c r="I860" s="1547"/>
      <c r="J860" s="1547"/>
      <c r="K860" s="1547"/>
      <c r="L860" s="1548"/>
      <c r="X860" s="17"/>
      <c r="Y860" s="17"/>
      <c r="Z860" s="17"/>
      <c r="AA860" s="17"/>
      <c r="AB860" s="17"/>
      <c r="AC860" s="17"/>
      <c r="AD860" s="17"/>
      <c r="AE860" s="17"/>
      <c r="AF860" s="17"/>
      <c r="AG860" s="17"/>
    </row>
    <row r="861" spans="1:33" ht="15.75" customHeight="1">
      <c r="A861" s="425"/>
      <c r="B861" s="1557"/>
      <c r="C861" s="1579"/>
      <c r="D861" s="1579"/>
      <c r="E861" s="1579"/>
      <c r="F861" s="1579"/>
      <c r="G861" s="1579"/>
      <c r="H861" s="1579"/>
      <c r="I861" s="1579"/>
      <c r="J861" s="1579"/>
      <c r="K861" s="1579"/>
      <c r="L861" s="1580"/>
      <c r="M861" s="17"/>
      <c r="N861" s="17"/>
      <c r="O861" s="17"/>
      <c r="P861" s="17"/>
      <c r="Q861" s="17"/>
      <c r="R861" s="426"/>
      <c r="S861" s="429"/>
      <c r="T861" s="430"/>
      <c r="U861" s="430"/>
      <c r="V861" s="17"/>
      <c r="W861" s="17"/>
      <c r="X861" s="17"/>
      <c r="Y861" s="17"/>
      <c r="Z861" s="17"/>
      <c r="AA861" s="17"/>
      <c r="AB861" s="17"/>
      <c r="AC861" s="17"/>
      <c r="AD861" s="17"/>
      <c r="AE861" s="17"/>
      <c r="AF861" s="17"/>
      <c r="AG861" s="17"/>
    </row>
  </sheetData>
  <mergeCells count="3077">
    <mergeCell ref="P127:P128"/>
    <mergeCell ref="P129:P130"/>
    <mergeCell ref="P131:P132"/>
    <mergeCell ref="P133:P134"/>
    <mergeCell ref="P139:P140"/>
    <mergeCell ref="P143:P144"/>
    <mergeCell ref="P125:P126"/>
    <mergeCell ref="T109:T110"/>
    <mergeCell ref="T58:T63"/>
    <mergeCell ref="T80:T81"/>
    <mergeCell ref="T82:T83"/>
    <mergeCell ref="T64:T69"/>
    <mergeCell ref="T52:T57"/>
    <mergeCell ref="S72:S73"/>
    <mergeCell ref="T98:T99"/>
    <mergeCell ref="Q113:Q114"/>
    <mergeCell ref="Q111:Q112"/>
    <mergeCell ref="T111:T112"/>
    <mergeCell ref="S103:S104"/>
    <mergeCell ref="S109:S110"/>
    <mergeCell ref="T117:T118"/>
    <mergeCell ref="T119:T120"/>
    <mergeCell ref="T133:T134"/>
    <mergeCell ref="Q137:Q138"/>
    <mergeCell ref="Q135:Q136"/>
    <mergeCell ref="T137:T138"/>
    <mergeCell ref="T139:T140"/>
    <mergeCell ref="S133:S134"/>
    <mergeCell ref="S135:S136"/>
    <mergeCell ref="T141:T142"/>
    <mergeCell ref="Q125:Q126"/>
    <mergeCell ref="Q127:Q128"/>
    <mergeCell ref="Q133:Q134"/>
    <mergeCell ref="Q141:Q142"/>
    <mergeCell ref="Q143:Q144"/>
    <mergeCell ref="Q139:Q140"/>
    <mergeCell ref="Q123:Q124"/>
    <mergeCell ref="R52:R57"/>
    <mergeCell ref="R46:R51"/>
    <mergeCell ref="Q121:Q122"/>
    <mergeCell ref="Q96:Q97"/>
    <mergeCell ref="Q98:Q99"/>
    <mergeCell ref="R70:R93"/>
    <mergeCell ref="R94:R99"/>
    <mergeCell ref="R64:R69"/>
    <mergeCell ref="R58:R63"/>
    <mergeCell ref="R125:R134"/>
    <mergeCell ref="R135:R142"/>
    <mergeCell ref="Q131:Q132"/>
    <mergeCell ref="Q129:Q130"/>
    <mergeCell ref="R115:R124"/>
    <mergeCell ref="R103:R114"/>
    <mergeCell ref="R143:R148"/>
    <mergeCell ref="M115:M124"/>
    <mergeCell ref="M103:M114"/>
    <mergeCell ref="N103:N114"/>
    <mergeCell ref="N94:N99"/>
    <mergeCell ref="M94:M99"/>
    <mergeCell ref="N115:N124"/>
    <mergeCell ref="N125:N134"/>
    <mergeCell ref="M125:M134"/>
    <mergeCell ref="M135:M142"/>
    <mergeCell ref="N135:N142"/>
    <mergeCell ref="M149:M162"/>
    <mergeCell ref="N149:N162"/>
    <mergeCell ref="O135:O136"/>
    <mergeCell ref="O131:O132"/>
    <mergeCell ref="O133:O134"/>
    <mergeCell ref="O98:O99"/>
    <mergeCell ref="O96:O97"/>
    <mergeCell ref="O94:O95"/>
    <mergeCell ref="O117:O118"/>
    <mergeCell ref="O125:O126"/>
    <mergeCell ref="O123:O124"/>
    <mergeCell ref="O121:O122"/>
    <mergeCell ref="O119:O120"/>
    <mergeCell ref="O137:O138"/>
    <mergeCell ref="O139:O140"/>
    <mergeCell ref="T245:T246"/>
    <mergeCell ref="T241:T242"/>
    <mergeCell ref="T239:T240"/>
    <mergeCell ref="T237:T238"/>
    <mergeCell ref="T243:T244"/>
    <mergeCell ref="S237:S238"/>
    <mergeCell ref="S239:S240"/>
    <mergeCell ref="M237:M246"/>
    <mergeCell ref="O245:O246"/>
    <mergeCell ref="P237:P238"/>
    <mergeCell ref="P243:P244"/>
    <mergeCell ref="I242:I246"/>
    <mergeCell ref="J242:J246"/>
    <mergeCell ref="S230:S231"/>
    <mergeCell ref="S226:S227"/>
    <mergeCell ref="S228:S229"/>
    <mergeCell ref="S232:S233"/>
    <mergeCell ref="R237:R246"/>
    <mergeCell ref="Q241:Q242"/>
    <mergeCell ref="I231:I233"/>
    <mergeCell ref="J231:J233"/>
    <mergeCell ref="I237:I241"/>
    <mergeCell ref="J237:J241"/>
    <mergeCell ref="O230:O231"/>
    <mergeCell ref="O232:O233"/>
    <mergeCell ref="K234:W235"/>
    <mergeCell ref="T230:T231"/>
    <mergeCell ref="T232:T233"/>
    <mergeCell ref="S216:S217"/>
    <mergeCell ref="S214:S215"/>
    <mergeCell ref="S222:S223"/>
    <mergeCell ref="S220:S221"/>
    <mergeCell ref="Q169:Q170"/>
    <mergeCell ref="Q181:Q182"/>
    <mergeCell ref="R186:R193"/>
    <mergeCell ref="Q186:Q187"/>
    <mergeCell ref="Q167:Q168"/>
    <mergeCell ref="Q208:Q209"/>
    <mergeCell ref="Q210:Q211"/>
    <mergeCell ref="Q212:Q213"/>
    <mergeCell ref="Q218:Q219"/>
    <mergeCell ref="Q214:Q215"/>
    <mergeCell ref="R175:R182"/>
    <mergeCell ref="T190:T191"/>
    <mergeCell ref="T186:T187"/>
    <mergeCell ref="S169:S170"/>
    <mergeCell ref="S171:S172"/>
    <mergeCell ref="S204:S205"/>
    <mergeCell ref="S202:S203"/>
    <mergeCell ref="Q179:Q180"/>
    <mergeCell ref="R212:R227"/>
    <mergeCell ref="Q194:Q195"/>
    <mergeCell ref="T226:T227"/>
    <mergeCell ref="S218:S219"/>
    <mergeCell ref="S224:S225"/>
    <mergeCell ref="G41:G42"/>
    <mergeCell ref="H41:H42"/>
    <mergeCell ref="H43:H44"/>
    <mergeCell ref="C43:G44"/>
    <mergeCell ref="H58:H63"/>
    <mergeCell ref="H64:H69"/>
    <mergeCell ref="G33:G36"/>
    <mergeCell ref="G37:G40"/>
    <mergeCell ref="G64:G69"/>
    <mergeCell ref="I67:I69"/>
    <mergeCell ref="L58:L63"/>
    <mergeCell ref="L64:L69"/>
    <mergeCell ref="Q165:Q166"/>
    <mergeCell ref="Q177:Q178"/>
    <mergeCell ref="R163:R170"/>
    <mergeCell ref="R171:R174"/>
    <mergeCell ref="S167:S168"/>
    <mergeCell ref="S165:S166"/>
    <mergeCell ref="Q155:Q156"/>
    <mergeCell ref="S161:S162"/>
    <mergeCell ref="Q161:Q162"/>
    <mergeCell ref="Q151:Q152"/>
    <mergeCell ref="Q153:Q154"/>
    <mergeCell ref="P155:P156"/>
    <mergeCell ref="P153:P154"/>
    <mergeCell ref="Q149:Q150"/>
    <mergeCell ref="P151:P152"/>
    <mergeCell ref="R149:R162"/>
    <mergeCell ref="P159:P160"/>
    <mergeCell ref="P123:P124"/>
    <mergeCell ref="P98:P99"/>
    <mergeCell ref="P96:P97"/>
    <mergeCell ref="K100:W101"/>
    <mergeCell ref="T96:T97"/>
    <mergeCell ref="T94:T95"/>
    <mergeCell ref="T86:T87"/>
    <mergeCell ref="S98:S99"/>
    <mergeCell ref="P94:P95"/>
    <mergeCell ref="Q94:Q95"/>
    <mergeCell ref="Q92:Q93"/>
    <mergeCell ref="Q90:Q91"/>
    <mergeCell ref="Q88:Q89"/>
    <mergeCell ref="Q80:Q81"/>
    <mergeCell ref="Q78:Q79"/>
    <mergeCell ref="Q82:Q83"/>
    <mergeCell ref="P82:P83"/>
    <mergeCell ref="P78:P79"/>
    <mergeCell ref="K94:K99"/>
    <mergeCell ref="L94:L99"/>
    <mergeCell ref="M52:M57"/>
    <mergeCell ref="M64:M69"/>
    <mergeCell ref="T46:T51"/>
    <mergeCell ref="S58:S63"/>
    <mergeCell ref="O92:O93"/>
    <mergeCell ref="S96:S97"/>
    <mergeCell ref="S94:S95"/>
    <mergeCell ref="S84:S85"/>
    <mergeCell ref="S82:S83"/>
    <mergeCell ref="T88:T89"/>
    <mergeCell ref="T84:T85"/>
    <mergeCell ref="S88:S89"/>
    <mergeCell ref="S86:S87"/>
    <mergeCell ref="T74:T75"/>
    <mergeCell ref="S74:S75"/>
    <mergeCell ref="T92:T93"/>
    <mergeCell ref="S92:S93"/>
    <mergeCell ref="O82:O83"/>
    <mergeCell ref="O80:O81"/>
    <mergeCell ref="T76:T77"/>
    <mergeCell ref="S78:S79"/>
    <mergeCell ref="T78:T79"/>
    <mergeCell ref="S76:S77"/>
    <mergeCell ref="T90:T91"/>
    <mergeCell ref="T70:T71"/>
    <mergeCell ref="T72:T73"/>
    <mergeCell ref="S70:S71"/>
    <mergeCell ref="S64:S69"/>
    <mergeCell ref="S80:S81"/>
    <mergeCell ref="S90:S91"/>
    <mergeCell ref="P70:P71"/>
    <mergeCell ref="O62:O63"/>
    <mergeCell ref="O68:O69"/>
    <mergeCell ref="P64:P65"/>
    <mergeCell ref="P68:P69"/>
    <mergeCell ref="O90:O91"/>
    <mergeCell ref="P80:P81"/>
    <mergeCell ref="P84:P85"/>
    <mergeCell ref="P86:P87"/>
    <mergeCell ref="Q84:Q85"/>
    <mergeCell ref="Q86:Q87"/>
    <mergeCell ref="O66:O67"/>
    <mergeCell ref="P66:P67"/>
    <mergeCell ref="L41:L42"/>
    <mergeCell ref="K41:K42"/>
    <mergeCell ref="J46:J48"/>
    <mergeCell ref="N58:N63"/>
    <mergeCell ref="O56:O57"/>
    <mergeCell ref="L70:L93"/>
    <mergeCell ref="M70:M93"/>
    <mergeCell ref="N70:N93"/>
    <mergeCell ref="P48:P49"/>
    <mergeCell ref="P46:P47"/>
    <mergeCell ref="Q46:Q47"/>
    <mergeCell ref="Q50:Q51"/>
    <mergeCell ref="Q48:Q49"/>
    <mergeCell ref="L46:L51"/>
    <mergeCell ref="M46:M51"/>
    <mergeCell ref="O48:O49"/>
    <mergeCell ref="N46:N51"/>
    <mergeCell ref="O50:O51"/>
    <mergeCell ref="O46:O47"/>
    <mergeCell ref="P90:P91"/>
    <mergeCell ref="P88:P89"/>
    <mergeCell ref="P76:P77"/>
    <mergeCell ref="O88:O89"/>
    <mergeCell ref="O86:O87"/>
    <mergeCell ref="O78:O79"/>
    <mergeCell ref="O76:O77"/>
    <mergeCell ref="O84:O85"/>
    <mergeCell ref="P92:P93"/>
    <mergeCell ref="M58:M63"/>
    <mergeCell ref="N64:N69"/>
    <mergeCell ref="P50:P51"/>
    <mergeCell ref="Q76:Q77"/>
    <mergeCell ref="S46:S51"/>
    <mergeCell ref="S52:S57"/>
    <mergeCell ref="Q52:Q53"/>
    <mergeCell ref="Q58:Q59"/>
    <mergeCell ref="O58:O59"/>
    <mergeCell ref="O64:O65"/>
    <mergeCell ref="N52:N57"/>
    <mergeCell ref="O52:O53"/>
    <mergeCell ref="P62:P63"/>
    <mergeCell ref="P52:P53"/>
    <mergeCell ref="Q74:Q75"/>
    <mergeCell ref="P74:P75"/>
    <mergeCell ref="O74:O75"/>
    <mergeCell ref="O72:O73"/>
    <mergeCell ref="O70:O71"/>
    <mergeCell ref="P72:P73"/>
    <mergeCell ref="P60:P61"/>
    <mergeCell ref="P58:P59"/>
    <mergeCell ref="P56:P57"/>
    <mergeCell ref="P54:P55"/>
    <mergeCell ref="O54:O55"/>
    <mergeCell ref="O60:O61"/>
    <mergeCell ref="Q64:Q65"/>
    <mergeCell ref="Q66:Q67"/>
    <mergeCell ref="Q70:Q71"/>
    <mergeCell ref="Q68:Q69"/>
    <mergeCell ref="Q72:Q73"/>
    <mergeCell ref="Q62:Q63"/>
    <mergeCell ref="Q60:Q61"/>
    <mergeCell ref="Q54:Q55"/>
    <mergeCell ref="Q56:Q57"/>
    <mergeCell ref="L277:L290"/>
    <mergeCell ref="L263:L276"/>
    <mergeCell ref="I277:I284"/>
    <mergeCell ref="I285:I290"/>
    <mergeCell ref="I291:I295"/>
    <mergeCell ref="I259:I260"/>
    <mergeCell ref="I261:I262"/>
    <mergeCell ref="J220:J227"/>
    <mergeCell ref="J228:J230"/>
    <mergeCell ref="J194:J197"/>
    <mergeCell ref="J198:J201"/>
    <mergeCell ref="J190:J193"/>
    <mergeCell ref="J163:J166"/>
    <mergeCell ref="J202:J206"/>
    <mergeCell ref="J186:J189"/>
    <mergeCell ref="I469:I474"/>
    <mergeCell ref="I465:I468"/>
    <mergeCell ref="I459:I464"/>
    <mergeCell ref="L450:L455"/>
    <mergeCell ref="L444:L449"/>
    <mergeCell ref="J261:J262"/>
    <mergeCell ref="J259:J260"/>
    <mergeCell ref="I301:I306"/>
    <mergeCell ref="I296:I300"/>
    <mergeCell ref="J316:J327"/>
    <mergeCell ref="J328:J343"/>
    <mergeCell ref="I328:I343"/>
    <mergeCell ref="I316:I327"/>
    <mergeCell ref="I358:I379"/>
    <mergeCell ref="I355:I357"/>
    <mergeCell ref="I352:I354"/>
    <mergeCell ref="I344:I347"/>
    <mergeCell ref="K277:K290"/>
    <mergeCell ref="K263:K276"/>
    <mergeCell ref="K291:K300"/>
    <mergeCell ref="K149:K162"/>
    <mergeCell ref="K163:K170"/>
    <mergeCell ref="K171:K174"/>
    <mergeCell ref="K450:K455"/>
    <mergeCell ref="K444:K449"/>
    <mergeCell ref="K418:K427"/>
    <mergeCell ref="K402:K417"/>
    <mergeCell ref="K247:K258"/>
    <mergeCell ref="J485:J486"/>
    <mergeCell ref="I485:I486"/>
    <mergeCell ref="J469:J474"/>
    <mergeCell ref="J475:J480"/>
    <mergeCell ref="J487:J488"/>
    <mergeCell ref="I487:I488"/>
    <mergeCell ref="I483:I484"/>
    <mergeCell ref="I475:I480"/>
    <mergeCell ref="I481:I482"/>
    <mergeCell ref="J212:J219"/>
    <mergeCell ref="J207:J211"/>
    <mergeCell ref="J247:J252"/>
    <mergeCell ref="J253:J258"/>
    <mergeCell ref="J481:J482"/>
    <mergeCell ref="J483:J484"/>
    <mergeCell ref="I418:I422"/>
    <mergeCell ref="I423:I427"/>
    <mergeCell ref="I444:I446"/>
    <mergeCell ref="I380:I401"/>
    <mergeCell ref="I450:I452"/>
    <mergeCell ref="I453:I455"/>
    <mergeCell ref="I492:I497"/>
    <mergeCell ref="I498:I501"/>
    <mergeCell ref="A580:A585"/>
    <mergeCell ref="K575:K576"/>
    <mergeCell ref="K580:K585"/>
    <mergeCell ref="C580:C585"/>
    <mergeCell ref="H575:H576"/>
    <mergeCell ref="K571:K572"/>
    <mergeCell ref="L571:L572"/>
    <mergeCell ref="L573:L574"/>
    <mergeCell ref="L575:L576"/>
    <mergeCell ref="L502:L503"/>
    <mergeCell ref="L492:L501"/>
    <mergeCell ref="I611:I617"/>
    <mergeCell ref="G604:G617"/>
    <mergeCell ref="K539:K570"/>
    <mergeCell ref="K502:K503"/>
    <mergeCell ref="K492:K501"/>
    <mergeCell ref="J492:J497"/>
    <mergeCell ref="J498:J501"/>
    <mergeCell ref="L539:L570"/>
    <mergeCell ref="K573:K574"/>
    <mergeCell ref="L589:L592"/>
    <mergeCell ref="L593:L594"/>
    <mergeCell ref="L580:L585"/>
    <mergeCell ref="K593:K594"/>
    <mergeCell ref="K589:K592"/>
    <mergeCell ref="A507:A576"/>
    <mergeCell ref="A492:A503"/>
    <mergeCell ref="C504:G505"/>
    <mergeCell ref="H504:H505"/>
    <mergeCell ref="G492:G501"/>
    <mergeCell ref="G502:G503"/>
    <mergeCell ref="E502:E503"/>
    <mergeCell ref="E492:E501"/>
    <mergeCell ref="B504:B505"/>
    <mergeCell ref="D492:D503"/>
    <mergeCell ref="H502:H503"/>
    <mergeCell ref="H507:H520"/>
    <mergeCell ref="A589:A600"/>
    <mergeCell ref="H492:H501"/>
    <mergeCell ref="C589:C600"/>
    <mergeCell ref="F492:F503"/>
    <mergeCell ref="C492:C503"/>
    <mergeCell ref="B492:B503"/>
    <mergeCell ref="S500:S501"/>
    <mergeCell ref="S498:S499"/>
    <mergeCell ref="S502:S503"/>
    <mergeCell ref="S479:S480"/>
    <mergeCell ref="K469:K480"/>
    <mergeCell ref="A459:A488"/>
    <mergeCell ref="E459:E468"/>
    <mergeCell ref="E469:E480"/>
    <mergeCell ref="F459:F488"/>
    <mergeCell ref="G481:G484"/>
    <mergeCell ref="G469:G480"/>
    <mergeCell ref="E481:E484"/>
    <mergeCell ref="G459:G468"/>
    <mergeCell ref="C489:G490"/>
    <mergeCell ref="C459:C488"/>
    <mergeCell ref="D459:D488"/>
    <mergeCell ref="G485:G488"/>
    <mergeCell ref="E485:E488"/>
    <mergeCell ref="S539:S540"/>
    <mergeCell ref="T450:T451"/>
    <mergeCell ref="S450:S451"/>
    <mergeCell ref="T287:T288"/>
    <mergeCell ref="T289:T290"/>
    <mergeCell ref="S332:S333"/>
    <mergeCell ref="S330:S331"/>
    <mergeCell ref="S326:S327"/>
    <mergeCell ref="S328:S329"/>
    <mergeCell ref="S436:S437"/>
    <mergeCell ref="S430:S431"/>
    <mergeCell ref="S432:S433"/>
    <mergeCell ref="T438:T439"/>
    <mergeCell ref="T436:T437"/>
    <mergeCell ref="S438:S439"/>
    <mergeCell ref="T311:T312"/>
    <mergeCell ref="S324:S325"/>
    <mergeCell ref="S322:S323"/>
    <mergeCell ref="T305:T306"/>
    <mergeCell ref="T303:T304"/>
    <mergeCell ref="S336:S337"/>
    <mergeCell ref="T354:T355"/>
    <mergeCell ref="T350:T351"/>
    <mergeCell ref="T352:T353"/>
    <mergeCell ref="T358:T359"/>
    <mergeCell ref="T392:T393"/>
    <mergeCell ref="T424:T425"/>
    <mergeCell ref="T422:T423"/>
    <mergeCell ref="T416:T417"/>
    <mergeCell ref="S416:S417"/>
    <mergeCell ref="R450:R455"/>
    <mergeCell ref="S452:S453"/>
    <mergeCell ref="T442:T443"/>
    <mergeCell ref="R463:R464"/>
    <mergeCell ref="R459:R460"/>
    <mergeCell ref="R461:R462"/>
    <mergeCell ref="R444:R449"/>
    <mergeCell ref="S465:S466"/>
    <mergeCell ref="S459:S460"/>
    <mergeCell ref="Q279:Q280"/>
    <mergeCell ref="Q287:Q288"/>
    <mergeCell ref="Q285:Q286"/>
    <mergeCell ref="Q297:Q298"/>
    <mergeCell ref="Q303:Q304"/>
    <mergeCell ref="R418:R427"/>
    <mergeCell ref="R436:R443"/>
    <mergeCell ref="R428:R435"/>
    <mergeCell ref="R402:R417"/>
    <mergeCell ref="Q452:Q453"/>
    <mergeCell ref="Q450:Q451"/>
    <mergeCell ref="Q446:Q447"/>
    <mergeCell ref="Q438:Q439"/>
    <mergeCell ref="Q454:Q455"/>
    <mergeCell ref="T404:T405"/>
    <mergeCell ref="T406:T407"/>
    <mergeCell ref="T362:T363"/>
    <mergeCell ref="T332:T333"/>
    <mergeCell ref="T322:T323"/>
    <mergeCell ref="T307:T308"/>
    <mergeCell ref="S340:S341"/>
    <mergeCell ref="S334:S335"/>
    <mergeCell ref="S338:S339"/>
    <mergeCell ref="P297:P298"/>
    <mergeCell ref="T376:T377"/>
    <mergeCell ref="T271:T272"/>
    <mergeCell ref="T275:T276"/>
    <mergeCell ref="T277:T278"/>
    <mergeCell ref="T295:T296"/>
    <mergeCell ref="T283:T284"/>
    <mergeCell ref="T285:T286"/>
    <mergeCell ref="S320:S321"/>
    <mergeCell ref="T320:T321"/>
    <mergeCell ref="Q277:Q278"/>
    <mergeCell ref="Q273:Q274"/>
    <mergeCell ref="O273:O274"/>
    <mergeCell ref="O271:O272"/>
    <mergeCell ref="S293:S294"/>
    <mergeCell ref="T291:T292"/>
    <mergeCell ref="S277:S278"/>
    <mergeCell ref="S283:S284"/>
    <mergeCell ref="S285:S286"/>
    <mergeCell ref="S287:S288"/>
    <mergeCell ref="S309:S310"/>
    <mergeCell ref="S318:S319"/>
    <mergeCell ref="S311:S312"/>
    <mergeCell ref="S316:S317"/>
    <mergeCell ref="S295:S296"/>
    <mergeCell ref="T316:T317"/>
    <mergeCell ref="S289:S290"/>
    <mergeCell ref="S291:S292"/>
    <mergeCell ref="T612:T613"/>
    <mergeCell ref="T614:T615"/>
    <mergeCell ref="T616:T617"/>
    <mergeCell ref="T432:T433"/>
    <mergeCell ref="T448:T449"/>
    <mergeCell ref="T446:T447"/>
    <mergeCell ref="T430:T431"/>
    <mergeCell ref="T547:T548"/>
    <mergeCell ref="T549:T550"/>
    <mergeCell ref="T604:T605"/>
    <mergeCell ref="T610:T611"/>
    <mergeCell ref="T608:T609"/>
    <mergeCell ref="T475:T476"/>
    <mergeCell ref="T452:T453"/>
    <mergeCell ref="T454:T455"/>
    <mergeCell ref="T473:T474"/>
    <mergeCell ref="T471:T472"/>
    <mergeCell ref="T469:T470"/>
    <mergeCell ref="T461:T462"/>
    <mergeCell ref="T459:T460"/>
    <mergeCell ref="T467:T468"/>
    <mergeCell ref="T465:T466"/>
    <mergeCell ref="T434:T435"/>
    <mergeCell ref="T509:T510"/>
    <mergeCell ref="T500:T501"/>
    <mergeCell ref="T498:T499"/>
    <mergeCell ref="T606:T607"/>
    <mergeCell ref="T575:T576"/>
    <mergeCell ref="T573:T574"/>
    <mergeCell ref="T571:T572"/>
    <mergeCell ref="T553:T554"/>
    <mergeCell ref="T567:T568"/>
    <mergeCell ref="S41:S42"/>
    <mergeCell ref="K43:W44"/>
    <mergeCell ref="T492:T493"/>
    <mergeCell ref="S492:S493"/>
    <mergeCell ref="S496:S497"/>
    <mergeCell ref="S494:S495"/>
    <mergeCell ref="P502:P503"/>
    <mergeCell ref="O498:O499"/>
    <mergeCell ref="O496:O497"/>
    <mergeCell ref="R492:R501"/>
    <mergeCell ref="R502:R503"/>
    <mergeCell ref="S487:S488"/>
    <mergeCell ref="R485:R488"/>
    <mergeCell ref="R481:R484"/>
    <mergeCell ref="T481:T482"/>
    <mergeCell ref="T483:T484"/>
    <mergeCell ref="T485:T486"/>
    <mergeCell ref="T496:T497"/>
    <mergeCell ref="T494:T495"/>
    <mergeCell ref="S483:S484"/>
    <mergeCell ref="S485:S486"/>
    <mergeCell ref="T336:T337"/>
    <mergeCell ref="T334:T335"/>
    <mergeCell ref="T382:T383"/>
    <mergeCell ref="T384:T385"/>
    <mergeCell ref="T428:T429"/>
    <mergeCell ref="T426:T427"/>
    <mergeCell ref="T330:T331"/>
    <mergeCell ref="T328:T329"/>
    <mergeCell ref="T326:T327"/>
    <mergeCell ref="T324:T325"/>
    <mergeCell ref="T293:T294"/>
    <mergeCell ref="H5:H6"/>
    <mergeCell ref="E5:E6"/>
    <mergeCell ref="F5:F6"/>
    <mergeCell ref="E7:E16"/>
    <mergeCell ref="V3:W3"/>
    <mergeCell ref="V1:W1"/>
    <mergeCell ref="V2:W2"/>
    <mergeCell ref="D1:U3"/>
    <mergeCell ref="U5:W5"/>
    <mergeCell ref="S5:T5"/>
    <mergeCell ref="F4:W4"/>
    <mergeCell ref="H37:H40"/>
    <mergeCell ref="H33:H36"/>
    <mergeCell ref="I7:I11"/>
    <mergeCell ref="G7:G16"/>
    <mergeCell ref="I37:I38"/>
    <mergeCell ref="I27:I29"/>
    <mergeCell ref="G5:G6"/>
    <mergeCell ref="Q29:Q30"/>
    <mergeCell ref="Q31:Q32"/>
    <mergeCell ref="I30:I32"/>
    <mergeCell ref="I33:I34"/>
    <mergeCell ref="K27:K32"/>
    <mergeCell ref="I35:I36"/>
    <mergeCell ref="I39:I40"/>
    <mergeCell ref="J37:J38"/>
    <mergeCell ref="J35:J36"/>
    <mergeCell ref="K33:K36"/>
    <mergeCell ref="K37:K40"/>
    <mergeCell ref="L37:L40"/>
    <mergeCell ref="L33:L36"/>
    <mergeCell ref="L27:L32"/>
    <mergeCell ref="G27:G32"/>
    <mergeCell ref="G17:G26"/>
    <mergeCell ref="H17:H26"/>
    <mergeCell ref="H27:H32"/>
    <mergeCell ref="J39:J40"/>
    <mergeCell ref="J30:J32"/>
    <mergeCell ref="J33:J34"/>
    <mergeCell ref="J27:J29"/>
    <mergeCell ref="H7:H16"/>
    <mergeCell ref="T17:T26"/>
    <mergeCell ref="T7:T16"/>
    <mergeCell ref="S7:S16"/>
    <mergeCell ref="Q37:Q38"/>
    <mergeCell ref="Q35:Q36"/>
    <mergeCell ref="R33:R36"/>
    <mergeCell ref="R27:R32"/>
    <mergeCell ref="Q7:Q8"/>
    <mergeCell ref="R7:R10"/>
    <mergeCell ref="Q9:Q10"/>
    <mergeCell ref="P11:P12"/>
    <mergeCell ref="Q25:Q26"/>
    <mergeCell ref="Q23:Q24"/>
    <mergeCell ref="P33:P34"/>
    <mergeCell ref="P35:P36"/>
    <mergeCell ref="Q39:Q40"/>
    <mergeCell ref="Q27:Q28"/>
    <mergeCell ref="P27:P28"/>
    <mergeCell ref="O27:O28"/>
    <mergeCell ref="O31:O32"/>
    <mergeCell ref="O29:O30"/>
    <mergeCell ref="N37:N40"/>
    <mergeCell ref="T27:T32"/>
    <mergeCell ref="T37:T40"/>
    <mergeCell ref="T33:T36"/>
    <mergeCell ref="S33:S36"/>
    <mergeCell ref="S27:S32"/>
    <mergeCell ref="S37:S40"/>
    <mergeCell ref="T41:T42"/>
    <mergeCell ref="S17:S26"/>
    <mergeCell ref="R23:R26"/>
    <mergeCell ref="R17:R20"/>
    <mergeCell ref="R21:R22"/>
    <mergeCell ref="Q19:Q20"/>
    <mergeCell ref="Q21:Q22"/>
    <mergeCell ref="Q17:Q18"/>
    <mergeCell ref="P21:P22"/>
    <mergeCell ref="P19:P20"/>
    <mergeCell ref="P17:P18"/>
    <mergeCell ref="P23:P24"/>
    <mergeCell ref="O17:O18"/>
    <mergeCell ref="O23:O24"/>
    <mergeCell ref="O19:O20"/>
    <mergeCell ref="O21:O22"/>
    <mergeCell ref="O25:O26"/>
    <mergeCell ref="P25:P26"/>
    <mergeCell ref="R41:R42"/>
    <mergeCell ref="R37:R40"/>
    <mergeCell ref="Q33:Q34"/>
    <mergeCell ref="Q41:Q42"/>
    <mergeCell ref="P29:P30"/>
    <mergeCell ref="P31:P32"/>
    <mergeCell ref="O33:O34"/>
    <mergeCell ref="O35:O36"/>
    <mergeCell ref="O37:O38"/>
    <mergeCell ref="P37:P38"/>
    <mergeCell ref="O41:O42"/>
    <mergeCell ref="P41:P42"/>
    <mergeCell ref="O39:O40"/>
    <mergeCell ref="P39:P40"/>
    <mergeCell ref="A7:A42"/>
    <mergeCell ref="B7:B42"/>
    <mergeCell ref="A1:C3"/>
    <mergeCell ref="A5:A6"/>
    <mergeCell ref="B5:B6"/>
    <mergeCell ref="E33:E36"/>
    <mergeCell ref="E37:E40"/>
    <mergeCell ref="F7:F42"/>
    <mergeCell ref="D7:D42"/>
    <mergeCell ref="D5:D6"/>
    <mergeCell ref="C7:C42"/>
    <mergeCell ref="C5:C6"/>
    <mergeCell ref="E27:E32"/>
    <mergeCell ref="E17:E26"/>
    <mergeCell ref="E41:E42"/>
    <mergeCell ref="N17:N26"/>
    <mergeCell ref="M17:M26"/>
    <mergeCell ref="I22:I26"/>
    <mergeCell ref="J22:J26"/>
    <mergeCell ref="K17:K26"/>
    <mergeCell ref="L17:L26"/>
    <mergeCell ref="N33:N36"/>
    <mergeCell ref="M33:M36"/>
    <mergeCell ref="N27:N32"/>
    <mergeCell ref="M27:M32"/>
    <mergeCell ref="M41:M42"/>
    <mergeCell ref="N41:N42"/>
    <mergeCell ref="M37:M40"/>
    <mergeCell ref="K5:K6"/>
    <mergeCell ref="J5:J6"/>
    <mergeCell ref="J12:J16"/>
    <mergeCell ref="K7:K16"/>
    <mergeCell ref="N5:N6"/>
    <mergeCell ref="N7:N16"/>
    <mergeCell ref="I12:I16"/>
    <mergeCell ref="I17:I21"/>
    <mergeCell ref="J7:J11"/>
    <mergeCell ref="J17:J21"/>
    <mergeCell ref="L5:L6"/>
    <mergeCell ref="M5:M6"/>
    <mergeCell ref="L7:L16"/>
    <mergeCell ref="M7:M16"/>
    <mergeCell ref="R5:R6"/>
    <mergeCell ref="Q5:Q6"/>
    <mergeCell ref="O5:O6"/>
    <mergeCell ref="P5:P6"/>
    <mergeCell ref="P9:P10"/>
    <mergeCell ref="O9:O10"/>
    <mergeCell ref="P15:P16"/>
    <mergeCell ref="Q15:Q16"/>
    <mergeCell ref="O15:O16"/>
    <mergeCell ref="R13:R16"/>
    <mergeCell ref="R11:R12"/>
    <mergeCell ref="Q11:Q12"/>
    <mergeCell ref="Q13:Q14"/>
    <mergeCell ref="O11:O12"/>
    <mergeCell ref="O13:O14"/>
    <mergeCell ref="O7:O8"/>
    <mergeCell ref="P13:P14"/>
    <mergeCell ref="P7:P8"/>
    <mergeCell ref="T181:T182"/>
    <mergeCell ref="T179:T180"/>
    <mergeCell ref="T177:T178"/>
    <mergeCell ref="S179:S180"/>
    <mergeCell ref="O161:O162"/>
    <mergeCell ref="O159:O160"/>
    <mergeCell ref="S159:S160"/>
    <mergeCell ref="P175:P176"/>
    <mergeCell ref="P173:P174"/>
    <mergeCell ref="S175:S176"/>
    <mergeCell ref="S177:S178"/>
    <mergeCell ref="T175:T176"/>
    <mergeCell ref="S173:S174"/>
    <mergeCell ref="T173:T174"/>
    <mergeCell ref="T165:T166"/>
    <mergeCell ref="T159:T160"/>
    <mergeCell ref="T161:T162"/>
    <mergeCell ref="P171:P172"/>
    <mergeCell ref="P169:P170"/>
    <mergeCell ref="Q163:Q164"/>
    <mergeCell ref="Q159:Q160"/>
    <mergeCell ref="P163:P164"/>
    <mergeCell ref="P161:P162"/>
    <mergeCell ref="Q157:Q158"/>
    <mergeCell ref="J171:J172"/>
    <mergeCell ref="J167:J170"/>
    <mergeCell ref="T169:T170"/>
    <mergeCell ref="T167:T168"/>
    <mergeCell ref="T171:T172"/>
    <mergeCell ref="J175:J178"/>
    <mergeCell ref="J173:J174"/>
    <mergeCell ref="I175:I178"/>
    <mergeCell ref="I173:I174"/>
    <mergeCell ref="I171:I172"/>
    <mergeCell ref="I167:I170"/>
    <mergeCell ref="Q175:Q176"/>
    <mergeCell ref="Q171:Q172"/>
    <mergeCell ref="Q173:Q174"/>
    <mergeCell ref="K175:K182"/>
    <mergeCell ref="J179:J182"/>
    <mergeCell ref="J156:J162"/>
    <mergeCell ref="L149:L162"/>
    <mergeCell ref="L175:L182"/>
    <mergeCell ref="L163:L170"/>
    <mergeCell ref="T157:T158"/>
    <mergeCell ref="T155:T156"/>
    <mergeCell ref="S157:S158"/>
    <mergeCell ref="S155:S156"/>
    <mergeCell ref="T153:T154"/>
    <mergeCell ref="O155:O156"/>
    <mergeCell ref="O151:O152"/>
    <mergeCell ref="O153:O154"/>
    <mergeCell ref="P179:P180"/>
    <mergeCell ref="P177:P178"/>
    <mergeCell ref="S181:S182"/>
    <mergeCell ref="N194:N201"/>
    <mergeCell ref="K202:K211"/>
    <mergeCell ref="K194:K201"/>
    <mergeCell ref="L202:L211"/>
    <mergeCell ref="O200:O201"/>
    <mergeCell ref="O196:O197"/>
    <mergeCell ref="K186:K193"/>
    <mergeCell ref="S196:S197"/>
    <mergeCell ref="S194:S195"/>
    <mergeCell ref="S200:S201"/>
    <mergeCell ref="S198:S199"/>
    <mergeCell ref="T196:T197"/>
    <mergeCell ref="T194:T195"/>
    <mergeCell ref="T210:T211"/>
    <mergeCell ref="T208:T209"/>
    <mergeCell ref="T206:T207"/>
    <mergeCell ref="T202:T203"/>
    <mergeCell ref="T204:T205"/>
    <mergeCell ref="S192:S193"/>
    <mergeCell ref="T192:T193"/>
    <mergeCell ref="S188:S189"/>
    <mergeCell ref="T188:T189"/>
    <mergeCell ref="S190:S191"/>
    <mergeCell ref="S186:S187"/>
    <mergeCell ref="R202:R211"/>
    <mergeCell ref="S208:S209"/>
    <mergeCell ref="S210:S211"/>
    <mergeCell ref="S206:S207"/>
    <mergeCell ref="O202:O203"/>
    <mergeCell ref="O206:O207"/>
    <mergeCell ref="O186:O187"/>
    <mergeCell ref="P196:P197"/>
    <mergeCell ref="T228:T229"/>
    <mergeCell ref="R228:R233"/>
    <mergeCell ref="K313:W314"/>
    <mergeCell ref="M228:M233"/>
    <mergeCell ref="N228:N233"/>
    <mergeCell ref="L228:L233"/>
    <mergeCell ref="K228:K233"/>
    <mergeCell ref="O222:O223"/>
    <mergeCell ref="O224:O225"/>
    <mergeCell ref="P214:P215"/>
    <mergeCell ref="P212:P213"/>
    <mergeCell ref="O214:O215"/>
    <mergeCell ref="L212:L227"/>
    <mergeCell ref="K212:K227"/>
    <mergeCell ref="O226:O227"/>
    <mergeCell ref="O228:O229"/>
    <mergeCell ref="O220:O221"/>
    <mergeCell ref="T218:T219"/>
    <mergeCell ref="T216:T217"/>
    <mergeCell ref="T212:T213"/>
    <mergeCell ref="S212:S213"/>
    <mergeCell ref="O218:O219"/>
    <mergeCell ref="O216:O217"/>
    <mergeCell ref="T220:T221"/>
    <mergeCell ref="T222:T223"/>
    <mergeCell ref="T214:T215"/>
    <mergeCell ref="T224:T225"/>
    <mergeCell ref="K237:K246"/>
    <mergeCell ref="L237:L246"/>
    <mergeCell ref="K259:K262"/>
    <mergeCell ref="L247:L258"/>
    <mergeCell ref="L259:L262"/>
    <mergeCell ref="O194:O195"/>
    <mergeCell ref="P186:P187"/>
    <mergeCell ref="P181:P182"/>
    <mergeCell ref="P190:P191"/>
    <mergeCell ref="P188:P189"/>
    <mergeCell ref="P192:P193"/>
    <mergeCell ref="P200:P201"/>
    <mergeCell ref="P198:P199"/>
    <mergeCell ref="P202:P203"/>
    <mergeCell ref="P208:P209"/>
    <mergeCell ref="P149:P150"/>
    <mergeCell ref="P165:P166"/>
    <mergeCell ref="P147:P148"/>
    <mergeCell ref="P145:P146"/>
    <mergeCell ref="P216:P217"/>
    <mergeCell ref="Q216:Q217"/>
    <mergeCell ref="P210:P211"/>
    <mergeCell ref="P167:P168"/>
    <mergeCell ref="K183:W184"/>
    <mergeCell ref="O192:O193"/>
    <mergeCell ref="R194:R201"/>
    <mergeCell ref="T198:T199"/>
    <mergeCell ref="T200:T201"/>
    <mergeCell ref="L143:L148"/>
    <mergeCell ref="K143:K148"/>
    <mergeCell ref="M143:M148"/>
    <mergeCell ref="N143:N148"/>
    <mergeCell ref="O143:O144"/>
    <mergeCell ref="Q147:Q148"/>
    <mergeCell ref="Q145:Q146"/>
    <mergeCell ref="N186:N193"/>
    <mergeCell ref="O188:O189"/>
    <mergeCell ref="O190:O191"/>
    <mergeCell ref="N171:N174"/>
    <mergeCell ref="M171:M174"/>
    <mergeCell ref="M186:M193"/>
    <mergeCell ref="M175:M182"/>
    <mergeCell ref="O169:O170"/>
    <mergeCell ref="O157:O158"/>
    <mergeCell ref="N175:N182"/>
    <mergeCell ref="O173:O174"/>
    <mergeCell ref="O171:O172"/>
    <mergeCell ref="Q224:Q225"/>
    <mergeCell ref="Q222:Q223"/>
    <mergeCell ref="Q204:Q205"/>
    <mergeCell ref="P204:P205"/>
    <mergeCell ref="P226:P227"/>
    <mergeCell ref="Q200:Q201"/>
    <mergeCell ref="Q198:Q199"/>
    <mergeCell ref="Q196:Q197"/>
    <mergeCell ref="Q206:Q207"/>
    <mergeCell ref="P224:P225"/>
    <mergeCell ref="Q226:Q227"/>
    <mergeCell ref="Q202:Q203"/>
    <mergeCell ref="Q220:Q221"/>
    <mergeCell ref="O179:O180"/>
    <mergeCell ref="O181:O182"/>
    <mergeCell ref="Q188:Q189"/>
    <mergeCell ref="Q192:Q193"/>
    <mergeCell ref="Q190:Q191"/>
    <mergeCell ref="M194:M201"/>
    <mergeCell ref="P194:P195"/>
    <mergeCell ref="N163:N170"/>
    <mergeCell ref="M163:M170"/>
    <mergeCell ref="B234:B235"/>
    <mergeCell ref="I247:I252"/>
    <mergeCell ref="I253:I258"/>
    <mergeCell ref="I270:I276"/>
    <mergeCell ref="I263:I269"/>
    <mergeCell ref="J263:J269"/>
    <mergeCell ref="D186:D233"/>
    <mergeCell ref="E202:E211"/>
    <mergeCell ref="E194:E201"/>
    <mergeCell ref="E212:E227"/>
    <mergeCell ref="E186:E193"/>
    <mergeCell ref="I220:I227"/>
    <mergeCell ref="I212:I219"/>
    <mergeCell ref="B186:B233"/>
    <mergeCell ref="F186:F233"/>
    <mergeCell ref="G194:G201"/>
    <mergeCell ref="C186:C233"/>
    <mergeCell ref="I198:I201"/>
    <mergeCell ref="I228:I230"/>
    <mergeCell ref="H228:H233"/>
    <mergeCell ref="H186:H193"/>
    <mergeCell ref="G186:G193"/>
    <mergeCell ref="I190:I193"/>
    <mergeCell ref="I186:I189"/>
    <mergeCell ref="H237:H246"/>
    <mergeCell ref="G237:G246"/>
    <mergeCell ref="C234:G235"/>
    <mergeCell ref="H212:H227"/>
    <mergeCell ref="D237:D312"/>
    <mergeCell ref="E291:E300"/>
    <mergeCell ref="F237:F312"/>
    <mergeCell ref="E237:E246"/>
    <mergeCell ref="A46:A99"/>
    <mergeCell ref="B100:B101"/>
    <mergeCell ref="B46:B99"/>
    <mergeCell ref="B43:B44"/>
    <mergeCell ref="A103:A182"/>
    <mergeCell ref="E52:E57"/>
    <mergeCell ref="E46:E51"/>
    <mergeCell ref="E64:E69"/>
    <mergeCell ref="E58:E63"/>
    <mergeCell ref="E70:E93"/>
    <mergeCell ref="E94:E99"/>
    <mergeCell ref="G171:G174"/>
    <mergeCell ref="G163:G170"/>
    <mergeCell ref="L171:L174"/>
    <mergeCell ref="L186:L193"/>
    <mergeCell ref="G103:G114"/>
    <mergeCell ref="G115:G124"/>
    <mergeCell ref="I103:I108"/>
    <mergeCell ref="I109:I114"/>
    <mergeCell ref="J109:J114"/>
    <mergeCell ref="J103:J108"/>
    <mergeCell ref="C100:G101"/>
    <mergeCell ref="A186:A233"/>
    <mergeCell ref="B183:B184"/>
    <mergeCell ref="C183:G184"/>
    <mergeCell ref="G143:G148"/>
    <mergeCell ref="H143:H148"/>
    <mergeCell ref="E163:E170"/>
    <mergeCell ref="E149:E162"/>
    <mergeCell ref="E143:E148"/>
    <mergeCell ref="J61:J63"/>
    <mergeCell ref="I46:I48"/>
    <mergeCell ref="K103:K114"/>
    <mergeCell ref="L103:L114"/>
    <mergeCell ref="K64:K69"/>
    <mergeCell ref="K46:K51"/>
    <mergeCell ref="K58:K63"/>
    <mergeCell ref="K52:K57"/>
    <mergeCell ref="K70:K93"/>
    <mergeCell ref="G202:G211"/>
    <mergeCell ref="G212:G227"/>
    <mergeCell ref="I207:I211"/>
    <mergeCell ref="G228:G233"/>
    <mergeCell ref="E228:E233"/>
    <mergeCell ref="I194:I197"/>
    <mergeCell ref="I202:I206"/>
    <mergeCell ref="G125:G134"/>
    <mergeCell ref="G135:G142"/>
    <mergeCell ref="I143:I145"/>
    <mergeCell ref="I146:I148"/>
    <mergeCell ref="L194:L201"/>
    <mergeCell ref="E175:E182"/>
    <mergeCell ref="I179:I182"/>
    <mergeCell ref="I156:I162"/>
    <mergeCell ref="I163:I166"/>
    <mergeCell ref="I149:I155"/>
    <mergeCell ref="J143:J145"/>
    <mergeCell ref="J146:J148"/>
    <mergeCell ref="J149:J155"/>
    <mergeCell ref="L52:L57"/>
    <mergeCell ref="J49:J51"/>
    <mergeCell ref="I49:I51"/>
    <mergeCell ref="H70:H93"/>
    <mergeCell ref="H202:H211"/>
    <mergeCell ref="C456:G457"/>
    <mergeCell ref="G352:G357"/>
    <mergeCell ref="K301:K310"/>
    <mergeCell ref="K311:K312"/>
    <mergeCell ref="K358:K401"/>
    <mergeCell ref="K352:K357"/>
    <mergeCell ref="L358:L401"/>
    <mergeCell ref="L352:L357"/>
    <mergeCell ref="L311:L312"/>
    <mergeCell ref="J352:J354"/>
    <mergeCell ref="I348:I351"/>
    <mergeCell ref="J348:J351"/>
    <mergeCell ref="J358:J379"/>
    <mergeCell ref="J380:J401"/>
    <mergeCell ref="I307:I310"/>
    <mergeCell ref="J296:J300"/>
    <mergeCell ref="J301:J306"/>
    <mergeCell ref="J307:J310"/>
    <mergeCell ref="G344:G351"/>
    <mergeCell ref="G316:G343"/>
    <mergeCell ref="J344:J347"/>
    <mergeCell ref="J355:J357"/>
    <mergeCell ref="L316:L343"/>
    <mergeCell ref="K344:K351"/>
    <mergeCell ref="L344:L351"/>
    <mergeCell ref="K316:K343"/>
    <mergeCell ref="L301:L310"/>
    <mergeCell ref="L291:L300"/>
    <mergeCell ref="I447:I449"/>
    <mergeCell ref="I411:I417"/>
    <mergeCell ref="I402:I410"/>
    <mergeCell ref="J465:J468"/>
    <mergeCell ref="J447:J449"/>
    <mergeCell ref="J444:J446"/>
    <mergeCell ref="J440:J443"/>
    <mergeCell ref="J453:J455"/>
    <mergeCell ref="J459:J464"/>
    <mergeCell ref="J450:J452"/>
    <mergeCell ref="K481:K484"/>
    <mergeCell ref="K485:K488"/>
    <mergeCell ref="K459:K468"/>
    <mergeCell ref="L485:L488"/>
    <mergeCell ref="L469:L480"/>
    <mergeCell ref="L459:L468"/>
    <mergeCell ref="L481:L484"/>
    <mergeCell ref="B316:B455"/>
    <mergeCell ref="D316:D455"/>
    <mergeCell ref="C316:C455"/>
    <mergeCell ref="K428:K435"/>
    <mergeCell ref="K436:K443"/>
    <mergeCell ref="I428:I431"/>
    <mergeCell ref="I436:I439"/>
    <mergeCell ref="I432:I435"/>
    <mergeCell ref="J411:J417"/>
    <mergeCell ref="J428:J431"/>
    <mergeCell ref="J418:J422"/>
    <mergeCell ref="J423:J427"/>
    <mergeCell ref="J436:J439"/>
    <mergeCell ref="J432:J435"/>
    <mergeCell ref="L418:L427"/>
    <mergeCell ref="L428:L435"/>
    <mergeCell ref="L436:L443"/>
    <mergeCell ref="L402:L417"/>
    <mergeCell ref="I440:I443"/>
    <mergeCell ref="J402:J410"/>
    <mergeCell ref="K115:K124"/>
    <mergeCell ref="L115:L124"/>
    <mergeCell ref="H135:H142"/>
    <mergeCell ref="L125:L134"/>
    <mergeCell ref="K125:K134"/>
    <mergeCell ref="I115:I119"/>
    <mergeCell ref="I120:I124"/>
    <mergeCell ref="L135:L142"/>
    <mergeCell ref="K135:K142"/>
    <mergeCell ref="G94:G99"/>
    <mergeCell ref="I97:I99"/>
    <mergeCell ref="I94:I96"/>
    <mergeCell ref="I82:I93"/>
    <mergeCell ref="I70:I81"/>
    <mergeCell ref="G52:G57"/>
    <mergeCell ref="H52:H57"/>
    <mergeCell ref="J52:J54"/>
    <mergeCell ref="J82:J93"/>
    <mergeCell ref="J70:J81"/>
    <mergeCell ref="J67:J69"/>
    <mergeCell ref="J97:J99"/>
    <mergeCell ref="J64:J66"/>
    <mergeCell ref="J94:J96"/>
    <mergeCell ref="J58:J60"/>
    <mergeCell ref="J55:J57"/>
    <mergeCell ref="I61:I63"/>
    <mergeCell ref="I58:I60"/>
    <mergeCell ref="I52:I54"/>
    <mergeCell ref="G70:G93"/>
    <mergeCell ref="G58:G63"/>
    <mergeCell ref="F46:F99"/>
    <mergeCell ref="G46:G51"/>
    <mergeCell ref="H46:H51"/>
    <mergeCell ref="C313:G314"/>
    <mergeCell ref="H171:H174"/>
    <mergeCell ref="H175:H182"/>
    <mergeCell ref="H183:H184"/>
    <mergeCell ref="H194:H201"/>
    <mergeCell ref="H352:H357"/>
    <mergeCell ref="H344:H351"/>
    <mergeCell ref="H358:H401"/>
    <mergeCell ref="I125:I129"/>
    <mergeCell ref="J125:J129"/>
    <mergeCell ref="J120:J124"/>
    <mergeCell ref="J115:J119"/>
    <mergeCell ref="J130:J134"/>
    <mergeCell ref="J139:J142"/>
    <mergeCell ref="J135:J138"/>
    <mergeCell ref="I130:I134"/>
    <mergeCell ref="I139:I142"/>
    <mergeCell ref="I135:I138"/>
    <mergeCell ref="H125:H134"/>
    <mergeCell ref="H115:H124"/>
    <mergeCell ref="J270:J276"/>
    <mergeCell ref="J277:J284"/>
    <mergeCell ref="J285:J290"/>
    <mergeCell ref="J291:J295"/>
    <mergeCell ref="C46:C99"/>
    <mergeCell ref="D46:D99"/>
    <mergeCell ref="I64:I66"/>
    <mergeCell ref="I55:I57"/>
    <mergeCell ref="H234:H235"/>
    <mergeCell ref="H313:H314"/>
    <mergeCell ref="H311:H312"/>
    <mergeCell ref="H259:H262"/>
    <mergeCell ref="H263:H276"/>
    <mergeCell ref="H247:H258"/>
    <mergeCell ref="H316:H343"/>
    <mergeCell ref="H301:H310"/>
    <mergeCell ref="H277:H290"/>
    <mergeCell ref="H291:H300"/>
    <mergeCell ref="H94:H99"/>
    <mergeCell ref="H103:H114"/>
    <mergeCell ref="H100:H101"/>
    <mergeCell ref="H163:H170"/>
    <mergeCell ref="H149:H162"/>
    <mergeCell ref="H489:H490"/>
    <mergeCell ref="H485:H488"/>
    <mergeCell ref="H469:H480"/>
    <mergeCell ref="H459:H468"/>
    <mergeCell ref="H428:H435"/>
    <mergeCell ref="H436:H443"/>
    <mergeCell ref="H444:H449"/>
    <mergeCell ref="H418:H427"/>
    <mergeCell ref="H402:H417"/>
    <mergeCell ref="H481:H484"/>
    <mergeCell ref="H450:H455"/>
    <mergeCell ref="H456:H457"/>
    <mergeCell ref="G259:G262"/>
    <mergeCell ref="G247:G258"/>
    <mergeCell ref="G291:G300"/>
    <mergeCell ref="G301:G310"/>
    <mergeCell ref="G311:G312"/>
    <mergeCell ref="A237:A312"/>
    <mergeCell ref="C237:C312"/>
    <mergeCell ref="A316:A455"/>
    <mergeCell ref="E450:E455"/>
    <mergeCell ref="E301:E310"/>
    <mergeCell ref="E311:E312"/>
    <mergeCell ref="E277:E290"/>
    <mergeCell ref="E263:E276"/>
    <mergeCell ref="E316:E327"/>
    <mergeCell ref="E247:E258"/>
    <mergeCell ref="E259:E262"/>
    <mergeCell ref="E436:E443"/>
    <mergeCell ref="E444:E449"/>
    <mergeCell ref="B313:B314"/>
    <mergeCell ref="G175:G182"/>
    <mergeCell ref="D103:D182"/>
    <mergeCell ref="E135:E142"/>
    <mergeCell ref="B103:B182"/>
    <mergeCell ref="C103:C182"/>
    <mergeCell ref="F103:F182"/>
    <mergeCell ref="G149:G162"/>
    <mergeCell ref="E171:E174"/>
    <mergeCell ref="B456:B457"/>
    <mergeCell ref="B237:B312"/>
    <mergeCell ref="B459:B488"/>
    <mergeCell ref="E125:E134"/>
    <mergeCell ref="E103:E114"/>
    <mergeCell ref="E115:E124"/>
    <mergeCell ref="B489:B490"/>
    <mergeCell ref="E418:E427"/>
    <mergeCell ref="E402:E417"/>
    <mergeCell ref="E352:E357"/>
    <mergeCell ref="E344:E351"/>
    <mergeCell ref="E328:E343"/>
    <mergeCell ref="E358:E401"/>
    <mergeCell ref="G436:G443"/>
    <mergeCell ref="G428:G435"/>
    <mergeCell ref="E428:E435"/>
    <mergeCell ref="G418:G427"/>
    <mergeCell ref="F316:F455"/>
    <mergeCell ref="G402:G417"/>
    <mergeCell ref="G358:G401"/>
    <mergeCell ref="G263:G276"/>
    <mergeCell ref="G277:G290"/>
    <mergeCell ref="G444:G449"/>
    <mergeCell ref="G450:G455"/>
    <mergeCell ref="T247:T248"/>
    <mergeCell ref="S257:S258"/>
    <mergeCell ref="T257:T258"/>
    <mergeCell ref="T251:T252"/>
    <mergeCell ref="T253:T254"/>
    <mergeCell ref="T261:T262"/>
    <mergeCell ref="T263:T264"/>
    <mergeCell ref="S354:S355"/>
    <mergeCell ref="S352:S353"/>
    <mergeCell ref="S507:S508"/>
    <mergeCell ref="S481:S482"/>
    <mergeCell ref="S275:S276"/>
    <mergeCell ref="S269:S270"/>
    <mergeCell ref="S271:S272"/>
    <mergeCell ref="S273:S274"/>
    <mergeCell ref="T420:T421"/>
    <mergeCell ref="S426:S427"/>
    <mergeCell ref="S420:S421"/>
    <mergeCell ref="S428:S429"/>
    <mergeCell ref="S434:S435"/>
    <mergeCell ref="T269:T270"/>
    <mergeCell ref="T267:T268"/>
    <mergeCell ref="S255:S256"/>
    <mergeCell ref="S253:S254"/>
    <mergeCell ref="S297:S298"/>
    <mergeCell ref="S301:S302"/>
    <mergeCell ref="T273:T274"/>
    <mergeCell ref="T297:T298"/>
    <mergeCell ref="T318:T319"/>
    <mergeCell ref="S477:S478"/>
    <mergeCell ref="S471:S472"/>
    <mergeCell ref="S473:S474"/>
    <mergeCell ref="S241:S242"/>
    <mergeCell ref="S243:S244"/>
    <mergeCell ref="T249:T250"/>
    <mergeCell ref="P465:P466"/>
    <mergeCell ref="P469:P470"/>
    <mergeCell ref="P450:P451"/>
    <mergeCell ref="P454:P455"/>
    <mergeCell ref="P446:P447"/>
    <mergeCell ref="P444:P445"/>
    <mergeCell ref="P475:P476"/>
    <mergeCell ref="P440:P441"/>
    <mergeCell ref="P452:P453"/>
    <mergeCell ref="T537:T538"/>
    <mergeCell ref="S461:S462"/>
    <mergeCell ref="S469:S470"/>
    <mergeCell ref="S467:S468"/>
    <mergeCell ref="T527:T528"/>
    <mergeCell ref="T519:T520"/>
    <mergeCell ref="S537:S538"/>
    <mergeCell ref="S454:S455"/>
    <mergeCell ref="R507:R520"/>
    <mergeCell ref="Q267:Q268"/>
    <mergeCell ref="Q261:Q262"/>
    <mergeCell ref="Q420:Q421"/>
    <mergeCell ref="R247:R258"/>
    <mergeCell ref="R259:R262"/>
    <mergeCell ref="S299:S300"/>
    <mergeCell ref="T301:T302"/>
    <mergeCell ref="T299:T300"/>
    <mergeCell ref="T309:T310"/>
    <mergeCell ref="Q384:Q385"/>
    <mergeCell ref="T265:T266"/>
    <mergeCell ref="P368:P369"/>
    <mergeCell ref="P334:P335"/>
    <mergeCell ref="P332:P333"/>
    <mergeCell ref="P428:P429"/>
    <mergeCell ref="P430:P431"/>
    <mergeCell ref="P424:P425"/>
    <mergeCell ref="Q424:Q425"/>
    <mergeCell ref="P432:P433"/>
    <mergeCell ref="P426:P427"/>
    <mergeCell ref="P434:P435"/>
    <mergeCell ref="P422:P423"/>
    <mergeCell ref="P420:P421"/>
    <mergeCell ref="Q428:Q429"/>
    <mergeCell ref="S303:S304"/>
    <mergeCell ref="S305:S306"/>
    <mergeCell ref="S281:S282"/>
    <mergeCell ref="P360:P361"/>
    <mergeCell ref="P358:P359"/>
    <mergeCell ref="Q364:Q365"/>
    <mergeCell ref="Q354:Q355"/>
    <mergeCell ref="R352:R357"/>
    <mergeCell ref="S344:S345"/>
    <mergeCell ref="S346:S347"/>
    <mergeCell ref="Q352:Q353"/>
    <mergeCell ref="P348:P349"/>
    <mergeCell ref="P346:P347"/>
    <mergeCell ref="Q392:Q393"/>
    <mergeCell ref="Q394:Q395"/>
    <mergeCell ref="Q356:Q357"/>
    <mergeCell ref="Q358:Q359"/>
    <mergeCell ref="Q376:Q377"/>
    <mergeCell ref="S408:S409"/>
    <mergeCell ref="P471:P472"/>
    <mergeCell ref="S523:S524"/>
    <mergeCell ref="S519:S520"/>
    <mergeCell ref="S555:S556"/>
    <mergeCell ref="S559:S560"/>
    <mergeCell ref="S557:S558"/>
    <mergeCell ref="T502:T503"/>
    <mergeCell ref="T517:T518"/>
    <mergeCell ref="T515:T516"/>
    <mergeCell ref="S549:S550"/>
    <mergeCell ref="S521:S522"/>
    <mergeCell ref="R521:R538"/>
    <mergeCell ref="S547:S548"/>
    <mergeCell ref="S440:S441"/>
    <mergeCell ref="S442:S443"/>
    <mergeCell ref="S446:S447"/>
    <mergeCell ref="S448:S449"/>
    <mergeCell ref="S444:S445"/>
    <mergeCell ref="R465:R466"/>
    <mergeCell ref="Q539:Q540"/>
    <mergeCell ref="P539:P540"/>
    <mergeCell ref="Q535:Q536"/>
    <mergeCell ref="Q537:Q538"/>
    <mergeCell ref="P535:P536"/>
    <mergeCell ref="P537:P538"/>
    <mergeCell ref="P545:P546"/>
    <mergeCell ref="P551:P552"/>
    <mergeCell ref="T543:T544"/>
    <mergeCell ref="T545:T546"/>
    <mergeCell ref="T541:T542"/>
    <mergeCell ref="S545:S546"/>
    <mergeCell ref="Q531:Q532"/>
    <mergeCell ref="Q463:Q464"/>
    <mergeCell ref="Q459:Q460"/>
    <mergeCell ref="Q481:Q482"/>
    <mergeCell ref="Q483:Q484"/>
    <mergeCell ref="Q465:Q466"/>
    <mergeCell ref="Q473:Q474"/>
    <mergeCell ref="Q475:Q476"/>
    <mergeCell ref="Q469:Q470"/>
    <mergeCell ref="Q471:Q472"/>
    <mergeCell ref="Q689:Q690"/>
    <mergeCell ref="Q687:Q688"/>
    <mergeCell ref="Q673:Q674"/>
    <mergeCell ref="Q675:Q676"/>
    <mergeCell ref="Q655:Q656"/>
    <mergeCell ref="Q653:Q654"/>
    <mergeCell ref="P115:P116"/>
    <mergeCell ref="P117:P118"/>
    <mergeCell ref="P241:P242"/>
    <mergeCell ref="Q243:Q244"/>
    <mergeCell ref="Q245:Q246"/>
    <mergeCell ref="Q237:Q238"/>
    <mergeCell ref="P245:P246"/>
    <mergeCell ref="Q283:Q284"/>
    <mergeCell ref="Q281:Q282"/>
    <mergeCell ref="Q316:Q317"/>
    <mergeCell ref="Q119:Q120"/>
    <mergeCell ref="Q117:Q118"/>
    <mergeCell ref="P121:P122"/>
    <mergeCell ref="P119:P120"/>
    <mergeCell ref="P135:P136"/>
    <mergeCell ref="Q322:Q323"/>
    <mergeCell ref="P473:P474"/>
    <mergeCell ref="S115:S116"/>
    <mergeCell ref="R467:R468"/>
    <mergeCell ref="Q498:Q499"/>
    <mergeCell ref="Q479:Q480"/>
    <mergeCell ref="Q477:Q478"/>
    <mergeCell ref="P438:P439"/>
    <mergeCell ref="P448:P449"/>
    <mergeCell ref="Q430:Q431"/>
    <mergeCell ref="P382:P383"/>
    <mergeCell ref="R571:R572"/>
    <mergeCell ref="S571:S572"/>
    <mergeCell ref="S595:S596"/>
    <mergeCell ref="S573:S574"/>
    <mergeCell ref="S584:S585"/>
    <mergeCell ref="R580:R585"/>
    <mergeCell ref="R573:R574"/>
    <mergeCell ref="N689:N694"/>
    <mergeCell ref="N652:N688"/>
    <mergeCell ref="N635:N648"/>
    <mergeCell ref="O664:O665"/>
    <mergeCell ref="O691:O692"/>
    <mergeCell ref="O678:O679"/>
    <mergeCell ref="O680:O681"/>
    <mergeCell ref="S593:S594"/>
    <mergeCell ref="S591:S592"/>
    <mergeCell ref="S575:S576"/>
    <mergeCell ref="R575:R576"/>
    <mergeCell ref="R595:R600"/>
    <mergeCell ref="R604:R617"/>
    <mergeCell ref="S604:S605"/>
    <mergeCell ref="R689:R694"/>
    <mergeCell ref="S608:S609"/>
    <mergeCell ref="Q691:Q692"/>
    <mergeCell ref="S582:S583"/>
    <mergeCell ref="S580:S581"/>
    <mergeCell ref="Q702:Q703"/>
    <mergeCell ref="Q678:Q679"/>
    <mergeCell ref="Q706:Q707"/>
    <mergeCell ref="Q704:Q705"/>
    <mergeCell ref="S597:S598"/>
    <mergeCell ref="S599:S600"/>
    <mergeCell ref="P687:P688"/>
    <mergeCell ref="P678:P679"/>
    <mergeCell ref="P673:P674"/>
    <mergeCell ref="P675:P676"/>
    <mergeCell ref="O673:O674"/>
    <mergeCell ref="O671:O672"/>
    <mergeCell ref="O687:O688"/>
    <mergeCell ref="O689:O690"/>
    <mergeCell ref="O666:O667"/>
    <mergeCell ref="O662:O663"/>
    <mergeCell ref="S610:S611"/>
    <mergeCell ref="S616:S617"/>
    <mergeCell ref="S612:S613"/>
    <mergeCell ref="S614:S615"/>
    <mergeCell ref="S689:S690"/>
    <mergeCell ref="S691:S692"/>
    <mergeCell ref="S687:S688"/>
    <mergeCell ref="S685:S686"/>
    <mergeCell ref="Q599:Q600"/>
    <mergeCell ref="P591:P592"/>
    <mergeCell ref="Q591:Q592"/>
    <mergeCell ref="P575:P576"/>
    <mergeCell ref="Q575:Q576"/>
    <mergeCell ref="M573:M574"/>
    <mergeCell ref="N573:N574"/>
    <mergeCell ref="P567:P568"/>
    <mergeCell ref="P569:P570"/>
    <mergeCell ref="P573:P574"/>
    <mergeCell ref="Q569:Q570"/>
    <mergeCell ref="P571:P572"/>
    <mergeCell ref="M571:M572"/>
    <mergeCell ref="M575:M576"/>
    <mergeCell ref="P614:P615"/>
    <mergeCell ref="P624:P625"/>
    <mergeCell ref="P620:P621"/>
    <mergeCell ref="P622:P623"/>
    <mergeCell ref="O612:O613"/>
    <mergeCell ref="O610:O611"/>
    <mergeCell ref="O608:O609"/>
    <mergeCell ref="O599:O600"/>
    <mergeCell ref="O606:O607"/>
    <mergeCell ref="P666:P667"/>
    <mergeCell ref="Q492:Q493"/>
    <mergeCell ref="O507:O508"/>
    <mergeCell ref="O492:O493"/>
    <mergeCell ref="O494:O495"/>
    <mergeCell ref="O515:O516"/>
    <mergeCell ref="O509:O510"/>
    <mergeCell ref="O513:O514"/>
    <mergeCell ref="O517:O518"/>
    <mergeCell ref="O535:O536"/>
    <mergeCell ref="O533:O534"/>
    <mergeCell ref="N521:N538"/>
    <mergeCell ref="N507:N520"/>
    <mergeCell ref="N492:N501"/>
    <mergeCell ref="N502:N503"/>
    <mergeCell ref="O543:O544"/>
    <mergeCell ref="O541:O542"/>
    <mergeCell ref="S606:S607"/>
    <mergeCell ref="Q500:Q501"/>
    <mergeCell ref="Q533:Q534"/>
    <mergeCell ref="Q511:Q512"/>
    <mergeCell ref="Q517:Q518"/>
    <mergeCell ref="Q519:Q520"/>
    <mergeCell ref="Q525:Q526"/>
    <mergeCell ref="Q521:Q522"/>
    <mergeCell ref="Q529:Q530"/>
    <mergeCell ref="P513:P514"/>
    <mergeCell ref="P515:P516"/>
    <mergeCell ref="P517:P518"/>
    <mergeCell ref="P521:P522"/>
    <mergeCell ref="P509:P510"/>
    <mergeCell ref="P531:P532"/>
    <mergeCell ref="P529:P530"/>
    <mergeCell ref="P599:P600"/>
    <mergeCell ref="P597:P598"/>
    <mergeCell ref="M507:M520"/>
    <mergeCell ref="M521:M538"/>
    <mergeCell ref="M593:M594"/>
    <mergeCell ref="M580:M585"/>
    <mergeCell ref="M589:M592"/>
    <mergeCell ref="P557:P558"/>
    <mergeCell ref="Q557:Q558"/>
    <mergeCell ref="P582:P583"/>
    <mergeCell ref="P580:P581"/>
    <mergeCell ref="O559:O560"/>
    <mergeCell ref="O567:O568"/>
    <mergeCell ref="P553:P554"/>
    <mergeCell ref="P559:P560"/>
    <mergeCell ref="P565:P566"/>
    <mergeCell ref="P561:P562"/>
    <mergeCell ref="P563:P564"/>
    <mergeCell ref="P533:P534"/>
    <mergeCell ref="P523:P524"/>
    <mergeCell ref="Q515:Q516"/>
    <mergeCell ref="Q513:Q514"/>
    <mergeCell ref="O571:O572"/>
    <mergeCell ref="O569:O570"/>
    <mergeCell ref="O539:O540"/>
    <mergeCell ref="O537:O538"/>
    <mergeCell ref="O502:O503"/>
    <mergeCell ref="O500:O501"/>
    <mergeCell ref="O616:O617"/>
    <mergeCell ref="O618:O619"/>
    <mergeCell ref="O626:O627"/>
    <mergeCell ref="O630:O631"/>
    <mergeCell ref="M618:M631"/>
    <mergeCell ref="N618:N631"/>
    <mergeCell ref="M604:M617"/>
    <mergeCell ref="P610:P611"/>
    <mergeCell ref="P608:P609"/>
    <mergeCell ref="P612:P613"/>
    <mergeCell ref="P604:P605"/>
    <mergeCell ref="P606:P607"/>
    <mergeCell ref="O628:O629"/>
    <mergeCell ref="N539:N570"/>
    <mergeCell ref="O549:O550"/>
    <mergeCell ref="O547:O548"/>
    <mergeCell ref="O553:O554"/>
    <mergeCell ref="O545:O546"/>
    <mergeCell ref="O565:O566"/>
    <mergeCell ref="O563:O564"/>
    <mergeCell ref="P555:P556"/>
    <mergeCell ref="M539:M570"/>
    <mergeCell ref="P589:P590"/>
    <mergeCell ref="P584:P585"/>
    <mergeCell ref="O591:O592"/>
    <mergeCell ref="O597:O598"/>
    <mergeCell ref="P643:P644"/>
    <mergeCell ref="P639:P640"/>
    <mergeCell ref="P641:P642"/>
    <mergeCell ref="Q645:Q646"/>
    <mergeCell ref="Q647:Q648"/>
    <mergeCell ref="P657:P658"/>
    <mergeCell ref="P660:P661"/>
    <mergeCell ref="N571:N572"/>
    <mergeCell ref="N593:N594"/>
    <mergeCell ref="N589:N592"/>
    <mergeCell ref="N595:N600"/>
    <mergeCell ref="N604:N617"/>
    <mergeCell ref="M635:M648"/>
    <mergeCell ref="O555:O556"/>
    <mergeCell ref="O551:O552"/>
    <mergeCell ref="O561:O562"/>
    <mergeCell ref="O557:O558"/>
    <mergeCell ref="O647:O648"/>
    <mergeCell ref="O614:O615"/>
    <mergeCell ref="N580:N585"/>
    <mergeCell ref="O589:O590"/>
    <mergeCell ref="O584:O585"/>
    <mergeCell ref="O580:O581"/>
    <mergeCell ref="O582:O583"/>
    <mergeCell ref="M595:M600"/>
    <mergeCell ref="O604:O605"/>
    <mergeCell ref="O595:O596"/>
    <mergeCell ref="O622:O623"/>
    <mergeCell ref="O620:O621"/>
    <mergeCell ref="N575:N576"/>
    <mergeCell ref="O573:O574"/>
    <mergeCell ref="O575:O576"/>
    <mergeCell ref="Q793:Q794"/>
    <mergeCell ref="Q791:Q792"/>
    <mergeCell ref="S793:S794"/>
    <mergeCell ref="S795:S796"/>
    <mergeCell ref="S797:S798"/>
    <mergeCell ref="R789:R794"/>
    <mergeCell ref="R795:R798"/>
    <mergeCell ref="Q797:Q798"/>
    <mergeCell ref="Q795:Q796"/>
    <mergeCell ref="Q773:Q776"/>
    <mergeCell ref="Q789:Q790"/>
    <mergeCell ref="Q783:Q784"/>
    <mergeCell ref="Q785:Q788"/>
    <mergeCell ref="Q781:Q782"/>
    <mergeCell ref="Q777:Q780"/>
    <mergeCell ref="P758:P759"/>
    <mergeCell ref="Q758:Q759"/>
    <mergeCell ref="Q768:Q769"/>
    <mergeCell ref="P760:P761"/>
    <mergeCell ref="Q760:Q761"/>
    <mergeCell ref="Q766:Q767"/>
    <mergeCell ref="S785:S788"/>
    <mergeCell ref="S791:S792"/>
    <mergeCell ref="S789:S790"/>
    <mergeCell ref="S783:S784"/>
    <mergeCell ref="S773:S776"/>
    <mergeCell ref="Q762:Q763"/>
    <mergeCell ref="Q764:Q765"/>
    <mergeCell ref="S766:S767"/>
    <mergeCell ref="S768:S769"/>
    <mergeCell ref="S839:S840"/>
    <mergeCell ref="S843:S844"/>
    <mergeCell ref="S841:S842"/>
    <mergeCell ref="Q812:Q813"/>
    <mergeCell ref="Q814:Q815"/>
    <mergeCell ref="Q810:Q811"/>
    <mergeCell ref="Q808:Q809"/>
    <mergeCell ref="Q802:Q803"/>
    <mergeCell ref="Q804:Q805"/>
    <mergeCell ref="Q806:Q807"/>
    <mergeCell ref="Q818:Q819"/>
    <mergeCell ref="Q822:Q823"/>
    <mergeCell ref="Q820:Q821"/>
    <mergeCell ref="R816:R827"/>
    <mergeCell ref="Q816:Q817"/>
    <mergeCell ref="Q824:Q825"/>
    <mergeCell ref="Q826:Q827"/>
    <mergeCell ref="R802:R815"/>
    <mergeCell ref="S802:S803"/>
    <mergeCell ref="S804:S805"/>
    <mergeCell ref="S820:S821"/>
    <mergeCell ref="S806:S807"/>
    <mergeCell ref="S818:S819"/>
    <mergeCell ref="S814:S815"/>
    <mergeCell ref="S812:S813"/>
    <mergeCell ref="S816:S817"/>
    <mergeCell ref="S808:S809"/>
    <mergeCell ref="S824:S825"/>
    <mergeCell ref="S826:S827"/>
    <mergeCell ref="S822:S823"/>
    <mergeCell ref="S830:S831"/>
    <mergeCell ref="S828:S829"/>
    <mergeCell ref="S832:S833"/>
    <mergeCell ref="S834:S835"/>
    <mergeCell ref="P793:P794"/>
    <mergeCell ref="P791:P792"/>
    <mergeCell ref="P785:P788"/>
    <mergeCell ref="P789:P790"/>
    <mergeCell ref="N795:N798"/>
    <mergeCell ref="N816:N827"/>
    <mergeCell ref="N802:N815"/>
    <mergeCell ref="O826:O827"/>
    <mergeCell ref="O812:O813"/>
    <mergeCell ref="P806:P807"/>
    <mergeCell ref="O804:O805"/>
    <mergeCell ref="O762:O763"/>
    <mergeCell ref="O764:O765"/>
    <mergeCell ref="P764:P765"/>
    <mergeCell ref="P766:P767"/>
    <mergeCell ref="P777:P780"/>
    <mergeCell ref="P773:P776"/>
    <mergeCell ref="P781:P782"/>
    <mergeCell ref="O781:O782"/>
    <mergeCell ref="O783:O784"/>
    <mergeCell ref="P783:P784"/>
    <mergeCell ref="O766:O767"/>
    <mergeCell ref="P768:P769"/>
    <mergeCell ref="P762:P763"/>
    <mergeCell ref="P818:P819"/>
    <mergeCell ref="P816:P817"/>
    <mergeCell ref="P820:P821"/>
    <mergeCell ref="P822:P823"/>
    <mergeCell ref="O768:O769"/>
    <mergeCell ref="O777:O780"/>
    <mergeCell ref="M789:M794"/>
    <mergeCell ref="M785:M788"/>
    <mergeCell ref="M816:M827"/>
    <mergeCell ref="M802:M815"/>
    <mergeCell ref="M828:M835"/>
    <mergeCell ref="M839:M844"/>
    <mergeCell ref="M777:M778"/>
    <mergeCell ref="N777:N778"/>
    <mergeCell ref="N779:N780"/>
    <mergeCell ref="N781:N782"/>
    <mergeCell ref="M779:M780"/>
    <mergeCell ref="M775:M776"/>
    <mergeCell ref="O810:O811"/>
    <mergeCell ref="O808:O809"/>
    <mergeCell ref="O797:O798"/>
    <mergeCell ref="O791:O792"/>
    <mergeCell ref="N789:N794"/>
    <mergeCell ref="O828:O829"/>
    <mergeCell ref="O839:O840"/>
    <mergeCell ref="O832:O833"/>
    <mergeCell ref="O834:O835"/>
    <mergeCell ref="O830:O831"/>
    <mergeCell ref="O841:O842"/>
    <mergeCell ref="M795:M798"/>
    <mergeCell ref="O793:O794"/>
    <mergeCell ref="O789:O790"/>
    <mergeCell ref="N783:N784"/>
    <mergeCell ref="N785:N788"/>
    <mergeCell ref="N775:N776"/>
    <mergeCell ref="S735:S736"/>
    <mergeCell ref="S737:S738"/>
    <mergeCell ref="S760:S761"/>
    <mergeCell ref="O729:O730"/>
    <mergeCell ref="O731:O732"/>
    <mergeCell ref="T766:T767"/>
    <mergeCell ref="T768:T769"/>
    <mergeCell ref="S762:S763"/>
    <mergeCell ref="S764:S765"/>
    <mergeCell ref="T756:T757"/>
    <mergeCell ref="T758:T759"/>
    <mergeCell ref="T754:T755"/>
    <mergeCell ref="T760:T761"/>
    <mergeCell ref="T762:T763"/>
    <mergeCell ref="T764:T765"/>
    <mergeCell ref="Q756:Q757"/>
    <mergeCell ref="S781:S782"/>
    <mergeCell ref="S777:S780"/>
    <mergeCell ref="R758:R763"/>
    <mergeCell ref="R764:R769"/>
    <mergeCell ref="R773:R788"/>
    <mergeCell ref="S731:S732"/>
    <mergeCell ref="S733:S734"/>
    <mergeCell ref="T737:T738"/>
    <mergeCell ref="T735:T736"/>
    <mergeCell ref="T739:T740"/>
    <mergeCell ref="O773:O776"/>
    <mergeCell ref="O785:O788"/>
    <mergeCell ref="Q739:Q740"/>
    <mergeCell ref="Q737:Q738"/>
    <mergeCell ref="P733:P734"/>
    <mergeCell ref="P737:P738"/>
    <mergeCell ref="M783:M784"/>
    <mergeCell ref="M781:M782"/>
    <mergeCell ref="M750:M757"/>
    <mergeCell ref="N698:N707"/>
    <mergeCell ref="N716:N725"/>
    <mergeCell ref="N708:N715"/>
    <mergeCell ref="R716:R725"/>
    <mergeCell ref="R698:R715"/>
    <mergeCell ref="R735:R740"/>
    <mergeCell ref="R741:R746"/>
    <mergeCell ref="R729:R734"/>
    <mergeCell ref="R750:R757"/>
    <mergeCell ref="P708:P709"/>
    <mergeCell ref="Q708:Q709"/>
    <mergeCell ref="O712:O713"/>
    <mergeCell ref="Q710:Q711"/>
    <mergeCell ref="Q729:Q730"/>
    <mergeCell ref="Q733:Q734"/>
    <mergeCell ref="Q735:Q736"/>
    <mergeCell ref="Q724:Q725"/>
    <mergeCell ref="P735:P736"/>
    <mergeCell ref="Q731:Q732"/>
    <mergeCell ref="Q743:Q744"/>
    <mergeCell ref="P741:P742"/>
    <mergeCell ref="P739:P740"/>
    <mergeCell ref="Q754:Q755"/>
    <mergeCell ref="Q752:Q753"/>
    <mergeCell ref="P706:P707"/>
    <mergeCell ref="O724:O725"/>
    <mergeCell ref="O722:O723"/>
    <mergeCell ref="O706:O707"/>
    <mergeCell ref="O700:O701"/>
    <mergeCell ref="P731:P732"/>
    <mergeCell ref="P729:P730"/>
    <mergeCell ref="M729:M734"/>
    <mergeCell ref="M738:M740"/>
    <mergeCell ref="M735:M737"/>
    <mergeCell ref="N729:N734"/>
    <mergeCell ref="N738:N740"/>
    <mergeCell ref="O739:O740"/>
    <mergeCell ref="O733:O734"/>
    <mergeCell ref="O745:O746"/>
    <mergeCell ref="O743:O744"/>
    <mergeCell ref="P743:P744"/>
    <mergeCell ref="P745:P746"/>
    <mergeCell ref="M741:M746"/>
    <mergeCell ref="N741:N746"/>
    <mergeCell ref="O741:O742"/>
    <mergeCell ref="N485:N488"/>
    <mergeCell ref="P500:P501"/>
    <mergeCell ref="P498:P499"/>
    <mergeCell ref="P496:P497"/>
    <mergeCell ref="P492:P493"/>
    <mergeCell ref="P626:P627"/>
    <mergeCell ref="P628:P629"/>
    <mergeCell ref="P693:P694"/>
    <mergeCell ref="O624:O625"/>
    <mergeCell ref="O645:O646"/>
    <mergeCell ref="O643:O644"/>
    <mergeCell ref="O635:O636"/>
    <mergeCell ref="O637:O638"/>
    <mergeCell ref="O641:O642"/>
    <mergeCell ref="O639:O640"/>
    <mergeCell ref="P635:P636"/>
    <mergeCell ref="O428:O429"/>
    <mergeCell ref="O426:O427"/>
    <mergeCell ref="O422:O423"/>
    <mergeCell ref="O424:O425"/>
    <mergeCell ref="O473:O474"/>
    <mergeCell ref="O469:O470"/>
    <mergeCell ref="O471:O472"/>
    <mergeCell ref="O448:O449"/>
    <mergeCell ref="O463:O464"/>
    <mergeCell ref="O418:O419"/>
    <mergeCell ref="N418:N427"/>
    <mergeCell ref="N469:N480"/>
    <mergeCell ref="N481:N484"/>
    <mergeCell ref="M485:M488"/>
    <mergeCell ref="M492:M501"/>
    <mergeCell ref="M502:M503"/>
    <mergeCell ref="O420:O421"/>
    <mergeCell ref="O450:O451"/>
    <mergeCell ref="T107:T108"/>
    <mergeCell ref="S107:S108"/>
    <mergeCell ref="T103:T104"/>
    <mergeCell ref="T105:T106"/>
    <mergeCell ref="S113:S114"/>
    <mergeCell ref="T115:T116"/>
    <mergeCell ref="T113:T114"/>
    <mergeCell ref="S119:S120"/>
    <mergeCell ref="S117:S118"/>
    <mergeCell ref="S105:S106"/>
    <mergeCell ref="O467:O468"/>
    <mergeCell ref="N459:N468"/>
    <mergeCell ref="O416:O417"/>
    <mergeCell ref="O442:O443"/>
    <mergeCell ref="O444:O445"/>
    <mergeCell ref="O446:O447"/>
    <mergeCell ref="O479:O480"/>
    <mergeCell ref="N428:N435"/>
    <mergeCell ref="S111:S112"/>
    <mergeCell ref="P463:P464"/>
    <mergeCell ref="P459:P460"/>
    <mergeCell ref="P410:P411"/>
    <mergeCell ref="P406:P407"/>
    <mergeCell ref="P400:P401"/>
    <mergeCell ref="P408:P409"/>
    <mergeCell ref="Q414:Q415"/>
    <mergeCell ref="Q412:Q413"/>
    <mergeCell ref="Q440:Q441"/>
    <mergeCell ref="Q442:Q443"/>
    <mergeCell ref="Q434:Q435"/>
    <mergeCell ref="Q444:Q445"/>
    <mergeCell ref="Q436:Q437"/>
    <mergeCell ref="P111:P112"/>
    <mergeCell ref="Q109:Q110"/>
    <mergeCell ref="Q115:Q116"/>
    <mergeCell ref="P113:P114"/>
    <mergeCell ref="P109:P110"/>
    <mergeCell ref="O111:O112"/>
    <mergeCell ref="O115:O116"/>
    <mergeCell ref="O109:O110"/>
    <mergeCell ref="O113:O114"/>
    <mergeCell ref="O103:O104"/>
    <mergeCell ref="O105:O106"/>
    <mergeCell ref="P103:P104"/>
    <mergeCell ref="P105:P106"/>
    <mergeCell ref="Q103:Q104"/>
    <mergeCell ref="O107:O108"/>
    <mergeCell ref="P107:P108"/>
    <mergeCell ref="Q107:Q108"/>
    <mergeCell ref="Q105:Q106"/>
    <mergeCell ref="M301:M310"/>
    <mergeCell ref="N301:N310"/>
    <mergeCell ref="O291:O292"/>
    <mergeCell ref="O289:O290"/>
    <mergeCell ref="O285:O286"/>
    <mergeCell ref="O275:O276"/>
    <mergeCell ref="O277:O278"/>
    <mergeCell ref="O279:O280"/>
    <mergeCell ref="M277:M290"/>
    <mergeCell ref="N277:N290"/>
    <mergeCell ref="O297:O298"/>
    <mergeCell ref="O299:O300"/>
    <mergeCell ref="N291:N300"/>
    <mergeCell ref="M291:M300"/>
    <mergeCell ref="O295:O296"/>
    <mergeCell ref="M263:M276"/>
    <mergeCell ref="O287:O288"/>
    <mergeCell ref="N263:N276"/>
    <mergeCell ref="O301:O302"/>
    <mergeCell ref="O293:O294"/>
    <mergeCell ref="O303:O304"/>
    <mergeCell ref="O307:O308"/>
    <mergeCell ref="O309:O310"/>
    <mergeCell ref="O305:O306"/>
    <mergeCell ref="O283:O284"/>
    <mergeCell ref="O281:O282"/>
    <mergeCell ref="O269:O270"/>
    <mergeCell ref="O668:O669"/>
    <mergeCell ref="O655:O656"/>
    <mergeCell ref="O660:O661"/>
    <mergeCell ref="O657:O658"/>
    <mergeCell ref="P724:P725"/>
    <mergeCell ref="M698:M707"/>
    <mergeCell ref="M652:M688"/>
    <mergeCell ref="M689:M694"/>
    <mergeCell ref="P720:P721"/>
    <mergeCell ref="O698:O699"/>
    <mergeCell ref="O693:O694"/>
    <mergeCell ref="O675:O676"/>
    <mergeCell ref="O718:O719"/>
    <mergeCell ref="O716:O717"/>
    <mergeCell ref="O714:O715"/>
    <mergeCell ref="Q722:Q723"/>
    <mergeCell ref="Q720:Q721"/>
    <mergeCell ref="P722:P723"/>
    <mergeCell ref="P664:P665"/>
    <mergeCell ref="P655:P656"/>
    <mergeCell ref="P718:P719"/>
    <mergeCell ref="P716:P717"/>
    <mergeCell ref="P712:P713"/>
    <mergeCell ref="P714:P715"/>
    <mergeCell ref="Q693:Q694"/>
    <mergeCell ref="O710:O711"/>
    <mergeCell ref="P662:P663"/>
    <mergeCell ref="O653:O654"/>
    <mergeCell ref="Q666:Q667"/>
    <mergeCell ref="Q668:Q669"/>
    <mergeCell ref="O683:O684"/>
    <mergeCell ref="O685:O686"/>
    <mergeCell ref="S121:S122"/>
    <mergeCell ref="T121:T122"/>
    <mergeCell ref="S123:S124"/>
    <mergeCell ref="S129:S130"/>
    <mergeCell ref="S125:S126"/>
    <mergeCell ref="S127:S128"/>
    <mergeCell ref="S153:S154"/>
    <mergeCell ref="S163:S164"/>
    <mergeCell ref="T163:T164"/>
    <mergeCell ref="T151:T152"/>
    <mergeCell ref="T149:T150"/>
    <mergeCell ref="S131:S132"/>
    <mergeCell ref="S141:S142"/>
    <mergeCell ref="S139:S140"/>
    <mergeCell ref="S137:S138"/>
    <mergeCell ref="S145:S146"/>
    <mergeCell ref="S149:S150"/>
    <mergeCell ref="S151:S152"/>
    <mergeCell ref="S147:S148"/>
    <mergeCell ref="T143:T144"/>
    <mergeCell ref="T147:T148"/>
    <mergeCell ref="T145:T146"/>
    <mergeCell ref="S143:S144"/>
    <mergeCell ref="T135:T136"/>
    <mergeCell ref="T131:T132"/>
    <mergeCell ref="T129:T130"/>
    <mergeCell ref="T127:T128"/>
    <mergeCell ref="T125:T126"/>
    <mergeCell ref="T123:T124"/>
    <mergeCell ref="T569:T570"/>
    <mergeCell ref="T565:T566"/>
    <mergeCell ref="T563:T564"/>
    <mergeCell ref="T561:T562"/>
    <mergeCell ref="T551:T552"/>
    <mergeCell ref="T559:T560"/>
    <mergeCell ref="T535:T536"/>
    <mergeCell ref="T529:T530"/>
    <mergeCell ref="T533:T534"/>
    <mergeCell ref="T531:T532"/>
    <mergeCell ref="T580:T581"/>
    <mergeCell ref="T582:T583"/>
    <mergeCell ref="T584:T585"/>
    <mergeCell ref="T555:T556"/>
    <mergeCell ref="T557:T558"/>
    <mergeCell ref="T539:T540"/>
    <mergeCell ref="O127:O128"/>
    <mergeCell ref="O129:O130"/>
    <mergeCell ref="Q239:Q240"/>
    <mergeCell ref="P239:P240"/>
    <mergeCell ref="P257:P258"/>
    <mergeCell ref="Q247:Q248"/>
    <mergeCell ref="Q265:Q266"/>
    <mergeCell ref="P137:P138"/>
    <mergeCell ref="P141:P142"/>
    <mergeCell ref="O167:O168"/>
    <mergeCell ref="O165:O166"/>
    <mergeCell ref="O163:O164"/>
    <mergeCell ref="O141:O142"/>
    <mergeCell ref="O145:O146"/>
    <mergeCell ref="O147:O148"/>
    <mergeCell ref="O149:O150"/>
    <mergeCell ref="N237:N246"/>
    <mergeCell ref="O237:O238"/>
    <mergeCell ref="O239:O240"/>
    <mergeCell ref="M212:M227"/>
    <mergeCell ref="O208:O209"/>
    <mergeCell ref="O253:O254"/>
    <mergeCell ref="Q253:Q254"/>
    <mergeCell ref="M259:M262"/>
    <mergeCell ref="M247:M258"/>
    <mergeCell ref="N259:N262"/>
    <mergeCell ref="N247:N258"/>
    <mergeCell ref="T593:T594"/>
    <mergeCell ref="T591:T592"/>
    <mergeCell ref="T589:T590"/>
    <mergeCell ref="S561:S562"/>
    <mergeCell ref="S551:S552"/>
    <mergeCell ref="S553:S554"/>
    <mergeCell ref="S563:S564"/>
    <mergeCell ref="S565:S566"/>
    <mergeCell ref="S567:S568"/>
    <mergeCell ref="R539:R570"/>
    <mergeCell ref="S569:S570"/>
    <mergeCell ref="T340:T341"/>
    <mergeCell ref="T338:T339"/>
    <mergeCell ref="T255:T256"/>
    <mergeCell ref="T259:T260"/>
    <mergeCell ref="T281:T282"/>
    <mergeCell ref="T279:T280"/>
    <mergeCell ref="O241:O242"/>
    <mergeCell ref="O267:O268"/>
    <mergeCell ref="O243:O244"/>
    <mergeCell ref="P259:P260"/>
    <mergeCell ref="N212:N227"/>
    <mergeCell ref="N202:N211"/>
    <mergeCell ref="M202:M211"/>
    <mergeCell ref="O198:O199"/>
    <mergeCell ref="O204:O205"/>
    <mergeCell ref="O212:O213"/>
    <mergeCell ref="O210:O211"/>
    <mergeCell ref="P157:P158"/>
    <mergeCell ref="P206:P207"/>
    <mergeCell ref="O177:O178"/>
    <mergeCell ref="O175:O176"/>
    <mergeCell ref="S245:S246"/>
    <mergeCell ref="S247:S248"/>
    <mergeCell ref="Q320:Q321"/>
    <mergeCell ref="Q318:Q319"/>
    <mergeCell ref="P289:P290"/>
    <mergeCell ref="P285:P286"/>
    <mergeCell ref="P287:P288"/>
    <mergeCell ref="P305:P306"/>
    <mergeCell ref="P303:P304"/>
    <mergeCell ref="P311:P312"/>
    <mergeCell ref="Q257:Q258"/>
    <mergeCell ref="Q263:Q264"/>
    <mergeCell ref="O261:O262"/>
    <mergeCell ref="O259:O260"/>
    <mergeCell ref="O265:O266"/>
    <mergeCell ref="O263:O264"/>
    <mergeCell ref="O247:O248"/>
    <mergeCell ref="O251:O252"/>
    <mergeCell ref="O255:O256"/>
    <mergeCell ref="O257:O258"/>
    <mergeCell ref="P307:P308"/>
    <mergeCell ref="P309:P310"/>
    <mergeCell ref="Q289:Q290"/>
    <mergeCell ref="S279:S280"/>
    <mergeCell ref="O249:O250"/>
    <mergeCell ref="R301:R310"/>
    <mergeCell ref="R291:R300"/>
    <mergeCell ref="Q275:Q276"/>
    <mergeCell ref="Q271:Q272"/>
    <mergeCell ref="P301:P302"/>
    <mergeCell ref="P291:P292"/>
    <mergeCell ref="P273:P274"/>
    <mergeCell ref="P271:P272"/>
    <mergeCell ref="P299:P300"/>
    <mergeCell ref="S259:S260"/>
    <mergeCell ref="R263:R276"/>
    <mergeCell ref="R277:R290"/>
    <mergeCell ref="P275:P276"/>
    <mergeCell ref="P279:P280"/>
    <mergeCell ref="P277:P278"/>
    <mergeCell ref="S251:S252"/>
    <mergeCell ref="S249:S250"/>
    <mergeCell ref="Q251:Q252"/>
    <mergeCell ref="Q295:Q296"/>
    <mergeCell ref="Q293:Q294"/>
    <mergeCell ref="Q301:Q302"/>
    <mergeCell ref="Q299:Q300"/>
    <mergeCell ref="Q291:Q292"/>
    <mergeCell ref="S267:S268"/>
    <mergeCell ref="S265:S266"/>
    <mergeCell ref="S261:S262"/>
    <mergeCell ref="S263:S264"/>
    <mergeCell ref="S307:S308"/>
    <mergeCell ref="Q340:Q341"/>
    <mergeCell ref="S384:S385"/>
    <mergeCell ref="S382:S383"/>
    <mergeCell ref="S366:S367"/>
    <mergeCell ref="R358:R401"/>
    <mergeCell ref="S372:S373"/>
    <mergeCell ref="Q390:Q391"/>
    <mergeCell ref="Q388:Q389"/>
    <mergeCell ref="S525:S526"/>
    <mergeCell ref="S533:S534"/>
    <mergeCell ref="S531:S532"/>
    <mergeCell ref="S529:S530"/>
    <mergeCell ref="T477:T478"/>
    <mergeCell ref="T479:T480"/>
    <mergeCell ref="T487:T488"/>
    <mergeCell ref="S511:S512"/>
    <mergeCell ref="S509:S510"/>
    <mergeCell ref="S513:S514"/>
    <mergeCell ref="S515:S516"/>
    <mergeCell ref="T380:T381"/>
    <mergeCell ref="T378:T379"/>
    <mergeCell ref="T356:T357"/>
    <mergeCell ref="T366:T367"/>
    <mergeCell ref="T364:T365"/>
    <mergeCell ref="Q507:Q508"/>
    <mergeCell ref="Q502:Q503"/>
    <mergeCell ref="Q496:Q497"/>
    <mergeCell ref="Q494:Q495"/>
    <mergeCell ref="T370:T371"/>
    <mergeCell ref="S370:S371"/>
    <mergeCell ref="S374:S375"/>
    <mergeCell ref="Q374:Q375"/>
    <mergeCell ref="P412:P413"/>
    <mergeCell ref="P398:P399"/>
    <mergeCell ref="P402:P403"/>
    <mergeCell ref="P394:P395"/>
    <mergeCell ref="P404:P405"/>
    <mergeCell ref="P370:P371"/>
    <mergeCell ref="Q370:Q371"/>
    <mergeCell ref="S356:S357"/>
    <mergeCell ref="S358:S359"/>
    <mergeCell ref="T344:T345"/>
    <mergeCell ref="T346:T347"/>
    <mergeCell ref="T342:T343"/>
    <mergeCell ref="T348:T349"/>
    <mergeCell ref="T360:T361"/>
    <mergeCell ref="S378:S379"/>
    <mergeCell ref="S376:S377"/>
    <mergeCell ref="S410:S411"/>
    <mergeCell ref="S350:S351"/>
    <mergeCell ref="Q360:Q361"/>
    <mergeCell ref="Q368:Q369"/>
    <mergeCell ref="Q366:Q367"/>
    <mergeCell ref="S360:S361"/>
    <mergeCell ref="S364:S365"/>
    <mergeCell ref="S362:S363"/>
    <mergeCell ref="S342:S343"/>
    <mergeCell ref="S348:S349"/>
    <mergeCell ref="Q344:Q345"/>
    <mergeCell ref="Q342:Q343"/>
    <mergeCell ref="Q348:Q349"/>
    <mergeCell ref="Q350:Q351"/>
    <mergeCell ref="P364:P365"/>
    <mergeCell ref="P362:P363"/>
    <mergeCell ref="P467:P468"/>
    <mergeCell ref="P483:P484"/>
    <mergeCell ref="P487:P488"/>
    <mergeCell ref="P485:P486"/>
    <mergeCell ref="Q448:Q449"/>
    <mergeCell ref="Q461:Q462"/>
    <mergeCell ref="P442:P443"/>
    <mergeCell ref="P461:P462"/>
    <mergeCell ref="P269:P270"/>
    <mergeCell ref="P267:P268"/>
    <mergeCell ref="P255:P256"/>
    <mergeCell ref="P253:P254"/>
    <mergeCell ref="P396:P397"/>
    <mergeCell ref="Q402:Q403"/>
    <mergeCell ref="Q398:Q399"/>
    <mergeCell ref="Q400:Q401"/>
    <mergeCell ref="Q396:Q397"/>
    <mergeCell ref="Q404:Q405"/>
    <mergeCell ref="Q406:Q407"/>
    <mergeCell ref="Q408:Q409"/>
    <mergeCell ref="Q380:Q381"/>
    <mergeCell ref="Q378:Q379"/>
    <mergeCell ref="P388:P389"/>
    <mergeCell ref="Q382:Q383"/>
    <mergeCell ref="P390:P391"/>
    <mergeCell ref="P380:P381"/>
    <mergeCell ref="Q386:Q387"/>
    <mergeCell ref="P386:P387"/>
    <mergeCell ref="Q307:Q308"/>
    <mergeCell ref="Q309:Q310"/>
    <mergeCell ref="Q305:Q306"/>
    <mergeCell ref="Q255:Q256"/>
    <mergeCell ref="P247:P248"/>
    <mergeCell ref="P249:P250"/>
    <mergeCell ref="P218:P219"/>
    <mergeCell ref="Q269:Q270"/>
    <mergeCell ref="Q259:Q260"/>
    <mergeCell ref="Q249:Q250"/>
    <mergeCell ref="P265:P266"/>
    <mergeCell ref="P263:P264"/>
    <mergeCell ref="P261:P262"/>
    <mergeCell ref="P251:P252"/>
    <mergeCell ref="P283:P284"/>
    <mergeCell ref="P281:P282"/>
    <mergeCell ref="P293:P294"/>
    <mergeCell ref="P295:P296"/>
    <mergeCell ref="P228:P229"/>
    <mergeCell ref="Q228:Q229"/>
    <mergeCell ref="P230:P231"/>
    <mergeCell ref="P232:P233"/>
    <mergeCell ref="P220:P221"/>
    <mergeCell ref="P222:P223"/>
    <mergeCell ref="Q230:Q231"/>
    <mergeCell ref="Q232:Q233"/>
    <mergeCell ref="R311:R312"/>
    <mergeCell ref="Q311:Q312"/>
    <mergeCell ref="P384:P385"/>
    <mergeCell ref="P392:P393"/>
    <mergeCell ref="O402:O403"/>
    <mergeCell ref="O404:O405"/>
    <mergeCell ref="O396:O397"/>
    <mergeCell ref="O356:O357"/>
    <mergeCell ref="O364:O365"/>
    <mergeCell ref="O360:O361"/>
    <mergeCell ref="O324:O325"/>
    <mergeCell ref="Q432:Q433"/>
    <mergeCell ref="Q467:Q468"/>
    <mergeCell ref="P549:P550"/>
    <mergeCell ref="P547:P548"/>
    <mergeCell ref="Q426:Q427"/>
    <mergeCell ref="Q422:Q423"/>
    <mergeCell ref="P416:P417"/>
    <mergeCell ref="P418:P419"/>
    <mergeCell ref="Q541:Q542"/>
    <mergeCell ref="Q547:Q548"/>
    <mergeCell ref="Q549:Q550"/>
    <mergeCell ref="P414:P415"/>
    <mergeCell ref="Q416:Q417"/>
    <mergeCell ref="Q410:Q411"/>
    <mergeCell ref="P436:P437"/>
    <mergeCell ref="P481:P482"/>
    <mergeCell ref="P477:P478"/>
    <mergeCell ref="P479:P480"/>
    <mergeCell ref="P543:P544"/>
    <mergeCell ref="P494:P495"/>
    <mergeCell ref="P541:P542"/>
    <mergeCell ref="Q372:Q373"/>
    <mergeCell ref="S368:S369"/>
    <mergeCell ref="Q362:Q363"/>
    <mergeCell ref="O440:O441"/>
    <mergeCell ref="O438:O439"/>
    <mergeCell ref="T440:T441"/>
    <mergeCell ref="T444:T445"/>
    <mergeCell ref="O434:O435"/>
    <mergeCell ref="O436:O437"/>
    <mergeCell ref="M428:M435"/>
    <mergeCell ref="M418:M427"/>
    <mergeCell ref="O432:O433"/>
    <mergeCell ref="O430:O431"/>
    <mergeCell ref="N436:N443"/>
    <mergeCell ref="M436:M443"/>
    <mergeCell ref="N402:N417"/>
    <mergeCell ref="M402:M417"/>
    <mergeCell ref="T402:T403"/>
    <mergeCell ref="O408:O409"/>
    <mergeCell ref="O406:O407"/>
    <mergeCell ref="O412:O413"/>
    <mergeCell ref="O410:O411"/>
    <mergeCell ref="O414:O415"/>
    <mergeCell ref="Q418:Q419"/>
    <mergeCell ref="S400:S401"/>
    <mergeCell ref="S404:S405"/>
    <mergeCell ref="S402:S403"/>
    <mergeCell ref="S394:S395"/>
    <mergeCell ref="T372:T373"/>
    <mergeCell ref="T368:T369"/>
    <mergeCell ref="T390:T391"/>
    <mergeCell ref="T388:T389"/>
    <mergeCell ref="O358:O359"/>
    <mergeCell ref="O370:O371"/>
    <mergeCell ref="O368:O369"/>
    <mergeCell ref="N352:N357"/>
    <mergeCell ref="N344:N351"/>
    <mergeCell ref="M344:M351"/>
    <mergeCell ref="O354:O355"/>
    <mergeCell ref="M352:M357"/>
    <mergeCell ref="O390:O391"/>
    <mergeCell ref="O386:O387"/>
    <mergeCell ref="O388:O389"/>
    <mergeCell ref="O384:O385"/>
    <mergeCell ref="O382:O383"/>
    <mergeCell ref="O366:O367"/>
    <mergeCell ref="N358:N401"/>
    <mergeCell ref="M358:M401"/>
    <mergeCell ref="O376:O377"/>
    <mergeCell ref="O394:O395"/>
    <mergeCell ref="O372:O373"/>
    <mergeCell ref="O374:O375"/>
    <mergeCell ref="O392:O393"/>
    <mergeCell ref="O378:O379"/>
    <mergeCell ref="O398:O399"/>
    <mergeCell ref="O400:O401"/>
    <mergeCell ref="T408:T409"/>
    <mergeCell ref="T418:T419"/>
    <mergeCell ref="T414:T415"/>
    <mergeCell ref="T410:T411"/>
    <mergeCell ref="T412:T413"/>
    <mergeCell ref="S424:S425"/>
    <mergeCell ref="S422:S423"/>
    <mergeCell ref="T396:T397"/>
    <mergeCell ref="T394:T395"/>
    <mergeCell ref="T400:T401"/>
    <mergeCell ref="T398:T399"/>
    <mergeCell ref="T386:T387"/>
    <mergeCell ref="T374:T375"/>
    <mergeCell ref="S396:S397"/>
    <mergeCell ref="S398:S399"/>
    <mergeCell ref="S414:S415"/>
    <mergeCell ref="S412:S413"/>
    <mergeCell ref="S406:S407"/>
    <mergeCell ref="S380:S381"/>
    <mergeCell ref="S392:S393"/>
    <mergeCell ref="S390:S391"/>
    <mergeCell ref="S388:S389"/>
    <mergeCell ref="S386:S387"/>
    <mergeCell ref="S418:S419"/>
    <mergeCell ref="R469:R480"/>
    <mergeCell ref="S475:S476"/>
    <mergeCell ref="Q485:Q486"/>
    <mergeCell ref="Q487:Q488"/>
    <mergeCell ref="O487:O488"/>
    <mergeCell ref="O459:O460"/>
    <mergeCell ref="O475:O476"/>
    <mergeCell ref="Q332:Q333"/>
    <mergeCell ref="Q324:Q325"/>
    <mergeCell ref="Q326:Q327"/>
    <mergeCell ref="Q334:Q335"/>
    <mergeCell ref="Q330:Q331"/>
    <mergeCell ref="Q328:Q329"/>
    <mergeCell ref="Q338:Q339"/>
    <mergeCell ref="Q346:Q347"/>
    <mergeCell ref="O344:O345"/>
    <mergeCell ref="P340:P341"/>
    <mergeCell ref="P342:P343"/>
    <mergeCell ref="P336:P337"/>
    <mergeCell ref="P338:P339"/>
    <mergeCell ref="P354:P355"/>
    <mergeCell ref="Q336:Q337"/>
    <mergeCell ref="O380:O381"/>
    <mergeCell ref="P374:P375"/>
    <mergeCell ref="P372:P373"/>
    <mergeCell ref="P356:P357"/>
    <mergeCell ref="P366:P367"/>
    <mergeCell ref="P376:P377"/>
    <mergeCell ref="P378:P379"/>
    <mergeCell ref="R316:R343"/>
    <mergeCell ref="R344:R351"/>
    <mergeCell ref="O362:O363"/>
    <mergeCell ref="O483:O484"/>
    <mergeCell ref="M311:M312"/>
    <mergeCell ref="P322:P323"/>
    <mergeCell ref="P320:P321"/>
    <mergeCell ref="P352:P353"/>
    <mergeCell ref="P330:P331"/>
    <mergeCell ref="P344:P345"/>
    <mergeCell ref="P350:P351"/>
    <mergeCell ref="O334:O335"/>
    <mergeCell ref="O332:O333"/>
    <mergeCell ref="P328:P329"/>
    <mergeCell ref="O328:O329"/>
    <mergeCell ref="O320:O321"/>
    <mergeCell ref="O326:O327"/>
    <mergeCell ref="P316:P317"/>
    <mergeCell ref="P318:P319"/>
    <mergeCell ref="P326:P327"/>
    <mergeCell ref="P324:P325"/>
    <mergeCell ref="O322:O323"/>
    <mergeCell ref="O336:O337"/>
    <mergeCell ref="O338:O339"/>
    <mergeCell ref="O352:O353"/>
    <mergeCell ref="O350:O351"/>
    <mergeCell ref="O346:O347"/>
    <mergeCell ref="O348:O349"/>
    <mergeCell ref="O340:O341"/>
    <mergeCell ref="O342:O343"/>
    <mergeCell ref="N311:N312"/>
    <mergeCell ref="O318:O319"/>
    <mergeCell ref="O316:O317"/>
    <mergeCell ref="O330:O331"/>
    <mergeCell ref="O311:O312"/>
    <mergeCell ref="Q582:Q583"/>
    <mergeCell ref="Q604:Q605"/>
    <mergeCell ref="Q606:Q607"/>
    <mergeCell ref="Q614:Q615"/>
    <mergeCell ref="Q545:Q546"/>
    <mergeCell ref="Q543:Q544"/>
    <mergeCell ref="P507:P508"/>
    <mergeCell ref="Q509:Q510"/>
    <mergeCell ref="Q553:Q554"/>
    <mergeCell ref="Q551:Q552"/>
    <mergeCell ref="S517:S518"/>
    <mergeCell ref="P511:P512"/>
    <mergeCell ref="O529:O530"/>
    <mergeCell ref="O531:O532"/>
    <mergeCell ref="Q523:Q524"/>
    <mergeCell ref="Q527:Q528"/>
    <mergeCell ref="M316:M343"/>
    <mergeCell ref="N316:N343"/>
    <mergeCell ref="O465:O466"/>
    <mergeCell ref="O461:O462"/>
    <mergeCell ref="M469:M480"/>
    <mergeCell ref="M459:M468"/>
    <mergeCell ref="N444:N449"/>
    <mergeCell ref="N450:N455"/>
    <mergeCell ref="M444:M449"/>
    <mergeCell ref="M450:M455"/>
    <mergeCell ref="M481:M484"/>
    <mergeCell ref="O452:O453"/>
    <mergeCell ref="O454:O455"/>
    <mergeCell ref="O485:O486"/>
    <mergeCell ref="O477:O478"/>
    <mergeCell ref="O481:O482"/>
    <mergeCell ref="J515:J520"/>
    <mergeCell ref="J530:J538"/>
    <mergeCell ref="J521:J529"/>
    <mergeCell ref="P527:P528"/>
    <mergeCell ref="P525:P526"/>
    <mergeCell ref="S527:S528"/>
    <mergeCell ref="T523:T524"/>
    <mergeCell ref="T521:T522"/>
    <mergeCell ref="T525:T526"/>
    <mergeCell ref="O519:O520"/>
    <mergeCell ref="O523:O524"/>
    <mergeCell ref="O525:O526"/>
    <mergeCell ref="O521:O522"/>
    <mergeCell ref="P519:P520"/>
    <mergeCell ref="L521:L538"/>
    <mergeCell ref="K521:K538"/>
    <mergeCell ref="K507:K520"/>
    <mergeCell ref="L507:L520"/>
    <mergeCell ref="J507:J514"/>
    <mergeCell ref="O527:O528"/>
    <mergeCell ref="I507:I514"/>
    <mergeCell ref="I515:I520"/>
    <mergeCell ref="I530:I538"/>
    <mergeCell ref="I555:I570"/>
    <mergeCell ref="I539:I554"/>
    <mergeCell ref="I583:I585"/>
    <mergeCell ref="I580:I582"/>
    <mergeCell ref="H539:H570"/>
    <mergeCell ref="H521:H538"/>
    <mergeCell ref="I521:I529"/>
    <mergeCell ref="Q567:Q568"/>
    <mergeCell ref="Q561:Q562"/>
    <mergeCell ref="Q563:Q564"/>
    <mergeCell ref="Q565:Q566"/>
    <mergeCell ref="T599:T600"/>
    <mergeCell ref="T597:T598"/>
    <mergeCell ref="Q571:Q572"/>
    <mergeCell ref="Q589:Q590"/>
    <mergeCell ref="Q573:Q574"/>
    <mergeCell ref="Q584:Q585"/>
    <mergeCell ref="Q559:Q560"/>
    <mergeCell ref="O511:O512"/>
    <mergeCell ref="T513:T514"/>
    <mergeCell ref="T511:T512"/>
    <mergeCell ref="T507:T508"/>
    <mergeCell ref="Q580:Q581"/>
    <mergeCell ref="S541:S542"/>
    <mergeCell ref="S543:S544"/>
    <mergeCell ref="S535:S536"/>
    <mergeCell ref="T595:T596"/>
    <mergeCell ref="O593:O594"/>
    <mergeCell ref="Q555:Q556"/>
    <mergeCell ref="H586:H587"/>
    <mergeCell ref="H580:H585"/>
    <mergeCell ref="A604:A631"/>
    <mergeCell ref="H571:H572"/>
    <mergeCell ref="H589:H592"/>
    <mergeCell ref="H593:H594"/>
    <mergeCell ref="H595:H600"/>
    <mergeCell ref="H601:H602"/>
    <mergeCell ref="H604:H617"/>
    <mergeCell ref="H573:H574"/>
    <mergeCell ref="H577:H578"/>
    <mergeCell ref="H708:H715"/>
    <mergeCell ref="H698:H707"/>
    <mergeCell ref="G789:G794"/>
    <mergeCell ref="G795:G798"/>
    <mergeCell ref="H770:H771"/>
    <mergeCell ref="H775:H776"/>
    <mergeCell ref="H773:H774"/>
    <mergeCell ref="E773:E788"/>
    <mergeCell ref="E750:E757"/>
    <mergeCell ref="E716:E725"/>
    <mergeCell ref="E729:E734"/>
    <mergeCell ref="E735:E740"/>
    <mergeCell ref="E689:E694"/>
    <mergeCell ref="E635:E648"/>
    <mergeCell ref="H747:H748"/>
    <mergeCell ref="H741:H746"/>
    <mergeCell ref="H726:H727"/>
    <mergeCell ref="H716:H725"/>
    <mergeCell ref="H764:H769"/>
    <mergeCell ref="H758:H763"/>
    <mergeCell ref="H735:H737"/>
    <mergeCell ref="H652:H688"/>
    <mergeCell ref="H689:H694"/>
    <mergeCell ref="H789:H794"/>
    <mergeCell ref="H750:H757"/>
    <mergeCell ref="H738:H740"/>
    <mergeCell ref="Q612:Q613"/>
    <mergeCell ref="A802:A835"/>
    <mergeCell ref="A839:A844"/>
    <mergeCell ref="A773:A798"/>
    <mergeCell ref="A750:A769"/>
    <mergeCell ref="A652:A694"/>
    <mergeCell ref="A635:A648"/>
    <mergeCell ref="C729:C746"/>
    <mergeCell ref="C750:C769"/>
    <mergeCell ref="C839:C844"/>
    <mergeCell ref="B799:B800"/>
    <mergeCell ref="B802:B835"/>
    <mergeCell ref="C773:C798"/>
    <mergeCell ref="A698:A725"/>
    <mergeCell ref="A729:A746"/>
    <mergeCell ref="G652:G688"/>
    <mergeCell ref="F652:F688"/>
    <mergeCell ref="G618:G631"/>
    <mergeCell ref="G729:G734"/>
    <mergeCell ref="G635:G648"/>
    <mergeCell ref="F635:F648"/>
    <mergeCell ref="B747:B748"/>
    <mergeCell ref="F604:F631"/>
    <mergeCell ref="Q610:Q611"/>
    <mergeCell ref="Q608:Q609"/>
    <mergeCell ref="Q712:Q713"/>
    <mergeCell ref="Q714:Q715"/>
    <mergeCell ref="P683:P684"/>
    <mergeCell ref="Q683:Q684"/>
    <mergeCell ref="S675:S676"/>
    <mergeCell ref="S683:S684"/>
    <mergeCell ref="Q698:Q699"/>
    <mergeCell ref="P698:P699"/>
    <mergeCell ref="S704:S705"/>
    <mergeCell ref="P704:P705"/>
    <mergeCell ref="P700:P701"/>
    <mergeCell ref="Q700:Q701"/>
    <mergeCell ref="P647:P648"/>
    <mergeCell ref="Q593:Q594"/>
    <mergeCell ref="P593:P594"/>
    <mergeCell ref="P595:P596"/>
    <mergeCell ref="R589:R594"/>
    <mergeCell ref="S589:S590"/>
    <mergeCell ref="T655:T656"/>
    <mergeCell ref="T626:T627"/>
    <mergeCell ref="T639:T640"/>
    <mergeCell ref="T635:T636"/>
    <mergeCell ref="T637:T638"/>
    <mergeCell ref="Q597:Q598"/>
    <mergeCell ref="Q595:Q596"/>
    <mergeCell ref="T702:T703"/>
    <mergeCell ref="T673:T674"/>
    <mergeCell ref="T660:T661"/>
    <mergeCell ref="T657:T658"/>
    <mergeCell ref="T668:T669"/>
    <mergeCell ref="S698:S699"/>
    <mergeCell ref="S700:S701"/>
    <mergeCell ref="S702:S703"/>
    <mergeCell ref="S693:S694"/>
    <mergeCell ref="H781:H782"/>
    <mergeCell ref="H795:H798"/>
    <mergeCell ref="H828:H835"/>
    <mergeCell ref="H816:H827"/>
    <mergeCell ref="J698:J702"/>
    <mergeCell ref="T826:T827"/>
    <mergeCell ref="T828:T829"/>
    <mergeCell ref="T818:T819"/>
    <mergeCell ref="T820:T821"/>
    <mergeCell ref="T789:T790"/>
    <mergeCell ref="T791:T792"/>
    <mergeCell ref="T793:T794"/>
    <mergeCell ref="T810:T811"/>
    <mergeCell ref="T812:T813"/>
    <mergeCell ref="T802:T803"/>
    <mergeCell ref="T804:T805"/>
    <mergeCell ref="T808:T809"/>
    <mergeCell ref="T806:T807"/>
    <mergeCell ref="T797:T798"/>
    <mergeCell ref="O806:O807"/>
    <mergeCell ref="O814:O815"/>
    <mergeCell ref="H729:H734"/>
    <mergeCell ref="T706:T707"/>
    <mergeCell ref="T795:T796"/>
    <mergeCell ref="T729:T730"/>
    <mergeCell ref="T712:T713"/>
    <mergeCell ref="Q718:Q719"/>
    <mergeCell ref="Q716:Q717"/>
    <mergeCell ref="O720:O721"/>
    <mergeCell ref="O708:O709"/>
    <mergeCell ref="O704:O705"/>
    <mergeCell ref="O702:O703"/>
    <mergeCell ref="H802:H815"/>
    <mergeCell ref="H618:H631"/>
    <mergeCell ref="O802:O803"/>
    <mergeCell ref="P795:P796"/>
    <mergeCell ref="P797:P798"/>
    <mergeCell ref="O795:O796"/>
    <mergeCell ref="P802:P803"/>
    <mergeCell ref="P824:P825"/>
    <mergeCell ref="N828:N835"/>
    <mergeCell ref="O824:O825"/>
    <mergeCell ref="N839:N844"/>
    <mergeCell ref="O843:O844"/>
    <mergeCell ref="P841:P842"/>
    <mergeCell ref="P826:P827"/>
    <mergeCell ref="P830:P831"/>
    <mergeCell ref="O816:O817"/>
    <mergeCell ref="O818:O819"/>
    <mergeCell ref="O822:O823"/>
    <mergeCell ref="O820:O821"/>
    <mergeCell ref="P812:P813"/>
    <mergeCell ref="P814:P815"/>
    <mergeCell ref="P804:P805"/>
    <mergeCell ref="P810:P811"/>
    <mergeCell ref="P808:P809"/>
    <mergeCell ref="P680:P681"/>
    <mergeCell ref="P685:P686"/>
    <mergeCell ref="P702:P703"/>
    <mergeCell ref="M708:M715"/>
    <mergeCell ref="M716:M725"/>
    <mergeCell ref="N735:N737"/>
    <mergeCell ref="O737:O738"/>
    <mergeCell ref="O735:O736"/>
    <mergeCell ref="L816:L827"/>
    <mergeCell ref="K816:K827"/>
    <mergeCell ref="K802:K815"/>
    <mergeCell ref="I842:I844"/>
    <mergeCell ref="K839:K844"/>
    <mergeCell ref="J842:J844"/>
    <mergeCell ref="J839:J841"/>
    <mergeCell ref="T834:T835"/>
    <mergeCell ref="T832:T833"/>
    <mergeCell ref="T824:T825"/>
    <mergeCell ref="T822:T823"/>
    <mergeCell ref="T843:T844"/>
    <mergeCell ref="T841:T842"/>
    <mergeCell ref="T839:T840"/>
    <mergeCell ref="T816:T817"/>
    <mergeCell ref="T814:T815"/>
    <mergeCell ref="T830:T831"/>
    <mergeCell ref="R839:R844"/>
    <mergeCell ref="R828:R835"/>
    <mergeCell ref="Q841:Q842"/>
    <mergeCell ref="Q843:Q844"/>
    <mergeCell ref="Q839:Q840"/>
    <mergeCell ref="Q834:Q835"/>
    <mergeCell ref="Q828:Q829"/>
    <mergeCell ref="Q830:Q831"/>
    <mergeCell ref="Q832:Q833"/>
    <mergeCell ref="P839:P840"/>
    <mergeCell ref="P843:P844"/>
    <mergeCell ref="P832:P833"/>
    <mergeCell ref="P834:P835"/>
    <mergeCell ref="P828:P829"/>
    <mergeCell ref="S810:S811"/>
    <mergeCell ref="J580:J582"/>
    <mergeCell ref="J583:J585"/>
    <mergeCell ref="J555:J570"/>
    <mergeCell ref="J589:J590"/>
    <mergeCell ref="J539:J554"/>
    <mergeCell ref="I589:I590"/>
    <mergeCell ref="J598:J600"/>
    <mergeCell ref="J595:J597"/>
    <mergeCell ref="J785:J786"/>
    <mergeCell ref="I785:I786"/>
    <mergeCell ref="L802:L815"/>
    <mergeCell ref="L795:L798"/>
    <mergeCell ref="L789:L794"/>
    <mergeCell ref="K789:K794"/>
    <mergeCell ref="L781:L782"/>
    <mergeCell ref="L783:L784"/>
    <mergeCell ref="L785:L788"/>
    <mergeCell ref="K595:K600"/>
    <mergeCell ref="L595:L600"/>
    <mergeCell ref="K604:K617"/>
    <mergeCell ref="L604:L617"/>
    <mergeCell ref="I595:I597"/>
    <mergeCell ref="I598:I600"/>
    <mergeCell ref="J591:J592"/>
    <mergeCell ref="I604:I610"/>
    <mergeCell ref="J604:J610"/>
    <mergeCell ref="I591:I592"/>
    <mergeCell ref="J611:J617"/>
    <mergeCell ref="K758:K763"/>
    <mergeCell ref="L758:L763"/>
    <mergeCell ref="K773:K774"/>
    <mergeCell ref="K775:K776"/>
    <mergeCell ref="W785:W786"/>
    <mergeCell ref="U785:U786"/>
    <mergeCell ref="U787:U788"/>
    <mergeCell ref="V785:V786"/>
    <mergeCell ref="T783:T784"/>
    <mergeCell ref="T781:T782"/>
    <mergeCell ref="T785:T788"/>
    <mergeCell ref="V777:V778"/>
    <mergeCell ref="W779:W780"/>
    <mergeCell ref="W775:W776"/>
    <mergeCell ref="W773:W774"/>
    <mergeCell ref="W777:W778"/>
    <mergeCell ref="W787:W788"/>
    <mergeCell ref="V787:V788"/>
    <mergeCell ref="T666:T667"/>
    <mergeCell ref="T671:T672"/>
    <mergeCell ref="S626:S627"/>
    <mergeCell ref="S628:S629"/>
    <mergeCell ref="T630:T631"/>
    <mergeCell ref="T698:T699"/>
    <mergeCell ref="T710:T711"/>
    <mergeCell ref="T662:T663"/>
    <mergeCell ref="T664:T665"/>
    <mergeCell ref="S716:S717"/>
    <mergeCell ref="S714:S715"/>
    <mergeCell ref="S720:S721"/>
    <mergeCell ref="S712:S713"/>
    <mergeCell ref="S722:S723"/>
    <mergeCell ref="S718:S719"/>
    <mergeCell ref="S741:S742"/>
    <mergeCell ref="S739:S740"/>
    <mergeCell ref="S745:S746"/>
    <mergeCell ref="V773:V774"/>
    <mergeCell ref="U773:U774"/>
    <mergeCell ref="V775:V776"/>
    <mergeCell ref="V779:V780"/>
    <mergeCell ref="I758:I760"/>
    <mergeCell ref="J758:J760"/>
    <mergeCell ref="I767:I769"/>
    <mergeCell ref="I764:I766"/>
    <mergeCell ref="I761:I763"/>
    <mergeCell ref="J764:J766"/>
    <mergeCell ref="J761:J763"/>
    <mergeCell ref="I755:I757"/>
    <mergeCell ref="I750:I754"/>
    <mergeCell ref="K777:K778"/>
    <mergeCell ref="L779:L780"/>
    <mergeCell ref="L777:L778"/>
    <mergeCell ref="J750:J754"/>
    <mergeCell ref="J755:J757"/>
    <mergeCell ref="S758:S759"/>
    <mergeCell ref="S752:S753"/>
    <mergeCell ref="S754:S755"/>
    <mergeCell ref="S756:S757"/>
    <mergeCell ref="S750:S751"/>
    <mergeCell ref="P750:P751"/>
    <mergeCell ref="N750:N757"/>
    <mergeCell ref="Q750:Q751"/>
    <mergeCell ref="O750:O751"/>
    <mergeCell ref="O752:O753"/>
    <mergeCell ref="T750:T751"/>
    <mergeCell ref="T752:T753"/>
    <mergeCell ref="O756:O757"/>
    <mergeCell ref="O754:O755"/>
    <mergeCell ref="L750:L757"/>
    <mergeCell ref="I744:I746"/>
    <mergeCell ref="K750:K757"/>
    <mergeCell ref="K741:K746"/>
    <mergeCell ref="J767:J769"/>
    <mergeCell ref="J744:J746"/>
    <mergeCell ref="K779:K780"/>
    <mergeCell ref="U777:U778"/>
    <mergeCell ref="U779:U780"/>
    <mergeCell ref="T777:T780"/>
    <mergeCell ref="T773:T776"/>
    <mergeCell ref="L775:L776"/>
    <mergeCell ref="L773:L774"/>
    <mergeCell ref="U775:U776"/>
    <mergeCell ref="Q741:Q742"/>
    <mergeCell ref="Q745:Q746"/>
    <mergeCell ref="P752:P753"/>
    <mergeCell ref="P754:P755"/>
    <mergeCell ref="P756:P757"/>
    <mergeCell ref="M758:M763"/>
    <mergeCell ref="O758:O759"/>
    <mergeCell ref="M764:M769"/>
    <mergeCell ref="M773:M774"/>
    <mergeCell ref="N764:N769"/>
    <mergeCell ref="N758:N763"/>
    <mergeCell ref="N773:N774"/>
    <mergeCell ref="O760:O761"/>
    <mergeCell ref="I741:I743"/>
    <mergeCell ref="J741:J743"/>
    <mergeCell ref="T741:T742"/>
    <mergeCell ref="S743:S744"/>
    <mergeCell ref="L689:L694"/>
    <mergeCell ref="I703:I707"/>
    <mergeCell ref="Q680:Q681"/>
    <mergeCell ref="R652:R688"/>
    <mergeCell ref="Q685:Q686"/>
    <mergeCell ref="P653:P654"/>
    <mergeCell ref="P689:P690"/>
    <mergeCell ref="P691:P692"/>
    <mergeCell ref="P710:P711"/>
    <mergeCell ref="P668:P669"/>
    <mergeCell ref="P671:P672"/>
    <mergeCell ref="I735:I736"/>
    <mergeCell ref="L741:L746"/>
    <mergeCell ref="L735:L737"/>
    <mergeCell ref="L738:L740"/>
    <mergeCell ref="K735:K737"/>
    <mergeCell ref="K738:K740"/>
    <mergeCell ref="J735:J736"/>
    <mergeCell ref="L729:L734"/>
    <mergeCell ref="K729:K734"/>
    <mergeCell ref="K708:K715"/>
    <mergeCell ref="K716:K725"/>
    <mergeCell ref="L716:L725"/>
    <mergeCell ref="L708:L715"/>
    <mergeCell ref="I712:I715"/>
    <mergeCell ref="J712:J715"/>
    <mergeCell ref="I729:I731"/>
    <mergeCell ref="I732:I734"/>
    <mergeCell ref="J732:J734"/>
    <mergeCell ref="J729:J731"/>
    <mergeCell ref="I722:I725"/>
    <mergeCell ref="I716:I721"/>
    <mergeCell ref="L764:L769"/>
    <mergeCell ref="K764:K769"/>
    <mergeCell ref="G698:G715"/>
    <mergeCell ref="G689:G694"/>
    <mergeCell ref="J722:J725"/>
    <mergeCell ref="J716:J721"/>
    <mergeCell ref="G764:G769"/>
    <mergeCell ref="G750:G757"/>
    <mergeCell ref="G758:G763"/>
    <mergeCell ref="G716:G725"/>
    <mergeCell ref="G735:G740"/>
    <mergeCell ref="G741:G746"/>
    <mergeCell ref="H695:H696"/>
    <mergeCell ref="T743:T744"/>
    <mergeCell ref="T745:T746"/>
    <mergeCell ref="Q628:Q629"/>
    <mergeCell ref="Q626:Q627"/>
    <mergeCell ref="R635:R648"/>
    <mergeCell ref="Q643:Q644"/>
    <mergeCell ref="Q664:Q665"/>
    <mergeCell ref="Q671:Q672"/>
    <mergeCell ref="P645:P646"/>
    <mergeCell ref="T645:T646"/>
    <mergeCell ref="T647:T648"/>
    <mergeCell ref="T653:T654"/>
    <mergeCell ref="Q657:Q658"/>
    <mergeCell ref="Q662:Q663"/>
    <mergeCell ref="Q660:Q661"/>
    <mergeCell ref="S645:S646"/>
    <mergeCell ref="S655:S656"/>
    <mergeCell ref="S657:S658"/>
    <mergeCell ref="S664:S665"/>
    <mergeCell ref="Q618:Q619"/>
    <mergeCell ref="Q620:Q621"/>
    <mergeCell ref="Q637:Q638"/>
    <mergeCell ref="Q639:Q640"/>
    <mergeCell ref="S641:S642"/>
    <mergeCell ref="Q641:Q642"/>
    <mergeCell ref="P630:P631"/>
    <mergeCell ref="Q630:Q631"/>
    <mergeCell ref="P616:P617"/>
    <mergeCell ref="P618:P619"/>
    <mergeCell ref="R618:R631"/>
    <mergeCell ref="Q616:Q617"/>
    <mergeCell ref="S635:S636"/>
    <mergeCell ref="Q635:Q636"/>
    <mergeCell ref="S620:S621"/>
    <mergeCell ref="S618:S619"/>
    <mergeCell ref="T618:T619"/>
    <mergeCell ref="T620:T621"/>
    <mergeCell ref="T622:T623"/>
    <mergeCell ref="S624:S625"/>
    <mergeCell ref="S630:S631"/>
    <mergeCell ref="S637:S638"/>
    <mergeCell ref="S639:S640"/>
    <mergeCell ref="Q622:Q623"/>
    <mergeCell ref="Q624:Q625"/>
    <mergeCell ref="P637:P638"/>
    <mergeCell ref="T643:T644"/>
    <mergeCell ref="T641:T642"/>
    <mergeCell ref="T624:T625"/>
    <mergeCell ref="T628:T629"/>
    <mergeCell ref="S622:S623"/>
    <mergeCell ref="T704:T705"/>
    <mergeCell ref="T716:T717"/>
    <mergeCell ref="T714:T715"/>
    <mergeCell ref="H635:H648"/>
    <mergeCell ref="H632:H633"/>
    <mergeCell ref="J692:J694"/>
    <mergeCell ref="L652:L688"/>
    <mergeCell ref="K652:K688"/>
    <mergeCell ref="H649:H650"/>
    <mergeCell ref="L635:L648"/>
    <mergeCell ref="I642:I648"/>
    <mergeCell ref="I670:I688"/>
    <mergeCell ref="K618:K631"/>
    <mergeCell ref="L618:L631"/>
    <mergeCell ref="S666:S667"/>
    <mergeCell ref="S662:S663"/>
    <mergeCell ref="S660:S661"/>
    <mergeCell ref="S643:S644"/>
    <mergeCell ref="S647:S648"/>
    <mergeCell ref="I689:I691"/>
    <mergeCell ref="I692:I694"/>
    <mergeCell ref="J703:J707"/>
    <mergeCell ref="J708:J711"/>
    <mergeCell ref="I698:I702"/>
    <mergeCell ref="I708:I711"/>
    <mergeCell ref="L698:L707"/>
    <mergeCell ref="K698:K707"/>
    <mergeCell ref="T720:T721"/>
    <mergeCell ref="T724:T725"/>
    <mergeCell ref="T722:T723"/>
    <mergeCell ref="T731:T732"/>
    <mergeCell ref="T733:T734"/>
    <mergeCell ref="T680:T681"/>
    <mergeCell ref="T675:T676"/>
    <mergeCell ref="T718:T719"/>
    <mergeCell ref="T708:T709"/>
    <mergeCell ref="S671:S672"/>
    <mergeCell ref="S653:S654"/>
    <mergeCell ref="T700:T701"/>
    <mergeCell ref="T683:T684"/>
    <mergeCell ref="T685:T686"/>
    <mergeCell ref="T689:T690"/>
    <mergeCell ref="T693:T694"/>
    <mergeCell ref="T691:T692"/>
    <mergeCell ref="T687:T688"/>
    <mergeCell ref="T678:T679"/>
    <mergeCell ref="S678:S679"/>
    <mergeCell ref="S673:S674"/>
    <mergeCell ref="S680:S681"/>
    <mergeCell ref="S668:S669"/>
    <mergeCell ref="S729:S730"/>
    <mergeCell ref="S724:S725"/>
    <mergeCell ref="S708:S709"/>
    <mergeCell ref="S710:S711"/>
    <mergeCell ref="S706:S707"/>
    <mergeCell ref="H839:H844"/>
    <mergeCell ref="G839:G844"/>
    <mergeCell ref="H845:H846"/>
    <mergeCell ref="B850:L861"/>
    <mergeCell ref="B848:H848"/>
    <mergeCell ref="L839:L844"/>
    <mergeCell ref="I839:I841"/>
    <mergeCell ref="G828:G835"/>
    <mergeCell ref="G773:G788"/>
    <mergeCell ref="H777:H778"/>
    <mergeCell ref="H785:H788"/>
    <mergeCell ref="H783:H784"/>
    <mergeCell ref="G816:G827"/>
    <mergeCell ref="H836:H837"/>
    <mergeCell ref="J816:J821"/>
    <mergeCell ref="J810:J815"/>
    <mergeCell ref="L828:L835"/>
    <mergeCell ref="J832:J835"/>
    <mergeCell ref="K828:K835"/>
    <mergeCell ref="J828:J831"/>
    <mergeCell ref="J789:J791"/>
    <mergeCell ref="I789:I791"/>
    <mergeCell ref="I828:I831"/>
    <mergeCell ref="I832:I835"/>
    <mergeCell ref="H799:H800"/>
    <mergeCell ref="I810:I815"/>
    <mergeCell ref="I822:I827"/>
    <mergeCell ref="I816:I821"/>
    <mergeCell ref="J822:J827"/>
    <mergeCell ref="I802:I809"/>
    <mergeCell ref="J802:J809"/>
    <mergeCell ref="J787:J788"/>
    <mergeCell ref="B580:B585"/>
    <mergeCell ref="B577:B578"/>
    <mergeCell ref="C601:G602"/>
    <mergeCell ref="F580:F585"/>
    <mergeCell ref="C577:G578"/>
    <mergeCell ref="J795:J796"/>
    <mergeCell ref="K795:K798"/>
    <mergeCell ref="I797:I798"/>
    <mergeCell ref="J797:J798"/>
    <mergeCell ref="I792:I794"/>
    <mergeCell ref="I795:I796"/>
    <mergeCell ref="J792:J794"/>
    <mergeCell ref="K781:K782"/>
    <mergeCell ref="K783:K784"/>
    <mergeCell ref="K785:K788"/>
    <mergeCell ref="I787:I788"/>
    <mergeCell ref="K635:K648"/>
    <mergeCell ref="J635:J641"/>
    <mergeCell ref="J642:J648"/>
    <mergeCell ref="J618:J624"/>
    <mergeCell ref="I618:I624"/>
    <mergeCell ref="I625:I631"/>
    <mergeCell ref="J625:J631"/>
    <mergeCell ref="I635:I641"/>
    <mergeCell ref="J689:J691"/>
    <mergeCell ref="J670:J688"/>
    <mergeCell ref="J652:J669"/>
    <mergeCell ref="I652:I669"/>
    <mergeCell ref="K689:K694"/>
    <mergeCell ref="I739:I740"/>
    <mergeCell ref="J739:J740"/>
    <mergeCell ref="H779:H780"/>
    <mergeCell ref="B845:B846"/>
    <mergeCell ref="B839:B844"/>
    <mergeCell ref="C845:G846"/>
    <mergeCell ref="C836:G837"/>
    <mergeCell ref="B836:B837"/>
    <mergeCell ref="B773:B798"/>
    <mergeCell ref="B770:B771"/>
    <mergeCell ref="C649:G650"/>
    <mergeCell ref="C632:G633"/>
    <mergeCell ref="B632:B633"/>
    <mergeCell ref="C698:C725"/>
    <mergeCell ref="D698:D725"/>
    <mergeCell ref="E652:E688"/>
    <mergeCell ref="C695:G696"/>
    <mergeCell ref="E698:E715"/>
    <mergeCell ref="C652:C694"/>
    <mergeCell ref="D652:D688"/>
    <mergeCell ref="E816:E827"/>
    <mergeCell ref="E839:E844"/>
    <mergeCell ref="D839:D844"/>
    <mergeCell ref="E758:E763"/>
    <mergeCell ref="C770:G771"/>
    <mergeCell ref="E795:E798"/>
    <mergeCell ref="E789:E794"/>
    <mergeCell ref="E802:E815"/>
    <mergeCell ref="C747:G748"/>
    <mergeCell ref="C799:G800"/>
    <mergeCell ref="C802:C835"/>
    <mergeCell ref="D773:D798"/>
    <mergeCell ref="D802:D835"/>
    <mergeCell ref="E828:E835"/>
    <mergeCell ref="F589:F600"/>
    <mergeCell ref="F507:F576"/>
    <mergeCell ref="F773:F798"/>
    <mergeCell ref="F689:F694"/>
    <mergeCell ref="F750:F769"/>
    <mergeCell ref="F839:F844"/>
    <mergeCell ref="F802:F835"/>
    <mergeCell ref="F729:F746"/>
    <mergeCell ref="F698:F725"/>
    <mergeCell ref="G539:G570"/>
    <mergeCell ref="G507:G520"/>
    <mergeCell ref="G521:G538"/>
    <mergeCell ref="G802:G815"/>
    <mergeCell ref="G589:G594"/>
    <mergeCell ref="G571:G572"/>
    <mergeCell ref="G573:G574"/>
    <mergeCell ref="G575:G576"/>
    <mergeCell ref="G595:G600"/>
    <mergeCell ref="G580:G585"/>
    <mergeCell ref="C726:G727"/>
    <mergeCell ref="D689:D694"/>
    <mergeCell ref="D635:D648"/>
    <mergeCell ref="D507:D576"/>
    <mergeCell ref="C586:G587"/>
    <mergeCell ref="E573:E574"/>
    <mergeCell ref="E589:E594"/>
    <mergeCell ref="B507:B576"/>
    <mergeCell ref="C507:C576"/>
    <mergeCell ref="E580:E585"/>
    <mergeCell ref="D580:D585"/>
    <mergeCell ref="E571:E572"/>
    <mergeCell ref="E575:E576"/>
    <mergeCell ref="E507:E520"/>
    <mergeCell ref="E521:E534"/>
    <mergeCell ref="D729:D746"/>
    <mergeCell ref="B729:B746"/>
    <mergeCell ref="E764:E769"/>
    <mergeCell ref="D750:D769"/>
    <mergeCell ref="E539:E570"/>
    <mergeCell ref="B750:B769"/>
    <mergeCell ref="B635:B648"/>
    <mergeCell ref="E618:E631"/>
    <mergeCell ref="E604:E617"/>
    <mergeCell ref="C635:C648"/>
    <mergeCell ref="C604:C631"/>
    <mergeCell ref="D604:D631"/>
    <mergeCell ref="D589:D600"/>
    <mergeCell ref="B649:B650"/>
    <mergeCell ref="B652:B694"/>
    <mergeCell ref="B726:B727"/>
    <mergeCell ref="B695:B696"/>
    <mergeCell ref="B698:B725"/>
    <mergeCell ref="E595:E600"/>
    <mergeCell ref="B589:B600"/>
    <mergeCell ref="B601:B602"/>
    <mergeCell ref="B604:B631"/>
    <mergeCell ref="E741:E746"/>
    <mergeCell ref="B586:B587"/>
  </mergeCells>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outlinePr summaryBelow="0" summaryRight="0"/>
  </sheetPr>
  <dimension ref="A1:AS1000"/>
  <sheetViews>
    <sheetView workbookViewId="0">
      <selection activeCell="B4" sqref="B4"/>
    </sheetView>
  </sheetViews>
  <sheetFormatPr baseColWidth="10" defaultColWidth="14.42578125" defaultRowHeight="15" customHeight="1"/>
  <cols>
    <col min="1" max="1" width="17.28515625" customWidth="1"/>
    <col min="2" max="2" width="5.5703125" customWidth="1"/>
    <col min="3" max="3" width="15.140625" customWidth="1"/>
    <col min="4" max="4" width="12.7109375" customWidth="1"/>
    <col min="5" max="5" width="7.7109375" customWidth="1"/>
    <col min="6" max="6" width="26.140625" customWidth="1"/>
    <col min="7" max="7" width="12.140625" customWidth="1"/>
    <col min="8" max="9" width="6.5703125" customWidth="1"/>
    <col min="10" max="10" width="8.85546875" customWidth="1"/>
    <col min="11" max="12" width="9.7109375" customWidth="1"/>
    <col min="13" max="16" width="10" customWidth="1"/>
    <col min="17" max="17" width="9.7109375" customWidth="1"/>
    <col min="18" max="20" width="10" customWidth="1"/>
    <col min="21" max="21" width="10.28515625" customWidth="1"/>
    <col min="22" max="22" width="15.7109375" customWidth="1"/>
    <col min="23" max="23" width="10.28515625" customWidth="1"/>
    <col min="24" max="24" width="14.42578125" customWidth="1"/>
    <col min="25" max="25" width="11.42578125" customWidth="1"/>
    <col min="26" max="26" width="17" customWidth="1"/>
    <col min="27" max="27" width="15" customWidth="1"/>
    <col min="28" max="28" width="16.5703125" customWidth="1"/>
    <col min="29" max="29" width="20.140625" customWidth="1"/>
    <col min="30" max="30" width="31.85546875" customWidth="1"/>
    <col min="31" max="32" width="11.42578125" customWidth="1"/>
    <col min="33" max="33" width="26.28515625" customWidth="1"/>
    <col min="34"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2107" t="s">
        <v>1116</v>
      </c>
      <c r="J2" s="1577"/>
      <c r="K2" s="1577"/>
      <c r="L2" s="1577"/>
      <c r="M2" s="1577"/>
      <c r="N2" s="1577"/>
      <c r="O2" s="1577"/>
      <c r="P2" s="1577"/>
      <c r="Q2" s="1577"/>
      <c r="R2" s="1577"/>
      <c r="S2" s="1577"/>
      <c r="T2" s="1577"/>
      <c r="U2" s="248" t="s">
        <v>47</v>
      </c>
      <c r="V2" s="249">
        <f t="shared" ref="V2:V3" si="0">X5+X39+X59+X79+X129+X151+X171+X192+X210+X230</f>
        <v>0.99999999999999989</v>
      </c>
      <c r="W2" s="2108"/>
      <c r="X2" s="1577"/>
      <c r="Y2" s="1577"/>
      <c r="Z2" s="1577"/>
      <c r="AA2" s="1577"/>
      <c r="AB2" s="1577"/>
      <c r="AC2" s="1577"/>
      <c r="AD2" s="1577"/>
      <c r="AE2" s="1577"/>
      <c r="AF2" s="1577"/>
      <c r="AG2" s="1577"/>
      <c r="AH2" s="1577"/>
      <c r="AI2" s="1975" t="s">
        <v>18</v>
      </c>
      <c r="AJ2" s="1751"/>
      <c r="AK2" s="247"/>
      <c r="AL2" s="247"/>
      <c r="AM2" s="247"/>
      <c r="AN2" s="247"/>
      <c r="AO2" s="247"/>
      <c r="AP2" s="247"/>
      <c r="AQ2" s="247"/>
      <c r="AR2" s="247"/>
      <c r="AS2" s="247"/>
    </row>
    <row r="3" spans="1:45" ht="21" customHeight="1">
      <c r="A3" s="1549"/>
      <c r="B3" s="1550"/>
      <c r="C3" s="1551"/>
      <c r="D3" s="1537"/>
      <c r="E3" s="1550"/>
      <c r="F3" s="1550"/>
      <c r="G3" s="1550"/>
      <c r="H3" s="1551"/>
      <c r="I3" s="1536"/>
      <c r="J3" s="1547"/>
      <c r="K3" s="1547"/>
      <c r="L3" s="1547"/>
      <c r="M3" s="1547"/>
      <c r="N3" s="1547"/>
      <c r="O3" s="1547"/>
      <c r="P3" s="1547"/>
      <c r="Q3" s="1547"/>
      <c r="R3" s="1547"/>
      <c r="S3" s="1547"/>
      <c r="T3" s="1547"/>
      <c r="U3" s="252" t="s">
        <v>48</v>
      </c>
      <c r="V3" s="253">
        <f t="shared" si="0"/>
        <v>0.67066666666666663</v>
      </c>
      <c r="W3" s="1547"/>
      <c r="X3" s="1547"/>
      <c r="Y3" s="1547"/>
      <c r="Z3" s="1547"/>
      <c r="AA3" s="1547"/>
      <c r="AB3" s="1547"/>
      <c r="AC3" s="1547"/>
      <c r="AD3" s="1547"/>
      <c r="AE3" s="1547"/>
      <c r="AF3" s="1547"/>
      <c r="AG3" s="1547"/>
      <c r="AH3" s="1547"/>
      <c r="AI3" s="1976">
        <v>43120</v>
      </c>
      <c r="AJ3" s="1977"/>
      <c r="AK3" s="247"/>
      <c r="AL3" s="247"/>
      <c r="AM3" s="247"/>
      <c r="AN3" s="247"/>
      <c r="AO3" s="247"/>
      <c r="AP3" s="247"/>
      <c r="AQ3" s="247"/>
      <c r="AR3" s="247"/>
      <c r="AS3" s="247"/>
    </row>
    <row r="4" spans="1:45" ht="39" customHeight="1">
      <c r="A4" s="1967" t="s">
        <v>106</v>
      </c>
      <c r="B4" s="1555"/>
      <c r="C4" s="255"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713" t="s">
        <v>75</v>
      </c>
      <c r="W4" s="713"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30.75" customHeight="1">
      <c r="A5" s="1733"/>
      <c r="B5" s="1548"/>
      <c r="C5" s="1932" t="s">
        <v>1119</v>
      </c>
      <c r="D5" s="1932" t="s">
        <v>209</v>
      </c>
      <c r="E5" s="2101">
        <v>2</v>
      </c>
      <c r="F5" s="2100" t="s">
        <v>1120</v>
      </c>
      <c r="G5" s="1932" t="s">
        <v>254</v>
      </c>
      <c r="H5" s="1951" t="s">
        <v>47</v>
      </c>
      <c r="I5" s="1583"/>
      <c r="J5" s="286"/>
      <c r="K5" s="361"/>
      <c r="L5" s="361"/>
      <c r="M5" s="361"/>
      <c r="N5" s="361"/>
      <c r="O5" s="361"/>
      <c r="P5" s="361"/>
      <c r="Q5" s="361"/>
      <c r="R5" s="361"/>
      <c r="S5" s="361"/>
      <c r="T5" s="715">
        <v>1</v>
      </c>
      <c r="U5" s="715">
        <v>1</v>
      </c>
      <c r="V5" s="716">
        <f t="shared" ref="V5:V6" si="1">SUM(J5:U5)</f>
        <v>2</v>
      </c>
      <c r="W5" s="1963">
        <v>0.1</v>
      </c>
      <c r="X5" s="270">
        <f>+(V5/V5)*W5</f>
        <v>0.1</v>
      </c>
      <c r="Y5" s="1956" t="s">
        <v>1124</v>
      </c>
      <c r="Z5" s="1577"/>
      <c r="AA5" s="1578"/>
      <c r="AB5" s="1956" t="s">
        <v>1125</v>
      </c>
      <c r="AC5" s="1577"/>
      <c r="AD5" s="1578"/>
      <c r="AE5" s="1956" t="s">
        <v>1126</v>
      </c>
      <c r="AF5" s="1577"/>
      <c r="AG5" s="1578"/>
      <c r="AH5" s="1956"/>
      <c r="AI5" s="1577"/>
      <c r="AJ5" s="1747"/>
      <c r="AK5" s="264"/>
      <c r="AL5" s="264"/>
      <c r="AM5" s="264"/>
      <c r="AN5" s="264"/>
      <c r="AO5" s="264"/>
      <c r="AP5" s="264"/>
      <c r="AQ5" s="264"/>
      <c r="AR5" s="264"/>
      <c r="AS5" s="264"/>
    </row>
    <row r="6" spans="1:45" ht="30.75" customHeight="1">
      <c r="A6" s="1968"/>
      <c r="B6" s="1580"/>
      <c r="C6" s="1558"/>
      <c r="D6" s="1558"/>
      <c r="E6" s="1558"/>
      <c r="F6" s="1558"/>
      <c r="G6" s="1558"/>
      <c r="H6" s="1942" t="s">
        <v>78</v>
      </c>
      <c r="I6" s="1580"/>
      <c r="J6" s="719"/>
      <c r="K6" s="647"/>
      <c r="L6" s="647"/>
      <c r="M6" s="647"/>
      <c r="N6" s="647"/>
      <c r="O6" s="647"/>
      <c r="P6" s="647"/>
      <c r="Q6" s="647"/>
      <c r="R6" s="647"/>
      <c r="S6" s="647"/>
      <c r="T6" s="647"/>
      <c r="U6" s="647"/>
      <c r="V6" s="716">
        <f t="shared" si="1"/>
        <v>0</v>
      </c>
      <c r="W6" s="1558"/>
      <c r="X6" s="720">
        <f>+V6/V5*W5</f>
        <v>0</v>
      </c>
      <c r="Y6" s="1557"/>
      <c r="Z6" s="1579"/>
      <c r="AA6" s="1580"/>
      <c r="AB6" s="1557"/>
      <c r="AC6" s="1579"/>
      <c r="AD6" s="1580"/>
      <c r="AE6" s="1557"/>
      <c r="AF6" s="1579"/>
      <c r="AG6" s="1580"/>
      <c r="AH6" s="1557"/>
      <c r="AI6" s="1579"/>
      <c r="AJ6" s="1923"/>
      <c r="AK6" s="264"/>
      <c r="AL6" s="264"/>
      <c r="AM6" s="264"/>
      <c r="AN6" s="264"/>
      <c r="AO6" s="264"/>
      <c r="AP6" s="264"/>
      <c r="AQ6" s="264"/>
      <c r="AR6" s="264"/>
      <c r="AS6" s="264"/>
    </row>
    <row r="7" spans="1:45" ht="21.75" customHeight="1">
      <c r="A7" s="2103" t="s">
        <v>1128</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751"/>
      <c r="AK7" s="264"/>
      <c r="AL7" s="264"/>
      <c r="AM7" s="264"/>
      <c r="AN7" s="264"/>
      <c r="AO7" s="264"/>
      <c r="AP7" s="264"/>
      <c r="AQ7" s="264"/>
      <c r="AR7" s="264"/>
      <c r="AS7" s="264"/>
    </row>
    <row r="8" spans="1:45" ht="21.75" customHeight="1">
      <c r="A8" s="1539"/>
      <c r="B8" s="1934">
        <v>1</v>
      </c>
      <c r="C8" s="2099" t="s">
        <v>1131</v>
      </c>
      <c r="D8" s="1577"/>
      <c r="E8" s="1577"/>
      <c r="F8" s="1577"/>
      <c r="G8" s="1578"/>
      <c r="H8" s="1969" t="s">
        <v>79</v>
      </c>
      <c r="I8" s="285" t="s">
        <v>47</v>
      </c>
      <c r="J8" s="286"/>
      <c r="K8" s="286"/>
      <c r="L8" s="286"/>
      <c r="M8" s="286"/>
      <c r="N8" s="286"/>
      <c r="O8" s="286"/>
      <c r="P8" s="286"/>
      <c r="Q8" s="286"/>
      <c r="R8" s="286"/>
      <c r="S8" s="286"/>
      <c r="T8" s="286"/>
      <c r="U8" s="286"/>
      <c r="V8" s="721">
        <f t="shared" ref="V8:V31" si="2">SUM(J8:U8)</f>
        <v>0</v>
      </c>
      <c r="W8" s="1943"/>
      <c r="X8" s="420">
        <f>V8*W8</f>
        <v>0</v>
      </c>
      <c r="Y8" s="1922"/>
      <c r="Z8" s="1577"/>
      <c r="AA8" s="1578"/>
      <c r="AB8" s="1922"/>
      <c r="AC8" s="1577"/>
      <c r="AD8" s="1578"/>
      <c r="AE8" s="1922"/>
      <c r="AF8" s="1577"/>
      <c r="AG8" s="1578"/>
      <c r="AH8" s="1922"/>
      <c r="AI8" s="1577"/>
      <c r="AJ8" s="1747"/>
      <c r="AK8" s="264"/>
      <c r="AL8" s="264"/>
      <c r="AM8" s="264"/>
      <c r="AN8" s="264"/>
      <c r="AO8" s="264"/>
      <c r="AP8" s="264"/>
      <c r="AQ8" s="264"/>
      <c r="AR8" s="264"/>
      <c r="AS8" s="264"/>
    </row>
    <row r="9" spans="1:45" ht="21.75" customHeight="1">
      <c r="A9" s="1539"/>
      <c r="B9" s="1558"/>
      <c r="C9" s="1557"/>
      <c r="D9" s="1579"/>
      <c r="E9" s="1579"/>
      <c r="F9" s="1579"/>
      <c r="G9" s="1580"/>
      <c r="H9" s="1970"/>
      <c r="I9" s="291" t="s">
        <v>48</v>
      </c>
      <c r="J9" s="286"/>
      <c r="K9" s="286"/>
      <c r="L9" s="286"/>
      <c r="M9" s="286"/>
      <c r="N9" s="286"/>
      <c r="O9" s="286"/>
      <c r="P9" s="286"/>
      <c r="Q9" s="286"/>
      <c r="R9" s="286"/>
      <c r="S9" s="286"/>
      <c r="T9" s="286"/>
      <c r="U9" s="286"/>
      <c r="V9" s="722">
        <f t="shared" si="2"/>
        <v>0</v>
      </c>
      <c r="W9" s="1558"/>
      <c r="X9" s="418">
        <f>+V9*W8</f>
        <v>0</v>
      </c>
      <c r="Y9" s="1557"/>
      <c r="Z9" s="1579"/>
      <c r="AA9" s="1580"/>
      <c r="AB9" s="1557"/>
      <c r="AC9" s="1579"/>
      <c r="AD9" s="1580"/>
      <c r="AE9" s="1557"/>
      <c r="AF9" s="1579"/>
      <c r="AG9" s="1580"/>
      <c r="AH9" s="1557"/>
      <c r="AI9" s="1579"/>
      <c r="AJ9" s="1923"/>
      <c r="AK9" s="264"/>
      <c r="AL9" s="264"/>
      <c r="AM9" s="264"/>
      <c r="AN9" s="264"/>
      <c r="AO9" s="264"/>
      <c r="AP9" s="264"/>
      <c r="AQ9" s="264"/>
      <c r="AR9" s="264"/>
      <c r="AS9" s="264"/>
    </row>
    <row r="10" spans="1:45" ht="21.75" customHeight="1">
      <c r="A10" s="1539"/>
      <c r="B10" s="1934">
        <v>2</v>
      </c>
      <c r="C10" s="1928" t="s">
        <v>1136</v>
      </c>
      <c r="D10" s="1577"/>
      <c r="E10" s="1577"/>
      <c r="F10" s="1577"/>
      <c r="G10" s="1578"/>
      <c r="H10" s="1969" t="s">
        <v>79</v>
      </c>
      <c r="I10" s="285" t="s">
        <v>47</v>
      </c>
      <c r="J10" s="286"/>
      <c r="K10" s="286">
        <v>0.05</v>
      </c>
      <c r="L10" s="286">
        <v>0.05</v>
      </c>
      <c r="M10" s="286">
        <v>0.9</v>
      </c>
      <c r="N10" s="286"/>
      <c r="O10" s="286"/>
      <c r="P10" s="286"/>
      <c r="Q10" s="286"/>
      <c r="R10" s="286"/>
      <c r="S10" s="286"/>
      <c r="T10" s="286"/>
      <c r="U10" s="286"/>
      <c r="V10" s="721">
        <f t="shared" si="2"/>
        <v>1</v>
      </c>
      <c r="W10" s="1943">
        <v>0.08</v>
      </c>
      <c r="X10" s="420">
        <f>V10*W10</f>
        <v>0.08</v>
      </c>
      <c r="Y10" s="2096" t="s">
        <v>1137</v>
      </c>
      <c r="Z10" s="1577"/>
      <c r="AA10" s="1578"/>
      <c r="AB10" s="2096" t="s">
        <v>1138</v>
      </c>
      <c r="AC10" s="1577"/>
      <c r="AD10" s="1578"/>
      <c r="AE10" s="1922"/>
      <c r="AF10" s="1577"/>
      <c r="AG10" s="1578"/>
      <c r="AH10" s="1922"/>
      <c r="AI10" s="1577"/>
      <c r="AJ10" s="1747"/>
      <c r="AK10" s="264"/>
      <c r="AL10" s="264"/>
      <c r="AM10" s="264"/>
      <c r="AN10" s="264"/>
      <c r="AO10" s="264"/>
      <c r="AP10" s="264"/>
      <c r="AQ10" s="264"/>
      <c r="AR10" s="264"/>
      <c r="AS10" s="264"/>
    </row>
    <row r="11" spans="1:45" ht="21.75" customHeight="1">
      <c r="A11" s="1539"/>
      <c r="B11" s="1558"/>
      <c r="C11" s="1557"/>
      <c r="D11" s="1579"/>
      <c r="E11" s="1579"/>
      <c r="F11" s="1579"/>
      <c r="G11" s="1580"/>
      <c r="H11" s="1970"/>
      <c r="I11" s="291" t="s">
        <v>48</v>
      </c>
      <c r="J11" s="293"/>
      <c r="K11" s="294">
        <v>0.05</v>
      </c>
      <c r="L11" s="294">
        <v>0.05</v>
      </c>
      <c r="M11" s="294">
        <v>0.9</v>
      </c>
      <c r="N11" s="293"/>
      <c r="O11" s="293"/>
      <c r="P11" s="293"/>
      <c r="Q11" s="293"/>
      <c r="R11" s="293"/>
      <c r="S11" s="293"/>
      <c r="T11" s="293"/>
      <c r="U11" s="293"/>
      <c r="V11" s="723">
        <f t="shared" si="2"/>
        <v>1</v>
      </c>
      <c r="W11" s="1558"/>
      <c r="X11" s="418">
        <f>V11*W10</f>
        <v>0.08</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21.75" customHeight="1">
      <c r="A12" s="1539"/>
      <c r="B12" s="1934">
        <v>1</v>
      </c>
      <c r="C12" s="1928" t="s">
        <v>1143</v>
      </c>
      <c r="D12" s="1577"/>
      <c r="E12" s="1577"/>
      <c r="F12" s="1577"/>
      <c r="G12" s="1578"/>
      <c r="H12" s="1969" t="s">
        <v>79</v>
      </c>
      <c r="I12" s="285" t="s">
        <v>47</v>
      </c>
      <c r="J12" s="286"/>
      <c r="K12" s="286"/>
      <c r="L12" s="286"/>
      <c r="M12" s="286">
        <v>1</v>
      </c>
      <c r="N12" s="286"/>
      <c r="O12" s="286"/>
      <c r="P12" s="286"/>
      <c r="Q12" s="286"/>
      <c r="R12" s="286"/>
      <c r="S12" s="286"/>
      <c r="T12" s="286"/>
      <c r="U12" s="286"/>
      <c r="V12" s="721">
        <f t="shared" si="2"/>
        <v>1</v>
      </c>
      <c r="W12" s="1943">
        <v>0.08</v>
      </c>
      <c r="X12" s="420">
        <f>V12*W12</f>
        <v>0.08</v>
      </c>
      <c r="Y12" s="1922"/>
      <c r="Z12" s="1577"/>
      <c r="AA12" s="1578"/>
      <c r="AB12" s="2096" t="s">
        <v>1144</v>
      </c>
      <c r="AC12" s="1577"/>
      <c r="AD12" s="1578"/>
      <c r="AE12" s="1922"/>
      <c r="AF12" s="1577"/>
      <c r="AG12" s="1578"/>
      <c r="AH12" s="1922"/>
      <c r="AI12" s="1577"/>
      <c r="AJ12" s="1747"/>
      <c r="AK12" s="264"/>
      <c r="AL12" s="264"/>
      <c r="AM12" s="264"/>
      <c r="AN12" s="264"/>
      <c r="AO12" s="264"/>
      <c r="AP12" s="264"/>
      <c r="AQ12" s="264"/>
      <c r="AR12" s="264"/>
      <c r="AS12" s="264"/>
    </row>
    <row r="13" spans="1:45" ht="21.75" customHeight="1">
      <c r="A13" s="1539"/>
      <c r="B13" s="1558"/>
      <c r="C13" s="1557"/>
      <c r="D13" s="1579"/>
      <c r="E13" s="1579"/>
      <c r="F13" s="1579"/>
      <c r="G13" s="1580"/>
      <c r="H13" s="1970"/>
      <c r="I13" s="291" t="s">
        <v>48</v>
      </c>
      <c r="J13" s="293"/>
      <c r="K13" s="293"/>
      <c r="L13" s="293"/>
      <c r="M13" s="294">
        <v>1</v>
      </c>
      <c r="N13" s="293"/>
      <c r="O13" s="293"/>
      <c r="P13" s="293"/>
      <c r="Q13" s="293"/>
      <c r="R13" s="293"/>
      <c r="S13" s="293"/>
      <c r="T13" s="293"/>
      <c r="U13" s="293"/>
      <c r="V13" s="723">
        <f t="shared" si="2"/>
        <v>1</v>
      </c>
      <c r="W13" s="1558"/>
      <c r="X13" s="418">
        <f>V13 *W12</f>
        <v>0.08</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21.75" customHeight="1">
      <c r="A14" s="1539"/>
      <c r="B14" s="1934">
        <v>3</v>
      </c>
      <c r="C14" s="1928" t="s">
        <v>1149</v>
      </c>
      <c r="D14" s="1577"/>
      <c r="E14" s="1577"/>
      <c r="F14" s="1577"/>
      <c r="G14" s="1578"/>
      <c r="H14" s="1969" t="s">
        <v>79</v>
      </c>
      <c r="I14" s="285" t="s">
        <v>47</v>
      </c>
      <c r="J14" s="286"/>
      <c r="K14" s="286"/>
      <c r="L14" s="286"/>
      <c r="M14" s="286">
        <v>0.34</v>
      </c>
      <c r="N14" s="286">
        <v>0.33</v>
      </c>
      <c r="O14" s="286">
        <v>0.33</v>
      </c>
      <c r="P14" s="286"/>
      <c r="Q14" s="286"/>
      <c r="R14" s="286"/>
      <c r="S14" s="286"/>
      <c r="T14" s="286"/>
      <c r="U14" s="286"/>
      <c r="V14" s="721">
        <f t="shared" si="2"/>
        <v>1</v>
      </c>
      <c r="W14" s="1943">
        <v>0.08</v>
      </c>
      <c r="X14" s="420">
        <f>V14*W14</f>
        <v>0.08</v>
      </c>
      <c r="Y14" s="1922"/>
      <c r="Z14" s="1577"/>
      <c r="AA14" s="1578"/>
      <c r="AB14" s="2096" t="s">
        <v>1151</v>
      </c>
      <c r="AC14" s="1577"/>
      <c r="AD14" s="1578"/>
      <c r="AE14" s="1922"/>
      <c r="AF14" s="1577"/>
      <c r="AG14" s="1578"/>
      <c r="AH14" s="1922"/>
      <c r="AI14" s="1577"/>
      <c r="AJ14" s="1747"/>
      <c r="AK14" s="264"/>
      <c r="AL14" s="264"/>
      <c r="AM14" s="264"/>
      <c r="AN14" s="264"/>
      <c r="AO14" s="264"/>
      <c r="AP14" s="264"/>
      <c r="AQ14" s="264"/>
      <c r="AR14" s="264"/>
      <c r="AS14" s="264"/>
    </row>
    <row r="15" spans="1:45" ht="21.75" customHeight="1">
      <c r="A15" s="1539"/>
      <c r="B15" s="1558"/>
      <c r="C15" s="1557"/>
      <c r="D15" s="1579"/>
      <c r="E15" s="1579"/>
      <c r="F15" s="1579"/>
      <c r="G15" s="1580"/>
      <c r="H15" s="1970"/>
      <c r="I15" s="291" t="s">
        <v>48</v>
      </c>
      <c r="J15" s="293"/>
      <c r="K15" s="293"/>
      <c r="L15" s="293"/>
      <c r="M15" s="294">
        <v>0.34</v>
      </c>
      <c r="N15" s="294">
        <v>0.33</v>
      </c>
      <c r="O15" s="294">
        <v>0.33</v>
      </c>
      <c r="P15" s="293"/>
      <c r="Q15" s="293"/>
      <c r="R15" s="293"/>
      <c r="S15" s="293"/>
      <c r="T15" s="293"/>
      <c r="U15" s="293"/>
      <c r="V15" s="723">
        <f t="shared" si="2"/>
        <v>1</v>
      </c>
      <c r="W15" s="1558"/>
      <c r="X15" s="418">
        <f>+V15*W14</f>
        <v>0.08</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21.75" customHeight="1">
      <c r="A16" s="1539"/>
      <c r="B16" s="1934">
        <v>4</v>
      </c>
      <c r="C16" s="1928" t="s">
        <v>1155</v>
      </c>
      <c r="D16" s="1577"/>
      <c r="E16" s="1577"/>
      <c r="F16" s="1577"/>
      <c r="G16" s="1578"/>
      <c r="H16" s="1969" t="s">
        <v>79</v>
      </c>
      <c r="I16" s="285" t="s">
        <v>47</v>
      </c>
      <c r="J16" s="286"/>
      <c r="K16" s="286"/>
      <c r="L16" s="286"/>
      <c r="M16" s="286">
        <v>0.1</v>
      </c>
      <c r="N16" s="286">
        <v>0.25</v>
      </c>
      <c r="O16" s="286">
        <v>0.25</v>
      </c>
      <c r="P16" s="286">
        <v>0.25</v>
      </c>
      <c r="Q16" s="286">
        <v>0.15</v>
      </c>
      <c r="R16" s="286"/>
      <c r="S16" s="286"/>
      <c r="T16" s="286"/>
      <c r="U16" s="286"/>
      <c r="V16" s="721">
        <f t="shared" si="2"/>
        <v>1</v>
      </c>
      <c r="W16" s="1943">
        <v>0.08</v>
      </c>
      <c r="X16" s="420">
        <f>V16*W16</f>
        <v>0.08</v>
      </c>
      <c r="Y16" s="1922"/>
      <c r="Z16" s="1577"/>
      <c r="AA16" s="1578"/>
      <c r="AB16" s="2096" t="s">
        <v>1157</v>
      </c>
      <c r="AC16" s="1577"/>
      <c r="AD16" s="1578"/>
      <c r="AE16" s="2098" t="s">
        <v>1158</v>
      </c>
      <c r="AF16" s="1577"/>
      <c r="AG16" s="1578"/>
      <c r="AH16" s="1922"/>
      <c r="AI16" s="1577"/>
      <c r="AJ16" s="1747"/>
      <c r="AK16" s="264"/>
      <c r="AL16" s="264"/>
      <c r="AM16" s="264"/>
      <c r="AN16" s="264"/>
      <c r="AO16" s="264"/>
      <c r="AP16" s="264"/>
      <c r="AQ16" s="264"/>
      <c r="AR16" s="264"/>
      <c r="AS16" s="264"/>
    </row>
    <row r="17" spans="1:45" ht="21.75" customHeight="1">
      <c r="A17" s="1539"/>
      <c r="B17" s="1558"/>
      <c r="C17" s="1557"/>
      <c r="D17" s="1579"/>
      <c r="E17" s="1579"/>
      <c r="F17" s="1579"/>
      <c r="G17" s="1580"/>
      <c r="H17" s="1970"/>
      <c r="I17" s="291" t="s">
        <v>48</v>
      </c>
      <c r="J17" s="293"/>
      <c r="K17" s="293"/>
      <c r="L17" s="293"/>
      <c r="M17" s="294">
        <v>0.1</v>
      </c>
      <c r="N17" s="294">
        <v>0.25</v>
      </c>
      <c r="O17" s="294">
        <v>0.25</v>
      </c>
      <c r="P17" s="294">
        <v>0.25</v>
      </c>
      <c r="Q17" s="294">
        <v>0.15</v>
      </c>
      <c r="R17" s="293"/>
      <c r="S17" s="293"/>
      <c r="T17" s="293"/>
      <c r="U17" s="293"/>
      <c r="V17" s="723">
        <f t="shared" si="2"/>
        <v>1</v>
      </c>
      <c r="W17" s="1558"/>
      <c r="X17" s="418">
        <f>+V17*W16</f>
        <v>0.08</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21.75" customHeight="1">
      <c r="A18" s="1539"/>
      <c r="B18" s="1934">
        <v>5</v>
      </c>
      <c r="C18" s="1928" t="s">
        <v>1162</v>
      </c>
      <c r="D18" s="1577"/>
      <c r="E18" s="1577"/>
      <c r="F18" s="1577"/>
      <c r="G18" s="1578"/>
      <c r="H18" s="1969" t="s">
        <v>79</v>
      </c>
      <c r="I18" s="285" t="s">
        <v>47</v>
      </c>
      <c r="J18" s="286"/>
      <c r="K18" s="286"/>
      <c r="L18" s="286"/>
      <c r="M18" s="286"/>
      <c r="N18" s="286"/>
      <c r="O18" s="286"/>
      <c r="P18" s="286"/>
      <c r="Q18" s="286">
        <v>0.5</v>
      </c>
      <c r="R18" s="286">
        <v>0.5</v>
      </c>
      <c r="S18" s="286"/>
      <c r="T18" s="286"/>
      <c r="U18" s="286"/>
      <c r="V18" s="721">
        <f t="shared" si="2"/>
        <v>1</v>
      </c>
      <c r="W18" s="1943">
        <v>0.08</v>
      </c>
      <c r="X18" s="420">
        <f>V18*W18</f>
        <v>0.08</v>
      </c>
      <c r="Y18" s="1922"/>
      <c r="Z18" s="1577"/>
      <c r="AA18" s="1578"/>
      <c r="AB18" s="1922"/>
      <c r="AC18" s="1577"/>
      <c r="AD18" s="1578"/>
      <c r="AE18" s="2097" t="s">
        <v>1167</v>
      </c>
      <c r="AF18" s="1577"/>
      <c r="AG18" s="1578"/>
      <c r="AH18" s="1922"/>
      <c r="AI18" s="1577"/>
      <c r="AJ18" s="1747"/>
      <c r="AK18" s="264"/>
      <c r="AL18" s="264"/>
      <c r="AM18" s="264"/>
      <c r="AN18" s="264"/>
      <c r="AO18" s="264"/>
      <c r="AP18" s="264"/>
      <c r="AQ18" s="264"/>
      <c r="AR18" s="264"/>
      <c r="AS18" s="264"/>
    </row>
    <row r="19" spans="1:45" ht="21.75" customHeight="1">
      <c r="A19" s="1539"/>
      <c r="B19" s="1558"/>
      <c r="C19" s="1557"/>
      <c r="D19" s="1579"/>
      <c r="E19" s="1579"/>
      <c r="F19" s="1579"/>
      <c r="G19" s="1580"/>
      <c r="H19" s="1970"/>
      <c r="I19" s="291" t="s">
        <v>48</v>
      </c>
      <c r="J19" s="293"/>
      <c r="K19" s="293"/>
      <c r="L19" s="293"/>
      <c r="M19" s="293"/>
      <c r="N19" s="293"/>
      <c r="O19" s="293"/>
      <c r="P19" s="293"/>
      <c r="Q19" s="294">
        <v>0.5</v>
      </c>
      <c r="R19" s="294">
        <v>0.5</v>
      </c>
      <c r="S19" s="293"/>
      <c r="T19" s="293"/>
      <c r="U19" s="293"/>
      <c r="V19" s="723">
        <f t="shared" si="2"/>
        <v>1</v>
      </c>
      <c r="W19" s="1558"/>
      <c r="X19" s="418">
        <f>+V19*W18</f>
        <v>0.08</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21.75" customHeight="1">
      <c r="A20" s="1539"/>
      <c r="B20" s="1934">
        <v>6</v>
      </c>
      <c r="C20" s="1928" t="s">
        <v>1168</v>
      </c>
      <c r="D20" s="1577"/>
      <c r="E20" s="1577"/>
      <c r="F20" s="1577"/>
      <c r="G20" s="1578"/>
      <c r="H20" s="1969" t="s">
        <v>79</v>
      </c>
      <c r="I20" s="285" t="s">
        <v>47</v>
      </c>
      <c r="J20" s="286"/>
      <c r="K20" s="286"/>
      <c r="L20" s="286"/>
      <c r="M20" s="286"/>
      <c r="N20" s="286"/>
      <c r="O20" s="286"/>
      <c r="P20" s="286"/>
      <c r="Q20" s="286"/>
      <c r="R20" s="286">
        <v>0.15</v>
      </c>
      <c r="S20" s="286">
        <v>0.4</v>
      </c>
      <c r="T20" s="286">
        <v>0.45</v>
      </c>
      <c r="U20" s="286"/>
      <c r="V20" s="721">
        <f t="shared" si="2"/>
        <v>1</v>
      </c>
      <c r="W20" s="1943">
        <v>0.1</v>
      </c>
      <c r="X20" s="724">
        <f>V20*W20</f>
        <v>0.1</v>
      </c>
      <c r="Y20" s="1922"/>
      <c r="Z20" s="1577"/>
      <c r="AA20" s="1578"/>
      <c r="AB20" s="1922"/>
      <c r="AC20" s="1577"/>
      <c r="AD20" s="1578"/>
      <c r="AE20" s="2024" t="s">
        <v>1169</v>
      </c>
      <c r="AF20" s="1577"/>
      <c r="AG20" s="1577"/>
      <c r="AH20" s="1922"/>
      <c r="AI20" s="1577"/>
      <c r="AJ20" s="1747"/>
      <c r="AK20" s="264"/>
      <c r="AL20" s="264"/>
      <c r="AM20" s="264"/>
      <c r="AN20" s="264"/>
      <c r="AO20" s="264"/>
      <c r="AP20" s="264"/>
      <c r="AQ20" s="264"/>
      <c r="AR20" s="264"/>
      <c r="AS20" s="264"/>
    </row>
    <row r="21" spans="1:45" ht="21.75" customHeight="1">
      <c r="A21" s="1539"/>
      <c r="B21" s="1558"/>
      <c r="C21" s="1557"/>
      <c r="D21" s="1579"/>
      <c r="E21" s="1579"/>
      <c r="F21" s="1579"/>
      <c r="G21" s="1580"/>
      <c r="H21" s="1970"/>
      <c r="I21" s="291" t="s">
        <v>48</v>
      </c>
      <c r="J21" s="293"/>
      <c r="K21" s="293"/>
      <c r="L21" s="293"/>
      <c r="M21" s="293"/>
      <c r="N21" s="293"/>
      <c r="O21" s="293"/>
      <c r="P21" s="293"/>
      <c r="Q21" s="293"/>
      <c r="R21" s="294">
        <v>0.15</v>
      </c>
      <c r="S21" s="293"/>
      <c r="T21" s="293"/>
      <c r="U21" s="293"/>
      <c r="V21" s="723">
        <f t="shared" si="2"/>
        <v>0.15</v>
      </c>
      <c r="W21" s="1558"/>
      <c r="X21" s="725">
        <f>+V21*W20</f>
        <v>1.4999999999999999E-2</v>
      </c>
      <c r="Y21" s="1557"/>
      <c r="Z21" s="1579"/>
      <c r="AA21" s="1580"/>
      <c r="AB21" s="1557"/>
      <c r="AC21" s="1579"/>
      <c r="AD21" s="1580"/>
      <c r="AE21" s="1536"/>
      <c r="AF21" s="1547"/>
      <c r="AG21" s="1547"/>
      <c r="AH21" s="1557"/>
      <c r="AI21" s="1579"/>
      <c r="AJ21" s="1923"/>
      <c r="AK21" s="264"/>
      <c r="AL21" s="264"/>
      <c r="AM21" s="264"/>
      <c r="AN21" s="264"/>
      <c r="AO21" s="264"/>
      <c r="AP21" s="264"/>
      <c r="AQ21" s="264"/>
      <c r="AR21" s="264"/>
      <c r="AS21" s="264"/>
    </row>
    <row r="22" spans="1:45" ht="21.75" customHeight="1">
      <c r="A22" s="1539"/>
      <c r="B22" s="1922">
        <v>7</v>
      </c>
      <c r="C22" s="2099" t="s">
        <v>1170</v>
      </c>
      <c r="D22" s="1577"/>
      <c r="E22" s="1577"/>
      <c r="F22" s="1577"/>
      <c r="G22" s="1578"/>
      <c r="H22" s="2023" t="s">
        <v>79</v>
      </c>
      <c r="I22" s="376" t="s">
        <v>47</v>
      </c>
      <c r="J22" s="286"/>
      <c r="K22" s="286"/>
      <c r="L22" s="286"/>
      <c r="M22" s="286"/>
      <c r="N22" s="286"/>
      <c r="O22" s="286"/>
      <c r="P22" s="286"/>
      <c r="Q22" s="286"/>
      <c r="R22" s="286"/>
      <c r="S22" s="286"/>
      <c r="T22" s="286"/>
      <c r="U22" s="286"/>
      <c r="V22" s="722">
        <f t="shared" si="2"/>
        <v>0</v>
      </c>
      <c r="W22" s="1943"/>
      <c r="X22" s="724">
        <f>V22*W22</f>
        <v>0</v>
      </c>
      <c r="Y22" s="1922"/>
      <c r="Z22" s="1577"/>
      <c r="AA22" s="1578"/>
      <c r="AB22" s="1922"/>
      <c r="AC22" s="1577"/>
      <c r="AD22" s="1578"/>
      <c r="AE22" s="2024"/>
      <c r="AF22" s="1577"/>
      <c r="AG22" s="1577"/>
      <c r="AH22" s="1922"/>
      <c r="AI22" s="1577"/>
      <c r="AJ22" s="1747"/>
      <c r="AK22" s="264"/>
      <c r="AL22" s="264"/>
      <c r="AM22" s="264"/>
      <c r="AN22" s="264"/>
      <c r="AO22" s="264"/>
      <c r="AP22" s="264"/>
      <c r="AQ22" s="264"/>
      <c r="AR22" s="264"/>
      <c r="AS22" s="264"/>
    </row>
    <row r="23" spans="1:45" ht="21.75" customHeight="1">
      <c r="A23" s="1539"/>
      <c r="B23" s="1557"/>
      <c r="C23" s="1557"/>
      <c r="D23" s="1579"/>
      <c r="E23" s="1579"/>
      <c r="F23" s="1579"/>
      <c r="G23" s="1580"/>
      <c r="H23" s="1557"/>
      <c r="I23" s="726" t="s">
        <v>48</v>
      </c>
      <c r="J23" s="293"/>
      <c r="K23" s="293"/>
      <c r="L23" s="293"/>
      <c r="M23" s="293"/>
      <c r="N23" s="293"/>
      <c r="O23" s="293"/>
      <c r="P23" s="293"/>
      <c r="Q23" s="293"/>
      <c r="R23" s="293"/>
      <c r="S23" s="293"/>
      <c r="T23" s="293"/>
      <c r="U23" s="293"/>
      <c r="V23" s="723">
        <f t="shared" si="2"/>
        <v>0</v>
      </c>
      <c r="W23" s="1558"/>
      <c r="X23" s="725">
        <f>+V23*W22</f>
        <v>0</v>
      </c>
      <c r="Y23" s="1557"/>
      <c r="Z23" s="1579"/>
      <c r="AA23" s="1580"/>
      <c r="AB23" s="1557"/>
      <c r="AC23" s="1579"/>
      <c r="AD23" s="1580"/>
      <c r="AE23" s="1536"/>
      <c r="AF23" s="1547"/>
      <c r="AG23" s="1547"/>
      <c r="AH23" s="1557"/>
      <c r="AI23" s="1579"/>
      <c r="AJ23" s="1923"/>
      <c r="AK23" s="264"/>
      <c r="AL23" s="264"/>
      <c r="AM23" s="264"/>
      <c r="AN23" s="264"/>
      <c r="AO23" s="264"/>
      <c r="AP23" s="264"/>
      <c r="AQ23" s="264"/>
      <c r="AR23" s="264"/>
      <c r="AS23" s="264"/>
    </row>
    <row r="24" spans="1:45" ht="21.75" customHeight="1">
      <c r="A24" s="1539"/>
      <c r="B24" s="1934">
        <v>8</v>
      </c>
      <c r="C24" s="1928" t="s">
        <v>1136</v>
      </c>
      <c r="D24" s="1577"/>
      <c r="E24" s="1577"/>
      <c r="F24" s="1577"/>
      <c r="G24" s="1578"/>
      <c r="H24" s="2023" t="s">
        <v>79</v>
      </c>
      <c r="I24" s="376" t="s">
        <v>47</v>
      </c>
      <c r="J24" s="286"/>
      <c r="K24" s="286"/>
      <c r="L24" s="286">
        <v>0.2</v>
      </c>
      <c r="M24" s="286">
        <v>0.8</v>
      </c>
      <c r="N24" s="286"/>
      <c r="O24" s="286"/>
      <c r="P24" s="286"/>
      <c r="Q24" s="286"/>
      <c r="R24" s="286"/>
      <c r="S24" s="286"/>
      <c r="T24" s="286"/>
      <c r="U24" s="286"/>
      <c r="V24" s="727">
        <f t="shared" si="2"/>
        <v>1</v>
      </c>
      <c r="W24" s="1943">
        <v>0.08</v>
      </c>
      <c r="X24" s="724">
        <f>V24*W24</f>
        <v>0.08</v>
      </c>
      <c r="Y24" s="2024" t="s">
        <v>1171</v>
      </c>
      <c r="Z24" s="1577"/>
      <c r="AA24" s="1578"/>
      <c r="AB24" s="2105" t="s">
        <v>1172</v>
      </c>
      <c r="AC24" s="1577"/>
      <c r="AD24" s="1578"/>
      <c r="AE24" s="2024"/>
      <c r="AF24" s="1577"/>
      <c r="AG24" s="1577"/>
      <c r="AH24" s="1922"/>
      <c r="AI24" s="1577"/>
      <c r="AJ24" s="1747"/>
      <c r="AK24" s="264"/>
      <c r="AL24" s="264"/>
      <c r="AM24" s="264"/>
      <c r="AN24" s="264"/>
      <c r="AO24" s="264"/>
      <c r="AP24" s="264"/>
      <c r="AQ24" s="264"/>
      <c r="AR24" s="264"/>
      <c r="AS24" s="264"/>
    </row>
    <row r="25" spans="1:45" ht="21.75" customHeight="1">
      <c r="A25" s="1539"/>
      <c r="B25" s="1558"/>
      <c r="C25" s="1557"/>
      <c r="D25" s="1579"/>
      <c r="E25" s="1579"/>
      <c r="F25" s="1579"/>
      <c r="G25" s="1580"/>
      <c r="H25" s="1557"/>
      <c r="I25" s="726" t="s">
        <v>48</v>
      </c>
      <c r="J25" s="293"/>
      <c r="K25" s="293"/>
      <c r="L25" s="294">
        <v>0.2</v>
      </c>
      <c r="M25" s="294">
        <v>0.8</v>
      </c>
      <c r="N25" s="293"/>
      <c r="O25" s="293"/>
      <c r="P25" s="293"/>
      <c r="Q25" s="293"/>
      <c r="R25" s="293"/>
      <c r="S25" s="293"/>
      <c r="T25" s="293"/>
      <c r="U25" s="293"/>
      <c r="V25" s="723">
        <f t="shared" si="2"/>
        <v>1</v>
      </c>
      <c r="W25" s="1558"/>
      <c r="X25" s="725">
        <f>V25*W24</f>
        <v>0.08</v>
      </c>
      <c r="Y25" s="1557"/>
      <c r="Z25" s="1579"/>
      <c r="AA25" s="1580"/>
      <c r="AB25" s="1557"/>
      <c r="AC25" s="1579"/>
      <c r="AD25" s="1580"/>
      <c r="AE25" s="1536"/>
      <c r="AF25" s="1547"/>
      <c r="AG25" s="1547"/>
      <c r="AH25" s="1557"/>
      <c r="AI25" s="1579"/>
      <c r="AJ25" s="1923"/>
      <c r="AK25" s="264"/>
      <c r="AL25" s="264"/>
      <c r="AM25" s="264"/>
      <c r="AN25" s="264"/>
      <c r="AO25" s="264"/>
      <c r="AP25" s="264"/>
      <c r="AQ25" s="264"/>
      <c r="AR25" s="264"/>
      <c r="AS25" s="264"/>
    </row>
    <row r="26" spans="1:45" ht="21.75" customHeight="1">
      <c r="A26" s="1539"/>
      <c r="B26" s="1922">
        <v>9</v>
      </c>
      <c r="C26" s="1928" t="s">
        <v>1143</v>
      </c>
      <c r="D26" s="1577"/>
      <c r="E26" s="1577"/>
      <c r="F26" s="1577"/>
      <c r="G26" s="1578"/>
      <c r="H26" s="2023" t="s">
        <v>79</v>
      </c>
      <c r="I26" s="376" t="s">
        <v>47</v>
      </c>
      <c r="J26" s="286"/>
      <c r="K26" s="286"/>
      <c r="L26" s="286"/>
      <c r="M26" s="286"/>
      <c r="N26" s="286">
        <v>0.5</v>
      </c>
      <c r="O26" s="286">
        <v>0.5</v>
      </c>
      <c r="P26" s="286"/>
      <c r="Q26" s="286"/>
      <c r="R26" s="286"/>
      <c r="S26" s="286"/>
      <c r="T26" s="286"/>
      <c r="U26" s="286"/>
      <c r="V26" s="727">
        <f t="shared" si="2"/>
        <v>1</v>
      </c>
      <c r="W26" s="1943">
        <v>0.08</v>
      </c>
      <c r="X26" s="724">
        <f>V26*W26</f>
        <v>0.08</v>
      </c>
      <c r="Y26" s="1922"/>
      <c r="Z26" s="1577"/>
      <c r="AA26" s="1578"/>
      <c r="AB26" s="2105" t="s">
        <v>1176</v>
      </c>
      <c r="AC26" s="1577"/>
      <c r="AD26" s="1578"/>
      <c r="AE26" s="2024"/>
      <c r="AF26" s="1577"/>
      <c r="AG26" s="1577"/>
      <c r="AH26" s="1922"/>
      <c r="AI26" s="1577"/>
      <c r="AJ26" s="1747"/>
      <c r="AK26" s="264"/>
      <c r="AL26" s="264"/>
      <c r="AM26" s="264"/>
      <c r="AN26" s="264"/>
      <c r="AO26" s="264"/>
      <c r="AP26" s="264"/>
      <c r="AQ26" s="264"/>
      <c r="AR26" s="264"/>
      <c r="AS26" s="264"/>
    </row>
    <row r="27" spans="1:45" ht="21.75" customHeight="1">
      <c r="A27" s="1539"/>
      <c r="B27" s="1557"/>
      <c r="C27" s="1557"/>
      <c r="D27" s="1579"/>
      <c r="E27" s="1579"/>
      <c r="F27" s="1579"/>
      <c r="G27" s="1580"/>
      <c r="H27" s="1557"/>
      <c r="I27" s="726" t="s">
        <v>48</v>
      </c>
      <c r="J27" s="293"/>
      <c r="K27" s="293"/>
      <c r="L27" s="293"/>
      <c r="M27" s="293"/>
      <c r="N27" s="294">
        <v>0.5</v>
      </c>
      <c r="O27" s="294">
        <v>0.5</v>
      </c>
      <c r="P27" s="293"/>
      <c r="Q27" s="293"/>
      <c r="R27" s="293"/>
      <c r="S27" s="293"/>
      <c r="T27" s="293"/>
      <c r="U27" s="293"/>
      <c r="V27" s="723">
        <f t="shared" si="2"/>
        <v>1</v>
      </c>
      <c r="W27" s="1558"/>
      <c r="X27" s="725">
        <f>V27*W26</f>
        <v>0.08</v>
      </c>
      <c r="Y27" s="1557"/>
      <c r="Z27" s="1579"/>
      <c r="AA27" s="1580"/>
      <c r="AB27" s="1557"/>
      <c r="AC27" s="1579"/>
      <c r="AD27" s="1580"/>
      <c r="AE27" s="1536"/>
      <c r="AF27" s="1547"/>
      <c r="AG27" s="1547"/>
      <c r="AH27" s="1557"/>
      <c r="AI27" s="1579"/>
      <c r="AJ27" s="1923"/>
      <c r="AK27" s="264"/>
      <c r="AL27" s="264"/>
      <c r="AM27" s="264"/>
      <c r="AN27" s="264"/>
      <c r="AO27" s="264"/>
      <c r="AP27" s="264"/>
      <c r="AQ27" s="264"/>
      <c r="AR27" s="264"/>
      <c r="AS27" s="264"/>
    </row>
    <row r="28" spans="1:45" ht="21.75" customHeight="1">
      <c r="A28" s="1539"/>
      <c r="B28" s="1934">
        <v>10</v>
      </c>
      <c r="C28" s="1928" t="s">
        <v>1149</v>
      </c>
      <c r="D28" s="1577"/>
      <c r="E28" s="1577"/>
      <c r="F28" s="1577"/>
      <c r="G28" s="1578"/>
      <c r="H28" s="2023" t="s">
        <v>79</v>
      </c>
      <c r="I28" s="376" t="s">
        <v>47</v>
      </c>
      <c r="J28" s="286"/>
      <c r="K28" s="286"/>
      <c r="L28" s="286"/>
      <c r="M28" s="286"/>
      <c r="N28" s="286"/>
      <c r="O28" s="286">
        <v>0.5</v>
      </c>
      <c r="P28" s="286">
        <v>0.5</v>
      </c>
      <c r="Q28" s="286"/>
      <c r="R28" s="286"/>
      <c r="S28" s="286"/>
      <c r="T28" s="286"/>
      <c r="U28" s="286"/>
      <c r="V28" s="727">
        <f t="shared" si="2"/>
        <v>1</v>
      </c>
      <c r="W28" s="1943">
        <v>0.08</v>
      </c>
      <c r="X28" s="724">
        <f>V28*W28</f>
        <v>0.08</v>
      </c>
      <c r="Y28" s="1922"/>
      <c r="Z28" s="1577"/>
      <c r="AA28" s="1578"/>
      <c r="AB28" s="2105" t="s">
        <v>1179</v>
      </c>
      <c r="AC28" s="1577"/>
      <c r="AD28" s="1578"/>
      <c r="AE28" s="2097" t="s">
        <v>1180</v>
      </c>
      <c r="AF28" s="1577"/>
      <c r="AG28" s="1578"/>
      <c r="AH28" s="1922"/>
      <c r="AI28" s="1577"/>
      <c r="AJ28" s="1747"/>
      <c r="AK28" s="264"/>
      <c r="AL28" s="264"/>
      <c r="AM28" s="264"/>
      <c r="AN28" s="264"/>
      <c r="AO28" s="264"/>
      <c r="AP28" s="264"/>
      <c r="AQ28" s="264"/>
      <c r="AR28" s="264"/>
      <c r="AS28" s="264"/>
    </row>
    <row r="29" spans="1:45" ht="21.75" customHeight="1">
      <c r="A29" s="1539"/>
      <c r="B29" s="1558"/>
      <c r="C29" s="1557"/>
      <c r="D29" s="1579"/>
      <c r="E29" s="1579"/>
      <c r="F29" s="1579"/>
      <c r="G29" s="1580"/>
      <c r="H29" s="1557"/>
      <c r="I29" s="726" t="s">
        <v>48</v>
      </c>
      <c r="J29" s="293"/>
      <c r="K29" s="293"/>
      <c r="L29" s="293"/>
      <c r="M29" s="293"/>
      <c r="N29" s="293"/>
      <c r="O29" s="294">
        <v>0.5</v>
      </c>
      <c r="P29" s="294">
        <v>0.5</v>
      </c>
      <c r="Q29" s="293"/>
      <c r="R29" s="293"/>
      <c r="S29" s="293"/>
      <c r="T29" s="293"/>
      <c r="U29" s="293"/>
      <c r="V29" s="723">
        <f t="shared" si="2"/>
        <v>1</v>
      </c>
      <c r="W29" s="1558"/>
      <c r="X29" s="725">
        <f>V29*W28</f>
        <v>0.08</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21.75" customHeight="1">
      <c r="A30" s="1539"/>
      <c r="B30" s="1922">
        <v>11</v>
      </c>
      <c r="C30" s="1928" t="s">
        <v>1155</v>
      </c>
      <c r="D30" s="1577"/>
      <c r="E30" s="1577"/>
      <c r="F30" s="1577"/>
      <c r="G30" s="1578"/>
      <c r="H30" s="2023" t="s">
        <v>79</v>
      </c>
      <c r="I30" s="376" t="s">
        <v>47</v>
      </c>
      <c r="J30" s="286"/>
      <c r="K30" s="286"/>
      <c r="L30" s="286"/>
      <c r="M30" s="286"/>
      <c r="N30" s="286"/>
      <c r="O30" s="286"/>
      <c r="P30" s="286"/>
      <c r="Q30" s="286">
        <v>0.5</v>
      </c>
      <c r="R30" s="286">
        <v>0.5</v>
      </c>
      <c r="S30" s="286"/>
      <c r="T30" s="286"/>
      <c r="U30" s="286"/>
      <c r="V30" s="727">
        <f t="shared" si="2"/>
        <v>1</v>
      </c>
      <c r="W30" s="1943">
        <v>0.08</v>
      </c>
      <c r="X30" s="724">
        <f>V30*W30</f>
        <v>0.08</v>
      </c>
      <c r="Y30" s="1922"/>
      <c r="Z30" s="1577"/>
      <c r="AA30" s="1578"/>
      <c r="AB30" s="1922"/>
      <c r="AC30" s="1577"/>
      <c r="AD30" s="1578"/>
      <c r="AE30" s="2105" t="s">
        <v>1183</v>
      </c>
      <c r="AF30" s="1577"/>
      <c r="AG30" s="1578"/>
      <c r="AH30" s="1922"/>
      <c r="AI30" s="1577"/>
      <c r="AJ30" s="1747"/>
      <c r="AK30" s="264"/>
      <c r="AL30" s="264"/>
      <c r="AM30" s="264"/>
      <c r="AN30" s="264"/>
      <c r="AO30" s="264"/>
      <c r="AP30" s="264"/>
      <c r="AQ30" s="264"/>
      <c r="AR30" s="264"/>
      <c r="AS30" s="264"/>
    </row>
    <row r="31" spans="1:45" ht="21.75" customHeight="1">
      <c r="A31" s="1539"/>
      <c r="B31" s="1557"/>
      <c r="C31" s="1557"/>
      <c r="D31" s="1579"/>
      <c r="E31" s="1579"/>
      <c r="F31" s="1579"/>
      <c r="G31" s="1580"/>
      <c r="H31" s="1557"/>
      <c r="I31" s="726" t="s">
        <v>48</v>
      </c>
      <c r="J31" s="293"/>
      <c r="K31" s="293"/>
      <c r="L31" s="293"/>
      <c r="M31" s="293"/>
      <c r="N31" s="293"/>
      <c r="O31" s="293"/>
      <c r="P31" s="293"/>
      <c r="Q31" s="294">
        <v>0.5</v>
      </c>
      <c r="R31" s="294">
        <v>0.5</v>
      </c>
      <c r="S31" s="293"/>
      <c r="T31" s="293"/>
      <c r="U31" s="293"/>
      <c r="V31" s="723">
        <f t="shared" si="2"/>
        <v>1</v>
      </c>
      <c r="W31" s="1558"/>
      <c r="X31" s="725">
        <f>V31*X32</f>
        <v>0.08</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21.75" customHeight="1">
      <c r="A32" s="1539"/>
      <c r="B32" s="1934">
        <v>12</v>
      </c>
      <c r="C32" s="1928" t="s">
        <v>1162</v>
      </c>
      <c r="D32" s="1577"/>
      <c r="E32" s="1577"/>
      <c r="F32" s="1577"/>
      <c r="G32" s="1578"/>
      <c r="H32" s="2023" t="s">
        <v>79</v>
      </c>
      <c r="I32" s="376" t="s">
        <v>47</v>
      </c>
      <c r="J32" s="286"/>
      <c r="K32" s="286"/>
      <c r="L32" s="286"/>
      <c r="M32" s="286"/>
      <c r="N32" s="286"/>
      <c r="O32" s="286"/>
      <c r="P32" s="286"/>
      <c r="Q32" s="286"/>
      <c r="R32" s="286"/>
      <c r="S32" s="286">
        <v>0.5</v>
      </c>
      <c r="T32" s="286">
        <v>0.5</v>
      </c>
      <c r="U32" s="286"/>
      <c r="V32" s="727">
        <f>SUM(S32:U32)</f>
        <v>1</v>
      </c>
      <c r="W32" s="1943">
        <v>0.08</v>
      </c>
      <c r="X32" s="724">
        <f>V32*W32</f>
        <v>0.08</v>
      </c>
      <c r="Y32" s="1922"/>
      <c r="Z32" s="1577"/>
      <c r="AA32" s="1578"/>
      <c r="AB32" s="1922"/>
      <c r="AC32" s="1577"/>
      <c r="AD32" s="1578"/>
      <c r="AE32" s="1922"/>
      <c r="AF32" s="1577"/>
      <c r="AG32" s="1578"/>
      <c r="AH32" s="1922"/>
      <c r="AI32" s="1577"/>
      <c r="AJ32" s="1747"/>
      <c r="AK32" s="264"/>
      <c r="AL32" s="264"/>
      <c r="AM32" s="264"/>
      <c r="AN32" s="264"/>
      <c r="AO32" s="264"/>
      <c r="AP32" s="264"/>
      <c r="AQ32" s="264"/>
      <c r="AR32" s="264"/>
      <c r="AS32" s="264"/>
    </row>
    <row r="33" spans="1:45" ht="21.75" customHeight="1">
      <c r="A33" s="1539"/>
      <c r="B33" s="1558"/>
      <c r="C33" s="1557"/>
      <c r="D33" s="1579"/>
      <c r="E33" s="1579"/>
      <c r="F33" s="1579"/>
      <c r="G33" s="1580"/>
      <c r="H33" s="1557"/>
      <c r="I33" s="726" t="s">
        <v>48</v>
      </c>
      <c r="J33" s="293"/>
      <c r="K33" s="293"/>
      <c r="L33" s="293"/>
      <c r="M33" s="293"/>
      <c r="N33" s="293"/>
      <c r="O33" s="293"/>
      <c r="P33" s="293"/>
      <c r="Q33" s="293"/>
      <c r="R33" s="293"/>
      <c r="S33" s="293"/>
      <c r="T33" s="293"/>
      <c r="U33" s="293"/>
      <c r="V33" s="723">
        <f>SUM(J33:U33)</f>
        <v>0</v>
      </c>
      <c r="W33" s="1558"/>
      <c r="X33" s="725">
        <f>V33*W32</f>
        <v>0</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21.75" customHeight="1">
      <c r="A34" s="1539"/>
      <c r="B34" s="1922">
        <v>13</v>
      </c>
      <c r="C34" s="1928" t="s">
        <v>1168</v>
      </c>
      <c r="D34" s="1577"/>
      <c r="E34" s="1577"/>
      <c r="F34" s="1577"/>
      <c r="G34" s="1578"/>
      <c r="H34" s="2023" t="s">
        <v>79</v>
      </c>
      <c r="I34" s="376" t="s">
        <v>47</v>
      </c>
      <c r="J34" s="286"/>
      <c r="K34" s="286"/>
      <c r="L34" s="286"/>
      <c r="M34" s="286"/>
      <c r="N34" s="286"/>
      <c r="O34" s="286"/>
      <c r="P34" s="286"/>
      <c r="Q34" s="286"/>
      <c r="R34" s="286"/>
      <c r="S34" s="286"/>
      <c r="T34" s="286">
        <v>0.7</v>
      </c>
      <c r="U34" s="286">
        <v>0.3</v>
      </c>
      <c r="V34" s="731">
        <f>SUM(T34:U34)</f>
        <v>1</v>
      </c>
      <c r="W34" s="1943">
        <v>0.1</v>
      </c>
      <c r="X34" s="724">
        <f>V34*W34</f>
        <v>0.1</v>
      </c>
      <c r="Y34" s="1922"/>
      <c r="Z34" s="1577"/>
      <c r="AA34" s="1578"/>
      <c r="AB34" s="1922"/>
      <c r="AC34" s="1577"/>
      <c r="AD34" s="1578"/>
      <c r="AE34" s="1922"/>
      <c r="AF34" s="1577"/>
      <c r="AG34" s="1578"/>
      <c r="AH34" s="1922"/>
      <c r="AI34" s="1577"/>
      <c r="AJ34" s="1747"/>
      <c r="AK34" s="264"/>
      <c r="AL34" s="264"/>
      <c r="AM34" s="264"/>
      <c r="AN34" s="264"/>
      <c r="AO34" s="264"/>
      <c r="AP34" s="264"/>
      <c r="AQ34" s="264"/>
      <c r="AR34" s="264"/>
      <c r="AS34" s="264"/>
    </row>
    <row r="35" spans="1:45" ht="21.75" customHeight="1">
      <c r="A35" s="1539"/>
      <c r="B35" s="1557"/>
      <c r="C35" s="1557"/>
      <c r="D35" s="1579"/>
      <c r="E35" s="1579"/>
      <c r="F35" s="1579"/>
      <c r="G35" s="1580"/>
      <c r="H35" s="1557"/>
      <c r="I35" s="726" t="s">
        <v>48</v>
      </c>
      <c r="J35" s="293"/>
      <c r="K35" s="293"/>
      <c r="L35" s="293"/>
      <c r="M35" s="293"/>
      <c r="N35" s="293"/>
      <c r="O35" s="293"/>
      <c r="P35" s="293"/>
      <c r="Q35" s="293"/>
      <c r="R35" s="293"/>
      <c r="S35" s="293"/>
      <c r="T35" s="732"/>
      <c r="U35" s="732"/>
      <c r="V35" s="723">
        <f t="shared" ref="V35:V37" si="3">SUM(J35:U35)</f>
        <v>0</v>
      </c>
      <c r="W35" s="1558"/>
      <c r="X35" s="725">
        <f>V35*W34</f>
        <v>0</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14.25" customHeight="1">
      <c r="A36" s="1539"/>
      <c r="B36" s="1944" t="s">
        <v>85</v>
      </c>
      <c r="C36" s="1577"/>
      <c r="D36" s="1577"/>
      <c r="E36" s="1577"/>
      <c r="F36" s="1577"/>
      <c r="G36" s="1578"/>
      <c r="H36" s="1925" t="s">
        <v>79</v>
      </c>
      <c r="I36" s="308" t="s">
        <v>47</v>
      </c>
      <c r="J36" s="340">
        <f t="shared" ref="J36:U36" si="4">J8*$W$8+J10*$W$10+J12*$W$12+J14*$W$14+J16*$W$16+J18*$W$18+J20*$W$20+J22*$W$22+J24*$W$24+J26*$W$26+J28*$W$28+J30*$W$30+J32*$W$32+J34*$W$34</f>
        <v>0</v>
      </c>
      <c r="K36" s="340">
        <f t="shared" si="4"/>
        <v>4.0000000000000001E-3</v>
      </c>
      <c r="L36" s="340">
        <f t="shared" si="4"/>
        <v>0.02</v>
      </c>
      <c r="M36" s="340">
        <f t="shared" si="4"/>
        <v>0.25120000000000003</v>
      </c>
      <c r="N36" s="340">
        <f t="shared" si="4"/>
        <v>8.6400000000000005E-2</v>
      </c>
      <c r="O36" s="340">
        <f t="shared" si="4"/>
        <v>0.12640000000000001</v>
      </c>
      <c r="P36" s="340">
        <f t="shared" si="4"/>
        <v>0.06</v>
      </c>
      <c r="Q36" s="340">
        <f t="shared" si="4"/>
        <v>9.1999999999999998E-2</v>
      </c>
      <c r="R36" s="340">
        <f t="shared" si="4"/>
        <v>9.5000000000000001E-2</v>
      </c>
      <c r="S36" s="340">
        <f t="shared" si="4"/>
        <v>8.0000000000000016E-2</v>
      </c>
      <c r="T36" s="340">
        <f t="shared" si="4"/>
        <v>0.155</v>
      </c>
      <c r="U36" s="340">
        <f t="shared" si="4"/>
        <v>0.03</v>
      </c>
      <c r="V36" s="339">
        <f t="shared" si="3"/>
        <v>1</v>
      </c>
      <c r="W36" s="2102">
        <f>SUM(W8:W35)</f>
        <v>0.99999999999999978</v>
      </c>
      <c r="X36" s="340">
        <f>V36*W36</f>
        <v>0.99999999999999978</v>
      </c>
      <c r="Y36" s="1924"/>
      <c r="Z36" s="1577"/>
      <c r="AA36" s="1578"/>
      <c r="AB36" s="1924"/>
      <c r="AC36" s="1577"/>
      <c r="AD36" s="1578"/>
      <c r="AE36" s="1924"/>
      <c r="AF36" s="1577"/>
      <c r="AG36" s="1578"/>
      <c r="AH36" s="1924"/>
      <c r="AI36" s="1577"/>
      <c r="AJ36" s="1747"/>
      <c r="AK36" s="314"/>
      <c r="AL36" s="264"/>
      <c r="AM36" s="264"/>
      <c r="AN36" s="264"/>
      <c r="AO36" s="264"/>
      <c r="AP36" s="264"/>
      <c r="AQ36" s="264"/>
      <c r="AR36" s="264"/>
      <c r="AS36" s="264"/>
    </row>
    <row r="37" spans="1:45" ht="14.25" customHeight="1">
      <c r="A37" s="1540"/>
      <c r="B37" s="1537"/>
      <c r="C37" s="1550"/>
      <c r="D37" s="1550"/>
      <c r="E37" s="1550"/>
      <c r="F37" s="1550"/>
      <c r="G37" s="1551"/>
      <c r="H37" s="1533"/>
      <c r="I37" s="316" t="s">
        <v>48</v>
      </c>
      <c r="J37" s="340">
        <f t="shared" ref="J37:U37" si="5">J9*$W$8+J11*$W$10+J13*$W$12+J15*$W$14+J17*$W$16+J19*$W$18+J21*$W$20+J23*$W$22+J25*$W$24+J27*$W$26+J29*$W$28+J31*$W$30+J33*$W$32+J35*$W$34</f>
        <v>0</v>
      </c>
      <c r="K37" s="340">
        <f t="shared" si="5"/>
        <v>4.0000000000000001E-3</v>
      </c>
      <c r="L37" s="340">
        <f t="shared" si="5"/>
        <v>0.02</v>
      </c>
      <c r="M37" s="340">
        <f t="shared" si="5"/>
        <v>0.25120000000000003</v>
      </c>
      <c r="N37" s="340">
        <f t="shared" si="5"/>
        <v>8.6400000000000005E-2</v>
      </c>
      <c r="O37" s="340">
        <f t="shared" si="5"/>
        <v>0.12640000000000001</v>
      </c>
      <c r="P37" s="340">
        <f t="shared" si="5"/>
        <v>0.06</v>
      </c>
      <c r="Q37" s="340">
        <f t="shared" si="5"/>
        <v>9.1999999999999998E-2</v>
      </c>
      <c r="R37" s="340">
        <f t="shared" si="5"/>
        <v>9.5000000000000001E-2</v>
      </c>
      <c r="S37" s="340">
        <f t="shared" si="5"/>
        <v>0</v>
      </c>
      <c r="T37" s="340">
        <f t="shared" si="5"/>
        <v>0</v>
      </c>
      <c r="U37" s="340">
        <f t="shared" si="5"/>
        <v>0</v>
      </c>
      <c r="V37" s="339">
        <f t="shared" si="3"/>
        <v>0.73499999999999999</v>
      </c>
      <c r="W37" s="1533"/>
      <c r="X37" s="431">
        <f>+V37*W36</f>
        <v>0.73499999999999988</v>
      </c>
      <c r="Y37" s="1537"/>
      <c r="Z37" s="1550"/>
      <c r="AA37" s="1551"/>
      <c r="AB37" s="1537"/>
      <c r="AC37" s="1550"/>
      <c r="AD37" s="1551"/>
      <c r="AE37" s="1537"/>
      <c r="AF37" s="1550"/>
      <c r="AG37" s="1551"/>
      <c r="AH37" s="1537"/>
      <c r="AI37" s="1550"/>
      <c r="AJ37" s="1721"/>
      <c r="AK37" s="314"/>
      <c r="AL37" s="264"/>
      <c r="AM37" s="264"/>
      <c r="AN37" s="264"/>
      <c r="AO37" s="264"/>
      <c r="AP37" s="264"/>
      <c r="AQ37" s="264"/>
      <c r="AR37" s="264"/>
      <c r="AS37" s="264"/>
    </row>
    <row r="38" spans="1:45" ht="28.5" customHeight="1">
      <c r="A38" s="1967" t="s">
        <v>106</v>
      </c>
      <c r="B38" s="1555"/>
      <c r="C38" s="255" t="s">
        <v>107</v>
      </c>
      <c r="D38" s="255" t="s">
        <v>108</v>
      </c>
      <c r="E38" s="255" t="s">
        <v>28</v>
      </c>
      <c r="F38" s="255" t="s">
        <v>109</v>
      </c>
      <c r="G38" s="321" t="s">
        <v>110</v>
      </c>
      <c r="H38" s="1959" t="s">
        <v>111</v>
      </c>
      <c r="I38" s="1756"/>
      <c r="J38" s="255" t="s">
        <v>63</v>
      </c>
      <c r="K38" s="255" t="s">
        <v>64</v>
      </c>
      <c r="L38" s="255" t="s">
        <v>65</v>
      </c>
      <c r="M38" s="255" t="s">
        <v>66</v>
      </c>
      <c r="N38" s="255" t="s">
        <v>67</v>
      </c>
      <c r="O38" s="255" t="s">
        <v>68</v>
      </c>
      <c r="P38" s="255" t="s">
        <v>69</v>
      </c>
      <c r="Q38" s="255" t="s">
        <v>70</v>
      </c>
      <c r="R38" s="255" t="s">
        <v>71</v>
      </c>
      <c r="S38" s="255" t="s">
        <v>72</v>
      </c>
      <c r="T38" s="255" t="s">
        <v>73</v>
      </c>
      <c r="U38" s="255" t="s">
        <v>74</v>
      </c>
      <c r="V38" s="713" t="s">
        <v>75</v>
      </c>
      <c r="W38" s="713" t="s">
        <v>76</v>
      </c>
      <c r="X38" s="255" t="s">
        <v>77</v>
      </c>
      <c r="Y38" s="1959" t="s">
        <v>112</v>
      </c>
      <c r="Z38" s="1754"/>
      <c r="AA38" s="1756"/>
      <c r="AB38" s="1959" t="s">
        <v>116</v>
      </c>
      <c r="AC38" s="1754"/>
      <c r="AD38" s="1756"/>
      <c r="AE38" s="1959" t="s">
        <v>120</v>
      </c>
      <c r="AF38" s="1754"/>
      <c r="AG38" s="1756"/>
      <c r="AH38" s="1959" t="s">
        <v>740</v>
      </c>
      <c r="AI38" s="1754"/>
      <c r="AJ38" s="1749"/>
      <c r="AK38" s="264"/>
      <c r="AL38" s="264"/>
      <c r="AM38" s="264"/>
      <c r="AN38" s="264"/>
      <c r="AO38" s="264"/>
      <c r="AP38" s="264"/>
      <c r="AQ38" s="264"/>
      <c r="AR38" s="264"/>
      <c r="AS38" s="264"/>
    </row>
    <row r="39" spans="1:45" ht="28.5" customHeight="1">
      <c r="A39" s="1733"/>
      <c r="B39" s="1548"/>
      <c r="C39" s="1932" t="s">
        <v>1119</v>
      </c>
      <c r="D39" s="2100" t="s">
        <v>1200</v>
      </c>
      <c r="E39" s="1999">
        <v>5</v>
      </c>
      <c r="F39" s="2100" t="s">
        <v>1201</v>
      </c>
      <c r="G39" s="1932" t="s">
        <v>254</v>
      </c>
      <c r="H39" s="1951" t="s">
        <v>47</v>
      </c>
      <c r="I39" s="1583"/>
      <c r="J39" s="733"/>
      <c r="K39" s="733"/>
      <c r="L39" s="733">
        <v>1</v>
      </c>
      <c r="M39" s="733"/>
      <c r="N39" s="733">
        <v>1</v>
      </c>
      <c r="O39" s="733"/>
      <c r="P39" s="733">
        <v>1</v>
      </c>
      <c r="Q39" s="733"/>
      <c r="R39" s="733">
        <v>1</v>
      </c>
      <c r="S39" s="733"/>
      <c r="T39" s="733">
        <v>1</v>
      </c>
      <c r="U39" s="733"/>
      <c r="V39" s="734">
        <f t="shared" ref="V39:V40" si="6">SUM(J39:U39)</f>
        <v>5</v>
      </c>
      <c r="W39" s="1963">
        <v>0.1</v>
      </c>
      <c r="X39" s="270">
        <f>+(V39/V39)*W39</f>
        <v>0.1</v>
      </c>
      <c r="Y39" s="1956" t="s">
        <v>1202</v>
      </c>
      <c r="Z39" s="1577"/>
      <c r="AA39" s="1578"/>
      <c r="AB39" s="2106" t="s">
        <v>1203</v>
      </c>
      <c r="AC39" s="1577"/>
      <c r="AD39" s="1578"/>
      <c r="AE39" s="1956" t="s">
        <v>1204</v>
      </c>
      <c r="AF39" s="1577"/>
      <c r="AG39" s="1578"/>
      <c r="AH39" s="1956"/>
      <c r="AI39" s="1577"/>
      <c r="AJ39" s="1747"/>
      <c r="AK39" s="264"/>
      <c r="AL39" s="264"/>
      <c r="AM39" s="264"/>
      <c r="AN39" s="264"/>
      <c r="AO39" s="264"/>
      <c r="AP39" s="264"/>
      <c r="AQ39" s="264"/>
      <c r="AR39" s="264"/>
      <c r="AS39" s="264"/>
    </row>
    <row r="40" spans="1:45" ht="28.5" customHeight="1">
      <c r="A40" s="1968"/>
      <c r="B40" s="1580"/>
      <c r="C40" s="1558"/>
      <c r="D40" s="1558"/>
      <c r="E40" s="1558"/>
      <c r="F40" s="1558"/>
      <c r="G40" s="1558"/>
      <c r="H40" s="1951" t="s">
        <v>78</v>
      </c>
      <c r="I40" s="1583"/>
      <c r="J40" s="735"/>
      <c r="K40" s="735"/>
      <c r="L40" s="736">
        <v>1</v>
      </c>
      <c r="M40" s="735"/>
      <c r="N40" s="736">
        <v>1</v>
      </c>
      <c r="O40" s="736">
        <v>1</v>
      </c>
      <c r="P40" s="735"/>
      <c r="Q40" s="735"/>
      <c r="R40" s="736">
        <v>1</v>
      </c>
      <c r="S40" s="735"/>
      <c r="T40" s="735"/>
      <c r="U40" s="735"/>
      <c r="V40" s="737">
        <f t="shared" si="6"/>
        <v>4</v>
      </c>
      <c r="W40" s="1558"/>
      <c r="X40" s="270">
        <f>+V40/V39*W39</f>
        <v>8.0000000000000016E-2</v>
      </c>
      <c r="Y40" s="1557"/>
      <c r="Z40" s="1579"/>
      <c r="AA40" s="1580"/>
      <c r="AB40" s="1557"/>
      <c r="AC40" s="1579"/>
      <c r="AD40" s="1580"/>
      <c r="AE40" s="1557"/>
      <c r="AF40" s="1579"/>
      <c r="AG40" s="1580"/>
      <c r="AH40" s="1557"/>
      <c r="AI40" s="1579"/>
      <c r="AJ40" s="1923"/>
      <c r="AK40" s="264"/>
      <c r="AL40" s="264"/>
      <c r="AM40" s="264"/>
      <c r="AN40" s="264"/>
      <c r="AO40" s="264"/>
      <c r="AP40" s="264"/>
      <c r="AQ40" s="264"/>
      <c r="AR40" s="264"/>
      <c r="AS40" s="264"/>
    </row>
    <row r="41" spans="1:45" ht="14.25" customHeight="1">
      <c r="A41" s="2103" t="s">
        <v>1206</v>
      </c>
      <c r="B41" s="1952" t="s">
        <v>34</v>
      </c>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751"/>
      <c r="AK41" s="264"/>
      <c r="AL41" s="264"/>
      <c r="AM41" s="264"/>
      <c r="AN41" s="264"/>
      <c r="AO41" s="264"/>
      <c r="AP41" s="264"/>
      <c r="AQ41" s="264"/>
      <c r="AR41" s="264"/>
      <c r="AS41" s="264"/>
    </row>
    <row r="42" spans="1:45" ht="24" customHeight="1">
      <c r="A42" s="1539"/>
      <c r="B42" s="1922">
        <v>1</v>
      </c>
      <c r="C42" s="1928" t="s">
        <v>1210</v>
      </c>
      <c r="D42" s="1577"/>
      <c r="E42" s="1577"/>
      <c r="F42" s="1577"/>
      <c r="G42" s="1578"/>
      <c r="H42" s="1926" t="s">
        <v>79</v>
      </c>
      <c r="I42" s="285" t="s">
        <v>47</v>
      </c>
      <c r="J42" s="286"/>
      <c r="K42" s="286"/>
      <c r="L42" s="738">
        <v>0.5</v>
      </c>
      <c r="M42" s="738">
        <v>0.5</v>
      </c>
      <c r="N42" s="286"/>
      <c r="O42" s="286"/>
      <c r="P42" s="286"/>
      <c r="Q42" s="286"/>
      <c r="R42" s="286"/>
      <c r="S42" s="286"/>
      <c r="T42" s="286"/>
      <c r="U42" s="286"/>
      <c r="V42" s="721">
        <f t="shared" ref="V42:V57" si="7">SUM(J42:U42)</f>
        <v>1</v>
      </c>
      <c r="W42" s="1943">
        <v>0.15</v>
      </c>
      <c r="X42" s="420">
        <f>V42*W42</f>
        <v>0.15</v>
      </c>
      <c r="Y42" s="2024" t="s">
        <v>1212</v>
      </c>
      <c r="Z42" s="1577"/>
      <c r="AA42" s="1578"/>
      <c r="AB42" s="2104" t="s">
        <v>1213</v>
      </c>
      <c r="AC42" s="1577"/>
      <c r="AD42" s="1578"/>
      <c r="AE42" s="2105"/>
      <c r="AF42" s="1577"/>
      <c r="AG42" s="1578"/>
      <c r="AH42" s="1922"/>
      <c r="AI42" s="1577"/>
      <c r="AJ42" s="1747"/>
      <c r="AK42" s="264"/>
      <c r="AL42" s="264"/>
      <c r="AM42" s="264"/>
      <c r="AN42" s="264"/>
      <c r="AO42" s="264"/>
      <c r="AP42" s="264"/>
      <c r="AQ42" s="264"/>
      <c r="AR42" s="264"/>
      <c r="AS42" s="264"/>
    </row>
    <row r="43" spans="1:45" ht="24" customHeight="1">
      <c r="A43" s="1539"/>
      <c r="B43" s="1557"/>
      <c r="C43" s="1557"/>
      <c r="D43" s="1579"/>
      <c r="E43" s="1579"/>
      <c r="F43" s="1579"/>
      <c r="G43" s="1580"/>
      <c r="H43" s="1930"/>
      <c r="I43" s="291" t="s">
        <v>48</v>
      </c>
      <c r="J43" s="293"/>
      <c r="K43" s="293"/>
      <c r="L43" s="294">
        <v>0.5</v>
      </c>
      <c r="M43" s="294">
        <v>0.2</v>
      </c>
      <c r="N43" s="294">
        <v>0.3</v>
      </c>
      <c r="O43" s="293"/>
      <c r="P43" s="293"/>
      <c r="Q43" s="293"/>
      <c r="R43" s="293"/>
      <c r="S43" s="293"/>
      <c r="T43" s="293"/>
      <c r="U43" s="293"/>
      <c r="V43" s="723">
        <f t="shared" si="7"/>
        <v>1</v>
      </c>
      <c r="W43" s="1558"/>
      <c r="X43" s="418">
        <f>+V43*W42</f>
        <v>0.15</v>
      </c>
      <c r="Y43" s="1557"/>
      <c r="Z43" s="1579"/>
      <c r="AA43" s="1580"/>
      <c r="AB43" s="1579"/>
      <c r="AC43" s="1579"/>
      <c r="AD43" s="1580"/>
      <c r="AE43" s="1557"/>
      <c r="AF43" s="1579"/>
      <c r="AG43" s="1580"/>
      <c r="AH43" s="1557"/>
      <c r="AI43" s="1579"/>
      <c r="AJ43" s="1923"/>
      <c r="AK43" s="264"/>
      <c r="AL43" s="264"/>
      <c r="AM43" s="264"/>
      <c r="AN43" s="264"/>
      <c r="AO43" s="264"/>
      <c r="AP43" s="264"/>
      <c r="AQ43" s="264"/>
      <c r="AR43" s="264"/>
      <c r="AS43" s="264"/>
    </row>
    <row r="44" spans="1:45" ht="24" customHeight="1">
      <c r="A44" s="1539"/>
      <c r="B44" s="1922">
        <v>2</v>
      </c>
      <c r="C44" s="1928" t="s">
        <v>1216</v>
      </c>
      <c r="D44" s="1577"/>
      <c r="E44" s="1577"/>
      <c r="F44" s="1577"/>
      <c r="G44" s="1578"/>
      <c r="H44" s="1926" t="s">
        <v>79</v>
      </c>
      <c r="I44" s="285" t="s">
        <v>47</v>
      </c>
      <c r="J44" s="286"/>
      <c r="K44" s="286"/>
      <c r="L44" s="286">
        <v>0.2</v>
      </c>
      <c r="M44" s="286"/>
      <c r="N44" s="286">
        <v>0.2</v>
      </c>
      <c r="O44" s="286"/>
      <c r="P44" s="286">
        <v>0.2</v>
      </c>
      <c r="Q44" s="286"/>
      <c r="R44" s="286">
        <v>0.2</v>
      </c>
      <c r="S44" s="286"/>
      <c r="T44" s="286">
        <v>0.2</v>
      </c>
      <c r="U44" s="286"/>
      <c r="V44" s="721">
        <f t="shared" si="7"/>
        <v>1</v>
      </c>
      <c r="W44" s="1943">
        <v>0.2</v>
      </c>
      <c r="X44" s="420">
        <f>V44*W44</f>
        <v>0.2</v>
      </c>
      <c r="Y44" s="2024" t="s">
        <v>1219</v>
      </c>
      <c r="Z44" s="1577"/>
      <c r="AA44" s="1578"/>
      <c r="AB44" s="2105" t="s">
        <v>1220</v>
      </c>
      <c r="AC44" s="1577"/>
      <c r="AD44" s="1578"/>
      <c r="AE44" s="2098" t="s">
        <v>1221</v>
      </c>
      <c r="AF44" s="1577"/>
      <c r="AG44" s="1578"/>
      <c r="AH44" s="1922"/>
      <c r="AI44" s="1577"/>
      <c r="AJ44" s="1747"/>
      <c r="AK44" s="264"/>
      <c r="AL44" s="264"/>
      <c r="AM44" s="264"/>
      <c r="AN44" s="264"/>
      <c r="AO44" s="264"/>
      <c r="AP44" s="264"/>
      <c r="AQ44" s="264"/>
      <c r="AR44" s="264"/>
      <c r="AS44" s="264"/>
    </row>
    <row r="45" spans="1:45" ht="24" customHeight="1">
      <c r="A45" s="1539"/>
      <c r="B45" s="1557"/>
      <c r="C45" s="1557"/>
      <c r="D45" s="1579"/>
      <c r="E45" s="1579"/>
      <c r="F45" s="1579"/>
      <c r="G45" s="1580"/>
      <c r="H45" s="1930"/>
      <c r="I45" s="291" t="s">
        <v>48</v>
      </c>
      <c r="J45" s="293"/>
      <c r="K45" s="293"/>
      <c r="L45" s="294">
        <v>0.2</v>
      </c>
      <c r="M45" s="293"/>
      <c r="N45" s="294">
        <v>0.2</v>
      </c>
      <c r="O45" s="294">
        <v>0.2</v>
      </c>
      <c r="P45" s="293"/>
      <c r="Q45" s="293"/>
      <c r="R45" s="294">
        <v>0.2</v>
      </c>
      <c r="S45" s="293"/>
      <c r="T45" s="293"/>
      <c r="U45" s="293"/>
      <c r="V45" s="723">
        <f t="shared" si="7"/>
        <v>0.8</v>
      </c>
      <c r="W45" s="1558"/>
      <c r="X45" s="418">
        <f>+V45*W44</f>
        <v>0.16000000000000003</v>
      </c>
      <c r="Y45" s="1557"/>
      <c r="Z45" s="1579"/>
      <c r="AA45" s="1580"/>
      <c r="AB45" s="1557"/>
      <c r="AC45" s="1579"/>
      <c r="AD45" s="1580"/>
      <c r="AE45" s="1557"/>
      <c r="AF45" s="1579"/>
      <c r="AG45" s="1580"/>
      <c r="AH45" s="1557"/>
      <c r="AI45" s="1579"/>
      <c r="AJ45" s="1923"/>
      <c r="AK45" s="264"/>
      <c r="AL45" s="264"/>
      <c r="AM45" s="264"/>
      <c r="AN45" s="264"/>
      <c r="AO45" s="264"/>
      <c r="AP45" s="264"/>
      <c r="AQ45" s="264"/>
      <c r="AR45" s="264"/>
      <c r="AS45" s="264"/>
    </row>
    <row r="46" spans="1:45" ht="24" customHeight="1">
      <c r="A46" s="1539"/>
      <c r="B46" s="1922">
        <v>3</v>
      </c>
      <c r="C46" s="1928" t="s">
        <v>1223</v>
      </c>
      <c r="D46" s="1577"/>
      <c r="E46" s="1577"/>
      <c r="F46" s="1577"/>
      <c r="G46" s="1578"/>
      <c r="H46" s="1926" t="s">
        <v>79</v>
      </c>
      <c r="I46" s="285" t="s">
        <v>47</v>
      </c>
      <c r="J46" s="286"/>
      <c r="K46" s="286"/>
      <c r="L46" s="286">
        <v>0.2</v>
      </c>
      <c r="M46" s="286"/>
      <c r="N46" s="286">
        <v>0.2</v>
      </c>
      <c r="O46" s="286"/>
      <c r="P46" s="286">
        <v>0.2</v>
      </c>
      <c r="Q46" s="286"/>
      <c r="R46" s="286">
        <v>0.2</v>
      </c>
      <c r="S46" s="286"/>
      <c r="T46" s="286">
        <v>0.2</v>
      </c>
      <c r="U46" s="286"/>
      <c r="V46" s="721">
        <f t="shared" si="7"/>
        <v>1</v>
      </c>
      <c r="W46" s="1943">
        <v>0.5</v>
      </c>
      <c r="X46" s="420">
        <f>V46*W46</f>
        <v>0.5</v>
      </c>
      <c r="Y46" s="2024" t="s">
        <v>1227</v>
      </c>
      <c r="Z46" s="1577"/>
      <c r="AA46" s="1578"/>
      <c r="AB46" s="2105" t="s">
        <v>1228</v>
      </c>
      <c r="AC46" s="1577"/>
      <c r="AD46" s="1578"/>
      <c r="AE46" s="2098" t="s">
        <v>1229</v>
      </c>
      <c r="AF46" s="1577"/>
      <c r="AG46" s="1578"/>
      <c r="AH46" s="1922"/>
      <c r="AI46" s="1577"/>
      <c r="AJ46" s="1747"/>
      <c r="AK46" s="264"/>
      <c r="AL46" s="264"/>
      <c r="AM46" s="264"/>
      <c r="AN46" s="264"/>
      <c r="AO46" s="264"/>
      <c r="AP46" s="264"/>
      <c r="AQ46" s="264"/>
      <c r="AR46" s="264"/>
      <c r="AS46" s="264"/>
    </row>
    <row r="47" spans="1:45" ht="24" customHeight="1">
      <c r="A47" s="1539"/>
      <c r="B47" s="1557"/>
      <c r="C47" s="1557"/>
      <c r="D47" s="1579"/>
      <c r="E47" s="1579"/>
      <c r="F47" s="1579"/>
      <c r="G47" s="1580"/>
      <c r="H47" s="1930"/>
      <c r="I47" s="291" t="s">
        <v>48</v>
      </c>
      <c r="J47" s="293"/>
      <c r="K47" s="293"/>
      <c r="L47" s="294">
        <v>0.2</v>
      </c>
      <c r="M47" s="293"/>
      <c r="N47" s="294">
        <v>0.2</v>
      </c>
      <c r="O47" s="294">
        <v>0.2</v>
      </c>
      <c r="P47" s="293"/>
      <c r="Q47" s="293"/>
      <c r="R47" s="294">
        <v>0.2</v>
      </c>
      <c r="S47" s="293"/>
      <c r="T47" s="293"/>
      <c r="U47" s="293"/>
      <c r="V47" s="723">
        <f t="shared" si="7"/>
        <v>0.8</v>
      </c>
      <c r="W47" s="1558"/>
      <c r="X47" s="418">
        <f>+V47*W46</f>
        <v>0.4</v>
      </c>
      <c r="Y47" s="1557"/>
      <c r="Z47" s="1579"/>
      <c r="AA47" s="1580"/>
      <c r="AB47" s="1557"/>
      <c r="AC47" s="1579"/>
      <c r="AD47" s="1580"/>
      <c r="AE47" s="1557"/>
      <c r="AF47" s="1579"/>
      <c r="AG47" s="1580"/>
      <c r="AH47" s="1557"/>
      <c r="AI47" s="1579"/>
      <c r="AJ47" s="1923"/>
      <c r="AK47" s="264"/>
      <c r="AL47" s="264"/>
      <c r="AM47" s="264"/>
      <c r="AN47" s="264"/>
      <c r="AO47" s="264"/>
      <c r="AP47" s="264"/>
      <c r="AQ47" s="264"/>
      <c r="AR47" s="264"/>
      <c r="AS47" s="264"/>
    </row>
    <row r="48" spans="1:45" ht="24" customHeight="1">
      <c r="A48" s="1539"/>
      <c r="B48" s="1922">
        <v>4</v>
      </c>
      <c r="C48" s="1928" t="s">
        <v>1231</v>
      </c>
      <c r="D48" s="1577"/>
      <c r="E48" s="1577"/>
      <c r="F48" s="1577"/>
      <c r="G48" s="1578"/>
      <c r="H48" s="1926" t="s">
        <v>79</v>
      </c>
      <c r="I48" s="285" t="s">
        <v>47</v>
      </c>
      <c r="J48" s="286"/>
      <c r="K48" s="286"/>
      <c r="L48" s="286"/>
      <c r="M48" s="286">
        <v>0.2</v>
      </c>
      <c r="N48" s="286"/>
      <c r="O48" s="286">
        <v>0.2</v>
      </c>
      <c r="P48" s="286"/>
      <c r="Q48" s="286">
        <v>0.2</v>
      </c>
      <c r="R48" s="286"/>
      <c r="S48" s="286">
        <v>0.2</v>
      </c>
      <c r="T48" s="286"/>
      <c r="U48" s="286">
        <v>0.2</v>
      </c>
      <c r="V48" s="721">
        <f t="shared" si="7"/>
        <v>1</v>
      </c>
      <c r="W48" s="1943">
        <v>0.15</v>
      </c>
      <c r="X48" s="420">
        <f>V48*W48</f>
        <v>0.15</v>
      </c>
      <c r="Y48" s="1922"/>
      <c r="Z48" s="1577"/>
      <c r="AA48" s="1578"/>
      <c r="AB48" s="2105" t="s">
        <v>1235</v>
      </c>
      <c r="AC48" s="1577"/>
      <c r="AD48" s="1578"/>
      <c r="AE48" s="2105" t="s">
        <v>1236</v>
      </c>
      <c r="AF48" s="1577"/>
      <c r="AG48" s="1578"/>
      <c r="AH48" s="1922"/>
      <c r="AI48" s="1577"/>
      <c r="AJ48" s="1747"/>
      <c r="AK48" s="264"/>
      <c r="AL48" s="264"/>
      <c r="AM48" s="264"/>
      <c r="AN48" s="264"/>
      <c r="AO48" s="264"/>
      <c r="AP48" s="264"/>
      <c r="AQ48" s="264"/>
      <c r="AR48" s="264"/>
      <c r="AS48" s="264"/>
    </row>
    <row r="49" spans="1:45" ht="24" customHeight="1">
      <c r="A49" s="1539"/>
      <c r="B49" s="1557"/>
      <c r="C49" s="1557"/>
      <c r="D49" s="1579"/>
      <c r="E49" s="1579"/>
      <c r="F49" s="1579"/>
      <c r="G49" s="1580"/>
      <c r="H49" s="1930"/>
      <c r="I49" s="291" t="s">
        <v>48</v>
      </c>
      <c r="J49" s="293"/>
      <c r="K49" s="293"/>
      <c r="L49" s="293"/>
      <c r="M49" s="294">
        <v>0.2</v>
      </c>
      <c r="N49" s="293"/>
      <c r="O49" s="294">
        <v>0.2</v>
      </c>
      <c r="P49" s="294">
        <v>0.2</v>
      </c>
      <c r="Q49" s="293"/>
      <c r="R49" s="293"/>
      <c r="S49" s="293"/>
      <c r="T49" s="293"/>
      <c r="U49" s="293"/>
      <c r="V49" s="723">
        <f t="shared" si="7"/>
        <v>0.60000000000000009</v>
      </c>
      <c r="W49" s="1558"/>
      <c r="X49" s="418">
        <f>+V49*W48</f>
        <v>9.0000000000000011E-2</v>
      </c>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14.25" hidden="1" customHeight="1">
      <c r="A50" s="1539"/>
      <c r="B50" s="1922">
        <v>5</v>
      </c>
      <c r="C50" s="1928"/>
      <c r="D50" s="1577"/>
      <c r="E50" s="1577"/>
      <c r="F50" s="1577"/>
      <c r="G50" s="1578"/>
      <c r="H50" s="1926" t="s">
        <v>79</v>
      </c>
      <c r="I50" s="285" t="s">
        <v>47</v>
      </c>
      <c r="J50" s="361"/>
      <c r="K50" s="361"/>
      <c r="L50" s="361"/>
      <c r="M50" s="361"/>
      <c r="N50" s="361"/>
      <c r="O50" s="361"/>
      <c r="P50" s="361"/>
      <c r="Q50" s="361"/>
      <c r="R50" s="361"/>
      <c r="S50" s="361"/>
      <c r="T50" s="361"/>
      <c r="U50" s="361"/>
      <c r="V50" s="721">
        <f t="shared" si="7"/>
        <v>0</v>
      </c>
      <c r="W50" s="1943"/>
      <c r="X50" s="420">
        <f>V50*W50</f>
        <v>0</v>
      </c>
      <c r="Y50" s="1922"/>
      <c r="Z50" s="1577"/>
      <c r="AA50" s="1578"/>
      <c r="AB50" s="1922"/>
      <c r="AC50" s="1577"/>
      <c r="AD50" s="1578"/>
      <c r="AE50" s="1922"/>
      <c r="AF50" s="1577"/>
      <c r="AG50" s="1578"/>
      <c r="AH50" s="1922"/>
      <c r="AI50" s="1577"/>
      <c r="AJ50" s="1747"/>
      <c r="AK50" s="264"/>
      <c r="AL50" s="264"/>
      <c r="AM50" s="264"/>
      <c r="AN50" s="264"/>
      <c r="AO50" s="264"/>
      <c r="AP50" s="264"/>
      <c r="AQ50" s="264"/>
      <c r="AR50" s="264"/>
      <c r="AS50" s="264"/>
    </row>
    <row r="51" spans="1:45" ht="39" hidden="1" customHeight="1">
      <c r="A51" s="1539"/>
      <c r="B51" s="1557"/>
      <c r="C51" s="1557"/>
      <c r="D51" s="1579"/>
      <c r="E51" s="1579"/>
      <c r="F51" s="1579"/>
      <c r="G51" s="1580"/>
      <c r="H51" s="1930"/>
      <c r="I51" s="291" t="s">
        <v>48</v>
      </c>
      <c r="J51" s="361"/>
      <c r="K51" s="361"/>
      <c r="L51" s="361"/>
      <c r="M51" s="361"/>
      <c r="N51" s="361"/>
      <c r="O51" s="361"/>
      <c r="P51" s="361"/>
      <c r="Q51" s="361"/>
      <c r="R51" s="361"/>
      <c r="S51" s="361"/>
      <c r="T51" s="361"/>
      <c r="U51" s="361"/>
      <c r="V51" s="722">
        <f t="shared" si="7"/>
        <v>0</v>
      </c>
      <c r="W51" s="1558"/>
      <c r="X51" s="418">
        <f>+V51*W50</f>
        <v>0</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34.5" hidden="1" customHeight="1">
      <c r="A52" s="1539"/>
      <c r="B52" s="1922">
        <v>6</v>
      </c>
      <c r="C52" s="1928"/>
      <c r="D52" s="1577"/>
      <c r="E52" s="1577"/>
      <c r="F52" s="1577"/>
      <c r="G52" s="1578"/>
      <c r="H52" s="1926" t="s">
        <v>79</v>
      </c>
      <c r="I52" s="285" t="s">
        <v>47</v>
      </c>
      <c r="J52" s="361"/>
      <c r="K52" s="361"/>
      <c r="L52" s="361"/>
      <c r="M52" s="361"/>
      <c r="N52" s="361"/>
      <c r="O52" s="361"/>
      <c r="P52" s="361"/>
      <c r="Q52" s="361"/>
      <c r="R52" s="361"/>
      <c r="S52" s="361"/>
      <c r="T52" s="361"/>
      <c r="U52" s="361"/>
      <c r="V52" s="721">
        <f t="shared" si="7"/>
        <v>0</v>
      </c>
      <c r="W52" s="1943"/>
      <c r="X52" s="420">
        <f>V52*W52</f>
        <v>0</v>
      </c>
      <c r="Y52" s="1922"/>
      <c r="Z52" s="1577"/>
      <c r="AA52" s="1578"/>
      <c r="AB52" s="1922"/>
      <c r="AC52" s="1577"/>
      <c r="AD52" s="1578"/>
      <c r="AE52" s="1922"/>
      <c r="AF52" s="1577"/>
      <c r="AG52" s="1578"/>
      <c r="AH52" s="1922"/>
      <c r="AI52" s="1577"/>
      <c r="AJ52" s="1747"/>
      <c r="AK52" s="264"/>
      <c r="AL52" s="264"/>
      <c r="AM52" s="264"/>
      <c r="AN52" s="264"/>
      <c r="AO52" s="264"/>
      <c r="AP52" s="264"/>
      <c r="AQ52" s="264"/>
      <c r="AR52" s="264"/>
      <c r="AS52" s="264"/>
    </row>
    <row r="53" spans="1:45" ht="34.5" hidden="1" customHeight="1">
      <c r="A53" s="1539"/>
      <c r="B53" s="1557"/>
      <c r="C53" s="1557"/>
      <c r="D53" s="1579"/>
      <c r="E53" s="1579"/>
      <c r="F53" s="1579"/>
      <c r="G53" s="1580"/>
      <c r="H53" s="1930"/>
      <c r="I53" s="291" t="s">
        <v>48</v>
      </c>
      <c r="J53" s="361"/>
      <c r="K53" s="361"/>
      <c r="L53" s="361"/>
      <c r="M53" s="361"/>
      <c r="N53" s="361"/>
      <c r="O53" s="361"/>
      <c r="P53" s="361"/>
      <c r="Q53" s="361"/>
      <c r="R53" s="361"/>
      <c r="S53" s="361"/>
      <c r="T53" s="361"/>
      <c r="U53" s="361"/>
      <c r="V53" s="722">
        <f t="shared" si="7"/>
        <v>0</v>
      </c>
      <c r="W53" s="1558"/>
      <c r="X53" s="418">
        <f>+V53*W52</f>
        <v>0</v>
      </c>
      <c r="Y53" s="1557"/>
      <c r="Z53" s="1579"/>
      <c r="AA53" s="1580"/>
      <c r="AB53" s="1557"/>
      <c r="AC53" s="1579"/>
      <c r="AD53" s="1580"/>
      <c r="AE53" s="1557"/>
      <c r="AF53" s="1579"/>
      <c r="AG53" s="1580"/>
      <c r="AH53" s="1557"/>
      <c r="AI53" s="1579"/>
      <c r="AJ53" s="1923"/>
      <c r="AK53" s="264"/>
      <c r="AL53" s="264"/>
      <c r="AM53" s="264"/>
      <c r="AN53" s="264"/>
      <c r="AO53" s="264"/>
      <c r="AP53" s="264"/>
      <c r="AQ53" s="264"/>
      <c r="AR53" s="264"/>
      <c r="AS53" s="264"/>
    </row>
    <row r="54" spans="1:45" ht="19.5" hidden="1" customHeight="1">
      <c r="A54" s="1539"/>
      <c r="B54" s="1922">
        <v>7</v>
      </c>
      <c r="C54" s="1928"/>
      <c r="D54" s="1577"/>
      <c r="E54" s="1577"/>
      <c r="F54" s="1577"/>
      <c r="G54" s="1578"/>
      <c r="H54" s="1926" t="s">
        <v>79</v>
      </c>
      <c r="I54" s="285" t="s">
        <v>47</v>
      </c>
      <c r="J54" s="361"/>
      <c r="K54" s="361"/>
      <c r="L54" s="361"/>
      <c r="M54" s="361"/>
      <c r="N54" s="361"/>
      <c r="O54" s="361"/>
      <c r="P54" s="361"/>
      <c r="Q54" s="361"/>
      <c r="R54" s="361"/>
      <c r="S54" s="361"/>
      <c r="T54" s="361"/>
      <c r="U54" s="361"/>
      <c r="V54" s="721">
        <f t="shared" si="7"/>
        <v>0</v>
      </c>
      <c r="W54" s="1943"/>
      <c r="X54" s="420">
        <f>V54*W54</f>
        <v>0</v>
      </c>
      <c r="Y54" s="1922"/>
      <c r="Z54" s="1577"/>
      <c r="AA54" s="1578"/>
      <c r="AB54" s="1922"/>
      <c r="AC54" s="1577"/>
      <c r="AD54" s="1578"/>
      <c r="AE54" s="1922"/>
      <c r="AF54" s="1577"/>
      <c r="AG54" s="1578"/>
      <c r="AH54" s="1922"/>
      <c r="AI54" s="1577"/>
      <c r="AJ54" s="1747"/>
      <c r="AK54" s="264"/>
      <c r="AL54" s="264"/>
      <c r="AM54" s="264"/>
      <c r="AN54" s="264"/>
      <c r="AO54" s="264"/>
      <c r="AP54" s="264"/>
      <c r="AQ54" s="264"/>
      <c r="AR54" s="264"/>
      <c r="AS54" s="264"/>
    </row>
    <row r="55" spans="1:45" ht="14.25" hidden="1" customHeight="1">
      <c r="A55" s="1539"/>
      <c r="B55" s="1536"/>
      <c r="C55" s="1557"/>
      <c r="D55" s="1579"/>
      <c r="E55" s="1579"/>
      <c r="F55" s="1579"/>
      <c r="G55" s="1580"/>
      <c r="H55" s="1927"/>
      <c r="I55" s="305" t="s">
        <v>48</v>
      </c>
      <c r="J55" s="302"/>
      <c r="K55" s="302"/>
      <c r="L55" s="302"/>
      <c r="M55" s="302"/>
      <c r="N55" s="302"/>
      <c r="O55" s="302"/>
      <c r="P55" s="302"/>
      <c r="Q55" s="302"/>
      <c r="R55" s="302"/>
      <c r="S55" s="302"/>
      <c r="T55" s="302"/>
      <c r="U55" s="302"/>
      <c r="V55" s="739">
        <f t="shared" si="7"/>
        <v>0</v>
      </c>
      <c r="W55" s="1961"/>
      <c r="X55" s="424">
        <f>+V55*W54</f>
        <v>0</v>
      </c>
      <c r="Y55" s="1557"/>
      <c r="Z55" s="1579"/>
      <c r="AA55" s="1580"/>
      <c r="AB55" s="1557"/>
      <c r="AC55" s="1579"/>
      <c r="AD55" s="1580"/>
      <c r="AE55" s="1557"/>
      <c r="AF55" s="1579"/>
      <c r="AG55" s="1580"/>
      <c r="AH55" s="1557"/>
      <c r="AI55" s="1579"/>
      <c r="AJ55" s="1923"/>
      <c r="AK55" s="264"/>
      <c r="AL55" s="264"/>
      <c r="AM55" s="264"/>
      <c r="AN55" s="264"/>
      <c r="AO55" s="264"/>
      <c r="AP55" s="264"/>
      <c r="AQ55" s="264"/>
      <c r="AR55" s="264"/>
      <c r="AS55" s="264"/>
    </row>
    <row r="56" spans="1:45" ht="14.25" customHeight="1">
      <c r="A56" s="1539"/>
      <c r="B56" s="1944" t="s">
        <v>85</v>
      </c>
      <c r="C56" s="1577"/>
      <c r="D56" s="1577"/>
      <c r="E56" s="1577"/>
      <c r="F56" s="1577"/>
      <c r="G56" s="1578"/>
      <c r="H56" s="1925" t="s">
        <v>79</v>
      </c>
      <c r="I56" s="308" t="s">
        <v>47</v>
      </c>
      <c r="J56" s="340">
        <f t="shared" ref="J56:U56" si="8">+J42*$W$42+J44*$W$44+J46*$W$46+J48*$W$48+J50*$W$50+J52*$W$52+J54*$W$54</f>
        <v>0</v>
      </c>
      <c r="K56" s="340">
        <f t="shared" si="8"/>
        <v>0</v>
      </c>
      <c r="L56" s="340">
        <f t="shared" si="8"/>
        <v>0.21500000000000002</v>
      </c>
      <c r="M56" s="340">
        <f t="shared" si="8"/>
        <v>0.105</v>
      </c>
      <c r="N56" s="340">
        <f t="shared" si="8"/>
        <v>0.14000000000000001</v>
      </c>
      <c r="O56" s="340">
        <f t="shared" si="8"/>
        <v>0.03</v>
      </c>
      <c r="P56" s="340">
        <f t="shared" si="8"/>
        <v>0.14000000000000001</v>
      </c>
      <c r="Q56" s="340">
        <f t="shared" si="8"/>
        <v>0.03</v>
      </c>
      <c r="R56" s="340">
        <f t="shared" si="8"/>
        <v>0.14000000000000001</v>
      </c>
      <c r="S56" s="340">
        <f t="shared" si="8"/>
        <v>0.03</v>
      </c>
      <c r="T56" s="340">
        <f t="shared" si="8"/>
        <v>0.14000000000000001</v>
      </c>
      <c r="U56" s="340">
        <f t="shared" si="8"/>
        <v>0.03</v>
      </c>
      <c r="V56" s="339">
        <f t="shared" si="7"/>
        <v>1</v>
      </c>
      <c r="W56" s="2102">
        <f>SUM(W42+W44+W46+W48+W50+W52+W54)</f>
        <v>1</v>
      </c>
      <c r="X56" s="340">
        <f>V56*W56</f>
        <v>1</v>
      </c>
      <c r="Y56" s="1924"/>
      <c r="Z56" s="1577"/>
      <c r="AA56" s="1578"/>
      <c r="AB56" s="1924"/>
      <c r="AC56" s="1577"/>
      <c r="AD56" s="1578"/>
      <c r="AE56" s="1924"/>
      <c r="AF56" s="1577"/>
      <c r="AG56" s="1578"/>
      <c r="AH56" s="1924"/>
      <c r="AI56" s="1577"/>
      <c r="AJ56" s="1747"/>
      <c r="AK56" s="314"/>
      <c r="AL56" s="264"/>
      <c r="AM56" s="264"/>
      <c r="AN56" s="264"/>
      <c r="AO56" s="264"/>
      <c r="AP56" s="264"/>
      <c r="AQ56" s="264"/>
      <c r="AR56" s="264"/>
      <c r="AS56" s="264"/>
    </row>
    <row r="57" spans="1:45" ht="14.25" customHeight="1">
      <c r="A57" s="1540"/>
      <c r="B57" s="1537"/>
      <c r="C57" s="1550"/>
      <c r="D57" s="1550"/>
      <c r="E57" s="1550"/>
      <c r="F57" s="1550"/>
      <c r="G57" s="1551"/>
      <c r="H57" s="1533"/>
      <c r="I57" s="316" t="s">
        <v>48</v>
      </c>
      <c r="J57" s="318">
        <f t="shared" ref="J57:U57" si="9">J43*$W$42+J45*$W$44+J47*$W$46+J49*$W$48+J51*$W$50+J53*$W$52+J55*$W$54</f>
        <v>0</v>
      </c>
      <c r="K57" s="318">
        <f t="shared" si="9"/>
        <v>0</v>
      </c>
      <c r="L57" s="318">
        <f t="shared" si="9"/>
        <v>0.21500000000000002</v>
      </c>
      <c r="M57" s="318">
        <f t="shared" si="9"/>
        <v>0.06</v>
      </c>
      <c r="N57" s="318">
        <f t="shared" si="9"/>
        <v>0.185</v>
      </c>
      <c r="O57" s="318">
        <f t="shared" si="9"/>
        <v>0.17</v>
      </c>
      <c r="P57" s="318">
        <f t="shared" si="9"/>
        <v>0.03</v>
      </c>
      <c r="Q57" s="318">
        <f t="shared" si="9"/>
        <v>0</v>
      </c>
      <c r="R57" s="318">
        <f t="shared" si="9"/>
        <v>0.14000000000000001</v>
      </c>
      <c r="S57" s="318">
        <f t="shared" si="9"/>
        <v>0</v>
      </c>
      <c r="T57" s="318">
        <f t="shared" si="9"/>
        <v>0</v>
      </c>
      <c r="U57" s="318">
        <f t="shared" si="9"/>
        <v>0</v>
      </c>
      <c r="V57" s="741">
        <f t="shared" si="7"/>
        <v>0.8</v>
      </c>
      <c r="W57" s="1533"/>
      <c r="X57" s="431">
        <f>+V57*W56</f>
        <v>0.8</v>
      </c>
      <c r="Y57" s="1537"/>
      <c r="Z57" s="1550"/>
      <c r="AA57" s="1551"/>
      <c r="AB57" s="1537"/>
      <c r="AC57" s="1550"/>
      <c r="AD57" s="1551"/>
      <c r="AE57" s="1537"/>
      <c r="AF57" s="1550"/>
      <c r="AG57" s="1551"/>
      <c r="AH57" s="1537"/>
      <c r="AI57" s="1550"/>
      <c r="AJ57" s="1721"/>
      <c r="AK57" s="314"/>
      <c r="AL57" s="264"/>
      <c r="AM57" s="264"/>
      <c r="AN57" s="264"/>
      <c r="AO57" s="264"/>
      <c r="AP57" s="264"/>
      <c r="AQ57" s="264"/>
      <c r="AR57" s="264"/>
      <c r="AS57" s="264"/>
    </row>
    <row r="58" spans="1:45" ht="36" customHeight="1">
      <c r="A58" s="1967" t="s">
        <v>106</v>
      </c>
      <c r="B58" s="1555"/>
      <c r="C58" s="255" t="s">
        <v>107</v>
      </c>
      <c r="D58" s="255" t="s">
        <v>108</v>
      </c>
      <c r="E58" s="255" t="s">
        <v>28</v>
      </c>
      <c r="F58" s="255" t="s">
        <v>109</v>
      </c>
      <c r="G58" s="321" t="s">
        <v>110</v>
      </c>
      <c r="H58" s="1959" t="s">
        <v>111</v>
      </c>
      <c r="I58" s="1756"/>
      <c r="J58" s="255" t="s">
        <v>63</v>
      </c>
      <c r="K58" s="255" t="s">
        <v>64</v>
      </c>
      <c r="L58" s="255" t="s">
        <v>65</v>
      </c>
      <c r="M58" s="255" t="s">
        <v>66</v>
      </c>
      <c r="N58" s="255" t="s">
        <v>67</v>
      </c>
      <c r="O58" s="255" t="s">
        <v>68</v>
      </c>
      <c r="P58" s="255" t="s">
        <v>69</v>
      </c>
      <c r="Q58" s="255" t="s">
        <v>70</v>
      </c>
      <c r="R58" s="255" t="s">
        <v>71</v>
      </c>
      <c r="S58" s="255" t="s">
        <v>72</v>
      </c>
      <c r="T58" s="255" t="s">
        <v>73</v>
      </c>
      <c r="U58" s="255" t="s">
        <v>74</v>
      </c>
      <c r="V58" s="713" t="s">
        <v>75</v>
      </c>
      <c r="W58" s="713" t="s">
        <v>76</v>
      </c>
      <c r="X58" s="255" t="s">
        <v>77</v>
      </c>
      <c r="Y58" s="1959" t="s">
        <v>112</v>
      </c>
      <c r="Z58" s="1754"/>
      <c r="AA58" s="1756"/>
      <c r="AB58" s="1959" t="s">
        <v>116</v>
      </c>
      <c r="AC58" s="1754"/>
      <c r="AD58" s="1756"/>
      <c r="AE58" s="1959" t="s">
        <v>120</v>
      </c>
      <c r="AF58" s="1754"/>
      <c r="AG58" s="1756"/>
      <c r="AH58" s="1959" t="s">
        <v>740</v>
      </c>
      <c r="AI58" s="1754"/>
      <c r="AJ58" s="1749"/>
      <c r="AK58" s="264"/>
      <c r="AL58" s="264"/>
      <c r="AM58" s="264"/>
      <c r="AN58" s="264"/>
      <c r="AO58" s="264"/>
      <c r="AP58" s="264"/>
      <c r="AQ58" s="264"/>
      <c r="AR58" s="264"/>
      <c r="AS58" s="264"/>
    </row>
    <row r="59" spans="1:45" ht="33" customHeight="1">
      <c r="A59" s="1733"/>
      <c r="B59" s="1548"/>
      <c r="C59" s="1932" t="s">
        <v>1119</v>
      </c>
      <c r="D59" s="2100" t="s">
        <v>90</v>
      </c>
      <c r="E59" s="1999">
        <v>25</v>
      </c>
      <c r="F59" s="2100" t="s">
        <v>1245</v>
      </c>
      <c r="G59" s="1932" t="s">
        <v>254</v>
      </c>
      <c r="H59" s="1951" t="s">
        <v>47</v>
      </c>
      <c r="I59" s="1583"/>
      <c r="J59" s="733"/>
      <c r="K59" s="733"/>
      <c r="L59" s="733">
        <v>2</v>
      </c>
      <c r="M59" s="733">
        <v>0</v>
      </c>
      <c r="N59" s="733">
        <v>1</v>
      </c>
      <c r="O59" s="733">
        <v>2</v>
      </c>
      <c r="P59" s="733">
        <v>1</v>
      </c>
      <c r="Q59" s="733">
        <v>2</v>
      </c>
      <c r="R59" s="733">
        <v>3</v>
      </c>
      <c r="S59" s="733">
        <v>4</v>
      </c>
      <c r="T59" s="733">
        <v>10</v>
      </c>
      <c r="U59" s="733"/>
      <c r="V59" s="742">
        <f t="shared" ref="V59:V60" si="10">SUM(J59:U59)</f>
        <v>25</v>
      </c>
      <c r="W59" s="1963">
        <v>0.1</v>
      </c>
      <c r="X59" s="270">
        <f>+(V59/V59)*W59</f>
        <v>0.1</v>
      </c>
      <c r="Y59" s="2106" t="s">
        <v>1249</v>
      </c>
      <c r="Z59" s="1577"/>
      <c r="AA59" s="1578"/>
      <c r="AB59" s="2106" t="s">
        <v>1250</v>
      </c>
      <c r="AC59" s="1577"/>
      <c r="AD59" s="1578"/>
      <c r="AE59" s="1956" t="s">
        <v>1251</v>
      </c>
      <c r="AF59" s="1577"/>
      <c r="AG59" s="1578"/>
      <c r="AH59" s="1956"/>
      <c r="AI59" s="1577"/>
      <c r="AJ59" s="1747"/>
      <c r="AK59" s="264"/>
      <c r="AL59" s="264"/>
      <c r="AM59" s="264"/>
      <c r="AN59" s="264"/>
      <c r="AO59" s="264"/>
      <c r="AP59" s="264"/>
      <c r="AQ59" s="264"/>
      <c r="AR59" s="264"/>
      <c r="AS59" s="264"/>
    </row>
    <row r="60" spans="1:45" ht="33" customHeight="1">
      <c r="A60" s="1968"/>
      <c r="B60" s="1580"/>
      <c r="C60" s="1558"/>
      <c r="D60" s="1558"/>
      <c r="E60" s="1558"/>
      <c r="F60" s="1558"/>
      <c r="G60" s="1558"/>
      <c r="H60" s="1942" t="s">
        <v>78</v>
      </c>
      <c r="I60" s="1580"/>
      <c r="J60" s="735"/>
      <c r="K60" s="735"/>
      <c r="L60" s="736">
        <v>2</v>
      </c>
      <c r="M60" s="735"/>
      <c r="N60" s="736">
        <v>2</v>
      </c>
      <c r="O60" s="736">
        <v>1</v>
      </c>
      <c r="P60" s="736">
        <v>2</v>
      </c>
      <c r="Q60" s="736">
        <v>2</v>
      </c>
      <c r="R60" s="736">
        <v>2</v>
      </c>
      <c r="S60" s="735"/>
      <c r="T60" s="735"/>
      <c r="U60" s="735"/>
      <c r="V60" s="638">
        <f t="shared" si="10"/>
        <v>11</v>
      </c>
      <c r="W60" s="1558"/>
      <c r="X60" s="270">
        <f>+V60/V59*W59</f>
        <v>4.4000000000000004E-2</v>
      </c>
      <c r="Y60" s="1557"/>
      <c r="Z60" s="1579"/>
      <c r="AA60" s="1580"/>
      <c r="AB60" s="1557"/>
      <c r="AC60" s="1579"/>
      <c r="AD60" s="1580"/>
      <c r="AE60" s="1557"/>
      <c r="AF60" s="1579"/>
      <c r="AG60" s="1580"/>
      <c r="AH60" s="1557"/>
      <c r="AI60" s="1579"/>
      <c r="AJ60" s="1923"/>
      <c r="AK60" s="264"/>
      <c r="AL60" s="264"/>
      <c r="AM60" s="264"/>
      <c r="AN60" s="264"/>
      <c r="AO60" s="264"/>
      <c r="AP60" s="264"/>
      <c r="AQ60" s="264"/>
      <c r="AR60" s="264"/>
      <c r="AS60" s="264"/>
    </row>
    <row r="61" spans="1:45" ht="20.25" customHeight="1">
      <c r="A61" s="2103" t="s">
        <v>1254</v>
      </c>
      <c r="B61" s="1952" t="s">
        <v>34</v>
      </c>
      <c r="C61" s="1582"/>
      <c r="D61" s="1582"/>
      <c r="E61" s="1582"/>
      <c r="F61" s="1582"/>
      <c r="G61" s="1582"/>
      <c r="H61" s="1582"/>
      <c r="I61" s="1582"/>
      <c r="J61" s="1582"/>
      <c r="K61" s="1582"/>
      <c r="L61" s="1582"/>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751"/>
      <c r="AK61" s="264"/>
      <c r="AL61" s="264"/>
      <c r="AM61" s="264"/>
      <c r="AN61" s="264"/>
      <c r="AO61" s="264"/>
      <c r="AP61" s="264"/>
      <c r="AQ61" s="264"/>
      <c r="AR61" s="264"/>
      <c r="AS61" s="264"/>
    </row>
    <row r="62" spans="1:45" ht="25.5" customHeight="1">
      <c r="A62" s="1539"/>
      <c r="B62" s="1922">
        <v>1</v>
      </c>
      <c r="C62" s="1928" t="s">
        <v>1255</v>
      </c>
      <c r="D62" s="1577"/>
      <c r="E62" s="1577"/>
      <c r="F62" s="1577"/>
      <c r="G62" s="1578"/>
      <c r="H62" s="1926" t="s">
        <v>79</v>
      </c>
      <c r="I62" s="285" t="s">
        <v>47</v>
      </c>
      <c r="J62" s="286"/>
      <c r="K62" s="738">
        <v>0.5</v>
      </c>
      <c r="L62" s="738">
        <v>0.5</v>
      </c>
      <c r="M62" s="286"/>
      <c r="N62" s="286"/>
      <c r="O62" s="286"/>
      <c r="P62" s="286"/>
      <c r="Q62" s="286"/>
      <c r="R62" s="286"/>
      <c r="S62" s="286"/>
      <c r="T62" s="286"/>
      <c r="U62" s="286"/>
      <c r="V62" s="721">
        <f t="shared" ref="V62:V77" si="11">SUM(J62:U62)</f>
        <v>1</v>
      </c>
      <c r="W62" s="1943">
        <v>0.1</v>
      </c>
      <c r="X62" s="420">
        <f>V62*W62</f>
        <v>0.1</v>
      </c>
      <c r="Y62" s="2024" t="s">
        <v>1256</v>
      </c>
      <c r="Z62" s="1577"/>
      <c r="AA62" s="1578"/>
      <c r="AB62" s="1922"/>
      <c r="AC62" s="1577"/>
      <c r="AD62" s="1578"/>
      <c r="AE62" s="1922"/>
      <c r="AF62" s="1577"/>
      <c r="AG62" s="1578"/>
      <c r="AH62" s="1922"/>
      <c r="AI62" s="1577"/>
      <c r="AJ62" s="1747"/>
      <c r="AK62" s="264"/>
      <c r="AL62" s="264"/>
      <c r="AM62" s="264"/>
      <c r="AN62" s="264"/>
      <c r="AO62" s="264"/>
      <c r="AP62" s="264"/>
      <c r="AQ62" s="264"/>
      <c r="AR62" s="264"/>
      <c r="AS62" s="264"/>
    </row>
    <row r="63" spans="1:45" ht="25.5" customHeight="1">
      <c r="A63" s="1539"/>
      <c r="B63" s="1557"/>
      <c r="C63" s="1557"/>
      <c r="D63" s="1579"/>
      <c r="E63" s="1579"/>
      <c r="F63" s="1579"/>
      <c r="G63" s="1580"/>
      <c r="H63" s="1930"/>
      <c r="I63" s="291" t="s">
        <v>48</v>
      </c>
      <c r="J63" s="293"/>
      <c r="K63" s="294">
        <v>0.5</v>
      </c>
      <c r="L63" s="294">
        <v>0.5</v>
      </c>
      <c r="M63" s="293"/>
      <c r="N63" s="293"/>
      <c r="O63" s="293"/>
      <c r="P63" s="293"/>
      <c r="Q63" s="293"/>
      <c r="R63" s="293"/>
      <c r="S63" s="293"/>
      <c r="T63" s="293"/>
      <c r="U63" s="293"/>
      <c r="V63" s="723">
        <f t="shared" si="11"/>
        <v>1</v>
      </c>
      <c r="W63" s="1558"/>
      <c r="X63" s="418">
        <f>+V63*W62</f>
        <v>0.1</v>
      </c>
      <c r="Y63" s="1557"/>
      <c r="Z63" s="1579"/>
      <c r="AA63" s="1580"/>
      <c r="AB63" s="1557"/>
      <c r="AC63" s="1579"/>
      <c r="AD63" s="1580"/>
      <c r="AE63" s="1557"/>
      <c r="AF63" s="1579"/>
      <c r="AG63" s="1580"/>
      <c r="AH63" s="1557"/>
      <c r="AI63" s="1579"/>
      <c r="AJ63" s="1923"/>
      <c r="AK63" s="264"/>
      <c r="AL63" s="264"/>
      <c r="AM63" s="264"/>
      <c r="AN63" s="264"/>
      <c r="AO63" s="264"/>
      <c r="AP63" s="264"/>
      <c r="AQ63" s="264"/>
      <c r="AR63" s="264"/>
      <c r="AS63" s="264"/>
    </row>
    <row r="64" spans="1:45" ht="25.5" customHeight="1">
      <c r="A64" s="1539"/>
      <c r="B64" s="1922">
        <v>2</v>
      </c>
      <c r="C64" s="1928" t="s">
        <v>1257</v>
      </c>
      <c r="D64" s="1577"/>
      <c r="E64" s="1577"/>
      <c r="F64" s="1577"/>
      <c r="G64" s="1578"/>
      <c r="H64" s="1926" t="s">
        <v>79</v>
      </c>
      <c r="I64" s="285" t="s">
        <v>47</v>
      </c>
      <c r="J64" s="286"/>
      <c r="K64" s="286">
        <v>0.05</v>
      </c>
      <c r="L64" s="286">
        <v>0.05</v>
      </c>
      <c r="M64" s="286">
        <v>0.05</v>
      </c>
      <c r="N64" s="286">
        <v>0.1</v>
      </c>
      <c r="O64" s="286">
        <v>0.1</v>
      </c>
      <c r="P64" s="286">
        <v>0.1</v>
      </c>
      <c r="Q64" s="286">
        <v>0.1</v>
      </c>
      <c r="R64" s="286">
        <v>0.1</v>
      </c>
      <c r="S64" s="286">
        <v>0.15</v>
      </c>
      <c r="T64" s="286">
        <v>0.15</v>
      </c>
      <c r="U64" s="286">
        <v>0.05</v>
      </c>
      <c r="V64" s="721">
        <f t="shared" si="11"/>
        <v>1</v>
      </c>
      <c r="W64" s="1943">
        <v>0.65</v>
      </c>
      <c r="X64" s="420">
        <f>V64*W64</f>
        <v>0.65</v>
      </c>
      <c r="Y64" s="2024" t="s">
        <v>1258</v>
      </c>
      <c r="Z64" s="1577"/>
      <c r="AA64" s="1578"/>
      <c r="AB64" s="2105" t="s">
        <v>1259</v>
      </c>
      <c r="AC64" s="1577"/>
      <c r="AD64" s="1578"/>
      <c r="AE64" s="2098" t="s">
        <v>1260</v>
      </c>
      <c r="AF64" s="1577"/>
      <c r="AG64" s="1578"/>
      <c r="AH64" s="1922"/>
      <c r="AI64" s="1577"/>
      <c r="AJ64" s="1747"/>
      <c r="AK64" s="264"/>
      <c r="AL64" s="264"/>
      <c r="AM64" s="264"/>
      <c r="AN64" s="264"/>
      <c r="AO64" s="264"/>
      <c r="AP64" s="264"/>
      <c r="AQ64" s="264"/>
      <c r="AR64" s="264"/>
      <c r="AS64" s="264"/>
    </row>
    <row r="65" spans="1:45" ht="25.5" customHeight="1">
      <c r="A65" s="1539"/>
      <c r="B65" s="1557"/>
      <c r="C65" s="1557"/>
      <c r="D65" s="1579"/>
      <c r="E65" s="1579"/>
      <c r="F65" s="1579"/>
      <c r="G65" s="1580"/>
      <c r="H65" s="1930"/>
      <c r="I65" s="291" t="s">
        <v>48</v>
      </c>
      <c r="J65" s="293"/>
      <c r="K65" s="294">
        <v>0.05</v>
      </c>
      <c r="L65" s="294">
        <v>0.05</v>
      </c>
      <c r="M65" s="294">
        <v>0.05</v>
      </c>
      <c r="N65" s="294">
        <v>0.1</v>
      </c>
      <c r="O65" s="294">
        <v>0.1</v>
      </c>
      <c r="P65" s="294">
        <v>0.1</v>
      </c>
      <c r="Q65" s="294">
        <v>0.1</v>
      </c>
      <c r="R65" s="294">
        <v>0.1</v>
      </c>
      <c r="S65" s="293"/>
      <c r="T65" s="293"/>
      <c r="U65" s="293"/>
      <c r="V65" s="723">
        <f t="shared" si="11"/>
        <v>0.64999999999999991</v>
      </c>
      <c r="W65" s="1558"/>
      <c r="X65" s="418">
        <f>+V65*W64</f>
        <v>0.42249999999999993</v>
      </c>
      <c r="Y65" s="1557"/>
      <c r="Z65" s="1579"/>
      <c r="AA65" s="1580"/>
      <c r="AB65" s="1557"/>
      <c r="AC65" s="1579"/>
      <c r="AD65" s="1580"/>
      <c r="AE65" s="1557"/>
      <c r="AF65" s="1579"/>
      <c r="AG65" s="1580"/>
      <c r="AH65" s="1557"/>
      <c r="AI65" s="1579"/>
      <c r="AJ65" s="1923"/>
      <c r="AK65" s="264"/>
      <c r="AL65" s="264"/>
      <c r="AM65" s="264"/>
      <c r="AN65" s="264"/>
      <c r="AO65" s="264"/>
      <c r="AP65" s="264"/>
      <c r="AQ65" s="264"/>
      <c r="AR65" s="264"/>
      <c r="AS65" s="264"/>
    </row>
    <row r="66" spans="1:45" ht="25.5" customHeight="1">
      <c r="A66" s="1539"/>
      <c r="B66" s="1922">
        <v>3</v>
      </c>
      <c r="C66" s="1928" t="s">
        <v>1261</v>
      </c>
      <c r="D66" s="1577"/>
      <c r="E66" s="1577"/>
      <c r="F66" s="1577"/>
      <c r="G66" s="1578"/>
      <c r="H66" s="1926" t="s">
        <v>79</v>
      </c>
      <c r="I66" s="285" t="s">
        <v>47</v>
      </c>
      <c r="J66" s="286"/>
      <c r="K66" s="286">
        <v>0.05</v>
      </c>
      <c r="L66" s="286">
        <v>0.05</v>
      </c>
      <c r="M66" s="286">
        <v>0.15</v>
      </c>
      <c r="N66" s="286">
        <v>0.2</v>
      </c>
      <c r="O66" s="286">
        <v>0.2</v>
      </c>
      <c r="P66" s="286">
        <v>0.2</v>
      </c>
      <c r="Q66" s="286">
        <v>0.15</v>
      </c>
      <c r="R66" s="286"/>
      <c r="S66" s="286"/>
      <c r="T66" s="286"/>
      <c r="U66" s="286"/>
      <c r="V66" s="721">
        <f t="shared" si="11"/>
        <v>1</v>
      </c>
      <c r="W66" s="1943">
        <v>0.25</v>
      </c>
      <c r="X66" s="420">
        <f>V66*W66</f>
        <v>0.25</v>
      </c>
      <c r="Y66" s="2024" t="s">
        <v>1262</v>
      </c>
      <c r="Z66" s="1577"/>
      <c r="AA66" s="1578"/>
      <c r="AB66" s="2105" t="s">
        <v>1263</v>
      </c>
      <c r="AC66" s="1577"/>
      <c r="AD66" s="1578"/>
      <c r="AE66" s="2098" t="s">
        <v>1264</v>
      </c>
      <c r="AF66" s="1577"/>
      <c r="AG66" s="1578"/>
      <c r="AH66" s="1922"/>
      <c r="AI66" s="1577"/>
      <c r="AJ66" s="1747"/>
      <c r="AK66" s="264"/>
      <c r="AL66" s="264"/>
      <c r="AM66" s="264"/>
      <c r="AN66" s="264"/>
      <c r="AO66" s="264"/>
      <c r="AP66" s="264"/>
      <c r="AQ66" s="264"/>
      <c r="AR66" s="264"/>
      <c r="AS66" s="264"/>
    </row>
    <row r="67" spans="1:45" ht="25.5" customHeight="1">
      <c r="A67" s="1539"/>
      <c r="B67" s="1557"/>
      <c r="C67" s="1557"/>
      <c r="D67" s="1579"/>
      <c r="E67" s="1579"/>
      <c r="F67" s="1579"/>
      <c r="G67" s="1580"/>
      <c r="H67" s="1930"/>
      <c r="I67" s="291" t="s">
        <v>48</v>
      </c>
      <c r="J67" s="293"/>
      <c r="K67" s="294">
        <v>0.05</v>
      </c>
      <c r="L67" s="294">
        <v>0.05</v>
      </c>
      <c r="M67" s="294">
        <v>0.15</v>
      </c>
      <c r="N67" s="294">
        <v>0.2</v>
      </c>
      <c r="O67" s="294">
        <v>0.2</v>
      </c>
      <c r="P67" s="294">
        <v>0.2</v>
      </c>
      <c r="Q67" s="294">
        <v>0.15</v>
      </c>
      <c r="R67" s="293"/>
      <c r="S67" s="293"/>
      <c r="T67" s="293"/>
      <c r="U67" s="293"/>
      <c r="V67" s="723">
        <f t="shared" si="11"/>
        <v>1</v>
      </c>
      <c r="W67" s="1558"/>
      <c r="X67" s="418">
        <f>+V67*W66</f>
        <v>0.25</v>
      </c>
      <c r="Y67" s="1557"/>
      <c r="Z67" s="1579"/>
      <c r="AA67" s="1580"/>
      <c r="AB67" s="1557"/>
      <c r="AC67" s="1579"/>
      <c r="AD67" s="1580"/>
      <c r="AE67" s="1557"/>
      <c r="AF67" s="1579"/>
      <c r="AG67" s="1580"/>
      <c r="AH67" s="1557"/>
      <c r="AI67" s="1579"/>
      <c r="AJ67" s="1923"/>
      <c r="AK67" s="264"/>
      <c r="AL67" s="264"/>
      <c r="AM67" s="264"/>
      <c r="AN67" s="264"/>
      <c r="AO67" s="264"/>
      <c r="AP67" s="264"/>
      <c r="AQ67" s="264"/>
      <c r="AR67" s="264"/>
      <c r="AS67" s="264"/>
    </row>
    <row r="68" spans="1:45" ht="14.25" hidden="1" customHeight="1">
      <c r="A68" s="1539"/>
      <c r="B68" s="1922">
        <v>4</v>
      </c>
      <c r="C68" s="1928"/>
      <c r="D68" s="1577"/>
      <c r="E68" s="1577"/>
      <c r="F68" s="1577"/>
      <c r="G68" s="1578"/>
      <c r="H68" s="1926" t="s">
        <v>79</v>
      </c>
      <c r="I68" s="285" t="s">
        <v>47</v>
      </c>
      <c r="J68" s="361"/>
      <c r="K68" s="361"/>
      <c r="L68" s="361"/>
      <c r="M68" s="361"/>
      <c r="N68" s="361"/>
      <c r="O68" s="361"/>
      <c r="P68" s="361"/>
      <c r="Q68" s="361"/>
      <c r="R68" s="361"/>
      <c r="S68" s="361"/>
      <c r="T68" s="361"/>
      <c r="U68" s="361"/>
      <c r="V68" s="721">
        <f t="shared" si="11"/>
        <v>0</v>
      </c>
      <c r="W68" s="1943"/>
      <c r="X68" s="420">
        <f>V68*W68</f>
        <v>0</v>
      </c>
      <c r="Y68" s="1922"/>
      <c r="Z68" s="1577"/>
      <c r="AA68" s="1578"/>
      <c r="AB68" s="1922"/>
      <c r="AC68" s="1577"/>
      <c r="AD68" s="1578"/>
      <c r="AE68" s="1922"/>
      <c r="AF68" s="1577"/>
      <c r="AG68" s="1578"/>
      <c r="AH68" s="1922"/>
      <c r="AI68" s="1577"/>
      <c r="AJ68" s="1747"/>
      <c r="AK68" s="264"/>
      <c r="AL68" s="264"/>
      <c r="AM68" s="264"/>
      <c r="AN68" s="264"/>
      <c r="AO68" s="264"/>
      <c r="AP68" s="264"/>
      <c r="AQ68" s="264"/>
      <c r="AR68" s="264"/>
      <c r="AS68" s="264"/>
    </row>
    <row r="69" spans="1:45" ht="14.25" hidden="1" customHeight="1">
      <c r="A69" s="1539"/>
      <c r="B69" s="1557"/>
      <c r="C69" s="1557"/>
      <c r="D69" s="1579"/>
      <c r="E69" s="1579"/>
      <c r="F69" s="1579"/>
      <c r="G69" s="1580"/>
      <c r="H69" s="1930"/>
      <c r="I69" s="291" t="s">
        <v>48</v>
      </c>
      <c r="J69" s="361"/>
      <c r="K69" s="361"/>
      <c r="L69" s="361"/>
      <c r="M69" s="361"/>
      <c r="N69" s="361"/>
      <c r="O69" s="361"/>
      <c r="P69" s="361"/>
      <c r="Q69" s="361"/>
      <c r="R69" s="361"/>
      <c r="S69" s="361"/>
      <c r="T69" s="361"/>
      <c r="U69" s="361"/>
      <c r="V69" s="722">
        <f t="shared" si="11"/>
        <v>0</v>
      </c>
      <c r="W69" s="1558"/>
      <c r="X69" s="418">
        <f>+V69*W68</f>
        <v>0</v>
      </c>
      <c r="Y69" s="1557"/>
      <c r="Z69" s="1579"/>
      <c r="AA69" s="1580"/>
      <c r="AB69" s="1557"/>
      <c r="AC69" s="1579"/>
      <c r="AD69" s="1580"/>
      <c r="AE69" s="1557"/>
      <c r="AF69" s="1579"/>
      <c r="AG69" s="1580"/>
      <c r="AH69" s="1557"/>
      <c r="AI69" s="1579"/>
      <c r="AJ69" s="1923"/>
      <c r="AK69" s="264"/>
      <c r="AL69" s="264"/>
      <c r="AM69" s="264"/>
      <c r="AN69" s="264"/>
      <c r="AO69" s="264"/>
      <c r="AP69" s="264"/>
      <c r="AQ69" s="264"/>
      <c r="AR69" s="264"/>
      <c r="AS69" s="264"/>
    </row>
    <row r="70" spans="1:45" ht="39" hidden="1" customHeight="1">
      <c r="A70" s="1539"/>
      <c r="B70" s="1922">
        <v>5</v>
      </c>
      <c r="C70" s="1928"/>
      <c r="D70" s="1577"/>
      <c r="E70" s="1577"/>
      <c r="F70" s="1577"/>
      <c r="G70" s="1578"/>
      <c r="H70" s="1926" t="s">
        <v>79</v>
      </c>
      <c r="I70" s="285" t="s">
        <v>47</v>
      </c>
      <c r="J70" s="361"/>
      <c r="K70" s="361"/>
      <c r="L70" s="361"/>
      <c r="M70" s="361"/>
      <c r="N70" s="361"/>
      <c r="O70" s="361"/>
      <c r="P70" s="361"/>
      <c r="Q70" s="361"/>
      <c r="R70" s="361"/>
      <c r="S70" s="361"/>
      <c r="T70" s="361"/>
      <c r="U70" s="361"/>
      <c r="V70" s="721">
        <f t="shared" si="11"/>
        <v>0</v>
      </c>
      <c r="W70" s="1943"/>
      <c r="X70" s="420">
        <f>V70*W70</f>
        <v>0</v>
      </c>
      <c r="Y70" s="1922"/>
      <c r="Z70" s="1577"/>
      <c r="AA70" s="1578"/>
      <c r="AB70" s="1922"/>
      <c r="AC70" s="1577"/>
      <c r="AD70" s="1578"/>
      <c r="AE70" s="1922"/>
      <c r="AF70" s="1577"/>
      <c r="AG70" s="1578"/>
      <c r="AH70" s="1922"/>
      <c r="AI70" s="1577"/>
      <c r="AJ70" s="1747"/>
      <c r="AK70" s="264"/>
      <c r="AL70" s="264"/>
      <c r="AM70" s="264"/>
      <c r="AN70" s="264"/>
      <c r="AO70" s="264"/>
      <c r="AP70" s="264"/>
      <c r="AQ70" s="264"/>
      <c r="AR70" s="264"/>
      <c r="AS70" s="264"/>
    </row>
    <row r="71" spans="1:45" ht="24" hidden="1" customHeight="1">
      <c r="A71" s="1539"/>
      <c r="B71" s="1557"/>
      <c r="C71" s="1557"/>
      <c r="D71" s="1579"/>
      <c r="E71" s="1579"/>
      <c r="F71" s="1579"/>
      <c r="G71" s="1580"/>
      <c r="H71" s="1930"/>
      <c r="I71" s="291" t="s">
        <v>48</v>
      </c>
      <c r="J71" s="361"/>
      <c r="K71" s="361"/>
      <c r="L71" s="361"/>
      <c r="M71" s="361"/>
      <c r="N71" s="361"/>
      <c r="O71" s="361"/>
      <c r="P71" s="361"/>
      <c r="Q71" s="361"/>
      <c r="R71" s="361"/>
      <c r="S71" s="361"/>
      <c r="T71" s="361"/>
      <c r="U71" s="361"/>
      <c r="V71" s="722">
        <f t="shared" si="11"/>
        <v>0</v>
      </c>
      <c r="W71" s="1558"/>
      <c r="X71" s="418">
        <f>+V71*W70</f>
        <v>0</v>
      </c>
      <c r="Y71" s="1557"/>
      <c r="Z71" s="1579"/>
      <c r="AA71" s="1580"/>
      <c r="AB71" s="1557"/>
      <c r="AC71" s="1579"/>
      <c r="AD71" s="1580"/>
      <c r="AE71" s="1557"/>
      <c r="AF71" s="1579"/>
      <c r="AG71" s="1580"/>
      <c r="AH71" s="1557"/>
      <c r="AI71" s="1579"/>
      <c r="AJ71" s="1923"/>
      <c r="AK71" s="264"/>
      <c r="AL71" s="264"/>
      <c r="AM71" s="264"/>
      <c r="AN71" s="264"/>
      <c r="AO71" s="264"/>
      <c r="AP71" s="264"/>
      <c r="AQ71" s="264"/>
      <c r="AR71" s="264"/>
      <c r="AS71" s="264"/>
    </row>
    <row r="72" spans="1:45" ht="24" hidden="1" customHeight="1">
      <c r="A72" s="1539"/>
      <c r="B72" s="1922">
        <v>6</v>
      </c>
      <c r="C72" s="1928"/>
      <c r="D72" s="1577"/>
      <c r="E72" s="1577"/>
      <c r="F72" s="1577"/>
      <c r="G72" s="1578"/>
      <c r="H72" s="1926" t="s">
        <v>79</v>
      </c>
      <c r="I72" s="285" t="s">
        <v>47</v>
      </c>
      <c r="J72" s="361"/>
      <c r="K72" s="361"/>
      <c r="L72" s="361"/>
      <c r="M72" s="361"/>
      <c r="N72" s="361"/>
      <c r="O72" s="361"/>
      <c r="P72" s="361"/>
      <c r="Q72" s="361"/>
      <c r="R72" s="361"/>
      <c r="S72" s="361"/>
      <c r="T72" s="361"/>
      <c r="U72" s="361"/>
      <c r="V72" s="721">
        <f t="shared" si="11"/>
        <v>0</v>
      </c>
      <c r="W72" s="1943"/>
      <c r="X72" s="420">
        <f>V72*W72</f>
        <v>0</v>
      </c>
      <c r="Y72" s="1922"/>
      <c r="Z72" s="1577"/>
      <c r="AA72" s="1578"/>
      <c r="AB72" s="1922"/>
      <c r="AC72" s="1577"/>
      <c r="AD72" s="1578"/>
      <c r="AE72" s="1922"/>
      <c r="AF72" s="1577"/>
      <c r="AG72" s="1578"/>
      <c r="AH72" s="1922"/>
      <c r="AI72" s="1577"/>
      <c r="AJ72" s="1747"/>
      <c r="AK72" s="264"/>
      <c r="AL72" s="264"/>
      <c r="AM72" s="264"/>
      <c r="AN72" s="264"/>
      <c r="AO72" s="264"/>
      <c r="AP72" s="264"/>
      <c r="AQ72" s="264"/>
      <c r="AR72" s="264"/>
      <c r="AS72" s="264"/>
    </row>
    <row r="73" spans="1:45" ht="16.5" hidden="1" customHeight="1">
      <c r="A73" s="1539"/>
      <c r="B73" s="1557"/>
      <c r="C73" s="1557"/>
      <c r="D73" s="1579"/>
      <c r="E73" s="1579"/>
      <c r="F73" s="1579"/>
      <c r="G73" s="1580"/>
      <c r="H73" s="1930"/>
      <c r="I73" s="291" t="s">
        <v>48</v>
      </c>
      <c r="J73" s="361"/>
      <c r="K73" s="361"/>
      <c r="L73" s="361"/>
      <c r="M73" s="361"/>
      <c r="N73" s="361"/>
      <c r="O73" s="361"/>
      <c r="P73" s="361"/>
      <c r="Q73" s="361"/>
      <c r="R73" s="361"/>
      <c r="S73" s="361"/>
      <c r="T73" s="361"/>
      <c r="U73" s="361"/>
      <c r="V73" s="722">
        <f t="shared" si="11"/>
        <v>0</v>
      </c>
      <c r="W73" s="1558"/>
      <c r="X73" s="418">
        <f>+V73*W72</f>
        <v>0</v>
      </c>
      <c r="Y73" s="1557"/>
      <c r="Z73" s="1579"/>
      <c r="AA73" s="1580"/>
      <c r="AB73" s="1557"/>
      <c r="AC73" s="1579"/>
      <c r="AD73" s="1580"/>
      <c r="AE73" s="1557"/>
      <c r="AF73" s="1579"/>
      <c r="AG73" s="1580"/>
      <c r="AH73" s="1557"/>
      <c r="AI73" s="1579"/>
      <c r="AJ73" s="1923"/>
      <c r="AK73" s="264"/>
      <c r="AL73" s="264"/>
      <c r="AM73" s="264"/>
      <c r="AN73" s="264"/>
      <c r="AO73" s="264"/>
      <c r="AP73" s="264"/>
      <c r="AQ73" s="264"/>
      <c r="AR73" s="264"/>
      <c r="AS73" s="264"/>
    </row>
    <row r="74" spans="1:45" ht="14.25" hidden="1" customHeight="1">
      <c r="A74" s="1539"/>
      <c r="B74" s="1922">
        <v>7</v>
      </c>
      <c r="C74" s="1928"/>
      <c r="D74" s="1577"/>
      <c r="E74" s="1577"/>
      <c r="F74" s="1577"/>
      <c r="G74" s="1578"/>
      <c r="H74" s="1926" t="s">
        <v>79</v>
      </c>
      <c r="I74" s="285" t="s">
        <v>47</v>
      </c>
      <c r="J74" s="361"/>
      <c r="K74" s="361"/>
      <c r="L74" s="361"/>
      <c r="M74" s="361"/>
      <c r="N74" s="361"/>
      <c r="O74" s="361"/>
      <c r="P74" s="361"/>
      <c r="Q74" s="361"/>
      <c r="R74" s="361"/>
      <c r="S74" s="361"/>
      <c r="T74" s="361"/>
      <c r="U74" s="361"/>
      <c r="V74" s="721">
        <f t="shared" si="11"/>
        <v>0</v>
      </c>
      <c r="W74" s="1943"/>
      <c r="X74" s="420">
        <f>V74*W74</f>
        <v>0</v>
      </c>
      <c r="Y74" s="1922"/>
      <c r="Z74" s="1577"/>
      <c r="AA74" s="1578"/>
      <c r="AB74" s="1922"/>
      <c r="AC74" s="1577"/>
      <c r="AD74" s="1578"/>
      <c r="AE74" s="1922"/>
      <c r="AF74" s="1577"/>
      <c r="AG74" s="1578"/>
      <c r="AH74" s="1922"/>
      <c r="AI74" s="1577"/>
      <c r="AJ74" s="1747"/>
      <c r="AK74" s="264"/>
      <c r="AL74" s="264"/>
      <c r="AM74" s="264"/>
      <c r="AN74" s="264"/>
      <c r="AO74" s="264"/>
      <c r="AP74" s="264"/>
      <c r="AQ74" s="264"/>
      <c r="AR74" s="264"/>
      <c r="AS74" s="264"/>
    </row>
    <row r="75" spans="1:45" ht="14.25" hidden="1" customHeight="1">
      <c r="A75" s="1539"/>
      <c r="B75" s="1536"/>
      <c r="C75" s="1557"/>
      <c r="D75" s="1579"/>
      <c r="E75" s="1579"/>
      <c r="F75" s="1579"/>
      <c r="G75" s="1580"/>
      <c r="H75" s="1927"/>
      <c r="I75" s="305" t="s">
        <v>48</v>
      </c>
      <c r="J75" s="302"/>
      <c r="K75" s="302"/>
      <c r="L75" s="302"/>
      <c r="M75" s="302"/>
      <c r="N75" s="302"/>
      <c r="O75" s="302"/>
      <c r="P75" s="302"/>
      <c r="Q75" s="302"/>
      <c r="R75" s="302"/>
      <c r="S75" s="302"/>
      <c r="T75" s="302"/>
      <c r="U75" s="302"/>
      <c r="V75" s="739">
        <f t="shared" si="11"/>
        <v>0</v>
      </c>
      <c r="W75" s="1961"/>
      <c r="X75" s="424">
        <f>+V75*W74</f>
        <v>0</v>
      </c>
      <c r="Y75" s="1557"/>
      <c r="Z75" s="1579"/>
      <c r="AA75" s="1580"/>
      <c r="AB75" s="1557"/>
      <c r="AC75" s="1579"/>
      <c r="AD75" s="1580"/>
      <c r="AE75" s="1557"/>
      <c r="AF75" s="1579"/>
      <c r="AG75" s="1580"/>
      <c r="AH75" s="1557"/>
      <c r="AI75" s="1579"/>
      <c r="AJ75" s="1923"/>
      <c r="AK75" s="264"/>
      <c r="AL75" s="264"/>
      <c r="AM75" s="264"/>
      <c r="AN75" s="264"/>
      <c r="AO75" s="264"/>
      <c r="AP75" s="264"/>
      <c r="AQ75" s="264"/>
      <c r="AR75" s="264"/>
      <c r="AS75" s="264"/>
    </row>
    <row r="76" spans="1:45" ht="14.25" customHeight="1">
      <c r="A76" s="1539"/>
      <c r="B76" s="1944" t="s">
        <v>85</v>
      </c>
      <c r="C76" s="1577"/>
      <c r="D76" s="1577"/>
      <c r="E76" s="1577"/>
      <c r="F76" s="1577"/>
      <c r="G76" s="1578"/>
      <c r="H76" s="1925" t="s">
        <v>79</v>
      </c>
      <c r="I76" s="308" t="s">
        <v>47</v>
      </c>
      <c r="J76" s="310">
        <f t="shared" ref="J76:U76" si="12">+J62*$W$62+J64*$W$64+J66*$W$66+J68*$W$68+J70*$W$70+J72*$W$72+J74*$W$74</f>
        <v>0</v>
      </c>
      <c r="K76" s="310">
        <f t="shared" si="12"/>
        <v>9.5000000000000001E-2</v>
      </c>
      <c r="L76" s="310">
        <f t="shared" si="12"/>
        <v>9.5000000000000001E-2</v>
      </c>
      <c r="M76" s="310">
        <f t="shared" si="12"/>
        <v>7.0000000000000007E-2</v>
      </c>
      <c r="N76" s="310">
        <f t="shared" si="12"/>
        <v>0.115</v>
      </c>
      <c r="O76" s="310">
        <f t="shared" si="12"/>
        <v>0.115</v>
      </c>
      <c r="P76" s="310">
        <f t="shared" si="12"/>
        <v>0.115</v>
      </c>
      <c r="Q76" s="310">
        <f t="shared" si="12"/>
        <v>0.10250000000000001</v>
      </c>
      <c r="R76" s="310">
        <f t="shared" si="12"/>
        <v>6.5000000000000002E-2</v>
      </c>
      <c r="S76" s="310">
        <f t="shared" si="12"/>
        <v>9.7500000000000003E-2</v>
      </c>
      <c r="T76" s="310">
        <f t="shared" si="12"/>
        <v>9.7500000000000003E-2</v>
      </c>
      <c r="U76" s="310">
        <f t="shared" si="12"/>
        <v>3.2500000000000001E-2</v>
      </c>
      <c r="V76" s="339">
        <f t="shared" si="11"/>
        <v>1</v>
      </c>
      <c r="W76" s="2102">
        <f>SUM(W62+W64+W66+W68+W70+W72+W74)</f>
        <v>1</v>
      </c>
      <c r="X76" s="340">
        <f>V76*W76</f>
        <v>1</v>
      </c>
      <c r="Y76" s="1924"/>
      <c r="Z76" s="1577"/>
      <c r="AA76" s="1578"/>
      <c r="AB76" s="1924"/>
      <c r="AC76" s="1577"/>
      <c r="AD76" s="1578"/>
      <c r="AE76" s="1924"/>
      <c r="AF76" s="1577"/>
      <c r="AG76" s="1578"/>
      <c r="AH76" s="1924"/>
      <c r="AI76" s="1577"/>
      <c r="AJ76" s="1747"/>
      <c r="AK76" s="314"/>
      <c r="AL76" s="264"/>
      <c r="AM76" s="264"/>
      <c r="AN76" s="264"/>
      <c r="AO76" s="264"/>
      <c r="AP76" s="264"/>
      <c r="AQ76" s="264"/>
      <c r="AR76" s="264"/>
      <c r="AS76" s="264"/>
    </row>
    <row r="77" spans="1:45" ht="14.25" customHeight="1">
      <c r="A77" s="1540"/>
      <c r="B77" s="1537"/>
      <c r="C77" s="1550"/>
      <c r="D77" s="1550"/>
      <c r="E77" s="1550"/>
      <c r="F77" s="1550"/>
      <c r="G77" s="1551"/>
      <c r="H77" s="1533"/>
      <c r="I77" s="316" t="s">
        <v>48</v>
      </c>
      <c r="J77" s="743">
        <f t="shared" ref="J77:U77" si="13">J63*$W$62+J65*$W$64+J67*$W$66+J69*$W$68+J71*$W$70+J73*$W$72+J75*$W$74</f>
        <v>0</v>
      </c>
      <c r="K77" s="743">
        <f t="shared" si="13"/>
        <v>9.5000000000000001E-2</v>
      </c>
      <c r="L77" s="743">
        <f t="shared" si="13"/>
        <v>9.5000000000000001E-2</v>
      </c>
      <c r="M77" s="743">
        <f t="shared" si="13"/>
        <v>7.0000000000000007E-2</v>
      </c>
      <c r="N77" s="743">
        <f t="shared" si="13"/>
        <v>0.115</v>
      </c>
      <c r="O77" s="743">
        <f t="shared" si="13"/>
        <v>0.115</v>
      </c>
      <c r="P77" s="743">
        <f t="shared" si="13"/>
        <v>0.115</v>
      </c>
      <c r="Q77" s="743">
        <f t="shared" si="13"/>
        <v>0.10250000000000001</v>
      </c>
      <c r="R77" s="743">
        <f t="shared" si="13"/>
        <v>6.5000000000000002E-2</v>
      </c>
      <c r="S77" s="743">
        <f t="shared" si="13"/>
        <v>0</v>
      </c>
      <c r="T77" s="743">
        <f t="shared" si="13"/>
        <v>0</v>
      </c>
      <c r="U77" s="743">
        <f t="shared" si="13"/>
        <v>0</v>
      </c>
      <c r="V77" s="741">
        <f t="shared" si="11"/>
        <v>0.77249999999999996</v>
      </c>
      <c r="W77" s="1533"/>
      <c r="X77" s="431">
        <f>+V77*W76</f>
        <v>0.77249999999999996</v>
      </c>
      <c r="Y77" s="1537"/>
      <c r="Z77" s="1550"/>
      <c r="AA77" s="1551"/>
      <c r="AB77" s="1537"/>
      <c r="AC77" s="1550"/>
      <c r="AD77" s="1551"/>
      <c r="AE77" s="1537"/>
      <c r="AF77" s="1550"/>
      <c r="AG77" s="1551"/>
      <c r="AH77" s="1537"/>
      <c r="AI77" s="1550"/>
      <c r="AJ77" s="1721"/>
      <c r="AK77" s="314"/>
      <c r="AL77" s="264"/>
      <c r="AM77" s="264"/>
      <c r="AN77" s="264"/>
      <c r="AO77" s="264"/>
      <c r="AP77" s="264"/>
      <c r="AQ77" s="264"/>
      <c r="AR77" s="264"/>
      <c r="AS77" s="264"/>
    </row>
    <row r="78" spans="1:45" ht="24.75" customHeight="1">
      <c r="A78" s="1967" t="s">
        <v>106</v>
      </c>
      <c r="B78" s="1555"/>
      <c r="C78" s="255" t="s">
        <v>107</v>
      </c>
      <c r="D78" s="255" t="s">
        <v>108</v>
      </c>
      <c r="E78" s="255" t="s">
        <v>28</v>
      </c>
      <c r="F78" s="255" t="s">
        <v>109</v>
      </c>
      <c r="G78" s="321" t="s">
        <v>110</v>
      </c>
      <c r="H78" s="1959" t="s">
        <v>111</v>
      </c>
      <c r="I78" s="1756"/>
      <c r="J78" s="255" t="s">
        <v>63</v>
      </c>
      <c r="K78" s="255" t="s">
        <v>64</v>
      </c>
      <c r="L78" s="255" t="s">
        <v>65</v>
      </c>
      <c r="M78" s="255" t="s">
        <v>66</v>
      </c>
      <c r="N78" s="255" t="s">
        <v>67</v>
      </c>
      <c r="O78" s="255" t="s">
        <v>68</v>
      </c>
      <c r="P78" s="255" t="s">
        <v>69</v>
      </c>
      <c r="Q78" s="255" t="s">
        <v>70</v>
      </c>
      <c r="R78" s="255" t="s">
        <v>71</v>
      </c>
      <c r="S78" s="255" t="s">
        <v>72</v>
      </c>
      <c r="T78" s="255" t="s">
        <v>73</v>
      </c>
      <c r="U78" s="255" t="s">
        <v>74</v>
      </c>
      <c r="V78" s="713" t="s">
        <v>75</v>
      </c>
      <c r="W78" s="713" t="s">
        <v>76</v>
      </c>
      <c r="X78" s="255" t="s">
        <v>77</v>
      </c>
      <c r="Y78" s="1959" t="s">
        <v>112</v>
      </c>
      <c r="Z78" s="1754"/>
      <c r="AA78" s="1756"/>
      <c r="AB78" s="1959" t="s">
        <v>116</v>
      </c>
      <c r="AC78" s="1754"/>
      <c r="AD78" s="1756"/>
      <c r="AE78" s="1959" t="s">
        <v>120</v>
      </c>
      <c r="AF78" s="1754"/>
      <c r="AG78" s="1756"/>
      <c r="AH78" s="1959" t="s">
        <v>740</v>
      </c>
      <c r="AI78" s="1754"/>
      <c r="AJ78" s="1749"/>
      <c r="AK78" s="264"/>
      <c r="AL78" s="264"/>
      <c r="AM78" s="264"/>
      <c r="AN78" s="264"/>
      <c r="AO78" s="264"/>
      <c r="AP78" s="264"/>
      <c r="AQ78" s="264"/>
      <c r="AR78" s="264"/>
      <c r="AS78" s="264"/>
    </row>
    <row r="79" spans="1:45" ht="24.75" customHeight="1">
      <c r="A79" s="1733"/>
      <c r="B79" s="1548"/>
      <c r="C79" s="1932" t="s">
        <v>1119</v>
      </c>
      <c r="D79" s="2100" t="s">
        <v>1280</v>
      </c>
      <c r="E79" s="2101">
        <v>4</v>
      </c>
      <c r="F79" s="2100" t="s">
        <v>1281</v>
      </c>
      <c r="G79" s="1932" t="s">
        <v>254</v>
      </c>
      <c r="H79" s="1951" t="s">
        <v>47</v>
      </c>
      <c r="I79" s="1583"/>
      <c r="J79" s="286"/>
      <c r="K79" s="286"/>
      <c r="L79" s="361"/>
      <c r="M79" s="361"/>
      <c r="N79" s="361"/>
      <c r="O79" s="361"/>
      <c r="P79" s="361"/>
      <c r="Q79" s="361"/>
      <c r="R79" s="715">
        <v>1</v>
      </c>
      <c r="S79" s="715">
        <v>1</v>
      </c>
      <c r="T79" s="715">
        <v>2</v>
      </c>
      <c r="U79" s="744"/>
      <c r="V79" s="745">
        <f t="shared" ref="V79:V80" si="14">SUM(J79:U79)</f>
        <v>4</v>
      </c>
      <c r="W79" s="1963">
        <v>0.1</v>
      </c>
      <c r="X79" s="270">
        <f>+(V79/V79)*W79</f>
        <v>0.1</v>
      </c>
      <c r="Y79" s="2106" t="s">
        <v>1282</v>
      </c>
      <c r="Z79" s="1577"/>
      <c r="AA79" s="1578"/>
      <c r="AB79" s="1956" t="s">
        <v>1284</v>
      </c>
      <c r="AC79" s="1577"/>
      <c r="AD79" s="1578"/>
      <c r="AE79" s="1956" t="s">
        <v>1285</v>
      </c>
      <c r="AF79" s="1577"/>
      <c r="AG79" s="1578"/>
      <c r="AH79" s="1956"/>
      <c r="AI79" s="1577"/>
      <c r="AJ79" s="1747"/>
      <c r="AK79" s="264"/>
      <c r="AL79" s="264"/>
      <c r="AM79" s="264"/>
      <c r="AN79" s="264"/>
      <c r="AO79" s="264"/>
      <c r="AP79" s="264"/>
      <c r="AQ79" s="264"/>
      <c r="AR79" s="264"/>
      <c r="AS79" s="264"/>
    </row>
    <row r="80" spans="1:45" ht="24.75" customHeight="1">
      <c r="A80" s="1968"/>
      <c r="B80" s="1580"/>
      <c r="C80" s="1558"/>
      <c r="D80" s="1558"/>
      <c r="E80" s="1558"/>
      <c r="F80" s="1558"/>
      <c r="G80" s="1558"/>
      <c r="H80" s="1942" t="s">
        <v>78</v>
      </c>
      <c r="I80" s="1580"/>
      <c r="J80" s="719"/>
      <c r="K80" s="719"/>
      <c r="L80" s="647"/>
      <c r="M80" s="647"/>
      <c r="N80" s="647"/>
      <c r="O80" s="647"/>
      <c r="P80" s="647"/>
      <c r="Q80" s="647"/>
      <c r="R80" s="471">
        <v>2</v>
      </c>
      <c r="S80" s="647"/>
      <c r="T80" s="647"/>
      <c r="U80" s="719"/>
      <c r="V80" s="746">
        <f t="shared" si="14"/>
        <v>2</v>
      </c>
      <c r="W80" s="1532"/>
      <c r="X80" s="270">
        <f>+V80/V79*W79</f>
        <v>0.05</v>
      </c>
      <c r="Y80" s="1557"/>
      <c r="Z80" s="1579"/>
      <c r="AA80" s="1580"/>
      <c r="AB80" s="1557"/>
      <c r="AC80" s="1579"/>
      <c r="AD80" s="1580"/>
      <c r="AE80" s="1557"/>
      <c r="AF80" s="1579"/>
      <c r="AG80" s="1580"/>
      <c r="AH80" s="1557"/>
      <c r="AI80" s="1579"/>
      <c r="AJ80" s="1923"/>
      <c r="AK80" s="264"/>
      <c r="AL80" s="264"/>
      <c r="AM80" s="264"/>
      <c r="AN80" s="264"/>
      <c r="AO80" s="264"/>
      <c r="AP80" s="264"/>
      <c r="AQ80" s="264"/>
      <c r="AR80" s="264"/>
      <c r="AS80" s="264"/>
    </row>
    <row r="81" spans="1:45" ht="14.25" customHeight="1">
      <c r="A81" s="2103" t="s">
        <v>1289</v>
      </c>
      <c r="B81" s="1952" t="s">
        <v>34</v>
      </c>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751"/>
      <c r="AK81" s="264"/>
      <c r="AL81" s="264"/>
      <c r="AM81" s="264"/>
      <c r="AN81" s="264"/>
      <c r="AO81" s="264"/>
      <c r="AP81" s="264"/>
      <c r="AQ81" s="264"/>
      <c r="AR81" s="264"/>
      <c r="AS81" s="264"/>
    </row>
    <row r="82" spans="1:45" ht="28.5" customHeight="1">
      <c r="A82" s="1539"/>
      <c r="B82" s="1922">
        <v>1</v>
      </c>
      <c r="C82" s="2099" t="s">
        <v>1290</v>
      </c>
      <c r="D82" s="1577"/>
      <c r="E82" s="1577"/>
      <c r="F82" s="1577"/>
      <c r="G82" s="1578"/>
      <c r="H82" s="1926" t="s">
        <v>79</v>
      </c>
      <c r="I82" s="285" t="s">
        <v>47</v>
      </c>
      <c r="J82" s="286"/>
      <c r="K82" s="286"/>
      <c r="L82" s="748"/>
      <c r="M82" s="748"/>
      <c r="N82" s="748"/>
      <c r="O82" s="748"/>
      <c r="P82" s="748"/>
      <c r="Q82" s="748"/>
      <c r="R82" s="748"/>
      <c r="S82" s="748"/>
      <c r="T82" s="748"/>
      <c r="U82" s="748"/>
      <c r="V82" s="721">
        <f t="shared" ref="V82:V127" si="15">SUM(J82:U82)</f>
        <v>0</v>
      </c>
      <c r="W82" s="1943"/>
      <c r="X82" s="420">
        <f>V82*W82</f>
        <v>0</v>
      </c>
      <c r="Y82" s="1922"/>
      <c r="Z82" s="1577"/>
      <c r="AA82" s="1578"/>
      <c r="AB82" s="1922"/>
      <c r="AC82" s="1577"/>
      <c r="AD82" s="1578"/>
      <c r="AE82" s="1922"/>
      <c r="AF82" s="1577"/>
      <c r="AG82" s="1578"/>
      <c r="AH82" s="1922"/>
      <c r="AI82" s="1577"/>
      <c r="AJ82" s="1747"/>
      <c r="AK82" s="264"/>
      <c r="AL82" s="264"/>
      <c r="AM82" s="264"/>
      <c r="AN82" s="264"/>
      <c r="AO82" s="264"/>
      <c r="AP82" s="264"/>
      <c r="AQ82" s="264"/>
      <c r="AR82" s="264"/>
      <c r="AS82" s="264"/>
    </row>
    <row r="83" spans="1:45" ht="28.5" customHeight="1">
      <c r="A83" s="1539"/>
      <c r="B83" s="1557"/>
      <c r="C83" s="1557"/>
      <c r="D83" s="1579"/>
      <c r="E83" s="1579"/>
      <c r="F83" s="1579"/>
      <c r="G83" s="1580"/>
      <c r="H83" s="1930"/>
      <c r="I83" s="291" t="s">
        <v>48</v>
      </c>
      <c r="J83" s="286"/>
      <c r="K83" s="286"/>
      <c r="L83" s="748"/>
      <c r="M83" s="748"/>
      <c r="N83" s="748"/>
      <c r="O83" s="748"/>
      <c r="P83" s="748"/>
      <c r="Q83" s="748"/>
      <c r="R83" s="748"/>
      <c r="S83" s="748"/>
      <c r="T83" s="748"/>
      <c r="U83" s="748"/>
      <c r="V83" s="722">
        <f t="shared" si="15"/>
        <v>0</v>
      </c>
      <c r="W83" s="1558"/>
      <c r="X83" s="418">
        <f>+V83*W82</f>
        <v>0</v>
      </c>
      <c r="Y83" s="1557"/>
      <c r="Z83" s="1579"/>
      <c r="AA83" s="1580"/>
      <c r="AB83" s="1557"/>
      <c r="AC83" s="1579"/>
      <c r="AD83" s="1580"/>
      <c r="AE83" s="1557"/>
      <c r="AF83" s="1579"/>
      <c r="AG83" s="1580"/>
      <c r="AH83" s="1557"/>
      <c r="AI83" s="1579"/>
      <c r="AJ83" s="1923"/>
      <c r="AK83" s="264"/>
      <c r="AL83" s="264"/>
      <c r="AM83" s="264"/>
      <c r="AN83" s="264"/>
      <c r="AO83" s="264"/>
      <c r="AP83" s="264"/>
      <c r="AQ83" s="264"/>
      <c r="AR83" s="264"/>
      <c r="AS83" s="264"/>
    </row>
    <row r="84" spans="1:45" ht="28.5" customHeight="1">
      <c r="A84" s="1539"/>
      <c r="B84" s="1922">
        <v>2</v>
      </c>
      <c r="C84" s="1928" t="s">
        <v>1136</v>
      </c>
      <c r="D84" s="1577"/>
      <c r="E84" s="1577"/>
      <c r="F84" s="1577"/>
      <c r="G84" s="1578"/>
      <c r="H84" s="1926" t="s">
        <v>79</v>
      </c>
      <c r="I84" s="285" t="s">
        <v>47</v>
      </c>
      <c r="J84" s="286"/>
      <c r="K84" s="286"/>
      <c r="L84" s="749">
        <v>1</v>
      </c>
      <c r="M84" s="748"/>
      <c r="N84" s="748"/>
      <c r="O84" s="748"/>
      <c r="P84" s="748"/>
      <c r="Q84" s="748"/>
      <c r="R84" s="748"/>
      <c r="S84" s="748"/>
      <c r="T84" s="748"/>
      <c r="U84" s="748"/>
      <c r="V84" s="721">
        <f t="shared" si="15"/>
        <v>1</v>
      </c>
      <c r="W84" s="1943">
        <v>0.04</v>
      </c>
      <c r="X84" s="420">
        <f>V84*W84</f>
        <v>0.04</v>
      </c>
      <c r="Y84" s="2024" t="s">
        <v>1291</v>
      </c>
      <c r="Z84" s="1577"/>
      <c r="AA84" s="1578"/>
      <c r="AB84" s="1922"/>
      <c r="AC84" s="1577"/>
      <c r="AD84" s="1578"/>
      <c r="AE84" s="1922"/>
      <c r="AF84" s="1577"/>
      <c r="AG84" s="1578"/>
      <c r="AH84" s="1922"/>
      <c r="AI84" s="1577"/>
      <c r="AJ84" s="1747"/>
      <c r="AK84" s="264"/>
      <c r="AL84" s="264"/>
      <c r="AM84" s="264"/>
      <c r="AN84" s="264"/>
      <c r="AO84" s="264"/>
      <c r="AP84" s="264"/>
      <c r="AQ84" s="264"/>
      <c r="AR84" s="264"/>
      <c r="AS84" s="264"/>
    </row>
    <row r="85" spans="1:45" ht="28.5" customHeight="1">
      <c r="A85" s="1539"/>
      <c r="B85" s="1557"/>
      <c r="C85" s="1557"/>
      <c r="D85" s="1579"/>
      <c r="E85" s="1579"/>
      <c r="F85" s="1579"/>
      <c r="G85" s="1580"/>
      <c r="H85" s="1930"/>
      <c r="I85" s="291" t="s">
        <v>48</v>
      </c>
      <c r="J85" s="293"/>
      <c r="K85" s="293"/>
      <c r="L85" s="750">
        <v>1</v>
      </c>
      <c r="M85" s="748"/>
      <c r="N85" s="748"/>
      <c r="O85" s="748"/>
      <c r="P85" s="748"/>
      <c r="Q85" s="748"/>
      <c r="R85" s="748"/>
      <c r="S85" s="748"/>
      <c r="T85" s="748"/>
      <c r="U85" s="748"/>
      <c r="V85" s="723">
        <f t="shared" si="15"/>
        <v>1</v>
      </c>
      <c r="W85" s="1558"/>
      <c r="X85" s="418">
        <f>+V85*W84</f>
        <v>0.04</v>
      </c>
      <c r="Y85" s="1557"/>
      <c r="Z85" s="1579"/>
      <c r="AA85" s="1580"/>
      <c r="AB85" s="1557"/>
      <c r="AC85" s="1579"/>
      <c r="AD85" s="1580"/>
      <c r="AE85" s="1557"/>
      <c r="AF85" s="1579"/>
      <c r="AG85" s="1580"/>
      <c r="AH85" s="1557"/>
      <c r="AI85" s="1579"/>
      <c r="AJ85" s="1923"/>
      <c r="AK85" s="264"/>
      <c r="AL85" s="264"/>
      <c r="AM85" s="264"/>
      <c r="AN85" s="264"/>
      <c r="AO85" s="264"/>
      <c r="AP85" s="264"/>
      <c r="AQ85" s="264"/>
      <c r="AR85" s="264"/>
      <c r="AS85" s="264"/>
    </row>
    <row r="86" spans="1:45" ht="28.5" customHeight="1">
      <c r="A86" s="1539"/>
      <c r="B86" s="1922">
        <v>3</v>
      </c>
      <c r="C86" s="1928" t="s">
        <v>1292</v>
      </c>
      <c r="D86" s="1577"/>
      <c r="E86" s="1577"/>
      <c r="F86" s="1577"/>
      <c r="G86" s="1578"/>
      <c r="H86" s="1926" t="s">
        <v>79</v>
      </c>
      <c r="I86" s="285" t="s">
        <v>47</v>
      </c>
      <c r="J86" s="286"/>
      <c r="K86" s="286"/>
      <c r="L86" s="749">
        <v>0.5</v>
      </c>
      <c r="M86" s="749">
        <v>0.5</v>
      </c>
      <c r="N86" s="748"/>
      <c r="O86" s="748"/>
      <c r="P86" s="748"/>
      <c r="Q86" s="748"/>
      <c r="R86" s="748"/>
      <c r="S86" s="748"/>
      <c r="T86" s="748"/>
      <c r="U86" s="748"/>
      <c r="V86" s="721">
        <f t="shared" si="15"/>
        <v>1</v>
      </c>
      <c r="W86" s="1943">
        <v>0.04</v>
      </c>
      <c r="X86" s="420">
        <f>V86*W86</f>
        <v>0.04</v>
      </c>
      <c r="Y86" s="2024" t="s">
        <v>1293</v>
      </c>
      <c r="Z86" s="1577"/>
      <c r="AA86" s="1578"/>
      <c r="AB86" s="2098" t="s">
        <v>1294</v>
      </c>
      <c r="AC86" s="1577"/>
      <c r="AD86" s="1577"/>
      <c r="AE86" s="1922"/>
      <c r="AF86" s="1577"/>
      <c r="AG86" s="1578"/>
      <c r="AH86" s="1922"/>
      <c r="AI86" s="1577"/>
      <c r="AJ86" s="1747"/>
      <c r="AK86" s="264"/>
      <c r="AL86" s="264"/>
      <c r="AM86" s="264"/>
      <c r="AN86" s="264"/>
      <c r="AO86" s="264"/>
      <c r="AP86" s="264"/>
      <c r="AQ86" s="264"/>
      <c r="AR86" s="264"/>
      <c r="AS86" s="264"/>
    </row>
    <row r="87" spans="1:45" ht="28.5" customHeight="1">
      <c r="A87" s="1539"/>
      <c r="B87" s="1557"/>
      <c r="C87" s="1557"/>
      <c r="D87" s="1579"/>
      <c r="E87" s="1579"/>
      <c r="F87" s="1579"/>
      <c r="G87" s="1580"/>
      <c r="H87" s="1930"/>
      <c r="I87" s="291" t="s">
        <v>48</v>
      </c>
      <c r="J87" s="293"/>
      <c r="K87" s="293"/>
      <c r="L87" s="750">
        <v>0.5</v>
      </c>
      <c r="M87" s="750">
        <v>0.5</v>
      </c>
      <c r="N87" s="748"/>
      <c r="O87" s="748"/>
      <c r="P87" s="748"/>
      <c r="Q87" s="748"/>
      <c r="R87" s="748"/>
      <c r="S87" s="748"/>
      <c r="T87" s="748"/>
      <c r="U87" s="748"/>
      <c r="V87" s="723">
        <f t="shared" si="15"/>
        <v>1</v>
      </c>
      <c r="W87" s="1558"/>
      <c r="X87" s="418">
        <f>+V87*W86</f>
        <v>0.04</v>
      </c>
      <c r="Y87" s="1557"/>
      <c r="Z87" s="1579"/>
      <c r="AA87" s="1580"/>
      <c r="AB87" s="1536"/>
      <c r="AC87" s="1547"/>
      <c r="AD87" s="1547"/>
      <c r="AE87" s="1557"/>
      <c r="AF87" s="1579"/>
      <c r="AG87" s="1580"/>
      <c r="AH87" s="1557"/>
      <c r="AI87" s="1579"/>
      <c r="AJ87" s="1923"/>
      <c r="AK87" s="264"/>
      <c r="AL87" s="264"/>
      <c r="AM87" s="264"/>
      <c r="AN87" s="264"/>
      <c r="AO87" s="264"/>
      <c r="AP87" s="264"/>
      <c r="AQ87" s="264"/>
      <c r="AR87" s="264"/>
      <c r="AS87" s="264"/>
    </row>
    <row r="88" spans="1:45" ht="28.5" customHeight="1">
      <c r="A88" s="1539"/>
      <c r="B88" s="1922">
        <v>4</v>
      </c>
      <c r="C88" s="1928" t="s">
        <v>1149</v>
      </c>
      <c r="D88" s="1577"/>
      <c r="E88" s="1577"/>
      <c r="F88" s="1577"/>
      <c r="G88" s="1578"/>
      <c r="H88" s="1926" t="s">
        <v>79</v>
      </c>
      <c r="I88" s="285" t="s">
        <v>47</v>
      </c>
      <c r="J88" s="748"/>
      <c r="K88" s="748"/>
      <c r="L88" s="748"/>
      <c r="M88" s="748"/>
      <c r="N88" s="749">
        <v>0.5</v>
      </c>
      <c r="O88" s="749">
        <v>0.5</v>
      </c>
      <c r="P88" s="748"/>
      <c r="Q88" s="748"/>
      <c r="R88" s="748"/>
      <c r="S88" s="748"/>
      <c r="T88" s="748"/>
      <c r="U88" s="286"/>
      <c r="V88" s="721">
        <f t="shared" si="15"/>
        <v>1</v>
      </c>
      <c r="W88" s="1943">
        <v>0.04</v>
      </c>
      <c r="X88" s="420">
        <f>V88*W88</f>
        <v>0.04</v>
      </c>
      <c r="Y88" s="1922"/>
      <c r="Z88" s="1577"/>
      <c r="AA88" s="1578"/>
      <c r="AB88" s="2111" t="s">
        <v>1299</v>
      </c>
      <c r="AC88" s="1577"/>
      <c r="AD88" s="1578"/>
      <c r="AE88" s="1922"/>
      <c r="AF88" s="1577"/>
      <c r="AG88" s="1578"/>
      <c r="AH88" s="1922"/>
      <c r="AI88" s="1577"/>
      <c r="AJ88" s="1747"/>
      <c r="AK88" s="264"/>
      <c r="AL88" s="264"/>
      <c r="AM88" s="264"/>
      <c r="AN88" s="264"/>
      <c r="AO88" s="264"/>
      <c r="AP88" s="264"/>
      <c r="AQ88" s="264"/>
      <c r="AR88" s="264"/>
      <c r="AS88" s="264"/>
    </row>
    <row r="89" spans="1:45" ht="28.5" customHeight="1">
      <c r="A89" s="1539"/>
      <c r="B89" s="1557"/>
      <c r="C89" s="1557"/>
      <c r="D89" s="1579"/>
      <c r="E89" s="1579"/>
      <c r="F89" s="1579"/>
      <c r="G89" s="1580"/>
      <c r="H89" s="1930"/>
      <c r="I89" s="291" t="s">
        <v>48</v>
      </c>
      <c r="J89" s="748"/>
      <c r="K89" s="748"/>
      <c r="L89" s="748"/>
      <c r="M89" s="748"/>
      <c r="N89" s="750">
        <v>0.5</v>
      </c>
      <c r="O89" s="750">
        <v>0.5</v>
      </c>
      <c r="P89" s="748"/>
      <c r="Q89" s="748"/>
      <c r="R89" s="748"/>
      <c r="S89" s="748"/>
      <c r="T89" s="748"/>
      <c r="U89" s="293"/>
      <c r="V89" s="723">
        <f t="shared" si="15"/>
        <v>1</v>
      </c>
      <c r="W89" s="1558"/>
      <c r="X89" s="418">
        <f>+V89*W88</f>
        <v>0.04</v>
      </c>
      <c r="Y89" s="1557"/>
      <c r="Z89" s="1579"/>
      <c r="AA89" s="1580"/>
      <c r="AB89" s="1557"/>
      <c r="AC89" s="1579"/>
      <c r="AD89" s="1580"/>
      <c r="AE89" s="1557"/>
      <c r="AF89" s="1579"/>
      <c r="AG89" s="1580"/>
      <c r="AH89" s="1557"/>
      <c r="AI89" s="1579"/>
      <c r="AJ89" s="1923"/>
      <c r="AK89" s="264"/>
      <c r="AL89" s="264"/>
      <c r="AM89" s="264"/>
      <c r="AN89" s="264"/>
      <c r="AO89" s="264"/>
      <c r="AP89" s="264"/>
      <c r="AQ89" s="264"/>
      <c r="AR89" s="264"/>
      <c r="AS89" s="264"/>
    </row>
    <row r="90" spans="1:45" ht="28.5" customHeight="1">
      <c r="A90" s="1539"/>
      <c r="B90" s="1922">
        <v>5</v>
      </c>
      <c r="C90" s="1928" t="s">
        <v>1155</v>
      </c>
      <c r="D90" s="1577"/>
      <c r="E90" s="1577"/>
      <c r="F90" s="1577"/>
      <c r="G90" s="1578"/>
      <c r="H90" s="1926" t="s">
        <v>79</v>
      </c>
      <c r="I90" s="285" t="s">
        <v>47</v>
      </c>
      <c r="J90" s="748"/>
      <c r="K90" s="748"/>
      <c r="L90" s="748"/>
      <c r="M90" s="748"/>
      <c r="N90" s="748"/>
      <c r="O90" s="748"/>
      <c r="P90" s="749">
        <v>0.5</v>
      </c>
      <c r="Q90" s="749">
        <v>0.5</v>
      </c>
      <c r="R90" s="748"/>
      <c r="S90" s="748"/>
      <c r="T90" s="748"/>
      <c r="U90" s="286"/>
      <c r="V90" s="721">
        <f t="shared" si="15"/>
        <v>1</v>
      </c>
      <c r="W90" s="1943">
        <v>0.04</v>
      </c>
      <c r="X90" s="420">
        <f>V90*W90</f>
        <v>0.04</v>
      </c>
      <c r="Y90" s="1922"/>
      <c r="Z90" s="1577"/>
      <c r="AA90" s="1578"/>
      <c r="AB90" s="2111"/>
      <c r="AC90" s="1577"/>
      <c r="AD90" s="1578"/>
      <c r="AE90" s="2105" t="s">
        <v>1303</v>
      </c>
      <c r="AF90" s="1577"/>
      <c r="AG90" s="1578"/>
      <c r="AH90" s="1922"/>
      <c r="AI90" s="1577"/>
      <c r="AJ90" s="1747"/>
      <c r="AK90" s="264"/>
      <c r="AL90" s="264"/>
      <c r="AM90" s="264"/>
      <c r="AN90" s="264"/>
      <c r="AO90" s="264"/>
      <c r="AP90" s="264"/>
      <c r="AQ90" s="264"/>
      <c r="AR90" s="264"/>
      <c r="AS90" s="264"/>
    </row>
    <row r="91" spans="1:45" ht="28.5" customHeight="1">
      <c r="A91" s="1539"/>
      <c r="B91" s="1557"/>
      <c r="C91" s="1557"/>
      <c r="D91" s="1579"/>
      <c r="E91" s="1579"/>
      <c r="F91" s="1579"/>
      <c r="G91" s="1580"/>
      <c r="H91" s="1930"/>
      <c r="I91" s="291" t="s">
        <v>48</v>
      </c>
      <c r="J91" s="748"/>
      <c r="K91" s="748"/>
      <c r="L91" s="748"/>
      <c r="M91" s="748"/>
      <c r="N91" s="748"/>
      <c r="O91" s="748"/>
      <c r="P91" s="750">
        <v>0.5</v>
      </c>
      <c r="Q91" s="750">
        <v>0.5</v>
      </c>
      <c r="R91" s="748"/>
      <c r="S91" s="748"/>
      <c r="T91" s="748"/>
      <c r="U91" s="293"/>
      <c r="V91" s="723">
        <f t="shared" si="15"/>
        <v>1</v>
      </c>
      <c r="W91" s="1558"/>
      <c r="X91" s="418">
        <f>+V91*W90</f>
        <v>0.04</v>
      </c>
      <c r="Y91" s="1557"/>
      <c r="Z91" s="1579"/>
      <c r="AA91" s="1580"/>
      <c r="AB91" s="1557"/>
      <c r="AC91" s="1579"/>
      <c r="AD91" s="1580"/>
      <c r="AE91" s="1557"/>
      <c r="AF91" s="1579"/>
      <c r="AG91" s="1580"/>
      <c r="AH91" s="1557"/>
      <c r="AI91" s="1579"/>
      <c r="AJ91" s="1923"/>
      <c r="AK91" s="264"/>
      <c r="AL91" s="264"/>
      <c r="AM91" s="264"/>
      <c r="AN91" s="264"/>
      <c r="AO91" s="264"/>
      <c r="AP91" s="264"/>
      <c r="AQ91" s="264"/>
      <c r="AR91" s="264"/>
      <c r="AS91" s="264"/>
    </row>
    <row r="92" spans="1:45" ht="28.5" customHeight="1">
      <c r="A92" s="1539"/>
      <c r="B92" s="1922">
        <v>6</v>
      </c>
      <c r="C92" s="1928" t="s">
        <v>1307</v>
      </c>
      <c r="D92" s="1577"/>
      <c r="E92" s="1577"/>
      <c r="F92" s="1577"/>
      <c r="G92" s="1578"/>
      <c r="H92" s="1926" t="s">
        <v>79</v>
      </c>
      <c r="I92" s="285" t="s">
        <v>47</v>
      </c>
      <c r="J92" s="748"/>
      <c r="K92" s="748"/>
      <c r="L92" s="748"/>
      <c r="M92" s="748"/>
      <c r="N92" s="748"/>
      <c r="O92" s="748"/>
      <c r="P92" s="748"/>
      <c r="Q92" s="748"/>
      <c r="R92" s="749">
        <v>0.5</v>
      </c>
      <c r="S92" s="749">
        <v>0.5</v>
      </c>
      <c r="T92" s="748"/>
      <c r="U92" s="286"/>
      <c r="V92" s="721">
        <f t="shared" si="15"/>
        <v>1</v>
      </c>
      <c r="W92" s="1943">
        <v>0.04</v>
      </c>
      <c r="X92" s="420">
        <f>V92*W92</f>
        <v>0.04</v>
      </c>
      <c r="Y92" s="1922"/>
      <c r="Z92" s="1577"/>
      <c r="AA92" s="1578"/>
      <c r="AB92" s="1922"/>
      <c r="AC92" s="1577"/>
      <c r="AD92" s="1578"/>
      <c r="AE92" s="1946" t="s">
        <v>1309</v>
      </c>
      <c r="AF92" s="1577"/>
      <c r="AG92" s="1577"/>
      <c r="AH92" s="1922"/>
      <c r="AI92" s="1577"/>
      <c r="AJ92" s="1747"/>
      <c r="AK92" s="264"/>
      <c r="AL92" s="264"/>
      <c r="AM92" s="264"/>
      <c r="AN92" s="264"/>
      <c r="AO92" s="264"/>
      <c r="AP92" s="264"/>
      <c r="AQ92" s="264"/>
      <c r="AR92" s="264"/>
      <c r="AS92" s="264"/>
    </row>
    <row r="93" spans="1:45" ht="28.5" customHeight="1">
      <c r="A93" s="1539"/>
      <c r="B93" s="1557"/>
      <c r="C93" s="1557"/>
      <c r="D93" s="1579"/>
      <c r="E93" s="1579"/>
      <c r="F93" s="1579"/>
      <c r="G93" s="1580"/>
      <c r="H93" s="1930"/>
      <c r="I93" s="291" t="s">
        <v>48</v>
      </c>
      <c r="J93" s="748"/>
      <c r="K93" s="748"/>
      <c r="L93" s="748"/>
      <c r="M93" s="748"/>
      <c r="N93" s="748"/>
      <c r="O93" s="748"/>
      <c r="P93" s="748"/>
      <c r="Q93" s="748"/>
      <c r="R93" s="750">
        <v>0.5</v>
      </c>
      <c r="S93" s="748"/>
      <c r="T93" s="748"/>
      <c r="U93" s="293"/>
      <c r="V93" s="723">
        <f t="shared" si="15"/>
        <v>0.5</v>
      </c>
      <c r="W93" s="1558"/>
      <c r="X93" s="418">
        <f>+V93*W92</f>
        <v>0.02</v>
      </c>
      <c r="Y93" s="1557"/>
      <c r="Z93" s="1579"/>
      <c r="AA93" s="1580"/>
      <c r="AB93" s="1557"/>
      <c r="AC93" s="1579"/>
      <c r="AD93" s="1580"/>
      <c r="AE93" s="1536"/>
      <c r="AF93" s="1547"/>
      <c r="AG93" s="1547"/>
      <c r="AH93" s="1557"/>
      <c r="AI93" s="1579"/>
      <c r="AJ93" s="1923"/>
      <c r="AK93" s="264"/>
      <c r="AL93" s="264"/>
      <c r="AM93" s="264"/>
      <c r="AN93" s="264"/>
      <c r="AO93" s="264"/>
      <c r="AP93" s="264"/>
      <c r="AQ93" s="264"/>
      <c r="AR93" s="264"/>
      <c r="AS93" s="264"/>
    </row>
    <row r="94" spans="1:45" ht="28.5" customHeight="1">
      <c r="A94" s="1539"/>
      <c r="B94" s="1922">
        <v>7</v>
      </c>
      <c r="C94" s="1928" t="s">
        <v>1168</v>
      </c>
      <c r="D94" s="1577"/>
      <c r="E94" s="1577"/>
      <c r="F94" s="1577"/>
      <c r="G94" s="1578"/>
      <c r="H94" s="1926" t="s">
        <v>79</v>
      </c>
      <c r="I94" s="285" t="s">
        <v>47</v>
      </c>
      <c r="J94" s="748"/>
      <c r="K94" s="748"/>
      <c r="L94" s="748"/>
      <c r="M94" s="748"/>
      <c r="N94" s="748"/>
      <c r="O94" s="748"/>
      <c r="P94" s="748"/>
      <c r="Q94" s="748"/>
      <c r="R94" s="748"/>
      <c r="S94" s="749">
        <v>0.3</v>
      </c>
      <c r="T94" s="749">
        <v>0.7</v>
      </c>
      <c r="U94" s="286"/>
      <c r="V94" s="721">
        <f t="shared" si="15"/>
        <v>1</v>
      </c>
      <c r="W94" s="1943">
        <v>0.05</v>
      </c>
      <c r="X94" s="420">
        <f>V94*W94</f>
        <v>0.05</v>
      </c>
      <c r="Y94" s="1922"/>
      <c r="Z94" s="1577"/>
      <c r="AA94" s="1578"/>
      <c r="AB94" s="1922"/>
      <c r="AC94" s="1577"/>
      <c r="AD94" s="1578"/>
      <c r="AE94" s="1946"/>
      <c r="AF94" s="1577"/>
      <c r="AG94" s="1577"/>
      <c r="AH94" s="1922"/>
      <c r="AI94" s="1577"/>
      <c r="AJ94" s="1747"/>
      <c r="AK94" s="264"/>
      <c r="AL94" s="264"/>
      <c r="AM94" s="264"/>
      <c r="AN94" s="264"/>
      <c r="AO94" s="264"/>
      <c r="AP94" s="264"/>
      <c r="AQ94" s="264"/>
      <c r="AR94" s="264"/>
      <c r="AS94" s="264"/>
    </row>
    <row r="95" spans="1:45" ht="28.5" customHeight="1">
      <c r="A95" s="1539"/>
      <c r="B95" s="1557"/>
      <c r="C95" s="1557"/>
      <c r="D95" s="1579"/>
      <c r="E95" s="1579"/>
      <c r="F95" s="1579"/>
      <c r="G95" s="1580"/>
      <c r="H95" s="1930"/>
      <c r="I95" s="291" t="s">
        <v>48</v>
      </c>
      <c r="J95" s="748"/>
      <c r="K95" s="748"/>
      <c r="L95" s="748"/>
      <c r="M95" s="748"/>
      <c r="N95" s="748"/>
      <c r="O95" s="748"/>
      <c r="P95" s="748"/>
      <c r="Q95" s="748"/>
      <c r="R95" s="748"/>
      <c r="S95" s="748"/>
      <c r="T95" s="748"/>
      <c r="U95" s="293"/>
      <c r="V95" s="723">
        <f t="shared" si="15"/>
        <v>0</v>
      </c>
      <c r="W95" s="1558"/>
      <c r="X95" s="418">
        <f>+V95*W94</f>
        <v>0</v>
      </c>
      <c r="Y95" s="1557"/>
      <c r="Z95" s="1579"/>
      <c r="AA95" s="1580"/>
      <c r="AB95" s="1557"/>
      <c r="AC95" s="1579"/>
      <c r="AD95" s="1580"/>
      <c r="AE95" s="1536"/>
      <c r="AF95" s="1547"/>
      <c r="AG95" s="1547"/>
      <c r="AH95" s="1557"/>
      <c r="AI95" s="1579"/>
      <c r="AJ95" s="1923"/>
      <c r="AK95" s="264"/>
      <c r="AL95" s="264"/>
      <c r="AM95" s="264"/>
      <c r="AN95" s="264"/>
      <c r="AO95" s="264"/>
      <c r="AP95" s="264"/>
      <c r="AQ95" s="264"/>
      <c r="AR95" s="264"/>
      <c r="AS95" s="264"/>
    </row>
    <row r="96" spans="1:45" ht="28.5" customHeight="1">
      <c r="A96" s="1539"/>
      <c r="B96" s="1922">
        <v>8</v>
      </c>
      <c r="C96" s="2099" t="s">
        <v>1318</v>
      </c>
      <c r="D96" s="1577"/>
      <c r="E96" s="1577"/>
      <c r="F96" s="1577"/>
      <c r="G96" s="1578"/>
      <c r="H96" s="1926" t="s">
        <v>79</v>
      </c>
      <c r="I96" s="285" t="s">
        <v>47</v>
      </c>
      <c r="J96" s="748"/>
      <c r="K96" s="748"/>
      <c r="L96" s="748"/>
      <c r="M96" s="748"/>
      <c r="N96" s="748"/>
      <c r="O96" s="748"/>
      <c r="P96" s="748"/>
      <c r="Q96" s="748"/>
      <c r="R96" s="748"/>
      <c r="S96" s="748"/>
      <c r="T96" s="748"/>
      <c r="U96" s="286"/>
      <c r="V96" s="721">
        <f t="shared" si="15"/>
        <v>0</v>
      </c>
      <c r="W96" s="1943"/>
      <c r="X96" s="420">
        <f>V96*W96</f>
        <v>0</v>
      </c>
      <c r="Y96" s="1922"/>
      <c r="Z96" s="1577"/>
      <c r="AA96" s="1578"/>
      <c r="AB96" s="1922"/>
      <c r="AC96" s="1577"/>
      <c r="AD96" s="1578"/>
      <c r="AE96" s="1946"/>
      <c r="AF96" s="1577"/>
      <c r="AG96" s="1577"/>
      <c r="AH96" s="1922"/>
      <c r="AI96" s="1577"/>
      <c r="AJ96" s="1747"/>
      <c r="AK96" s="264"/>
      <c r="AL96" s="264"/>
      <c r="AM96" s="264"/>
      <c r="AN96" s="264"/>
      <c r="AO96" s="264"/>
      <c r="AP96" s="264"/>
      <c r="AQ96" s="264"/>
      <c r="AR96" s="264"/>
      <c r="AS96" s="264"/>
    </row>
    <row r="97" spans="1:45" ht="28.5" customHeight="1">
      <c r="A97" s="1539"/>
      <c r="B97" s="1557"/>
      <c r="C97" s="1557"/>
      <c r="D97" s="1579"/>
      <c r="E97" s="1579"/>
      <c r="F97" s="1579"/>
      <c r="G97" s="1580"/>
      <c r="H97" s="1930"/>
      <c r="I97" s="291" t="s">
        <v>48</v>
      </c>
      <c r="J97" s="748"/>
      <c r="K97" s="748"/>
      <c r="L97" s="748"/>
      <c r="M97" s="748"/>
      <c r="N97" s="748"/>
      <c r="O97" s="748"/>
      <c r="P97" s="748"/>
      <c r="Q97" s="748"/>
      <c r="R97" s="748"/>
      <c r="S97" s="748"/>
      <c r="T97" s="748"/>
      <c r="U97" s="293"/>
      <c r="V97" s="723">
        <f t="shared" si="15"/>
        <v>0</v>
      </c>
      <c r="W97" s="1558"/>
      <c r="X97" s="418">
        <f>+V97*W96</f>
        <v>0</v>
      </c>
      <c r="Y97" s="1557"/>
      <c r="Z97" s="1579"/>
      <c r="AA97" s="1580"/>
      <c r="AB97" s="1557"/>
      <c r="AC97" s="1579"/>
      <c r="AD97" s="1580"/>
      <c r="AE97" s="1536"/>
      <c r="AF97" s="1547"/>
      <c r="AG97" s="1547"/>
      <c r="AH97" s="1557"/>
      <c r="AI97" s="1579"/>
      <c r="AJ97" s="1923"/>
      <c r="AK97" s="264"/>
      <c r="AL97" s="264"/>
      <c r="AM97" s="264"/>
      <c r="AN97" s="264"/>
      <c r="AO97" s="264"/>
      <c r="AP97" s="264"/>
      <c r="AQ97" s="264"/>
      <c r="AR97" s="264"/>
      <c r="AS97" s="264"/>
    </row>
    <row r="98" spans="1:45" ht="28.5" customHeight="1">
      <c r="A98" s="1539"/>
      <c r="B98" s="1922">
        <v>9</v>
      </c>
      <c r="C98" s="1928" t="s">
        <v>1155</v>
      </c>
      <c r="D98" s="1577"/>
      <c r="E98" s="1577"/>
      <c r="F98" s="1577"/>
      <c r="G98" s="1578"/>
      <c r="H98" s="1926" t="s">
        <v>79</v>
      </c>
      <c r="I98" s="285" t="s">
        <v>47</v>
      </c>
      <c r="J98" s="748"/>
      <c r="K98" s="748"/>
      <c r="L98" s="749">
        <v>0.33</v>
      </c>
      <c r="M98" s="749">
        <v>0.33</v>
      </c>
      <c r="N98" s="749">
        <v>0.34</v>
      </c>
      <c r="O98" s="748"/>
      <c r="P98" s="748"/>
      <c r="Q98" s="748"/>
      <c r="R98" s="748"/>
      <c r="S98" s="748"/>
      <c r="T98" s="748"/>
      <c r="U98" s="286"/>
      <c r="V98" s="721">
        <f t="shared" si="15"/>
        <v>1</v>
      </c>
      <c r="W98" s="1943">
        <v>0.08</v>
      </c>
      <c r="X98" s="420">
        <f>V98*W98</f>
        <v>0.08</v>
      </c>
      <c r="Y98" s="2024" t="s">
        <v>1328</v>
      </c>
      <c r="Z98" s="1577"/>
      <c r="AA98" s="1578"/>
      <c r="AB98" s="2098" t="s">
        <v>1329</v>
      </c>
      <c r="AC98" s="1577"/>
      <c r="AD98" s="1578"/>
      <c r="AE98" s="1946"/>
      <c r="AF98" s="1577"/>
      <c r="AG98" s="1577"/>
      <c r="AH98" s="1922"/>
      <c r="AI98" s="1577"/>
      <c r="AJ98" s="1747"/>
      <c r="AK98" s="264"/>
      <c r="AL98" s="264"/>
      <c r="AM98" s="264"/>
      <c r="AN98" s="264"/>
      <c r="AO98" s="264"/>
      <c r="AP98" s="264"/>
      <c r="AQ98" s="264"/>
      <c r="AR98" s="264"/>
      <c r="AS98" s="264"/>
    </row>
    <row r="99" spans="1:45" ht="28.5" customHeight="1">
      <c r="A99" s="1539"/>
      <c r="B99" s="1557"/>
      <c r="C99" s="1557"/>
      <c r="D99" s="1579"/>
      <c r="E99" s="1579"/>
      <c r="F99" s="1579"/>
      <c r="G99" s="1580"/>
      <c r="H99" s="1930"/>
      <c r="I99" s="291" t="s">
        <v>48</v>
      </c>
      <c r="J99" s="748"/>
      <c r="K99" s="748"/>
      <c r="L99" s="750">
        <v>0.33</v>
      </c>
      <c r="M99" s="750">
        <v>0.33</v>
      </c>
      <c r="N99" s="750">
        <v>0.34</v>
      </c>
      <c r="O99" s="748"/>
      <c r="P99" s="748"/>
      <c r="Q99" s="748"/>
      <c r="R99" s="748"/>
      <c r="S99" s="748"/>
      <c r="T99" s="748"/>
      <c r="U99" s="293"/>
      <c r="V99" s="723">
        <f t="shared" si="15"/>
        <v>1</v>
      </c>
      <c r="W99" s="1558"/>
      <c r="X99" s="418">
        <f>+V99*W98</f>
        <v>0.08</v>
      </c>
      <c r="Y99" s="1557"/>
      <c r="Z99" s="1579"/>
      <c r="AA99" s="1580"/>
      <c r="AB99" s="1557"/>
      <c r="AC99" s="1579"/>
      <c r="AD99" s="1580"/>
      <c r="AE99" s="1536"/>
      <c r="AF99" s="1547"/>
      <c r="AG99" s="1547"/>
      <c r="AH99" s="1557"/>
      <c r="AI99" s="1579"/>
      <c r="AJ99" s="1923"/>
      <c r="AK99" s="264"/>
      <c r="AL99" s="264"/>
      <c r="AM99" s="264"/>
      <c r="AN99" s="264"/>
      <c r="AO99" s="264"/>
      <c r="AP99" s="264"/>
      <c r="AQ99" s="264"/>
      <c r="AR99" s="264"/>
      <c r="AS99" s="264"/>
    </row>
    <row r="100" spans="1:45" ht="28.5" customHeight="1">
      <c r="A100" s="1539"/>
      <c r="B100" s="1922">
        <v>10</v>
      </c>
      <c r="C100" s="1928" t="s">
        <v>1307</v>
      </c>
      <c r="D100" s="1577"/>
      <c r="E100" s="1577"/>
      <c r="F100" s="1577"/>
      <c r="G100" s="1578"/>
      <c r="H100" s="1926" t="s">
        <v>79</v>
      </c>
      <c r="I100" s="285" t="s">
        <v>47</v>
      </c>
      <c r="J100" s="748"/>
      <c r="K100" s="748"/>
      <c r="L100" s="748"/>
      <c r="M100" s="748"/>
      <c r="N100" s="748"/>
      <c r="O100" s="749">
        <v>0.33</v>
      </c>
      <c r="P100" s="749">
        <v>0.33</v>
      </c>
      <c r="Q100" s="749">
        <v>0.34</v>
      </c>
      <c r="R100" s="748"/>
      <c r="S100" s="748"/>
      <c r="T100" s="748"/>
      <c r="U100" s="286"/>
      <c r="V100" s="721">
        <f t="shared" si="15"/>
        <v>1</v>
      </c>
      <c r="W100" s="1943">
        <v>0.08</v>
      </c>
      <c r="X100" s="420">
        <f>V100*W100</f>
        <v>0.08</v>
      </c>
      <c r="Y100" s="1922"/>
      <c r="Z100" s="1577"/>
      <c r="AA100" s="1578"/>
      <c r="AB100" s="2111" t="s">
        <v>1331</v>
      </c>
      <c r="AC100" s="1577"/>
      <c r="AD100" s="1578"/>
      <c r="AE100" s="2097" t="s">
        <v>1332</v>
      </c>
      <c r="AF100" s="1577"/>
      <c r="AG100" s="1578"/>
      <c r="AH100" s="1922"/>
      <c r="AI100" s="1577"/>
      <c r="AJ100" s="1747"/>
      <c r="AK100" s="264"/>
      <c r="AL100" s="264"/>
      <c r="AM100" s="264"/>
      <c r="AN100" s="264"/>
      <c r="AO100" s="264"/>
      <c r="AP100" s="264"/>
      <c r="AQ100" s="264"/>
      <c r="AR100" s="264"/>
      <c r="AS100" s="264"/>
    </row>
    <row r="101" spans="1:45" ht="28.5" customHeight="1">
      <c r="A101" s="1539"/>
      <c r="B101" s="1557"/>
      <c r="C101" s="1557"/>
      <c r="D101" s="1579"/>
      <c r="E101" s="1579"/>
      <c r="F101" s="1579"/>
      <c r="G101" s="1580"/>
      <c r="H101" s="1930"/>
      <c r="I101" s="291" t="s">
        <v>48</v>
      </c>
      <c r="J101" s="748"/>
      <c r="K101" s="748"/>
      <c r="L101" s="748"/>
      <c r="M101" s="748"/>
      <c r="N101" s="748"/>
      <c r="O101" s="750">
        <v>0.33</v>
      </c>
      <c r="P101" s="750">
        <v>0.33</v>
      </c>
      <c r="Q101" s="750">
        <v>0.34</v>
      </c>
      <c r="R101" s="748"/>
      <c r="S101" s="748"/>
      <c r="T101" s="748"/>
      <c r="U101" s="293"/>
      <c r="V101" s="723">
        <f t="shared" si="15"/>
        <v>1</v>
      </c>
      <c r="W101" s="1558"/>
      <c r="X101" s="418">
        <f>+V101*W100</f>
        <v>0.08</v>
      </c>
      <c r="Y101" s="1557"/>
      <c r="Z101" s="1579"/>
      <c r="AA101" s="1580"/>
      <c r="AB101" s="1557"/>
      <c r="AC101" s="1579"/>
      <c r="AD101" s="1580"/>
      <c r="AE101" s="1557"/>
      <c r="AF101" s="1579"/>
      <c r="AG101" s="1580"/>
      <c r="AH101" s="1557"/>
      <c r="AI101" s="1579"/>
      <c r="AJ101" s="1923"/>
      <c r="AK101" s="264"/>
      <c r="AL101" s="264"/>
      <c r="AM101" s="264"/>
      <c r="AN101" s="264"/>
      <c r="AO101" s="264"/>
      <c r="AP101" s="264"/>
      <c r="AQ101" s="264"/>
      <c r="AR101" s="264"/>
      <c r="AS101" s="264"/>
    </row>
    <row r="102" spans="1:45" ht="28.5" customHeight="1">
      <c r="A102" s="1539"/>
      <c r="B102" s="1922">
        <v>11</v>
      </c>
      <c r="C102" s="1928" t="s">
        <v>1168</v>
      </c>
      <c r="D102" s="1577"/>
      <c r="E102" s="1577"/>
      <c r="F102" s="1577"/>
      <c r="G102" s="1578"/>
      <c r="H102" s="1926" t="s">
        <v>79</v>
      </c>
      <c r="I102" s="285" t="s">
        <v>47</v>
      </c>
      <c r="J102" s="748"/>
      <c r="K102" s="748"/>
      <c r="L102" s="748"/>
      <c r="M102" s="748"/>
      <c r="N102" s="748"/>
      <c r="O102" s="748"/>
      <c r="P102" s="748"/>
      <c r="Q102" s="748"/>
      <c r="R102" s="749">
        <v>0.5</v>
      </c>
      <c r="S102" s="749">
        <v>0.5</v>
      </c>
      <c r="T102" s="748"/>
      <c r="U102" s="286"/>
      <c r="V102" s="721">
        <f t="shared" si="15"/>
        <v>1</v>
      </c>
      <c r="W102" s="1943">
        <v>0.09</v>
      </c>
      <c r="X102" s="420">
        <f>V102*W102</f>
        <v>0.09</v>
      </c>
      <c r="Y102" s="1922"/>
      <c r="Z102" s="1577"/>
      <c r="AA102" s="1578"/>
      <c r="AB102" s="1922"/>
      <c r="AC102" s="1577"/>
      <c r="AD102" s="1578"/>
      <c r="AE102" s="1946" t="s">
        <v>1343</v>
      </c>
      <c r="AF102" s="1577"/>
      <c r="AG102" s="1577"/>
      <c r="AH102" s="1922"/>
      <c r="AI102" s="1577"/>
      <c r="AJ102" s="1747"/>
      <c r="AK102" s="264"/>
      <c r="AL102" s="264"/>
      <c r="AM102" s="264"/>
      <c r="AN102" s="264"/>
      <c r="AO102" s="264"/>
      <c r="AP102" s="264"/>
      <c r="AQ102" s="264"/>
      <c r="AR102" s="264"/>
      <c r="AS102" s="264"/>
    </row>
    <row r="103" spans="1:45" ht="28.5" customHeight="1">
      <c r="A103" s="1539"/>
      <c r="B103" s="1557"/>
      <c r="C103" s="1557"/>
      <c r="D103" s="1579"/>
      <c r="E103" s="1579"/>
      <c r="F103" s="1579"/>
      <c r="G103" s="1580"/>
      <c r="H103" s="1930"/>
      <c r="I103" s="291" t="s">
        <v>48</v>
      </c>
      <c r="J103" s="748"/>
      <c r="K103" s="748"/>
      <c r="L103" s="748"/>
      <c r="M103" s="748"/>
      <c r="N103" s="748"/>
      <c r="O103" s="748"/>
      <c r="P103" s="748"/>
      <c r="Q103" s="748"/>
      <c r="R103" s="750">
        <v>1</v>
      </c>
      <c r="S103" s="748"/>
      <c r="T103" s="748"/>
      <c r="U103" s="293"/>
      <c r="V103" s="723">
        <f t="shared" si="15"/>
        <v>1</v>
      </c>
      <c r="W103" s="1558"/>
      <c r="X103" s="418">
        <f>+V103*W102</f>
        <v>0.09</v>
      </c>
      <c r="Y103" s="1557"/>
      <c r="Z103" s="1579"/>
      <c r="AA103" s="1580"/>
      <c r="AB103" s="1557"/>
      <c r="AC103" s="1579"/>
      <c r="AD103" s="1580"/>
      <c r="AE103" s="1536"/>
      <c r="AF103" s="1547"/>
      <c r="AG103" s="1547"/>
      <c r="AH103" s="1557"/>
      <c r="AI103" s="1579"/>
      <c r="AJ103" s="1923"/>
      <c r="AK103" s="264"/>
      <c r="AL103" s="264"/>
      <c r="AM103" s="264"/>
      <c r="AN103" s="264"/>
      <c r="AO103" s="264"/>
      <c r="AP103" s="264"/>
      <c r="AQ103" s="264"/>
      <c r="AR103" s="264"/>
      <c r="AS103" s="264"/>
    </row>
    <row r="104" spans="1:45" ht="28.5" customHeight="1">
      <c r="A104" s="1539"/>
      <c r="B104" s="1922">
        <v>12</v>
      </c>
      <c r="C104" s="2099" t="s">
        <v>1345</v>
      </c>
      <c r="D104" s="1577"/>
      <c r="E104" s="1577"/>
      <c r="F104" s="1577"/>
      <c r="G104" s="1578"/>
      <c r="H104" s="1926" t="s">
        <v>79</v>
      </c>
      <c r="I104" s="285" t="s">
        <v>47</v>
      </c>
      <c r="J104" s="748"/>
      <c r="K104" s="748"/>
      <c r="L104" s="748"/>
      <c r="M104" s="748"/>
      <c r="N104" s="748"/>
      <c r="O104" s="748"/>
      <c r="P104" s="748"/>
      <c r="Q104" s="748"/>
      <c r="R104" s="748"/>
      <c r="S104" s="748"/>
      <c r="T104" s="748"/>
      <c r="U104" s="286"/>
      <c r="V104" s="721">
        <f t="shared" si="15"/>
        <v>0</v>
      </c>
      <c r="W104" s="1943"/>
      <c r="X104" s="420">
        <f>V104*W104</f>
        <v>0</v>
      </c>
      <c r="Y104" s="1922"/>
      <c r="Z104" s="1577"/>
      <c r="AA104" s="1578"/>
      <c r="AB104" s="1922"/>
      <c r="AC104" s="1577"/>
      <c r="AD104" s="1578"/>
      <c r="AE104" s="1946"/>
      <c r="AF104" s="1577"/>
      <c r="AG104" s="1577"/>
      <c r="AH104" s="1922"/>
      <c r="AI104" s="1577"/>
      <c r="AJ104" s="1747"/>
      <c r="AK104" s="264"/>
      <c r="AL104" s="264"/>
      <c r="AM104" s="264"/>
      <c r="AN104" s="264"/>
      <c r="AO104" s="264"/>
      <c r="AP104" s="264"/>
      <c r="AQ104" s="264"/>
      <c r="AR104" s="264"/>
      <c r="AS104" s="264"/>
    </row>
    <row r="105" spans="1:45" ht="28.5" customHeight="1">
      <c r="A105" s="1539"/>
      <c r="B105" s="1557"/>
      <c r="C105" s="1557"/>
      <c r="D105" s="1579"/>
      <c r="E105" s="1579"/>
      <c r="F105" s="1579"/>
      <c r="G105" s="1580"/>
      <c r="H105" s="1930"/>
      <c r="I105" s="291" t="s">
        <v>48</v>
      </c>
      <c r="J105" s="748"/>
      <c r="K105" s="748"/>
      <c r="L105" s="748"/>
      <c r="M105" s="748"/>
      <c r="N105" s="748"/>
      <c r="O105" s="748"/>
      <c r="P105" s="748"/>
      <c r="Q105" s="748"/>
      <c r="R105" s="748"/>
      <c r="S105" s="748"/>
      <c r="T105" s="748"/>
      <c r="U105" s="293"/>
      <c r="V105" s="723">
        <f t="shared" si="15"/>
        <v>0</v>
      </c>
      <c r="W105" s="1558"/>
      <c r="X105" s="418">
        <f>+V105*W104</f>
        <v>0</v>
      </c>
      <c r="Y105" s="1557"/>
      <c r="Z105" s="1579"/>
      <c r="AA105" s="1580"/>
      <c r="AB105" s="1557"/>
      <c r="AC105" s="1579"/>
      <c r="AD105" s="1580"/>
      <c r="AE105" s="1536"/>
      <c r="AF105" s="1547"/>
      <c r="AG105" s="1547"/>
      <c r="AH105" s="1557"/>
      <c r="AI105" s="1579"/>
      <c r="AJ105" s="1923"/>
      <c r="AK105" s="264"/>
      <c r="AL105" s="264"/>
      <c r="AM105" s="264"/>
      <c r="AN105" s="264"/>
      <c r="AO105" s="264"/>
      <c r="AP105" s="264"/>
      <c r="AQ105" s="264"/>
      <c r="AR105" s="264"/>
      <c r="AS105" s="264"/>
    </row>
    <row r="106" spans="1:45" ht="28.5" customHeight="1">
      <c r="A106" s="1539"/>
      <c r="B106" s="1922">
        <v>13</v>
      </c>
      <c r="C106" s="1928" t="s">
        <v>1136</v>
      </c>
      <c r="D106" s="1577"/>
      <c r="E106" s="1577"/>
      <c r="F106" s="1577"/>
      <c r="G106" s="1578"/>
      <c r="H106" s="1926" t="s">
        <v>79</v>
      </c>
      <c r="I106" s="285" t="s">
        <v>47</v>
      </c>
      <c r="J106" s="748"/>
      <c r="K106" s="748"/>
      <c r="L106" s="749">
        <v>0.3</v>
      </c>
      <c r="M106" s="749">
        <v>0.7</v>
      </c>
      <c r="N106" s="748"/>
      <c r="O106" s="748"/>
      <c r="P106" s="748"/>
      <c r="Q106" s="748"/>
      <c r="R106" s="748"/>
      <c r="S106" s="748"/>
      <c r="T106" s="748"/>
      <c r="U106" s="286"/>
      <c r="V106" s="721">
        <f t="shared" si="15"/>
        <v>1</v>
      </c>
      <c r="W106" s="1943">
        <v>0.05</v>
      </c>
      <c r="X106" s="420">
        <f>V106*W106</f>
        <v>0.05</v>
      </c>
      <c r="Y106" s="2024" t="s">
        <v>1355</v>
      </c>
      <c r="Z106" s="1577"/>
      <c r="AA106" s="1578"/>
      <c r="AB106" s="2098" t="s">
        <v>1357</v>
      </c>
      <c r="AC106" s="1577"/>
      <c r="AD106" s="1578"/>
      <c r="AE106" s="1946"/>
      <c r="AF106" s="1577"/>
      <c r="AG106" s="1577"/>
      <c r="AH106" s="1922"/>
      <c r="AI106" s="1577"/>
      <c r="AJ106" s="1747"/>
      <c r="AK106" s="264"/>
      <c r="AL106" s="264"/>
      <c r="AM106" s="264"/>
      <c r="AN106" s="264"/>
      <c r="AO106" s="264"/>
      <c r="AP106" s="264"/>
      <c r="AQ106" s="264"/>
      <c r="AR106" s="264"/>
      <c r="AS106" s="264"/>
    </row>
    <row r="107" spans="1:45" ht="28.5" customHeight="1">
      <c r="A107" s="1539"/>
      <c r="B107" s="1557"/>
      <c r="C107" s="1557"/>
      <c r="D107" s="1579"/>
      <c r="E107" s="1579"/>
      <c r="F107" s="1579"/>
      <c r="G107" s="1580"/>
      <c r="H107" s="1930"/>
      <c r="I107" s="291" t="s">
        <v>48</v>
      </c>
      <c r="J107" s="748"/>
      <c r="K107" s="748"/>
      <c r="L107" s="750">
        <v>0.3</v>
      </c>
      <c r="M107" s="750">
        <v>0.7</v>
      </c>
      <c r="N107" s="748"/>
      <c r="O107" s="748"/>
      <c r="P107" s="748"/>
      <c r="Q107" s="748"/>
      <c r="R107" s="748"/>
      <c r="S107" s="748"/>
      <c r="T107" s="748"/>
      <c r="U107" s="293"/>
      <c r="V107" s="723">
        <f t="shared" si="15"/>
        <v>1</v>
      </c>
      <c r="W107" s="1558"/>
      <c r="X107" s="418">
        <f>+V107*W106</f>
        <v>0.05</v>
      </c>
      <c r="Y107" s="1557"/>
      <c r="Z107" s="1579"/>
      <c r="AA107" s="1580"/>
      <c r="AB107" s="1557"/>
      <c r="AC107" s="1579"/>
      <c r="AD107" s="1580"/>
      <c r="AE107" s="1536"/>
      <c r="AF107" s="1547"/>
      <c r="AG107" s="1547"/>
      <c r="AH107" s="1557"/>
      <c r="AI107" s="1579"/>
      <c r="AJ107" s="1923"/>
      <c r="AK107" s="264"/>
      <c r="AL107" s="264"/>
      <c r="AM107" s="264"/>
      <c r="AN107" s="264"/>
      <c r="AO107" s="264"/>
      <c r="AP107" s="264"/>
      <c r="AQ107" s="264"/>
      <c r="AR107" s="264"/>
      <c r="AS107" s="264"/>
    </row>
    <row r="108" spans="1:45" ht="28.5" customHeight="1">
      <c r="A108" s="1539"/>
      <c r="B108" s="1922">
        <v>14</v>
      </c>
      <c r="C108" s="1928" t="s">
        <v>1359</v>
      </c>
      <c r="D108" s="1577"/>
      <c r="E108" s="1577"/>
      <c r="F108" s="1577"/>
      <c r="G108" s="1578"/>
      <c r="H108" s="1926" t="s">
        <v>79</v>
      </c>
      <c r="I108" s="285" t="s">
        <v>47</v>
      </c>
      <c r="J108" s="748"/>
      <c r="K108" s="748"/>
      <c r="L108" s="748"/>
      <c r="M108" s="749">
        <v>0.5</v>
      </c>
      <c r="N108" s="749">
        <v>0.5</v>
      </c>
      <c r="O108" s="748"/>
      <c r="P108" s="748"/>
      <c r="Q108" s="748"/>
      <c r="R108" s="748"/>
      <c r="S108" s="748"/>
      <c r="T108" s="748"/>
      <c r="U108" s="286"/>
      <c r="V108" s="721">
        <f t="shared" si="15"/>
        <v>1</v>
      </c>
      <c r="W108" s="1943">
        <v>0.05</v>
      </c>
      <c r="X108" s="420">
        <f>V108*W108</f>
        <v>0.05</v>
      </c>
      <c r="Y108" s="1922"/>
      <c r="Z108" s="1577"/>
      <c r="AA108" s="1578"/>
      <c r="AB108" s="2098" t="s">
        <v>1364</v>
      </c>
      <c r="AC108" s="1577"/>
      <c r="AD108" s="1578"/>
      <c r="AE108" s="1946"/>
      <c r="AF108" s="1577"/>
      <c r="AG108" s="1577"/>
      <c r="AH108" s="1922"/>
      <c r="AI108" s="1577"/>
      <c r="AJ108" s="1747"/>
      <c r="AK108" s="264"/>
      <c r="AL108" s="264"/>
      <c r="AM108" s="264"/>
      <c r="AN108" s="264"/>
      <c r="AO108" s="264"/>
      <c r="AP108" s="264"/>
      <c r="AQ108" s="264"/>
      <c r="AR108" s="264"/>
      <c r="AS108" s="264"/>
    </row>
    <row r="109" spans="1:45" ht="28.5" customHeight="1">
      <c r="A109" s="1539"/>
      <c r="B109" s="1557"/>
      <c r="C109" s="1557"/>
      <c r="D109" s="1579"/>
      <c r="E109" s="1579"/>
      <c r="F109" s="1579"/>
      <c r="G109" s="1580"/>
      <c r="H109" s="1930"/>
      <c r="I109" s="291" t="s">
        <v>48</v>
      </c>
      <c r="J109" s="748"/>
      <c r="K109" s="748"/>
      <c r="L109" s="748"/>
      <c r="M109" s="750">
        <v>0.5</v>
      </c>
      <c r="N109" s="750">
        <v>0.5</v>
      </c>
      <c r="O109" s="748"/>
      <c r="P109" s="748"/>
      <c r="Q109" s="748"/>
      <c r="R109" s="748"/>
      <c r="S109" s="748"/>
      <c r="T109" s="748"/>
      <c r="U109" s="293"/>
      <c r="V109" s="723">
        <f t="shared" si="15"/>
        <v>1</v>
      </c>
      <c r="W109" s="1558"/>
      <c r="X109" s="418">
        <f>+V109*W108</f>
        <v>0.05</v>
      </c>
      <c r="Y109" s="1557"/>
      <c r="Z109" s="1579"/>
      <c r="AA109" s="1580"/>
      <c r="AB109" s="1557"/>
      <c r="AC109" s="1579"/>
      <c r="AD109" s="1580"/>
      <c r="AE109" s="1536"/>
      <c r="AF109" s="1547"/>
      <c r="AG109" s="1547"/>
      <c r="AH109" s="1557"/>
      <c r="AI109" s="1579"/>
      <c r="AJ109" s="1923"/>
      <c r="AK109" s="264"/>
      <c r="AL109" s="264"/>
      <c r="AM109" s="264"/>
      <c r="AN109" s="264"/>
      <c r="AO109" s="264"/>
      <c r="AP109" s="264"/>
      <c r="AQ109" s="264"/>
      <c r="AR109" s="264"/>
      <c r="AS109" s="264"/>
    </row>
    <row r="110" spans="1:45" ht="28.5" customHeight="1">
      <c r="A110" s="1539"/>
      <c r="B110" s="1922">
        <v>15</v>
      </c>
      <c r="C110" s="1928" t="s">
        <v>1149</v>
      </c>
      <c r="D110" s="1577"/>
      <c r="E110" s="1577"/>
      <c r="F110" s="1577"/>
      <c r="G110" s="1578"/>
      <c r="H110" s="1926" t="s">
        <v>79</v>
      </c>
      <c r="I110" s="285" t="s">
        <v>47</v>
      </c>
      <c r="J110" s="748"/>
      <c r="K110" s="748"/>
      <c r="L110" s="748"/>
      <c r="M110" s="748"/>
      <c r="N110" s="748"/>
      <c r="O110" s="749">
        <v>0.5</v>
      </c>
      <c r="P110" s="749">
        <v>0.5</v>
      </c>
      <c r="Q110" s="748"/>
      <c r="R110" s="748"/>
      <c r="S110" s="748"/>
      <c r="T110" s="748"/>
      <c r="U110" s="286"/>
      <c r="V110" s="721">
        <f t="shared" si="15"/>
        <v>1</v>
      </c>
      <c r="W110" s="1943">
        <v>0.05</v>
      </c>
      <c r="X110" s="420">
        <f>V110*W110</f>
        <v>0.05</v>
      </c>
      <c r="Y110" s="1922"/>
      <c r="Z110" s="1577"/>
      <c r="AA110" s="1578"/>
      <c r="AB110" s="2111" t="s">
        <v>1365</v>
      </c>
      <c r="AC110" s="1577"/>
      <c r="AD110" s="1578"/>
      <c r="AE110" s="2105" t="s">
        <v>1366</v>
      </c>
      <c r="AF110" s="1577"/>
      <c r="AG110" s="1578"/>
      <c r="AH110" s="1922"/>
      <c r="AI110" s="1577"/>
      <c r="AJ110" s="1747"/>
      <c r="AK110" s="264"/>
      <c r="AL110" s="264"/>
      <c r="AM110" s="264"/>
      <c r="AN110" s="264"/>
      <c r="AO110" s="264"/>
      <c r="AP110" s="264"/>
      <c r="AQ110" s="264"/>
      <c r="AR110" s="264"/>
      <c r="AS110" s="264"/>
    </row>
    <row r="111" spans="1:45" ht="28.5" customHeight="1">
      <c r="A111" s="1539"/>
      <c r="B111" s="1557"/>
      <c r="C111" s="1557"/>
      <c r="D111" s="1579"/>
      <c r="E111" s="1579"/>
      <c r="F111" s="1579"/>
      <c r="G111" s="1580"/>
      <c r="H111" s="1930"/>
      <c r="I111" s="291" t="s">
        <v>48</v>
      </c>
      <c r="J111" s="748"/>
      <c r="K111" s="748"/>
      <c r="L111" s="748"/>
      <c r="M111" s="748"/>
      <c r="N111" s="748"/>
      <c r="O111" s="750">
        <v>0.5</v>
      </c>
      <c r="P111" s="750">
        <v>0.5</v>
      </c>
      <c r="Q111" s="748"/>
      <c r="R111" s="748"/>
      <c r="S111" s="748"/>
      <c r="T111" s="748"/>
      <c r="U111" s="293"/>
      <c r="V111" s="723">
        <f t="shared" si="15"/>
        <v>1</v>
      </c>
      <c r="W111" s="1558"/>
      <c r="X111" s="418">
        <f>+V111*W110</f>
        <v>0.05</v>
      </c>
      <c r="Y111" s="1557"/>
      <c r="Z111" s="1579"/>
      <c r="AA111" s="1580"/>
      <c r="AB111" s="1557"/>
      <c r="AC111" s="1579"/>
      <c r="AD111" s="1580"/>
      <c r="AE111" s="1557"/>
      <c r="AF111" s="1579"/>
      <c r="AG111" s="1580"/>
      <c r="AH111" s="1557"/>
      <c r="AI111" s="1579"/>
      <c r="AJ111" s="1923"/>
      <c r="AK111" s="264"/>
      <c r="AL111" s="264"/>
      <c r="AM111" s="264"/>
      <c r="AN111" s="264"/>
      <c r="AO111" s="264"/>
      <c r="AP111" s="264"/>
      <c r="AQ111" s="264"/>
      <c r="AR111" s="264"/>
      <c r="AS111" s="264"/>
    </row>
    <row r="112" spans="1:45" ht="28.5" customHeight="1">
      <c r="A112" s="1539"/>
      <c r="B112" s="1922">
        <v>16</v>
      </c>
      <c r="C112" s="1928" t="s">
        <v>1155</v>
      </c>
      <c r="D112" s="1577"/>
      <c r="E112" s="1577"/>
      <c r="F112" s="1577"/>
      <c r="G112" s="1578"/>
      <c r="H112" s="1926" t="s">
        <v>79</v>
      </c>
      <c r="I112" s="285" t="s">
        <v>47</v>
      </c>
      <c r="J112" s="748"/>
      <c r="K112" s="748"/>
      <c r="L112" s="748"/>
      <c r="M112" s="748"/>
      <c r="N112" s="748"/>
      <c r="O112" s="748"/>
      <c r="P112" s="748"/>
      <c r="Q112" s="749">
        <v>0.5</v>
      </c>
      <c r="R112" s="749">
        <v>0.5</v>
      </c>
      <c r="S112" s="748"/>
      <c r="T112" s="748"/>
      <c r="U112" s="286"/>
      <c r="V112" s="721">
        <f t="shared" si="15"/>
        <v>1</v>
      </c>
      <c r="W112" s="1943">
        <v>0.05</v>
      </c>
      <c r="X112" s="420">
        <f>V112*W112</f>
        <v>0.05</v>
      </c>
      <c r="Y112" s="1922"/>
      <c r="Z112" s="1577"/>
      <c r="AA112" s="1578"/>
      <c r="AB112" s="1922"/>
      <c r="AC112" s="1577"/>
      <c r="AD112" s="1578"/>
      <c r="AE112" s="2097" t="s">
        <v>1367</v>
      </c>
      <c r="AF112" s="1577"/>
      <c r="AG112" s="1578"/>
      <c r="AH112" s="1922"/>
      <c r="AI112" s="1577"/>
      <c r="AJ112" s="1747"/>
      <c r="AK112" s="264"/>
      <c r="AL112" s="264"/>
      <c r="AM112" s="264"/>
      <c r="AN112" s="264"/>
      <c r="AO112" s="264"/>
      <c r="AP112" s="264"/>
      <c r="AQ112" s="264"/>
      <c r="AR112" s="264"/>
      <c r="AS112" s="264"/>
    </row>
    <row r="113" spans="1:45" ht="28.5" customHeight="1">
      <c r="A113" s="1539"/>
      <c r="B113" s="1557"/>
      <c r="C113" s="1557"/>
      <c r="D113" s="1579"/>
      <c r="E113" s="1579"/>
      <c r="F113" s="1579"/>
      <c r="G113" s="1580"/>
      <c r="H113" s="1930"/>
      <c r="I113" s="291" t="s">
        <v>48</v>
      </c>
      <c r="J113" s="748"/>
      <c r="K113" s="748"/>
      <c r="L113" s="748"/>
      <c r="M113" s="748"/>
      <c r="N113" s="748"/>
      <c r="O113" s="748"/>
      <c r="P113" s="748"/>
      <c r="Q113" s="750">
        <v>0.5</v>
      </c>
      <c r="R113" s="750">
        <v>0.5</v>
      </c>
      <c r="S113" s="748"/>
      <c r="T113" s="748"/>
      <c r="U113" s="293"/>
      <c r="V113" s="723">
        <f t="shared" si="15"/>
        <v>1</v>
      </c>
      <c r="W113" s="1558"/>
      <c r="X113" s="418">
        <f>+V113*W112</f>
        <v>0.05</v>
      </c>
      <c r="Y113" s="1557"/>
      <c r="Z113" s="1579"/>
      <c r="AA113" s="1580"/>
      <c r="AB113" s="1557"/>
      <c r="AC113" s="1579"/>
      <c r="AD113" s="1580"/>
      <c r="AE113" s="1557"/>
      <c r="AF113" s="1579"/>
      <c r="AG113" s="1580"/>
      <c r="AH113" s="1557"/>
      <c r="AI113" s="1579"/>
      <c r="AJ113" s="1923"/>
      <c r="AK113" s="264"/>
      <c r="AL113" s="264"/>
      <c r="AM113" s="264"/>
      <c r="AN113" s="264"/>
      <c r="AO113" s="264"/>
      <c r="AP113" s="264"/>
      <c r="AQ113" s="264"/>
      <c r="AR113" s="264"/>
      <c r="AS113" s="264"/>
    </row>
    <row r="114" spans="1:45" ht="28.5" customHeight="1">
      <c r="A114" s="1539"/>
      <c r="B114" s="1922">
        <v>17</v>
      </c>
      <c r="C114" s="1928" t="s">
        <v>1307</v>
      </c>
      <c r="D114" s="1577"/>
      <c r="E114" s="1577"/>
      <c r="F114" s="1577"/>
      <c r="G114" s="1578"/>
      <c r="H114" s="1926" t="s">
        <v>79</v>
      </c>
      <c r="I114" s="285" t="s">
        <v>47</v>
      </c>
      <c r="J114" s="748"/>
      <c r="K114" s="748"/>
      <c r="L114" s="748"/>
      <c r="M114" s="748"/>
      <c r="N114" s="748"/>
      <c r="O114" s="748"/>
      <c r="P114" s="748"/>
      <c r="Q114" s="748"/>
      <c r="R114" s="748"/>
      <c r="S114" s="749">
        <v>0.5</v>
      </c>
      <c r="T114" s="749">
        <v>0.5</v>
      </c>
      <c r="U114" s="286"/>
      <c r="V114" s="721">
        <f t="shared" si="15"/>
        <v>1</v>
      </c>
      <c r="W114" s="1943">
        <v>0.05</v>
      </c>
      <c r="X114" s="420">
        <f>V114*W114</f>
        <v>0.05</v>
      </c>
      <c r="Y114" s="1922"/>
      <c r="Z114" s="1577"/>
      <c r="AA114" s="1578"/>
      <c r="AB114" s="1922"/>
      <c r="AC114" s="1577"/>
      <c r="AD114" s="1578"/>
      <c r="AE114" s="1946"/>
      <c r="AF114" s="1577"/>
      <c r="AG114" s="1577"/>
      <c r="AH114" s="1922"/>
      <c r="AI114" s="1577"/>
      <c r="AJ114" s="1747"/>
      <c r="AK114" s="264"/>
      <c r="AL114" s="264"/>
      <c r="AM114" s="264"/>
      <c r="AN114" s="264"/>
      <c r="AO114" s="264"/>
      <c r="AP114" s="264"/>
      <c r="AQ114" s="264"/>
      <c r="AR114" s="264"/>
      <c r="AS114" s="264"/>
    </row>
    <row r="115" spans="1:45" ht="28.5" customHeight="1">
      <c r="A115" s="1539"/>
      <c r="B115" s="1557"/>
      <c r="C115" s="1557"/>
      <c r="D115" s="1579"/>
      <c r="E115" s="1579"/>
      <c r="F115" s="1579"/>
      <c r="G115" s="1580"/>
      <c r="H115" s="1930"/>
      <c r="I115" s="291" t="s">
        <v>48</v>
      </c>
      <c r="J115" s="748"/>
      <c r="K115" s="748"/>
      <c r="L115" s="748"/>
      <c r="M115" s="748"/>
      <c r="N115" s="748"/>
      <c r="O115" s="748"/>
      <c r="P115" s="748"/>
      <c r="Q115" s="748"/>
      <c r="R115" s="748"/>
      <c r="S115" s="748"/>
      <c r="T115" s="748"/>
      <c r="U115" s="293"/>
      <c r="V115" s="723">
        <f t="shared" si="15"/>
        <v>0</v>
      </c>
      <c r="W115" s="1558"/>
      <c r="X115" s="418">
        <f>+V115*W114</f>
        <v>0</v>
      </c>
      <c r="Y115" s="1557"/>
      <c r="Z115" s="1579"/>
      <c r="AA115" s="1580"/>
      <c r="AB115" s="1557"/>
      <c r="AC115" s="1579"/>
      <c r="AD115" s="1580"/>
      <c r="AE115" s="1536"/>
      <c r="AF115" s="1547"/>
      <c r="AG115" s="1547"/>
      <c r="AH115" s="1557"/>
      <c r="AI115" s="1579"/>
      <c r="AJ115" s="1923"/>
      <c r="AK115" s="264"/>
      <c r="AL115" s="264"/>
      <c r="AM115" s="264"/>
      <c r="AN115" s="264"/>
      <c r="AO115" s="264"/>
      <c r="AP115" s="264"/>
      <c r="AQ115" s="264"/>
      <c r="AR115" s="264"/>
      <c r="AS115" s="264"/>
    </row>
    <row r="116" spans="1:45" ht="28.5" customHeight="1">
      <c r="A116" s="1539"/>
      <c r="B116" s="1922">
        <v>18</v>
      </c>
      <c r="C116" s="2099" t="s">
        <v>1368</v>
      </c>
      <c r="D116" s="1577"/>
      <c r="E116" s="1577"/>
      <c r="F116" s="1577"/>
      <c r="G116" s="1578"/>
      <c r="H116" s="1926" t="s">
        <v>79</v>
      </c>
      <c r="I116" s="285" t="s">
        <v>47</v>
      </c>
      <c r="J116" s="748"/>
      <c r="K116" s="748"/>
      <c r="L116" s="748"/>
      <c r="M116" s="748"/>
      <c r="N116" s="748"/>
      <c r="O116" s="748"/>
      <c r="P116" s="748"/>
      <c r="Q116" s="748"/>
      <c r="R116" s="748"/>
      <c r="S116" s="748"/>
      <c r="T116" s="748"/>
      <c r="U116" s="286"/>
      <c r="V116" s="721">
        <f t="shared" si="15"/>
        <v>0</v>
      </c>
      <c r="W116" s="1943"/>
      <c r="X116" s="420">
        <f>V116*W116</f>
        <v>0</v>
      </c>
      <c r="Y116" s="1922"/>
      <c r="Z116" s="1577"/>
      <c r="AA116" s="1578"/>
      <c r="AB116" s="1922"/>
      <c r="AC116" s="1577"/>
      <c r="AD116" s="1578"/>
      <c r="AE116" s="1946"/>
      <c r="AF116" s="1577"/>
      <c r="AG116" s="1577"/>
      <c r="AH116" s="1922"/>
      <c r="AI116" s="1577"/>
      <c r="AJ116" s="1747"/>
      <c r="AK116" s="264"/>
      <c r="AL116" s="264"/>
      <c r="AM116" s="264"/>
      <c r="AN116" s="264"/>
      <c r="AO116" s="264"/>
      <c r="AP116" s="264"/>
      <c r="AQ116" s="264"/>
      <c r="AR116" s="264"/>
      <c r="AS116" s="264"/>
    </row>
    <row r="117" spans="1:45" ht="28.5" customHeight="1">
      <c r="A117" s="1539"/>
      <c r="B117" s="1557"/>
      <c r="C117" s="1557"/>
      <c r="D117" s="1579"/>
      <c r="E117" s="1579"/>
      <c r="F117" s="1579"/>
      <c r="G117" s="1580"/>
      <c r="H117" s="1930"/>
      <c r="I117" s="291" t="s">
        <v>48</v>
      </c>
      <c r="J117" s="748"/>
      <c r="K117" s="748"/>
      <c r="L117" s="748"/>
      <c r="M117" s="748"/>
      <c r="N117" s="748"/>
      <c r="O117" s="748"/>
      <c r="P117" s="748"/>
      <c r="Q117" s="748"/>
      <c r="R117" s="748"/>
      <c r="S117" s="748"/>
      <c r="T117" s="748"/>
      <c r="U117" s="293"/>
      <c r="V117" s="723">
        <f t="shared" si="15"/>
        <v>0</v>
      </c>
      <c r="W117" s="1558"/>
      <c r="X117" s="418">
        <f>+V117*W116</f>
        <v>0</v>
      </c>
      <c r="Y117" s="1557"/>
      <c r="Z117" s="1579"/>
      <c r="AA117" s="1580"/>
      <c r="AB117" s="1557"/>
      <c r="AC117" s="1579"/>
      <c r="AD117" s="1580"/>
      <c r="AE117" s="1536"/>
      <c r="AF117" s="1547"/>
      <c r="AG117" s="1547"/>
      <c r="AH117" s="1557"/>
      <c r="AI117" s="1579"/>
      <c r="AJ117" s="1923"/>
      <c r="AK117" s="264"/>
      <c r="AL117" s="264"/>
      <c r="AM117" s="264"/>
      <c r="AN117" s="264"/>
      <c r="AO117" s="264"/>
      <c r="AP117" s="264"/>
      <c r="AQ117" s="264"/>
      <c r="AR117" s="264"/>
      <c r="AS117" s="264"/>
    </row>
    <row r="118" spans="1:45" ht="28.5" customHeight="1">
      <c r="A118" s="1539"/>
      <c r="B118" s="1922">
        <v>19</v>
      </c>
      <c r="C118" s="1928" t="s">
        <v>1369</v>
      </c>
      <c r="D118" s="1577"/>
      <c r="E118" s="1577"/>
      <c r="F118" s="1577"/>
      <c r="G118" s="1578"/>
      <c r="H118" s="1926" t="s">
        <v>79</v>
      </c>
      <c r="I118" s="285" t="s">
        <v>47</v>
      </c>
      <c r="J118" s="748"/>
      <c r="K118" s="748"/>
      <c r="L118" s="749">
        <v>0.1</v>
      </c>
      <c r="M118" s="749">
        <v>0.4</v>
      </c>
      <c r="N118" s="749">
        <v>0.5</v>
      </c>
      <c r="O118" s="748"/>
      <c r="P118" s="748"/>
      <c r="Q118" s="748"/>
      <c r="R118" s="748"/>
      <c r="S118" s="748"/>
      <c r="T118" s="748"/>
      <c r="U118" s="286"/>
      <c r="V118" s="721">
        <f t="shared" si="15"/>
        <v>1</v>
      </c>
      <c r="W118" s="1943">
        <v>0.06</v>
      </c>
      <c r="X118" s="420">
        <f>V118*W118</f>
        <v>0.06</v>
      </c>
      <c r="Y118" s="2024" t="s">
        <v>1370</v>
      </c>
      <c r="Z118" s="1577"/>
      <c r="AA118" s="1578"/>
      <c r="AB118" s="2098" t="s">
        <v>1371</v>
      </c>
      <c r="AC118" s="1577"/>
      <c r="AD118" s="1578"/>
      <c r="AE118" s="1946"/>
      <c r="AF118" s="1577"/>
      <c r="AG118" s="1577"/>
      <c r="AH118" s="1922"/>
      <c r="AI118" s="1577"/>
      <c r="AJ118" s="1747"/>
      <c r="AK118" s="264"/>
      <c r="AL118" s="264"/>
      <c r="AM118" s="264"/>
      <c r="AN118" s="264"/>
      <c r="AO118" s="264"/>
      <c r="AP118" s="264"/>
      <c r="AQ118" s="264"/>
      <c r="AR118" s="264"/>
      <c r="AS118" s="264"/>
    </row>
    <row r="119" spans="1:45" ht="28.5" customHeight="1">
      <c r="A119" s="1539"/>
      <c r="B119" s="1557"/>
      <c r="C119" s="1557"/>
      <c r="D119" s="1579"/>
      <c r="E119" s="1579"/>
      <c r="F119" s="1579"/>
      <c r="G119" s="1580"/>
      <c r="H119" s="1930"/>
      <c r="I119" s="291" t="s">
        <v>48</v>
      </c>
      <c r="J119" s="748"/>
      <c r="K119" s="748"/>
      <c r="L119" s="750">
        <v>0.1</v>
      </c>
      <c r="M119" s="750">
        <v>0.4</v>
      </c>
      <c r="N119" s="750">
        <v>0.5</v>
      </c>
      <c r="O119" s="748"/>
      <c r="P119" s="748"/>
      <c r="Q119" s="748"/>
      <c r="R119" s="748"/>
      <c r="S119" s="748"/>
      <c r="T119" s="748"/>
      <c r="U119" s="293"/>
      <c r="V119" s="723">
        <f t="shared" si="15"/>
        <v>1</v>
      </c>
      <c r="W119" s="1558"/>
      <c r="X119" s="418">
        <f>+V119*W118</f>
        <v>0.06</v>
      </c>
      <c r="Y119" s="1557"/>
      <c r="Z119" s="1579"/>
      <c r="AA119" s="1580"/>
      <c r="AB119" s="1557"/>
      <c r="AC119" s="1579"/>
      <c r="AD119" s="1580"/>
      <c r="AE119" s="1536"/>
      <c r="AF119" s="1547"/>
      <c r="AG119" s="1547"/>
      <c r="AH119" s="1557"/>
      <c r="AI119" s="1579"/>
      <c r="AJ119" s="1923"/>
      <c r="AK119" s="264"/>
      <c r="AL119" s="264"/>
      <c r="AM119" s="264"/>
      <c r="AN119" s="264"/>
      <c r="AO119" s="264"/>
      <c r="AP119" s="264"/>
      <c r="AQ119" s="264"/>
      <c r="AR119" s="264"/>
      <c r="AS119" s="264"/>
    </row>
    <row r="120" spans="1:45" ht="28.5" customHeight="1">
      <c r="A120" s="1539"/>
      <c r="B120" s="1922">
        <v>20</v>
      </c>
      <c r="C120" s="1928" t="s">
        <v>1372</v>
      </c>
      <c r="D120" s="1577"/>
      <c r="E120" s="1577"/>
      <c r="F120" s="1577"/>
      <c r="G120" s="1578"/>
      <c r="H120" s="1926" t="s">
        <v>79</v>
      </c>
      <c r="I120" s="285" t="s">
        <v>47</v>
      </c>
      <c r="J120" s="748"/>
      <c r="K120" s="748"/>
      <c r="L120" s="748"/>
      <c r="M120" s="754"/>
      <c r="N120" s="749">
        <v>0.5</v>
      </c>
      <c r="O120" s="749">
        <v>0.5</v>
      </c>
      <c r="P120" s="748"/>
      <c r="Q120" s="748"/>
      <c r="R120" s="748"/>
      <c r="S120" s="748"/>
      <c r="T120" s="748"/>
      <c r="U120" s="286"/>
      <c r="V120" s="721">
        <f t="shared" si="15"/>
        <v>1</v>
      </c>
      <c r="W120" s="1943">
        <v>0.06</v>
      </c>
      <c r="X120" s="420">
        <f>V120*W120</f>
        <v>0.06</v>
      </c>
      <c r="Y120" s="1922"/>
      <c r="Z120" s="1577"/>
      <c r="AA120" s="1578"/>
      <c r="AB120" s="2111" t="s">
        <v>1373</v>
      </c>
      <c r="AC120" s="1577"/>
      <c r="AD120" s="1578"/>
      <c r="AE120" s="1946"/>
      <c r="AF120" s="1577"/>
      <c r="AG120" s="1577"/>
      <c r="AH120" s="1922"/>
      <c r="AI120" s="1577"/>
      <c r="AJ120" s="1747"/>
      <c r="AK120" s="264"/>
      <c r="AL120" s="264"/>
      <c r="AM120" s="264"/>
      <c r="AN120" s="264"/>
      <c r="AO120" s="264"/>
      <c r="AP120" s="264"/>
      <c r="AQ120" s="264"/>
      <c r="AR120" s="264"/>
      <c r="AS120" s="264"/>
    </row>
    <row r="121" spans="1:45" ht="28.5" customHeight="1">
      <c r="A121" s="1539"/>
      <c r="B121" s="1557"/>
      <c r="C121" s="1557"/>
      <c r="D121" s="1579"/>
      <c r="E121" s="1579"/>
      <c r="F121" s="1579"/>
      <c r="G121" s="1580"/>
      <c r="H121" s="1930"/>
      <c r="I121" s="291" t="s">
        <v>48</v>
      </c>
      <c r="J121" s="748"/>
      <c r="K121" s="748"/>
      <c r="L121" s="748"/>
      <c r="M121" s="748"/>
      <c r="N121" s="750">
        <v>0.5</v>
      </c>
      <c r="O121" s="750">
        <v>0.5</v>
      </c>
      <c r="P121" s="748"/>
      <c r="Q121" s="748"/>
      <c r="R121" s="748"/>
      <c r="S121" s="748"/>
      <c r="T121" s="748"/>
      <c r="U121" s="293"/>
      <c r="V121" s="723">
        <f t="shared" si="15"/>
        <v>1</v>
      </c>
      <c r="W121" s="1558"/>
      <c r="X121" s="418">
        <f>+V121*W120</f>
        <v>0.06</v>
      </c>
      <c r="Y121" s="1557"/>
      <c r="Z121" s="1579"/>
      <c r="AA121" s="1580"/>
      <c r="AB121" s="1557"/>
      <c r="AC121" s="1579"/>
      <c r="AD121" s="1580"/>
      <c r="AE121" s="1536"/>
      <c r="AF121" s="1547"/>
      <c r="AG121" s="1547"/>
      <c r="AH121" s="1557"/>
      <c r="AI121" s="1579"/>
      <c r="AJ121" s="1923"/>
      <c r="AK121" s="264"/>
      <c r="AL121" s="264"/>
      <c r="AM121" s="264"/>
      <c r="AN121" s="264"/>
      <c r="AO121" s="264"/>
      <c r="AP121" s="264"/>
      <c r="AQ121" s="264"/>
      <c r="AR121" s="264"/>
      <c r="AS121" s="264"/>
    </row>
    <row r="122" spans="1:45" ht="28.5" customHeight="1">
      <c r="A122" s="1539"/>
      <c r="B122" s="1922">
        <v>21</v>
      </c>
      <c r="C122" s="1928" t="s">
        <v>1374</v>
      </c>
      <c r="D122" s="1577"/>
      <c r="E122" s="1577"/>
      <c r="F122" s="1577"/>
      <c r="G122" s="1578"/>
      <c r="H122" s="1926" t="s">
        <v>79</v>
      </c>
      <c r="I122" s="285" t="s">
        <v>47</v>
      </c>
      <c r="J122" s="748"/>
      <c r="K122" s="748"/>
      <c r="L122" s="748"/>
      <c r="M122" s="748"/>
      <c r="N122" s="748"/>
      <c r="O122" s="749">
        <v>0.5</v>
      </c>
      <c r="P122" s="749">
        <v>0.5</v>
      </c>
      <c r="Q122" s="748"/>
      <c r="R122" s="748"/>
      <c r="S122" s="748"/>
      <c r="T122" s="748"/>
      <c r="U122" s="286"/>
      <c r="V122" s="721">
        <f t="shared" si="15"/>
        <v>1</v>
      </c>
      <c r="W122" s="1943">
        <v>0.06</v>
      </c>
      <c r="X122" s="420">
        <f>V122*W122</f>
        <v>0.06</v>
      </c>
      <c r="Y122" s="1922"/>
      <c r="Z122" s="1577"/>
      <c r="AA122" s="1578"/>
      <c r="AB122" s="2111" t="s">
        <v>1375</v>
      </c>
      <c r="AC122" s="1577"/>
      <c r="AD122" s="1578"/>
      <c r="AE122" s="2105" t="s">
        <v>1376</v>
      </c>
      <c r="AF122" s="1577"/>
      <c r="AG122" s="1578"/>
      <c r="AH122" s="1922"/>
      <c r="AI122" s="1577"/>
      <c r="AJ122" s="1747"/>
      <c r="AK122" s="264"/>
      <c r="AL122" s="264"/>
      <c r="AM122" s="264"/>
      <c r="AN122" s="264"/>
      <c r="AO122" s="264"/>
      <c r="AP122" s="264"/>
      <c r="AQ122" s="264"/>
      <c r="AR122" s="264"/>
      <c r="AS122" s="264"/>
    </row>
    <row r="123" spans="1:45" ht="28.5" customHeight="1">
      <c r="A123" s="1539"/>
      <c r="B123" s="1557"/>
      <c r="C123" s="1557"/>
      <c r="D123" s="1579"/>
      <c r="E123" s="1579"/>
      <c r="F123" s="1579"/>
      <c r="G123" s="1580"/>
      <c r="H123" s="1930"/>
      <c r="I123" s="291" t="s">
        <v>48</v>
      </c>
      <c r="J123" s="748"/>
      <c r="K123" s="748"/>
      <c r="L123" s="748"/>
      <c r="M123" s="748"/>
      <c r="N123" s="748"/>
      <c r="O123" s="750">
        <v>0.5</v>
      </c>
      <c r="P123" s="750">
        <v>0.5</v>
      </c>
      <c r="Q123" s="748"/>
      <c r="R123" s="748"/>
      <c r="S123" s="748"/>
      <c r="T123" s="748"/>
      <c r="U123" s="293"/>
      <c r="V123" s="723">
        <f t="shared" si="15"/>
        <v>1</v>
      </c>
      <c r="W123" s="1558"/>
      <c r="X123" s="418">
        <f>+V123*W122</f>
        <v>0.06</v>
      </c>
      <c r="Y123" s="1557"/>
      <c r="Z123" s="1579"/>
      <c r="AA123" s="1580"/>
      <c r="AB123" s="1557"/>
      <c r="AC123" s="1579"/>
      <c r="AD123" s="1580"/>
      <c r="AE123" s="1557"/>
      <c r="AF123" s="1579"/>
      <c r="AG123" s="1580"/>
      <c r="AH123" s="1557"/>
      <c r="AI123" s="1579"/>
      <c r="AJ123" s="1923"/>
      <c r="AK123" s="264"/>
      <c r="AL123" s="264"/>
      <c r="AM123" s="264"/>
      <c r="AN123" s="264"/>
      <c r="AO123" s="264"/>
      <c r="AP123" s="264"/>
      <c r="AQ123" s="264"/>
      <c r="AR123" s="264"/>
      <c r="AS123" s="264"/>
    </row>
    <row r="124" spans="1:45" ht="28.5" customHeight="1">
      <c r="A124" s="1539"/>
      <c r="B124" s="1922">
        <v>22</v>
      </c>
      <c r="C124" s="1928" t="s">
        <v>1377</v>
      </c>
      <c r="D124" s="1577"/>
      <c r="E124" s="1577"/>
      <c r="F124" s="1577"/>
      <c r="G124" s="1578"/>
      <c r="H124" s="1926" t="s">
        <v>79</v>
      </c>
      <c r="I124" s="285" t="s">
        <v>47</v>
      </c>
      <c r="J124" s="748"/>
      <c r="K124" s="748"/>
      <c r="L124" s="748"/>
      <c r="M124" s="748"/>
      <c r="N124" s="748"/>
      <c r="O124" s="748"/>
      <c r="P124" s="748"/>
      <c r="Q124" s="749">
        <v>0.5</v>
      </c>
      <c r="R124" s="749">
        <v>0.5</v>
      </c>
      <c r="S124" s="748"/>
      <c r="T124" s="748"/>
      <c r="U124" s="286"/>
      <c r="V124" s="721">
        <f t="shared" si="15"/>
        <v>1</v>
      </c>
      <c r="W124" s="1943">
        <v>7.0000000000000007E-2</v>
      </c>
      <c r="X124" s="420">
        <f>V124*W124</f>
        <v>7.0000000000000007E-2</v>
      </c>
      <c r="Y124" s="1922"/>
      <c r="Z124" s="1577"/>
      <c r="AA124" s="1578"/>
      <c r="AB124" s="1922"/>
      <c r="AC124" s="1577"/>
      <c r="AD124" s="1578"/>
      <c r="AE124" s="2097" t="s">
        <v>1378</v>
      </c>
      <c r="AF124" s="1577"/>
      <c r="AG124" s="1578"/>
      <c r="AH124" s="1922"/>
      <c r="AI124" s="1577"/>
      <c r="AJ124" s="1747"/>
      <c r="AK124" s="264"/>
      <c r="AL124" s="264"/>
      <c r="AM124" s="264"/>
      <c r="AN124" s="264"/>
      <c r="AO124" s="264"/>
      <c r="AP124" s="264"/>
      <c r="AQ124" s="264"/>
      <c r="AR124" s="264"/>
      <c r="AS124" s="264"/>
    </row>
    <row r="125" spans="1:45" ht="28.5" customHeight="1">
      <c r="A125" s="1539"/>
      <c r="B125" s="1557"/>
      <c r="C125" s="1557"/>
      <c r="D125" s="1579"/>
      <c r="E125" s="1579"/>
      <c r="F125" s="1579"/>
      <c r="G125" s="1580"/>
      <c r="H125" s="1930"/>
      <c r="I125" s="291" t="s">
        <v>48</v>
      </c>
      <c r="J125" s="748"/>
      <c r="K125" s="748"/>
      <c r="L125" s="748"/>
      <c r="M125" s="748"/>
      <c r="N125" s="748"/>
      <c r="O125" s="748"/>
      <c r="P125" s="748"/>
      <c r="Q125" s="750">
        <v>0.5</v>
      </c>
      <c r="R125" s="750">
        <v>0.5</v>
      </c>
      <c r="S125" s="748"/>
      <c r="T125" s="748"/>
      <c r="U125" s="293"/>
      <c r="V125" s="723">
        <f t="shared" si="15"/>
        <v>1</v>
      </c>
      <c r="W125" s="1558"/>
      <c r="X125" s="418">
        <f>+V125*W124</f>
        <v>7.0000000000000007E-2</v>
      </c>
      <c r="Y125" s="1557"/>
      <c r="Z125" s="1579"/>
      <c r="AA125" s="1580"/>
      <c r="AB125" s="1557"/>
      <c r="AC125" s="1579"/>
      <c r="AD125" s="1580"/>
      <c r="AE125" s="1557"/>
      <c r="AF125" s="1579"/>
      <c r="AG125" s="1580"/>
      <c r="AH125" s="1557"/>
      <c r="AI125" s="1579"/>
      <c r="AJ125" s="1923"/>
      <c r="AK125" s="264"/>
      <c r="AL125" s="264"/>
      <c r="AM125" s="264"/>
      <c r="AN125" s="264"/>
      <c r="AO125" s="264"/>
      <c r="AP125" s="264"/>
      <c r="AQ125" s="264"/>
      <c r="AR125" s="264"/>
      <c r="AS125" s="264"/>
    </row>
    <row r="126" spans="1:45" ht="18" customHeight="1">
      <c r="A126" s="1539"/>
      <c r="B126" s="1944" t="s">
        <v>85</v>
      </c>
      <c r="C126" s="1577"/>
      <c r="D126" s="1577"/>
      <c r="E126" s="1577"/>
      <c r="F126" s="1577"/>
      <c r="G126" s="1578"/>
      <c r="H126" s="1925" t="s">
        <v>79</v>
      </c>
      <c r="I126" s="308" t="s">
        <v>47</v>
      </c>
      <c r="J126" s="310">
        <f t="shared" ref="J126:U126" si="16">J82*$W$82+J84*$W$84+J86*$W$86+J88*$W$88+J90*$W$90+J92*$W$92+J94*$W$94+J96*$W$96+J98*$W$98+J100*$W$100+J102*$W$102+J104*$W$104+J106*$W$106+J108*$W$108+J110*$W$110+J112*$W$112+J114*$W$114+J116*$W$116+J118*$W$118+J120*$W$120+J122*$W$122+J124*$W$124</f>
        <v>0</v>
      </c>
      <c r="K126" s="310">
        <f t="shared" si="16"/>
        <v>0</v>
      </c>
      <c r="L126" s="310">
        <f t="shared" si="16"/>
        <v>0.10740000000000001</v>
      </c>
      <c r="M126" s="310">
        <f t="shared" si="16"/>
        <v>0.13039999999999999</v>
      </c>
      <c r="N126" s="310">
        <f t="shared" si="16"/>
        <v>0.13220000000000001</v>
      </c>
      <c r="O126" s="310">
        <f t="shared" si="16"/>
        <v>0.13140000000000002</v>
      </c>
      <c r="P126" s="310">
        <f t="shared" si="16"/>
        <v>0.1014</v>
      </c>
      <c r="Q126" s="310">
        <f t="shared" si="16"/>
        <v>0.10720000000000002</v>
      </c>
      <c r="R126" s="310">
        <f t="shared" si="16"/>
        <v>0.125</v>
      </c>
      <c r="S126" s="310">
        <f t="shared" si="16"/>
        <v>0.10500000000000001</v>
      </c>
      <c r="T126" s="310">
        <f t="shared" si="16"/>
        <v>0.06</v>
      </c>
      <c r="U126" s="310">
        <f t="shared" si="16"/>
        <v>0</v>
      </c>
      <c r="V126" s="339">
        <f t="shared" si="15"/>
        <v>1.0000000000000002</v>
      </c>
      <c r="W126" s="2102">
        <f>SUM(W82:W124)</f>
        <v>1.0000000000000004</v>
      </c>
      <c r="X126" s="340">
        <f>V126*W126</f>
        <v>1.0000000000000007</v>
      </c>
      <c r="Y126" s="1924"/>
      <c r="Z126" s="1577"/>
      <c r="AA126" s="1578"/>
      <c r="AB126" s="1924"/>
      <c r="AC126" s="1577"/>
      <c r="AD126" s="1578"/>
      <c r="AE126" s="1924"/>
      <c r="AF126" s="1577"/>
      <c r="AG126" s="1578"/>
      <c r="AH126" s="1924"/>
      <c r="AI126" s="1577"/>
      <c r="AJ126" s="1747"/>
      <c r="AK126" s="314"/>
      <c r="AL126" s="264"/>
      <c r="AM126" s="264"/>
      <c r="AN126" s="264"/>
      <c r="AO126" s="264"/>
      <c r="AP126" s="264"/>
      <c r="AQ126" s="264"/>
      <c r="AR126" s="264"/>
      <c r="AS126" s="264"/>
    </row>
    <row r="127" spans="1:45" ht="14.25" customHeight="1">
      <c r="A127" s="1540"/>
      <c r="B127" s="1537"/>
      <c r="C127" s="1550"/>
      <c r="D127" s="1550"/>
      <c r="E127" s="1550"/>
      <c r="F127" s="1550"/>
      <c r="G127" s="1551"/>
      <c r="H127" s="1533"/>
      <c r="I127" s="316" t="s">
        <v>48</v>
      </c>
      <c r="J127" s="310">
        <f t="shared" ref="J127:U127" si="17">J83*$W$82+J85*$W$84+J87*$W$86+J89*$W$88+J91*$W$90+J93*$W$92+J95*$W$94+J97*$W$96+J99*$W$98+J101*$W$100+J103*$W$102+J105*$W$104+J107*$W$106+J109*$W$108+J111*$W$110+J113*$W$112+J115*$W$114+J117*$W$116+J119*$W$118+J121*$W$120+J123*$W$122+J125*$W$124</f>
        <v>0</v>
      </c>
      <c r="K127" s="310">
        <f t="shared" si="17"/>
        <v>0</v>
      </c>
      <c r="L127" s="310">
        <f t="shared" si="17"/>
        <v>0.10740000000000001</v>
      </c>
      <c r="M127" s="310">
        <f t="shared" si="17"/>
        <v>0.13039999999999999</v>
      </c>
      <c r="N127" s="310">
        <f t="shared" si="17"/>
        <v>0.13220000000000001</v>
      </c>
      <c r="O127" s="310">
        <f t="shared" si="17"/>
        <v>0.13140000000000002</v>
      </c>
      <c r="P127" s="310">
        <f t="shared" si="17"/>
        <v>0.1014</v>
      </c>
      <c r="Q127" s="310">
        <f t="shared" si="17"/>
        <v>0.10720000000000002</v>
      </c>
      <c r="R127" s="310">
        <f t="shared" si="17"/>
        <v>0.17</v>
      </c>
      <c r="S127" s="310">
        <f t="shared" si="17"/>
        <v>0</v>
      </c>
      <c r="T127" s="310">
        <f t="shared" si="17"/>
        <v>0</v>
      </c>
      <c r="U127" s="310">
        <f t="shared" si="17"/>
        <v>0</v>
      </c>
      <c r="V127" s="741">
        <f t="shared" si="15"/>
        <v>0.88000000000000023</v>
      </c>
      <c r="W127" s="1533"/>
      <c r="X127" s="431">
        <f>V127*W126</f>
        <v>0.88000000000000067</v>
      </c>
      <c r="Y127" s="1537"/>
      <c r="Z127" s="1550"/>
      <c r="AA127" s="1551"/>
      <c r="AB127" s="1537"/>
      <c r="AC127" s="1550"/>
      <c r="AD127" s="1551"/>
      <c r="AE127" s="1537"/>
      <c r="AF127" s="1550"/>
      <c r="AG127" s="1551"/>
      <c r="AH127" s="1537"/>
      <c r="AI127" s="1550"/>
      <c r="AJ127" s="1721"/>
      <c r="AK127" s="314"/>
      <c r="AL127" s="264"/>
      <c r="AM127" s="264"/>
      <c r="AN127" s="264"/>
      <c r="AO127" s="264"/>
      <c r="AP127" s="264"/>
      <c r="AQ127" s="264"/>
      <c r="AR127" s="264"/>
      <c r="AS127" s="264"/>
    </row>
    <row r="128" spans="1:45" ht="24.75" customHeight="1">
      <c r="A128" s="1967" t="s">
        <v>106</v>
      </c>
      <c r="B128" s="1555"/>
      <c r="C128" s="255" t="s">
        <v>107</v>
      </c>
      <c r="D128" s="255" t="s">
        <v>108</v>
      </c>
      <c r="E128" s="255" t="s">
        <v>28</v>
      </c>
      <c r="F128" s="255" t="s">
        <v>109</v>
      </c>
      <c r="G128" s="321" t="s">
        <v>110</v>
      </c>
      <c r="H128" s="1959" t="s">
        <v>111</v>
      </c>
      <c r="I128" s="1756"/>
      <c r="J128" s="255" t="s">
        <v>63</v>
      </c>
      <c r="K128" s="255" t="s">
        <v>64</v>
      </c>
      <c r="L128" s="255" t="s">
        <v>65</v>
      </c>
      <c r="M128" s="255" t="s">
        <v>66</v>
      </c>
      <c r="N128" s="255" t="s">
        <v>67</v>
      </c>
      <c r="O128" s="255" t="s">
        <v>68</v>
      </c>
      <c r="P128" s="255" t="s">
        <v>69</v>
      </c>
      <c r="Q128" s="255" t="s">
        <v>70</v>
      </c>
      <c r="R128" s="255" t="s">
        <v>71</v>
      </c>
      <c r="S128" s="255" t="s">
        <v>72</v>
      </c>
      <c r="T128" s="255" t="s">
        <v>73</v>
      </c>
      <c r="U128" s="255" t="s">
        <v>74</v>
      </c>
      <c r="V128" s="713" t="s">
        <v>75</v>
      </c>
      <c r="W128" s="713" t="s">
        <v>76</v>
      </c>
      <c r="X128" s="255" t="s">
        <v>77</v>
      </c>
      <c r="Y128" s="1959" t="s">
        <v>112</v>
      </c>
      <c r="Z128" s="1754"/>
      <c r="AA128" s="1756"/>
      <c r="AB128" s="1959" t="s">
        <v>116</v>
      </c>
      <c r="AC128" s="1754"/>
      <c r="AD128" s="1756"/>
      <c r="AE128" s="1959" t="s">
        <v>120</v>
      </c>
      <c r="AF128" s="1754"/>
      <c r="AG128" s="1756"/>
      <c r="AH128" s="1959" t="s">
        <v>740</v>
      </c>
      <c r="AI128" s="1754"/>
      <c r="AJ128" s="1749"/>
      <c r="AK128" s="264"/>
      <c r="AL128" s="264"/>
      <c r="AM128" s="264"/>
      <c r="AN128" s="264"/>
      <c r="AO128" s="264"/>
      <c r="AP128" s="264"/>
      <c r="AQ128" s="264"/>
      <c r="AR128" s="264"/>
      <c r="AS128" s="264"/>
    </row>
    <row r="129" spans="1:45" ht="24.75" customHeight="1">
      <c r="A129" s="1733"/>
      <c r="B129" s="1548"/>
      <c r="C129" s="1932" t="s">
        <v>1119</v>
      </c>
      <c r="D129" s="2100" t="s">
        <v>252</v>
      </c>
      <c r="E129" s="2112">
        <v>1</v>
      </c>
      <c r="F129" s="2100" t="s">
        <v>1412</v>
      </c>
      <c r="G129" s="1932" t="s">
        <v>254</v>
      </c>
      <c r="H129" s="1951" t="s">
        <v>47</v>
      </c>
      <c r="I129" s="1583"/>
      <c r="J129" s="361"/>
      <c r="K129" s="361"/>
      <c r="L129" s="361">
        <f t="shared" ref="L129:T129" si="18">+L148</f>
        <v>0.05</v>
      </c>
      <c r="M129" s="361">
        <f t="shared" si="18"/>
        <v>0.1</v>
      </c>
      <c r="N129" s="361">
        <f t="shared" si="18"/>
        <v>0.15</v>
      </c>
      <c r="O129" s="361">
        <f t="shared" si="18"/>
        <v>0.15</v>
      </c>
      <c r="P129" s="361">
        <f t="shared" si="18"/>
        <v>0.15</v>
      </c>
      <c r="Q129" s="361">
        <f t="shared" si="18"/>
        <v>0.15</v>
      </c>
      <c r="R129" s="361">
        <f t="shared" si="18"/>
        <v>0.15</v>
      </c>
      <c r="S129" s="361">
        <f t="shared" si="18"/>
        <v>0.05</v>
      </c>
      <c r="T129" s="361">
        <f t="shared" si="18"/>
        <v>0.05</v>
      </c>
      <c r="U129" s="361"/>
      <c r="V129" s="759">
        <f t="shared" ref="V129:V130" si="19">+V148</f>
        <v>1.0000000000000002</v>
      </c>
      <c r="W129" s="1963">
        <v>0.1</v>
      </c>
      <c r="X129" s="270">
        <f>+(V129/V129)*W129</f>
        <v>0.1</v>
      </c>
      <c r="Y129" s="2106" t="s">
        <v>1418</v>
      </c>
      <c r="Z129" s="1577"/>
      <c r="AA129" s="1578"/>
      <c r="AB129" s="2106" t="s">
        <v>1420</v>
      </c>
      <c r="AC129" s="1577"/>
      <c r="AD129" s="1578"/>
      <c r="AE129" s="1956" t="s">
        <v>1423</v>
      </c>
      <c r="AF129" s="1577"/>
      <c r="AG129" s="1578"/>
      <c r="AH129" s="1956"/>
      <c r="AI129" s="1577"/>
      <c r="AJ129" s="1747"/>
      <c r="AK129" s="264"/>
      <c r="AL129" s="264"/>
      <c r="AM129" s="264"/>
      <c r="AN129" s="264"/>
      <c r="AO129" s="264"/>
      <c r="AP129" s="264"/>
      <c r="AQ129" s="264"/>
      <c r="AR129" s="264"/>
      <c r="AS129" s="264"/>
    </row>
    <row r="130" spans="1:45" ht="24.75" customHeight="1">
      <c r="A130" s="1968"/>
      <c r="B130" s="1580"/>
      <c r="C130" s="1558"/>
      <c r="D130" s="1558"/>
      <c r="E130" s="1558"/>
      <c r="F130" s="1558"/>
      <c r="G130" s="1558"/>
      <c r="H130" s="1942" t="s">
        <v>78</v>
      </c>
      <c r="I130" s="1580"/>
      <c r="J130" s="647"/>
      <c r="K130" s="647"/>
      <c r="L130" s="647">
        <f>L149</f>
        <v>0.05</v>
      </c>
      <c r="M130" s="648">
        <v>0.1</v>
      </c>
      <c r="N130" s="648">
        <v>0.15</v>
      </c>
      <c r="O130" s="648">
        <v>0.15</v>
      </c>
      <c r="P130" s="647">
        <f>P149</f>
        <v>0.15</v>
      </c>
      <c r="Q130" s="648">
        <v>0.15</v>
      </c>
      <c r="R130" s="648">
        <v>0.15</v>
      </c>
      <c r="S130" s="647"/>
      <c r="T130" s="647"/>
      <c r="U130" s="647"/>
      <c r="V130" s="760">
        <f t="shared" si="19"/>
        <v>0.90000000000000013</v>
      </c>
      <c r="W130" s="1558"/>
      <c r="X130" s="270">
        <f>+V130/V129*W129</f>
        <v>0.09</v>
      </c>
      <c r="Y130" s="1557"/>
      <c r="Z130" s="1579"/>
      <c r="AA130" s="1580"/>
      <c r="AB130" s="1557"/>
      <c r="AC130" s="1579"/>
      <c r="AD130" s="1580"/>
      <c r="AE130" s="1557"/>
      <c r="AF130" s="1579"/>
      <c r="AG130" s="1580"/>
      <c r="AH130" s="1557"/>
      <c r="AI130" s="1579"/>
      <c r="AJ130" s="1923"/>
      <c r="AK130" s="264"/>
      <c r="AL130" s="264"/>
      <c r="AM130" s="264"/>
      <c r="AN130" s="264"/>
      <c r="AO130" s="264"/>
      <c r="AP130" s="264"/>
      <c r="AQ130" s="264"/>
      <c r="AR130" s="264"/>
      <c r="AS130" s="264"/>
    </row>
    <row r="131" spans="1:45" ht="14.25" customHeight="1">
      <c r="A131" s="2103" t="s">
        <v>1425</v>
      </c>
      <c r="B131" s="1952" t="s">
        <v>34</v>
      </c>
      <c r="C131" s="1582"/>
      <c r="D131" s="1582"/>
      <c r="E131" s="1582"/>
      <c r="F131" s="1582"/>
      <c r="G131" s="1582"/>
      <c r="H131" s="1582"/>
      <c r="I131" s="1582"/>
      <c r="J131" s="1582"/>
      <c r="K131" s="1582"/>
      <c r="L131" s="1582"/>
      <c r="M131" s="1582"/>
      <c r="N131" s="1582"/>
      <c r="O131" s="1582"/>
      <c r="P131" s="1582"/>
      <c r="Q131" s="1582"/>
      <c r="R131" s="1582"/>
      <c r="S131" s="1582"/>
      <c r="T131" s="1582"/>
      <c r="U131" s="1582"/>
      <c r="V131" s="1582"/>
      <c r="W131" s="1582"/>
      <c r="X131" s="1582"/>
      <c r="Y131" s="1582"/>
      <c r="Z131" s="1582"/>
      <c r="AA131" s="1582"/>
      <c r="AB131" s="1582"/>
      <c r="AC131" s="1582"/>
      <c r="AD131" s="1582"/>
      <c r="AE131" s="1582"/>
      <c r="AF131" s="1582"/>
      <c r="AG131" s="1582"/>
      <c r="AH131" s="1582"/>
      <c r="AI131" s="1582"/>
      <c r="AJ131" s="1751"/>
      <c r="AK131" s="264"/>
      <c r="AL131" s="264"/>
      <c r="AM131" s="264"/>
      <c r="AN131" s="264"/>
      <c r="AO131" s="264"/>
      <c r="AP131" s="264"/>
      <c r="AQ131" s="264"/>
      <c r="AR131" s="264"/>
      <c r="AS131" s="264"/>
    </row>
    <row r="132" spans="1:45" ht="25.5" customHeight="1">
      <c r="A132" s="1539"/>
      <c r="B132" s="1922">
        <v>1</v>
      </c>
      <c r="C132" s="2099" t="s">
        <v>1426</v>
      </c>
      <c r="D132" s="1577"/>
      <c r="E132" s="1577"/>
      <c r="F132" s="1577"/>
      <c r="G132" s="1578"/>
      <c r="H132" s="1926" t="s">
        <v>79</v>
      </c>
      <c r="I132" s="285" t="s">
        <v>47</v>
      </c>
      <c r="J132" s="748"/>
      <c r="K132" s="748"/>
      <c r="L132" s="748"/>
      <c r="M132" s="748"/>
      <c r="N132" s="748"/>
      <c r="O132" s="748"/>
      <c r="P132" s="748"/>
      <c r="Q132" s="748"/>
      <c r="R132" s="748"/>
      <c r="S132" s="748"/>
      <c r="T132" s="748"/>
      <c r="U132" s="748"/>
      <c r="V132" s="721">
        <f t="shared" ref="V132:V149" si="20">SUM(J132:U132)</f>
        <v>0</v>
      </c>
      <c r="W132" s="1943"/>
      <c r="X132" s="420">
        <f>V132*W132</f>
        <v>0</v>
      </c>
      <c r="Y132" s="1922"/>
      <c r="Z132" s="1577"/>
      <c r="AA132" s="1578"/>
      <c r="AB132" s="1922"/>
      <c r="AC132" s="1577"/>
      <c r="AD132" s="1578"/>
      <c r="AE132" s="1922"/>
      <c r="AF132" s="1577"/>
      <c r="AG132" s="1578"/>
      <c r="AH132" s="1922"/>
      <c r="AI132" s="1577"/>
      <c r="AJ132" s="1747"/>
      <c r="AK132" s="264"/>
      <c r="AL132" s="264"/>
      <c r="AM132" s="264"/>
      <c r="AN132" s="264"/>
      <c r="AO132" s="264"/>
      <c r="AP132" s="264"/>
      <c r="AQ132" s="264"/>
      <c r="AR132" s="264"/>
      <c r="AS132" s="264"/>
    </row>
    <row r="133" spans="1:45" ht="25.5" customHeight="1">
      <c r="A133" s="1539"/>
      <c r="B133" s="1557"/>
      <c r="C133" s="1557"/>
      <c r="D133" s="1579"/>
      <c r="E133" s="1579"/>
      <c r="F133" s="1579"/>
      <c r="G133" s="1580"/>
      <c r="H133" s="1930"/>
      <c r="I133" s="291" t="s">
        <v>48</v>
      </c>
      <c r="J133" s="748"/>
      <c r="K133" s="748"/>
      <c r="L133" s="748"/>
      <c r="M133" s="748"/>
      <c r="N133" s="748"/>
      <c r="O133" s="748"/>
      <c r="P133" s="748"/>
      <c r="Q133" s="748"/>
      <c r="R133" s="748"/>
      <c r="S133" s="748"/>
      <c r="T133" s="748"/>
      <c r="U133" s="748"/>
      <c r="V133" s="722">
        <f t="shared" si="20"/>
        <v>0</v>
      </c>
      <c r="W133" s="1558"/>
      <c r="X133" s="418">
        <f>+V133*W132</f>
        <v>0</v>
      </c>
      <c r="Y133" s="1557"/>
      <c r="Z133" s="1579"/>
      <c r="AA133" s="1580"/>
      <c r="AB133" s="1557"/>
      <c r="AC133" s="1579"/>
      <c r="AD133" s="1580"/>
      <c r="AE133" s="1557"/>
      <c r="AF133" s="1579"/>
      <c r="AG133" s="1580"/>
      <c r="AH133" s="1557"/>
      <c r="AI133" s="1579"/>
      <c r="AJ133" s="1923"/>
      <c r="AK133" s="264"/>
      <c r="AL133" s="264"/>
      <c r="AM133" s="264"/>
      <c r="AN133" s="264"/>
      <c r="AO133" s="264"/>
      <c r="AP133" s="264"/>
      <c r="AQ133" s="264"/>
      <c r="AR133" s="264"/>
      <c r="AS133" s="264"/>
    </row>
    <row r="134" spans="1:45" ht="25.5" customHeight="1">
      <c r="A134" s="1539"/>
      <c r="B134" s="1922">
        <v>2</v>
      </c>
      <c r="C134" s="1928" t="s">
        <v>1427</v>
      </c>
      <c r="D134" s="1577"/>
      <c r="E134" s="1577"/>
      <c r="F134" s="1577"/>
      <c r="G134" s="1578"/>
      <c r="H134" s="1926" t="s">
        <v>79</v>
      </c>
      <c r="I134" s="285" t="s">
        <v>47</v>
      </c>
      <c r="J134" s="748"/>
      <c r="K134" s="748"/>
      <c r="L134" s="749">
        <v>0.05</v>
      </c>
      <c r="M134" s="749">
        <v>0.1</v>
      </c>
      <c r="N134" s="749">
        <v>0.15</v>
      </c>
      <c r="O134" s="749">
        <v>0.15</v>
      </c>
      <c r="P134" s="749">
        <v>0.15</v>
      </c>
      <c r="Q134" s="749">
        <v>0.15</v>
      </c>
      <c r="R134" s="749">
        <v>0.15</v>
      </c>
      <c r="S134" s="749">
        <v>0.05</v>
      </c>
      <c r="T134" s="749">
        <v>0.05</v>
      </c>
      <c r="U134" s="748"/>
      <c r="V134" s="721">
        <f t="shared" si="20"/>
        <v>1.0000000000000002</v>
      </c>
      <c r="W134" s="1943">
        <v>0.25</v>
      </c>
      <c r="X134" s="420">
        <f>V134*W134</f>
        <v>0.25000000000000006</v>
      </c>
      <c r="Y134" s="2024" t="s">
        <v>1428</v>
      </c>
      <c r="Z134" s="1577"/>
      <c r="AA134" s="1578"/>
      <c r="AB134" s="2098" t="s">
        <v>1429</v>
      </c>
      <c r="AC134" s="1577"/>
      <c r="AD134" s="1578"/>
      <c r="AE134" s="2105" t="s">
        <v>1430</v>
      </c>
      <c r="AF134" s="1577"/>
      <c r="AG134" s="1578"/>
      <c r="AH134" s="1922"/>
      <c r="AI134" s="1577"/>
      <c r="AJ134" s="1747"/>
      <c r="AK134" s="264"/>
      <c r="AL134" s="264"/>
      <c r="AM134" s="264"/>
      <c r="AN134" s="264"/>
      <c r="AO134" s="264"/>
      <c r="AP134" s="264"/>
      <c r="AQ134" s="264"/>
      <c r="AR134" s="264"/>
      <c r="AS134" s="264"/>
    </row>
    <row r="135" spans="1:45" ht="25.5" customHeight="1">
      <c r="A135" s="1539"/>
      <c r="B135" s="1557"/>
      <c r="C135" s="1557"/>
      <c r="D135" s="1579"/>
      <c r="E135" s="1579"/>
      <c r="F135" s="1579"/>
      <c r="G135" s="1580"/>
      <c r="H135" s="1930"/>
      <c r="I135" s="291" t="s">
        <v>48</v>
      </c>
      <c r="J135" s="748"/>
      <c r="K135" s="748"/>
      <c r="L135" s="750">
        <v>0.05</v>
      </c>
      <c r="M135" s="750">
        <v>0.1</v>
      </c>
      <c r="N135" s="750">
        <v>0.15</v>
      </c>
      <c r="O135" s="750">
        <v>0.15</v>
      </c>
      <c r="P135" s="750">
        <v>0.15</v>
      </c>
      <c r="Q135" s="750">
        <v>0.15</v>
      </c>
      <c r="R135" s="750">
        <v>0.15</v>
      </c>
      <c r="S135" s="748"/>
      <c r="T135" s="748"/>
      <c r="U135" s="748"/>
      <c r="V135" s="723">
        <f t="shared" si="20"/>
        <v>0.90000000000000013</v>
      </c>
      <c r="W135" s="1558"/>
      <c r="X135" s="418">
        <f>+V135*W134</f>
        <v>0.22500000000000003</v>
      </c>
      <c r="Y135" s="1557"/>
      <c r="Z135" s="1579"/>
      <c r="AA135" s="1580"/>
      <c r="AB135" s="1557"/>
      <c r="AC135" s="1579"/>
      <c r="AD135" s="1580"/>
      <c r="AE135" s="1557"/>
      <c r="AF135" s="1579"/>
      <c r="AG135" s="1580"/>
      <c r="AH135" s="1557"/>
      <c r="AI135" s="1579"/>
      <c r="AJ135" s="1923"/>
      <c r="AK135" s="264"/>
      <c r="AL135" s="264"/>
      <c r="AM135" s="264"/>
      <c r="AN135" s="264"/>
      <c r="AO135" s="264"/>
      <c r="AP135" s="264"/>
      <c r="AQ135" s="264"/>
      <c r="AR135" s="264"/>
      <c r="AS135" s="264"/>
    </row>
    <row r="136" spans="1:45" ht="25.5" customHeight="1">
      <c r="A136" s="1539"/>
      <c r="B136" s="1922">
        <v>3</v>
      </c>
      <c r="C136" s="2099" t="s">
        <v>1431</v>
      </c>
      <c r="D136" s="1577"/>
      <c r="E136" s="1577"/>
      <c r="F136" s="1577"/>
      <c r="G136" s="1578"/>
      <c r="H136" s="1926" t="s">
        <v>79</v>
      </c>
      <c r="I136" s="285" t="s">
        <v>47</v>
      </c>
      <c r="J136" s="748"/>
      <c r="K136" s="748"/>
      <c r="L136" s="748"/>
      <c r="M136" s="748"/>
      <c r="N136" s="748"/>
      <c r="O136" s="748"/>
      <c r="P136" s="748"/>
      <c r="Q136" s="748"/>
      <c r="R136" s="748"/>
      <c r="S136" s="748"/>
      <c r="T136" s="748"/>
      <c r="U136" s="748"/>
      <c r="V136" s="721">
        <f t="shared" si="20"/>
        <v>0</v>
      </c>
      <c r="W136" s="1943"/>
      <c r="X136" s="420">
        <f>V136*W136</f>
        <v>0</v>
      </c>
      <c r="Y136" s="1922"/>
      <c r="Z136" s="1577"/>
      <c r="AA136" s="1578"/>
      <c r="AB136" s="2024"/>
      <c r="AC136" s="1577"/>
      <c r="AD136" s="1577"/>
      <c r="AE136" s="1946"/>
      <c r="AF136" s="1577"/>
      <c r="AG136" s="1577"/>
      <c r="AH136" s="1922"/>
      <c r="AI136" s="1577"/>
      <c r="AJ136" s="1747"/>
      <c r="AK136" s="264"/>
      <c r="AL136" s="264"/>
      <c r="AM136" s="264"/>
      <c r="AN136" s="264"/>
      <c r="AO136" s="264"/>
      <c r="AP136" s="264"/>
      <c r="AQ136" s="264"/>
      <c r="AR136" s="264"/>
      <c r="AS136" s="264"/>
    </row>
    <row r="137" spans="1:45" ht="25.5" customHeight="1">
      <c r="A137" s="1539"/>
      <c r="B137" s="1557"/>
      <c r="C137" s="1557"/>
      <c r="D137" s="1579"/>
      <c r="E137" s="1579"/>
      <c r="F137" s="1579"/>
      <c r="G137" s="1580"/>
      <c r="H137" s="1930"/>
      <c r="I137" s="291" t="s">
        <v>48</v>
      </c>
      <c r="J137" s="748"/>
      <c r="K137" s="748"/>
      <c r="L137" s="748"/>
      <c r="M137" s="748"/>
      <c r="N137" s="748"/>
      <c r="O137" s="748"/>
      <c r="P137" s="748"/>
      <c r="Q137" s="748"/>
      <c r="R137" s="748"/>
      <c r="S137" s="748"/>
      <c r="T137" s="748"/>
      <c r="U137" s="748"/>
      <c r="V137" s="722">
        <f t="shared" si="20"/>
        <v>0</v>
      </c>
      <c r="W137" s="1558"/>
      <c r="X137" s="418">
        <f>+V137*W136</f>
        <v>0</v>
      </c>
      <c r="Y137" s="1557"/>
      <c r="Z137" s="1579"/>
      <c r="AA137" s="1580"/>
      <c r="AB137" s="1536"/>
      <c r="AC137" s="1547"/>
      <c r="AD137" s="1547"/>
      <c r="AE137" s="1536"/>
      <c r="AF137" s="1547"/>
      <c r="AG137" s="1547"/>
      <c r="AH137" s="1557"/>
      <c r="AI137" s="1579"/>
      <c r="AJ137" s="1923"/>
      <c r="AK137" s="264"/>
      <c r="AL137" s="264"/>
      <c r="AM137" s="264"/>
      <c r="AN137" s="264"/>
      <c r="AO137" s="264"/>
      <c r="AP137" s="264"/>
      <c r="AQ137" s="264"/>
      <c r="AR137" s="264"/>
      <c r="AS137" s="264"/>
    </row>
    <row r="138" spans="1:45" ht="25.5" customHeight="1">
      <c r="A138" s="1539"/>
      <c r="B138" s="1922">
        <v>4</v>
      </c>
      <c r="C138" s="1928" t="s">
        <v>1432</v>
      </c>
      <c r="D138" s="1577"/>
      <c r="E138" s="1577"/>
      <c r="F138" s="1577"/>
      <c r="G138" s="1578"/>
      <c r="H138" s="1926" t="s">
        <v>79</v>
      </c>
      <c r="I138" s="285" t="s">
        <v>47</v>
      </c>
      <c r="J138" s="748"/>
      <c r="K138" s="748"/>
      <c r="L138" s="749">
        <v>0.05</v>
      </c>
      <c r="M138" s="749">
        <v>0.1</v>
      </c>
      <c r="N138" s="749">
        <v>0.15</v>
      </c>
      <c r="O138" s="749">
        <v>0.15</v>
      </c>
      <c r="P138" s="749">
        <v>0.15</v>
      </c>
      <c r="Q138" s="749">
        <v>0.15</v>
      </c>
      <c r="R138" s="749">
        <v>0.15</v>
      </c>
      <c r="S138" s="749">
        <v>0.05</v>
      </c>
      <c r="T138" s="749">
        <v>0.05</v>
      </c>
      <c r="U138" s="748"/>
      <c r="V138" s="721">
        <f t="shared" si="20"/>
        <v>1.0000000000000002</v>
      </c>
      <c r="W138" s="1943">
        <v>0.25</v>
      </c>
      <c r="X138" s="420">
        <f>V138*W138</f>
        <v>0.25000000000000006</v>
      </c>
      <c r="Y138" s="2024" t="s">
        <v>1433</v>
      </c>
      <c r="Z138" s="1577"/>
      <c r="AA138" s="1578"/>
      <c r="AB138" s="2098" t="s">
        <v>1434</v>
      </c>
      <c r="AC138" s="1577"/>
      <c r="AD138" s="1578"/>
      <c r="AE138" s="2098" t="s">
        <v>1435</v>
      </c>
      <c r="AF138" s="1577"/>
      <c r="AG138" s="1578"/>
      <c r="AH138" s="1922"/>
      <c r="AI138" s="1577"/>
      <c r="AJ138" s="1747"/>
      <c r="AK138" s="264"/>
      <c r="AL138" s="264"/>
      <c r="AM138" s="264"/>
      <c r="AN138" s="264"/>
      <c r="AO138" s="264"/>
      <c r="AP138" s="264"/>
      <c r="AQ138" s="264"/>
      <c r="AR138" s="264"/>
      <c r="AS138" s="264"/>
    </row>
    <row r="139" spans="1:45" ht="25.5" customHeight="1">
      <c r="A139" s="1539"/>
      <c r="B139" s="1557"/>
      <c r="C139" s="1557"/>
      <c r="D139" s="1579"/>
      <c r="E139" s="1579"/>
      <c r="F139" s="1579"/>
      <c r="G139" s="1580"/>
      <c r="H139" s="1930"/>
      <c r="I139" s="291" t="s">
        <v>48</v>
      </c>
      <c r="J139" s="748"/>
      <c r="K139" s="748"/>
      <c r="L139" s="750">
        <v>0.05</v>
      </c>
      <c r="M139" s="750">
        <v>0.1</v>
      </c>
      <c r="N139" s="750">
        <v>0.15</v>
      </c>
      <c r="O139" s="750">
        <v>0.15</v>
      </c>
      <c r="P139" s="750">
        <v>0.15</v>
      </c>
      <c r="Q139" s="750">
        <v>0.15</v>
      </c>
      <c r="R139" s="750">
        <v>0.15</v>
      </c>
      <c r="S139" s="748"/>
      <c r="T139" s="748"/>
      <c r="U139" s="748"/>
      <c r="V139" s="723">
        <f t="shared" si="20"/>
        <v>0.90000000000000013</v>
      </c>
      <c r="W139" s="1558"/>
      <c r="X139" s="418">
        <f>+V139*W138</f>
        <v>0.22500000000000003</v>
      </c>
      <c r="Y139" s="1557"/>
      <c r="Z139" s="1579"/>
      <c r="AA139" s="1580"/>
      <c r="AB139" s="1557"/>
      <c r="AC139" s="1579"/>
      <c r="AD139" s="1580"/>
      <c r="AE139" s="1557"/>
      <c r="AF139" s="1579"/>
      <c r="AG139" s="1580"/>
      <c r="AH139" s="1557"/>
      <c r="AI139" s="1579"/>
      <c r="AJ139" s="1923"/>
      <c r="AK139" s="264"/>
      <c r="AL139" s="264"/>
      <c r="AM139" s="264"/>
      <c r="AN139" s="264"/>
      <c r="AO139" s="264"/>
      <c r="AP139" s="264"/>
      <c r="AQ139" s="264"/>
      <c r="AR139" s="264"/>
      <c r="AS139" s="264"/>
    </row>
    <row r="140" spans="1:45" ht="25.5" customHeight="1">
      <c r="A140" s="1539"/>
      <c r="B140" s="1922">
        <v>5</v>
      </c>
      <c r="C140" s="2099" t="s">
        <v>1436</v>
      </c>
      <c r="D140" s="1577"/>
      <c r="E140" s="1577"/>
      <c r="F140" s="1577"/>
      <c r="G140" s="1578"/>
      <c r="H140" s="1926" t="s">
        <v>79</v>
      </c>
      <c r="I140" s="285" t="s">
        <v>47</v>
      </c>
      <c r="J140" s="748"/>
      <c r="K140" s="748"/>
      <c r="L140" s="748"/>
      <c r="M140" s="748"/>
      <c r="N140" s="748"/>
      <c r="O140" s="748"/>
      <c r="P140" s="748"/>
      <c r="Q140" s="748"/>
      <c r="R140" s="748"/>
      <c r="S140" s="748"/>
      <c r="T140" s="748"/>
      <c r="U140" s="748"/>
      <c r="V140" s="721">
        <f t="shared" si="20"/>
        <v>0</v>
      </c>
      <c r="W140" s="1943"/>
      <c r="X140" s="420">
        <f>V140*W140</f>
        <v>0</v>
      </c>
      <c r="Y140" s="1922"/>
      <c r="Z140" s="1577"/>
      <c r="AA140" s="1578"/>
      <c r="AB140" s="1922"/>
      <c r="AC140" s="1577"/>
      <c r="AD140" s="1578"/>
      <c r="AE140" s="2024"/>
      <c r="AF140" s="1577"/>
      <c r="AG140" s="1577"/>
      <c r="AH140" s="1922"/>
      <c r="AI140" s="1577"/>
      <c r="AJ140" s="1747"/>
      <c r="AK140" s="264"/>
      <c r="AL140" s="264"/>
      <c r="AM140" s="264"/>
      <c r="AN140" s="264"/>
      <c r="AO140" s="264"/>
      <c r="AP140" s="264"/>
      <c r="AQ140" s="264"/>
      <c r="AR140" s="264"/>
      <c r="AS140" s="264"/>
    </row>
    <row r="141" spans="1:45" ht="25.5" customHeight="1">
      <c r="A141" s="1539"/>
      <c r="B141" s="1557"/>
      <c r="C141" s="1557"/>
      <c r="D141" s="1579"/>
      <c r="E141" s="1579"/>
      <c r="F141" s="1579"/>
      <c r="G141" s="1580"/>
      <c r="H141" s="1930"/>
      <c r="I141" s="291" t="s">
        <v>48</v>
      </c>
      <c r="J141" s="748"/>
      <c r="K141" s="748"/>
      <c r="L141" s="748"/>
      <c r="M141" s="748"/>
      <c r="N141" s="748"/>
      <c r="O141" s="748"/>
      <c r="P141" s="748"/>
      <c r="Q141" s="748"/>
      <c r="R141" s="748"/>
      <c r="S141" s="748"/>
      <c r="T141" s="748"/>
      <c r="U141" s="748"/>
      <c r="V141" s="722">
        <f t="shared" si="20"/>
        <v>0</v>
      </c>
      <c r="W141" s="1558"/>
      <c r="X141" s="418">
        <f>+V141*W140</f>
        <v>0</v>
      </c>
      <c r="Y141" s="1557"/>
      <c r="Z141" s="1579"/>
      <c r="AA141" s="1580"/>
      <c r="AB141" s="1557"/>
      <c r="AC141" s="1579"/>
      <c r="AD141" s="1580"/>
      <c r="AE141" s="1536"/>
      <c r="AF141" s="1547"/>
      <c r="AG141" s="1547"/>
      <c r="AH141" s="1557"/>
      <c r="AI141" s="1579"/>
      <c r="AJ141" s="1923"/>
      <c r="AK141" s="264"/>
      <c r="AL141" s="264"/>
      <c r="AM141" s="264"/>
      <c r="AN141" s="264"/>
      <c r="AO141" s="264"/>
      <c r="AP141" s="264"/>
      <c r="AQ141" s="264"/>
      <c r="AR141" s="264"/>
      <c r="AS141" s="264"/>
    </row>
    <row r="142" spans="1:45" ht="25.5" customHeight="1">
      <c r="A142" s="1539"/>
      <c r="B142" s="1922">
        <v>6</v>
      </c>
      <c r="C142" s="1928" t="s">
        <v>1437</v>
      </c>
      <c r="D142" s="1577"/>
      <c r="E142" s="1577"/>
      <c r="F142" s="1577"/>
      <c r="G142" s="1578"/>
      <c r="H142" s="1926" t="s">
        <v>79</v>
      </c>
      <c r="I142" s="285" t="s">
        <v>47</v>
      </c>
      <c r="J142" s="748"/>
      <c r="K142" s="748"/>
      <c r="L142" s="749">
        <v>0.05</v>
      </c>
      <c r="M142" s="749">
        <v>0.1</v>
      </c>
      <c r="N142" s="749">
        <v>0.15</v>
      </c>
      <c r="O142" s="749">
        <v>0.15</v>
      </c>
      <c r="P142" s="749">
        <v>0.15</v>
      </c>
      <c r="Q142" s="749">
        <v>0.15</v>
      </c>
      <c r="R142" s="749">
        <v>0.15</v>
      </c>
      <c r="S142" s="749">
        <v>0.05</v>
      </c>
      <c r="T142" s="749">
        <v>0.05</v>
      </c>
      <c r="U142" s="748"/>
      <c r="V142" s="721">
        <f t="shared" si="20"/>
        <v>1.0000000000000002</v>
      </c>
      <c r="W142" s="1943">
        <v>0.25</v>
      </c>
      <c r="X142" s="420">
        <f>V142*W142</f>
        <v>0.25000000000000006</v>
      </c>
      <c r="Y142" s="2024" t="s">
        <v>1438</v>
      </c>
      <c r="Z142" s="1577"/>
      <c r="AA142" s="1578"/>
      <c r="AB142" s="2098" t="s">
        <v>1439</v>
      </c>
      <c r="AC142" s="1577"/>
      <c r="AD142" s="1578"/>
      <c r="AE142" s="2097" t="s">
        <v>1440</v>
      </c>
      <c r="AF142" s="1577"/>
      <c r="AG142" s="1578"/>
      <c r="AH142" s="1922"/>
      <c r="AI142" s="1577"/>
      <c r="AJ142" s="1747"/>
      <c r="AK142" s="264"/>
      <c r="AL142" s="264"/>
      <c r="AM142" s="264"/>
      <c r="AN142" s="264"/>
      <c r="AO142" s="264"/>
      <c r="AP142" s="264"/>
      <c r="AQ142" s="264"/>
      <c r="AR142" s="264"/>
      <c r="AS142" s="264"/>
    </row>
    <row r="143" spans="1:45" ht="25.5" customHeight="1">
      <c r="A143" s="1539"/>
      <c r="B143" s="1557"/>
      <c r="C143" s="1557"/>
      <c r="D143" s="1579"/>
      <c r="E143" s="1579"/>
      <c r="F143" s="1579"/>
      <c r="G143" s="1580"/>
      <c r="H143" s="1930"/>
      <c r="I143" s="291" t="s">
        <v>48</v>
      </c>
      <c r="J143" s="748"/>
      <c r="K143" s="748"/>
      <c r="L143" s="750">
        <v>0.05</v>
      </c>
      <c r="M143" s="750">
        <v>0.1</v>
      </c>
      <c r="N143" s="750">
        <v>0.15</v>
      </c>
      <c r="O143" s="750">
        <v>0.15</v>
      </c>
      <c r="P143" s="750">
        <v>0.15</v>
      </c>
      <c r="Q143" s="750">
        <v>0.15</v>
      </c>
      <c r="R143" s="750">
        <v>0.15</v>
      </c>
      <c r="S143" s="748"/>
      <c r="T143" s="748"/>
      <c r="U143" s="748"/>
      <c r="V143" s="723">
        <f t="shared" si="20"/>
        <v>0.90000000000000013</v>
      </c>
      <c r="W143" s="1558"/>
      <c r="X143" s="418">
        <f>+V143*W142</f>
        <v>0.22500000000000003</v>
      </c>
      <c r="Y143" s="1557"/>
      <c r="Z143" s="1579"/>
      <c r="AA143" s="1580"/>
      <c r="AB143" s="1557"/>
      <c r="AC143" s="1579"/>
      <c r="AD143" s="1580"/>
      <c r="AE143" s="1557"/>
      <c r="AF143" s="1579"/>
      <c r="AG143" s="1580"/>
      <c r="AH143" s="1557"/>
      <c r="AI143" s="1579"/>
      <c r="AJ143" s="1923"/>
      <c r="AK143" s="264"/>
      <c r="AL143" s="264"/>
      <c r="AM143" s="264"/>
      <c r="AN143" s="264"/>
      <c r="AO143" s="264"/>
      <c r="AP143" s="264"/>
      <c r="AQ143" s="264"/>
      <c r="AR143" s="264"/>
      <c r="AS143" s="264"/>
    </row>
    <row r="144" spans="1:45" ht="25.5" customHeight="1">
      <c r="A144" s="1539"/>
      <c r="B144" s="1922">
        <v>7</v>
      </c>
      <c r="C144" s="2099" t="s">
        <v>1441</v>
      </c>
      <c r="D144" s="1577"/>
      <c r="E144" s="1577"/>
      <c r="F144" s="1577"/>
      <c r="G144" s="1578"/>
      <c r="H144" s="1926" t="s">
        <v>79</v>
      </c>
      <c r="I144" s="285" t="s">
        <v>47</v>
      </c>
      <c r="J144" s="748"/>
      <c r="K144" s="748"/>
      <c r="L144" s="748"/>
      <c r="M144" s="748"/>
      <c r="N144" s="748"/>
      <c r="O144" s="748"/>
      <c r="P144" s="748"/>
      <c r="Q144" s="748"/>
      <c r="R144" s="748"/>
      <c r="S144" s="748"/>
      <c r="T144" s="748"/>
      <c r="U144" s="748"/>
      <c r="V144" s="721">
        <f t="shared" si="20"/>
        <v>0</v>
      </c>
      <c r="W144" s="1943"/>
      <c r="X144" s="420">
        <f>V144*W144</f>
        <v>0</v>
      </c>
      <c r="Y144" s="2024"/>
      <c r="Z144" s="1577"/>
      <c r="AA144" s="1578"/>
      <c r="AB144" s="2024"/>
      <c r="AC144" s="1577"/>
      <c r="AD144" s="1577"/>
      <c r="AE144" s="1946"/>
      <c r="AF144" s="1577"/>
      <c r="AG144" s="1577"/>
      <c r="AH144" s="1922"/>
      <c r="AI144" s="1577"/>
      <c r="AJ144" s="1747"/>
      <c r="AK144" s="264"/>
      <c r="AL144" s="264"/>
      <c r="AM144" s="264"/>
      <c r="AN144" s="264"/>
      <c r="AO144" s="264"/>
      <c r="AP144" s="264"/>
      <c r="AQ144" s="264"/>
      <c r="AR144" s="264"/>
      <c r="AS144" s="264"/>
    </row>
    <row r="145" spans="1:45" ht="25.5" customHeight="1">
      <c r="A145" s="1539"/>
      <c r="B145" s="1557"/>
      <c r="C145" s="1557"/>
      <c r="D145" s="1579"/>
      <c r="E145" s="1579"/>
      <c r="F145" s="1579"/>
      <c r="G145" s="1580"/>
      <c r="H145" s="1930"/>
      <c r="I145" s="291" t="s">
        <v>48</v>
      </c>
      <c r="J145" s="748"/>
      <c r="K145" s="748"/>
      <c r="L145" s="748"/>
      <c r="M145" s="748"/>
      <c r="N145" s="748"/>
      <c r="O145" s="748"/>
      <c r="P145" s="748"/>
      <c r="Q145" s="748"/>
      <c r="R145" s="748"/>
      <c r="S145" s="748"/>
      <c r="T145" s="748"/>
      <c r="U145" s="748"/>
      <c r="V145" s="722">
        <f t="shared" si="20"/>
        <v>0</v>
      </c>
      <c r="W145" s="1558"/>
      <c r="X145" s="418">
        <f>+V145*W144</f>
        <v>0</v>
      </c>
      <c r="Y145" s="1557"/>
      <c r="Z145" s="1579"/>
      <c r="AA145" s="1580"/>
      <c r="AB145" s="1536"/>
      <c r="AC145" s="1547"/>
      <c r="AD145" s="1547"/>
      <c r="AE145" s="1536"/>
      <c r="AF145" s="1547"/>
      <c r="AG145" s="1547"/>
      <c r="AH145" s="1557"/>
      <c r="AI145" s="1579"/>
      <c r="AJ145" s="1923"/>
      <c r="AK145" s="264"/>
      <c r="AL145" s="264"/>
      <c r="AM145" s="264"/>
      <c r="AN145" s="264"/>
      <c r="AO145" s="264"/>
      <c r="AP145" s="264"/>
      <c r="AQ145" s="264"/>
      <c r="AR145" s="264"/>
      <c r="AS145" s="264"/>
    </row>
    <row r="146" spans="1:45" ht="25.5" customHeight="1">
      <c r="A146" s="1539"/>
      <c r="B146" s="1922">
        <v>8</v>
      </c>
      <c r="C146" s="1928" t="s">
        <v>1447</v>
      </c>
      <c r="D146" s="1577"/>
      <c r="E146" s="1577"/>
      <c r="F146" s="1577"/>
      <c r="G146" s="1578"/>
      <c r="H146" s="1926" t="s">
        <v>79</v>
      </c>
      <c r="I146" s="285" t="s">
        <v>47</v>
      </c>
      <c r="J146" s="748"/>
      <c r="K146" s="748"/>
      <c r="L146" s="749">
        <v>0.05</v>
      </c>
      <c r="M146" s="749">
        <v>0.1</v>
      </c>
      <c r="N146" s="749">
        <v>0.15</v>
      </c>
      <c r="O146" s="749">
        <v>0.15</v>
      </c>
      <c r="P146" s="749">
        <v>0.15</v>
      </c>
      <c r="Q146" s="749">
        <v>0.15</v>
      </c>
      <c r="R146" s="749">
        <v>0.15</v>
      </c>
      <c r="S146" s="749">
        <v>0.05</v>
      </c>
      <c r="T146" s="749">
        <v>0.05</v>
      </c>
      <c r="U146" s="748"/>
      <c r="V146" s="721">
        <f t="shared" si="20"/>
        <v>1.0000000000000002</v>
      </c>
      <c r="W146" s="1943">
        <v>0.25</v>
      </c>
      <c r="X146" s="420">
        <f>V146*W146</f>
        <v>0.25000000000000006</v>
      </c>
      <c r="Y146" s="2024" t="s">
        <v>1451</v>
      </c>
      <c r="Z146" s="1577"/>
      <c r="AA146" s="1578"/>
      <c r="AB146" s="2098" t="s">
        <v>1452</v>
      </c>
      <c r="AC146" s="1577"/>
      <c r="AD146" s="1578"/>
      <c r="AE146" s="2105" t="s">
        <v>1453</v>
      </c>
      <c r="AF146" s="1577"/>
      <c r="AG146" s="1578"/>
      <c r="AH146" s="1922"/>
      <c r="AI146" s="1577"/>
      <c r="AJ146" s="1747"/>
      <c r="AK146" s="264"/>
      <c r="AL146" s="264"/>
      <c r="AM146" s="264"/>
      <c r="AN146" s="264"/>
      <c r="AO146" s="264"/>
      <c r="AP146" s="264"/>
      <c r="AQ146" s="264"/>
      <c r="AR146" s="264"/>
      <c r="AS146" s="264"/>
    </row>
    <row r="147" spans="1:45" ht="25.5" customHeight="1">
      <c r="A147" s="1539"/>
      <c r="B147" s="1536"/>
      <c r="C147" s="1557"/>
      <c r="D147" s="1579"/>
      <c r="E147" s="1579"/>
      <c r="F147" s="1579"/>
      <c r="G147" s="1580"/>
      <c r="H147" s="1927"/>
      <c r="I147" s="305" t="s">
        <v>48</v>
      </c>
      <c r="J147" s="765"/>
      <c r="K147" s="766"/>
      <c r="L147" s="767">
        <v>0.05</v>
      </c>
      <c r="M147" s="767">
        <v>0.1</v>
      </c>
      <c r="N147" s="767">
        <v>0.15</v>
      </c>
      <c r="O147" s="767">
        <v>0.15</v>
      </c>
      <c r="P147" s="767">
        <v>0.15</v>
      </c>
      <c r="Q147" s="750">
        <v>0.15</v>
      </c>
      <c r="R147" s="750">
        <v>0.15</v>
      </c>
      <c r="S147" s="766"/>
      <c r="T147" s="766"/>
      <c r="U147" s="766"/>
      <c r="V147" s="769">
        <f t="shared" si="20"/>
        <v>0.90000000000000013</v>
      </c>
      <c r="W147" s="1961"/>
      <c r="X147" s="424">
        <f>+V147*W146</f>
        <v>0.22500000000000003</v>
      </c>
      <c r="Y147" s="1557"/>
      <c r="Z147" s="1579"/>
      <c r="AA147" s="1580"/>
      <c r="AB147" s="1557"/>
      <c r="AC147" s="1579"/>
      <c r="AD147" s="1580"/>
      <c r="AE147" s="1557"/>
      <c r="AF147" s="1579"/>
      <c r="AG147" s="1580"/>
      <c r="AH147" s="1557"/>
      <c r="AI147" s="1579"/>
      <c r="AJ147" s="1923"/>
      <c r="AK147" s="264"/>
      <c r="AL147" s="264"/>
      <c r="AM147" s="264"/>
      <c r="AN147" s="264"/>
      <c r="AO147" s="264"/>
      <c r="AP147" s="264"/>
      <c r="AQ147" s="264"/>
      <c r="AR147" s="264"/>
      <c r="AS147" s="264"/>
    </row>
    <row r="148" spans="1:45" ht="14.25" customHeight="1">
      <c r="A148" s="1539"/>
      <c r="B148" s="1944" t="s">
        <v>85</v>
      </c>
      <c r="C148" s="1577"/>
      <c r="D148" s="1577"/>
      <c r="E148" s="1577"/>
      <c r="F148" s="1577"/>
      <c r="G148" s="1578"/>
      <c r="H148" s="1925" t="s">
        <v>79</v>
      </c>
      <c r="I148" s="308" t="s">
        <v>47</v>
      </c>
      <c r="J148" s="310">
        <f t="shared" ref="J148:U148" si="21">J132*$W$132+J134*$W$134+J136*$W$136+J138*$W$138+J140*$W$140+J142*$W$142+J146*$W$146+J144*$W$144</f>
        <v>0</v>
      </c>
      <c r="K148" s="310">
        <f t="shared" si="21"/>
        <v>0</v>
      </c>
      <c r="L148" s="310">
        <f t="shared" si="21"/>
        <v>0.05</v>
      </c>
      <c r="M148" s="310">
        <f t="shared" si="21"/>
        <v>0.1</v>
      </c>
      <c r="N148" s="310">
        <f t="shared" si="21"/>
        <v>0.15</v>
      </c>
      <c r="O148" s="310">
        <f t="shared" si="21"/>
        <v>0.15</v>
      </c>
      <c r="P148" s="310">
        <f t="shared" si="21"/>
        <v>0.15</v>
      </c>
      <c r="Q148" s="310">
        <f t="shared" si="21"/>
        <v>0.15</v>
      </c>
      <c r="R148" s="310">
        <f t="shared" si="21"/>
        <v>0.15</v>
      </c>
      <c r="S148" s="310">
        <f t="shared" si="21"/>
        <v>0.05</v>
      </c>
      <c r="T148" s="310">
        <f t="shared" si="21"/>
        <v>0.05</v>
      </c>
      <c r="U148" s="310">
        <f t="shared" si="21"/>
        <v>0</v>
      </c>
      <c r="V148" s="339">
        <f t="shared" si="20"/>
        <v>1.0000000000000002</v>
      </c>
      <c r="W148" s="2102">
        <f>SUM(W132+W134+W136+W138+W140+W142+W146+W144)</f>
        <v>1</v>
      </c>
      <c r="X148" s="340">
        <f>V148*W148</f>
        <v>1.0000000000000002</v>
      </c>
      <c r="Y148" s="1924"/>
      <c r="Z148" s="1577"/>
      <c r="AA148" s="1578"/>
      <c r="AB148" s="1924"/>
      <c r="AC148" s="1577"/>
      <c r="AD148" s="1578"/>
      <c r="AE148" s="1924"/>
      <c r="AF148" s="1577"/>
      <c r="AG148" s="1578"/>
      <c r="AH148" s="1924"/>
      <c r="AI148" s="1577"/>
      <c r="AJ148" s="1747"/>
      <c r="AK148" s="314"/>
      <c r="AL148" s="264"/>
      <c r="AM148" s="264"/>
      <c r="AN148" s="264"/>
      <c r="AO148" s="264"/>
      <c r="AP148" s="264"/>
      <c r="AQ148" s="264"/>
      <c r="AR148" s="264"/>
      <c r="AS148" s="264"/>
    </row>
    <row r="149" spans="1:45" ht="14.25" customHeight="1">
      <c r="A149" s="1540"/>
      <c r="B149" s="1537"/>
      <c r="C149" s="1550"/>
      <c r="D149" s="1550"/>
      <c r="E149" s="1550"/>
      <c r="F149" s="1550"/>
      <c r="G149" s="1551"/>
      <c r="H149" s="1533"/>
      <c r="I149" s="316" t="s">
        <v>48</v>
      </c>
      <c r="J149" s="310">
        <f t="shared" ref="J149:U149" si="22">J133*$W$132+J135*$W$134+J137*$W$136+J139*$W$138+J141*$W$140+J143*$W$142+J147*$W$146+J145*$W$144</f>
        <v>0</v>
      </c>
      <c r="K149" s="310">
        <f t="shared" si="22"/>
        <v>0</v>
      </c>
      <c r="L149" s="310">
        <f t="shared" si="22"/>
        <v>0.05</v>
      </c>
      <c r="M149" s="310">
        <f t="shared" si="22"/>
        <v>0.1</v>
      </c>
      <c r="N149" s="310">
        <f t="shared" si="22"/>
        <v>0.15</v>
      </c>
      <c r="O149" s="310">
        <f t="shared" si="22"/>
        <v>0.15</v>
      </c>
      <c r="P149" s="310">
        <f t="shared" si="22"/>
        <v>0.15</v>
      </c>
      <c r="Q149" s="310">
        <f t="shared" si="22"/>
        <v>0.15</v>
      </c>
      <c r="R149" s="310">
        <f t="shared" si="22"/>
        <v>0.15</v>
      </c>
      <c r="S149" s="310">
        <f t="shared" si="22"/>
        <v>0</v>
      </c>
      <c r="T149" s="310">
        <f t="shared" si="22"/>
        <v>0</v>
      </c>
      <c r="U149" s="310">
        <f t="shared" si="22"/>
        <v>0</v>
      </c>
      <c r="V149" s="741">
        <f t="shared" si="20"/>
        <v>0.90000000000000013</v>
      </c>
      <c r="W149" s="1533"/>
      <c r="X149" s="431">
        <f>+V149*W148</f>
        <v>0.90000000000000013</v>
      </c>
      <c r="Y149" s="1537"/>
      <c r="Z149" s="1550"/>
      <c r="AA149" s="1551"/>
      <c r="AB149" s="1537"/>
      <c r="AC149" s="1550"/>
      <c r="AD149" s="1551"/>
      <c r="AE149" s="1537"/>
      <c r="AF149" s="1550"/>
      <c r="AG149" s="1551"/>
      <c r="AH149" s="1537"/>
      <c r="AI149" s="1550"/>
      <c r="AJ149" s="1721"/>
      <c r="AK149" s="314"/>
      <c r="AL149" s="264"/>
      <c r="AM149" s="264"/>
      <c r="AN149" s="264"/>
      <c r="AO149" s="264"/>
      <c r="AP149" s="264"/>
      <c r="AQ149" s="264"/>
      <c r="AR149" s="264"/>
      <c r="AS149" s="264"/>
    </row>
    <row r="150" spans="1:45" ht="30" customHeight="1">
      <c r="A150" s="1967" t="s">
        <v>106</v>
      </c>
      <c r="B150" s="1555"/>
      <c r="C150" s="255" t="s">
        <v>107</v>
      </c>
      <c r="D150" s="255" t="s">
        <v>108</v>
      </c>
      <c r="E150" s="255" t="s">
        <v>28</v>
      </c>
      <c r="F150" s="255" t="s">
        <v>109</v>
      </c>
      <c r="G150" s="321" t="s">
        <v>110</v>
      </c>
      <c r="H150" s="1959" t="s">
        <v>111</v>
      </c>
      <c r="I150" s="1756"/>
      <c r="J150" s="255" t="s">
        <v>63</v>
      </c>
      <c r="K150" s="255" t="s">
        <v>64</v>
      </c>
      <c r="L150" s="255" t="s">
        <v>65</v>
      </c>
      <c r="M150" s="255" t="s">
        <v>66</v>
      </c>
      <c r="N150" s="255" t="s">
        <v>67</v>
      </c>
      <c r="O150" s="255" t="s">
        <v>68</v>
      </c>
      <c r="P150" s="255" t="s">
        <v>69</v>
      </c>
      <c r="Q150" s="255" t="s">
        <v>70</v>
      </c>
      <c r="R150" s="255" t="s">
        <v>71</v>
      </c>
      <c r="S150" s="255" t="s">
        <v>72</v>
      </c>
      <c r="T150" s="255" t="s">
        <v>73</v>
      </c>
      <c r="U150" s="255" t="s">
        <v>74</v>
      </c>
      <c r="V150" s="713" t="s">
        <v>75</v>
      </c>
      <c r="W150" s="713" t="s">
        <v>76</v>
      </c>
      <c r="X150" s="255" t="s">
        <v>77</v>
      </c>
      <c r="Y150" s="1959" t="s">
        <v>112</v>
      </c>
      <c r="Z150" s="1754"/>
      <c r="AA150" s="1756"/>
      <c r="AB150" s="1959" t="s">
        <v>116</v>
      </c>
      <c r="AC150" s="1754"/>
      <c r="AD150" s="1756"/>
      <c r="AE150" s="1959" t="s">
        <v>120</v>
      </c>
      <c r="AF150" s="1754"/>
      <c r="AG150" s="1756"/>
      <c r="AH150" s="1959" t="s">
        <v>740</v>
      </c>
      <c r="AI150" s="1754"/>
      <c r="AJ150" s="1749"/>
      <c r="AK150" s="264"/>
      <c r="AL150" s="264"/>
      <c r="AM150" s="264"/>
      <c r="AN150" s="264"/>
      <c r="AO150" s="264"/>
      <c r="AP150" s="264"/>
      <c r="AQ150" s="264"/>
      <c r="AR150" s="264"/>
      <c r="AS150" s="264"/>
    </row>
    <row r="151" spans="1:45" ht="30" customHeight="1">
      <c r="A151" s="1733"/>
      <c r="B151" s="1548"/>
      <c r="C151" s="1992" t="s">
        <v>1119</v>
      </c>
      <c r="D151" s="2100" t="s">
        <v>1463</v>
      </c>
      <c r="E151" s="1999">
        <v>5</v>
      </c>
      <c r="F151" s="2100" t="s">
        <v>1464</v>
      </c>
      <c r="G151" s="1932" t="s">
        <v>254</v>
      </c>
      <c r="H151" s="1951" t="s">
        <v>47</v>
      </c>
      <c r="I151" s="1583"/>
      <c r="J151" s="733"/>
      <c r="K151" s="733"/>
      <c r="L151" s="733"/>
      <c r="M151" s="733"/>
      <c r="N151" s="733">
        <v>2</v>
      </c>
      <c r="O151" s="733"/>
      <c r="P151" s="733"/>
      <c r="Q151" s="733">
        <v>2</v>
      </c>
      <c r="R151" s="733"/>
      <c r="S151" s="733"/>
      <c r="T151" s="733">
        <v>1</v>
      </c>
      <c r="U151" s="733"/>
      <c r="V151" s="742">
        <f t="shared" ref="V151:V152" si="23">SUM(J151:U151)</f>
        <v>5</v>
      </c>
      <c r="W151" s="1963">
        <v>0.1</v>
      </c>
      <c r="X151" s="270">
        <f>+(V151/V151)*W151</f>
        <v>0.1</v>
      </c>
      <c r="Y151" s="2106" t="s">
        <v>1465</v>
      </c>
      <c r="Z151" s="1577"/>
      <c r="AA151" s="1578"/>
      <c r="AB151" s="1956" t="s">
        <v>1467</v>
      </c>
      <c r="AC151" s="1577"/>
      <c r="AD151" s="1578"/>
      <c r="AE151" s="1956" t="s">
        <v>1468</v>
      </c>
      <c r="AF151" s="1577"/>
      <c r="AG151" s="1578"/>
      <c r="AH151" s="1956"/>
      <c r="AI151" s="1577"/>
      <c r="AJ151" s="1747"/>
      <c r="AK151" s="264"/>
      <c r="AL151" s="264"/>
      <c r="AM151" s="264"/>
      <c r="AN151" s="264"/>
      <c r="AO151" s="264"/>
      <c r="AP151" s="264"/>
      <c r="AQ151" s="264"/>
      <c r="AR151" s="264"/>
      <c r="AS151" s="264"/>
    </row>
    <row r="152" spans="1:45" ht="30" customHeight="1">
      <c r="A152" s="1968"/>
      <c r="B152" s="1580"/>
      <c r="C152" s="1558"/>
      <c r="D152" s="1558"/>
      <c r="E152" s="1558"/>
      <c r="F152" s="1558"/>
      <c r="G152" s="1558"/>
      <c r="H152" s="1942" t="s">
        <v>78</v>
      </c>
      <c r="I152" s="1580"/>
      <c r="J152" s="771"/>
      <c r="K152" s="771"/>
      <c r="L152" s="771"/>
      <c r="M152" s="771"/>
      <c r="N152" s="736">
        <v>2</v>
      </c>
      <c r="O152" s="771"/>
      <c r="P152" s="771"/>
      <c r="Q152" s="736">
        <v>2</v>
      </c>
      <c r="R152" s="771"/>
      <c r="S152" s="771"/>
      <c r="T152" s="735"/>
      <c r="U152" s="771"/>
      <c r="V152" s="638">
        <f t="shared" si="23"/>
        <v>4</v>
      </c>
      <c r="W152" s="1558"/>
      <c r="X152" s="270">
        <f>+V152/V151*W151</f>
        <v>8.0000000000000016E-2</v>
      </c>
      <c r="Y152" s="1557"/>
      <c r="Z152" s="1579"/>
      <c r="AA152" s="1580"/>
      <c r="AB152" s="1557"/>
      <c r="AC152" s="1579"/>
      <c r="AD152" s="1580"/>
      <c r="AE152" s="1557"/>
      <c r="AF152" s="1579"/>
      <c r="AG152" s="1580"/>
      <c r="AH152" s="1557"/>
      <c r="AI152" s="1579"/>
      <c r="AJ152" s="1923"/>
      <c r="AK152" s="264"/>
      <c r="AL152" s="264"/>
      <c r="AM152" s="264"/>
      <c r="AN152" s="264"/>
      <c r="AO152" s="264"/>
      <c r="AP152" s="264"/>
      <c r="AQ152" s="264"/>
      <c r="AR152" s="264"/>
      <c r="AS152" s="264"/>
    </row>
    <row r="153" spans="1:45" ht="14.25" customHeight="1">
      <c r="A153" s="1966" t="s">
        <v>1470</v>
      </c>
      <c r="B153" s="1952" t="s">
        <v>34</v>
      </c>
      <c r="C153" s="1582"/>
      <c r="D153" s="1582"/>
      <c r="E153" s="1582"/>
      <c r="F153" s="1582"/>
      <c r="G153" s="1582"/>
      <c r="H153" s="1582"/>
      <c r="I153" s="1582"/>
      <c r="J153" s="1582"/>
      <c r="K153" s="1582"/>
      <c r="L153" s="1582"/>
      <c r="M153" s="1582"/>
      <c r="N153" s="1582"/>
      <c r="O153" s="1582"/>
      <c r="P153" s="1582"/>
      <c r="Q153" s="1582"/>
      <c r="R153" s="1582"/>
      <c r="S153" s="1582"/>
      <c r="T153" s="1582"/>
      <c r="U153" s="1582"/>
      <c r="V153" s="1582"/>
      <c r="W153" s="1582"/>
      <c r="X153" s="1582"/>
      <c r="Y153" s="1582"/>
      <c r="Z153" s="1582"/>
      <c r="AA153" s="1582"/>
      <c r="AB153" s="1582"/>
      <c r="AC153" s="1582"/>
      <c r="AD153" s="1582"/>
      <c r="AE153" s="1582"/>
      <c r="AF153" s="1582"/>
      <c r="AG153" s="1582"/>
      <c r="AH153" s="1582"/>
      <c r="AI153" s="1582"/>
      <c r="AJ153" s="1751"/>
      <c r="AK153" s="264"/>
      <c r="AL153" s="264"/>
      <c r="AM153" s="264"/>
      <c r="AN153" s="264"/>
      <c r="AO153" s="264"/>
      <c r="AP153" s="264"/>
      <c r="AQ153" s="264"/>
      <c r="AR153" s="264"/>
      <c r="AS153" s="264"/>
    </row>
    <row r="154" spans="1:45" ht="30.75" customHeight="1">
      <c r="A154" s="1539"/>
      <c r="B154" s="1934">
        <v>1</v>
      </c>
      <c r="C154" s="1928" t="s">
        <v>1471</v>
      </c>
      <c r="D154" s="1577"/>
      <c r="E154" s="1577"/>
      <c r="F154" s="1577"/>
      <c r="G154" s="1578"/>
      <c r="H154" s="1969" t="s">
        <v>79</v>
      </c>
      <c r="I154" s="285" t="s">
        <v>47</v>
      </c>
      <c r="J154" s="748"/>
      <c r="K154" s="749">
        <v>0.4</v>
      </c>
      <c r="L154" s="748"/>
      <c r="M154" s="748"/>
      <c r="N154" s="749">
        <v>0.4</v>
      </c>
      <c r="O154" s="748"/>
      <c r="P154" s="748"/>
      <c r="Q154" s="749">
        <v>0.2</v>
      </c>
      <c r="R154" s="748"/>
      <c r="S154" s="748"/>
      <c r="T154" s="748"/>
      <c r="U154" s="748"/>
      <c r="V154" s="721">
        <f t="shared" ref="V154:V169" si="24">SUM(J154:U154)</f>
        <v>1</v>
      </c>
      <c r="W154" s="1943">
        <v>0.3</v>
      </c>
      <c r="X154" s="420">
        <f>V154*W154</f>
        <v>0.3</v>
      </c>
      <c r="Y154" s="2024" t="s">
        <v>1472</v>
      </c>
      <c r="Z154" s="1577"/>
      <c r="AA154" s="1578"/>
      <c r="AB154" s="2113" t="s">
        <v>1473</v>
      </c>
      <c r="AC154" s="1577"/>
      <c r="AD154" s="1578"/>
      <c r="AE154" s="2105" t="s">
        <v>1474</v>
      </c>
      <c r="AF154" s="1577"/>
      <c r="AG154" s="1578"/>
      <c r="AH154" s="1922"/>
      <c r="AI154" s="1577"/>
      <c r="AJ154" s="1747"/>
      <c r="AK154" s="264"/>
      <c r="AL154" s="264"/>
      <c r="AM154" s="264"/>
      <c r="AN154" s="264"/>
      <c r="AO154" s="264"/>
      <c r="AP154" s="264"/>
      <c r="AQ154" s="264"/>
      <c r="AR154" s="264"/>
      <c r="AS154" s="264"/>
    </row>
    <row r="155" spans="1:45" ht="30.75" customHeight="1">
      <c r="A155" s="1539"/>
      <c r="B155" s="1558"/>
      <c r="C155" s="1557"/>
      <c r="D155" s="1579"/>
      <c r="E155" s="1579"/>
      <c r="F155" s="1579"/>
      <c r="G155" s="1580"/>
      <c r="H155" s="1970"/>
      <c r="I155" s="291" t="s">
        <v>48</v>
      </c>
      <c r="J155" s="748"/>
      <c r="K155" s="750">
        <v>0.4</v>
      </c>
      <c r="L155" s="748"/>
      <c r="M155" s="748"/>
      <c r="N155" s="750">
        <v>0.4</v>
      </c>
      <c r="O155" s="748"/>
      <c r="P155" s="748"/>
      <c r="Q155" s="750">
        <v>0.2</v>
      </c>
      <c r="R155" s="748"/>
      <c r="S155" s="748"/>
      <c r="T155" s="748"/>
      <c r="U155" s="748"/>
      <c r="V155" s="723">
        <f t="shared" si="24"/>
        <v>1</v>
      </c>
      <c r="W155" s="1558"/>
      <c r="X155" s="418">
        <f>+V155*W154</f>
        <v>0.3</v>
      </c>
      <c r="Y155" s="1557"/>
      <c r="Z155" s="1579"/>
      <c r="AA155" s="1580"/>
      <c r="AB155" s="1557"/>
      <c r="AC155" s="1579"/>
      <c r="AD155" s="1580"/>
      <c r="AE155" s="1557"/>
      <c r="AF155" s="1579"/>
      <c r="AG155" s="1580"/>
      <c r="AH155" s="1557"/>
      <c r="AI155" s="1579"/>
      <c r="AJ155" s="1923"/>
      <c r="AK155" s="264"/>
      <c r="AL155" s="264"/>
      <c r="AM155" s="264"/>
      <c r="AN155" s="264"/>
      <c r="AO155" s="264"/>
      <c r="AP155" s="264"/>
      <c r="AQ155" s="264"/>
      <c r="AR155" s="264"/>
      <c r="AS155" s="264"/>
    </row>
    <row r="156" spans="1:45" ht="30.75" customHeight="1">
      <c r="A156" s="1539"/>
      <c r="B156" s="1934">
        <v>2</v>
      </c>
      <c r="C156" s="1928" t="s">
        <v>1475</v>
      </c>
      <c r="D156" s="1577"/>
      <c r="E156" s="1577"/>
      <c r="F156" s="1577"/>
      <c r="G156" s="1578"/>
      <c r="H156" s="1969" t="s">
        <v>79</v>
      </c>
      <c r="I156" s="285" t="s">
        <v>47</v>
      </c>
      <c r="J156" s="748"/>
      <c r="K156" s="748"/>
      <c r="L156" s="749">
        <v>0.4</v>
      </c>
      <c r="M156" s="748"/>
      <c r="N156" s="748"/>
      <c r="O156" s="749">
        <v>0.4</v>
      </c>
      <c r="P156" s="748"/>
      <c r="Q156" s="748"/>
      <c r="R156" s="749">
        <v>0.2</v>
      </c>
      <c r="S156" s="748"/>
      <c r="T156" s="748"/>
      <c r="U156" s="748"/>
      <c r="V156" s="721">
        <f t="shared" si="24"/>
        <v>1</v>
      </c>
      <c r="W156" s="1943">
        <v>0.3</v>
      </c>
      <c r="X156" s="420">
        <f>V156*W156</f>
        <v>0.3</v>
      </c>
      <c r="Y156" s="2024" t="s">
        <v>1476</v>
      </c>
      <c r="Z156" s="1577"/>
      <c r="AA156" s="1578"/>
      <c r="AB156" s="2098" t="s">
        <v>1477</v>
      </c>
      <c r="AC156" s="1577"/>
      <c r="AD156" s="1578"/>
      <c r="AE156" s="2024" t="s">
        <v>1478</v>
      </c>
      <c r="AF156" s="1577"/>
      <c r="AG156" s="1577"/>
      <c r="AH156" s="1922"/>
      <c r="AI156" s="1577"/>
      <c r="AJ156" s="1747"/>
      <c r="AK156" s="264"/>
      <c r="AL156" s="264"/>
      <c r="AM156" s="264"/>
      <c r="AN156" s="264"/>
      <c r="AO156" s="264"/>
      <c r="AP156" s="264"/>
      <c r="AQ156" s="264"/>
      <c r="AR156" s="264"/>
      <c r="AS156" s="264"/>
    </row>
    <row r="157" spans="1:45" ht="30.75" customHeight="1">
      <c r="A157" s="1539"/>
      <c r="B157" s="1558"/>
      <c r="C157" s="1557"/>
      <c r="D157" s="1579"/>
      <c r="E157" s="1579"/>
      <c r="F157" s="1579"/>
      <c r="G157" s="1580"/>
      <c r="H157" s="1970"/>
      <c r="I157" s="291" t="s">
        <v>48</v>
      </c>
      <c r="J157" s="748"/>
      <c r="K157" s="748"/>
      <c r="L157" s="750">
        <v>0.4</v>
      </c>
      <c r="M157" s="748"/>
      <c r="N157" s="748"/>
      <c r="O157" s="750">
        <v>0.4</v>
      </c>
      <c r="P157" s="748"/>
      <c r="Q157" s="748"/>
      <c r="R157" s="750">
        <v>0.2</v>
      </c>
      <c r="S157" s="748"/>
      <c r="T157" s="748"/>
      <c r="U157" s="748"/>
      <c r="V157" s="723">
        <f t="shared" si="24"/>
        <v>1</v>
      </c>
      <c r="W157" s="1558"/>
      <c r="X157" s="418">
        <f>+V157*W156</f>
        <v>0.3</v>
      </c>
      <c r="Y157" s="1557"/>
      <c r="Z157" s="1579"/>
      <c r="AA157" s="1580"/>
      <c r="AB157" s="1557"/>
      <c r="AC157" s="1579"/>
      <c r="AD157" s="1580"/>
      <c r="AE157" s="1536"/>
      <c r="AF157" s="1547"/>
      <c r="AG157" s="1547"/>
      <c r="AH157" s="1557"/>
      <c r="AI157" s="1579"/>
      <c r="AJ157" s="1923"/>
      <c r="AK157" s="264"/>
      <c r="AL157" s="264"/>
      <c r="AM157" s="264"/>
      <c r="AN157" s="264"/>
      <c r="AO157" s="264"/>
      <c r="AP157" s="264"/>
      <c r="AQ157" s="264"/>
      <c r="AR157" s="264"/>
      <c r="AS157" s="264"/>
    </row>
    <row r="158" spans="1:45" ht="30.75" customHeight="1">
      <c r="A158" s="1539"/>
      <c r="B158" s="1934">
        <v>3</v>
      </c>
      <c r="C158" s="1928" t="s">
        <v>1479</v>
      </c>
      <c r="D158" s="1577"/>
      <c r="E158" s="1577"/>
      <c r="F158" s="1577"/>
      <c r="G158" s="1578"/>
      <c r="H158" s="1969" t="s">
        <v>79</v>
      </c>
      <c r="I158" s="285" t="s">
        <v>47</v>
      </c>
      <c r="J158" s="748"/>
      <c r="K158" s="748"/>
      <c r="L158" s="748"/>
      <c r="M158" s="749">
        <v>0.4</v>
      </c>
      <c r="N158" s="748"/>
      <c r="O158" s="748"/>
      <c r="P158" s="749">
        <v>0.4</v>
      </c>
      <c r="Q158" s="748"/>
      <c r="R158" s="748"/>
      <c r="S158" s="749">
        <v>0.2</v>
      </c>
      <c r="T158" s="748"/>
      <c r="U158" s="748"/>
      <c r="V158" s="721">
        <f t="shared" si="24"/>
        <v>1</v>
      </c>
      <c r="W158" s="1943">
        <v>0.2</v>
      </c>
      <c r="X158" s="420">
        <f>V158*W158</f>
        <v>0.2</v>
      </c>
      <c r="Y158" s="1922"/>
      <c r="Z158" s="1577"/>
      <c r="AA158" s="1578"/>
      <c r="AB158" s="2098" t="s">
        <v>1480</v>
      </c>
      <c r="AC158" s="1577"/>
      <c r="AD158" s="1578"/>
      <c r="AE158" s="2097" t="s">
        <v>1481</v>
      </c>
      <c r="AF158" s="1577"/>
      <c r="AG158" s="1578"/>
      <c r="AH158" s="1922"/>
      <c r="AI158" s="1577"/>
      <c r="AJ158" s="1747"/>
      <c r="AK158" s="264"/>
      <c r="AL158" s="264"/>
      <c r="AM158" s="264"/>
      <c r="AN158" s="264"/>
      <c r="AO158" s="264"/>
      <c r="AP158" s="264"/>
      <c r="AQ158" s="264"/>
      <c r="AR158" s="264"/>
      <c r="AS158" s="264"/>
    </row>
    <row r="159" spans="1:45" ht="30.75" customHeight="1">
      <c r="A159" s="1539"/>
      <c r="B159" s="1558"/>
      <c r="C159" s="1557"/>
      <c r="D159" s="1579"/>
      <c r="E159" s="1579"/>
      <c r="F159" s="1579"/>
      <c r="G159" s="1580"/>
      <c r="H159" s="1970"/>
      <c r="I159" s="291" t="s">
        <v>48</v>
      </c>
      <c r="J159" s="748"/>
      <c r="K159" s="748"/>
      <c r="L159" s="748"/>
      <c r="M159" s="750">
        <v>0.4</v>
      </c>
      <c r="N159" s="748"/>
      <c r="O159" s="748"/>
      <c r="P159" s="750">
        <v>0.4</v>
      </c>
      <c r="Q159" s="748"/>
      <c r="R159" s="748"/>
      <c r="S159" s="748"/>
      <c r="T159" s="748"/>
      <c r="U159" s="748"/>
      <c r="V159" s="723">
        <f t="shared" si="24"/>
        <v>0.8</v>
      </c>
      <c r="W159" s="1558"/>
      <c r="X159" s="418">
        <f>+V159*W158</f>
        <v>0.16000000000000003</v>
      </c>
      <c r="Y159" s="1557"/>
      <c r="Z159" s="1579"/>
      <c r="AA159" s="1580"/>
      <c r="AB159" s="1557"/>
      <c r="AC159" s="1579"/>
      <c r="AD159" s="1580"/>
      <c r="AE159" s="1557"/>
      <c r="AF159" s="1579"/>
      <c r="AG159" s="1580"/>
      <c r="AH159" s="1557"/>
      <c r="AI159" s="1579"/>
      <c r="AJ159" s="1923"/>
      <c r="AK159" s="264"/>
      <c r="AL159" s="264"/>
      <c r="AM159" s="264"/>
      <c r="AN159" s="264"/>
      <c r="AO159" s="264"/>
      <c r="AP159" s="264"/>
      <c r="AQ159" s="264"/>
      <c r="AR159" s="264"/>
      <c r="AS159" s="264"/>
    </row>
    <row r="160" spans="1:45" ht="30.75" customHeight="1">
      <c r="A160" s="1539"/>
      <c r="B160" s="1934">
        <v>4</v>
      </c>
      <c r="C160" s="1928" t="s">
        <v>1482</v>
      </c>
      <c r="D160" s="1577"/>
      <c r="E160" s="1577"/>
      <c r="F160" s="1577"/>
      <c r="G160" s="1578"/>
      <c r="H160" s="1969" t="s">
        <v>79</v>
      </c>
      <c r="I160" s="285" t="s">
        <v>47</v>
      </c>
      <c r="J160" s="748"/>
      <c r="K160" s="748"/>
      <c r="L160" s="748"/>
      <c r="M160" s="748"/>
      <c r="N160" s="749">
        <v>0.35</v>
      </c>
      <c r="O160" s="748"/>
      <c r="P160" s="748"/>
      <c r="Q160" s="749">
        <v>0.35</v>
      </c>
      <c r="R160" s="748"/>
      <c r="S160" s="748"/>
      <c r="T160" s="749">
        <v>0.3</v>
      </c>
      <c r="U160" s="748"/>
      <c r="V160" s="721">
        <f t="shared" si="24"/>
        <v>1</v>
      </c>
      <c r="W160" s="1943">
        <v>0.05</v>
      </c>
      <c r="X160" s="420">
        <f>V160*W160</f>
        <v>0.05</v>
      </c>
      <c r="Y160" s="1922"/>
      <c r="Z160" s="1577"/>
      <c r="AA160" s="1578"/>
      <c r="AB160" s="2098" t="s">
        <v>1483</v>
      </c>
      <c r="AC160" s="1577"/>
      <c r="AD160" s="1578"/>
      <c r="AE160" s="2097" t="s">
        <v>1484</v>
      </c>
      <c r="AF160" s="1577"/>
      <c r="AG160" s="1578"/>
      <c r="AH160" s="1922"/>
      <c r="AI160" s="1577"/>
      <c r="AJ160" s="1747"/>
      <c r="AK160" s="264"/>
      <c r="AL160" s="264"/>
      <c r="AM160" s="264"/>
      <c r="AN160" s="264"/>
      <c r="AO160" s="264"/>
      <c r="AP160" s="264"/>
      <c r="AQ160" s="264"/>
      <c r="AR160" s="264"/>
      <c r="AS160" s="264"/>
    </row>
    <row r="161" spans="1:45" ht="30.75" customHeight="1">
      <c r="A161" s="1539"/>
      <c r="B161" s="1558"/>
      <c r="C161" s="1557"/>
      <c r="D161" s="1579"/>
      <c r="E161" s="1579"/>
      <c r="F161" s="1579"/>
      <c r="G161" s="1580"/>
      <c r="H161" s="1970"/>
      <c r="I161" s="291" t="s">
        <v>48</v>
      </c>
      <c r="J161" s="748"/>
      <c r="K161" s="748"/>
      <c r="L161" s="748"/>
      <c r="M161" s="748"/>
      <c r="N161" s="750">
        <v>0.35</v>
      </c>
      <c r="O161" s="748"/>
      <c r="P161" s="748"/>
      <c r="Q161" s="750">
        <v>0.35</v>
      </c>
      <c r="R161" s="748"/>
      <c r="S161" s="748"/>
      <c r="T161" s="748"/>
      <c r="U161" s="748"/>
      <c r="V161" s="723">
        <f t="shared" si="24"/>
        <v>0.7</v>
      </c>
      <c r="W161" s="1558"/>
      <c r="X161" s="418">
        <f>+V161*W160</f>
        <v>3.4999999999999996E-2</v>
      </c>
      <c r="Y161" s="1557"/>
      <c r="Z161" s="1579"/>
      <c r="AA161" s="1580"/>
      <c r="AB161" s="1557"/>
      <c r="AC161" s="1579"/>
      <c r="AD161" s="1580"/>
      <c r="AE161" s="1557"/>
      <c r="AF161" s="1579"/>
      <c r="AG161" s="1580"/>
      <c r="AH161" s="1557"/>
      <c r="AI161" s="1579"/>
      <c r="AJ161" s="1923"/>
      <c r="AK161" s="264"/>
      <c r="AL161" s="264"/>
      <c r="AM161" s="264"/>
      <c r="AN161" s="264"/>
      <c r="AO161" s="264"/>
      <c r="AP161" s="264"/>
      <c r="AQ161" s="264"/>
      <c r="AR161" s="264"/>
      <c r="AS161" s="264"/>
    </row>
    <row r="162" spans="1:45" ht="30.75" customHeight="1">
      <c r="A162" s="1539"/>
      <c r="B162" s="1934">
        <v>5</v>
      </c>
      <c r="C162" s="1928" t="s">
        <v>1485</v>
      </c>
      <c r="D162" s="1577"/>
      <c r="E162" s="1577"/>
      <c r="F162" s="1577"/>
      <c r="G162" s="1578"/>
      <c r="H162" s="1969" t="s">
        <v>79</v>
      </c>
      <c r="I162" s="285" t="s">
        <v>47</v>
      </c>
      <c r="J162" s="748"/>
      <c r="K162" s="748"/>
      <c r="L162" s="748"/>
      <c r="M162" s="748"/>
      <c r="N162" s="749">
        <v>0.35</v>
      </c>
      <c r="O162" s="748"/>
      <c r="P162" s="748"/>
      <c r="Q162" s="749">
        <v>0.35</v>
      </c>
      <c r="R162" s="748"/>
      <c r="S162" s="748"/>
      <c r="T162" s="749">
        <v>0.3</v>
      </c>
      <c r="U162" s="748"/>
      <c r="V162" s="721">
        <f t="shared" si="24"/>
        <v>1</v>
      </c>
      <c r="W162" s="1943">
        <v>0.15</v>
      </c>
      <c r="X162" s="420">
        <f>V162*W162</f>
        <v>0.15</v>
      </c>
      <c r="Y162" s="1922"/>
      <c r="Z162" s="1577"/>
      <c r="AA162" s="1578"/>
      <c r="AB162" s="2098" t="s">
        <v>1486</v>
      </c>
      <c r="AC162" s="1577"/>
      <c r="AD162" s="1578"/>
      <c r="AE162" s="2097" t="s">
        <v>1487</v>
      </c>
      <c r="AF162" s="1577"/>
      <c r="AG162" s="1578"/>
      <c r="AH162" s="1922"/>
      <c r="AI162" s="1577"/>
      <c r="AJ162" s="1747"/>
      <c r="AK162" s="264"/>
      <c r="AL162" s="264"/>
      <c r="AM162" s="264"/>
      <c r="AN162" s="264"/>
      <c r="AO162" s="264"/>
      <c r="AP162" s="264"/>
      <c r="AQ162" s="264"/>
      <c r="AR162" s="264"/>
      <c r="AS162" s="264"/>
    </row>
    <row r="163" spans="1:45" ht="30.75" customHeight="1">
      <c r="A163" s="1539"/>
      <c r="B163" s="1558"/>
      <c r="C163" s="1557"/>
      <c r="D163" s="1579"/>
      <c r="E163" s="1579"/>
      <c r="F163" s="1579"/>
      <c r="G163" s="1580"/>
      <c r="H163" s="1970"/>
      <c r="I163" s="291" t="s">
        <v>48</v>
      </c>
      <c r="J163" s="748"/>
      <c r="K163" s="748"/>
      <c r="L163" s="748"/>
      <c r="M163" s="748"/>
      <c r="N163" s="750">
        <v>0.35</v>
      </c>
      <c r="O163" s="748"/>
      <c r="P163" s="748"/>
      <c r="Q163" s="750">
        <v>0.35</v>
      </c>
      <c r="R163" s="748"/>
      <c r="S163" s="748"/>
      <c r="T163" s="748"/>
      <c r="U163" s="748"/>
      <c r="V163" s="723">
        <f t="shared" si="24"/>
        <v>0.7</v>
      </c>
      <c r="W163" s="1558"/>
      <c r="X163" s="418">
        <f>+V163*W162</f>
        <v>0.105</v>
      </c>
      <c r="Y163" s="1557"/>
      <c r="Z163" s="1579"/>
      <c r="AA163" s="1580"/>
      <c r="AB163" s="1557"/>
      <c r="AC163" s="1579"/>
      <c r="AD163" s="1580"/>
      <c r="AE163" s="1557"/>
      <c r="AF163" s="1579"/>
      <c r="AG163" s="1580"/>
      <c r="AH163" s="1557"/>
      <c r="AI163" s="1579"/>
      <c r="AJ163" s="1923"/>
      <c r="AK163" s="264"/>
      <c r="AL163" s="264"/>
      <c r="AM163" s="264"/>
      <c r="AN163" s="264"/>
      <c r="AO163" s="264"/>
      <c r="AP163" s="264"/>
      <c r="AQ163" s="264"/>
      <c r="AR163" s="264"/>
      <c r="AS163" s="264"/>
    </row>
    <row r="164" spans="1:45" ht="14.25" hidden="1" customHeight="1">
      <c r="A164" s="1539"/>
      <c r="B164" s="1922">
        <v>6</v>
      </c>
      <c r="C164" s="1928"/>
      <c r="D164" s="1577"/>
      <c r="E164" s="1577"/>
      <c r="F164" s="1577"/>
      <c r="G164" s="1578"/>
      <c r="H164" s="1926" t="s">
        <v>79</v>
      </c>
      <c r="I164" s="285" t="s">
        <v>47</v>
      </c>
      <c r="J164" s="361"/>
      <c r="K164" s="772"/>
      <c r="L164" s="361"/>
      <c r="M164" s="361"/>
      <c r="N164" s="361"/>
      <c r="O164" s="361"/>
      <c r="P164" s="361"/>
      <c r="Q164" s="361"/>
      <c r="R164" s="361"/>
      <c r="S164" s="361"/>
      <c r="T164" s="361"/>
      <c r="U164" s="361"/>
      <c r="V164" s="721">
        <f t="shared" si="24"/>
        <v>0</v>
      </c>
      <c r="W164" s="1943"/>
      <c r="X164" s="420">
        <f>V164*W164</f>
        <v>0</v>
      </c>
      <c r="Y164" s="1922"/>
      <c r="Z164" s="1577"/>
      <c r="AA164" s="1578"/>
      <c r="AB164" s="1922"/>
      <c r="AC164" s="1577"/>
      <c r="AD164" s="1578"/>
      <c r="AE164" s="1922"/>
      <c r="AF164" s="1577"/>
      <c r="AG164" s="1578"/>
      <c r="AH164" s="1922"/>
      <c r="AI164" s="1577"/>
      <c r="AJ164" s="1747"/>
      <c r="AK164" s="264"/>
      <c r="AL164" s="264"/>
      <c r="AM164" s="264"/>
      <c r="AN164" s="264"/>
      <c r="AO164" s="264"/>
      <c r="AP164" s="264"/>
      <c r="AQ164" s="264"/>
      <c r="AR164" s="264"/>
      <c r="AS164" s="264"/>
    </row>
    <row r="165" spans="1:45" ht="14.25" hidden="1" customHeight="1">
      <c r="A165" s="1539"/>
      <c r="B165" s="1557"/>
      <c r="C165" s="1557"/>
      <c r="D165" s="1579"/>
      <c r="E165" s="1579"/>
      <c r="F165" s="1579"/>
      <c r="G165" s="1580"/>
      <c r="H165" s="1930"/>
      <c r="I165" s="291" t="s">
        <v>48</v>
      </c>
      <c r="J165" s="361"/>
      <c r="K165" s="361"/>
      <c r="L165" s="361"/>
      <c r="M165" s="361"/>
      <c r="N165" s="361"/>
      <c r="O165" s="361"/>
      <c r="P165" s="361"/>
      <c r="Q165" s="361"/>
      <c r="R165" s="361"/>
      <c r="S165" s="361"/>
      <c r="T165" s="361"/>
      <c r="U165" s="361"/>
      <c r="V165" s="722">
        <f t="shared" si="24"/>
        <v>0</v>
      </c>
      <c r="W165" s="1558"/>
      <c r="X165" s="418">
        <f>+V165*W164</f>
        <v>0</v>
      </c>
      <c r="Y165" s="1557"/>
      <c r="Z165" s="1579"/>
      <c r="AA165" s="1580"/>
      <c r="AB165" s="1557"/>
      <c r="AC165" s="1579"/>
      <c r="AD165" s="1580"/>
      <c r="AE165" s="1557"/>
      <c r="AF165" s="1579"/>
      <c r="AG165" s="1580"/>
      <c r="AH165" s="1557"/>
      <c r="AI165" s="1579"/>
      <c r="AJ165" s="1923"/>
      <c r="AK165" s="264"/>
      <c r="AL165" s="264"/>
      <c r="AM165" s="264"/>
      <c r="AN165" s="264"/>
      <c r="AO165" s="264"/>
      <c r="AP165" s="264"/>
      <c r="AQ165" s="264"/>
      <c r="AR165" s="264"/>
      <c r="AS165" s="264"/>
    </row>
    <row r="166" spans="1:45" ht="14.25" hidden="1" customHeight="1">
      <c r="A166" s="1539"/>
      <c r="B166" s="1922">
        <v>7</v>
      </c>
      <c r="C166" s="1928"/>
      <c r="D166" s="1577"/>
      <c r="E166" s="1577"/>
      <c r="F166" s="1577"/>
      <c r="G166" s="1578"/>
      <c r="H166" s="1926" t="s">
        <v>79</v>
      </c>
      <c r="I166" s="285" t="s">
        <v>47</v>
      </c>
      <c r="J166" s="361"/>
      <c r="K166" s="361"/>
      <c r="L166" s="361"/>
      <c r="M166" s="361"/>
      <c r="N166" s="361"/>
      <c r="O166" s="361"/>
      <c r="P166" s="361"/>
      <c r="Q166" s="361"/>
      <c r="R166" s="361"/>
      <c r="S166" s="361"/>
      <c r="T166" s="361"/>
      <c r="U166" s="361"/>
      <c r="V166" s="721">
        <f t="shared" si="24"/>
        <v>0</v>
      </c>
      <c r="W166" s="1943"/>
      <c r="X166" s="420">
        <f>V166*W166</f>
        <v>0</v>
      </c>
      <c r="Y166" s="1922"/>
      <c r="Z166" s="1577"/>
      <c r="AA166" s="1578"/>
      <c r="AB166" s="1922"/>
      <c r="AC166" s="1577"/>
      <c r="AD166" s="1578"/>
      <c r="AE166" s="1922"/>
      <c r="AF166" s="1577"/>
      <c r="AG166" s="1578"/>
      <c r="AH166" s="1922"/>
      <c r="AI166" s="1577"/>
      <c r="AJ166" s="1747"/>
      <c r="AK166" s="264"/>
      <c r="AL166" s="264"/>
      <c r="AM166" s="264"/>
      <c r="AN166" s="264"/>
      <c r="AO166" s="264"/>
      <c r="AP166" s="264"/>
      <c r="AQ166" s="264"/>
      <c r="AR166" s="264"/>
      <c r="AS166" s="264"/>
    </row>
    <row r="167" spans="1:45" ht="14.25" hidden="1" customHeight="1">
      <c r="A167" s="1539"/>
      <c r="B167" s="1536"/>
      <c r="C167" s="1557"/>
      <c r="D167" s="1579"/>
      <c r="E167" s="1579"/>
      <c r="F167" s="1579"/>
      <c r="G167" s="1580"/>
      <c r="H167" s="1927"/>
      <c r="I167" s="305" t="s">
        <v>48</v>
      </c>
      <c r="J167" s="302"/>
      <c r="K167" s="302"/>
      <c r="L167" s="302"/>
      <c r="M167" s="302"/>
      <c r="N167" s="302"/>
      <c r="O167" s="302"/>
      <c r="P167" s="302"/>
      <c r="Q167" s="302"/>
      <c r="R167" s="302"/>
      <c r="S167" s="302"/>
      <c r="T167" s="302"/>
      <c r="U167" s="302"/>
      <c r="V167" s="739">
        <f t="shared" si="24"/>
        <v>0</v>
      </c>
      <c r="W167" s="1961"/>
      <c r="X167" s="424">
        <f>+V167*W166</f>
        <v>0</v>
      </c>
      <c r="Y167" s="1557"/>
      <c r="Z167" s="1579"/>
      <c r="AA167" s="1580"/>
      <c r="AB167" s="1557"/>
      <c r="AC167" s="1579"/>
      <c r="AD167" s="1580"/>
      <c r="AE167" s="1557"/>
      <c r="AF167" s="1579"/>
      <c r="AG167" s="1580"/>
      <c r="AH167" s="1557"/>
      <c r="AI167" s="1579"/>
      <c r="AJ167" s="1923"/>
      <c r="AK167" s="264"/>
      <c r="AL167" s="264"/>
      <c r="AM167" s="264"/>
      <c r="AN167" s="264"/>
      <c r="AO167" s="264"/>
      <c r="AP167" s="264"/>
      <c r="AQ167" s="264"/>
      <c r="AR167" s="264"/>
      <c r="AS167" s="264"/>
    </row>
    <row r="168" spans="1:45" ht="14.25" customHeight="1">
      <c r="A168" s="1539"/>
      <c r="B168" s="1944" t="s">
        <v>85</v>
      </c>
      <c r="C168" s="1577"/>
      <c r="D168" s="1577"/>
      <c r="E168" s="1577"/>
      <c r="F168" s="1577"/>
      <c r="G168" s="1578"/>
      <c r="H168" s="1925" t="s">
        <v>79</v>
      </c>
      <c r="I168" s="308" t="s">
        <v>47</v>
      </c>
      <c r="J168" s="310">
        <f t="shared" ref="J168:U168" si="25">+J154*$W$154+J156*$W$156+J158*$W$158+J160*$W$160+J162*$W$162+J164*$W$164+J166*$W$166</f>
        <v>0</v>
      </c>
      <c r="K168" s="310">
        <f t="shared" si="25"/>
        <v>0.12</v>
      </c>
      <c r="L168" s="310">
        <f t="shared" si="25"/>
        <v>0.12</v>
      </c>
      <c r="M168" s="310">
        <f t="shared" si="25"/>
        <v>8.0000000000000016E-2</v>
      </c>
      <c r="N168" s="310">
        <f t="shared" si="25"/>
        <v>0.18999999999999997</v>
      </c>
      <c r="O168" s="310">
        <f t="shared" si="25"/>
        <v>0.12</v>
      </c>
      <c r="P168" s="310">
        <f t="shared" si="25"/>
        <v>8.0000000000000016E-2</v>
      </c>
      <c r="Q168" s="310">
        <f t="shared" si="25"/>
        <v>0.13</v>
      </c>
      <c r="R168" s="310">
        <f t="shared" si="25"/>
        <v>0.06</v>
      </c>
      <c r="S168" s="310">
        <f t="shared" si="25"/>
        <v>4.0000000000000008E-2</v>
      </c>
      <c r="T168" s="310">
        <f t="shared" si="25"/>
        <v>0.06</v>
      </c>
      <c r="U168" s="310">
        <f t="shared" si="25"/>
        <v>0</v>
      </c>
      <c r="V168" s="721">
        <f t="shared" si="24"/>
        <v>1</v>
      </c>
      <c r="W168" s="2102">
        <f>SUM(W154+W156+W158+W160+W162+W164+W166)</f>
        <v>1</v>
      </c>
      <c r="X168" s="340">
        <f>V168*W168</f>
        <v>1</v>
      </c>
      <c r="Y168" s="1924"/>
      <c r="Z168" s="1577"/>
      <c r="AA168" s="1578"/>
      <c r="AB168" s="1924"/>
      <c r="AC168" s="1577"/>
      <c r="AD168" s="1578"/>
      <c r="AE168" s="1924"/>
      <c r="AF168" s="1577"/>
      <c r="AG168" s="1578"/>
      <c r="AH168" s="1924"/>
      <c r="AI168" s="1577"/>
      <c r="AJ168" s="1747"/>
      <c r="AK168" s="314"/>
      <c r="AL168" s="264"/>
      <c r="AM168" s="264"/>
      <c r="AN168" s="264"/>
      <c r="AO168" s="264"/>
      <c r="AP168" s="264"/>
      <c r="AQ168" s="264"/>
      <c r="AR168" s="264"/>
      <c r="AS168" s="264"/>
    </row>
    <row r="169" spans="1:45" ht="14.25" customHeight="1">
      <c r="A169" s="1540"/>
      <c r="B169" s="1537"/>
      <c r="C169" s="1550"/>
      <c r="D169" s="1550"/>
      <c r="E169" s="1550"/>
      <c r="F169" s="1550"/>
      <c r="G169" s="1551"/>
      <c r="H169" s="1533"/>
      <c r="I169" s="316" t="s">
        <v>48</v>
      </c>
      <c r="J169" s="743">
        <f t="shared" ref="J169:U169" si="26">J155*$W$154+J157*$W$156+J159*$W$158+J161*$W$160+J163*$W$162+J165*$W$164+J167*$W$166</f>
        <v>0</v>
      </c>
      <c r="K169" s="743">
        <f t="shared" si="26"/>
        <v>0.12</v>
      </c>
      <c r="L169" s="743">
        <f t="shared" si="26"/>
        <v>0.12</v>
      </c>
      <c r="M169" s="743">
        <f t="shared" si="26"/>
        <v>8.0000000000000016E-2</v>
      </c>
      <c r="N169" s="743">
        <f t="shared" si="26"/>
        <v>0.18999999999999997</v>
      </c>
      <c r="O169" s="743">
        <f t="shared" si="26"/>
        <v>0.12</v>
      </c>
      <c r="P169" s="743">
        <f t="shared" si="26"/>
        <v>8.0000000000000016E-2</v>
      </c>
      <c r="Q169" s="743">
        <f t="shared" si="26"/>
        <v>0.13</v>
      </c>
      <c r="R169" s="743">
        <f t="shared" si="26"/>
        <v>0.06</v>
      </c>
      <c r="S169" s="743">
        <f t="shared" si="26"/>
        <v>0</v>
      </c>
      <c r="T169" s="743">
        <f t="shared" si="26"/>
        <v>0</v>
      </c>
      <c r="U169" s="743">
        <f t="shared" si="26"/>
        <v>0</v>
      </c>
      <c r="V169" s="741">
        <f t="shared" si="24"/>
        <v>0.89999999999999991</v>
      </c>
      <c r="W169" s="1533"/>
      <c r="X169" s="431">
        <f>+V169*W168</f>
        <v>0.89999999999999991</v>
      </c>
      <c r="Y169" s="1537"/>
      <c r="Z169" s="1550"/>
      <c r="AA169" s="1551"/>
      <c r="AB169" s="1537"/>
      <c r="AC169" s="1550"/>
      <c r="AD169" s="1551"/>
      <c r="AE169" s="1537"/>
      <c r="AF169" s="1550"/>
      <c r="AG169" s="1551"/>
      <c r="AH169" s="1537"/>
      <c r="AI169" s="1550"/>
      <c r="AJ169" s="1721"/>
      <c r="AK169" s="314"/>
      <c r="AL169" s="264"/>
      <c r="AM169" s="264"/>
      <c r="AN169" s="264"/>
      <c r="AO169" s="264"/>
      <c r="AP169" s="264"/>
      <c r="AQ169" s="264"/>
      <c r="AR169" s="264"/>
      <c r="AS169" s="264"/>
    </row>
    <row r="170" spans="1:45" ht="46.5" customHeight="1">
      <c r="A170" s="1967" t="s">
        <v>106</v>
      </c>
      <c r="B170" s="1555"/>
      <c r="C170" s="255" t="s">
        <v>107</v>
      </c>
      <c r="D170" s="255" t="s">
        <v>108</v>
      </c>
      <c r="E170" s="255" t="s">
        <v>28</v>
      </c>
      <c r="F170" s="255" t="s">
        <v>109</v>
      </c>
      <c r="G170" s="321" t="s">
        <v>110</v>
      </c>
      <c r="H170" s="1959" t="s">
        <v>111</v>
      </c>
      <c r="I170" s="1756"/>
      <c r="J170" s="255" t="s">
        <v>63</v>
      </c>
      <c r="K170" s="255" t="s">
        <v>64</v>
      </c>
      <c r="L170" s="255" t="s">
        <v>65</v>
      </c>
      <c r="M170" s="255" t="s">
        <v>66</v>
      </c>
      <c r="N170" s="255" t="s">
        <v>67</v>
      </c>
      <c r="O170" s="255" t="s">
        <v>68</v>
      </c>
      <c r="P170" s="255" t="s">
        <v>69</v>
      </c>
      <c r="Q170" s="255" t="s">
        <v>70</v>
      </c>
      <c r="R170" s="255" t="s">
        <v>71</v>
      </c>
      <c r="S170" s="255" t="s">
        <v>72</v>
      </c>
      <c r="T170" s="255" t="s">
        <v>73</v>
      </c>
      <c r="U170" s="255" t="s">
        <v>74</v>
      </c>
      <c r="V170" s="713" t="s">
        <v>75</v>
      </c>
      <c r="W170" s="713" t="s">
        <v>76</v>
      </c>
      <c r="X170" s="255" t="s">
        <v>77</v>
      </c>
      <c r="Y170" s="1959" t="s">
        <v>112</v>
      </c>
      <c r="Z170" s="1754"/>
      <c r="AA170" s="1756"/>
      <c r="AB170" s="1959" t="s">
        <v>116</v>
      </c>
      <c r="AC170" s="1754"/>
      <c r="AD170" s="1756"/>
      <c r="AE170" s="1959" t="s">
        <v>120</v>
      </c>
      <c r="AF170" s="1754"/>
      <c r="AG170" s="1756"/>
      <c r="AH170" s="1959" t="s">
        <v>740</v>
      </c>
      <c r="AI170" s="1754"/>
      <c r="AJ170" s="1749"/>
      <c r="AK170" s="264"/>
      <c r="AL170" s="264"/>
      <c r="AM170" s="264"/>
      <c r="AN170" s="264"/>
      <c r="AO170" s="264"/>
      <c r="AP170" s="264"/>
      <c r="AQ170" s="264"/>
      <c r="AR170" s="264"/>
      <c r="AS170" s="264"/>
    </row>
    <row r="171" spans="1:45" ht="30" customHeight="1">
      <c r="A171" s="1733"/>
      <c r="B171" s="1548"/>
      <c r="C171" s="1992" t="s">
        <v>1498</v>
      </c>
      <c r="D171" s="2100" t="s">
        <v>1499</v>
      </c>
      <c r="E171" s="1999">
        <v>30</v>
      </c>
      <c r="F171" s="2100" t="s">
        <v>1500</v>
      </c>
      <c r="G171" s="1932" t="s">
        <v>254</v>
      </c>
      <c r="H171" s="1951" t="s">
        <v>47</v>
      </c>
      <c r="I171" s="1583"/>
      <c r="J171" s="286"/>
      <c r="K171" s="286"/>
      <c r="L171" s="286"/>
      <c r="M171" s="286"/>
      <c r="N171" s="286"/>
      <c r="O171" s="774">
        <v>10</v>
      </c>
      <c r="P171" s="286"/>
      <c r="Q171" s="286"/>
      <c r="R171" s="774">
        <v>10</v>
      </c>
      <c r="S171" s="286"/>
      <c r="T171" s="286"/>
      <c r="U171" s="775">
        <v>10</v>
      </c>
      <c r="V171" s="742">
        <f>SUM(J171:U171)</f>
        <v>30</v>
      </c>
      <c r="W171" s="1963">
        <v>0.1</v>
      </c>
      <c r="X171" s="270">
        <f>+(V171/V171)*W171</f>
        <v>0.1</v>
      </c>
      <c r="Y171" s="2110" t="s">
        <v>1502</v>
      </c>
      <c r="Z171" s="1577"/>
      <c r="AA171" s="1578"/>
      <c r="AB171" s="1956" t="s">
        <v>1504</v>
      </c>
      <c r="AC171" s="1577"/>
      <c r="AD171" s="1578"/>
      <c r="AE171" s="1956" t="s">
        <v>1505</v>
      </c>
      <c r="AF171" s="1577"/>
      <c r="AG171" s="1578"/>
      <c r="AH171" s="1956"/>
      <c r="AI171" s="1577"/>
      <c r="AJ171" s="1747"/>
      <c r="AK171" s="264"/>
      <c r="AL171" s="264"/>
      <c r="AM171" s="264"/>
      <c r="AN171" s="264"/>
      <c r="AO171" s="264"/>
      <c r="AP171" s="264"/>
      <c r="AQ171" s="264"/>
      <c r="AR171" s="264"/>
      <c r="AS171" s="264"/>
    </row>
    <row r="172" spans="1:45" ht="30" customHeight="1">
      <c r="A172" s="1968"/>
      <c r="B172" s="1580"/>
      <c r="C172" s="1558"/>
      <c r="D172" s="1558"/>
      <c r="E172" s="1558"/>
      <c r="F172" s="1558"/>
      <c r="G172" s="1558"/>
      <c r="H172" s="1942" t="s">
        <v>78</v>
      </c>
      <c r="I172" s="1580"/>
      <c r="J172" s="293"/>
      <c r="K172" s="293"/>
      <c r="L172" s="293"/>
      <c r="M172" s="293"/>
      <c r="N172" s="293"/>
      <c r="O172" s="776">
        <v>10</v>
      </c>
      <c r="P172" s="293"/>
      <c r="Q172" s="293"/>
      <c r="R172" s="777">
        <v>15</v>
      </c>
      <c r="S172" s="293"/>
      <c r="T172" s="293"/>
      <c r="U172" s="647"/>
      <c r="V172" s="277">
        <v>20</v>
      </c>
      <c r="W172" s="1558"/>
      <c r="X172" s="270">
        <f>+V172/V171*W171</f>
        <v>6.6666666666666666E-2</v>
      </c>
      <c r="Y172" s="1557"/>
      <c r="Z172" s="1579"/>
      <c r="AA172" s="1580"/>
      <c r="AB172" s="1557"/>
      <c r="AC172" s="1579"/>
      <c r="AD172" s="1580"/>
      <c r="AE172" s="1557"/>
      <c r="AF172" s="1579"/>
      <c r="AG172" s="1580"/>
      <c r="AH172" s="1557"/>
      <c r="AI172" s="1579"/>
      <c r="AJ172" s="1923"/>
      <c r="AK172" s="264"/>
      <c r="AL172" s="264"/>
      <c r="AM172" s="264"/>
      <c r="AN172" s="264"/>
      <c r="AO172" s="264"/>
      <c r="AP172" s="264"/>
      <c r="AQ172" s="264"/>
      <c r="AR172" s="264"/>
      <c r="AS172" s="264"/>
    </row>
    <row r="173" spans="1:45" ht="14.25" customHeight="1">
      <c r="A173" s="1966" t="s">
        <v>1514</v>
      </c>
      <c r="B173" s="2109" t="s">
        <v>34</v>
      </c>
      <c r="C173" s="1577"/>
      <c r="D173" s="1577"/>
      <c r="E173" s="1577"/>
      <c r="F173" s="1577"/>
      <c r="G173" s="1577"/>
      <c r="H173" s="1577"/>
      <c r="I173" s="1577"/>
      <c r="J173" s="1577"/>
      <c r="K173" s="1577"/>
      <c r="L173" s="1577"/>
      <c r="M173" s="1577"/>
      <c r="N173" s="1577"/>
      <c r="O173" s="1577"/>
      <c r="P173" s="1577"/>
      <c r="Q173" s="1577"/>
      <c r="R173" s="1577"/>
      <c r="S173" s="1577"/>
      <c r="T173" s="1577"/>
      <c r="U173" s="1577"/>
      <c r="V173" s="1577"/>
      <c r="W173" s="1577"/>
      <c r="X173" s="1577"/>
      <c r="Y173" s="1577"/>
      <c r="Z173" s="1577"/>
      <c r="AA173" s="1577"/>
      <c r="AB173" s="1577"/>
      <c r="AC173" s="1577"/>
      <c r="AD173" s="1577"/>
      <c r="AE173" s="1577"/>
      <c r="AF173" s="1577"/>
      <c r="AG173" s="1577"/>
      <c r="AH173" s="1577"/>
      <c r="AI173" s="1577"/>
      <c r="AJ173" s="1578"/>
      <c r="AK173" s="264"/>
      <c r="AL173" s="264"/>
      <c r="AM173" s="264"/>
      <c r="AN173" s="264"/>
      <c r="AO173" s="264"/>
      <c r="AP173" s="264"/>
      <c r="AQ173" s="264"/>
      <c r="AR173" s="264"/>
      <c r="AS173" s="264"/>
    </row>
    <row r="174" spans="1:45" ht="12.75" customHeight="1">
      <c r="A174" s="1539"/>
      <c r="B174" s="1557"/>
      <c r="C174" s="1579"/>
      <c r="D174" s="1579"/>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D174" s="1579"/>
      <c r="AE174" s="1579"/>
      <c r="AF174" s="1579"/>
      <c r="AG174" s="1579"/>
      <c r="AH174" s="1579"/>
      <c r="AI174" s="1579"/>
      <c r="AJ174" s="1580"/>
      <c r="AK174" s="264"/>
      <c r="AL174" s="264"/>
      <c r="AM174" s="264"/>
      <c r="AN174" s="264"/>
      <c r="AO174" s="264"/>
      <c r="AP174" s="264"/>
      <c r="AQ174" s="264"/>
      <c r="AR174" s="264"/>
      <c r="AS174" s="264"/>
    </row>
    <row r="175" spans="1:45" ht="27.75" customHeight="1">
      <c r="A175" s="1539"/>
      <c r="B175" s="1934">
        <v>1</v>
      </c>
      <c r="C175" s="1928" t="s">
        <v>1516</v>
      </c>
      <c r="D175" s="1577"/>
      <c r="E175" s="1577"/>
      <c r="F175" s="1577"/>
      <c r="G175" s="1578"/>
      <c r="H175" s="1941" t="s">
        <v>79</v>
      </c>
      <c r="I175" s="377" t="s">
        <v>47</v>
      </c>
      <c r="J175" s="748"/>
      <c r="K175" s="749">
        <v>0.5</v>
      </c>
      <c r="L175" s="749">
        <v>0.5</v>
      </c>
      <c r="M175" s="748"/>
      <c r="N175" s="748"/>
      <c r="O175" s="748"/>
      <c r="P175" s="748"/>
      <c r="Q175" s="748"/>
      <c r="R175" s="748"/>
      <c r="S175" s="748"/>
      <c r="T175" s="748"/>
      <c r="U175" s="748"/>
      <c r="V175" s="721">
        <f t="shared" ref="V175:V190" si="27">SUM(J175:U175)</f>
        <v>1</v>
      </c>
      <c r="W175" s="1943">
        <v>0.2</v>
      </c>
      <c r="X175" s="420">
        <f>V175*W175</f>
        <v>0.2</v>
      </c>
      <c r="Y175" s="2024" t="s">
        <v>1526</v>
      </c>
      <c r="Z175" s="1577"/>
      <c r="AA175" s="1578"/>
      <c r="AB175" s="1922"/>
      <c r="AC175" s="1577"/>
      <c r="AD175" s="1578"/>
      <c r="AE175" s="1922"/>
      <c r="AF175" s="1577"/>
      <c r="AG175" s="1578"/>
      <c r="AH175" s="1922"/>
      <c r="AI175" s="1577"/>
      <c r="AJ175" s="1747"/>
      <c r="AK175" s="264"/>
      <c r="AL175" s="264"/>
      <c r="AM175" s="264"/>
      <c r="AN175" s="264"/>
      <c r="AO175" s="264"/>
      <c r="AP175" s="264"/>
      <c r="AQ175" s="264"/>
      <c r="AR175" s="264"/>
      <c r="AS175" s="264"/>
    </row>
    <row r="176" spans="1:45" ht="27.75" customHeight="1">
      <c r="A176" s="1539"/>
      <c r="B176" s="1558"/>
      <c r="C176" s="1557"/>
      <c r="D176" s="1579"/>
      <c r="E176" s="1579"/>
      <c r="F176" s="1579"/>
      <c r="G176" s="1580"/>
      <c r="H176" s="1558"/>
      <c r="I176" s="377" t="s">
        <v>48</v>
      </c>
      <c r="J176" s="748"/>
      <c r="K176" s="750">
        <v>0.5</v>
      </c>
      <c r="L176" s="750">
        <v>0.5</v>
      </c>
      <c r="M176" s="748"/>
      <c r="N176" s="748"/>
      <c r="O176" s="748"/>
      <c r="P176" s="748"/>
      <c r="Q176" s="748"/>
      <c r="R176" s="748"/>
      <c r="S176" s="748"/>
      <c r="T176" s="748"/>
      <c r="U176" s="748"/>
      <c r="V176" s="723">
        <f t="shared" si="27"/>
        <v>1</v>
      </c>
      <c r="W176" s="1558"/>
      <c r="X176" s="418">
        <f>+V176*W175</f>
        <v>0.2</v>
      </c>
      <c r="Y176" s="1557"/>
      <c r="Z176" s="1579"/>
      <c r="AA176" s="1580"/>
      <c r="AB176" s="1557"/>
      <c r="AC176" s="1579"/>
      <c r="AD176" s="1580"/>
      <c r="AE176" s="1557"/>
      <c r="AF176" s="1579"/>
      <c r="AG176" s="1580"/>
      <c r="AH176" s="1557"/>
      <c r="AI176" s="1579"/>
      <c r="AJ176" s="1923"/>
      <c r="AK176" s="264"/>
      <c r="AL176" s="264"/>
      <c r="AM176" s="264"/>
      <c r="AN176" s="264"/>
      <c r="AO176" s="264"/>
      <c r="AP176" s="264"/>
      <c r="AQ176" s="264"/>
      <c r="AR176" s="264"/>
      <c r="AS176" s="264"/>
    </row>
    <row r="177" spans="1:45" ht="27.75" customHeight="1">
      <c r="A177" s="1539"/>
      <c r="B177" s="1934">
        <v>2</v>
      </c>
      <c r="C177" s="1928" t="s">
        <v>1528</v>
      </c>
      <c r="D177" s="1577"/>
      <c r="E177" s="1577"/>
      <c r="F177" s="1577"/>
      <c r="G177" s="1578"/>
      <c r="H177" s="1941" t="s">
        <v>79</v>
      </c>
      <c r="I177" s="377" t="s">
        <v>47</v>
      </c>
      <c r="J177" s="748"/>
      <c r="K177" s="748"/>
      <c r="L177" s="749">
        <v>0.1</v>
      </c>
      <c r="M177" s="749">
        <v>0.1</v>
      </c>
      <c r="N177" s="749">
        <v>0.1</v>
      </c>
      <c r="O177" s="749">
        <v>0.1</v>
      </c>
      <c r="P177" s="749">
        <v>0.1</v>
      </c>
      <c r="Q177" s="749">
        <v>0.1</v>
      </c>
      <c r="R177" s="749">
        <v>0.1</v>
      </c>
      <c r="S177" s="749">
        <v>0.1</v>
      </c>
      <c r="T177" s="749">
        <v>0.1</v>
      </c>
      <c r="U177" s="749">
        <v>0.1</v>
      </c>
      <c r="V177" s="721">
        <f t="shared" si="27"/>
        <v>0.99999999999999989</v>
      </c>
      <c r="W177" s="1943">
        <v>0.2</v>
      </c>
      <c r="X177" s="420">
        <f>V177*W177</f>
        <v>0.19999999999999998</v>
      </c>
      <c r="Y177" s="2024" t="s">
        <v>1529</v>
      </c>
      <c r="Z177" s="1577"/>
      <c r="AA177" s="1578"/>
      <c r="AB177" s="2105" t="s">
        <v>1532</v>
      </c>
      <c r="AC177" s="1577"/>
      <c r="AD177" s="1578"/>
      <c r="AE177" s="2105" t="s">
        <v>1535</v>
      </c>
      <c r="AF177" s="1577"/>
      <c r="AG177" s="1578"/>
      <c r="AH177" s="1922"/>
      <c r="AI177" s="1577"/>
      <c r="AJ177" s="1747"/>
      <c r="AK177" s="264"/>
      <c r="AL177" s="264"/>
      <c r="AM177" s="264"/>
      <c r="AN177" s="264"/>
      <c r="AO177" s="264"/>
      <c r="AP177" s="264"/>
      <c r="AQ177" s="264"/>
      <c r="AR177" s="264"/>
      <c r="AS177" s="264"/>
    </row>
    <row r="178" spans="1:45" ht="27.75" customHeight="1">
      <c r="A178" s="1539"/>
      <c r="B178" s="1558"/>
      <c r="C178" s="1557"/>
      <c r="D178" s="1579"/>
      <c r="E178" s="1579"/>
      <c r="F178" s="1579"/>
      <c r="G178" s="1580"/>
      <c r="H178" s="1558"/>
      <c r="I178" s="377" t="s">
        <v>48</v>
      </c>
      <c r="J178" s="748"/>
      <c r="K178" s="748"/>
      <c r="L178" s="750">
        <v>0.1</v>
      </c>
      <c r="M178" s="750">
        <v>0.1</v>
      </c>
      <c r="N178" s="750">
        <v>0.1</v>
      </c>
      <c r="O178" s="750">
        <v>0.1</v>
      </c>
      <c r="P178" s="750">
        <v>0.1</v>
      </c>
      <c r="Q178" s="750">
        <v>0.1</v>
      </c>
      <c r="R178" s="750">
        <v>0.1</v>
      </c>
      <c r="S178" s="748"/>
      <c r="T178" s="748"/>
      <c r="U178" s="748"/>
      <c r="V178" s="723">
        <f t="shared" si="27"/>
        <v>0.7</v>
      </c>
      <c r="W178" s="1558"/>
      <c r="X178" s="418">
        <f>+V178*W177</f>
        <v>0.13999999999999999</v>
      </c>
      <c r="Y178" s="1557"/>
      <c r="Z178" s="1579"/>
      <c r="AA178" s="1580"/>
      <c r="AB178" s="1557"/>
      <c r="AC178" s="1579"/>
      <c r="AD178" s="1580"/>
      <c r="AE178" s="1557"/>
      <c r="AF178" s="1579"/>
      <c r="AG178" s="1580"/>
      <c r="AH178" s="1557"/>
      <c r="AI178" s="1579"/>
      <c r="AJ178" s="1923"/>
      <c r="AK178" s="264"/>
      <c r="AL178" s="264"/>
      <c r="AM178" s="264"/>
      <c r="AN178" s="264"/>
      <c r="AO178" s="264"/>
      <c r="AP178" s="264"/>
      <c r="AQ178" s="264"/>
      <c r="AR178" s="264"/>
      <c r="AS178" s="264"/>
    </row>
    <row r="179" spans="1:45" ht="27.75" customHeight="1">
      <c r="A179" s="1539"/>
      <c r="B179" s="1934">
        <v>3</v>
      </c>
      <c r="C179" s="1928" t="s">
        <v>1539</v>
      </c>
      <c r="D179" s="1577"/>
      <c r="E179" s="1577"/>
      <c r="F179" s="1577"/>
      <c r="G179" s="1578"/>
      <c r="H179" s="1941" t="s">
        <v>79</v>
      </c>
      <c r="I179" s="377" t="s">
        <v>47</v>
      </c>
      <c r="J179" s="748"/>
      <c r="K179" s="748"/>
      <c r="L179" s="748"/>
      <c r="M179" s="748"/>
      <c r="N179" s="749">
        <v>0.33329999999999999</v>
      </c>
      <c r="O179" s="748"/>
      <c r="P179" s="748"/>
      <c r="Q179" s="749">
        <v>0.33329999999999999</v>
      </c>
      <c r="R179" s="748"/>
      <c r="S179" s="748"/>
      <c r="T179" s="749">
        <v>0.33329999999999999</v>
      </c>
      <c r="U179" s="748"/>
      <c r="V179" s="721">
        <f t="shared" si="27"/>
        <v>0.99990000000000001</v>
      </c>
      <c r="W179" s="1943">
        <v>0.2</v>
      </c>
      <c r="X179" s="420">
        <f>V179*W179</f>
        <v>0.19998000000000002</v>
      </c>
      <c r="Y179" s="1922"/>
      <c r="Z179" s="1577"/>
      <c r="AA179" s="1578"/>
      <c r="AB179" s="2105" t="s">
        <v>1540</v>
      </c>
      <c r="AC179" s="1577"/>
      <c r="AD179" s="1578"/>
      <c r="AE179" s="2105" t="s">
        <v>1541</v>
      </c>
      <c r="AF179" s="1577"/>
      <c r="AG179" s="1578"/>
      <c r="AH179" s="1922"/>
      <c r="AI179" s="1577"/>
      <c r="AJ179" s="1747"/>
      <c r="AK179" s="264"/>
      <c r="AL179" s="264"/>
      <c r="AM179" s="264"/>
      <c r="AN179" s="264"/>
      <c r="AO179" s="264"/>
      <c r="AP179" s="264"/>
      <c r="AQ179" s="264"/>
      <c r="AR179" s="264"/>
      <c r="AS179" s="264"/>
    </row>
    <row r="180" spans="1:45" ht="27.75" customHeight="1">
      <c r="A180" s="1539"/>
      <c r="B180" s="1558"/>
      <c r="C180" s="1557"/>
      <c r="D180" s="1579"/>
      <c r="E180" s="1579"/>
      <c r="F180" s="1579"/>
      <c r="G180" s="1580"/>
      <c r="H180" s="1558"/>
      <c r="I180" s="377" t="s">
        <v>48</v>
      </c>
      <c r="J180" s="748"/>
      <c r="K180" s="748"/>
      <c r="L180" s="748"/>
      <c r="M180" s="748"/>
      <c r="N180" s="750">
        <v>0.33329999999999999</v>
      </c>
      <c r="O180" s="748"/>
      <c r="P180" s="748"/>
      <c r="Q180" s="750">
        <v>0.33329999999999999</v>
      </c>
      <c r="R180" s="748"/>
      <c r="S180" s="748"/>
      <c r="T180" s="748"/>
      <c r="U180" s="748"/>
      <c r="V180" s="723">
        <f t="shared" si="27"/>
        <v>0.66659999999999997</v>
      </c>
      <c r="W180" s="1558"/>
      <c r="X180" s="418">
        <f>+V180*W179</f>
        <v>0.13331999999999999</v>
      </c>
      <c r="Y180" s="1557"/>
      <c r="Z180" s="1579"/>
      <c r="AA180" s="1580"/>
      <c r="AB180" s="1557"/>
      <c r="AC180" s="1579"/>
      <c r="AD180" s="1580"/>
      <c r="AE180" s="1557"/>
      <c r="AF180" s="1579"/>
      <c r="AG180" s="1580"/>
      <c r="AH180" s="1557"/>
      <c r="AI180" s="1579"/>
      <c r="AJ180" s="1923"/>
      <c r="AK180" s="264"/>
      <c r="AL180" s="264"/>
      <c r="AM180" s="264"/>
      <c r="AN180" s="264"/>
      <c r="AO180" s="264"/>
      <c r="AP180" s="264"/>
      <c r="AQ180" s="264"/>
      <c r="AR180" s="264"/>
      <c r="AS180" s="264"/>
    </row>
    <row r="181" spans="1:45" ht="27.75" customHeight="1">
      <c r="A181" s="1539"/>
      <c r="B181" s="1934">
        <v>4</v>
      </c>
      <c r="C181" s="1928" t="s">
        <v>1542</v>
      </c>
      <c r="D181" s="1577"/>
      <c r="E181" s="1577"/>
      <c r="F181" s="1577"/>
      <c r="G181" s="1578"/>
      <c r="H181" s="1941" t="s">
        <v>79</v>
      </c>
      <c r="I181" s="377" t="s">
        <v>47</v>
      </c>
      <c r="J181" s="748"/>
      <c r="K181" s="748"/>
      <c r="L181" s="748"/>
      <c r="M181" s="748"/>
      <c r="N181" s="748"/>
      <c r="O181" s="749">
        <v>0.33329999999999999</v>
      </c>
      <c r="P181" s="748"/>
      <c r="Q181" s="748"/>
      <c r="R181" s="749">
        <v>0.33329999999999999</v>
      </c>
      <c r="S181" s="748"/>
      <c r="T181" s="748"/>
      <c r="U181" s="749">
        <v>0.33329999999999999</v>
      </c>
      <c r="V181" s="721">
        <f t="shared" si="27"/>
        <v>0.99990000000000001</v>
      </c>
      <c r="W181" s="1943">
        <v>0.4</v>
      </c>
      <c r="X181" s="420">
        <f>V181*W181</f>
        <v>0.39996000000000004</v>
      </c>
      <c r="Y181" s="1922"/>
      <c r="Z181" s="1577"/>
      <c r="AA181" s="1578"/>
      <c r="AB181" s="2105" t="s">
        <v>1543</v>
      </c>
      <c r="AC181" s="1577"/>
      <c r="AD181" s="1578"/>
      <c r="AE181" s="2024" t="s">
        <v>1544</v>
      </c>
      <c r="AF181" s="1577"/>
      <c r="AG181" s="1578"/>
      <c r="AH181" s="1922"/>
      <c r="AI181" s="1577"/>
      <c r="AJ181" s="1747"/>
      <c r="AK181" s="264"/>
      <c r="AL181" s="264"/>
      <c r="AM181" s="264"/>
      <c r="AN181" s="264"/>
      <c r="AO181" s="264"/>
      <c r="AP181" s="264"/>
      <c r="AQ181" s="264"/>
      <c r="AR181" s="264"/>
      <c r="AS181" s="264"/>
    </row>
    <row r="182" spans="1:45" ht="27.75" customHeight="1">
      <c r="A182" s="1539"/>
      <c r="B182" s="1558"/>
      <c r="C182" s="1557"/>
      <c r="D182" s="1579"/>
      <c r="E182" s="1579"/>
      <c r="F182" s="1579"/>
      <c r="G182" s="1580"/>
      <c r="H182" s="1558"/>
      <c r="I182" s="377" t="s">
        <v>48</v>
      </c>
      <c r="J182" s="748"/>
      <c r="K182" s="748"/>
      <c r="L182" s="748"/>
      <c r="M182" s="748"/>
      <c r="N182" s="748"/>
      <c r="O182" s="750">
        <v>0.33329999999999999</v>
      </c>
      <c r="P182" s="778"/>
      <c r="Q182" s="778"/>
      <c r="R182" s="750">
        <v>0.33329999999999999</v>
      </c>
      <c r="S182" s="748"/>
      <c r="T182" s="748"/>
      <c r="U182" s="748"/>
      <c r="V182" s="723">
        <f t="shared" si="27"/>
        <v>0.66659999999999997</v>
      </c>
      <c r="W182" s="1558"/>
      <c r="X182" s="418">
        <f>+V182*W181</f>
        <v>0.26663999999999999</v>
      </c>
      <c r="Y182" s="1557"/>
      <c r="Z182" s="1579"/>
      <c r="AA182" s="1580"/>
      <c r="AB182" s="1557"/>
      <c r="AC182" s="1579"/>
      <c r="AD182" s="1580"/>
      <c r="AE182" s="1557"/>
      <c r="AF182" s="1579"/>
      <c r="AG182" s="1580"/>
      <c r="AH182" s="1557"/>
      <c r="AI182" s="1579"/>
      <c r="AJ182" s="1923"/>
      <c r="AK182" s="264"/>
      <c r="AL182" s="264"/>
      <c r="AM182" s="264"/>
      <c r="AN182" s="264"/>
      <c r="AO182" s="264"/>
      <c r="AP182" s="264"/>
      <c r="AQ182" s="264"/>
      <c r="AR182" s="264"/>
      <c r="AS182" s="264"/>
    </row>
    <row r="183" spans="1:45" ht="24.75" hidden="1" customHeight="1">
      <c r="A183" s="1539"/>
      <c r="B183" s="1934">
        <v>5</v>
      </c>
      <c r="C183" s="1998"/>
      <c r="D183" s="1577"/>
      <c r="E183" s="1577"/>
      <c r="F183" s="1577"/>
      <c r="G183" s="1578"/>
      <c r="H183" s="1941" t="s">
        <v>79</v>
      </c>
      <c r="I183" s="377" t="s">
        <v>47</v>
      </c>
      <c r="J183" s="389"/>
      <c r="K183" s="389"/>
      <c r="L183" s="389"/>
      <c r="M183" s="389"/>
      <c r="N183" s="389"/>
      <c r="O183" s="389"/>
      <c r="P183" s="389"/>
      <c r="Q183" s="389"/>
      <c r="R183" s="389"/>
      <c r="S183" s="389"/>
      <c r="T183" s="389"/>
      <c r="U183" s="389"/>
      <c r="V183" s="721">
        <f t="shared" si="27"/>
        <v>0</v>
      </c>
      <c r="W183" s="1943"/>
      <c r="X183" s="420">
        <f>V183*W183</f>
        <v>0</v>
      </c>
      <c r="Y183" s="1922"/>
      <c r="Z183" s="1577"/>
      <c r="AA183" s="1578"/>
      <c r="AB183" s="1922"/>
      <c r="AC183" s="1577"/>
      <c r="AD183" s="1578"/>
      <c r="AE183" s="1922"/>
      <c r="AF183" s="1577"/>
      <c r="AG183" s="1578"/>
      <c r="AH183" s="1922"/>
      <c r="AI183" s="1577"/>
      <c r="AJ183" s="1747"/>
      <c r="AK183" s="264"/>
      <c r="AL183" s="264"/>
      <c r="AM183" s="264"/>
      <c r="AN183" s="264"/>
      <c r="AO183" s="264"/>
      <c r="AP183" s="264"/>
      <c r="AQ183" s="264"/>
      <c r="AR183" s="264"/>
      <c r="AS183" s="264"/>
    </row>
    <row r="184" spans="1:45" ht="40.5" hidden="1" customHeight="1">
      <c r="A184" s="1539"/>
      <c r="B184" s="1558"/>
      <c r="C184" s="1557"/>
      <c r="D184" s="1579"/>
      <c r="E184" s="1579"/>
      <c r="F184" s="1579"/>
      <c r="G184" s="1580"/>
      <c r="H184" s="1558"/>
      <c r="I184" s="377" t="s">
        <v>48</v>
      </c>
      <c r="J184" s="389"/>
      <c r="K184" s="389"/>
      <c r="L184" s="389"/>
      <c r="M184" s="389"/>
      <c r="N184" s="389"/>
      <c r="O184" s="389"/>
      <c r="P184" s="389"/>
      <c r="Q184" s="389"/>
      <c r="R184" s="389"/>
      <c r="S184" s="389"/>
      <c r="T184" s="389"/>
      <c r="U184" s="389"/>
      <c r="V184" s="722">
        <f t="shared" si="27"/>
        <v>0</v>
      </c>
      <c r="W184" s="1558"/>
      <c r="X184" s="418">
        <f>+V184*W183</f>
        <v>0</v>
      </c>
      <c r="Y184" s="1557"/>
      <c r="Z184" s="1579"/>
      <c r="AA184" s="1580"/>
      <c r="AB184" s="1557"/>
      <c r="AC184" s="1579"/>
      <c r="AD184" s="1580"/>
      <c r="AE184" s="1557"/>
      <c r="AF184" s="1579"/>
      <c r="AG184" s="1580"/>
      <c r="AH184" s="1557"/>
      <c r="AI184" s="1579"/>
      <c r="AJ184" s="1923"/>
      <c r="AK184" s="264"/>
      <c r="AL184" s="264"/>
      <c r="AM184" s="264"/>
      <c r="AN184" s="264"/>
      <c r="AO184" s="264"/>
      <c r="AP184" s="264"/>
      <c r="AQ184" s="264"/>
      <c r="AR184" s="264"/>
      <c r="AS184" s="264"/>
    </row>
    <row r="185" spans="1:45" ht="40.5" hidden="1" customHeight="1">
      <c r="A185" s="1539"/>
      <c r="B185" s="1934">
        <v>6</v>
      </c>
      <c r="C185" s="1928"/>
      <c r="D185" s="1577"/>
      <c r="E185" s="1577"/>
      <c r="F185" s="1577"/>
      <c r="G185" s="1578"/>
      <c r="H185" s="1941" t="s">
        <v>79</v>
      </c>
      <c r="I185" s="377" t="s">
        <v>47</v>
      </c>
      <c r="J185" s="389"/>
      <c r="K185" s="389"/>
      <c r="L185" s="389"/>
      <c r="M185" s="389"/>
      <c r="N185" s="389"/>
      <c r="O185" s="389"/>
      <c r="P185" s="389"/>
      <c r="Q185" s="389"/>
      <c r="R185" s="389"/>
      <c r="S185" s="389"/>
      <c r="T185" s="389"/>
      <c r="U185" s="389"/>
      <c r="V185" s="721">
        <f t="shared" si="27"/>
        <v>0</v>
      </c>
      <c r="W185" s="1943"/>
      <c r="X185" s="420">
        <f>V185*W185</f>
        <v>0</v>
      </c>
      <c r="Y185" s="1922"/>
      <c r="Z185" s="1577"/>
      <c r="AA185" s="1578"/>
      <c r="AB185" s="1922"/>
      <c r="AC185" s="1577"/>
      <c r="AD185" s="1578"/>
      <c r="AE185" s="1922"/>
      <c r="AF185" s="1577"/>
      <c r="AG185" s="1578"/>
      <c r="AH185" s="1922"/>
      <c r="AI185" s="1577"/>
      <c r="AJ185" s="1747"/>
      <c r="AK185" s="264"/>
      <c r="AL185" s="264"/>
      <c r="AM185" s="264"/>
      <c r="AN185" s="264"/>
      <c r="AO185" s="264"/>
      <c r="AP185" s="264"/>
      <c r="AQ185" s="264"/>
      <c r="AR185" s="264"/>
      <c r="AS185" s="264"/>
    </row>
    <row r="186" spans="1:45" ht="21" hidden="1" customHeight="1">
      <c r="A186" s="1539"/>
      <c r="B186" s="1558"/>
      <c r="C186" s="1557"/>
      <c r="D186" s="1579"/>
      <c r="E186" s="1579"/>
      <c r="F186" s="1579"/>
      <c r="G186" s="1580"/>
      <c r="H186" s="1558"/>
      <c r="I186" s="377" t="s">
        <v>48</v>
      </c>
      <c r="J186" s="389"/>
      <c r="K186" s="389"/>
      <c r="L186" s="389"/>
      <c r="M186" s="389"/>
      <c r="N186" s="389"/>
      <c r="O186" s="389"/>
      <c r="P186" s="389"/>
      <c r="Q186" s="389"/>
      <c r="R186" s="389"/>
      <c r="S186" s="389"/>
      <c r="T186" s="389"/>
      <c r="U186" s="389"/>
      <c r="V186" s="722">
        <f t="shared" si="27"/>
        <v>0</v>
      </c>
      <c r="W186" s="1558"/>
      <c r="X186" s="418">
        <f>+V186*W185</f>
        <v>0</v>
      </c>
      <c r="Y186" s="1557"/>
      <c r="Z186" s="1579"/>
      <c r="AA186" s="1580"/>
      <c r="AB186" s="1557"/>
      <c r="AC186" s="1579"/>
      <c r="AD186" s="1580"/>
      <c r="AE186" s="1557"/>
      <c r="AF186" s="1579"/>
      <c r="AG186" s="1580"/>
      <c r="AH186" s="1557"/>
      <c r="AI186" s="1579"/>
      <c r="AJ186" s="1923"/>
      <c r="AK186" s="264"/>
      <c r="AL186" s="264"/>
      <c r="AM186" s="264"/>
      <c r="AN186" s="264"/>
      <c r="AO186" s="264"/>
      <c r="AP186" s="264"/>
      <c r="AQ186" s="264"/>
      <c r="AR186" s="264"/>
      <c r="AS186" s="264"/>
    </row>
    <row r="187" spans="1:45" ht="14.25" hidden="1" customHeight="1">
      <c r="A187" s="1539"/>
      <c r="B187" s="1922">
        <v>7</v>
      </c>
      <c r="C187" s="1928"/>
      <c r="D187" s="1577"/>
      <c r="E187" s="1577"/>
      <c r="F187" s="1577"/>
      <c r="G187" s="1578"/>
      <c r="H187" s="1941" t="s">
        <v>79</v>
      </c>
      <c r="I187" s="377" t="s">
        <v>47</v>
      </c>
      <c r="J187" s="389"/>
      <c r="K187" s="389"/>
      <c r="L187" s="389"/>
      <c r="M187" s="389"/>
      <c r="N187" s="389"/>
      <c r="O187" s="389"/>
      <c r="P187" s="389"/>
      <c r="Q187" s="389"/>
      <c r="R187" s="389"/>
      <c r="S187" s="389"/>
      <c r="T187" s="389"/>
      <c r="U187" s="389"/>
      <c r="V187" s="721">
        <f t="shared" si="27"/>
        <v>0</v>
      </c>
      <c r="W187" s="1943"/>
      <c r="X187" s="420">
        <f>V187*W187</f>
        <v>0</v>
      </c>
      <c r="Y187" s="1922"/>
      <c r="Z187" s="1577"/>
      <c r="AA187" s="1578"/>
      <c r="AB187" s="1922"/>
      <c r="AC187" s="1577"/>
      <c r="AD187" s="1578"/>
      <c r="AE187" s="1922"/>
      <c r="AF187" s="1577"/>
      <c r="AG187" s="1578"/>
      <c r="AH187" s="1922"/>
      <c r="AI187" s="1577"/>
      <c r="AJ187" s="1747"/>
      <c r="AK187" s="264"/>
      <c r="AL187" s="264"/>
      <c r="AM187" s="264"/>
      <c r="AN187" s="264"/>
      <c r="AO187" s="264"/>
      <c r="AP187" s="264"/>
      <c r="AQ187" s="264"/>
      <c r="AR187" s="264"/>
      <c r="AS187" s="264"/>
    </row>
    <row r="188" spans="1:45" ht="14.25" hidden="1" customHeight="1">
      <c r="A188" s="1539"/>
      <c r="B188" s="1536"/>
      <c r="C188" s="1557"/>
      <c r="D188" s="1579"/>
      <c r="E188" s="1579"/>
      <c r="F188" s="1579"/>
      <c r="G188" s="1580"/>
      <c r="H188" s="1558"/>
      <c r="I188" s="377" t="s">
        <v>48</v>
      </c>
      <c r="J188" s="378"/>
      <c r="K188" s="780"/>
      <c r="L188" s="780"/>
      <c r="M188" s="780"/>
      <c r="N188" s="780"/>
      <c r="O188" s="780"/>
      <c r="P188" s="780"/>
      <c r="Q188" s="780"/>
      <c r="R188" s="780"/>
      <c r="S188" s="780"/>
      <c r="T188" s="780"/>
      <c r="U188" s="780"/>
      <c r="V188" s="739">
        <f t="shared" si="27"/>
        <v>0</v>
      </c>
      <c r="W188" s="1961"/>
      <c r="X188" s="424">
        <f>+V188*W187</f>
        <v>0</v>
      </c>
      <c r="Y188" s="1557"/>
      <c r="Z188" s="1579"/>
      <c r="AA188" s="1580"/>
      <c r="AB188" s="1557"/>
      <c r="AC188" s="1579"/>
      <c r="AD188" s="1580"/>
      <c r="AE188" s="1557"/>
      <c r="AF188" s="1579"/>
      <c r="AG188" s="1580"/>
      <c r="AH188" s="1557"/>
      <c r="AI188" s="1579"/>
      <c r="AJ188" s="1923"/>
      <c r="AK188" s="264"/>
      <c r="AL188" s="264"/>
      <c r="AM188" s="264"/>
      <c r="AN188" s="264"/>
      <c r="AO188" s="264"/>
      <c r="AP188" s="264"/>
      <c r="AQ188" s="264"/>
      <c r="AR188" s="264"/>
      <c r="AS188" s="264"/>
    </row>
    <row r="189" spans="1:45" ht="14.25" customHeight="1">
      <c r="A189" s="1539"/>
      <c r="B189" s="1944" t="s">
        <v>85</v>
      </c>
      <c r="C189" s="1577"/>
      <c r="D189" s="1577"/>
      <c r="E189" s="1577"/>
      <c r="F189" s="1577"/>
      <c r="G189" s="1578"/>
      <c r="H189" s="1925" t="s">
        <v>79</v>
      </c>
      <c r="I189" s="308" t="s">
        <v>47</v>
      </c>
      <c r="J189" s="310">
        <f t="shared" ref="J189:U189" si="28">+J175*$W$175+J177*$W$177+J179*$W$179+J181*$W$181+J183*$W$183+J185*$W$185+J187*$W$187</f>
        <v>0</v>
      </c>
      <c r="K189" s="310">
        <f t="shared" si="28"/>
        <v>0.1</v>
      </c>
      <c r="L189" s="310">
        <f t="shared" si="28"/>
        <v>0.12000000000000001</v>
      </c>
      <c r="M189" s="310">
        <f t="shared" si="28"/>
        <v>2.0000000000000004E-2</v>
      </c>
      <c r="N189" s="310">
        <f t="shared" si="28"/>
        <v>8.6660000000000001E-2</v>
      </c>
      <c r="O189" s="310">
        <f t="shared" si="28"/>
        <v>0.15332000000000001</v>
      </c>
      <c r="P189" s="310">
        <f t="shared" si="28"/>
        <v>2.0000000000000004E-2</v>
      </c>
      <c r="Q189" s="310">
        <f t="shared" si="28"/>
        <v>8.6660000000000001E-2</v>
      </c>
      <c r="R189" s="310">
        <f t="shared" si="28"/>
        <v>0.15332000000000001</v>
      </c>
      <c r="S189" s="310">
        <f t="shared" si="28"/>
        <v>2.0000000000000004E-2</v>
      </c>
      <c r="T189" s="310">
        <f t="shared" si="28"/>
        <v>8.6660000000000001E-2</v>
      </c>
      <c r="U189" s="310">
        <f t="shared" si="28"/>
        <v>0.15332000000000001</v>
      </c>
      <c r="V189" s="339">
        <f t="shared" si="27"/>
        <v>0.99994000000000005</v>
      </c>
      <c r="W189" s="2102">
        <f>SUM(W175+W177+W179+W181+W183+W185+W187)</f>
        <v>1</v>
      </c>
      <c r="X189" s="340">
        <f>V189*W189</f>
        <v>0.99994000000000005</v>
      </c>
      <c r="Y189" s="1924"/>
      <c r="Z189" s="1577"/>
      <c r="AA189" s="1578"/>
      <c r="AB189" s="1924"/>
      <c r="AC189" s="1577"/>
      <c r="AD189" s="1578"/>
      <c r="AE189" s="1924"/>
      <c r="AF189" s="1577"/>
      <c r="AG189" s="1578"/>
      <c r="AH189" s="1924"/>
      <c r="AI189" s="1577"/>
      <c r="AJ189" s="1747"/>
      <c r="AK189" s="314"/>
      <c r="AL189" s="264"/>
      <c r="AM189" s="264"/>
      <c r="AN189" s="264"/>
      <c r="AO189" s="264"/>
      <c r="AP189" s="264"/>
      <c r="AQ189" s="264"/>
      <c r="AR189" s="264"/>
      <c r="AS189" s="264"/>
    </row>
    <row r="190" spans="1:45" ht="14.25" customHeight="1">
      <c r="A190" s="1540"/>
      <c r="B190" s="1537"/>
      <c r="C190" s="1550"/>
      <c r="D190" s="1550"/>
      <c r="E190" s="1550"/>
      <c r="F190" s="1550"/>
      <c r="G190" s="1551"/>
      <c r="H190" s="1533"/>
      <c r="I190" s="316" t="s">
        <v>48</v>
      </c>
      <c r="J190" s="743">
        <f t="shared" ref="J190:U190" si="29">J176*$W$175+J178*$W$177+J180*$W$179+J182*$W$181+J184*$W$183+J186*$W$185+J188*$W$187</f>
        <v>0</v>
      </c>
      <c r="K190" s="743">
        <f t="shared" si="29"/>
        <v>0.1</v>
      </c>
      <c r="L190" s="743">
        <f t="shared" si="29"/>
        <v>0.12000000000000001</v>
      </c>
      <c r="M190" s="743">
        <f t="shared" si="29"/>
        <v>2.0000000000000004E-2</v>
      </c>
      <c r="N190" s="743">
        <f t="shared" si="29"/>
        <v>8.6660000000000001E-2</v>
      </c>
      <c r="O190" s="743">
        <f t="shared" si="29"/>
        <v>0.15332000000000001</v>
      </c>
      <c r="P190" s="743">
        <f t="shared" si="29"/>
        <v>2.0000000000000004E-2</v>
      </c>
      <c r="Q190" s="743">
        <f t="shared" si="29"/>
        <v>8.6660000000000001E-2</v>
      </c>
      <c r="R190" s="743">
        <f t="shared" si="29"/>
        <v>0.15332000000000001</v>
      </c>
      <c r="S190" s="743">
        <f t="shared" si="29"/>
        <v>0</v>
      </c>
      <c r="T190" s="743">
        <f t="shared" si="29"/>
        <v>0</v>
      </c>
      <c r="U190" s="743">
        <f t="shared" si="29"/>
        <v>0</v>
      </c>
      <c r="V190" s="741">
        <f t="shared" si="27"/>
        <v>0.73996000000000006</v>
      </c>
      <c r="W190" s="1533"/>
      <c r="X190" s="431">
        <f>+V190*W189</f>
        <v>0.73996000000000006</v>
      </c>
      <c r="Y190" s="1537"/>
      <c r="Z190" s="1550"/>
      <c r="AA190" s="1551"/>
      <c r="AB190" s="1537"/>
      <c r="AC190" s="1550"/>
      <c r="AD190" s="1551"/>
      <c r="AE190" s="1537"/>
      <c r="AF190" s="1550"/>
      <c r="AG190" s="1551"/>
      <c r="AH190" s="1537"/>
      <c r="AI190" s="1550"/>
      <c r="AJ190" s="1721"/>
      <c r="AK190" s="314"/>
      <c r="AL190" s="264"/>
      <c r="AM190" s="264"/>
      <c r="AN190" s="264"/>
      <c r="AO190" s="264"/>
      <c r="AP190" s="264"/>
      <c r="AQ190" s="264"/>
      <c r="AR190" s="264"/>
      <c r="AS190" s="264"/>
    </row>
    <row r="191" spans="1:45" ht="28.5" customHeight="1">
      <c r="A191" s="1967" t="s">
        <v>106</v>
      </c>
      <c r="B191" s="1555"/>
      <c r="C191" s="255" t="s">
        <v>107</v>
      </c>
      <c r="D191" s="255" t="s">
        <v>108</v>
      </c>
      <c r="E191" s="255" t="s">
        <v>28</v>
      </c>
      <c r="F191" s="255" t="s">
        <v>109</v>
      </c>
      <c r="G191" s="321" t="s">
        <v>110</v>
      </c>
      <c r="H191" s="1959" t="s">
        <v>111</v>
      </c>
      <c r="I191" s="1756"/>
      <c r="J191" s="255" t="s">
        <v>63</v>
      </c>
      <c r="K191" s="255" t="s">
        <v>64</v>
      </c>
      <c r="L191" s="255" t="s">
        <v>65</v>
      </c>
      <c r="M191" s="255" t="s">
        <v>66</v>
      </c>
      <c r="N191" s="255" t="s">
        <v>67</v>
      </c>
      <c r="O191" s="255" t="s">
        <v>68</v>
      </c>
      <c r="P191" s="255" t="s">
        <v>69</v>
      </c>
      <c r="Q191" s="255" t="s">
        <v>70</v>
      </c>
      <c r="R191" s="255" t="s">
        <v>71</v>
      </c>
      <c r="S191" s="255" t="s">
        <v>72</v>
      </c>
      <c r="T191" s="255" t="s">
        <v>73</v>
      </c>
      <c r="U191" s="255" t="s">
        <v>74</v>
      </c>
      <c r="V191" s="713" t="s">
        <v>75</v>
      </c>
      <c r="W191" s="713" t="s">
        <v>76</v>
      </c>
      <c r="X191" s="255" t="s">
        <v>77</v>
      </c>
      <c r="Y191" s="1959" t="s">
        <v>112</v>
      </c>
      <c r="Z191" s="1754"/>
      <c r="AA191" s="1756"/>
      <c r="AB191" s="1959" t="s">
        <v>116</v>
      </c>
      <c r="AC191" s="1754"/>
      <c r="AD191" s="1756"/>
      <c r="AE191" s="1959" t="s">
        <v>120</v>
      </c>
      <c r="AF191" s="1754"/>
      <c r="AG191" s="1756"/>
      <c r="AH191" s="1959" t="s">
        <v>740</v>
      </c>
      <c r="AI191" s="1754"/>
      <c r="AJ191" s="1749"/>
      <c r="AK191" s="264"/>
      <c r="AL191" s="264"/>
      <c r="AM191" s="264"/>
      <c r="AN191" s="264"/>
      <c r="AO191" s="264"/>
      <c r="AP191" s="264"/>
      <c r="AQ191" s="264"/>
      <c r="AR191" s="264"/>
      <c r="AS191" s="264"/>
    </row>
    <row r="192" spans="1:45" ht="28.5" customHeight="1">
      <c r="A192" s="1733"/>
      <c r="B192" s="1548"/>
      <c r="C192" s="1932" t="s">
        <v>1119</v>
      </c>
      <c r="D192" s="1932" t="s">
        <v>1545</v>
      </c>
      <c r="E192" s="1949">
        <v>10</v>
      </c>
      <c r="F192" s="1949" t="s">
        <v>1546</v>
      </c>
      <c r="G192" s="1932" t="s">
        <v>254</v>
      </c>
      <c r="H192" s="1951" t="s">
        <v>47</v>
      </c>
      <c r="I192" s="1583"/>
      <c r="J192" s="733"/>
      <c r="K192" s="733"/>
      <c r="L192" s="733"/>
      <c r="M192" s="733"/>
      <c r="N192" s="733">
        <v>2</v>
      </c>
      <c r="O192" s="733">
        <v>2</v>
      </c>
      <c r="P192" s="733">
        <v>2</v>
      </c>
      <c r="Q192" s="733">
        <v>2</v>
      </c>
      <c r="R192" s="733">
        <v>2</v>
      </c>
      <c r="S192" s="733"/>
      <c r="T192" s="733"/>
      <c r="U192" s="733"/>
      <c r="V192" s="742">
        <f t="shared" ref="V192:V193" si="30">SUM(J192:U192)</f>
        <v>10</v>
      </c>
      <c r="W192" s="1963">
        <v>0.1</v>
      </c>
      <c r="X192" s="270">
        <f>+(V192/V192)*W192</f>
        <v>0.1</v>
      </c>
      <c r="Y192" s="2106" t="s">
        <v>1547</v>
      </c>
      <c r="Z192" s="1577"/>
      <c r="AA192" s="1578"/>
      <c r="AB192" s="1956" t="s">
        <v>1548</v>
      </c>
      <c r="AC192" s="1577"/>
      <c r="AD192" s="1578"/>
      <c r="AE192" s="1956" t="s">
        <v>1549</v>
      </c>
      <c r="AF192" s="1577"/>
      <c r="AG192" s="1578"/>
      <c r="AH192" s="1956"/>
      <c r="AI192" s="1577"/>
      <c r="AJ192" s="1747"/>
      <c r="AK192" s="264"/>
      <c r="AL192" s="264"/>
      <c r="AM192" s="264"/>
      <c r="AN192" s="264"/>
      <c r="AO192" s="264"/>
      <c r="AP192" s="264"/>
      <c r="AQ192" s="264"/>
      <c r="AR192" s="264"/>
      <c r="AS192" s="264"/>
    </row>
    <row r="193" spans="1:45" ht="28.5" customHeight="1">
      <c r="A193" s="1968"/>
      <c r="B193" s="1580"/>
      <c r="C193" s="1558"/>
      <c r="D193" s="1558"/>
      <c r="E193" s="1558"/>
      <c r="F193" s="1558"/>
      <c r="G193" s="1558"/>
      <c r="H193" s="1942" t="s">
        <v>78</v>
      </c>
      <c r="I193" s="1580"/>
      <c r="J193" s="771"/>
      <c r="K193" s="771"/>
      <c r="L193" s="771"/>
      <c r="M193" s="771"/>
      <c r="N193" s="785">
        <v>2</v>
      </c>
      <c r="O193" s="785">
        <v>2</v>
      </c>
      <c r="P193" s="785">
        <v>1</v>
      </c>
      <c r="Q193" s="785">
        <v>2</v>
      </c>
      <c r="R193" s="785">
        <v>1</v>
      </c>
      <c r="S193" s="771"/>
      <c r="T193" s="771"/>
      <c r="U193" s="771"/>
      <c r="V193" s="786">
        <f t="shared" si="30"/>
        <v>8</v>
      </c>
      <c r="W193" s="1558"/>
      <c r="X193" s="270">
        <f>+V193/V192*W192</f>
        <v>8.0000000000000016E-2</v>
      </c>
      <c r="Y193" s="1557"/>
      <c r="Z193" s="1579"/>
      <c r="AA193" s="1580"/>
      <c r="AB193" s="1557"/>
      <c r="AC193" s="1579"/>
      <c r="AD193" s="1580"/>
      <c r="AE193" s="1557"/>
      <c r="AF193" s="1579"/>
      <c r="AG193" s="1580"/>
      <c r="AH193" s="1557"/>
      <c r="AI193" s="1579"/>
      <c r="AJ193" s="1923"/>
      <c r="AK193" s="264"/>
      <c r="AL193" s="264"/>
      <c r="AM193" s="264"/>
      <c r="AN193" s="264"/>
      <c r="AO193" s="264"/>
      <c r="AP193" s="264"/>
      <c r="AQ193" s="264"/>
      <c r="AR193" s="264"/>
      <c r="AS193" s="264"/>
    </row>
    <row r="194" spans="1:45" ht="15.75" customHeight="1">
      <c r="A194" s="1966" t="s">
        <v>1546</v>
      </c>
      <c r="B194" s="1952" t="s">
        <v>34</v>
      </c>
      <c r="C194" s="1582"/>
      <c r="D194" s="1582"/>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C194" s="1582"/>
      <c r="AD194" s="1582"/>
      <c r="AE194" s="1582"/>
      <c r="AF194" s="1582"/>
      <c r="AG194" s="1582"/>
      <c r="AH194" s="1582"/>
      <c r="AI194" s="1582"/>
      <c r="AJ194" s="1751"/>
      <c r="AK194" s="264"/>
      <c r="AL194" s="264"/>
      <c r="AM194" s="264"/>
      <c r="AN194" s="264"/>
      <c r="AO194" s="264"/>
      <c r="AP194" s="264"/>
      <c r="AQ194" s="264"/>
      <c r="AR194" s="264"/>
      <c r="AS194" s="264"/>
    </row>
    <row r="195" spans="1:45" ht="30.75" customHeight="1">
      <c r="A195" s="1539"/>
      <c r="B195" s="1922">
        <v>1</v>
      </c>
      <c r="C195" s="2010" t="s">
        <v>1559</v>
      </c>
      <c r="D195" s="1577"/>
      <c r="E195" s="1577"/>
      <c r="F195" s="1577"/>
      <c r="G195" s="1578"/>
      <c r="H195" s="1926" t="s">
        <v>79</v>
      </c>
      <c r="I195" s="285" t="s">
        <v>47</v>
      </c>
      <c r="J195" s="286"/>
      <c r="K195" s="286"/>
      <c r="L195" s="286"/>
      <c r="M195" s="286">
        <v>0.25</v>
      </c>
      <c r="N195" s="286">
        <v>0.25</v>
      </c>
      <c r="O195" s="286">
        <v>0.25</v>
      </c>
      <c r="P195" s="286">
        <v>0.25</v>
      </c>
      <c r="Q195" s="286"/>
      <c r="R195" s="286"/>
      <c r="S195" s="286"/>
      <c r="T195" s="286"/>
      <c r="U195" s="286"/>
      <c r="V195" s="721">
        <f t="shared" ref="V195:V208" si="31">SUM(J195:U195)</f>
        <v>1</v>
      </c>
      <c r="W195" s="1943">
        <v>0.2</v>
      </c>
      <c r="X195" s="420">
        <v>0.2</v>
      </c>
      <c r="Y195" s="1922" t="s">
        <v>1561</v>
      </c>
      <c r="Z195" s="1577"/>
      <c r="AA195" s="1578"/>
      <c r="AB195" s="2098" t="s">
        <v>1563</v>
      </c>
      <c r="AC195" s="1577"/>
      <c r="AD195" s="1578"/>
      <c r="AE195" s="2105" t="s">
        <v>1564</v>
      </c>
      <c r="AF195" s="1577"/>
      <c r="AG195" s="1578"/>
      <c r="AH195" s="1922"/>
      <c r="AI195" s="1577"/>
      <c r="AJ195" s="1747"/>
      <c r="AK195" s="264"/>
      <c r="AL195" s="264"/>
      <c r="AM195" s="264"/>
      <c r="AN195" s="264"/>
      <c r="AO195" s="264"/>
      <c r="AP195" s="264"/>
      <c r="AQ195" s="264"/>
      <c r="AR195" s="264"/>
      <c r="AS195" s="264"/>
    </row>
    <row r="196" spans="1:45" ht="30.75" customHeight="1">
      <c r="A196" s="1539"/>
      <c r="B196" s="1557"/>
      <c r="C196" s="1557"/>
      <c r="D196" s="1579"/>
      <c r="E196" s="1579"/>
      <c r="F196" s="1579"/>
      <c r="G196" s="1580"/>
      <c r="H196" s="1930"/>
      <c r="I196" s="291" t="s">
        <v>48</v>
      </c>
      <c r="J196" s="293"/>
      <c r="K196" s="293"/>
      <c r="L196" s="294">
        <v>0.25</v>
      </c>
      <c r="M196" s="293"/>
      <c r="N196" s="294">
        <v>0.25</v>
      </c>
      <c r="O196" s="294">
        <v>0.25</v>
      </c>
      <c r="P196" s="294">
        <v>0.25</v>
      </c>
      <c r="Q196" s="293"/>
      <c r="R196" s="293"/>
      <c r="S196" s="293"/>
      <c r="T196" s="293"/>
      <c r="U196" s="293"/>
      <c r="V196" s="723">
        <f t="shared" si="31"/>
        <v>1</v>
      </c>
      <c r="W196" s="1558"/>
      <c r="X196" s="418">
        <f>+V196*W195</f>
        <v>0.2</v>
      </c>
      <c r="Y196" s="1557"/>
      <c r="Z196" s="1579"/>
      <c r="AA196" s="1580"/>
      <c r="AB196" s="1557"/>
      <c r="AC196" s="1579"/>
      <c r="AD196" s="1580"/>
      <c r="AE196" s="1557"/>
      <c r="AF196" s="1579"/>
      <c r="AG196" s="1580"/>
      <c r="AH196" s="1557"/>
      <c r="AI196" s="1579"/>
      <c r="AJ196" s="1923"/>
      <c r="AK196" s="264"/>
      <c r="AL196" s="264"/>
      <c r="AM196" s="264"/>
      <c r="AN196" s="264"/>
      <c r="AO196" s="264"/>
      <c r="AP196" s="264"/>
      <c r="AQ196" s="264"/>
      <c r="AR196" s="264"/>
      <c r="AS196" s="264"/>
    </row>
    <row r="197" spans="1:45" ht="30.75" customHeight="1">
      <c r="A197" s="1539"/>
      <c r="B197" s="1922">
        <v>2</v>
      </c>
      <c r="C197" s="2010" t="s">
        <v>1566</v>
      </c>
      <c r="D197" s="1577"/>
      <c r="E197" s="1577"/>
      <c r="F197" s="1577"/>
      <c r="G197" s="1578"/>
      <c r="H197" s="1926" t="s">
        <v>79</v>
      </c>
      <c r="I197" s="285" t="s">
        <v>47</v>
      </c>
      <c r="J197" s="286"/>
      <c r="K197" s="286"/>
      <c r="L197" s="286"/>
      <c r="M197" s="286">
        <f t="shared" ref="M197:R197" si="32">1/6</f>
        <v>0.16666666666666666</v>
      </c>
      <c r="N197" s="286">
        <f t="shared" si="32"/>
        <v>0.16666666666666666</v>
      </c>
      <c r="O197" s="286">
        <f t="shared" si="32"/>
        <v>0.16666666666666666</v>
      </c>
      <c r="P197" s="286">
        <f t="shared" si="32"/>
        <v>0.16666666666666666</v>
      </c>
      <c r="Q197" s="286">
        <f t="shared" si="32"/>
        <v>0.16666666666666666</v>
      </c>
      <c r="R197" s="286">
        <f t="shared" si="32"/>
        <v>0.16666666666666666</v>
      </c>
      <c r="S197" s="286"/>
      <c r="T197" s="286"/>
      <c r="U197" s="286"/>
      <c r="V197" s="721">
        <f t="shared" si="31"/>
        <v>0.99999999999999989</v>
      </c>
      <c r="W197" s="1943">
        <v>0.2</v>
      </c>
      <c r="X197" s="420">
        <f>V197*W197</f>
        <v>0.19999999999999998</v>
      </c>
      <c r="Y197" s="1922"/>
      <c r="Z197" s="1577"/>
      <c r="AA197" s="1578"/>
      <c r="AB197" s="2098" t="s">
        <v>1574</v>
      </c>
      <c r="AC197" s="1577"/>
      <c r="AD197" s="1578"/>
      <c r="AE197" s="2105" t="s">
        <v>1577</v>
      </c>
      <c r="AF197" s="1577"/>
      <c r="AG197" s="1578"/>
      <c r="AH197" s="1922"/>
      <c r="AI197" s="1577"/>
      <c r="AJ197" s="1747"/>
      <c r="AK197" s="264"/>
      <c r="AL197" s="264"/>
      <c r="AM197" s="264"/>
      <c r="AN197" s="264"/>
      <c r="AO197" s="264"/>
      <c r="AP197" s="264"/>
      <c r="AQ197" s="264"/>
      <c r="AR197" s="264"/>
      <c r="AS197" s="264"/>
    </row>
    <row r="198" spans="1:45" ht="30.75" customHeight="1">
      <c r="A198" s="1539"/>
      <c r="B198" s="1557"/>
      <c r="C198" s="1557"/>
      <c r="D198" s="1579"/>
      <c r="E198" s="1579"/>
      <c r="F198" s="1579"/>
      <c r="G198" s="1580"/>
      <c r="H198" s="1930"/>
      <c r="I198" s="291" t="s">
        <v>48</v>
      </c>
      <c r="J198" s="293"/>
      <c r="K198" s="293"/>
      <c r="L198" s="293"/>
      <c r="M198" s="294">
        <v>0.16669999999999999</v>
      </c>
      <c r="N198" s="294">
        <v>0.16669999999999999</v>
      </c>
      <c r="O198" s="294">
        <v>0.16669999999999999</v>
      </c>
      <c r="P198" s="294">
        <v>0.16669999999999999</v>
      </c>
      <c r="Q198" s="294">
        <v>0.16669999999999999</v>
      </c>
      <c r="R198" s="293"/>
      <c r="S198" s="293"/>
      <c r="T198" s="293"/>
      <c r="U198" s="293"/>
      <c r="V198" s="723">
        <f t="shared" si="31"/>
        <v>0.83349999999999991</v>
      </c>
      <c r="W198" s="1558"/>
      <c r="X198" s="418">
        <f>+V198*W197</f>
        <v>0.16669999999999999</v>
      </c>
      <c r="Y198" s="1557"/>
      <c r="Z198" s="1579"/>
      <c r="AA198" s="1580"/>
      <c r="AB198" s="1557"/>
      <c r="AC198" s="1579"/>
      <c r="AD198" s="1580"/>
      <c r="AE198" s="1557"/>
      <c r="AF198" s="1579"/>
      <c r="AG198" s="1580"/>
      <c r="AH198" s="1557"/>
      <c r="AI198" s="1579"/>
      <c r="AJ198" s="1923"/>
      <c r="AK198" s="264"/>
      <c r="AL198" s="264"/>
      <c r="AM198" s="264"/>
      <c r="AN198" s="264"/>
      <c r="AO198" s="264"/>
      <c r="AP198" s="264"/>
      <c r="AQ198" s="264"/>
      <c r="AR198" s="264"/>
      <c r="AS198" s="264"/>
    </row>
    <row r="199" spans="1:45" ht="30.75" customHeight="1">
      <c r="A199" s="1539"/>
      <c r="B199" s="1922">
        <v>3</v>
      </c>
      <c r="C199" s="2010" t="s">
        <v>1582</v>
      </c>
      <c r="D199" s="1577"/>
      <c r="E199" s="1577"/>
      <c r="F199" s="1577"/>
      <c r="G199" s="1578"/>
      <c r="H199" s="1926" t="s">
        <v>79</v>
      </c>
      <c r="I199" s="285" t="s">
        <v>47</v>
      </c>
      <c r="J199" s="286"/>
      <c r="K199" s="286"/>
      <c r="L199" s="286"/>
      <c r="M199" s="286"/>
      <c r="N199" s="286">
        <v>0.2</v>
      </c>
      <c r="O199" s="286">
        <v>0.2</v>
      </c>
      <c r="P199" s="286">
        <v>0.2</v>
      </c>
      <c r="Q199" s="286">
        <v>0.2</v>
      </c>
      <c r="R199" s="286">
        <v>0.2</v>
      </c>
      <c r="S199" s="286"/>
      <c r="T199" s="286"/>
      <c r="U199" s="286"/>
      <c r="V199" s="721">
        <f t="shared" si="31"/>
        <v>1</v>
      </c>
      <c r="W199" s="1943">
        <v>0.3</v>
      </c>
      <c r="X199" s="420">
        <f>V199*W199</f>
        <v>0.3</v>
      </c>
      <c r="Y199" s="1922"/>
      <c r="Z199" s="1577"/>
      <c r="AA199" s="1578"/>
      <c r="AB199" s="2098" t="s">
        <v>1586</v>
      </c>
      <c r="AC199" s="1577"/>
      <c r="AD199" s="1578"/>
      <c r="AE199" s="2105" t="s">
        <v>1589</v>
      </c>
      <c r="AF199" s="1577"/>
      <c r="AG199" s="1578"/>
      <c r="AH199" s="1922"/>
      <c r="AI199" s="1577"/>
      <c r="AJ199" s="1747"/>
      <c r="AK199" s="264"/>
      <c r="AL199" s="264"/>
      <c r="AM199" s="264"/>
      <c r="AN199" s="264"/>
      <c r="AO199" s="264"/>
      <c r="AP199" s="264"/>
      <c r="AQ199" s="264"/>
      <c r="AR199" s="264"/>
      <c r="AS199" s="264"/>
    </row>
    <row r="200" spans="1:45" ht="30.75" customHeight="1">
      <c r="A200" s="1539"/>
      <c r="B200" s="1557"/>
      <c r="C200" s="1557"/>
      <c r="D200" s="1579"/>
      <c r="E200" s="1579"/>
      <c r="F200" s="1579"/>
      <c r="G200" s="1580"/>
      <c r="H200" s="1930"/>
      <c r="I200" s="291" t="s">
        <v>48</v>
      </c>
      <c r="J200" s="293"/>
      <c r="K200" s="293"/>
      <c r="L200" s="293"/>
      <c r="M200" s="293"/>
      <c r="N200" s="294">
        <v>0.2</v>
      </c>
      <c r="O200" s="294">
        <v>0.2</v>
      </c>
      <c r="P200" s="294">
        <v>0.2</v>
      </c>
      <c r="Q200" s="294">
        <v>0.2</v>
      </c>
      <c r="R200" s="293"/>
      <c r="S200" s="293"/>
      <c r="T200" s="293"/>
      <c r="U200" s="293"/>
      <c r="V200" s="723">
        <f t="shared" si="31"/>
        <v>0.8</v>
      </c>
      <c r="W200" s="1558"/>
      <c r="X200" s="418">
        <f>+V200*W199</f>
        <v>0.24</v>
      </c>
      <c r="Y200" s="1557"/>
      <c r="Z200" s="1579"/>
      <c r="AA200" s="1580"/>
      <c r="AB200" s="1557"/>
      <c r="AC200" s="1579"/>
      <c r="AD200" s="1580"/>
      <c r="AE200" s="1557"/>
      <c r="AF200" s="1579"/>
      <c r="AG200" s="1580"/>
      <c r="AH200" s="1557"/>
      <c r="AI200" s="1579"/>
      <c r="AJ200" s="1923"/>
      <c r="AK200" s="264"/>
      <c r="AL200" s="264"/>
      <c r="AM200" s="264"/>
      <c r="AN200" s="264"/>
      <c r="AO200" s="264"/>
      <c r="AP200" s="264"/>
      <c r="AQ200" s="264"/>
      <c r="AR200" s="264"/>
      <c r="AS200" s="264"/>
    </row>
    <row r="201" spans="1:45" ht="30.75" customHeight="1">
      <c r="A201" s="1539"/>
      <c r="B201" s="1922">
        <v>4</v>
      </c>
      <c r="C201" s="2010" t="s">
        <v>1596</v>
      </c>
      <c r="D201" s="1577"/>
      <c r="E201" s="1577"/>
      <c r="F201" s="1577"/>
      <c r="G201" s="1578"/>
      <c r="H201" s="1926" t="s">
        <v>79</v>
      </c>
      <c r="I201" s="285" t="s">
        <v>47</v>
      </c>
      <c r="J201" s="286"/>
      <c r="K201" s="286"/>
      <c r="L201" s="286"/>
      <c r="M201" s="286"/>
      <c r="N201" s="286">
        <v>0.2</v>
      </c>
      <c r="O201" s="286">
        <v>0.2</v>
      </c>
      <c r="P201" s="286">
        <v>0.2</v>
      </c>
      <c r="Q201" s="286">
        <v>0.2</v>
      </c>
      <c r="R201" s="286">
        <v>0.2</v>
      </c>
      <c r="S201" s="286"/>
      <c r="T201" s="286"/>
      <c r="U201" s="286"/>
      <c r="V201" s="721">
        <f t="shared" si="31"/>
        <v>1</v>
      </c>
      <c r="W201" s="1943">
        <v>0.3</v>
      </c>
      <c r="X201" s="420">
        <f>V201*W201</f>
        <v>0.3</v>
      </c>
      <c r="Y201" s="1922"/>
      <c r="Z201" s="1577"/>
      <c r="AA201" s="1578"/>
      <c r="AB201" s="2098" t="s">
        <v>1598</v>
      </c>
      <c r="AC201" s="1577"/>
      <c r="AD201" s="1578"/>
      <c r="AE201" s="2105" t="s">
        <v>1599</v>
      </c>
      <c r="AF201" s="1577"/>
      <c r="AG201" s="1578"/>
      <c r="AH201" s="1922"/>
      <c r="AI201" s="1577"/>
      <c r="AJ201" s="1747"/>
      <c r="AK201" s="264"/>
      <c r="AL201" s="264"/>
      <c r="AM201" s="264"/>
      <c r="AN201" s="264"/>
      <c r="AO201" s="264"/>
      <c r="AP201" s="264"/>
      <c r="AQ201" s="264"/>
      <c r="AR201" s="264"/>
      <c r="AS201" s="264"/>
    </row>
    <row r="202" spans="1:45" ht="30.75" customHeight="1">
      <c r="A202" s="1539"/>
      <c r="B202" s="1557"/>
      <c r="C202" s="1557"/>
      <c r="D202" s="1579"/>
      <c r="E202" s="1579"/>
      <c r="F202" s="1579"/>
      <c r="G202" s="1580"/>
      <c r="H202" s="1930"/>
      <c r="I202" s="291" t="s">
        <v>48</v>
      </c>
      <c r="J202" s="293"/>
      <c r="K202" s="293"/>
      <c r="L202" s="293"/>
      <c r="M202" s="293"/>
      <c r="N202" s="294">
        <v>0.2</v>
      </c>
      <c r="O202" s="294">
        <v>0.2</v>
      </c>
      <c r="P202" s="294">
        <v>0.2</v>
      </c>
      <c r="Q202" s="294">
        <v>0.2</v>
      </c>
      <c r="R202" s="293"/>
      <c r="S202" s="293"/>
      <c r="T202" s="293"/>
      <c r="U202" s="293"/>
      <c r="V202" s="723">
        <f t="shared" si="31"/>
        <v>0.8</v>
      </c>
      <c r="W202" s="1558"/>
      <c r="X202" s="418">
        <f>+V202*W201</f>
        <v>0.24</v>
      </c>
      <c r="Y202" s="1557"/>
      <c r="Z202" s="1579"/>
      <c r="AA202" s="1580"/>
      <c r="AB202" s="1557"/>
      <c r="AC202" s="1579"/>
      <c r="AD202" s="1580"/>
      <c r="AE202" s="1557"/>
      <c r="AF202" s="1579"/>
      <c r="AG202" s="1580"/>
      <c r="AH202" s="1557"/>
      <c r="AI202" s="1579"/>
      <c r="AJ202" s="1923"/>
      <c r="AK202" s="264"/>
      <c r="AL202" s="264"/>
      <c r="AM202" s="264"/>
      <c r="AN202" s="264"/>
      <c r="AO202" s="264"/>
      <c r="AP202" s="264"/>
      <c r="AQ202" s="264"/>
      <c r="AR202" s="264"/>
      <c r="AS202" s="264"/>
    </row>
    <row r="203" spans="1:45" ht="40.5" hidden="1" customHeight="1">
      <c r="A203" s="1539"/>
      <c r="B203" s="1922">
        <v>5</v>
      </c>
      <c r="C203" s="1928"/>
      <c r="D203" s="1577"/>
      <c r="E203" s="1577"/>
      <c r="F203" s="1577"/>
      <c r="G203" s="1578"/>
      <c r="H203" s="1926" t="s">
        <v>79</v>
      </c>
      <c r="I203" s="285" t="s">
        <v>47</v>
      </c>
      <c r="J203" s="361"/>
      <c r="K203" s="361"/>
      <c r="L203" s="361"/>
      <c r="M203" s="361"/>
      <c r="N203" s="361"/>
      <c r="O203" s="361"/>
      <c r="P203" s="361"/>
      <c r="Q203" s="361"/>
      <c r="R203" s="361"/>
      <c r="S203" s="361"/>
      <c r="T203" s="361"/>
      <c r="U203" s="361"/>
      <c r="V203" s="721">
        <f t="shared" si="31"/>
        <v>0</v>
      </c>
      <c r="W203" s="1943"/>
      <c r="X203" s="420">
        <f>V203*W203</f>
        <v>0</v>
      </c>
      <c r="Y203" s="1922"/>
      <c r="Z203" s="1577"/>
      <c r="AA203" s="1578"/>
      <c r="AB203" s="1922"/>
      <c r="AC203" s="1577"/>
      <c r="AD203" s="1578"/>
      <c r="AE203" s="1922"/>
      <c r="AF203" s="1577"/>
      <c r="AG203" s="1578"/>
      <c r="AH203" s="1922"/>
      <c r="AI203" s="1577"/>
      <c r="AJ203" s="1747"/>
      <c r="AK203" s="264"/>
      <c r="AL203" s="264"/>
      <c r="AM203" s="264"/>
      <c r="AN203" s="264"/>
      <c r="AO203" s="264"/>
      <c r="AP203" s="264"/>
      <c r="AQ203" s="264"/>
      <c r="AR203" s="264"/>
      <c r="AS203" s="264"/>
    </row>
    <row r="204" spans="1:45" ht="40.5" hidden="1" customHeight="1">
      <c r="A204" s="1539"/>
      <c r="B204" s="1557"/>
      <c r="C204" s="1557"/>
      <c r="D204" s="1579"/>
      <c r="E204" s="1579"/>
      <c r="F204" s="1579"/>
      <c r="G204" s="1580"/>
      <c r="H204" s="1930"/>
      <c r="I204" s="291" t="s">
        <v>48</v>
      </c>
      <c r="J204" s="361"/>
      <c r="K204" s="361"/>
      <c r="L204" s="361"/>
      <c r="M204" s="361"/>
      <c r="N204" s="361"/>
      <c r="O204" s="361"/>
      <c r="P204" s="361"/>
      <c r="Q204" s="361"/>
      <c r="R204" s="361"/>
      <c r="S204" s="361"/>
      <c r="T204" s="361"/>
      <c r="U204" s="361"/>
      <c r="V204" s="722">
        <f t="shared" si="31"/>
        <v>0</v>
      </c>
      <c r="W204" s="1558"/>
      <c r="X204" s="418">
        <f>+V204*W203</f>
        <v>0</v>
      </c>
      <c r="Y204" s="1557"/>
      <c r="Z204" s="1579"/>
      <c r="AA204" s="1580"/>
      <c r="AB204" s="1557"/>
      <c r="AC204" s="1579"/>
      <c r="AD204" s="1580"/>
      <c r="AE204" s="1557"/>
      <c r="AF204" s="1579"/>
      <c r="AG204" s="1580"/>
      <c r="AH204" s="1557"/>
      <c r="AI204" s="1579"/>
      <c r="AJ204" s="1923"/>
      <c r="AK204" s="264"/>
      <c r="AL204" s="264"/>
      <c r="AM204" s="264"/>
      <c r="AN204" s="264"/>
      <c r="AO204" s="264"/>
      <c r="AP204" s="264"/>
      <c r="AQ204" s="264"/>
      <c r="AR204" s="264"/>
      <c r="AS204" s="264"/>
    </row>
    <row r="205" spans="1:45" ht="19.5" hidden="1" customHeight="1">
      <c r="A205" s="1539"/>
      <c r="B205" s="1922">
        <v>6</v>
      </c>
      <c r="C205" s="1928"/>
      <c r="D205" s="1577"/>
      <c r="E205" s="1577"/>
      <c r="F205" s="1577"/>
      <c r="G205" s="1578"/>
      <c r="H205" s="1926" t="s">
        <v>79</v>
      </c>
      <c r="I205" s="285" t="s">
        <v>47</v>
      </c>
      <c r="J205" s="361"/>
      <c r="K205" s="361"/>
      <c r="L205" s="361"/>
      <c r="M205" s="361"/>
      <c r="N205" s="361"/>
      <c r="O205" s="361"/>
      <c r="P205" s="361"/>
      <c r="Q205" s="361"/>
      <c r="R205" s="361"/>
      <c r="S205" s="361"/>
      <c r="T205" s="361"/>
      <c r="U205" s="361"/>
      <c r="V205" s="721">
        <f t="shared" si="31"/>
        <v>0</v>
      </c>
      <c r="W205" s="1943"/>
      <c r="X205" s="420">
        <f>V205*W205</f>
        <v>0</v>
      </c>
      <c r="Y205" s="1922"/>
      <c r="Z205" s="1577"/>
      <c r="AA205" s="1578"/>
      <c r="AB205" s="1922"/>
      <c r="AC205" s="1577"/>
      <c r="AD205" s="1578"/>
      <c r="AE205" s="1922"/>
      <c r="AF205" s="1577"/>
      <c r="AG205" s="1578"/>
      <c r="AH205" s="1922"/>
      <c r="AI205" s="1577"/>
      <c r="AJ205" s="1747"/>
      <c r="AK205" s="264"/>
      <c r="AL205" s="264"/>
      <c r="AM205" s="264"/>
      <c r="AN205" s="264"/>
      <c r="AO205" s="264"/>
      <c r="AP205" s="264"/>
      <c r="AQ205" s="264"/>
      <c r="AR205" s="264"/>
      <c r="AS205" s="264"/>
    </row>
    <row r="206" spans="1:45" ht="14.25" hidden="1" customHeight="1">
      <c r="A206" s="1539"/>
      <c r="B206" s="1557"/>
      <c r="C206" s="1557"/>
      <c r="D206" s="1579"/>
      <c r="E206" s="1579"/>
      <c r="F206" s="1579"/>
      <c r="G206" s="1580"/>
      <c r="H206" s="1930"/>
      <c r="I206" s="291" t="s">
        <v>48</v>
      </c>
      <c r="J206" s="361"/>
      <c r="K206" s="361"/>
      <c r="L206" s="361"/>
      <c r="M206" s="361"/>
      <c r="N206" s="361"/>
      <c r="O206" s="361"/>
      <c r="P206" s="361"/>
      <c r="Q206" s="361"/>
      <c r="R206" s="361"/>
      <c r="S206" s="361"/>
      <c r="T206" s="361"/>
      <c r="U206" s="361"/>
      <c r="V206" s="722">
        <f t="shared" si="31"/>
        <v>0</v>
      </c>
      <c r="W206" s="1558"/>
      <c r="X206" s="418">
        <f>+V206*W205</f>
        <v>0</v>
      </c>
      <c r="Y206" s="1557"/>
      <c r="Z206" s="1579"/>
      <c r="AA206" s="1580"/>
      <c r="AB206" s="1557"/>
      <c r="AC206" s="1579"/>
      <c r="AD206" s="1580"/>
      <c r="AE206" s="1557"/>
      <c r="AF206" s="1579"/>
      <c r="AG206" s="1580"/>
      <c r="AH206" s="1557"/>
      <c r="AI206" s="1579"/>
      <c r="AJ206" s="1923"/>
      <c r="AK206" s="264"/>
      <c r="AL206" s="264"/>
      <c r="AM206" s="264"/>
      <c r="AN206" s="264"/>
      <c r="AO206" s="264"/>
      <c r="AP206" s="264"/>
      <c r="AQ206" s="264"/>
      <c r="AR206" s="264"/>
      <c r="AS206" s="264"/>
    </row>
    <row r="207" spans="1:45" ht="14.25" customHeight="1">
      <c r="A207" s="1539"/>
      <c r="B207" s="1944" t="s">
        <v>85</v>
      </c>
      <c r="C207" s="1577"/>
      <c r="D207" s="1577"/>
      <c r="E207" s="1577"/>
      <c r="F207" s="1577"/>
      <c r="G207" s="1578"/>
      <c r="H207" s="1925" t="s">
        <v>79</v>
      </c>
      <c r="I207" s="308" t="s">
        <v>47</v>
      </c>
      <c r="J207" s="364">
        <f t="shared" ref="J207:U207" si="33">+J195*$W$195+J197*$W$197+J199*$W$199+J201*$W$201+J203*$W$203+J205*$W$205</f>
        <v>0</v>
      </c>
      <c r="K207" s="364">
        <f t="shared" si="33"/>
        <v>0</v>
      </c>
      <c r="L207" s="340">
        <f t="shared" si="33"/>
        <v>0</v>
      </c>
      <c r="M207" s="340">
        <f t="shared" si="33"/>
        <v>8.3333333333333343E-2</v>
      </c>
      <c r="N207" s="340">
        <f t="shared" si="33"/>
        <v>0.20333333333333334</v>
      </c>
      <c r="O207" s="340">
        <f t="shared" si="33"/>
        <v>0.20333333333333334</v>
      </c>
      <c r="P207" s="340">
        <f t="shared" si="33"/>
        <v>0.20333333333333334</v>
      </c>
      <c r="Q207" s="340">
        <f t="shared" si="33"/>
        <v>0.15333333333333332</v>
      </c>
      <c r="R207" s="340">
        <f t="shared" si="33"/>
        <v>0.15333333333333332</v>
      </c>
      <c r="S207" s="364">
        <f t="shared" si="33"/>
        <v>0</v>
      </c>
      <c r="T207" s="364">
        <f t="shared" si="33"/>
        <v>0</v>
      </c>
      <c r="U207" s="364">
        <f t="shared" si="33"/>
        <v>0</v>
      </c>
      <c r="V207" s="339">
        <f t="shared" si="31"/>
        <v>1</v>
      </c>
      <c r="W207" s="2102">
        <f>SUM(W195+W197+W199+W201+W203+W205)</f>
        <v>1</v>
      </c>
      <c r="X207" s="340">
        <f>V207*W207</f>
        <v>1</v>
      </c>
      <c r="Y207" s="1924"/>
      <c r="Z207" s="1577"/>
      <c r="AA207" s="1578"/>
      <c r="AB207" s="1924"/>
      <c r="AC207" s="1577"/>
      <c r="AD207" s="1578"/>
      <c r="AE207" s="1924"/>
      <c r="AF207" s="1577"/>
      <c r="AG207" s="1578"/>
      <c r="AH207" s="1924"/>
      <c r="AI207" s="1577"/>
      <c r="AJ207" s="1747"/>
      <c r="AK207" s="314"/>
      <c r="AL207" s="264"/>
      <c r="AM207" s="264"/>
      <c r="AN207" s="264"/>
      <c r="AO207" s="264"/>
      <c r="AP207" s="264"/>
      <c r="AQ207" s="264"/>
      <c r="AR207" s="264"/>
      <c r="AS207" s="264"/>
    </row>
    <row r="208" spans="1:45" ht="14.25" customHeight="1">
      <c r="A208" s="1540"/>
      <c r="B208" s="1537"/>
      <c r="C208" s="1550"/>
      <c r="D208" s="1550"/>
      <c r="E208" s="1550"/>
      <c r="F208" s="1550"/>
      <c r="G208" s="1551"/>
      <c r="H208" s="1533"/>
      <c r="I208" s="316" t="s">
        <v>48</v>
      </c>
      <c r="J208" s="318">
        <f t="shared" ref="J208:U208" si="34">J196*$W$195+J198*$W$197+J200*$W$199+J202*$W$201+J204*$W$203+J206*$W$205</f>
        <v>0</v>
      </c>
      <c r="K208" s="318">
        <f t="shared" si="34"/>
        <v>0</v>
      </c>
      <c r="L208" s="318">
        <f t="shared" si="34"/>
        <v>0.05</v>
      </c>
      <c r="M208" s="318">
        <f t="shared" si="34"/>
        <v>3.3340000000000002E-2</v>
      </c>
      <c r="N208" s="318">
        <f t="shared" si="34"/>
        <v>0.20333999999999999</v>
      </c>
      <c r="O208" s="318">
        <f t="shared" si="34"/>
        <v>0.20333999999999999</v>
      </c>
      <c r="P208" s="318">
        <f t="shared" si="34"/>
        <v>0.20333999999999999</v>
      </c>
      <c r="Q208" s="318">
        <f t="shared" si="34"/>
        <v>0.15334</v>
      </c>
      <c r="R208" s="318">
        <f t="shared" si="34"/>
        <v>0</v>
      </c>
      <c r="S208" s="318">
        <f t="shared" si="34"/>
        <v>0</v>
      </c>
      <c r="T208" s="318">
        <f t="shared" si="34"/>
        <v>0</v>
      </c>
      <c r="U208" s="318">
        <f t="shared" si="34"/>
        <v>0</v>
      </c>
      <c r="V208" s="741">
        <f t="shared" si="31"/>
        <v>0.84670000000000001</v>
      </c>
      <c r="W208" s="1533"/>
      <c r="X208" s="431">
        <f>+V208*W207</f>
        <v>0.84670000000000001</v>
      </c>
      <c r="Y208" s="1537"/>
      <c r="Z208" s="1550"/>
      <c r="AA208" s="1551"/>
      <c r="AB208" s="1537"/>
      <c r="AC208" s="1550"/>
      <c r="AD208" s="1551"/>
      <c r="AE208" s="1537"/>
      <c r="AF208" s="1550"/>
      <c r="AG208" s="1551"/>
      <c r="AH208" s="1537"/>
      <c r="AI208" s="1550"/>
      <c r="AJ208" s="1721"/>
      <c r="AK208" s="314"/>
      <c r="AL208" s="264"/>
      <c r="AM208" s="264"/>
      <c r="AN208" s="264"/>
      <c r="AO208" s="264"/>
      <c r="AP208" s="264"/>
      <c r="AQ208" s="264"/>
      <c r="AR208" s="264"/>
      <c r="AS208" s="264"/>
    </row>
    <row r="209" spans="1:45" ht="27.75" customHeight="1">
      <c r="A209" s="1967" t="s">
        <v>106</v>
      </c>
      <c r="B209" s="1555"/>
      <c r="C209" s="255" t="s">
        <v>107</v>
      </c>
      <c r="D209" s="255" t="s">
        <v>108</v>
      </c>
      <c r="E209" s="255" t="s">
        <v>28</v>
      </c>
      <c r="F209" s="255" t="s">
        <v>109</v>
      </c>
      <c r="G209" s="321" t="s">
        <v>110</v>
      </c>
      <c r="H209" s="1959" t="s">
        <v>111</v>
      </c>
      <c r="I209" s="1756"/>
      <c r="J209" s="255" t="s">
        <v>63</v>
      </c>
      <c r="K209" s="255" t="s">
        <v>64</v>
      </c>
      <c r="L209" s="255" t="s">
        <v>65</v>
      </c>
      <c r="M209" s="255" t="s">
        <v>66</v>
      </c>
      <c r="N209" s="255" t="s">
        <v>67</v>
      </c>
      <c r="O209" s="255" t="s">
        <v>68</v>
      </c>
      <c r="P209" s="255" t="s">
        <v>69</v>
      </c>
      <c r="Q209" s="255" t="s">
        <v>70</v>
      </c>
      <c r="R209" s="255" t="s">
        <v>71</v>
      </c>
      <c r="S209" s="255" t="s">
        <v>72</v>
      </c>
      <c r="T209" s="255" t="s">
        <v>73</v>
      </c>
      <c r="U209" s="255" t="s">
        <v>74</v>
      </c>
      <c r="V209" s="713" t="s">
        <v>75</v>
      </c>
      <c r="W209" s="713" t="s">
        <v>76</v>
      </c>
      <c r="X209" s="255" t="s">
        <v>77</v>
      </c>
      <c r="Y209" s="1959" t="s">
        <v>112</v>
      </c>
      <c r="Z209" s="1754"/>
      <c r="AA209" s="1756"/>
      <c r="AB209" s="1959" t="s">
        <v>116</v>
      </c>
      <c r="AC209" s="1754"/>
      <c r="AD209" s="1756"/>
      <c r="AE209" s="1959" t="s">
        <v>120</v>
      </c>
      <c r="AF209" s="1754"/>
      <c r="AG209" s="1756"/>
      <c r="AH209" s="1959" t="s">
        <v>740</v>
      </c>
      <c r="AI209" s="1754"/>
      <c r="AJ209" s="1749"/>
      <c r="AK209" s="264"/>
      <c r="AL209" s="264"/>
      <c r="AM209" s="264"/>
      <c r="AN209" s="264"/>
      <c r="AO209" s="264"/>
      <c r="AP209" s="264"/>
      <c r="AQ209" s="264"/>
      <c r="AR209" s="264"/>
      <c r="AS209" s="264"/>
    </row>
    <row r="210" spans="1:45" ht="27.75" customHeight="1">
      <c r="A210" s="1733"/>
      <c r="B210" s="1548"/>
      <c r="C210" s="1932" t="s">
        <v>1119</v>
      </c>
      <c r="D210" s="1932" t="s">
        <v>496</v>
      </c>
      <c r="E210" s="1932">
        <v>5</v>
      </c>
      <c r="F210" s="1932" t="s">
        <v>1652</v>
      </c>
      <c r="G210" s="1932" t="s">
        <v>254</v>
      </c>
      <c r="H210" s="1951" t="s">
        <v>47</v>
      </c>
      <c r="I210" s="1583"/>
      <c r="J210" s="733"/>
      <c r="K210" s="733"/>
      <c r="L210" s="733"/>
      <c r="M210" s="796">
        <v>1</v>
      </c>
      <c r="N210" s="733"/>
      <c r="O210" s="733"/>
      <c r="P210" s="733">
        <v>1</v>
      </c>
      <c r="Q210" s="733"/>
      <c r="R210" s="733">
        <v>3</v>
      </c>
      <c r="S210" s="733"/>
      <c r="T210" s="733"/>
      <c r="U210" s="733"/>
      <c r="V210" s="734">
        <f t="shared" ref="V210:V211" si="35">SUM(J210:U210)</f>
        <v>5</v>
      </c>
      <c r="W210" s="1963">
        <v>0.1</v>
      </c>
      <c r="X210" s="270">
        <f>+(V210/V210)*W210</f>
        <v>0.1</v>
      </c>
      <c r="Y210" s="2106" t="s">
        <v>1661</v>
      </c>
      <c r="Z210" s="1577"/>
      <c r="AA210" s="1578"/>
      <c r="AB210" s="1956" t="s">
        <v>1662</v>
      </c>
      <c r="AC210" s="1577"/>
      <c r="AD210" s="1578"/>
      <c r="AE210" s="1956" t="s">
        <v>1663</v>
      </c>
      <c r="AF210" s="1577"/>
      <c r="AG210" s="1578"/>
      <c r="AH210" s="1956"/>
      <c r="AI210" s="1577"/>
      <c r="AJ210" s="1747"/>
      <c r="AK210" s="264"/>
      <c r="AL210" s="264"/>
      <c r="AM210" s="264"/>
      <c r="AN210" s="264"/>
      <c r="AO210" s="264"/>
      <c r="AP210" s="264"/>
      <c r="AQ210" s="264"/>
      <c r="AR210" s="264"/>
      <c r="AS210" s="264"/>
    </row>
    <row r="211" spans="1:45" ht="27.75" customHeight="1">
      <c r="A211" s="1968"/>
      <c r="B211" s="1580"/>
      <c r="C211" s="1558"/>
      <c r="D211" s="1558"/>
      <c r="E211" s="1558"/>
      <c r="F211" s="1558"/>
      <c r="G211" s="1558"/>
      <c r="H211" s="1942" t="s">
        <v>78</v>
      </c>
      <c r="I211" s="1580"/>
      <c r="J211" s="771"/>
      <c r="K211" s="771"/>
      <c r="L211" s="771"/>
      <c r="M211" s="797"/>
      <c r="N211" s="785">
        <v>1</v>
      </c>
      <c r="O211" s="771"/>
      <c r="P211" s="736">
        <v>1</v>
      </c>
      <c r="Q211" s="785">
        <v>2</v>
      </c>
      <c r="R211" s="735"/>
      <c r="S211" s="771"/>
      <c r="T211" s="771"/>
      <c r="U211" s="771"/>
      <c r="V211" s="737">
        <f t="shared" si="35"/>
        <v>4</v>
      </c>
      <c r="W211" s="1558"/>
      <c r="X211" s="270">
        <f>+V211/V210*W210</f>
        <v>8.0000000000000016E-2</v>
      </c>
      <c r="Y211" s="1557"/>
      <c r="Z211" s="1579"/>
      <c r="AA211" s="1580"/>
      <c r="AB211" s="1557"/>
      <c r="AC211" s="1579"/>
      <c r="AD211" s="1580"/>
      <c r="AE211" s="1557"/>
      <c r="AF211" s="1579"/>
      <c r="AG211" s="1580"/>
      <c r="AH211" s="1557"/>
      <c r="AI211" s="1579"/>
      <c r="AJ211" s="1923"/>
      <c r="AK211" s="264"/>
      <c r="AL211" s="264"/>
      <c r="AM211" s="264"/>
      <c r="AN211" s="264"/>
      <c r="AO211" s="264"/>
      <c r="AP211" s="264"/>
      <c r="AQ211" s="264"/>
      <c r="AR211" s="264"/>
      <c r="AS211" s="264"/>
    </row>
    <row r="212" spans="1:45" ht="14.25" customHeight="1">
      <c r="A212" s="1966" t="s">
        <v>1673</v>
      </c>
      <c r="B212" s="1952" t="s">
        <v>34</v>
      </c>
      <c r="C212" s="1582"/>
      <c r="D212" s="1582"/>
      <c r="E212" s="1582"/>
      <c r="F212" s="1582"/>
      <c r="G212" s="1582"/>
      <c r="H212" s="1582"/>
      <c r="I212" s="1582"/>
      <c r="J212" s="1582"/>
      <c r="K212" s="1582"/>
      <c r="L212" s="1582"/>
      <c r="M212" s="1582"/>
      <c r="N212" s="1582"/>
      <c r="O212" s="1582"/>
      <c r="P212" s="1582"/>
      <c r="Q212" s="1582"/>
      <c r="R212" s="1582"/>
      <c r="S212" s="1582"/>
      <c r="T212" s="1582"/>
      <c r="U212" s="1582"/>
      <c r="V212" s="1582"/>
      <c r="W212" s="1582"/>
      <c r="X212" s="1582"/>
      <c r="Y212" s="1582"/>
      <c r="Z212" s="1582"/>
      <c r="AA212" s="1582"/>
      <c r="AB212" s="1582"/>
      <c r="AC212" s="1582"/>
      <c r="AD212" s="1582"/>
      <c r="AE212" s="1582"/>
      <c r="AF212" s="1582"/>
      <c r="AG212" s="1582"/>
      <c r="AH212" s="1582"/>
      <c r="AI212" s="1582"/>
      <c r="AJ212" s="1751"/>
      <c r="AK212" s="264"/>
      <c r="AL212" s="264"/>
      <c r="AM212" s="264"/>
      <c r="AN212" s="264"/>
      <c r="AO212" s="264"/>
      <c r="AP212" s="264"/>
      <c r="AQ212" s="264"/>
      <c r="AR212" s="264"/>
      <c r="AS212" s="264"/>
    </row>
    <row r="213" spans="1:45" ht="23.25" customHeight="1">
      <c r="A213" s="1539"/>
      <c r="B213" s="1922">
        <v>1</v>
      </c>
      <c r="C213" s="1928" t="s">
        <v>1678</v>
      </c>
      <c r="D213" s="1577"/>
      <c r="E213" s="1577"/>
      <c r="F213" s="1577"/>
      <c r="G213" s="1578"/>
      <c r="H213" s="1926" t="s">
        <v>79</v>
      </c>
      <c r="I213" s="285" t="s">
        <v>47</v>
      </c>
      <c r="J213" s="748"/>
      <c r="K213" s="749">
        <v>0.2</v>
      </c>
      <c r="L213" s="748"/>
      <c r="M213" s="748"/>
      <c r="N213" s="749">
        <v>0.2</v>
      </c>
      <c r="O213" s="748"/>
      <c r="P213" s="749">
        <v>0.6</v>
      </c>
      <c r="Q213" s="748"/>
      <c r="R213" s="748"/>
      <c r="S213" s="748"/>
      <c r="T213" s="748"/>
      <c r="U213" s="748"/>
      <c r="V213" s="721">
        <f t="shared" ref="V213:V228" si="36">SUM(J213:U213)</f>
        <v>1</v>
      </c>
      <c r="W213" s="1943">
        <v>0.1</v>
      </c>
      <c r="X213" s="420">
        <f>V213*W213</f>
        <v>0.1</v>
      </c>
      <c r="Y213" s="2024" t="s">
        <v>1680</v>
      </c>
      <c r="Z213" s="1577"/>
      <c r="AA213" s="1578"/>
      <c r="AB213" s="2098" t="s">
        <v>1681</v>
      </c>
      <c r="AC213" s="1577"/>
      <c r="AD213" s="1578"/>
      <c r="AE213" s="2105" t="s">
        <v>1682</v>
      </c>
      <c r="AF213" s="1577"/>
      <c r="AG213" s="1578"/>
      <c r="AH213" s="1922"/>
      <c r="AI213" s="1577"/>
      <c r="AJ213" s="1747"/>
      <c r="AK213" s="264"/>
      <c r="AL213" s="264"/>
      <c r="AM213" s="264"/>
      <c r="AN213" s="264"/>
      <c r="AO213" s="264"/>
      <c r="AP213" s="264"/>
      <c r="AQ213" s="264"/>
      <c r="AR213" s="264"/>
      <c r="AS213" s="264"/>
    </row>
    <row r="214" spans="1:45" ht="23.25" customHeight="1">
      <c r="A214" s="1539"/>
      <c r="B214" s="1557"/>
      <c r="C214" s="1557"/>
      <c r="D214" s="1579"/>
      <c r="E214" s="1579"/>
      <c r="F214" s="1579"/>
      <c r="G214" s="1580"/>
      <c r="H214" s="1930"/>
      <c r="I214" s="291" t="s">
        <v>48</v>
      </c>
      <c r="J214" s="748"/>
      <c r="K214" s="750">
        <v>0.2</v>
      </c>
      <c r="L214" s="778"/>
      <c r="M214" s="778"/>
      <c r="N214" s="750">
        <v>0.2</v>
      </c>
      <c r="O214" s="750">
        <v>0.2</v>
      </c>
      <c r="P214" s="750">
        <v>0.4</v>
      </c>
      <c r="Q214" s="748"/>
      <c r="R214" s="748"/>
      <c r="S214" s="748"/>
      <c r="T214" s="748"/>
      <c r="U214" s="748"/>
      <c r="V214" s="723">
        <f t="shared" si="36"/>
        <v>1</v>
      </c>
      <c r="W214" s="1558"/>
      <c r="X214" s="418">
        <f>+V214*W213</f>
        <v>0.1</v>
      </c>
      <c r="Y214" s="1557"/>
      <c r="Z214" s="1579"/>
      <c r="AA214" s="1580"/>
      <c r="AB214" s="1557"/>
      <c r="AC214" s="1579"/>
      <c r="AD214" s="1580"/>
      <c r="AE214" s="1557"/>
      <c r="AF214" s="1579"/>
      <c r="AG214" s="1580"/>
      <c r="AH214" s="1557"/>
      <c r="AI214" s="1579"/>
      <c r="AJ214" s="1923"/>
      <c r="AK214" s="264"/>
      <c r="AL214" s="264"/>
      <c r="AM214" s="264"/>
      <c r="AN214" s="264"/>
      <c r="AO214" s="264"/>
      <c r="AP214" s="264"/>
      <c r="AQ214" s="264"/>
      <c r="AR214" s="264"/>
      <c r="AS214" s="264"/>
    </row>
    <row r="215" spans="1:45" ht="23.25" customHeight="1">
      <c r="A215" s="1539"/>
      <c r="B215" s="1922">
        <v>2</v>
      </c>
      <c r="C215" s="1928" t="s">
        <v>1691</v>
      </c>
      <c r="D215" s="1577"/>
      <c r="E215" s="1577"/>
      <c r="F215" s="1577"/>
      <c r="G215" s="1578"/>
      <c r="H215" s="1926" t="s">
        <v>79</v>
      </c>
      <c r="I215" s="285" t="s">
        <v>47</v>
      </c>
      <c r="J215" s="748"/>
      <c r="K215" s="748"/>
      <c r="L215" s="749">
        <v>0.2</v>
      </c>
      <c r="M215" s="748"/>
      <c r="N215" s="748"/>
      <c r="O215" s="749">
        <v>0.2</v>
      </c>
      <c r="P215" s="748"/>
      <c r="Q215" s="749">
        <v>0.6</v>
      </c>
      <c r="R215" s="748"/>
      <c r="S215" s="748"/>
      <c r="T215" s="748"/>
      <c r="U215" s="748"/>
      <c r="V215" s="721">
        <f t="shared" si="36"/>
        <v>1</v>
      </c>
      <c r="W215" s="1943">
        <v>0.4</v>
      </c>
      <c r="X215" s="420">
        <f>V215*W215</f>
        <v>0.4</v>
      </c>
      <c r="Y215" s="2024" t="s">
        <v>1692</v>
      </c>
      <c r="Z215" s="1577"/>
      <c r="AA215" s="1578"/>
      <c r="AB215" s="2098" t="s">
        <v>1693</v>
      </c>
      <c r="AC215" s="1577"/>
      <c r="AD215" s="1578"/>
      <c r="AE215" s="2105" t="s">
        <v>1694</v>
      </c>
      <c r="AF215" s="1577"/>
      <c r="AG215" s="1578"/>
      <c r="AH215" s="1922"/>
      <c r="AI215" s="1577"/>
      <c r="AJ215" s="1747"/>
      <c r="AK215" s="264"/>
      <c r="AL215" s="264"/>
      <c r="AM215" s="264"/>
      <c r="AN215" s="264"/>
      <c r="AO215" s="264"/>
      <c r="AP215" s="264"/>
      <c r="AQ215" s="264"/>
      <c r="AR215" s="264"/>
      <c r="AS215" s="264"/>
    </row>
    <row r="216" spans="1:45" ht="23.25" customHeight="1">
      <c r="A216" s="1539"/>
      <c r="B216" s="1557"/>
      <c r="C216" s="1557"/>
      <c r="D216" s="1579"/>
      <c r="E216" s="1579"/>
      <c r="F216" s="1579"/>
      <c r="G216" s="1580"/>
      <c r="H216" s="1930"/>
      <c r="I216" s="291" t="s">
        <v>48</v>
      </c>
      <c r="J216" s="748"/>
      <c r="K216" s="748"/>
      <c r="L216" s="750">
        <v>0.2</v>
      </c>
      <c r="M216" s="778"/>
      <c r="N216" s="750">
        <v>0.2</v>
      </c>
      <c r="O216" s="750">
        <v>0.2</v>
      </c>
      <c r="P216" s="750">
        <v>0.4</v>
      </c>
      <c r="Q216" s="748"/>
      <c r="R216" s="748"/>
      <c r="S216" s="748"/>
      <c r="T216" s="748"/>
      <c r="U216" s="748"/>
      <c r="V216" s="723">
        <f t="shared" si="36"/>
        <v>1</v>
      </c>
      <c r="W216" s="1558"/>
      <c r="X216" s="418">
        <f>+V216*W215</f>
        <v>0.4</v>
      </c>
      <c r="Y216" s="1557"/>
      <c r="Z216" s="1579"/>
      <c r="AA216" s="1580"/>
      <c r="AB216" s="1557"/>
      <c r="AC216" s="1579"/>
      <c r="AD216" s="1580"/>
      <c r="AE216" s="1557"/>
      <c r="AF216" s="1579"/>
      <c r="AG216" s="1580"/>
      <c r="AH216" s="1557"/>
      <c r="AI216" s="1579"/>
      <c r="AJ216" s="1923"/>
      <c r="AK216" s="264"/>
      <c r="AL216" s="264"/>
      <c r="AM216" s="264"/>
      <c r="AN216" s="264"/>
      <c r="AO216" s="264"/>
      <c r="AP216" s="264"/>
      <c r="AQ216" s="264"/>
      <c r="AR216" s="264"/>
      <c r="AS216" s="264"/>
    </row>
    <row r="217" spans="1:45" ht="23.25" customHeight="1">
      <c r="A217" s="1539"/>
      <c r="B217" s="1922">
        <v>3</v>
      </c>
      <c r="C217" s="1928" t="s">
        <v>1698</v>
      </c>
      <c r="D217" s="1577"/>
      <c r="E217" s="1577"/>
      <c r="F217" s="1577"/>
      <c r="G217" s="1578"/>
      <c r="H217" s="1926" t="s">
        <v>79</v>
      </c>
      <c r="I217" s="285" t="s">
        <v>47</v>
      </c>
      <c r="J217" s="748"/>
      <c r="K217" s="748"/>
      <c r="L217" s="748"/>
      <c r="M217" s="749">
        <v>0.2</v>
      </c>
      <c r="N217" s="748"/>
      <c r="O217" s="748"/>
      <c r="P217" s="749">
        <v>0.2</v>
      </c>
      <c r="Q217" s="748"/>
      <c r="R217" s="749">
        <v>0.6</v>
      </c>
      <c r="S217" s="748"/>
      <c r="T217" s="748"/>
      <c r="U217" s="748"/>
      <c r="V217" s="721">
        <f t="shared" si="36"/>
        <v>1</v>
      </c>
      <c r="W217" s="1943">
        <v>0.5</v>
      </c>
      <c r="X217" s="420">
        <f>V217*W217</f>
        <v>0.5</v>
      </c>
      <c r="Y217" s="1922"/>
      <c r="Z217" s="1577"/>
      <c r="AA217" s="1578"/>
      <c r="AB217" s="2098" t="s">
        <v>1705</v>
      </c>
      <c r="AC217" s="1577"/>
      <c r="AD217" s="1578"/>
      <c r="AE217" s="2105" t="s">
        <v>1706</v>
      </c>
      <c r="AF217" s="1577"/>
      <c r="AG217" s="1578"/>
      <c r="AH217" s="1922"/>
      <c r="AI217" s="1577"/>
      <c r="AJ217" s="1747"/>
      <c r="AK217" s="264"/>
      <c r="AL217" s="264"/>
      <c r="AM217" s="264"/>
      <c r="AN217" s="264"/>
      <c r="AO217" s="264"/>
      <c r="AP217" s="264"/>
      <c r="AQ217" s="264"/>
      <c r="AR217" s="264"/>
      <c r="AS217" s="264"/>
    </row>
    <row r="218" spans="1:45" ht="23.25" customHeight="1">
      <c r="A218" s="1539"/>
      <c r="B218" s="1557"/>
      <c r="C218" s="1557"/>
      <c r="D218" s="1579"/>
      <c r="E218" s="1579"/>
      <c r="F218" s="1579"/>
      <c r="G218" s="1580"/>
      <c r="H218" s="1930"/>
      <c r="I218" s="291" t="s">
        <v>48</v>
      </c>
      <c r="J218" s="748"/>
      <c r="K218" s="748"/>
      <c r="L218" s="748"/>
      <c r="M218" s="750">
        <v>0.1</v>
      </c>
      <c r="N218" s="750">
        <v>0.2</v>
      </c>
      <c r="O218" s="778"/>
      <c r="P218" s="750">
        <v>0.4</v>
      </c>
      <c r="Q218" s="750">
        <v>0.2</v>
      </c>
      <c r="R218" s="750">
        <v>0.1</v>
      </c>
      <c r="S218" s="748"/>
      <c r="T218" s="748"/>
      <c r="U218" s="748"/>
      <c r="V218" s="723">
        <f t="shared" si="36"/>
        <v>1.0000000000000002</v>
      </c>
      <c r="W218" s="1558"/>
      <c r="X218" s="418">
        <f>+V218*W217</f>
        <v>0.50000000000000011</v>
      </c>
      <c r="Y218" s="1557"/>
      <c r="Z218" s="1579"/>
      <c r="AA218" s="1580"/>
      <c r="AB218" s="1557"/>
      <c r="AC218" s="1579"/>
      <c r="AD218" s="1580"/>
      <c r="AE218" s="1557"/>
      <c r="AF218" s="1579"/>
      <c r="AG218" s="1580"/>
      <c r="AH218" s="1557"/>
      <c r="AI218" s="1579"/>
      <c r="AJ218" s="1923"/>
      <c r="AK218" s="264"/>
      <c r="AL218" s="264"/>
      <c r="AM218" s="264"/>
      <c r="AN218" s="264"/>
      <c r="AO218" s="264"/>
      <c r="AP218" s="264"/>
      <c r="AQ218" s="264"/>
      <c r="AR218" s="264"/>
      <c r="AS218" s="264"/>
    </row>
    <row r="219" spans="1:45" ht="14.25" hidden="1" customHeight="1">
      <c r="A219" s="1539"/>
      <c r="B219" s="1922">
        <v>4</v>
      </c>
      <c r="C219" s="1928"/>
      <c r="D219" s="1577"/>
      <c r="E219" s="1577"/>
      <c r="F219" s="1577"/>
      <c r="G219" s="1578"/>
      <c r="H219" s="1926" t="s">
        <v>79</v>
      </c>
      <c r="I219" s="285" t="s">
        <v>47</v>
      </c>
      <c r="J219" s="361"/>
      <c r="K219" s="361"/>
      <c r="L219" s="361"/>
      <c r="M219" s="361"/>
      <c r="N219" s="361"/>
      <c r="O219" s="361"/>
      <c r="P219" s="361"/>
      <c r="Q219" s="361"/>
      <c r="R219" s="361"/>
      <c r="S219" s="361"/>
      <c r="T219" s="361"/>
      <c r="U219" s="361"/>
      <c r="V219" s="721">
        <f t="shared" si="36"/>
        <v>0</v>
      </c>
      <c r="W219" s="1943"/>
      <c r="X219" s="420">
        <f>V219*W219</f>
        <v>0</v>
      </c>
      <c r="Y219" s="1922"/>
      <c r="Z219" s="1577"/>
      <c r="AA219" s="1578"/>
      <c r="AB219" s="1922"/>
      <c r="AC219" s="1577"/>
      <c r="AD219" s="1578"/>
      <c r="AE219" s="1922"/>
      <c r="AF219" s="1577"/>
      <c r="AG219" s="1578"/>
      <c r="AH219" s="1922"/>
      <c r="AI219" s="1577"/>
      <c r="AJ219" s="1747"/>
      <c r="AK219" s="264"/>
      <c r="AL219" s="264"/>
      <c r="AM219" s="264"/>
      <c r="AN219" s="264"/>
      <c r="AO219" s="264"/>
      <c r="AP219" s="264"/>
      <c r="AQ219" s="264"/>
      <c r="AR219" s="264"/>
      <c r="AS219" s="264"/>
    </row>
    <row r="220" spans="1:45" ht="12.75" hidden="1" customHeight="1">
      <c r="A220" s="1539"/>
      <c r="B220" s="1557"/>
      <c r="C220" s="1557"/>
      <c r="D220" s="1579"/>
      <c r="E220" s="1579"/>
      <c r="F220" s="1579"/>
      <c r="G220" s="1580"/>
      <c r="H220" s="1930"/>
      <c r="I220" s="291" t="s">
        <v>48</v>
      </c>
      <c r="J220" s="361"/>
      <c r="K220" s="361"/>
      <c r="L220" s="361"/>
      <c r="M220" s="361"/>
      <c r="N220" s="361"/>
      <c r="O220" s="361"/>
      <c r="P220" s="361"/>
      <c r="Q220" s="361"/>
      <c r="R220" s="361"/>
      <c r="S220" s="361"/>
      <c r="T220" s="361"/>
      <c r="U220" s="361"/>
      <c r="V220" s="722">
        <f t="shared" si="36"/>
        <v>0</v>
      </c>
      <c r="W220" s="1558"/>
      <c r="X220" s="418">
        <f>+V220*W219</f>
        <v>0</v>
      </c>
      <c r="Y220" s="1557"/>
      <c r="Z220" s="1579"/>
      <c r="AA220" s="1580"/>
      <c r="AB220" s="1557"/>
      <c r="AC220" s="1579"/>
      <c r="AD220" s="1580"/>
      <c r="AE220" s="1557"/>
      <c r="AF220" s="1579"/>
      <c r="AG220" s="1580"/>
      <c r="AH220" s="1557"/>
      <c r="AI220" s="1579"/>
      <c r="AJ220" s="1923"/>
      <c r="AK220" s="264"/>
      <c r="AL220" s="264"/>
      <c r="AM220" s="264"/>
      <c r="AN220" s="264"/>
      <c r="AO220" s="264"/>
      <c r="AP220" s="264"/>
      <c r="AQ220" s="264"/>
      <c r="AR220" s="264"/>
      <c r="AS220" s="264"/>
    </row>
    <row r="221" spans="1:45" ht="24.75" hidden="1" customHeight="1">
      <c r="A221" s="1539"/>
      <c r="B221" s="1922">
        <v>5</v>
      </c>
      <c r="C221" s="1928"/>
      <c r="D221" s="1577"/>
      <c r="E221" s="1577"/>
      <c r="F221" s="1577"/>
      <c r="G221" s="1578"/>
      <c r="H221" s="1926" t="s">
        <v>79</v>
      </c>
      <c r="I221" s="285" t="s">
        <v>47</v>
      </c>
      <c r="J221" s="361"/>
      <c r="K221" s="361"/>
      <c r="L221" s="361"/>
      <c r="M221" s="361"/>
      <c r="N221" s="361"/>
      <c r="O221" s="361"/>
      <c r="P221" s="361"/>
      <c r="Q221" s="361"/>
      <c r="R221" s="361"/>
      <c r="S221" s="361"/>
      <c r="T221" s="361"/>
      <c r="U221" s="361"/>
      <c r="V221" s="721">
        <f t="shared" si="36"/>
        <v>0</v>
      </c>
      <c r="W221" s="1943"/>
      <c r="X221" s="420">
        <f>V221*W221</f>
        <v>0</v>
      </c>
      <c r="Y221" s="1922"/>
      <c r="Z221" s="1577"/>
      <c r="AA221" s="1578"/>
      <c r="AB221" s="1922"/>
      <c r="AC221" s="1577"/>
      <c r="AD221" s="1578"/>
      <c r="AE221" s="1922"/>
      <c r="AF221" s="1577"/>
      <c r="AG221" s="1578"/>
      <c r="AH221" s="1922"/>
      <c r="AI221" s="1577"/>
      <c r="AJ221" s="1747"/>
      <c r="AK221" s="264"/>
      <c r="AL221" s="264"/>
      <c r="AM221" s="264"/>
      <c r="AN221" s="264"/>
      <c r="AO221" s="264"/>
      <c r="AP221" s="264"/>
      <c r="AQ221" s="264"/>
      <c r="AR221" s="264"/>
      <c r="AS221" s="264"/>
    </row>
    <row r="222" spans="1:45" ht="28.5" hidden="1" customHeight="1">
      <c r="A222" s="1539"/>
      <c r="B222" s="1557"/>
      <c r="C222" s="1557"/>
      <c r="D222" s="1579"/>
      <c r="E222" s="1579"/>
      <c r="F222" s="1579"/>
      <c r="G222" s="1580"/>
      <c r="H222" s="1930"/>
      <c r="I222" s="291" t="s">
        <v>48</v>
      </c>
      <c r="J222" s="361"/>
      <c r="K222" s="361"/>
      <c r="L222" s="361"/>
      <c r="M222" s="361"/>
      <c r="N222" s="361"/>
      <c r="O222" s="361"/>
      <c r="P222" s="361"/>
      <c r="Q222" s="361"/>
      <c r="R222" s="361"/>
      <c r="S222" s="361"/>
      <c r="T222" s="361"/>
      <c r="U222" s="361"/>
      <c r="V222" s="722">
        <f t="shared" si="36"/>
        <v>0</v>
      </c>
      <c r="W222" s="1558"/>
      <c r="X222" s="418">
        <f>+V222*W221</f>
        <v>0</v>
      </c>
      <c r="Y222" s="1557"/>
      <c r="Z222" s="1579"/>
      <c r="AA222" s="1580"/>
      <c r="AB222" s="1557"/>
      <c r="AC222" s="1579"/>
      <c r="AD222" s="1580"/>
      <c r="AE222" s="1557"/>
      <c r="AF222" s="1579"/>
      <c r="AG222" s="1580"/>
      <c r="AH222" s="1557"/>
      <c r="AI222" s="1579"/>
      <c r="AJ222" s="1923"/>
      <c r="AK222" s="264"/>
      <c r="AL222" s="264"/>
      <c r="AM222" s="264"/>
      <c r="AN222" s="264"/>
      <c r="AO222" s="264"/>
      <c r="AP222" s="264"/>
      <c r="AQ222" s="264"/>
      <c r="AR222" s="264"/>
      <c r="AS222" s="264"/>
    </row>
    <row r="223" spans="1:45" ht="40.5" hidden="1" customHeight="1">
      <c r="A223" s="1539"/>
      <c r="B223" s="1922">
        <v>6</v>
      </c>
      <c r="C223" s="1928"/>
      <c r="D223" s="1577"/>
      <c r="E223" s="1577"/>
      <c r="F223" s="1577"/>
      <c r="G223" s="1578"/>
      <c r="H223" s="1926" t="s">
        <v>79</v>
      </c>
      <c r="I223" s="285" t="s">
        <v>47</v>
      </c>
      <c r="J223" s="361"/>
      <c r="K223" s="361"/>
      <c r="L223" s="361"/>
      <c r="M223" s="361"/>
      <c r="N223" s="361"/>
      <c r="O223" s="361"/>
      <c r="P223" s="361"/>
      <c r="Q223" s="361"/>
      <c r="R223" s="361"/>
      <c r="S223" s="361"/>
      <c r="T223" s="361"/>
      <c r="U223" s="361"/>
      <c r="V223" s="721">
        <f t="shared" si="36"/>
        <v>0</v>
      </c>
      <c r="W223" s="1943"/>
      <c r="X223" s="420">
        <f>V223*W223</f>
        <v>0</v>
      </c>
      <c r="Y223" s="1922"/>
      <c r="Z223" s="1577"/>
      <c r="AA223" s="1578"/>
      <c r="AB223" s="1922"/>
      <c r="AC223" s="1577"/>
      <c r="AD223" s="1578"/>
      <c r="AE223" s="1922"/>
      <c r="AF223" s="1577"/>
      <c r="AG223" s="1578"/>
      <c r="AH223" s="1922"/>
      <c r="AI223" s="1577"/>
      <c r="AJ223" s="1747"/>
      <c r="AK223" s="264"/>
      <c r="AL223" s="264"/>
      <c r="AM223" s="264"/>
      <c r="AN223" s="264"/>
      <c r="AO223" s="264"/>
      <c r="AP223" s="264"/>
      <c r="AQ223" s="264"/>
      <c r="AR223" s="264"/>
      <c r="AS223" s="264"/>
    </row>
    <row r="224" spans="1:45" ht="20.25" hidden="1" customHeight="1">
      <c r="A224" s="1539"/>
      <c r="B224" s="1557"/>
      <c r="C224" s="1557"/>
      <c r="D224" s="1579"/>
      <c r="E224" s="1579"/>
      <c r="F224" s="1579"/>
      <c r="G224" s="1580"/>
      <c r="H224" s="1930"/>
      <c r="I224" s="291" t="s">
        <v>48</v>
      </c>
      <c r="J224" s="361"/>
      <c r="K224" s="361"/>
      <c r="L224" s="361"/>
      <c r="M224" s="361"/>
      <c r="N224" s="361"/>
      <c r="O224" s="361"/>
      <c r="P224" s="361"/>
      <c r="Q224" s="361"/>
      <c r="R224" s="361"/>
      <c r="S224" s="361"/>
      <c r="T224" s="361"/>
      <c r="U224" s="361"/>
      <c r="V224" s="722">
        <f t="shared" si="36"/>
        <v>0</v>
      </c>
      <c r="W224" s="1558"/>
      <c r="X224" s="418">
        <f>+V224*W223</f>
        <v>0</v>
      </c>
      <c r="Y224" s="1557"/>
      <c r="Z224" s="1579"/>
      <c r="AA224" s="1580"/>
      <c r="AB224" s="1557"/>
      <c r="AC224" s="1579"/>
      <c r="AD224" s="1580"/>
      <c r="AE224" s="1557"/>
      <c r="AF224" s="1579"/>
      <c r="AG224" s="1580"/>
      <c r="AH224" s="1557"/>
      <c r="AI224" s="1579"/>
      <c r="AJ224" s="1923"/>
      <c r="AK224" s="264"/>
      <c r="AL224" s="264"/>
      <c r="AM224" s="264"/>
      <c r="AN224" s="264"/>
      <c r="AO224" s="264"/>
      <c r="AP224" s="264"/>
      <c r="AQ224" s="264"/>
      <c r="AR224" s="264"/>
      <c r="AS224" s="264"/>
    </row>
    <row r="225" spans="1:45" ht="14.25" hidden="1" customHeight="1">
      <c r="A225" s="1539"/>
      <c r="B225" s="1922">
        <v>7</v>
      </c>
      <c r="C225" s="1928"/>
      <c r="D225" s="1577"/>
      <c r="E225" s="1577"/>
      <c r="F225" s="1577"/>
      <c r="G225" s="1578"/>
      <c r="H225" s="1926" t="s">
        <v>79</v>
      </c>
      <c r="I225" s="285" t="s">
        <v>47</v>
      </c>
      <c r="J225" s="361"/>
      <c r="K225" s="361"/>
      <c r="L225" s="361"/>
      <c r="M225" s="361"/>
      <c r="N225" s="361"/>
      <c r="O225" s="361"/>
      <c r="P225" s="361"/>
      <c r="Q225" s="361"/>
      <c r="R225" s="361"/>
      <c r="S225" s="361"/>
      <c r="T225" s="361"/>
      <c r="U225" s="361"/>
      <c r="V225" s="721">
        <f t="shared" si="36"/>
        <v>0</v>
      </c>
      <c r="W225" s="1943"/>
      <c r="X225" s="420">
        <f>V225*W225</f>
        <v>0</v>
      </c>
      <c r="Y225" s="1922"/>
      <c r="Z225" s="1577"/>
      <c r="AA225" s="1578"/>
      <c r="AB225" s="1922"/>
      <c r="AC225" s="1577"/>
      <c r="AD225" s="1578"/>
      <c r="AE225" s="1922"/>
      <c r="AF225" s="1577"/>
      <c r="AG225" s="1578"/>
      <c r="AH225" s="1922"/>
      <c r="AI225" s="1577"/>
      <c r="AJ225" s="1747"/>
      <c r="AK225" s="264"/>
      <c r="AL225" s="264"/>
      <c r="AM225" s="264"/>
      <c r="AN225" s="264"/>
      <c r="AO225" s="264"/>
      <c r="AP225" s="264"/>
      <c r="AQ225" s="264"/>
      <c r="AR225" s="264"/>
      <c r="AS225" s="264"/>
    </row>
    <row r="226" spans="1:45" ht="14.25" hidden="1" customHeight="1">
      <c r="A226" s="1539"/>
      <c r="B226" s="1536"/>
      <c r="C226" s="1557"/>
      <c r="D226" s="1579"/>
      <c r="E226" s="1579"/>
      <c r="F226" s="1579"/>
      <c r="G226" s="1580"/>
      <c r="H226" s="1927"/>
      <c r="I226" s="305" t="s">
        <v>48</v>
      </c>
      <c r="J226" s="302"/>
      <c r="K226" s="302"/>
      <c r="L226" s="302"/>
      <c r="M226" s="302"/>
      <c r="N226" s="302"/>
      <c r="O226" s="302"/>
      <c r="P226" s="302"/>
      <c r="Q226" s="302"/>
      <c r="R226" s="302"/>
      <c r="S226" s="302"/>
      <c r="T226" s="302"/>
      <c r="U226" s="302"/>
      <c r="V226" s="739">
        <f t="shared" si="36"/>
        <v>0</v>
      </c>
      <c r="W226" s="1961"/>
      <c r="X226" s="424">
        <f>+V226*W225</f>
        <v>0</v>
      </c>
      <c r="Y226" s="1557"/>
      <c r="Z226" s="1579"/>
      <c r="AA226" s="1580"/>
      <c r="AB226" s="1557"/>
      <c r="AC226" s="1579"/>
      <c r="AD226" s="1580"/>
      <c r="AE226" s="1557"/>
      <c r="AF226" s="1579"/>
      <c r="AG226" s="1580"/>
      <c r="AH226" s="1557"/>
      <c r="AI226" s="1579"/>
      <c r="AJ226" s="1923"/>
      <c r="AK226" s="264"/>
      <c r="AL226" s="264"/>
      <c r="AM226" s="264"/>
      <c r="AN226" s="264"/>
      <c r="AO226" s="264"/>
      <c r="AP226" s="264"/>
      <c r="AQ226" s="264"/>
      <c r="AR226" s="264"/>
      <c r="AS226" s="264"/>
    </row>
    <row r="227" spans="1:45" ht="14.25" customHeight="1">
      <c r="A227" s="1539"/>
      <c r="B227" s="1944" t="s">
        <v>85</v>
      </c>
      <c r="C227" s="1577"/>
      <c r="D227" s="1577"/>
      <c r="E227" s="1577"/>
      <c r="F227" s="1577"/>
      <c r="G227" s="1578"/>
      <c r="H227" s="1925" t="s">
        <v>79</v>
      </c>
      <c r="I227" s="308" t="s">
        <v>47</v>
      </c>
      <c r="J227" s="364">
        <f t="shared" ref="J227:U227" si="37">+J213*$W$213+J215*$W$215+J217*$W$217+J219*$W$219+J221*$W$221+J223*$W$223+J225*$W$225</f>
        <v>0</v>
      </c>
      <c r="K227" s="340">
        <f t="shared" si="37"/>
        <v>2.0000000000000004E-2</v>
      </c>
      <c r="L227" s="340">
        <f t="shared" si="37"/>
        <v>8.0000000000000016E-2</v>
      </c>
      <c r="M227" s="340">
        <f t="shared" si="37"/>
        <v>0.1</v>
      </c>
      <c r="N227" s="340">
        <f t="shared" si="37"/>
        <v>2.0000000000000004E-2</v>
      </c>
      <c r="O227" s="340">
        <f t="shared" si="37"/>
        <v>8.0000000000000016E-2</v>
      </c>
      <c r="P227" s="340">
        <f t="shared" si="37"/>
        <v>0.16</v>
      </c>
      <c r="Q227" s="340">
        <f t="shared" si="37"/>
        <v>0.24</v>
      </c>
      <c r="R227" s="340">
        <f t="shared" si="37"/>
        <v>0.3</v>
      </c>
      <c r="S227" s="364">
        <f t="shared" si="37"/>
        <v>0</v>
      </c>
      <c r="T227" s="364">
        <f t="shared" si="37"/>
        <v>0</v>
      </c>
      <c r="U227" s="364">
        <f t="shared" si="37"/>
        <v>0</v>
      </c>
      <c r="V227" s="339">
        <f t="shared" si="36"/>
        <v>1</v>
      </c>
      <c r="W227" s="2102">
        <f>SUM(W213+W215+W217+W219+W221+W223+W225)</f>
        <v>1</v>
      </c>
      <c r="X227" s="340">
        <f>V227*W227</f>
        <v>1</v>
      </c>
      <c r="Y227" s="1924"/>
      <c r="Z227" s="1577"/>
      <c r="AA227" s="1578"/>
      <c r="AB227" s="1924"/>
      <c r="AC227" s="1577"/>
      <c r="AD227" s="1578"/>
      <c r="AE227" s="1924"/>
      <c r="AF227" s="1577"/>
      <c r="AG227" s="1578"/>
      <c r="AH227" s="1924"/>
      <c r="AI227" s="1577"/>
      <c r="AJ227" s="1747"/>
      <c r="AK227" s="314"/>
      <c r="AL227" s="264"/>
      <c r="AM227" s="264"/>
      <c r="AN227" s="264"/>
      <c r="AO227" s="264"/>
      <c r="AP227" s="264"/>
      <c r="AQ227" s="264"/>
      <c r="AR227" s="264"/>
      <c r="AS227" s="264"/>
    </row>
    <row r="228" spans="1:45" ht="14.25" customHeight="1">
      <c r="A228" s="1540"/>
      <c r="B228" s="1537"/>
      <c r="C228" s="1550"/>
      <c r="D228" s="1550"/>
      <c r="E228" s="1550"/>
      <c r="F228" s="1550"/>
      <c r="G228" s="1551"/>
      <c r="H228" s="1533"/>
      <c r="I228" s="316" t="s">
        <v>48</v>
      </c>
      <c r="J228" s="318">
        <f t="shared" ref="J228:U228" si="38">J214*$W$213+J216*$W$215+J218*$W$217+J220*$W$219+J222*$W$221+J224*$W$223+J226*$W$225</f>
        <v>0</v>
      </c>
      <c r="K228" s="318">
        <f t="shared" si="38"/>
        <v>2.0000000000000004E-2</v>
      </c>
      <c r="L228" s="318">
        <f t="shared" si="38"/>
        <v>8.0000000000000016E-2</v>
      </c>
      <c r="M228" s="318">
        <f t="shared" si="38"/>
        <v>0.05</v>
      </c>
      <c r="N228" s="318">
        <f t="shared" si="38"/>
        <v>0.2</v>
      </c>
      <c r="O228" s="318">
        <f t="shared" si="38"/>
        <v>0.10000000000000002</v>
      </c>
      <c r="P228" s="318">
        <f t="shared" si="38"/>
        <v>0.4</v>
      </c>
      <c r="Q228" s="318">
        <f t="shared" si="38"/>
        <v>0.1</v>
      </c>
      <c r="R228" s="318">
        <f t="shared" si="38"/>
        <v>0.05</v>
      </c>
      <c r="S228" s="318">
        <f t="shared" si="38"/>
        <v>0</v>
      </c>
      <c r="T228" s="318">
        <f t="shared" si="38"/>
        <v>0</v>
      </c>
      <c r="U228" s="318">
        <f t="shared" si="38"/>
        <v>0</v>
      </c>
      <c r="V228" s="741">
        <f t="shared" si="36"/>
        <v>1</v>
      </c>
      <c r="W228" s="1533"/>
      <c r="X228" s="431">
        <f>+V228*W227</f>
        <v>1</v>
      </c>
      <c r="Y228" s="1537"/>
      <c r="Z228" s="1550"/>
      <c r="AA228" s="1551"/>
      <c r="AB228" s="1537"/>
      <c r="AC228" s="1550"/>
      <c r="AD228" s="1551"/>
      <c r="AE228" s="1537"/>
      <c r="AF228" s="1550"/>
      <c r="AG228" s="1551"/>
      <c r="AH228" s="1537"/>
      <c r="AI228" s="1550"/>
      <c r="AJ228" s="1721"/>
      <c r="AK228" s="314"/>
      <c r="AL228" s="264"/>
      <c r="AM228" s="264"/>
      <c r="AN228" s="264"/>
      <c r="AO228" s="264"/>
      <c r="AP228" s="264"/>
      <c r="AQ228" s="264"/>
      <c r="AR228" s="264"/>
      <c r="AS228" s="264"/>
    </row>
    <row r="229" spans="1:45" ht="26.25" customHeight="1">
      <c r="A229" s="1967" t="s">
        <v>106</v>
      </c>
      <c r="B229" s="1555"/>
      <c r="C229" s="255" t="s">
        <v>107</v>
      </c>
      <c r="D229" s="255" t="s">
        <v>108</v>
      </c>
      <c r="E229" s="255" t="s">
        <v>28</v>
      </c>
      <c r="F229" s="255" t="s">
        <v>109</v>
      </c>
      <c r="G229" s="321" t="s">
        <v>110</v>
      </c>
      <c r="H229" s="1959" t="s">
        <v>111</v>
      </c>
      <c r="I229" s="1756"/>
      <c r="J229" s="255" t="s">
        <v>63</v>
      </c>
      <c r="K229" s="255" t="s">
        <v>64</v>
      </c>
      <c r="L229" s="255" t="s">
        <v>65</v>
      </c>
      <c r="M229" s="255" t="s">
        <v>66</v>
      </c>
      <c r="N229" s="255" t="s">
        <v>67</v>
      </c>
      <c r="O229" s="255" t="s">
        <v>68</v>
      </c>
      <c r="P229" s="255" t="s">
        <v>69</v>
      </c>
      <c r="Q229" s="255" t="s">
        <v>70</v>
      </c>
      <c r="R229" s="255" t="s">
        <v>71</v>
      </c>
      <c r="S229" s="255" t="s">
        <v>72</v>
      </c>
      <c r="T229" s="255" t="s">
        <v>73</v>
      </c>
      <c r="U229" s="255" t="s">
        <v>74</v>
      </c>
      <c r="V229" s="713" t="s">
        <v>75</v>
      </c>
      <c r="W229" s="713" t="s">
        <v>76</v>
      </c>
      <c r="X229" s="255" t="s">
        <v>77</v>
      </c>
      <c r="Y229" s="1959" t="s">
        <v>112</v>
      </c>
      <c r="Z229" s="1754"/>
      <c r="AA229" s="1756"/>
      <c r="AB229" s="1959" t="s">
        <v>116</v>
      </c>
      <c r="AC229" s="1754"/>
      <c r="AD229" s="1756"/>
      <c r="AE229" s="1959" t="s">
        <v>120</v>
      </c>
      <c r="AF229" s="1754"/>
      <c r="AG229" s="1756"/>
      <c r="AH229" s="1959" t="s">
        <v>740</v>
      </c>
      <c r="AI229" s="1754"/>
      <c r="AJ229" s="1749"/>
      <c r="AK229" s="264"/>
      <c r="AL229" s="264"/>
      <c r="AM229" s="264"/>
      <c r="AN229" s="264"/>
      <c r="AO229" s="264"/>
      <c r="AP229" s="264"/>
      <c r="AQ229" s="264"/>
      <c r="AR229" s="264"/>
      <c r="AS229" s="264"/>
    </row>
    <row r="230" spans="1:45" ht="26.25" customHeight="1">
      <c r="A230" s="1733"/>
      <c r="B230" s="1548"/>
      <c r="C230" s="1932" t="s">
        <v>1119</v>
      </c>
      <c r="D230" s="1932" t="s">
        <v>1746</v>
      </c>
      <c r="E230" s="1932">
        <v>4</v>
      </c>
      <c r="F230" s="1932" t="s">
        <v>1749</v>
      </c>
      <c r="G230" s="1932" t="s">
        <v>254</v>
      </c>
      <c r="H230" s="1951" t="s">
        <v>47</v>
      </c>
      <c r="I230" s="1583"/>
      <c r="J230" s="733"/>
      <c r="K230" s="733"/>
      <c r="L230" s="733"/>
      <c r="M230" s="733"/>
      <c r="N230" s="733"/>
      <c r="O230" s="796">
        <v>1</v>
      </c>
      <c r="P230" s="733"/>
      <c r="Q230" s="796">
        <v>1</v>
      </c>
      <c r="R230" s="733"/>
      <c r="S230" s="796">
        <v>1</v>
      </c>
      <c r="T230" s="733"/>
      <c r="U230" s="796">
        <v>1</v>
      </c>
      <c r="V230" s="734">
        <f t="shared" ref="V230:V231" si="39">SUM(J230:U230)</f>
        <v>4</v>
      </c>
      <c r="W230" s="1963">
        <v>0.1</v>
      </c>
      <c r="X230" s="270">
        <f>+(V230/V230)*W230</f>
        <v>0.1</v>
      </c>
      <c r="Y230" s="2106" t="s">
        <v>1750</v>
      </c>
      <c r="Z230" s="1577"/>
      <c r="AA230" s="1578"/>
      <c r="AB230" s="1956" t="s">
        <v>1752</v>
      </c>
      <c r="AC230" s="1577"/>
      <c r="AD230" s="1578"/>
      <c r="AE230" s="2024" t="s">
        <v>1753</v>
      </c>
      <c r="AF230" s="1577"/>
      <c r="AG230" s="1578"/>
      <c r="AH230" s="1956"/>
      <c r="AI230" s="1577"/>
      <c r="AJ230" s="1747"/>
      <c r="AK230" s="264"/>
      <c r="AL230" s="264"/>
      <c r="AM230" s="264"/>
      <c r="AN230" s="264"/>
      <c r="AO230" s="264"/>
      <c r="AP230" s="264"/>
      <c r="AQ230" s="264"/>
      <c r="AR230" s="264"/>
      <c r="AS230" s="264"/>
    </row>
    <row r="231" spans="1:45" ht="26.25" customHeight="1">
      <c r="A231" s="1968"/>
      <c r="B231" s="1580"/>
      <c r="C231" s="1558"/>
      <c r="D231" s="1558"/>
      <c r="E231" s="1558"/>
      <c r="F231" s="1558"/>
      <c r="G231" s="1558"/>
      <c r="H231" s="1942" t="s">
        <v>78</v>
      </c>
      <c r="I231" s="1580"/>
      <c r="J231" s="771"/>
      <c r="K231" s="771"/>
      <c r="L231" s="771"/>
      <c r="M231" s="771"/>
      <c r="N231" s="771"/>
      <c r="O231" s="801">
        <v>2</v>
      </c>
      <c r="P231" s="785">
        <v>1</v>
      </c>
      <c r="Q231" s="801">
        <v>1</v>
      </c>
      <c r="R231" s="771"/>
      <c r="S231" s="797"/>
      <c r="T231" s="771"/>
      <c r="U231" s="797"/>
      <c r="V231" s="737">
        <f t="shared" si="39"/>
        <v>4</v>
      </c>
      <c r="W231" s="1558"/>
      <c r="X231" s="270">
        <f>+V231/V230*W230</f>
        <v>0.1</v>
      </c>
      <c r="Y231" s="1557"/>
      <c r="Z231" s="1579"/>
      <c r="AA231" s="1580"/>
      <c r="AB231" s="1557"/>
      <c r="AC231" s="1579"/>
      <c r="AD231" s="1580"/>
      <c r="AE231" s="1557"/>
      <c r="AF231" s="1579"/>
      <c r="AG231" s="1580"/>
      <c r="AH231" s="1557"/>
      <c r="AI231" s="1579"/>
      <c r="AJ231" s="1923"/>
      <c r="AK231" s="264"/>
      <c r="AL231" s="264"/>
      <c r="AM231" s="264"/>
      <c r="AN231" s="264"/>
      <c r="AO231" s="264"/>
      <c r="AP231" s="264"/>
      <c r="AQ231" s="264"/>
      <c r="AR231" s="264"/>
      <c r="AS231" s="264"/>
    </row>
    <row r="232" spans="1:45" ht="12.75" customHeight="1">
      <c r="A232" s="1966" t="s">
        <v>1757</v>
      </c>
      <c r="B232" s="1952" t="s">
        <v>34</v>
      </c>
      <c r="C232" s="1582"/>
      <c r="D232" s="1582"/>
      <c r="E232" s="1582"/>
      <c r="F232" s="1582"/>
      <c r="G232" s="1582"/>
      <c r="H232" s="1582"/>
      <c r="I232" s="1582"/>
      <c r="J232" s="1582"/>
      <c r="K232" s="1582"/>
      <c r="L232" s="1582"/>
      <c r="M232" s="1582"/>
      <c r="N232" s="1582"/>
      <c r="O232" s="1582"/>
      <c r="P232" s="1582"/>
      <c r="Q232" s="1582"/>
      <c r="R232" s="1582"/>
      <c r="S232" s="1582"/>
      <c r="T232" s="1582"/>
      <c r="U232" s="1582"/>
      <c r="V232" s="1582"/>
      <c r="W232" s="1582"/>
      <c r="X232" s="1582"/>
      <c r="Y232" s="1582"/>
      <c r="Z232" s="1582"/>
      <c r="AA232" s="1582"/>
      <c r="AB232" s="1582"/>
      <c r="AC232" s="1582"/>
      <c r="AD232" s="1582"/>
      <c r="AE232" s="1582"/>
      <c r="AF232" s="1582"/>
      <c r="AG232" s="1582"/>
      <c r="AH232" s="1582"/>
      <c r="AI232" s="1582"/>
      <c r="AJ232" s="1751"/>
      <c r="AK232" s="264"/>
      <c r="AL232" s="264"/>
      <c r="AM232" s="264"/>
      <c r="AN232" s="264"/>
      <c r="AO232" s="264"/>
      <c r="AP232" s="264"/>
      <c r="AQ232" s="264"/>
      <c r="AR232" s="264"/>
      <c r="AS232" s="264"/>
    </row>
    <row r="233" spans="1:45" ht="24" customHeight="1">
      <c r="A233" s="1539"/>
      <c r="B233" s="1922">
        <v>1</v>
      </c>
      <c r="C233" s="1928" t="s">
        <v>1759</v>
      </c>
      <c r="D233" s="1577"/>
      <c r="E233" s="1577"/>
      <c r="F233" s="1577"/>
      <c r="G233" s="1578"/>
      <c r="H233" s="1926" t="s">
        <v>79</v>
      </c>
      <c r="I233" s="285" t="s">
        <v>47</v>
      </c>
      <c r="J233" s="286"/>
      <c r="K233" s="286">
        <v>0.33333333333333331</v>
      </c>
      <c r="L233" s="286">
        <v>0.33333333333333331</v>
      </c>
      <c r="M233" s="286">
        <v>0.33333333333333331</v>
      </c>
      <c r="N233" s="286"/>
      <c r="O233" s="286"/>
      <c r="P233" s="286"/>
      <c r="Q233" s="286"/>
      <c r="R233" s="286"/>
      <c r="S233" s="286"/>
      <c r="T233" s="286"/>
      <c r="U233" s="286"/>
      <c r="V233" s="721">
        <f t="shared" ref="V233:V237" si="40">SUM(J233:U233)</f>
        <v>1</v>
      </c>
      <c r="W233" s="1943">
        <v>0.4</v>
      </c>
      <c r="X233" s="420">
        <f>V233*W233</f>
        <v>0.4</v>
      </c>
      <c r="Y233" s="1922" t="s">
        <v>1765</v>
      </c>
      <c r="Z233" s="1577"/>
      <c r="AA233" s="1578"/>
      <c r="AB233" s="2098" t="s">
        <v>1767</v>
      </c>
      <c r="AC233" s="1577"/>
      <c r="AD233" s="1578"/>
      <c r="AE233" s="1922"/>
      <c r="AF233" s="1577"/>
      <c r="AG233" s="1578"/>
      <c r="AH233" s="1922"/>
      <c r="AI233" s="1577"/>
      <c r="AJ233" s="1747"/>
      <c r="AK233" s="264"/>
      <c r="AL233" s="264"/>
      <c r="AM233" s="264"/>
      <c r="AN233" s="264"/>
      <c r="AO233" s="264"/>
      <c r="AP233" s="264"/>
      <c r="AQ233" s="264"/>
      <c r="AR233" s="264"/>
      <c r="AS233" s="264"/>
    </row>
    <row r="234" spans="1:45" ht="24" customHeight="1">
      <c r="A234" s="1539"/>
      <c r="B234" s="1557"/>
      <c r="C234" s="1557"/>
      <c r="D234" s="1579"/>
      <c r="E234" s="1579"/>
      <c r="F234" s="1579"/>
      <c r="G234" s="1580"/>
      <c r="H234" s="1930"/>
      <c r="I234" s="291" t="s">
        <v>48</v>
      </c>
      <c r="J234" s="293"/>
      <c r="K234" s="294">
        <v>0.33329999999999999</v>
      </c>
      <c r="L234" s="294">
        <v>0.33329999999999999</v>
      </c>
      <c r="M234" s="294">
        <v>0.33329999999999999</v>
      </c>
      <c r="N234" s="293"/>
      <c r="O234" s="293"/>
      <c r="P234" s="293"/>
      <c r="Q234" s="293"/>
      <c r="R234" s="293"/>
      <c r="S234" s="293"/>
      <c r="T234" s="293"/>
      <c r="U234" s="293"/>
      <c r="V234" s="723">
        <f t="shared" si="40"/>
        <v>0.99990000000000001</v>
      </c>
      <c r="W234" s="1558"/>
      <c r="X234" s="418">
        <f>+V234*W233</f>
        <v>0.39996000000000004</v>
      </c>
      <c r="Y234" s="1557"/>
      <c r="Z234" s="1579"/>
      <c r="AA234" s="1580"/>
      <c r="AB234" s="1557"/>
      <c r="AC234" s="1579"/>
      <c r="AD234" s="1580"/>
      <c r="AE234" s="1557"/>
      <c r="AF234" s="1579"/>
      <c r="AG234" s="1580"/>
      <c r="AH234" s="1557"/>
      <c r="AI234" s="1579"/>
      <c r="AJ234" s="1923"/>
      <c r="AK234" s="264"/>
      <c r="AL234" s="264"/>
      <c r="AM234" s="264"/>
      <c r="AN234" s="264"/>
      <c r="AO234" s="264"/>
      <c r="AP234" s="264"/>
      <c r="AQ234" s="264"/>
      <c r="AR234" s="264"/>
      <c r="AS234" s="264"/>
    </row>
    <row r="235" spans="1:45" ht="24" customHeight="1">
      <c r="A235" s="1539"/>
      <c r="B235" s="1922">
        <v>2</v>
      </c>
      <c r="C235" s="1928" t="s">
        <v>1772</v>
      </c>
      <c r="D235" s="1577"/>
      <c r="E235" s="1577"/>
      <c r="F235" s="1577"/>
      <c r="G235" s="1578"/>
      <c r="H235" s="1926" t="s">
        <v>79</v>
      </c>
      <c r="I235" s="285" t="s">
        <v>47</v>
      </c>
      <c r="J235" s="286"/>
      <c r="K235" s="286"/>
      <c r="L235" s="286"/>
      <c r="M235" s="286">
        <v>1</v>
      </c>
      <c r="N235" s="286"/>
      <c r="O235" s="286"/>
      <c r="P235" s="286"/>
      <c r="Q235" s="286"/>
      <c r="R235" s="286"/>
      <c r="S235" s="286"/>
      <c r="T235" s="286"/>
      <c r="U235" s="286"/>
      <c r="V235" s="721">
        <f t="shared" si="40"/>
        <v>1</v>
      </c>
      <c r="W235" s="1943">
        <v>0.1</v>
      </c>
      <c r="X235" s="420">
        <f>V235*W235</f>
        <v>0.1</v>
      </c>
      <c r="Y235" s="1922"/>
      <c r="Z235" s="1577"/>
      <c r="AA235" s="1578"/>
      <c r="AB235" s="2098" t="s">
        <v>1773</v>
      </c>
      <c r="AC235" s="1577"/>
      <c r="AD235" s="1578"/>
      <c r="AE235" s="1922"/>
      <c r="AF235" s="1577"/>
      <c r="AG235" s="1578"/>
      <c r="AH235" s="1922"/>
      <c r="AI235" s="1577"/>
      <c r="AJ235" s="1747"/>
      <c r="AK235" s="264"/>
      <c r="AL235" s="264"/>
      <c r="AM235" s="264"/>
      <c r="AN235" s="264"/>
      <c r="AO235" s="264"/>
      <c r="AP235" s="264"/>
      <c r="AQ235" s="264"/>
      <c r="AR235" s="264"/>
      <c r="AS235" s="264"/>
    </row>
    <row r="236" spans="1:45" ht="24" customHeight="1">
      <c r="A236" s="1539"/>
      <c r="B236" s="1557"/>
      <c r="C236" s="1557"/>
      <c r="D236" s="1579"/>
      <c r="E236" s="1579"/>
      <c r="F236" s="1579"/>
      <c r="G236" s="1580"/>
      <c r="H236" s="1930"/>
      <c r="I236" s="291" t="s">
        <v>48</v>
      </c>
      <c r="J236" s="293"/>
      <c r="K236" s="293"/>
      <c r="L236" s="293"/>
      <c r="M236" s="294">
        <v>1</v>
      </c>
      <c r="N236" s="293"/>
      <c r="O236" s="293"/>
      <c r="P236" s="293"/>
      <c r="Q236" s="293"/>
      <c r="R236" s="293"/>
      <c r="S236" s="293"/>
      <c r="T236" s="293"/>
      <c r="U236" s="293"/>
      <c r="V236" s="723">
        <f t="shared" si="40"/>
        <v>1</v>
      </c>
      <c r="W236" s="1558"/>
      <c r="X236" s="418">
        <f>+V236*W235</f>
        <v>0.1</v>
      </c>
      <c r="Y236" s="1557"/>
      <c r="Z236" s="1579"/>
      <c r="AA236" s="1580"/>
      <c r="AB236" s="1557"/>
      <c r="AC236" s="1579"/>
      <c r="AD236" s="1580"/>
      <c r="AE236" s="1557"/>
      <c r="AF236" s="1579"/>
      <c r="AG236" s="1580"/>
      <c r="AH236" s="1557"/>
      <c r="AI236" s="1579"/>
      <c r="AJ236" s="1923"/>
      <c r="AK236" s="264"/>
      <c r="AL236" s="264"/>
      <c r="AM236" s="264"/>
      <c r="AN236" s="264"/>
      <c r="AO236" s="264"/>
      <c r="AP236" s="264"/>
      <c r="AQ236" s="264"/>
      <c r="AR236" s="264"/>
      <c r="AS236" s="264"/>
    </row>
    <row r="237" spans="1:45" ht="24" customHeight="1">
      <c r="A237" s="1539"/>
      <c r="B237" s="1922">
        <v>3</v>
      </c>
      <c r="C237" s="1928" t="s">
        <v>1775</v>
      </c>
      <c r="D237" s="1577"/>
      <c r="E237" s="1577"/>
      <c r="F237" s="1577"/>
      <c r="G237" s="1578"/>
      <c r="H237" s="1926" t="s">
        <v>79</v>
      </c>
      <c r="I237" s="285" t="s">
        <v>47</v>
      </c>
      <c r="J237" s="286"/>
      <c r="K237" s="286"/>
      <c r="L237" s="286"/>
      <c r="M237" s="286"/>
      <c r="N237" s="286">
        <v>0.125</v>
      </c>
      <c r="O237" s="286">
        <v>0.125</v>
      </c>
      <c r="P237" s="286">
        <v>0.125</v>
      </c>
      <c r="Q237" s="286">
        <v>0.125</v>
      </c>
      <c r="R237" s="286">
        <v>0.125</v>
      </c>
      <c r="S237" s="286">
        <v>0.125</v>
      </c>
      <c r="T237" s="286">
        <v>0.125</v>
      </c>
      <c r="U237" s="286">
        <v>0.125</v>
      </c>
      <c r="V237" s="721">
        <f t="shared" si="40"/>
        <v>1</v>
      </c>
      <c r="W237" s="1943">
        <v>0.5</v>
      </c>
      <c r="X237" s="420">
        <f>V237*W237</f>
        <v>0.5</v>
      </c>
      <c r="Y237" s="1922"/>
      <c r="Z237" s="1577"/>
      <c r="AA237" s="1578"/>
      <c r="AB237" s="2098" t="s">
        <v>1777</v>
      </c>
      <c r="AC237" s="1577"/>
      <c r="AD237" s="1578"/>
      <c r="AE237" s="2105" t="s">
        <v>1778</v>
      </c>
      <c r="AF237" s="1577"/>
      <c r="AG237" s="1578"/>
      <c r="AH237" s="1922"/>
      <c r="AI237" s="1577"/>
      <c r="AJ237" s="1747"/>
      <c r="AK237" s="264"/>
      <c r="AL237" s="264"/>
      <c r="AM237" s="264"/>
      <c r="AN237" s="264"/>
      <c r="AO237" s="264"/>
      <c r="AP237" s="264"/>
      <c r="AQ237" s="264"/>
      <c r="AR237" s="264"/>
      <c r="AS237" s="264"/>
    </row>
    <row r="238" spans="1:45" ht="24" customHeight="1">
      <c r="A238" s="1539"/>
      <c r="B238" s="1557"/>
      <c r="C238" s="1557"/>
      <c r="D238" s="1579"/>
      <c r="E238" s="1579"/>
      <c r="F238" s="1579"/>
      <c r="G238" s="1580"/>
      <c r="H238" s="1930"/>
      <c r="I238" s="291" t="s">
        <v>48</v>
      </c>
      <c r="J238" s="293"/>
      <c r="K238" s="293"/>
      <c r="L238" s="293"/>
      <c r="M238" s="293"/>
      <c r="N238" s="294">
        <v>0.125</v>
      </c>
      <c r="O238" s="294">
        <v>0.125</v>
      </c>
      <c r="P238" s="294">
        <v>0.125</v>
      </c>
      <c r="Q238" s="294">
        <v>0.125</v>
      </c>
      <c r="R238" s="294" t="s">
        <v>1779</v>
      </c>
      <c r="S238" s="293"/>
      <c r="T238" s="293"/>
      <c r="U238" s="293"/>
      <c r="V238" s="807" t="s">
        <v>1780</v>
      </c>
      <c r="W238" s="1558"/>
      <c r="X238" s="808" t="s">
        <v>1781</v>
      </c>
      <c r="Y238" s="1557"/>
      <c r="Z238" s="1579"/>
      <c r="AA238" s="1580"/>
      <c r="AB238" s="1557"/>
      <c r="AC238" s="1579"/>
      <c r="AD238" s="1580"/>
      <c r="AE238" s="1557"/>
      <c r="AF238" s="1579"/>
      <c r="AG238" s="1580"/>
      <c r="AH238" s="1557"/>
      <c r="AI238" s="1579"/>
      <c r="AJ238" s="1923"/>
      <c r="AK238" s="264"/>
      <c r="AL238" s="264"/>
      <c r="AM238" s="264"/>
      <c r="AN238" s="264"/>
      <c r="AO238" s="264"/>
      <c r="AP238" s="264"/>
      <c r="AQ238" s="264"/>
      <c r="AR238" s="264"/>
      <c r="AS238" s="264"/>
    </row>
    <row r="239" spans="1:45" ht="12.75" hidden="1" customHeight="1">
      <c r="A239" s="1539"/>
      <c r="B239" s="1922">
        <v>4</v>
      </c>
      <c r="C239" s="1928"/>
      <c r="D239" s="1577"/>
      <c r="E239" s="1577"/>
      <c r="F239" s="1577"/>
      <c r="G239" s="1578"/>
      <c r="H239" s="1926" t="s">
        <v>79</v>
      </c>
      <c r="I239" s="285" t="s">
        <v>47</v>
      </c>
      <c r="J239" s="361"/>
      <c r="K239" s="361"/>
      <c r="L239" s="361"/>
      <c r="M239" s="361"/>
      <c r="N239" s="361"/>
      <c r="O239" s="361"/>
      <c r="P239" s="361"/>
      <c r="Q239" s="361"/>
      <c r="R239" s="361"/>
      <c r="S239" s="361"/>
      <c r="T239" s="361"/>
      <c r="U239" s="361"/>
      <c r="V239" s="721">
        <f t="shared" ref="V239:V247" si="41">SUM(J239:U239)</f>
        <v>0</v>
      </c>
      <c r="W239" s="1943"/>
      <c r="X239" s="420">
        <f>V239*W239</f>
        <v>0</v>
      </c>
      <c r="Y239" s="1922"/>
      <c r="Z239" s="1577"/>
      <c r="AA239" s="1578"/>
      <c r="AB239" s="1922"/>
      <c r="AC239" s="1577"/>
      <c r="AD239" s="1578"/>
      <c r="AE239" s="1922"/>
      <c r="AF239" s="1577"/>
      <c r="AG239" s="1578"/>
      <c r="AH239" s="1922"/>
      <c r="AI239" s="1577"/>
      <c r="AJ239" s="1747"/>
      <c r="AK239" s="264"/>
      <c r="AL239" s="264"/>
      <c r="AM239" s="264"/>
      <c r="AN239" s="264"/>
      <c r="AO239" s="264"/>
      <c r="AP239" s="264"/>
      <c r="AQ239" s="264"/>
      <c r="AR239" s="264"/>
      <c r="AS239" s="264"/>
    </row>
    <row r="240" spans="1:45" ht="12.75" hidden="1" customHeight="1">
      <c r="A240" s="1539"/>
      <c r="B240" s="1557"/>
      <c r="C240" s="1557"/>
      <c r="D240" s="1579"/>
      <c r="E240" s="1579"/>
      <c r="F240" s="1579"/>
      <c r="G240" s="1580"/>
      <c r="H240" s="1930"/>
      <c r="I240" s="291" t="s">
        <v>48</v>
      </c>
      <c r="J240" s="361"/>
      <c r="K240" s="361"/>
      <c r="L240" s="361"/>
      <c r="M240" s="361"/>
      <c r="N240" s="361"/>
      <c r="O240" s="361"/>
      <c r="P240" s="361"/>
      <c r="Q240" s="361"/>
      <c r="R240" s="361"/>
      <c r="S240" s="361"/>
      <c r="T240" s="361"/>
      <c r="U240" s="361"/>
      <c r="V240" s="722">
        <f t="shared" si="41"/>
        <v>0</v>
      </c>
      <c r="W240" s="1558"/>
      <c r="X240" s="418">
        <f>+V240*W239</f>
        <v>0</v>
      </c>
      <c r="Y240" s="1557"/>
      <c r="Z240" s="1579"/>
      <c r="AA240" s="1580"/>
      <c r="AB240" s="1557"/>
      <c r="AC240" s="1579"/>
      <c r="AD240" s="1580"/>
      <c r="AE240" s="1557"/>
      <c r="AF240" s="1579"/>
      <c r="AG240" s="1580"/>
      <c r="AH240" s="1557"/>
      <c r="AI240" s="1579"/>
      <c r="AJ240" s="1923"/>
      <c r="AK240" s="264"/>
      <c r="AL240" s="264"/>
      <c r="AM240" s="264"/>
      <c r="AN240" s="264"/>
      <c r="AO240" s="264"/>
      <c r="AP240" s="264"/>
      <c r="AQ240" s="264"/>
      <c r="AR240" s="264"/>
      <c r="AS240" s="264"/>
    </row>
    <row r="241" spans="1:45" ht="12.75" hidden="1" customHeight="1">
      <c r="A241" s="1539"/>
      <c r="B241" s="1922">
        <v>5</v>
      </c>
      <c r="C241" s="1928"/>
      <c r="D241" s="1577"/>
      <c r="E241" s="1577"/>
      <c r="F241" s="1577"/>
      <c r="G241" s="1578"/>
      <c r="H241" s="1926" t="s">
        <v>79</v>
      </c>
      <c r="I241" s="285" t="s">
        <v>47</v>
      </c>
      <c r="J241" s="361"/>
      <c r="K241" s="361"/>
      <c r="L241" s="361"/>
      <c r="M241" s="361"/>
      <c r="N241" s="361"/>
      <c r="O241" s="361"/>
      <c r="P241" s="361"/>
      <c r="Q241" s="361"/>
      <c r="R241" s="361"/>
      <c r="S241" s="361"/>
      <c r="T241" s="361"/>
      <c r="U241" s="361"/>
      <c r="V241" s="721">
        <f t="shared" si="41"/>
        <v>0</v>
      </c>
      <c r="W241" s="1943"/>
      <c r="X241" s="420">
        <f>V241*W241</f>
        <v>0</v>
      </c>
      <c r="Y241" s="1922"/>
      <c r="Z241" s="1577"/>
      <c r="AA241" s="1578"/>
      <c r="AB241" s="1922"/>
      <c r="AC241" s="1577"/>
      <c r="AD241" s="1578"/>
      <c r="AE241" s="1922"/>
      <c r="AF241" s="1577"/>
      <c r="AG241" s="1578"/>
      <c r="AH241" s="1922"/>
      <c r="AI241" s="1577"/>
      <c r="AJ241" s="1747"/>
      <c r="AK241" s="264"/>
      <c r="AL241" s="264"/>
      <c r="AM241" s="264"/>
      <c r="AN241" s="264"/>
      <c r="AO241" s="264"/>
      <c r="AP241" s="264"/>
      <c r="AQ241" s="264"/>
      <c r="AR241" s="264"/>
      <c r="AS241" s="264"/>
    </row>
    <row r="242" spans="1:45" ht="12.75" hidden="1" customHeight="1">
      <c r="A242" s="1539"/>
      <c r="B242" s="1557"/>
      <c r="C242" s="1557"/>
      <c r="D242" s="1579"/>
      <c r="E242" s="1579"/>
      <c r="F242" s="1579"/>
      <c r="G242" s="1580"/>
      <c r="H242" s="1930"/>
      <c r="I242" s="291" t="s">
        <v>48</v>
      </c>
      <c r="J242" s="361"/>
      <c r="K242" s="361"/>
      <c r="L242" s="361"/>
      <c r="M242" s="361"/>
      <c r="N242" s="361"/>
      <c r="O242" s="361"/>
      <c r="P242" s="361"/>
      <c r="Q242" s="361"/>
      <c r="R242" s="361"/>
      <c r="S242" s="361"/>
      <c r="T242" s="361"/>
      <c r="U242" s="361"/>
      <c r="V242" s="722">
        <f t="shared" si="41"/>
        <v>0</v>
      </c>
      <c r="W242" s="1558"/>
      <c r="X242" s="418">
        <f>+V242*W241</f>
        <v>0</v>
      </c>
      <c r="Y242" s="1557"/>
      <c r="Z242" s="1579"/>
      <c r="AA242" s="1580"/>
      <c r="AB242" s="1557"/>
      <c r="AC242" s="1579"/>
      <c r="AD242" s="1580"/>
      <c r="AE242" s="1557"/>
      <c r="AF242" s="1579"/>
      <c r="AG242" s="1580"/>
      <c r="AH242" s="1557"/>
      <c r="AI242" s="1579"/>
      <c r="AJ242" s="1923"/>
      <c r="AK242" s="264"/>
      <c r="AL242" s="264"/>
      <c r="AM242" s="264"/>
      <c r="AN242" s="264"/>
      <c r="AO242" s="264"/>
      <c r="AP242" s="264"/>
      <c r="AQ242" s="264"/>
      <c r="AR242" s="264"/>
      <c r="AS242" s="264"/>
    </row>
    <row r="243" spans="1:45" ht="12.75" hidden="1" customHeight="1">
      <c r="A243" s="1539"/>
      <c r="B243" s="1922">
        <v>6</v>
      </c>
      <c r="C243" s="1928"/>
      <c r="D243" s="1577"/>
      <c r="E243" s="1577"/>
      <c r="F243" s="1577"/>
      <c r="G243" s="1578"/>
      <c r="H243" s="1926" t="s">
        <v>79</v>
      </c>
      <c r="I243" s="285" t="s">
        <v>47</v>
      </c>
      <c r="J243" s="361"/>
      <c r="K243" s="361"/>
      <c r="L243" s="361"/>
      <c r="M243" s="361"/>
      <c r="N243" s="361"/>
      <c r="O243" s="361"/>
      <c r="P243" s="361"/>
      <c r="Q243" s="361"/>
      <c r="R243" s="361"/>
      <c r="S243" s="361"/>
      <c r="T243" s="361"/>
      <c r="U243" s="361"/>
      <c r="V243" s="721">
        <f t="shared" si="41"/>
        <v>0</v>
      </c>
      <c r="W243" s="1943"/>
      <c r="X243" s="420">
        <f>V243*W243</f>
        <v>0</v>
      </c>
      <c r="Y243" s="1922"/>
      <c r="Z243" s="1577"/>
      <c r="AA243" s="1578"/>
      <c r="AB243" s="1922"/>
      <c r="AC243" s="1577"/>
      <c r="AD243" s="1578"/>
      <c r="AE243" s="1922"/>
      <c r="AF243" s="1577"/>
      <c r="AG243" s="1578"/>
      <c r="AH243" s="1922"/>
      <c r="AI243" s="1577"/>
      <c r="AJ243" s="1747"/>
      <c r="AK243" s="264"/>
      <c r="AL243" s="264"/>
      <c r="AM243" s="264"/>
      <c r="AN243" s="264"/>
      <c r="AO243" s="264"/>
      <c r="AP243" s="264"/>
      <c r="AQ243" s="264"/>
      <c r="AR243" s="264"/>
      <c r="AS243" s="264"/>
    </row>
    <row r="244" spans="1:45" ht="12.75" hidden="1" customHeight="1">
      <c r="A244" s="1539"/>
      <c r="B244" s="1557"/>
      <c r="C244" s="1557"/>
      <c r="D244" s="1579"/>
      <c r="E244" s="1579"/>
      <c r="F244" s="1579"/>
      <c r="G244" s="1580"/>
      <c r="H244" s="1930"/>
      <c r="I244" s="291" t="s">
        <v>48</v>
      </c>
      <c r="J244" s="361"/>
      <c r="K244" s="361"/>
      <c r="L244" s="361"/>
      <c r="M244" s="361"/>
      <c r="N244" s="361"/>
      <c r="O244" s="361"/>
      <c r="P244" s="361"/>
      <c r="Q244" s="361"/>
      <c r="R244" s="361"/>
      <c r="S244" s="361"/>
      <c r="T244" s="361"/>
      <c r="U244" s="361"/>
      <c r="V244" s="722">
        <f t="shared" si="41"/>
        <v>0</v>
      </c>
      <c r="W244" s="1558"/>
      <c r="X244" s="418">
        <f>+V244*W243</f>
        <v>0</v>
      </c>
      <c r="Y244" s="1557"/>
      <c r="Z244" s="1579"/>
      <c r="AA244" s="1580"/>
      <c r="AB244" s="1557"/>
      <c r="AC244" s="1579"/>
      <c r="AD244" s="1580"/>
      <c r="AE244" s="1557"/>
      <c r="AF244" s="1579"/>
      <c r="AG244" s="1580"/>
      <c r="AH244" s="1557"/>
      <c r="AI244" s="1579"/>
      <c r="AJ244" s="1923"/>
      <c r="AK244" s="264"/>
      <c r="AL244" s="264"/>
      <c r="AM244" s="264"/>
      <c r="AN244" s="264"/>
      <c r="AO244" s="264"/>
      <c r="AP244" s="264"/>
      <c r="AQ244" s="264"/>
      <c r="AR244" s="264"/>
      <c r="AS244" s="264"/>
    </row>
    <row r="245" spans="1:45" ht="12.75" hidden="1" customHeight="1">
      <c r="A245" s="1539"/>
      <c r="B245" s="1922">
        <v>7</v>
      </c>
      <c r="C245" s="1928"/>
      <c r="D245" s="1577"/>
      <c r="E245" s="1577"/>
      <c r="F245" s="1577"/>
      <c r="G245" s="1578"/>
      <c r="H245" s="1926" t="s">
        <v>79</v>
      </c>
      <c r="I245" s="285" t="s">
        <v>47</v>
      </c>
      <c r="J245" s="361"/>
      <c r="K245" s="361"/>
      <c r="L245" s="361"/>
      <c r="M245" s="361"/>
      <c r="N245" s="361"/>
      <c r="O245" s="361"/>
      <c r="P245" s="361"/>
      <c r="Q245" s="361"/>
      <c r="R245" s="361"/>
      <c r="S245" s="361"/>
      <c r="T245" s="361"/>
      <c r="U245" s="361"/>
      <c r="V245" s="721">
        <f t="shared" si="41"/>
        <v>0</v>
      </c>
      <c r="W245" s="1943"/>
      <c r="X245" s="420">
        <f>V245*W245</f>
        <v>0</v>
      </c>
      <c r="Y245" s="1922"/>
      <c r="Z245" s="1577"/>
      <c r="AA245" s="1578"/>
      <c r="AB245" s="1922"/>
      <c r="AC245" s="1577"/>
      <c r="AD245" s="1578"/>
      <c r="AE245" s="1922"/>
      <c r="AF245" s="1577"/>
      <c r="AG245" s="1578"/>
      <c r="AH245" s="1922"/>
      <c r="AI245" s="1577"/>
      <c r="AJ245" s="1747"/>
      <c r="AK245" s="264"/>
      <c r="AL245" s="264"/>
      <c r="AM245" s="264"/>
      <c r="AN245" s="264"/>
      <c r="AO245" s="264"/>
      <c r="AP245" s="264"/>
      <c r="AQ245" s="264"/>
      <c r="AR245" s="264"/>
      <c r="AS245" s="264"/>
    </row>
    <row r="246" spans="1:45" ht="12.75" hidden="1" customHeight="1">
      <c r="A246" s="1539"/>
      <c r="B246" s="1536"/>
      <c r="C246" s="1557"/>
      <c r="D246" s="1579"/>
      <c r="E246" s="1579"/>
      <c r="F246" s="1579"/>
      <c r="G246" s="1580"/>
      <c r="H246" s="1927"/>
      <c r="I246" s="305" t="s">
        <v>48</v>
      </c>
      <c r="J246" s="302"/>
      <c r="K246" s="302"/>
      <c r="L246" s="302"/>
      <c r="M246" s="302"/>
      <c r="N246" s="302"/>
      <c r="O246" s="302"/>
      <c r="P246" s="302"/>
      <c r="Q246" s="302"/>
      <c r="R246" s="302"/>
      <c r="S246" s="302"/>
      <c r="T246" s="302"/>
      <c r="U246" s="302"/>
      <c r="V246" s="739">
        <f t="shared" si="41"/>
        <v>0</v>
      </c>
      <c r="W246" s="1961"/>
      <c r="X246" s="424">
        <f>+V246*W245</f>
        <v>0</v>
      </c>
      <c r="Y246" s="1557"/>
      <c r="Z246" s="1579"/>
      <c r="AA246" s="1580"/>
      <c r="AB246" s="1557"/>
      <c r="AC246" s="1579"/>
      <c r="AD246" s="1580"/>
      <c r="AE246" s="1557"/>
      <c r="AF246" s="1579"/>
      <c r="AG246" s="1580"/>
      <c r="AH246" s="1557"/>
      <c r="AI246" s="1579"/>
      <c r="AJ246" s="1923"/>
      <c r="AK246" s="264"/>
      <c r="AL246" s="264"/>
      <c r="AM246" s="264"/>
      <c r="AN246" s="264"/>
      <c r="AO246" s="264"/>
      <c r="AP246" s="264"/>
      <c r="AQ246" s="264"/>
      <c r="AR246" s="264"/>
      <c r="AS246" s="264"/>
    </row>
    <row r="247" spans="1:45" ht="12.75" customHeight="1">
      <c r="A247" s="1539"/>
      <c r="B247" s="1944" t="s">
        <v>85</v>
      </c>
      <c r="C247" s="1577"/>
      <c r="D247" s="1577"/>
      <c r="E247" s="1577"/>
      <c r="F247" s="1577"/>
      <c r="G247" s="1578"/>
      <c r="H247" s="1925" t="s">
        <v>79</v>
      </c>
      <c r="I247" s="308" t="s">
        <v>47</v>
      </c>
      <c r="J247" s="364">
        <f t="shared" ref="J247:U247" si="42">+J233*$W$233+J235*$W$235+J237*$W$237+J239*$W$239+J241*$W$241+J243*$W$243+J245*$W$245</f>
        <v>0</v>
      </c>
      <c r="K247" s="340">
        <f t="shared" si="42"/>
        <v>0.13333333333333333</v>
      </c>
      <c r="L247" s="340">
        <f t="shared" si="42"/>
        <v>0.13333333333333333</v>
      </c>
      <c r="M247" s="340">
        <f t="shared" si="42"/>
        <v>0.23333333333333334</v>
      </c>
      <c r="N247" s="340">
        <f t="shared" si="42"/>
        <v>6.25E-2</v>
      </c>
      <c r="O247" s="340">
        <f t="shared" si="42"/>
        <v>6.25E-2</v>
      </c>
      <c r="P247" s="340">
        <f t="shared" si="42"/>
        <v>6.25E-2</v>
      </c>
      <c r="Q247" s="340">
        <f t="shared" si="42"/>
        <v>6.25E-2</v>
      </c>
      <c r="R247" s="340">
        <f t="shared" si="42"/>
        <v>6.25E-2</v>
      </c>
      <c r="S247" s="340">
        <f t="shared" si="42"/>
        <v>6.25E-2</v>
      </c>
      <c r="T247" s="340">
        <f t="shared" si="42"/>
        <v>6.25E-2</v>
      </c>
      <c r="U247" s="340">
        <f t="shared" si="42"/>
        <v>6.25E-2</v>
      </c>
      <c r="V247" s="339">
        <f t="shared" si="41"/>
        <v>1</v>
      </c>
      <c r="W247" s="2102">
        <f>SUM(W233+W235+W237+W239+W241+W243+W245)</f>
        <v>1</v>
      </c>
      <c r="X247" s="340">
        <f>V247*W247</f>
        <v>1</v>
      </c>
      <c r="Y247" s="1924"/>
      <c r="Z247" s="1577"/>
      <c r="AA247" s="1578"/>
      <c r="AB247" s="1924"/>
      <c r="AC247" s="1577"/>
      <c r="AD247" s="1578"/>
      <c r="AE247" s="1924"/>
      <c r="AF247" s="1577"/>
      <c r="AG247" s="1578"/>
      <c r="AH247" s="1924"/>
      <c r="AI247" s="1577"/>
      <c r="AJ247" s="1747"/>
      <c r="AK247" s="314"/>
      <c r="AL247" s="264"/>
      <c r="AM247" s="264"/>
      <c r="AN247" s="264"/>
      <c r="AO247" s="264"/>
      <c r="AP247" s="264"/>
      <c r="AQ247" s="264"/>
      <c r="AR247" s="264"/>
      <c r="AS247" s="264"/>
    </row>
    <row r="248" spans="1:45" ht="12.75" customHeight="1">
      <c r="A248" s="1540"/>
      <c r="B248" s="1537"/>
      <c r="C248" s="1550"/>
      <c r="D248" s="1550"/>
      <c r="E248" s="1550"/>
      <c r="F248" s="1550"/>
      <c r="G248" s="1551"/>
      <c r="H248" s="1533"/>
      <c r="I248" s="316" t="s">
        <v>48</v>
      </c>
      <c r="J248" s="318">
        <f t="shared" ref="J248:Q248" si="43">J234*$W$233+J236*$W$235+J238*$W$237+J240*$W$239+J242*$W$241+J244*$W$243+J246*$W$245</f>
        <v>0</v>
      </c>
      <c r="K248" s="318">
        <f t="shared" si="43"/>
        <v>0.13331999999999999</v>
      </c>
      <c r="L248" s="318">
        <f t="shared" si="43"/>
        <v>0.13331999999999999</v>
      </c>
      <c r="M248" s="318">
        <f t="shared" si="43"/>
        <v>0.23332</v>
      </c>
      <c r="N248" s="318">
        <f t="shared" si="43"/>
        <v>6.25E-2</v>
      </c>
      <c r="O248" s="318">
        <f t="shared" si="43"/>
        <v>6.25E-2</v>
      </c>
      <c r="P248" s="318">
        <f t="shared" si="43"/>
        <v>6.25E-2</v>
      </c>
      <c r="Q248" s="318">
        <f t="shared" si="43"/>
        <v>6.25E-2</v>
      </c>
      <c r="R248" s="812" t="s">
        <v>1821</v>
      </c>
      <c r="S248" s="318">
        <f t="shared" ref="S248:U248" si="44">S234*$W$233+S236*$W$235+S238*$W$237+S240*$W$239+S242*$W$241+S244*$W$243+S246*$W$245</f>
        <v>0</v>
      </c>
      <c r="T248" s="318">
        <f t="shared" si="44"/>
        <v>0</v>
      </c>
      <c r="U248" s="318">
        <f t="shared" si="44"/>
        <v>0</v>
      </c>
      <c r="V248" s="812" t="s">
        <v>1822</v>
      </c>
      <c r="W248" s="1533"/>
      <c r="X248" s="813" t="s">
        <v>1822</v>
      </c>
      <c r="Y248" s="1537"/>
      <c r="Z248" s="1550"/>
      <c r="AA248" s="1551"/>
      <c r="AB248" s="1537"/>
      <c r="AC248" s="1550"/>
      <c r="AD248" s="1551"/>
      <c r="AE248" s="1537"/>
      <c r="AF248" s="1550"/>
      <c r="AG248" s="1551"/>
      <c r="AH248" s="1537"/>
      <c r="AI248" s="1550"/>
      <c r="AJ248" s="1721"/>
      <c r="AK248" s="314"/>
      <c r="AL248" s="264"/>
      <c r="AM248" s="264"/>
      <c r="AN248" s="264"/>
      <c r="AO248" s="264"/>
      <c r="AP248" s="264"/>
      <c r="AQ248" s="264"/>
      <c r="AR248" s="264"/>
      <c r="AS248" s="264"/>
    </row>
    <row r="249" spans="1:45" ht="12.75" customHeight="1">
      <c r="A249" s="264"/>
      <c r="B249" s="264"/>
      <c r="C249" s="264"/>
      <c r="D249" s="264"/>
      <c r="E249" s="264"/>
      <c r="F249" s="264"/>
      <c r="G249" s="264"/>
      <c r="H249" s="264"/>
      <c r="I249" s="264"/>
      <c r="J249" s="399"/>
      <c r="K249" s="399"/>
      <c r="L249" s="399"/>
      <c r="M249" s="399"/>
      <c r="N249" s="399"/>
      <c r="O249" s="399"/>
      <c r="P249" s="399"/>
      <c r="Q249" s="399"/>
      <c r="R249" s="399"/>
      <c r="S249" s="399"/>
      <c r="T249" s="399"/>
      <c r="U249" s="399"/>
      <c r="V249" s="814"/>
      <c r="W249" s="814"/>
      <c r="X249" s="399"/>
      <c r="Y249" s="264"/>
      <c r="Z249" s="264"/>
      <c r="AA249" s="264"/>
      <c r="AB249" s="264"/>
      <c r="AC249" s="264"/>
      <c r="AD249" s="264"/>
      <c r="AE249" s="264"/>
      <c r="AF249" s="264"/>
      <c r="AG249" s="264"/>
      <c r="AH249" s="264"/>
      <c r="AI249" s="264"/>
      <c r="AJ249" s="264"/>
      <c r="AK249" s="264"/>
      <c r="AL249" s="264"/>
      <c r="AM249" s="264"/>
      <c r="AN249" s="264"/>
      <c r="AO249" s="264"/>
      <c r="AP249" s="264"/>
      <c r="AQ249" s="264"/>
      <c r="AR249" s="264"/>
      <c r="AS249" s="264"/>
    </row>
    <row r="250" spans="1:45" ht="14.25" customHeight="1">
      <c r="A250" s="264"/>
      <c r="B250" s="264"/>
      <c r="C250" s="264"/>
      <c r="D250" s="264"/>
      <c r="E250" s="264"/>
      <c r="F250" s="264"/>
      <c r="G250" s="264"/>
      <c r="H250" s="264"/>
      <c r="I250" s="264"/>
      <c r="J250" s="399"/>
      <c r="K250" s="399"/>
      <c r="L250" s="399"/>
      <c r="M250" s="399"/>
      <c r="N250" s="399"/>
      <c r="O250" s="399"/>
      <c r="P250" s="399"/>
      <c r="Q250" s="399"/>
      <c r="R250" s="399"/>
      <c r="S250" s="399"/>
      <c r="T250" s="399"/>
      <c r="U250" s="399"/>
      <c r="V250" s="814"/>
      <c r="W250" s="814"/>
      <c r="X250" s="399"/>
      <c r="Y250" s="264"/>
      <c r="Z250" s="264"/>
      <c r="AA250" s="264"/>
      <c r="AB250" s="264"/>
      <c r="AC250" s="264"/>
      <c r="AD250" s="264"/>
      <c r="AE250" s="264"/>
      <c r="AF250" s="264"/>
      <c r="AG250" s="264"/>
      <c r="AH250" s="264"/>
      <c r="AI250" s="264"/>
      <c r="AJ250" s="264"/>
      <c r="AK250" s="264"/>
      <c r="AL250" s="264"/>
      <c r="AM250" s="264"/>
      <c r="AN250" s="264"/>
      <c r="AO250" s="264"/>
      <c r="AP250" s="264"/>
      <c r="AQ250" s="264"/>
      <c r="AR250" s="264"/>
      <c r="AS250" s="264"/>
    </row>
    <row r="251" spans="1:45" ht="14.25" customHeight="1">
      <c r="A251" s="264"/>
      <c r="B251" s="264"/>
      <c r="C251" s="264"/>
      <c r="D251" s="264"/>
      <c r="E251" s="264"/>
      <c r="F251" s="264"/>
      <c r="G251" s="264"/>
      <c r="H251" s="264"/>
      <c r="I251" s="264"/>
      <c r="J251" s="399"/>
      <c r="K251" s="399"/>
      <c r="L251" s="399"/>
      <c r="M251" s="399"/>
      <c r="N251" s="399"/>
      <c r="O251" s="399"/>
      <c r="P251" s="399"/>
      <c r="Q251" s="399"/>
      <c r="R251" s="399"/>
      <c r="S251" s="399"/>
      <c r="T251" s="399"/>
      <c r="U251" s="399"/>
      <c r="V251" s="814"/>
      <c r="W251" s="814"/>
      <c r="X251" s="399"/>
      <c r="Y251" s="264"/>
      <c r="Z251" s="264"/>
      <c r="AA251" s="264"/>
      <c r="AB251" s="264"/>
      <c r="AC251" s="264"/>
      <c r="AD251" s="264"/>
      <c r="AE251" s="264"/>
      <c r="AF251" s="264"/>
      <c r="AG251" s="264"/>
      <c r="AH251" s="264"/>
      <c r="AI251" s="264"/>
      <c r="AJ251" s="264"/>
      <c r="AK251" s="264"/>
      <c r="AL251" s="264"/>
      <c r="AM251" s="264"/>
      <c r="AN251" s="264"/>
      <c r="AO251" s="264"/>
      <c r="AP251" s="264"/>
      <c r="AQ251" s="264"/>
      <c r="AR251" s="264"/>
      <c r="AS251" s="264"/>
    </row>
    <row r="252" spans="1:45" ht="14.25" customHeight="1">
      <c r="A252" s="264"/>
      <c r="B252" s="264"/>
      <c r="C252" s="264"/>
      <c r="D252" s="264"/>
      <c r="E252" s="264"/>
      <c r="F252" s="264"/>
      <c r="G252" s="264"/>
      <c r="H252" s="264"/>
      <c r="I252" s="264"/>
      <c r="J252" s="399"/>
      <c r="K252" s="399"/>
      <c r="L252" s="399"/>
      <c r="M252" s="399"/>
      <c r="N252" s="399"/>
      <c r="O252" s="399"/>
      <c r="P252" s="399"/>
      <c r="Q252" s="399"/>
      <c r="R252" s="399"/>
      <c r="S252" s="399"/>
      <c r="T252" s="399"/>
      <c r="U252" s="399"/>
      <c r="V252" s="814"/>
      <c r="W252" s="814"/>
      <c r="X252" s="399"/>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S252" s="264"/>
    </row>
    <row r="253" spans="1:45" ht="14.25" customHeight="1">
      <c r="A253" s="264"/>
      <c r="B253" s="264"/>
      <c r="C253" s="264"/>
      <c r="D253" s="264"/>
      <c r="E253" s="264"/>
      <c r="F253" s="264"/>
      <c r="G253" s="264"/>
      <c r="H253" s="264"/>
      <c r="I253" s="264"/>
      <c r="J253" s="399"/>
      <c r="K253" s="399"/>
      <c r="L253" s="399"/>
      <c r="M253" s="399"/>
      <c r="N253" s="399"/>
      <c r="O253" s="399"/>
      <c r="P253" s="399"/>
      <c r="Q253" s="399"/>
      <c r="R253" s="399"/>
      <c r="S253" s="399"/>
      <c r="T253" s="399"/>
      <c r="U253" s="399"/>
      <c r="V253" s="814"/>
      <c r="W253" s="814"/>
      <c r="X253" s="399"/>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row>
    <row r="254" spans="1:45" ht="14.25" customHeight="1">
      <c r="A254" s="264"/>
      <c r="B254" s="264"/>
      <c r="C254" s="264"/>
      <c r="D254" s="264"/>
      <c r="E254" s="264"/>
      <c r="F254" s="264"/>
      <c r="G254" s="264"/>
      <c r="H254" s="264"/>
      <c r="I254" s="264"/>
      <c r="J254" s="399"/>
      <c r="K254" s="399"/>
      <c r="L254" s="399"/>
      <c r="M254" s="399"/>
      <c r="N254" s="399"/>
      <c r="O254" s="399"/>
      <c r="P254" s="399"/>
      <c r="Q254" s="399"/>
      <c r="R254" s="399"/>
      <c r="S254" s="399"/>
      <c r="T254" s="399"/>
      <c r="U254" s="399"/>
      <c r="V254" s="814"/>
      <c r="W254" s="814"/>
      <c r="X254" s="399"/>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row>
    <row r="255" spans="1:45" ht="14.25" customHeight="1">
      <c r="A255" s="264"/>
      <c r="B255" s="264"/>
      <c r="C255" s="264"/>
      <c r="D255" s="264"/>
      <c r="E255" s="264"/>
      <c r="F255" s="264"/>
      <c r="G255" s="264"/>
      <c r="H255" s="264"/>
      <c r="I255" s="264"/>
      <c r="J255" s="399"/>
      <c r="K255" s="399"/>
      <c r="L255" s="399"/>
      <c r="M255" s="399"/>
      <c r="N255" s="399"/>
      <c r="O255" s="399"/>
      <c r="P255" s="399"/>
      <c r="Q255" s="399"/>
      <c r="R255" s="399"/>
      <c r="S255" s="399"/>
      <c r="T255" s="399"/>
      <c r="U255" s="399"/>
      <c r="V255" s="814"/>
      <c r="W255" s="814"/>
      <c r="X255" s="399"/>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row>
    <row r="256" spans="1:45" ht="14.25" customHeight="1">
      <c r="A256" s="264"/>
      <c r="B256" s="264"/>
      <c r="C256" s="264"/>
      <c r="D256" s="264"/>
      <c r="E256" s="264"/>
      <c r="F256" s="264"/>
      <c r="G256" s="264"/>
      <c r="H256" s="264"/>
      <c r="I256" s="264"/>
      <c r="J256" s="399"/>
      <c r="K256" s="399"/>
      <c r="L256" s="399"/>
      <c r="M256" s="399"/>
      <c r="N256" s="399"/>
      <c r="O256" s="399"/>
      <c r="P256" s="399"/>
      <c r="Q256" s="399"/>
      <c r="R256" s="399"/>
      <c r="S256" s="399"/>
      <c r="T256" s="399"/>
      <c r="U256" s="399"/>
      <c r="V256" s="814"/>
      <c r="W256" s="814"/>
      <c r="X256" s="399"/>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row>
    <row r="257" spans="1:45" ht="14.25" customHeight="1">
      <c r="A257" s="264"/>
      <c r="B257" s="264"/>
      <c r="C257" s="264"/>
      <c r="D257" s="264"/>
      <c r="E257" s="264"/>
      <c r="F257" s="264"/>
      <c r="G257" s="264"/>
      <c r="H257" s="264"/>
      <c r="I257" s="264"/>
      <c r="J257" s="399"/>
      <c r="K257" s="399"/>
      <c r="L257" s="399"/>
      <c r="M257" s="399"/>
      <c r="N257" s="399"/>
      <c r="O257" s="399"/>
      <c r="P257" s="399"/>
      <c r="Q257" s="399"/>
      <c r="R257" s="399"/>
      <c r="S257" s="399"/>
      <c r="T257" s="399"/>
      <c r="U257" s="399"/>
      <c r="V257" s="814"/>
      <c r="W257" s="814"/>
      <c r="X257" s="399"/>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S257" s="264"/>
    </row>
    <row r="258" spans="1:45" ht="14.25" customHeight="1">
      <c r="A258" s="264"/>
      <c r="B258" s="264"/>
      <c r="C258" s="264"/>
      <c r="D258" s="264"/>
      <c r="E258" s="264"/>
      <c r="F258" s="264"/>
      <c r="G258" s="264"/>
      <c r="H258" s="264"/>
      <c r="I258" s="264"/>
      <c r="J258" s="399"/>
      <c r="K258" s="399"/>
      <c r="L258" s="399"/>
      <c r="M258" s="399"/>
      <c r="N258" s="399"/>
      <c r="O258" s="399"/>
      <c r="P258" s="399"/>
      <c r="Q258" s="399"/>
      <c r="R258" s="399"/>
      <c r="S258" s="399"/>
      <c r="T258" s="399"/>
      <c r="U258" s="399"/>
      <c r="V258" s="814"/>
      <c r="W258" s="814"/>
      <c r="X258" s="399"/>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row>
    <row r="259" spans="1:45" ht="14.25" customHeight="1">
      <c r="A259" s="264"/>
      <c r="B259" s="264"/>
      <c r="C259" s="264"/>
      <c r="D259" s="264"/>
      <c r="E259" s="264"/>
      <c r="F259" s="264"/>
      <c r="G259" s="264"/>
      <c r="H259" s="264"/>
      <c r="I259" s="264"/>
      <c r="J259" s="399"/>
      <c r="K259" s="399"/>
      <c r="L259" s="399"/>
      <c r="M259" s="399"/>
      <c r="N259" s="399"/>
      <c r="O259" s="399"/>
      <c r="P259" s="399"/>
      <c r="Q259" s="399"/>
      <c r="R259" s="399"/>
      <c r="S259" s="399"/>
      <c r="T259" s="399"/>
      <c r="U259" s="399"/>
      <c r="V259" s="814"/>
      <c r="W259" s="814"/>
      <c r="X259" s="399"/>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S259" s="264"/>
    </row>
    <row r="260" spans="1:45" ht="14.25" customHeight="1">
      <c r="A260" s="264"/>
      <c r="B260" s="264"/>
      <c r="C260" s="264"/>
      <c r="D260" s="264"/>
      <c r="E260" s="264"/>
      <c r="F260" s="264"/>
      <c r="G260" s="264"/>
      <c r="H260" s="264"/>
      <c r="I260" s="264"/>
      <c r="J260" s="399"/>
      <c r="K260" s="399"/>
      <c r="L260" s="399"/>
      <c r="M260" s="399"/>
      <c r="N260" s="399"/>
      <c r="O260" s="399"/>
      <c r="P260" s="399"/>
      <c r="Q260" s="399"/>
      <c r="R260" s="399"/>
      <c r="S260" s="399"/>
      <c r="T260" s="399"/>
      <c r="U260" s="399"/>
      <c r="V260" s="814"/>
      <c r="W260" s="814"/>
      <c r="X260" s="399"/>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row>
    <row r="261" spans="1:45" ht="14.25" customHeight="1">
      <c r="A261" s="264"/>
      <c r="B261" s="264"/>
      <c r="C261" s="264"/>
      <c r="D261" s="264"/>
      <c r="E261" s="264"/>
      <c r="F261" s="264"/>
      <c r="G261" s="264"/>
      <c r="H261" s="264"/>
      <c r="I261" s="264"/>
      <c r="J261" s="399"/>
      <c r="K261" s="399"/>
      <c r="L261" s="399"/>
      <c r="M261" s="399"/>
      <c r="N261" s="399"/>
      <c r="O261" s="399"/>
      <c r="P261" s="399"/>
      <c r="Q261" s="399"/>
      <c r="R261" s="399"/>
      <c r="S261" s="399"/>
      <c r="T261" s="399"/>
      <c r="U261" s="399"/>
      <c r="V261" s="814"/>
      <c r="W261" s="814"/>
      <c r="X261" s="399"/>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row>
    <row r="262" spans="1:45" ht="14.25" customHeight="1">
      <c r="A262" s="247"/>
      <c r="B262" s="247"/>
      <c r="C262" s="247"/>
      <c r="D262" s="247"/>
      <c r="E262" s="247"/>
      <c r="F262" s="247"/>
      <c r="G262" s="247"/>
      <c r="H262" s="247"/>
      <c r="I262" s="247"/>
      <c r="J262" s="818"/>
      <c r="K262" s="818"/>
      <c r="L262" s="818"/>
      <c r="M262" s="818"/>
      <c r="N262" s="818"/>
      <c r="O262" s="818"/>
      <c r="P262" s="818"/>
      <c r="Q262" s="818"/>
      <c r="R262" s="818"/>
      <c r="S262" s="818"/>
      <c r="T262" s="818"/>
      <c r="U262" s="818"/>
      <c r="V262" s="819"/>
      <c r="W262" s="819"/>
      <c r="X262" s="818"/>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row>
    <row r="263" spans="1:45" ht="15.75" customHeight="1"/>
    <row r="264" spans="1:45" ht="15.75" customHeight="1"/>
    <row r="265" spans="1:45" ht="15.75" customHeight="1"/>
    <row r="266" spans="1:45" ht="15.75" customHeight="1"/>
    <row r="267" spans="1:45" ht="15.75" customHeight="1"/>
    <row r="268" spans="1:45" ht="15.75" customHeight="1"/>
    <row r="269" spans="1:45" ht="15.75" customHeight="1"/>
    <row r="270" spans="1:45" ht="15.75" customHeight="1"/>
    <row r="271" spans="1:45" ht="15.75" customHeight="1"/>
    <row r="272" spans="1:4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4">
    <mergeCell ref="H60:I60"/>
    <mergeCell ref="G59:G60"/>
    <mergeCell ref="AH44:AJ45"/>
    <mergeCell ref="AH42:AJ43"/>
    <mergeCell ref="AH48:AJ49"/>
    <mergeCell ref="AH46:AJ47"/>
    <mergeCell ref="AH50:AJ51"/>
    <mergeCell ref="AE86:AG87"/>
    <mergeCell ref="Y86:AA87"/>
    <mergeCell ref="AB84:AD85"/>
    <mergeCell ref="Y84:AA85"/>
    <mergeCell ref="AE90:AG91"/>
    <mergeCell ref="B81:AJ81"/>
    <mergeCell ref="AH90:AJ91"/>
    <mergeCell ref="AH88:AJ89"/>
    <mergeCell ref="AH94:AJ95"/>
    <mergeCell ref="AH92:AJ93"/>
    <mergeCell ref="Y82:AA83"/>
    <mergeCell ref="Y56:AA57"/>
    <mergeCell ref="AB56:AD57"/>
    <mergeCell ref="AB58:AD58"/>
    <mergeCell ref="Y58:AA58"/>
    <mergeCell ref="AB62:AD63"/>
    <mergeCell ref="Y62:AA63"/>
    <mergeCell ref="C62:G63"/>
    <mergeCell ref="C64:G65"/>
    <mergeCell ref="C66:G67"/>
    <mergeCell ref="B66:B67"/>
    <mergeCell ref="H70:H71"/>
    <mergeCell ref="AB72:AD73"/>
    <mergeCell ref="W70:W71"/>
    <mergeCell ref="AE72:AG73"/>
    <mergeCell ref="AH96:AJ97"/>
    <mergeCell ref="AB96:AD97"/>
    <mergeCell ref="W84:W85"/>
    <mergeCell ref="W86:W87"/>
    <mergeCell ref="AE88:AG89"/>
    <mergeCell ref="AE82:AG83"/>
    <mergeCell ref="Y90:AA91"/>
    <mergeCell ref="Y88:AA89"/>
    <mergeCell ref="Y70:AA71"/>
    <mergeCell ref="Y72:AA73"/>
    <mergeCell ref="Y64:AA65"/>
    <mergeCell ref="Y66:AA67"/>
    <mergeCell ref="W92:W93"/>
    <mergeCell ref="W90:W91"/>
    <mergeCell ref="AE92:AG93"/>
    <mergeCell ref="Y92:AA93"/>
    <mergeCell ref="AH189:AJ190"/>
    <mergeCell ref="Y94:AA95"/>
    <mergeCell ref="Y96:AA97"/>
    <mergeCell ref="AB175:AD176"/>
    <mergeCell ref="AH185:AJ186"/>
    <mergeCell ref="AH175:AJ176"/>
    <mergeCell ref="Y98:AA99"/>
    <mergeCell ref="AB98:AD99"/>
    <mergeCell ref="AH124:AJ125"/>
    <mergeCell ref="AH126:AJ127"/>
    <mergeCell ref="AH128:AJ128"/>
    <mergeCell ref="AH116:AJ117"/>
    <mergeCell ref="AH122:AJ123"/>
    <mergeCell ref="AH129:AJ130"/>
    <mergeCell ref="AH110:AJ111"/>
    <mergeCell ref="AH108:AJ109"/>
    <mergeCell ref="AH191:AJ191"/>
    <mergeCell ref="AH177:AJ178"/>
    <mergeCell ref="AH187:AJ188"/>
    <mergeCell ref="W164:W165"/>
    <mergeCell ref="W166:W167"/>
    <mergeCell ref="W168:W169"/>
    <mergeCell ref="W160:W161"/>
    <mergeCell ref="W162:W163"/>
    <mergeCell ref="W126:W127"/>
    <mergeCell ref="W124:W125"/>
    <mergeCell ref="W94:W95"/>
    <mergeCell ref="W96:W97"/>
    <mergeCell ref="W62:W63"/>
    <mergeCell ref="W56:W57"/>
    <mergeCell ref="W171:W172"/>
    <mergeCell ref="AE79:AG80"/>
    <mergeCell ref="AE62:AG63"/>
    <mergeCell ref="AH100:AJ101"/>
    <mergeCell ref="AB92:AD93"/>
    <mergeCell ref="W187:W188"/>
    <mergeCell ref="AH164:AJ165"/>
    <mergeCell ref="AH166:AJ167"/>
    <mergeCell ref="AH171:AJ172"/>
    <mergeCell ref="AH168:AJ169"/>
    <mergeCell ref="AH170:AJ170"/>
    <mergeCell ref="AE156:AG157"/>
    <mergeCell ref="AH160:AJ161"/>
    <mergeCell ref="AH162:AJ163"/>
    <mergeCell ref="AH62:AJ63"/>
    <mergeCell ref="AH56:AJ57"/>
    <mergeCell ref="Y150:AA150"/>
    <mergeCell ref="Y156:AA157"/>
    <mergeCell ref="AE205:AG206"/>
    <mergeCell ref="AE201:AG202"/>
    <mergeCell ref="AE177:AG178"/>
    <mergeCell ref="AE179:AG180"/>
    <mergeCell ref="AE181:AG182"/>
    <mergeCell ref="AE189:AG190"/>
    <mergeCell ref="AE187:AG188"/>
    <mergeCell ref="AE175:AG176"/>
    <mergeCell ref="Y166:AA167"/>
    <mergeCell ref="AB168:AD169"/>
    <mergeCell ref="AB166:AD167"/>
    <mergeCell ref="AB158:AD159"/>
    <mergeCell ref="AB164:AD165"/>
    <mergeCell ref="AB162:AD163"/>
    <mergeCell ref="AB160:AD161"/>
    <mergeCell ref="Y164:AA165"/>
    <mergeCell ref="Y160:AA161"/>
    <mergeCell ref="Y162:AA163"/>
    <mergeCell ref="AE171:AG172"/>
    <mergeCell ref="Y183:AA184"/>
    <mergeCell ref="Y181:AA182"/>
    <mergeCell ref="W192:W193"/>
    <mergeCell ref="Y199:AA200"/>
    <mergeCell ref="Y203:AA204"/>
    <mergeCell ref="W185:W186"/>
    <mergeCell ref="W199:W200"/>
    <mergeCell ref="Y192:AA193"/>
    <mergeCell ref="Y179:AA180"/>
    <mergeCell ref="W183:W184"/>
    <mergeCell ref="AE192:AG193"/>
    <mergeCell ref="AE191:AG191"/>
    <mergeCell ref="AE170:AG170"/>
    <mergeCell ref="AE168:AG169"/>
    <mergeCell ref="AE183:AG184"/>
    <mergeCell ref="AE185:AG186"/>
    <mergeCell ref="AE158:AG159"/>
    <mergeCell ref="AE166:AG167"/>
    <mergeCell ref="AE160:AG161"/>
    <mergeCell ref="AE162:AG163"/>
    <mergeCell ref="AH98:AJ99"/>
    <mergeCell ref="AE96:AG97"/>
    <mergeCell ref="AH207:AJ208"/>
    <mergeCell ref="AE207:AG208"/>
    <mergeCell ref="AH209:AJ209"/>
    <mergeCell ref="AH210:AJ211"/>
    <mergeCell ref="AE215:AG216"/>
    <mergeCell ref="AE213:AG214"/>
    <mergeCell ref="AH195:AJ196"/>
    <mergeCell ref="AH197:AJ198"/>
    <mergeCell ref="AH199:AJ200"/>
    <mergeCell ref="AH247:AJ248"/>
    <mergeCell ref="AH245:AJ246"/>
    <mergeCell ref="AE243:AG244"/>
    <mergeCell ref="AB243:AD244"/>
    <mergeCell ref="AH243:AJ244"/>
    <mergeCell ref="AE241:AG242"/>
    <mergeCell ref="AE239:AG240"/>
    <mergeCell ref="AH239:AJ240"/>
    <mergeCell ref="AH241:AJ242"/>
    <mergeCell ref="AB237:AD238"/>
    <mergeCell ref="AE237:AG238"/>
    <mergeCell ref="AH237:AJ238"/>
    <mergeCell ref="AB227:AD228"/>
    <mergeCell ref="AH227:AJ228"/>
    <mergeCell ref="AH230:AJ231"/>
    <mergeCell ref="AB210:AD211"/>
    <mergeCell ref="AB213:AD214"/>
    <mergeCell ref="AB209:AD209"/>
    <mergeCell ref="AB191:AD191"/>
    <mergeCell ref="AB189:AD190"/>
    <mergeCell ref="AB192:AD193"/>
    <mergeCell ref="AE235:AG236"/>
    <mergeCell ref="AH235:AJ236"/>
    <mergeCell ref="Y118:AA119"/>
    <mergeCell ref="Y126:AA127"/>
    <mergeCell ref="Y124:AA125"/>
    <mergeCell ref="AE120:AG121"/>
    <mergeCell ref="AE122:AG123"/>
    <mergeCell ref="AE126:AG127"/>
    <mergeCell ref="Y122:AA123"/>
    <mergeCell ref="W129:W130"/>
    <mergeCell ref="W132:W133"/>
    <mergeCell ref="AH134:AJ135"/>
    <mergeCell ref="AH132:AJ133"/>
    <mergeCell ref="W120:W121"/>
    <mergeCell ref="W118:W119"/>
    <mergeCell ref="W122:W123"/>
    <mergeCell ref="W154:W155"/>
    <mergeCell ref="W156:W157"/>
    <mergeCell ref="AB219:AD220"/>
    <mergeCell ref="AE219:AG220"/>
    <mergeCell ref="AH217:AJ218"/>
    <mergeCell ref="AH213:AJ214"/>
    <mergeCell ref="AH215:AJ216"/>
    <mergeCell ref="AH219:AJ220"/>
    <mergeCell ref="AH221:AJ222"/>
    <mergeCell ref="W225:W226"/>
    <mergeCell ref="AE225:AG226"/>
    <mergeCell ref="AE227:AG228"/>
    <mergeCell ref="AE230:AG231"/>
    <mergeCell ref="AE229:AG229"/>
    <mergeCell ref="Y215:AA216"/>
    <mergeCell ref="AH192:AJ193"/>
    <mergeCell ref="W247:W248"/>
    <mergeCell ref="Y247:AA248"/>
    <mergeCell ref="W245:W246"/>
    <mergeCell ref="W239:W240"/>
    <mergeCell ref="W237:W238"/>
    <mergeCell ref="AB241:AD242"/>
    <mergeCell ref="AB239:AD240"/>
    <mergeCell ref="Y239:AA240"/>
    <mergeCell ref="Y237:AA238"/>
    <mergeCell ref="C239:G240"/>
    <mergeCell ref="C237:G238"/>
    <mergeCell ref="AE245:AG246"/>
    <mergeCell ref="AB245:AD246"/>
    <mergeCell ref="Y243:AA244"/>
    <mergeCell ref="AB247:AD248"/>
    <mergeCell ref="Y241:AA242"/>
    <mergeCell ref="C243:G244"/>
    <mergeCell ref="C241:G242"/>
    <mergeCell ref="B247:G248"/>
    <mergeCell ref="B241:B242"/>
    <mergeCell ref="AE247:AG248"/>
    <mergeCell ref="H241:H242"/>
    <mergeCell ref="W243:W244"/>
    <mergeCell ref="W241:W242"/>
    <mergeCell ref="Y245:AA246"/>
    <mergeCell ref="W219:W220"/>
    <mergeCell ref="C219:G220"/>
    <mergeCell ref="H210:I210"/>
    <mergeCell ref="W221:W222"/>
    <mergeCell ref="Y219:AA220"/>
    <mergeCell ref="Y217:AA218"/>
    <mergeCell ref="AE217:AG218"/>
    <mergeCell ref="W213:W214"/>
    <mergeCell ref="B212:AJ212"/>
    <mergeCell ref="AE221:AG222"/>
    <mergeCell ref="AE210:AG211"/>
    <mergeCell ref="W230:W231"/>
    <mergeCell ref="W227:W228"/>
    <mergeCell ref="H231:I231"/>
    <mergeCell ref="H230:I230"/>
    <mergeCell ref="E230:E231"/>
    <mergeCell ref="H229:I229"/>
    <mergeCell ref="Y227:AA228"/>
    <mergeCell ref="Y225:AA226"/>
    <mergeCell ref="AB223:AD224"/>
    <mergeCell ref="Y223:AA224"/>
    <mergeCell ref="AH223:AJ224"/>
    <mergeCell ref="AE223:AG224"/>
    <mergeCell ref="AB221:AD222"/>
    <mergeCell ref="Y221:AA222"/>
    <mergeCell ref="AB225:AD226"/>
    <mergeCell ref="AB229:AD229"/>
    <mergeCell ref="AB230:AD231"/>
    <mergeCell ref="W223:W224"/>
    <mergeCell ref="Y213:AA214"/>
    <mergeCell ref="Y210:AA211"/>
    <mergeCell ref="W210:W211"/>
    <mergeCell ref="AH229:AJ229"/>
    <mergeCell ref="Y230:AA231"/>
    <mergeCell ref="Y229:AA229"/>
    <mergeCell ref="AH225:AJ226"/>
    <mergeCell ref="AH154:AJ155"/>
    <mergeCell ref="Y151:AA152"/>
    <mergeCell ref="AB151:AD152"/>
    <mergeCell ref="Y154:AA155"/>
    <mergeCell ref="B153:AJ153"/>
    <mergeCell ref="H192:I192"/>
    <mergeCell ref="H191:I191"/>
    <mergeCell ref="C187:G188"/>
    <mergeCell ref="B189:G190"/>
    <mergeCell ref="A191:B193"/>
    <mergeCell ref="C192:C193"/>
    <mergeCell ref="C201:G202"/>
    <mergeCell ref="H201:H202"/>
    <mergeCell ref="H185:H186"/>
    <mergeCell ref="H187:H188"/>
    <mergeCell ref="B195:B196"/>
    <mergeCell ref="B203:B204"/>
    <mergeCell ref="B197:B198"/>
    <mergeCell ref="B199:B200"/>
    <mergeCell ref="B201:B202"/>
    <mergeCell ref="A194:A208"/>
    <mergeCell ref="W207:W208"/>
    <mergeCell ref="W201:W202"/>
    <mergeCell ref="W203:W204"/>
    <mergeCell ref="B187:B188"/>
    <mergeCell ref="B185:B186"/>
    <mergeCell ref="C185:G186"/>
    <mergeCell ref="H189:H190"/>
    <mergeCell ref="AE150:AG150"/>
    <mergeCell ref="AB132:AD133"/>
    <mergeCell ref="AB150:AD150"/>
    <mergeCell ref="AE151:AG152"/>
    <mergeCell ref="AB138:AD139"/>
    <mergeCell ref="AB134:AD135"/>
    <mergeCell ref="H150:I150"/>
    <mergeCell ref="H151:I151"/>
    <mergeCell ref="B142:B143"/>
    <mergeCell ref="B140:B141"/>
    <mergeCell ref="Y140:AA141"/>
    <mergeCell ref="Y138:AA139"/>
    <mergeCell ref="AH142:AJ143"/>
    <mergeCell ref="AH140:AJ141"/>
    <mergeCell ref="AH138:AJ139"/>
    <mergeCell ref="B144:B145"/>
    <mergeCell ref="B146:B147"/>
    <mergeCell ref="A150:B152"/>
    <mergeCell ref="C151:C152"/>
    <mergeCell ref="C146:G147"/>
    <mergeCell ref="B148:G149"/>
    <mergeCell ref="C132:G133"/>
    <mergeCell ref="C138:G139"/>
    <mergeCell ref="AH151:AJ152"/>
    <mergeCell ref="AH148:AJ149"/>
    <mergeCell ref="AH146:AJ147"/>
    <mergeCell ref="AH136:AJ137"/>
    <mergeCell ref="AH144:AJ145"/>
    <mergeCell ref="AH150:AJ150"/>
    <mergeCell ref="F151:F152"/>
    <mergeCell ref="W138:W139"/>
    <mergeCell ref="AH118:AJ119"/>
    <mergeCell ref="Y116:AA117"/>
    <mergeCell ref="AB116:AD117"/>
    <mergeCell ref="AH114:AJ115"/>
    <mergeCell ref="AE114:AG115"/>
    <mergeCell ref="W116:W117"/>
    <mergeCell ref="W114:W115"/>
    <mergeCell ref="AB118:AD119"/>
    <mergeCell ref="Y100:AA101"/>
    <mergeCell ref="Y102:AA103"/>
    <mergeCell ref="Y114:AA115"/>
    <mergeCell ref="Y110:AA111"/>
    <mergeCell ref="AB129:AD130"/>
    <mergeCell ref="AB126:AD127"/>
    <mergeCell ref="AB110:AD111"/>
    <mergeCell ref="AB114:AD115"/>
    <mergeCell ref="AB102:AD103"/>
    <mergeCell ref="AB100:AD101"/>
    <mergeCell ref="W102:W103"/>
    <mergeCell ref="Y120:AA121"/>
    <mergeCell ref="AB124:AD125"/>
    <mergeCell ref="AE124:AG125"/>
    <mergeCell ref="AB122:AD123"/>
    <mergeCell ref="AE129:AG130"/>
    <mergeCell ref="Y129:AA130"/>
    <mergeCell ref="Y104:AA105"/>
    <mergeCell ref="W104:W105"/>
    <mergeCell ref="H106:H107"/>
    <mergeCell ref="H120:H121"/>
    <mergeCell ref="H118:H119"/>
    <mergeCell ref="H129:I129"/>
    <mergeCell ref="H130:I130"/>
    <mergeCell ref="AE118:AG119"/>
    <mergeCell ref="C124:G125"/>
    <mergeCell ref="H124:H125"/>
    <mergeCell ref="H122:H123"/>
    <mergeCell ref="C122:G123"/>
    <mergeCell ref="C120:G121"/>
    <mergeCell ref="C116:G117"/>
    <mergeCell ref="C114:G115"/>
    <mergeCell ref="C118:G119"/>
    <mergeCell ref="H126:H127"/>
    <mergeCell ref="AB128:AD128"/>
    <mergeCell ref="Y128:AA128"/>
    <mergeCell ref="H128:I128"/>
    <mergeCell ref="AE128:AG128"/>
    <mergeCell ref="C106:G107"/>
    <mergeCell ref="AB106:AD107"/>
    <mergeCell ref="AE106:AG107"/>
    <mergeCell ref="W106:W107"/>
    <mergeCell ref="B126:G127"/>
    <mergeCell ref="G129:G130"/>
    <mergeCell ref="D129:D130"/>
    <mergeCell ref="C129:C130"/>
    <mergeCell ref="W112:W113"/>
    <mergeCell ref="W110:W111"/>
    <mergeCell ref="H116:H117"/>
    <mergeCell ref="AH106:AJ107"/>
    <mergeCell ref="AH120:AJ121"/>
    <mergeCell ref="AB120:AD121"/>
    <mergeCell ref="Y112:AA113"/>
    <mergeCell ref="AB112:AD113"/>
    <mergeCell ref="AE112:AG113"/>
    <mergeCell ref="AH112:AJ113"/>
    <mergeCell ref="AE110:AG111"/>
    <mergeCell ref="AE116:AG117"/>
    <mergeCell ref="H56:H57"/>
    <mergeCell ref="H108:H109"/>
    <mergeCell ref="H66:H67"/>
    <mergeCell ref="H88:H89"/>
    <mergeCell ref="H68:H69"/>
    <mergeCell ref="H62:H63"/>
    <mergeCell ref="B94:B95"/>
    <mergeCell ref="B98:B99"/>
    <mergeCell ref="H86:H87"/>
    <mergeCell ref="H92:H93"/>
    <mergeCell ref="H90:H91"/>
    <mergeCell ref="H102:H103"/>
    <mergeCell ref="H100:H101"/>
    <mergeCell ref="C94:G95"/>
    <mergeCell ref="C92:G93"/>
    <mergeCell ref="C86:G87"/>
    <mergeCell ref="C90:G91"/>
    <mergeCell ref="C88:G89"/>
    <mergeCell ref="B92:B93"/>
    <mergeCell ref="B90:B91"/>
    <mergeCell ref="B84:B85"/>
    <mergeCell ref="C84:G85"/>
    <mergeCell ref="C102:G103"/>
    <mergeCell ref="B112:B113"/>
    <mergeCell ref="H76:H77"/>
    <mergeCell ref="H78:I78"/>
    <mergeCell ref="H80:I80"/>
    <mergeCell ref="H79:I79"/>
    <mergeCell ref="D79:D80"/>
    <mergeCell ref="G79:G80"/>
    <mergeCell ref="C112:G113"/>
    <mergeCell ref="C96:G97"/>
    <mergeCell ref="H110:H111"/>
    <mergeCell ref="H112:H113"/>
    <mergeCell ref="A81:A127"/>
    <mergeCell ref="B120:B121"/>
    <mergeCell ref="B118:B119"/>
    <mergeCell ref="B122:B123"/>
    <mergeCell ref="B124:B125"/>
    <mergeCell ref="B114:B115"/>
    <mergeCell ref="B116:B117"/>
    <mergeCell ref="B110:B111"/>
    <mergeCell ref="H94:H95"/>
    <mergeCell ref="H96:H97"/>
    <mergeCell ref="H104:H105"/>
    <mergeCell ref="H114:H115"/>
    <mergeCell ref="C108:G109"/>
    <mergeCell ref="C110:G111"/>
    <mergeCell ref="C104:G105"/>
    <mergeCell ref="H64:H65"/>
    <mergeCell ref="B70:B71"/>
    <mergeCell ref="B74:B75"/>
    <mergeCell ref="B72:B73"/>
    <mergeCell ref="F79:F80"/>
    <mergeCell ref="E79:E80"/>
    <mergeCell ref="H74:H75"/>
    <mergeCell ref="C98:G99"/>
    <mergeCell ref="C100:G101"/>
    <mergeCell ref="B100:B101"/>
    <mergeCell ref="H98:H99"/>
    <mergeCell ref="H84:H85"/>
    <mergeCell ref="H82:H83"/>
    <mergeCell ref="B102:B103"/>
    <mergeCell ref="B106:B107"/>
    <mergeCell ref="B108:B109"/>
    <mergeCell ref="B82:B83"/>
    <mergeCell ref="A78:B80"/>
    <mergeCell ref="B68:B69"/>
    <mergeCell ref="B104:B105"/>
    <mergeCell ref="B96:B97"/>
    <mergeCell ref="A41:A57"/>
    <mergeCell ref="A61:A77"/>
    <mergeCell ref="B86:B87"/>
    <mergeCell ref="B88:B89"/>
    <mergeCell ref="AH158:AJ159"/>
    <mergeCell ref="AH156:AJ157"/>
    <mergeCell ref="W158:W159"/>
    <mergeCell ref="W151:W152"/>
    <mergeCell ref="Y158:AA159"/>
    <mergeCell ref="AH59:AJ60"/>
    <mergeCell ref="Y59:AA60"/>
    <mergeCell ref="AE59:AG60"/>
    <mergeCell ref="AB59:AD60"/>
    <mergeCell ref="AH58:AJ58"/>
    <mergeCell ref="AE58:AG58"/>
    <mergeCell ref="AE56:AG57"/>
    <mergeCell ref="C59:C60"/>
    <mergeCell ref="A58:B60"/>
    <mergeCell ref="B61:AJ61"/>
    <mergeCell ref="D59:D60"/>
    <mergeCell ref="H58:I58"/>
    <mergeCell ref="H59:I59"/>
    <mergeCell ref="E59:E60"/>
    <mergeCell ref="F59:F60"/>
    <mergeCell ref="W59:W60"/>
    <mergeCell ref="C74:G75"/>
    <mergeCell ref="C70:G71"/>
    <mergeCell ref="C72:G73"/>
    <mergeCell ref="H72:H73"/>
    <mergeCell ref="W140:W141"/>
    <mergeCell ref="H152:I152"/>
    <mergeCell ref="G151:G152"/>
    <mergeCell ref="D151:D152"/>
    <mergeCell ref="AE138:AG139"/>
    <mergeCell ref="AB148:AD149"/>
    <mergeCell ref="AB146:AD147"/>
    <mergeCell ref="AE154:AG155"/>
    <mergeCell ref="AE38:AG38"/>
    <mergeCell ref="AE36:AG37"/>
    <mergeCell ref="AE39:AG40"/>
    <mergeCell ref="B36:G37"/>
    <mergeCell ref="C34:G35"/>
    <mergeCell ref="B34:B35"/>
    <mergeCell ref="AH39:AJ40"/>
    <mergeCell ref="AH38:AJ38"/>
    <mergeCell ref="B41:AJ41"/>
    <mergeCell ref="G39:G40"/>
    <mergeCell ref="C42:G43"/>
    <mergeCell ref="F39:F40"/>
    <mergeCell ref="E39:E40"/>
    <mergeCell ref="A38:B40"/>
    <mergeCell ref="AB154:AD155"/>
    <mergeCell ref="W148:W149"/>
    <mergeCell ref="Y148:AA149"/>
    <mergeCell ref="B76:G77"/>
    <mergeCell ref="C79:C80"/>
    <mergeCell ref="B56:G57"/>
    <mergeCell ref="C82:G83"/>
    <mergeCell ref="C68:G69"/>
    <mergeCell ref="B64:B65"/>
    <mergeCell ref="B62:B63"/>
    <mergeCell ref="AB142:AD143"/>
    <mergeCell ref="C177:G178"/>
    <mergeCell ref="C179:G180"/>
    <mergeCell ref="D210:D211"/>
    <mergeCell ref="E210:E211"/>
    <mergeCell ref="H207:H208"/>
    <mergeCell ref="H205:H206"/>
    <mergeCell ref="C210:C211"/>
    <mergeCell ref="C205:G206"/>
    <mergeCell ref="H209:I209"/>
    <mergeCell ref="E192:E193"/>
    <mergeCell ref="C195:G196"/>
    <mergeCell ref="D192:D193"/>
    <mergeCell ref="G192:G193"/>
    <mergeCell ref="C175:G176"/>
    <mergeCell ref="D171:D172"/>
    <mergeCell ref="C181:G182"/>
    <mergeCell ref="W144:W145"/>
    <mergeCell ref="C144:G145"/>
    <mergeCell ref="AB156:AD157"/>
    <mergeCell ref="E151:E152"/>
    <mergeCell ref="H211:I211"/>
    <mergeCell ref="Y170:AA170"/>
    <mergeCell ref="Y168:AA169"/>
    <mergeCell ref="Y209:AA209"/>
    <mergeCell ref="W205:W206"/>
    <mergeCell ref="Y205:AA206"/>
    <mergeCell ref="Y207:AA208"/>
    <mergeCell ref="W189:W190"/>
    <mergeCell ref="Y189:AA190"/>
    <mergeCell ref="Y177:AA178"/>
    <mergeCell ref="W177:W178"/>
    <mergeCell ref="AE136:AG137"/>
    <mergeCell ref="C136:G137"/>
    <mergeCell ref="H138:H139"/>
    <mergeCell ref="H136:H137"/>
    <mergeCell ref="W134:W135"/>
    <mergeCell ref="Y134:AA135"/>
    <mergeCell ref="B131:AJ131"/>
    <mergeCell ref="H134:H135"/>
    <mergeCell ref="C134:G135"/>
    <mergeCell ref="E129:E130"/>
    <mergeCell ref="F129:F130"/>
    <mergeCell ref="AE144:AG145"/>
    <mergeCell ref="AE142:AG143"/>
    <mergeCell ref="AB140:AD141"/>
    <mergeCell ref="AE140:AG141"/>
    <mergeCell ref="W142:W143"/>
    <mergeCell ref="Y142:AA143"/>
    <mergeCell ref="C142:G143"/>
    <mergeCell ref="C140:G141"/>
    <mergeCell ref="W136:W137"/>
    <mergeCell ref="A128:B130"/>
    <mergeCell ref="A131:A149"/>
    <mergeCell ref="B134:B135"/>
    <mergeCell ref="B132:B133"/>
    <mergeCell ref="AE132:AG133"/>
    <mergeCell ref="AE148:AG149"/>
    <mergeCell ref="Y132:AA133"/>
    <mergeCell ref="AE146:AG147"/>
    <mergeCell ref="W146:W147"/>
    <mergeCell ref="AB144:AD145"/>
    <mergeCell ref="AE134:AG135"/>
    <mergeCell ref="Y136:AA137"/>
    <mergeCell ref="AH102:AJ103"/>
    <mergeCell ref="AE102:AG103"/>
    <mergeCell ref="AB94:AD95"/>
    <mergeCell ref="AE108:AG109"/>
    <mergeCell ref="AH104:AJ105"/>
    <mergeCell ref="AE94:AG95"/>
    <mergeCell ref="AB108:AD109"/>
    <mergeCell ref="AB86:AD87"/>
    <mergeCell ref="AB82:AD83"/>
    <mergeCell ref="W88:W89"/>
    <mergeCell ref="W82:W83"/>
    <mergeCell ref="AE100:AG101"/>
    <mergeCell ref="AE98:AG99"/>
    <mergeCell ref="AB74:AD75"/>
    <mergeCell ref="AE74:AG75"/>
    <mergeCell ref="AE64:AG65"/>
    <mergeCell ref="AE70:AG71"/>
    <mergeCell ref="AB70:AD71"/>
    <mergeCell ref="W64:W65"/>
    <mergeCell ref="AB64:AD65"/>
    <mergeCell ref="AH84:AJ85"/>
    <mergeCell ref="AH82:AJ83"/>
    <mergeCell ref="AE84:AG85"/>
    <mergeCell ref="AB88:AD89"/>
    <mergeCell ref="AB90:AD91"/>
    <mergeCell ref="AH86:AJ87"/>
    <mergeCell ref="AB68:AD69"/>
    <mergeCell ref="Y68:AA69"/>
    <mergeCell ref="AE68:AG69"/>
    <mergeCell ref="AE66:AG67"/>
    <mergeCell ref="W68:W69"/>
    <mergeCell ref="W66:W67"/>
    <mergeCell ref="AH66:AJ67"/>
    <mergeCell ref="AB66:AD67"/>
    <mergeCell ref="AH64:AJ65"/>
    <mergeCell ref="AH68:AJ69"/>
    <mergeCell ref="AH78:AJ78"/>
    <mergeCell ref="AH79:AJ80"/>
    <mergeCell ref="AH72:AJ73"/>
    <mergeCell ref="AH74:AJ75"/>
    <mergeCell ref="AH76:AJ77"/>
    <mergeCell ref="AH70:AJ71"/>
    <mergeCell ref="B136:B137"/>
    <mergeCell ref="B138:B139"/>
    <mergeCell ref="B177:B178"/>
    <mergeCell ref="B175:B176"/>
    <mergeCell ref="A170:B172"/>
    <mergeCell ref="B164:B165"/>
    <mergeCell ref="B183:B184"/>
    <mergeCell ref="Y78:AA78"/>
    <mergeCell ref="Y79:AA80"/>
    <mergeCell ref="AE78:AG78"/>
    <mergeCell ref="AB78:AD78"/>
    <mergeCell ref="AE76:AG77"/>
    <mergeCell ref="AB76:AD77"/>
    <mergeCell ref="W72:W73"/>
    <mergeCell ref="W74:W75"/>
    <mergeCell ref="W79:W80"/>
    <mergeCell ref="W76:W77"/>
    <mergeCell ref="AB79:AD80"/>
    <mergeCell ref="Y76:AA77"/>
    <mergeCell ref="Y74:AA75"/>
    <mergeCell ref="AE104:AG105"/>
    <mergeCell ref="AB104:AD105"/>
    <mergeCell ref="AB217:AD218"/>
    <mergeCell ref="AB215:AD216"/>
    <mergeCell ref="W217:W218"/>
    <mergeCell ref="W215:W216"/>
    <mergeCell ref="W108:W109"/>
    <mergeCell ref="W98:W99"/>
    <mergeCell ref="W100:W101"/>
    <mergeCell ref="Y106:AA107"/>
    <mergeCell ref="Y108:AA109"/>
    <mergeCell ref="Y144:AA145"/>
    <mergeCell ref="Y146:AA147"/>
    <mergeCell ref="H144:H145"/>
    <mergeCell ref="H146:H147"/>
    <mergeCell ref="AB136:AD137"/>
    <mergeCell ref="C154:G155"/>
    <mergeCell ref="C164:G165"/>
    <mergeCell ref="C162:G163"/>
    <mergeCell ref="C166:G167"/>
    <mergeCell ref="C160:G161"/>
    <mergeCell ref="H213:H214"/>
    <mergeCell ref="H215:H216"/>
    <mergeCell ref="AB183:AD184"/>
    <mergeCell ref="AB179:AD180"/>
    <mergeCell ref="AB181:AD182"/>
    <mergeCell ref="H175:H176"/>
    <mergeCell ref="H177:H178"/>
    <mergeCell ref="H172:I172"/>
    <mergeCell ref="H171:I171"/>
    <mergeCell ref="G171:G172"/>
    <mergeCell ref="E171:E172"/>
    <mergeCell ref="F171:F172"/>
    <mergeCell ref="B168:G169"/>
    <mergeCell ref="H166:H167"/>
    <mergeCell ref="H203:H204"/>
    <mergeCell ref="H199:H200"/>
    <mergeCell ref="H164:H165"/>
    <mergeCell ref="A173:A190"/>
    <mergeCell ref="A153:A169"/>
    <mergeCell ref="B205:B206"/>
    <mergeCell ref="A209:B211"/>
    <mergeCell ref="G210:G211"/>
    <mergeCell ref="AB185:AD186"/>
    <mergeCell ref="AB187:AD188"/>
    <mergeCell ref="Y191:AA191"/>
    <mergeCell ref="Y185:AA186"/>
    <mergeCell ref="Y187:AA188"/>
    <mergeCell ref="W197:W198"/>
    <mergeCell ref="C197:G198"/>
    <mergeCell ref="H193:I193"/>
    <mergeCell ref="H195:H196"/>
    <mergeCell ref="H197:H198"/>
    <mergeCell ref="B194:AJ194"/>
    <mergeCell ref="Y197:AA198"/>
    <mergeCell ref="AE195:AG196"/>
    <mergeCell ref="Y201:AA202"/>
    <mergeCell ref="AB203:AD204"/>
    <mergeCell ref="B166:B167"/>
    <mergeCell ref="H168:H169"/>
    <mergeCell ref="W175:W176"/>
    <mergeCell ref="AH203:AJ204"/>
    <mergeCell ref="AE203:AG204"/>
    <mergeCell ref="AE164:AG165"/>
    <mergeCell ref="W179:W180"/>
    <mergeCell ref="W181:W182"/>
    <mergeCell ref="AH233:AJ234"/>
    <mergeCell ref="AE233:AG234"/>
    <mergeCell ref="AB235:AD236"/>
    <mergeCell ref="AB233:AD234"/>
    <mergeCell ref="B232:AJ232"/>
    <mergeCell ref="Y233:AA234"/>
    <mergeCell ref="Y235:AA236"/>
    <mergeCell ref="W233:W234"/>
    <mergeCell ref="W235:W236"/>
    <mergeCell ref="H158:H159"/>
    <mergeCell ref="H160:H161"/>
    <mergeCell ref="H132:H133"/>
    <mergeCell ref="H148:H149"/>
    <mergeCell ref="H156:H157"/>
    <mergeCell ref="H162:H163"/>
    <mergeCell ref="H142:H143"/>
    <mergeCell ref="H140:H141"/>
    <mergeCell ref="H154:H155"/>
    <mergeCell ref="F210:F211"/>
    <mergeCell ref="F192:F193"/>
    <mergeCell ref="B162:B163"/>
    <mergeCell ref="B154:B155"/>
    <mergeCell ref="B156:B157"/>
    <mergeCell ref="C158:G159"/>
    <mergeCell ref="C156:G157"/>
    <mergeCell ref="B160:B161"/>
    <mergeCell ref="B158:B159"/>
    <mergeCell ref="AB197:AD198"/>
    <mergeCell ref="AE197:AG198"/>
    <mergeCell ref="AB195:AD196"/>
    <mergeCell ref="Y195:AA196"/>
    <mergeCell ref="W195:W196"/>
    <mergeCell ref="AE209:AG209"/>
    <mergeCell ref="AE199:AG200"/>
    <mergeCell ref="AB205:AD206"/>
    <mergeCell ref="AB207:AD208"/>
    <mergeCell ref="AB199:AD200"/>
    <mergeCell ref="AB201:AD202"/>
    <mergeCell ref="AH201:AJ202"/>
    <mergeCell ref="AH205:AJ206"/>
    <mergeCell ref="C245:G246"/>
    <mergeCell ref="B245:B246"/>
    <mergeCell ref="H247:H248"/>
    <mergeCell ref="H245:H246"/>
    <mergeCell ref="H243:H244"/>
    <mergeCell ref="B243:B244"/>
    <mergeCell ref="B239:B240"/>
    <mergeCell ref="D230:D231"/>
    <mergeCell ref="C230:C231"/>
    <mergeCell ref="A229:B231"/>
    <mergeCell ref="F230:F231"/>
    <mergeCell ref="G230:G231"/>
    <mergeCell ref="C223:G224"/>
    <mergeCell ref="C221:G222"/>
    <mergeCell ref="B217:B218"/>
    <mergeCell ref="B213:B214"/>
    <mergeCell ref="A212:A228"/>
    <mergeCell ref="B215:B216"/>
    <mergeCell ref="B225:B226"/>
    <mergeCell ref="C233:G234"/>
    <mergeCell ref="C235:G236"/>
    <mergeCell ref="B233:B234"/>
    <mergeCell ref="A232:A248"/>
    <mergeCell ref="H239:H240"/>
    <mergeCell ref="H221:H222"/>
    <mergeCell ref="H219:H220"/>
    <mergeCell ref="H235:H236"/>
    <mergeCell ref="H233:H234"/>
    <mergeCell ref="H237:H238"/>
    <mergeCell ref="B223:B224"/>
    <mergeCell ref="H223:H224"/>
    <mergeCell ref="H225:H226"/>
    <mergeCell ref="C225:G226"/>
    <mergeCell ref="H227:H228"/>
    <mergeCell ref="B227:G228"/>
    <mergeCell ref="H217:H218"/>
    <mergeCell ref="C217:G218"/>
    <mergeCell ref="B235:B236"/>
    <mergeCell ref="B237:B238"/>
    <mergeCell ref="B181:B182"/>
    <mergeCell ref="B179:B180"/>
    <mergeCell ref="C183:G184"/>
    <mergeCell ref="H183:H184"/>
    <mergeCell ref="H181:H182"/>
    <mergeCell ref="H179:H180"/>
    <mergeCell ref="B221:B222"/>
    <mergeCell ref="B207:G208"/>
    <mergeCell ref="C199:G200"/>
    <mergeCell ref="C203:G204"/>
    <mergeCell ref="B219:B220"/>
    <mergeCell ref="C215:G216"/>
    <mergeCell ref="C213:G214"/>
    <mergeCell ref="Y175:AA176"/>
    <mergeCell ref="AB170:AD170"/>
    <mergeCell ref="AB171:AD172"/>
    <mergeCell ref="AB177:AD178"/>
    <mergeCell ref="B173:AJ174"/>
    <mergeCell ref="H170:I170"/>
    <mergeCell ref="C171:C172"/>
    <mergeCell ref="Y171:AA172"/>
    <mergeCell ref="AH181:AJ182"/>
    <mergeCell ref="AH183:AJ184"/>
    <mergeCell ref="AH179:AJ180"/>
    <mergeCell ref="H16:H17"/>
    <mergeCell ref="W14:W15"/>
    <mergeCell ref="AE8:AG9"/>
    <mergeCell ref="AB8:AD9"/>
    <mergeCell ref="W5:W6"/>
    <mergeCell ref="Y5:AA6"/>
    <mergeCell ref="AB5:AD6"/>
    <mergeCell ref="B7:AJ7"/>
    <mergeCell ref="H6:I6"/>
    <mergeCell ref="H5:I5"/>
    <mergeCell ref="AE5:AG6"/>
    <mergeCell ref="Y54:AA55"/>
    <mergeCell ref="W54:W55"/>
    <mergeCell ref="Y48:AA49"/>
    <mergeCell ref="Y52:AA53"/>
    <mergeCell ref="AB54:AD55"/>
    <mergeCell ref="AB50:AD51"/>
    <mergeCell ref="AB52:AD53"/>
    <mergeCell ref="W46:W47"/>
    <mergeCell ref="W48:W49"/>
    <mergeCell ref="C32:G33"/>
    <mergeCell ref="C28:G29"/>
    <mergeCell ref="C30:G31"/>
    <mergeCell ref="C46:G47"/>
    <mergeCell ref="C44:G45"/>
    <mergeCell ref="D39:D40"/>
    <mergeCell ref="AE42:AG43"/>
    <mergeCell ref="AB36:AD37"/>
    <mergeCell ref="AB34:AD35"/>
    <mergeCell ref="I2:T3"/>
    <mergeCell ref="H4:I4"/>
    <mergeCell ref="A1:C3"/>
    <mergeCell ref="D2:H3"/>
    <mergeCell ref="AI1:AJ1"/>
    <mergeCell ref="AI2:AJ2"/>
    <mergeCell ref="AE4:AG4"/>
    <mergeCell ref="W2:AH3"/>
    <mergeCell ref="Y4:AA4"/>
    <mergeCell ref="AB4:AD4"/>
    <mergeCell ref="D1:AH1"/>
    <mergeCell ref="Y24:AA25"/>
    <mergeCell ref="AB24:AD25"/>
    <mergeCell ref="Y26:AA27"/>
    <mergeCell ref="AE26:AG27"/>
    <mergeCell ref="AE24:AG25"/>
    <mergeCell ref="AE22:AG23"/>
    <mergeCell ref="AH22:AJ23"/>
    <mergeCell ref="AH24:AJ25"/>
    <mergeCell ref="W22:W23"/>
    <mergeCell ref="W24:W25"/>
    <mergeCell ref="Y22:AA23"/>
    <mergeCell ref="W26:W27"/>
    <mergeCell ref="AB22:AD23"/>
    <mergeCell ref="AH26:AJ27"/>
    <mergeCell ref="AB26:AD27"/>
    <mergeCell ref="AB16:AD17"/>
    <mergeCell ref="Y14:AA15"/>
    <mergeCell ref="Y16:AA17"/>
    <mergeCell ref="AH16:AJ17"/>
    <mergeCell ref="C18:G19"/>
    <mergeCell ref="C14:G15"/>
    <mergeCell ref="AE50:AG51"/>
    <mergeCell ref="AE46:AG47"/>
    <mergeCell ref="AE28:AG29"/>
    <mergeCell ref="AE32:AG33"/>
    <mergeCell ref="AE30:AG31"/>
    <mergeCell ref="AH54:AJ55"/>
    <mergeCell ref="AH52:AJ53"/>
    <mergeCell ref="Y50:AA51"/>
    <mergeCell ref="W50:W51"/>
    <mergeCell ref="W52:W53"/>
    <mergeCell ref="AE54:AG55"/>
    <mergeCell ref="AE52:AG53"/>
    <mergeCell ref="AB28:AD29"/>
    <mergeCell ref="AB32:AD33"/>
    <mergeCell ref="AB30:AD31"/>
    <mergeCell ref="W18:W19"/>
    <mergeCell ref="Y20:AA21"/>
    <mergeCell ref="Y18:AA19"/>
    <mergeCell ref="AB38:AD38"/>
    <mergeCell ref="AB39:AD40"/>
    <mergeCell ref="Y42:AA43"/>
    <mergeCell ref="AB42:AD43"/>
    <mergeCell ref="AB44:AD45"/>
    <mergeCell ref="AE44:AG45"/>
    <mergeCell ref="AB46:AD47"/>
    <mergeCell ref="Y46:AA47"/>
    <mergeCell ref="Y36:AA37"/>
    <mergeCell ref="Y39:AA40"/>
    <mergeCell ref="Y44:AA45"/>
    <mergeCell ref="AB48:AD49"/>
    <mergeCell ref="AE48:AG49"/>
    <mergeCell ref="AE34:AG35"/>
    <mergeCell ref="B30:B31"/>
    <mergeCell ref="B44:B45"/>
    <mergeCell ref="B42:B43"/>
    <mergeCell ref="B52:B53"/>
    <mergeCell ref="B54:B55"/>
    <mergeCell ref="B48:B49"/>
    <mergeCell ref="B50:B51"/>
    <mergeCell ref="W39:W40"/>
    <mergeCell ref="W44:W45"/>
    <mergeCell ref="W42:W43"/>
    <mergeCell ref="Y38:AA38"/>
    <mergeCell ref="B32:B33"/>
    <mergeCell ref="C48:G49"/>
    <mergeCell ref="B46:B47"/>
    <mergeCell ref="B12:B13"/>
    <mergeCell ref="B10:B11"/>
    <mergeCell ref="B22:B23"/>
    <mergeCell ref="B20:B21"/>
    <mergeCell ref="B8:B9"/>
    <mergeCell ref="A4:B6"/>
    <mergeCell ref="B28:B29"/>
    <mergeCell ref="B24:B25"/>
    <mergeCell ref="B26:B27"/>
    <mergeCell ref="B16:B17"/>
    <mergeCell ref="B18:B19"/>
    <mergeCell ref="A7:A37"/>
    <mergeCell ref="B14:B15"/>
    <mergeCell ref="C54:G55"/>
    <mergeCell ref="H54:H55"/>
    <mergeCell ref="C50:G51"/>
    <mergeCell ref="H39:I39"/>
    <mergeCell ref="H40:I40"/>
    <mergeCell ref="H42:H43"/>
    <mergeCell ref="H44:H45"/>
    <mergeCell ref="C39:C40"/>
    <mergeCell ref="H50:H51"/>
    <mergeCell ref="H48:H49"/>
    <mergeCell ref="H46:H47"/>
    <mergeCell ref="C52:G53"/>
    <mergeCell ref="H52:H53"/>
    <mergeCell ref="H34:H35"/>
    <mergeCell ref="H36:H37"/>
    <mergeCell ref="H30:H31"/>
    <mergeCell ref="H32:H33"/>
    <mergeCell ref="H28:H29"/>
    <mergeCell ref="H38:I38"/>
    <mergeCell ref="AH28:AJ29"/>
    <mergeCell ref="AH30:AJ31"/>
    <mergeCell ref="AH36:AJ37"/>
    <mergeCell ref="AH34:AJ35"/>
    <mergeCell ref="AH20:AJ21"/>
    <mergeCell ref="AH5:AJ6"/>
    <mergeCell ref="AH4:AJ4"/>
    <mergeCell ref="AI3:AJ3"/>
    <mergeCell ref="AH8:AJ9"/>
    <mergeCell ref="AH32:AJ33"/>
    <mergeCell ref="C10:G11"/>
    <mergeCell ref="C8:G9"/>
    <mergeCell ref="F5:F6"/>
    <mergeCell ref="G5:G6"/>
    <mergeCell ref="E5:E6"/>
    <mergeCell ref="D5:D6"/>
    <mergeCell ref="C5:C6"/>
    <mergeCell ref="C24:G25"/>
    <mergeCell ref="C26:G27"/>
    <mergeCell ref="C22:G23"/>
    <mergeCell ref="H24:H25"/>
    <mergeCell ref="H26:H27"/>
    <mergeCell ref="H22:H23"/>
    <mergeCell ref="W32:W33"/>
    <mergeCell ref="W30:W31"/>
    <mergeCell ref="W36:W37"/>
    <mergeCell ref="Y30:AA31"/>
    <mergeCell ref="Y28:AA29"/>
    <mergeCell ref="Y32:AA33"/>
    <mergeCell ref="Y34:AA35"/>
    <mergeCell ref="W34:W35"/>
    <mergeCell ref="W28:W29"/>
    <mergeCell ref="H10:H11"/>
    <mergeCell ref="H8:H9"/>
    <mergeCell ref="H18:H19"/>
    <mergeCell ref="H12:H13"/>
    <mergeCell ref="H14:H15"/>
    <mergeCell ref="C20:G21"/>
    <mergeCell ref="W20:W21"/>
    <mergeCell ref="AB20:AD21"/>
    <mergeCell ref="AE20:AG21"/>
    <mergeCell ref="H20:H21"/>
    <mergeCell ref="AH14:AJ15"/>
    <mergeCell ref="AB14:AD15"/>
    <mergeCell ref="AE14:AG15"/>
    <mergeCell ref="AH18:AJ19"/>
    <mergeCell ref="AB18:AD19"/>
    <mergeCell ref="AE18:AG19"/>
    <mergeCell ref="AH10:AJ11"/>
    <mergeCell ref="AE10:AG11"/>
    <mergeCell ref="AH12:AJ13"/>
    <mergeCell ref="W8:W9"/>
    <mergeCell ref="Y8:AA9"/>
    <mergeCell ref="W12:W13"/>
    <mergeCell ref="Y12:AA13"/>
    <mergeCell ref="W10:W11"/>
    <mergeCell ref="AB12:AD13"/>
    <mergeCell ref="AE16:AG17"/>
    <mergeCell ref="AE12:AG13"/>
    <mergeCell ref="W16:W17"/>
    <mergeCell ref="Y10:AA11"/>
    <mergeCell ref="AB10:AD11"/>
    <mergeCell ref="C16:G17"/>
    <mergeCell ref="C12:G13"/>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ummaryRight="0"/>
    <pageSetUpPr fitToPage="1"/>
  </sheetPr>
  <dimension ref="A1:AJ1000"/>
  <sheetViews>
    <sheetView workbookViewId="0">
      <selection activeCell="B4" sqref="B4"/>
    </sheetView>
  </sheetViews>
  <sheetFormatPr baseColWidth="10" defaultColWidth="14.42578125" defaultRowHeight="15" customHeight="1"/>
  <cols>
    <col min="1" max="1" width="18" customWidth="1"/>
    <col min="2" max="2" width="5.85546875" customWidth="1"/>
    <col min="3" max="3" width="14.140625" customWidth="1"/>
    <col min="4" max="4" width="11.85546875" customWidth="1"/>
    <col min="5" max="5" width="10.7109375" customWidth="1"/>
    <col min="6" max="6" width="29.5703125" customWidth="1"/>
    <col min="7" max="7" width="12.140625" customWidth="1"/>
    <col min="8" max="9" width="5.140625" customWidth="1"/>
    <col min="10" max="21" width="9.28515625" customWidth="1"/>
    <col min="22" max="22" width="16.5703125" customWidth="1"/>
    <col min="23" max="24" width="11.42578125" customWidth="1"/>
    <col min="25" max="27" width="19.42578125" customWidth="1"/>
    <col min="28" max="29" width="11.42578125" customWidth="1"/>
    <col min="30" max="30" width="25.42578125" customWidth="1"/>
    <col min="31" max="32" width="11.42578125" customWidth="1"/>
    <col min="33" max="33" width="24.140625" customWidth="1"/>
    <col min="34" max="36" width="11.42578125" customWidth="1"/>
  </cols>
  <sheetData>
    <row r="1" spans="1:36" ht="12.75" customHeight="1">
      <c r="A1" s="2064"/>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row>
    <row r="2" spans="1:36" ht="12.75" customHeight="1">
      <c r="A2" s="1733"/>
      <c r="B2" s="1547"/>
      <c r="C2" s="1548"/>
      <c r="D2" s="2031" t="s">
        <v>23</v>
      </c>
      <c r="E2" s="1577"/>
      <c r="F2" s="1577"/>
      <c r="G2" s="1577"/>
      <c r="H2" s="1578"/>
      <c r="I2" s="2031" t="s">
        <v>1265</v>
      </c>
      <c r="J2" s="1577"/>
      <c r="K2" s="1577"/>
      <c r="L2" s="1577"/>
      <c r="M2" s="1577"/>
      <c r="N2" s="1577"/>
      <c r="O2" s="1577"/>
      <c r="P2" s="1577"/>
      <c r="Q2" s="1577"/>
      <c r="R2" s="1577"/>
      <c r="S2" s="1577"/>
      <c r="T2" s="1578"/>
      <c r="U2" s="248" t="s">
        <v>47</v>
      </c>
      <c r="V2" s="249">
        <f t="shared" ref="V2:V3" si="0">+X5+X7+X21</f>
        <v>1</v>
      </c>
      <c r="W2" s="2074"/>
      <c r="X2" s="1577"/>
      <c r="Y2" s="1577"/>
      <c r="Z2" s="1577"/>
      <c r="AA2" s="1577"/>
      <c r="AB2" s="1577"/>
      <c r="AC2" s="1577"/>
      <c r="AD2" s="1577"/>
      <c r="AE2" s="1577"/>
      <c r="AF2" s="1577"/>
      <c r="AG2" s="1577"/>
      <c r="AH2" s="1578"/>
      <c r="AI2" s="1975" t="s">
        <v>18</v>
      </c>
      <c r="AJ2" s="1751"/>
    </row>
    <row r="3" spans="1:36"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0.77000000000000013</v>
      </c>
      <c r="W3" s="1537"/>
      <c r="X3" s="1550"/>
      <c r="Y3" s="1550"/>
      <c r="Z3" s="1550"/>
      <c r="AA3" s="1550"/>
      <c r="AB3" s="1550"/>
      <c r="AC3" s="1550"/>
      <c r="AD3" s="1550"/>
      <c r="AE3" s="1550"/>
      <c r="AF3" s="1550"/>
      <c r="AG3" s="1550"/>
      <c r="AH3" s="1551"/>
      <c r="AI3" s="1976">
        <v>43120</v>
      </c>
      <c r="AJ3" s="1977"/>
    </row>
    <row r="4" spans="1:36" ht="12.75" customHeight="1">
      <c r="A4" s="2116" t="s">
        <v>106</v>
      </c>
      <c r="B4" s="2117"/>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row>
    <row r="5" spans="1:36" ht="28.5" customHeight="1">
      <c r="A5" s="2118"/>
      <c r="B5" s="1676"/>
      <c r="C5" s="2049" t="s">
        <v>1266</v>
      </c>
      <c r="D5" s="2049" t="s">
        <v>252</v>
      </c>
      <c r="E5" s="2115">
        <v>1</v>
      </c>
      <c r="F5" s="1932" t="s">
        <v>1267</v>
      </c>
      <c r="G5" s="1932" t="s">
        <v>254</v>
      </c>
      <c r="H5" s="1951" t="s">
        <v>47</v>
      </c>
      <c r="I5" s="1583"/>
      <c r="J5" s="414"/>
      <c r="K5" s="414"/>
      <c r="L5" s="414">
        <v>0.25</v>
      </c>
      <c r="M5" s="414"/>
      <c r="N5" s="414"/>
      <c r="O5" s="414">
        <v>0.25</v>
      </c>
      <c r="P5" s="414"/>
      <c r="Q5" s="414"/>
      <c r="R5" s="414">
        <v>0.25</v>
      </c>
      <c r="S5" s="414"/>
      <c r="T5" s="414"/>
      <c r="U5" s="414">
        <v>0.25</v>
      </c>
      <c r="V5" s="461">
        <f t="shared" ref="V5:V8" si="1">SUM(J5:U5)</f>
        <v>1</v>
      </c>
      <c r="W5" s="1964">
        <v>0.4</v>
      </c>
      <c r="X5" s="270">
        <f>+(V5/V5)*W5</f>
        <v>0.4</v>
      </c>
      <c r="Y5" s="1962" t="s">
        <v>1268</v>
      </c>
      <c r="Z5" s="1577"/>
      <c r="AA5" s="1578"/>
      <c r="AB5" s="1956" t="s">
        <v>1269</v>
      </c>
      <c r="AC5" s="1577"/>
      <c r="AD5" s="1578"/>
      <c r="AE5" s="1956" t="s">
        <v>1270</v>
      </c>
      <c r="AF5" s="1577"/>
      <c r="AG5" s="1578"/>
      <c r="AH5" s="1956"/>
      <c r="AI5" s="1577"/>
      <c r="AJ5" s="1578"/>
    </row>
    <row r="6" spans="1:36" ht="46.5" customHeight="1">
      <c r="A6" s="2118"/>
      <c r="B6" s="1676"/>
      <c r="C6" s="2050"/>
      <c r="D6" s="2030"/>
      <c r="E6" s="2068"/>
      <c r="F6" s="1558"/>
      <c r="G6" s="1558"/>
      <c r="H6" s="2114" t="s">
        <v>78</v>
      </c>
      <c r="I6" s="1580"/>
      <c r="J6" s="647"/>
      <c r="K6" s="647"/>
      <c r="L6" s="648">
        <v>0.25</v>
      </c>
      <c r="M6" s="647"/>
      <c r="N6" s="647"/>
      <c r="O6" s="648">
        <v>0.25</v>
      </c>
      <c r="P6" s="647"/>
      <c r="Q6" s="647"/>
      <c r="R6" s="648">
        <v>0.25</v>
      </c>
      <c r="S6" s="647"/>
      <c r="T6" s="647"/>
      <c r="U6" s="647"/>
      <c r="V6" s="466">
        <f t="shared" si="1"/>
        <v>0.75</v>
      </c>
      <c r="W6" s="1532"/>
      <c r="X6" s="270">
        <f>+V6/V5*W5</f>
        <v>0.30000000000000004</v>
      </c>
      <c r="Y6" s="1557"/>
      <c r="Z6" s="1579"/>
      <c r="AA6" s="1580"/>
      <c r="AB6" s="1557"/>
      <c r="AC6" s="1579"/>
      <c r="AD6" s="1580"/>
      <c r="AE6" s="1557"/>
      <c r="AF6" s="1579"/>
      <c r="AG6" s="1580"/>
      <c r="AH6" s="1557"/>
      <c r="AI6" s="1579"/>
      <c r="AJ6" s="1580"/>
    </row>
    <row r="7" spans="1:36" ht="61.5" customHeight="1">
      <c r="A7" s="2118"/>
      <c r="B7" s="1676"/>
      <c r="C7" s="2050"/>
      <c r="D7" s="2049" t="s">
        <v>252</v>
      </c>
      <c r="E7" s="2115">
        <v>1</v>
      </c>
      <c r="F7" s="1932" t="s">
        <v>1271</v>
      </c>
      <c r="G7" s="1932" t="s">
        <v>254</v>
      </c>
      <c r="H7" s="1951" t="s">
        <v>47</v>
      </c>
      <c r="I7" s="1583"/>
      <c r="J7" s="414"/>
      <c r="K7" s="414"/>
      <c r="L7" s="414">
        <v>0.25</v>
      </c>
      <c r="M7" s="414"/>
      <c r="N7" s="414"/>
      <c r="O7" s="414">
        <v>0.25</v>
      </c>
      <c r="P7" s="414"/>
      <c r="Q7" s="414"/>
      <c r="R7" s="414">
        <v>0.25</v>
      </c>
      <c r="S7" s="414"/>
      <c r="T7" s="414"/>
      <c r="U7" s="414">
        <v>0.25</v>
      </c>
      <c r="V7" s="461">
        <f t="shared" si="1"/>
        <v>1</v>
      </c>
      <c r="W7" s="1964">
        <v>0.4</v>
      </c>
      <c r="X7" s="270">
        <f>+(V7/V7)*W7</f>
        <v>0.4</v>
      </c>
      <c r="Y7" s="1962" t="s">
        <v>1272</v>
      </c>
      <c r="Z7" s="1577"/>
      <c r="AA7" s="1578"/>
      <c r="AB7" s="1956" t="s">
        <v>1273</v>
      </c>
      <c r="AC7" s="1577"/>
      <c r="AD7" s="1578"/>
      <c r="AE7" s="1956" t="s">
        <v>1274</v>
      </c>
      <c r="AF7" s="1577"/>
      <c r="AG7" s="1578"/>
      <c r="AH7" s="1956"/>
      <c r="AI7" s="1577"/>
      <c r="AJ7" s="1578"/>
    </row>
    <row r="8" spans="1:36" ht="73.5" customHeight="1">
      <c r="A8" s="2119"/>
      <c r="B8" s="2120"/>
      <c r="C8" s="2030"/>
      <c r="D8" s="2030"/>
      <c r="E8" s="2068"/>
      <c r="F8" s="1558"/>
      <c r="G8" s="1558"/>
      <c r="H8" s="2114" t="s">
        <v>78</v>
      </c>
      <c r="I8" s="1580"/>
      <c r="J8" s="647"/>
      <c r="K8" s="647"/>
      <c r="L8" s="648">
        <v>0.25</v>
      </c>
      <c r="M8" s="647"/>
      <c r="N8" s="647"/>
      <c r="O8" s="648">
        <v>0.25</v>
      </c>
      <c r="P8" s="647"/>
      <c r="Q8" s="647"/>
      <c r="R8" s="648">
        <v>0.25</v>
      </c>
      <c r="S8" s="647"/>
      <c r="T8" s="647"/>
      <c r="U8" s="647"/>
      <c r="V8" s="466">
        <f t="shared" si="1"/>
        <v>0.75</v>
      </c>
      <c r="W8" s="1532"/>
      <c r="X8" s="270">
        <f>+V8/V7*W7</f>
        <v>0.30000000000000004</v>
      </c>
      <c r="Y8" s="1557"/>
      <c r="Z8" s="1579"/>
      <c r="AA8" s="1580"/>
      <c r="AB8" s="1557"/>
      <c r="AC8" s="1579"/>
      <c r="AD8" s="1580"/>
      <c r="AE8" s="1557"/>
      <c r="AF8" s="1579"/>
      <c r="AG8" s="1580"/>
      <c r="AH8" s="1557"/>
      <c r="AI8" s="1579"/>
      <c r="AJ8" s="1580"/>
    </row>
    <row r="9" spans="1:36" ht="12.75" customHeight="1">
      <c r="A9" s="1966" t="s">
        <v>1275</v>
      </c>
      <c r="B9" s="1952" t="s">
        <v>34</v>
      </c>
      <c r="C9" s="1582"/>
      <c r="D9" s="1582"/>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3"/>
    </row>
    <row r="10" spans="1:36" ht="37.5" customHeight="1">
      <c r="A10" s="1539"/>
      <c r="B10" s="2069">
        <v>1</v>
      </c>
      <c r="C10" s="2066" t="s">
        <v>1276</v>
      </c>
      <c r="D10" s="1577"/>
      <c r="E10" s="1577"/>
      <c r="F10" s="1577"/>
      <c r="G10" s="1578"/>
      <c r="H10" s="2079" t="s">
        <v>79</v>
      </c>
      <c r="I10" s="597" t="s">
        <v>47</v>
      </c>
      <c r="J10" s="528"/>
      <c r="K10" s="528"/>
      <c r="L10" s="528"/>
      <c r="M10" s="528"/>
      <c r="N10" s="528">
        <v>0.2</v>
      </c>
      <c r="O10" s="528">
        <v>0.2</v>
      </c>
      <c r="P10" s="528">
        <v>0.2</v>
      </c>
      <c r="Q10" s="528">
        <v>0.2</v>
      </c>
      <c r="R10" s="528">
        <v>0.2</v>
      </c>
      <c r="S10" s="528"/>
      <c r="T10" s="528"/>
      <c r="U10" s="528"/>
      <c r="V10" s="641">
        <f t="shared" ref="V10:V17" si="2">SUM(J10:U10)</f>
        <v>1</v>
      </c>
      <c r="W10" s="2075">
        <v>0.4</v>
      </c>
      <c r="X10" s="642">
        <f>V10*W10</f>
        <v>0.4</v>
      </c>
      <c r="Y10" s="2069"/>
      <c r="Z10" s="1547"/>
      <c r="AA10" s="1548"/>
      <c r="AB10" s="2121" t="s">
        <v>1277</v>
      </c>
      <c r="AC10" s="1547"/>
      <c r="AD10" s="1548"/>
      <c r="AE10" s="2121" t="s">
        <v>1278</v>
      </c>
      <c r="AF10" s="1547"/>
      <c r="AG10" s="1548"/>
      <c r="AH10" s="2069"/>
      <c r="AI10" s="1547"/>
      <c r="AJ10" s="1720"/>
    </row>
    <row r="11" spans="1:36" ht="37.5" customHeight="1">
      <c r="A11" s="1539"/>
      <c r="B11" s="1557"/>
      <c r="C11" s="1557"/>
      <c r="D11" s="1579"/>
      <c r="E11" s="1579"/>
      <c r="F11" s="1579"/>
      <c r="G11" s="1580"/>
      <c r="H11" s="1930"/>
      <c r="I11" s="531" t="s">
        <v>48</v>
      </c>
      <c r="J11" s="532"/>
      <c r="K11" s="525"/>
      <c r="L11" s="525"/>
      <c r="M11" s="525"/>
      <c r="N11" s="533">
        <v>0.2</v>
      </c>
      <c r="O11" s="533">
        <v>0.2</v>
      </c>
      <c r="P11" s="533">
        <v>0.2</v>
      </c>
      <c r="Q11" s="533">
        <v>0.2</v>
      </c>
      <c r="R11" s="533">
        <v>0.2</v>
      </c>
      <c r="S11" s="525"/>
      <c r="T11" s="525"/>
      <c r="U11" s="525"/>
      <c r="V11" s="534">
        <f t="shared" si="2"/>
        <v>1</v>
      </c>
      <c r="W11" s="2030"/>
      <c r="X11" s="296">
        <f>+V11*W10</f>
        <v>0.4</v>
      </c>
      <c r="Y11" s="1557"/>
      <c r="Z11" s="1579"/>
      <c r="AA11" s="1580"/>
      <c r="AB11" s="1557"/>
      <c r="AC11" s="1579"/>
      <c r="AD11" s="1580"/>
      <c r="AE11" s="1557"/>
      <c r="AF11" s="1579"/>
      <c r="AG11" s="1580"/>
      <c r="AH11" s="1557"/>
      <c r="AI11" s="1579"/>
      <c r="AJ11" s="1923"/>
    </row>
    <row r="12" spans="1:36" ht="37.5" customHeight="1">
      <c r="A12" s="1539"/>
      <c r="B12" s="1922">
        <v>2</v>
      </c>
      <c r="C12" s="2066" t="s">
        <v>1279</v>
      </c>
      <c r="D12" s="1577"/>
      <c r="E12" s="1577"/>
      <c r="F12" s="1577"/>
      <c r="G12" s="1578"/>
      <c r="H12" s="1926" t="s">
        <v>79</v>
      </c>
      <c r="I12" s="527" t="s">
        <v>47</v>
      </c>
      <c r="J12" s="528"/>
      <c r="K12" s="523"/>
      <c r="L12" s="523"/>
      <c r="M12" s="523"/>
      <c r="N12" s="523"/>
      <c r="O12" s="523"/>
      <c r="P12" s="523"/>
      <c r="Q12" s="523"/>
      <c r="R12" s="523"/>
      <c r="S12" s="523">
        <v>0.5</v>
      </c>
      <c r="T12" s="523"/>
      <c r="U12" s="523">
        <v>0.5</v>
      </c>
      <c r="V12" s="529">
        <f t="shared" si="2"/>
        <v>1</v>
      </c>
      <c r="W12" s="2029">
        <v>0.3</v>
      </c>
      <c r="X12" s="288">
        <f>V12*W12</f>
        <v>0.3</v>
      </c>
      <c r="Y12" s="1922"/>
      <c r="Z12" s="1577"/>
      <c r="AA12" s="1578"/>
      <c r="AB12" s="1922"/>
      <c r="AC12" s="1577"/>
      <c r="AD12" s="1578"/>
      <c r="AE12" s="1922"/>
      <c r="AF12" s="1577"/>
      <c r="AG12" s="1578"/>
      <c r="AH12" s="1922"/>
      <c r="AI12" s="1577"/>
      <c r="AJ12" s="1747"/>
    </row>
    <row r="13" spans="1:36" ht="28.5" customHeight="1">
      <c r="A13" s="1539"/>
      <c r="B13" s="1557"/>
      <c r="C13" s="1557"/>
      <c r="D13" s="1579"/>
      <c r="E13" s="1579"/>
      <c r="F13" s="1579"/>
      <c r="G13" s="1580"/>
      <c r="H13" s="1930"/>
      <c r="I13" s="531" t="s">
        <v>48</v>
      </c>
      <c r="J13" s="532"/>
      <c r="K13" s="525"/>
      <c r="L13" s="525"/>
      <c r="M13" s="525"/>
      <c r="N13" s="525"/>
      <c r="O13" s="525"/>
      <c r="P13" s="525"/>
      <c r="Q13" s="525"/>
      <c r="R13" s="525"/>
      <c r="S13" s="525"/>
      <c r="T13" s="525"/>
      <c r="U13" s="525"/>
      <c r="V13" s="534">
        <f t="shared" si="2"/>
        <v>0</v>
      </c>
      <c r="W13" s="2030"/>
      <c r="X13" s="296">
        <f>+V13*W12</f>
        <v>0</v>
      </c>
      <c r="Y13" s="1557"/>
      <c r="Z13" s="1579"/>
      <c r="AA13" s="1580"/>
      <c r="AB13" s="1557"/>
      <c r="AC13" s="1579"/>
      <c r="AD13" s="1580"/>
      <c r="AE13" s="1557"/>
      <c r="AF13" s="1579"/>
      <c r="AG13" s="1580"/>
      <c r="AH13" s="1557"/>
      <c r="AI13" s="1579"/>
      <c r="AJ13" s="1923"/>
    </row>
    <row r="14" spans="1:36" ht="37.5" customHeight="1">
      <c r="A14" s="1539"/>
      <c r="B14" s="1922">
        <v>3</v>
      </c>
      <c r="C14" s="2066" t="s">
        <v>1283</v>
      </c>
      <c r="D14" s="1577"/>
      <c r="E14" s="1577"/>
      <c r="F14" s="1577"/>
      <c r="G14" s="1578"/>
      <c r="H14" s="1926" t="s">
        <v>79</v>
      </c>
      <c r="I14" s="527" t="s">
        <v>47</v>
      </c>
      <c r="J14" s="528">
        <v>8.3299999999999999E-2</v>
      </c>
      <c r="K14" s="528">
        <v>8.3299999999999999E-2</v>
      </c>
      <c r="L14" s="528">
        <v>8.3299999999999999E-2</v>
      </c>
      <c r="M14" s="528">
        <v>8.3299999999999999E-2</v>
      </c>
      <c r="N14" s="528">
        <v>8.3299999999999999E-2</v>
      </c>
      <c r="O14" s="528">
        <v>8.3299999999999999E-2</v>
      </c>
      <c r="P14" s="528">
        <v>8.3299999999999999E-2</v>
      </c>
      <c r="Q14" s="528">
        <v>8.3299999999999999E-2</v>
      </c>
      <c r="R14" s="528">
        <v>8.3299999999999999E-2</v>
      </c>
      <c r="S14" s="528">
        <v>8.3299999999999999E-2</v>
      </c>
      <c r="T14" s="528">
        <v>8.3500000000000005E-2</v>
      </c>
      <c r="U14" s="528">
        <v>8.3500000000000005E-2</v>
      </c>
      <c r="V14" s="529">
        <f t="shared" si="2"/>
        <v>1</v>
      </c>
      <c r="W14" s="2029">
        <v>0.3</v>
      </c>
      <c r="X14" s="288">
        <f>V14*W14</f>
        <v>0.3</v>
      </c>
      <c r="Y14" s="1946" t="s">
        <v>1286</v>
      </c>
      <c r="Z14" s="1577"/>
      <c r="AA14" s="1578"/>
      <c r="AB14" s="2024" t="s">
        <v>1287</v>
      </c>
      <c r="AC14" s="1577"/>
      <c r="AD14" s="1578"/>
      <c r="AE14" s="2024" t="s">
        <v>1288</v>
      </c>
      <c r="AF14" s="1577"/>
      <c r="AG14" s="1578"/>
      <c r="AH14" s="1922"/>
      <c r="AI14" s="1577"/>
      <c r="AJ14" s="1747"/>
    </row>
    <row r="15" spans="1:36" ht="64.5" customHeight="1">
      <c r="A15" s="1539"/>
      <c r="B15" s="1557"/>
      <c r="C15" s="1557"/>
      <c r="D15" s="1579"/>
      <c r="E15" s="1579"/>
      <c r="F15" s="1579"/>
      <c r="G15" s="1580"/>
      <c r="H15" s="1930"/>
      <c r="I15" s="531" t="s">
        <v>48</v>
      </c>
      <c r="J15" s="536">
        <v>8.3299999999999999E-2</v>
      </c>
      <c r="K15" s="533">
        <v>8.3299999999999999E-2</v>
      </c>
      <c r="L15" s="533">
        <v>8.3299999999999999E-2</v>
      </c>
      <c r="M15" s="533">
        <v>8.3299999999999999E-2</v>
      </c>
      <c r="N15" s="533">
        <v>8.3299999999999999E-2</v>
      </c>
      <c r="O15" s="533">
        <v>8.3299999999999999E-2</v>
      </c>
      <c r="P15" s="747">
        <v>8.33</v>
      </c>
      <c r="Q15" s="747">
        <v>8.33</v>
      </c>
      <c r="R15" s="747">
        <v>8.33</v>
      </c>
      <c r="S15" s="525"/>
      <c r="T15" s="525"/>
      <c r="U15" s="525"/>
      <c r="V15" s="534">
        <f t="shared" si="2"/>
        <v>25.489800000000002</v>
      </c>
      <c r="W15" s="2030"/>
      <c r="X15" s="296">
        <f>+V15*W14</f>
        <v>7.6469400000000007</v>
      </c>
      <c r="Y15" s="1557"/>
      <c r="Z15" s="1579"/>
      <c r="AA15" s="1580"/>
      <c r="AB15" s="1557"/>
      <c r="AC15" s="1579"/>
      <c r="AD15" s="1580"/>
      <c r="AE15" s="1557"/>
      <c r="AF15" s="1579"/>
      <c r="AG15" s="1580"/>
      <c r="AH15" s="1557"/>
      <c r="AI15" s="1579"/>
      <c r="AJ15" s="1923"/>
    </row>
    <row r="16" spans="1:36" ht="12.75" hidden="1" customHeight="1">
      <c r="A16" s="1539"/>
      <c r="B16" s="1922"/>
      <c r="C16" s="1928"/>
      <c r="D16" s="1577"/>
      <c r="E16" s="1577"/>
      <c r="F16" s="1577"/>
      <c r="G16" s="1578"/>
      <c r="H16" s="1926" t="s">
        <v>79</v>
      </c>
      <c r="I16" s="527" t="s">
        <v>47</v>
      </c>
      <c r="J16" s="643"/>
      <c r="K16" s="643"/>
      <c r="L16" s="643"/>
      <c r="M16" s="643"/>
      <c r="N16" s="643"/>
      <c r="O16" s="643"/>
      <c r="P16" s="523"/>
      <c r="Q16" s="523"/>
      <c r="R16" s="523"/>
      <c r="S16" s="523"/>
      <c r="T16" s="523"/>
      <c r="U16" s="523"/>
      <c r="V16" s="529">
        <f t="shared" si="2"/>
        <v>0</v>
      </c>
      <c r="W16" s="2029"/>
      <c r="X16" s="288">
        <f>V16*W16</f>
        <v>0</v>
      </c>
      <c r="Y16" s="1922"/>
      <c r="Z16" s="1577"/>
      <c r="AA16" s="1578"/>
      <c r="AB16" s="1922"/>
      <c r="AC16" s="1577"/>
      <c r="AD16" s="1578"/>
      <c r="AE16" s="1922"/>
      <c r="AF16" s="1577"/>
      <c r="AG16" s="1578"/>
      <c r="AH16" s="1922"/>
      <c r="AI16" s="1577"/>
      <c r="AJ16" s="1747"/>
    </row>
    <row r="17" spans="1:36" ht="12.75" hidden="1" customHeight="1">
      <c r="A17" s="1539"/>
      <c r="B17" s="1557"/>
      <c r="C17" s="1557"/>
      <c r="D17" s="1579"/>
      <c r="E17" s="1579"/>
      <c r="F17" s="1579"/>
      <c r="G17" s="1580"/>
      <c r="H17" s="1930"/>
      <c r="I17" s="531" t="s">
        <v>48</v>
      </c>
      <c r="J17" s="537"/>
      <c r="K17" s="539"/>
      <c r="L17" s="539"/>
      <c r="M17" s="539"/>
      <c r="N17" s="539"/>
      <c r="O17" s="539"/>
      <c r="P17" s="539"/>
      <c r="Q17" s="539"/>
      <c r="R17" s="539"/>
      <c r="S17" s="539"/>
      <c r="T17" s="539"/>
      <c r="U17" s="539"/>
      <c r="V17" s="540">
        <f t="shared" si="2"/>
        <v>0</v>
      </c>
      <c r="W17" s="2030"/>
      <c r="X17" s="296">
        <f>+V17*W16</f>
        <v>0</v>
      </c>
      <c r="Y17" s="1557"/>
      <c r="Z17" s="1579"/>
      <c r="AA17" s="1580"/>
      <c r="AB17" s="1557"/>
      <c r="AC17" s="1579"/>
      <c r="AD17" s="1580"/>
      <c r="AE17" s="1557"/>
      <c r="AF17" s="1579"/>
      <c r="AG17" s="1580"/>
      <c r="AH17" s="1557"/>
      <c r="AI17" s="1579"/>
      <c r="AJ17" s="1923"/>
    </row>
    <row r="18" spans="1:36" ht="12.75" customHeight="1">
      <c r="A18" s="1539"/>
      <c r="B18" s="1944" t="s">
        <v>85</v>
      </c>
      <c r="C18" s="1577"/>
      <c r="D18" s="1577"/>
      <c r="E18" s="1577"/>
      <c r="F18" s="1577"/>
      <c r="G18" s="1578"/>
      <c r="H18" s="2033" t="s">
        <v>79</v>
      </c>
      <c r="I18" s="541" t="s">
        <v>47</v>
      </c>
      <c r="J18" s="542">
        <f t="shared" ref="J18:V18" si="3">+J10*$W10+J12*$W12+J14*$W14+J16*$W16</f>
        <v>2.4989999999999998E-2</v>
      </c>
      <c r="K18" s="542">
        <f t="shared" si="3"/>
        <v>2.4989999999999998E-2</v>
      </c>
      <c r="L18" s="542">
        <f t="shared" si="3"/>
        <v>2.4989999999999998E-2</v>
      </c>
      <c r="M18" s="542">
        <f t="shared" si="3"/>
        <v>2.4989999999999998E-2</v>
      </c>
      <c r="N18" s="542">
        <f t="shared" si="3"/>
        <v>0.10499000000000001</v>
      </c>
      <c r="O18" s="542">
        <f t="shared" si="3"/>
        <v>0.10499000000000001</v>
      </c>
      <c r="P18" s="542">
        <f t="shared" si="3"/>
        <v>0.10499000000000001</v>
      </c>
      <c r="Q18" s="542">
        <f t="shared" si="3"/>
        <v>0.10499000000000001</v>
      </c>
      <c r="R18" s="542">
        <f t="shared" si="3"/>
        <v>0.10499000000000001</v>
      </c>
      <c r="S18" s="542">
        <f t="shared" si="3"/>
        <v>0.17498999999999998</v>
      </c>
      <c r="T18" s="542">
        <f t="shared" si="3"/>
        <v>2.5049999999999999E-2</v>
      </c>
      <c r="U18" s="542">
        <f t="shared" si="3"/>
        <v>0.17504999999999998</v>
      </c>
      <c r="V18" s="542">
        <f t="shared" si="3"/>
        <v>1</v>
      </c>
      <c r="W18" s="2039">
        <f>SUM(W10:W17)</f>
        <v>1</v>
      </c>
      <c r="X18" s="288">
        <f>V18*W18</f>
        <v>1</v>
      </c>
      <c r="Y18" s="1924"/>
      <c r="Z18" s="1577"/>
      <c r="AA18" s="1578"/>
      <c r="AB18" s="1924"/>
      <c r="AC18" s="1577"/>
      <c r="AD18" s="1578"/>
      <c r="AE18" s="1924"/>
      <c r="AF18" s="1577"/>
      <c r="AG18" s="1578"/>
      <c r="AH18" s="1924"/>
      <c r="AI18" s="1577"/>
      <c r="AJ18" s="1747"/>
    </row>
    <row r="19" spans="1:36" ht="12.75" customHeight="1">
      <c r="A19" s="1682"/>
      <c r="B19" s="1557"/>
      <c r="C19" s="1579"/>
      <c r="D19" s="1579"/>
      <c r="E19" s="1579"/>
      <c r="F19" s="1579"/>
      <c r="G19" s="1580"/>
      <c r="H19" s="2063"/>
      <c r="I19" s="644" t="s">
        <v>48</v>
      </c>
      <c r="J19" s="645">
        <f t="shared" ref="J19:V19" si="4">+J11*$W10+J13*$W12+J15*$W14+J17*$W16</f>
        <v>2.4989999999999998E-2</v>
      </c>
      <c r="K19" s="645">
        <f t="shared" si="4"/>
        <v>2.4989999999999998E-2</v>
      </c>
      <c r="L19" s="645">
        <f t="shared" si="4"/>
        <v>2.4989999999999998E-2</v>
      </c>
      <c r="M19" s="645">
        <f t="shared" si="4"/>
        <v>2.4989999999999998E-2</v>
      </c>
      <c r="N19" s="645">
        <f t="shared" si="4"/>
        <v>0.10499000000000001</v>
      </c>
      <c r="O19" s="645">
        <f t="shared" si="4"/>
        <v>0.10499000000000001</v>
      </c>
      <c r="P19" s="645">
        <f t="shared" si="4"/>
        <v>2.5790000000000002</v>
      </c>
      <c r="Q19" s="645">
        <f t="shared" si="4"/>
        <v>2.5790000000000002</v>
      </c>
      <c r="R19" s="645">
        <f t="shared" si="4"/>
        <v>2.5790000000000002</v>
      </c>
      <c r="S19" s="645">
        <f t="shared" si="4"/>
        <v>0</v>
      </c>
      <c r="T19" s="645">
        <f t="shared" si="4"/>
        <v>0</v>
      </c>
      <c r="U19" s="645">
        <f t="shared" si="4"/>
        <v>0</v>
      </c>
      <c r="V19" s="645">
        <f t="shared" si="4"/>
        <v>8.0469400000000011</v>
      </c>
      <c r="W19" s="2030"/>
      <c r="X19" s="646">
        <f>+V19*W18</f>
        <v>8.0469400000000011</v>
      </c>
      <c r="Y19" s="1557"/>
      <c r="Z19" s="1579"/>
      <c r="AA19" s="1580"/>
      <c r="AB19" s="1557"/>
      <c r="AC19" s="1579"/>
      <c r="AD19" s="1580"/>
      <c r="AE19" s="1557"/>
      <c r="AF19" s="1579"/>
      <c r="AG19" s="1580"/>
      <c r="AH19" s="1557"/>
      <c r="AI19" s="1579"/>
      <c r="AJ19" s="1923"/>
    </row>
    <row r="20" spans="1:36" ht="12.75" customHeight="1">
      <c r="A20" s="1967" t="s">
        <v>106</v>
      </c>
      <c r="B20" s="1555"/>
      <c r="C20" s="255" t="s">
        <v>107</v>
      </c>
      <c r="D20" s="255" t="s">
        <v>108</v>
      </c>
      <c r="E20" s="255" t="s">
        <v>28</v>
      </c>
      <c r="F20" s="255" t="s">
        <v>109</v>
      </c>
      <c r="G20" s="256" t="s">
        <v>110</v>
      </c>
      <c r="H20" s="1935" t="s">
        <v>111</v>
      </c>
      <c r="I20" s="1937"/>
      <c r="J20" s="261" t="s">
        <v>63</v>
      </c>
      <c r="K20" s="261" t="s">
        <v>64</v>
      </c>
      <c r="L20" s="261" t="s">
        <v>65</v>
      </c>
      <c r="M20" s="261" t="s">
        <v>66</v>
      </c>
      <c r="N20" s="261" t="s">
        <v>67</v>
      </c>
      <c r="O20" s="261" t="s">
        <v>68</v>
      </c>
      <c r="P20" s="261" t="s">
        <v>69</v>
      </c>
      <c r="Q20" s="261" t="s">
        <v>70</v>
      </c>
      <c r="R20" s="261" t="s">
        <v>71</v>
      </c>
      <c r="S20" s="261" t="s">
        <v>72</v>
      </c>
      <c r="T20" s="261" t="s">
        <v>73</v>
      </c>
      <c r="U20" s="261" t="s">
        <v>74</v>
      </c>
      <c r="V20" s="261" t="s">
        <v>75</v>
      </c>
      <c r="W20" s="261" t="s">
        <v>76</v>
      </c>
      <c r="X20" s="261" t="s">
        <v>77</v>
      </c>
      <c r="Y20" s="1935" t="s">
        <v>112</v>
      </c>
      <c r="Z20" s="1936"/>
      <c r="AA20" s="1937"/>
      <c r="AB20" s="1935" t="s">
        <v>116</v>
      </c>
      <c r="AC20" s="1936"/>
      <c r="AD20" s="1937"/>
      <c r="AE20" s="1935" t="s">
        <v>120</v>
      </c>
      <c r="AF20" s="1936"/>
      <c r="AG20" s="1937"/>
      <c r="AH20" s="1935" t="s">
        <v>740</v>
      </c>
      <c r="AI20" s="1936"/>
      <c r="AJ20" s="1954"/>
    </row>
    <row r="21" spans="1:36" ht="60" customHeight="1">
      <c r="A21" s="1733"/>
      <c r="B21" s="1548"/>
      <c r="C21" s="2049" t="s">
        <v>1266</v>
      </c>
      <c r="D21" s="2049" t="s">
        <v>252</v>
      </c>
      <c r="E21" s="2052" t="s">
        <v>919</v>
      </c>
      <c r="F21" s="2049" t="s">
        <v>1295</v>
      </c>
      <c r="G21" s="1932" t="s">
        <v>254</v>
      </c>
      <c r="H21" s="1951" t="s">
        <v>47</v>
      </c>
      <c r="I21" s="1583"/>
      <c r="J21" s="361">
        <f t="shared" ref="J21:U21" si="5">+J32</f>
        <v>4.9979999999999997E-2</v>
      </c>
      <c r="K21" s="361">
        <f t="shared" si="5"/>
        <v>4.9979999999999997E-2</v>
      </c>
      <c r="L21" s="361">
        <f t="shared" si="5"/>
        <v>4.9979999999999997E-2</v>
      </c>
      <c r="M21" s="361">
        <f t="shared" si="5"/>
        <v>4.9979999999999997E-2</v>
      </c>
      <c r="N21" s="361">
        <f t="shared" si="5"/>
        <v>4.9979999999999997E-2</v>
      </c>
      <c r="O21" s="361">
        <f t="shared" si="5"/>
        <v>0.24997999999999998</v>
      </c>
      <c r="P21" s="361">
        <f t="shared" si="5"/>
        <v>4.9979999999999997E-2</v>
      </c>
      <c r="Q21" s="361">
        <f t="shared" si="5"/>
        <v>4.9979999999999997E-2</v>
      </c>
      <c r="R21" s="361">
        <f t="shared" si="5"/>
        <v>0.24997999999999998</v>
      </c>
      <c r="S21" s="361">
        <f t="shared" si="5"/>
        <v>4.9979999999999997E-2</v>
      </c>
      <c r="T21" s="361">
        <f t="shared" si="5"/>
        <v>5.0099999999999999E-2</v>
      </c>
      <c r="U21" s="361">
        <f t="shared" si="5"/>
        <v>5.0099999999999999E-2</v>
      </c>
      <c r="V21" s="461">
        <f t="shared" ref="V21:V22" si="6">SUM(J21:U21)</f>
        <v>1</v>
      </c>
      <c r="W21" s="1964">
        <v>0.2</v>
      </c>
      <c r="X21" s="270">
        <f>+(V21/V21)*W21</f>
        <v>0.2</v>
      </c>
      <c r="Y21" s="1962" t="s">
        <v>1296</v>
      </c>
      <c r="Z21" s="1577"/>
      <c r="AA21" s="1578"/>
      <c r="AB21" s="1956" t="s">
        <v>1297</v>
      </c>
      <c r="AC21" s="1577"/>
      <c r="AD21" s="1578"/>
      <c r="AE21" s="1956" t="s">
        <v>1298</v>
      </c>
      <c r="AF21" s="1577"/>
      <c r="AG21" s="1578"/>
      <c r="AH21" s="1956"/>
      <c r="AI21" s="1577"/>
      <c r="AJ21" s="1578"/>
    </row>
    <row r="22" spans="1:36" ht="60" customHeight="1">
      <c r="A22" s="1968"/>
      <c r="B22" s="1580"/>
      <c r="C22" s="2030"/>
      <c r="D22" s="2030"/>
      <c r="E22" s="2068"/>
      <c r="F22" s="2030"/>
      <c r="G22" s="1558"/>
      <c r="H22" s="1942" t="s">
        <v>78</v>
      </c>
      <c r="I22" s="1580"/>
      <c r="J22" s="648">
        <v>0.05</v>
      </c>
      <c r="K22" s="648">
        <v>0.05</v>
      </c>
      <c r="L22" s="648">
        <v>0.05</v>
      </c>
      <c r="M22" s="648">
        <v>0.05</v>
      </c>
      <c r="N22" s="648">
        <v>0.05</v>
      </c>
      <c r="O22" s="648">
        <v>0.25</v>
      </c>
      <c r="P22" s="648">
        <v>0.05</v>
      </c>
      <c r="Q22" s="648">
        <v>0.05</v>
      </c>
      <c r="R22" s="648">
        <v>0.25</v>
      </c>
      <c r="S22" s="647"/>
      <c r="T22" s="647"/>
      <c r="U22" s="647"/>
      <c r="V22" s="466">
        <f t="shared" si="6"/>
        <v>0.85000000000000009</v>
      </c>
      <c r="W22" s="1532"/>
      <c r="X22" s="270">
        <f>+V22/V21*W21</f>
        <v>0.17000000000000004</v>
      </c>
      <c r="Y22" s="1557"/>
      <c r="Z22" s="1579"/>
      <c r="AA22" s="1580"/>
      <c r="AB22" s="1557"/>
      <c r="AC22" s="1579"/>
      <c r="AD22" s="1580"/>
      <c r="AE22" s="1557"/>
      <c r="AF22" s="1579"/>
      <c r="AG22" s="1580"/>
      <c r="AH22" s="1557"/>
      <c r="AI22" s="1579"/>
      <c r="AJ22" s="1580"/>
    </row>
    <row r="23" spans="1:36" ht="12.75" customHeight="1">
      <c r="A23" s="1948" t="s">
        <v>1300</v>
      </c>
      <c r="B23" s="1994" t="s">
        <v>34</v>
      </c>
      <c r="C23" s="1995"/>
      <c r="D23" s="1995"/>
      <c r="E23" s="1995"/>
      <c r="F23" s="1995"/>
      <c r="G23" s="1995"/>
      <c r="H23" s="1995"/>
      <c r="I23" s="1995"/>
      <c r="J23" s="1995"/>
      <c r="K23" s="1995"/>
      <c r="L23" s="1995"/>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2071"/>
    </row>
    <row r="24" spans="1:36" ht="32.25" customHeight="1">
      <c r="A24" s="1539"/>
      <c r="B24" s="2065">
        <v>1</v>
      </c>
      <c r="C24" s="1928" t="s">
        <v>1301</v>
      </c>
      <c r="D24" s="1577"/>
      <c r="E24" s="1577"/>
      <c r="F24" s="1577"/>
      <c r="G24" s="1578"/>
      <c r="H24" s="1926" t="s">
        <v>79</v>
      </c>
      <c r="I24" s="527" t="s">
        <v>47</v>
      </c>
      <c r="J24" s="528">
        <v>8.3299999999999999E-2</v>
      </c>
      <c r="K24" s="528">
        <v>8.3299999999999999E-2</v>
      </c>
      <c r="L24" s="528">
        <v>8.3299999999999999E-2</v>
      </c>
      <c r="M24" s="528">
        <v>8.3299999999999999E-2</v>
      </c>
      <c r="N24" s="528">
        <v>8.3299999999999999E-2</v>
      </c>
      <c r="O24" s="528">
        <v>8.3299999999999999E-2</v>
      </c>
      <c r="P24" s="528">
        <v>8.3299999999999999E-2</v>
      </c>
      <c r="Q24" s="528">
        <v>8.3299999999999999E-2</v>
      </c>
      <c r="R24" s="528">
        <v>8.3299999999999999E-2</v>
      </c>
      <c r="S24" s="528">
        <v>8.3299999999999999E-2</v>
      </c>
      <c r="T24" s="528">
        <v>8.3500000000000005E-2</v>
      </c>
      <c r="U24" s="528">
        <v>8.3500000000000005E-2</v>
      </c>
      <c r="V24" s="529">
        <f t="shared" ref="V24:V31" si="7">SUM(J24:U24)</f>
        <v>1</v>
      </c>
      <c r="W24" s="2029">
        <v>0.6</v>
      </c>
      <c r="X24" s="288">
        <f>V24*W24</f>
        <v>0.6</v>
      </c>
      <c r="Y24" s="1946" t="s">
        <v>1304</v>
      </c>
      <c r="Z24" s="1577"/>
      <c r="AA24" s="1578"/>
      <c r="AB24" s="2024" t="s">
        <v>1305</v>
      </c>
      <c r="AC24" s="1577"/>
      <c r="AD24" s="1578"/>
      <c r="AE24" s="2024" t="s">
        <v>1306</v>
      </c>
      <c r="AF24" s="1577"/>
      <c r="AG24" s="1578"/>
      <c r="AH24" s="1922"/>
      <c r="AI24" s="1577"/>
      <c r="AJ24" s="1747"/>
    </row>
    <row r="25" spans="1:36" ht="32.25" customHeight="1">
      <c r="A25" s="1539"/>
      <c r="B25" s="1970"/>
      <c r="C25" s="1557"/>
      <c r="D25" s="1579"/>
      <c r="E25" s="1579"/>
      <c r="F25" s="1579"/>
      <c r="G25" s="1580"/>
      <c r="H25" s="1930"/>
      <c r="I25" s="531" t="s">
        <v>48</v>
      </c>
      <c r="J25" s="536">
        <v>8.3299999999999999E-2</v>
      </c>
      <c r="K25" s="533">
        <v>8.3299999999999999E-2</v>
      </c>
      <c r="L25" s="533">
        <v>8.3299999999999999E-2</v>
      </c>
      <c r="M25" s="533">
        <v>8.3299999999999999E-2</v>
      </c>
      <c r="N25" s="533">
        <v>8.3299999999999999E-2</v>
      </c>
      <c r="O25" s="533">
        <v>8.3299999999999999E-2</v>
      </c>
      <c r="P25" s="533">
        <v>8.3299999999999999E-2</v>
      </c>
      <c r="Q25" s="533">
        <v>8.3299999999999999E-2</v>
      </c>
      <c r="R25" s="533">
        <v>8.3299999999999999E-2</v>
      </c>
      <c r="S25" s="525"/>
      <c r="T25" s="525"/>
      <c r="U25" s="525"/>
      <c r="V25" s="534">
        <f t="shared" si="7"/>
        <v>0.74970000000000003</v>
      </c>
      <c r="W25" s="2030"/>
      <c r="X25" s="296">
        <f>+V25*W24</f>
        <v>0.44982</v>
      </c>
      <c r="Y25" s="1557"/>
      <c r="Z25" s="1579"/>
      <c r="AA25" s="1580"/>
      <c r="AB25" s="1557"/>
      <c r="AC25" s="1579"/>
      <c r="AD25" s="1580"/>
      <c r="AE25" s="1557"/>
      <c r="AF25" s="1579"/>
      <c r="AG25" s="1580"/>
      <c r="AH25" s="1557"/>
      <c r="AI25" s="1579"/>
      <c r="AJ25" s="1923"/>
    </row>
    <row r="26" spans="1:36" ht="32.25" customHeight="1">
      <c r="A26" s="1539"/>
      <c r="B26" s="2065">
        <v>2</v>
      </c>
      <c r="C26" s="1928" t="s">
        <v>1308</v>
      </c>
      <c r="D26" s="1577"/>
      <c r="E26" s="1577"/>
      <c r="F26" s="1577"/>
      <c r="G26" s="1578"/>
      <c r="H26" s="1926" t="s">
        <v>79</v>
      </c>
      <c r="I26" s="527" t="s">
        <v>47</v>
      </c>
      <c r="J26" s="528"/>
      <c r="K26" s="523"/>
      <c r="L26" s="523"/>
      <c r="M26" s="523"/>
      <c r="N26" s="672"/>
      <c r="O26" s="523">
        <v>0.5</v>
      </c>
      <c r="P26" s="523"/>
      <c r="Q26" s="523"/>
      <c r="R26" s="523">
        <v>0.5</v>
      </c>
      <c r="S26" s="523"/>
      <c r="T26" s="523"/>
      <c r="U26" s="523"/>
      <c r="V26" s="529">
        <f t="shared" si="7"/>
        <v>1</v>
      </c>
      <c r="W26" s="2029">
        <v>0.3</v>
      </c>
      <c r="X26" s="288">
        <f>V26*W26</f>
        <v>0.3</v>
      </c>
      <c r="Y26" s="1922"/>
      <c r="Z26" s="1577"/>
      <c r="AA26" s="1578"/>
      <c r="AB26" s="2024" t="s">
        <v>1310</v>
      </c>
      <c r="AC26" s="1577"/>
      <c r="AD26" s="1578"/>
      <c r="AE26" s="2024" t="s">
        <v>1311</v>
      </c>
      <c r="AF26" s="1577"/>
      <c r="AG26" s="1578"/>
      <c r="AH26" s="1922"/>
      <c r="AI26" s="1577"/>
      <c r="AJ26" s="1747"/>
    </row>
    <row r="27" spans="1:36" ht="32.25" customHeight="1">
      <c r="A27" s="1539"/>
      <c r="B27" s="1970"/>
      <c r="C27" s="1557"/>
      <c r="D27" s="1579"/>
      <c r="E27" s="1579"/>
      <c r="F27" s="1579"/>
      <c r="G27" s="1580"/>
      <c r="H27" s="1930"/>
      <c r="I27" s="531" t="s">
        <v>48</v>
      </c>
      <c r="J27" s="532"/>
      <c r="K27" s="525"/>
      <c r="L27" s="525"/>
      <c r="M27" s="525"/>
      <c r="N27" s="525"/>
      <c r="O27" s="533">
        <v>0.5</v>
      </c>
      <c r="P27" s="525"/>
      <c r="Q27" s="525"/>
      <c r="R27" s="533">
        <v>0.5</v>
      </c>
      <c r="S27" s="525"/>
      <c r="T27" s="525"/>
      <c r="U27" s="525"/>
      <c r="V27" s="534">
        <f t="shared" si="7"/>
        <v>1</v>
      </c>
      <c r="W27" s="2030"/>
      <c r="X27" s="296">
        <f>+V27*W26</f>
        <v>0.3</v>
      </c>
      <c r="Y27" s="1557"/>
      <c r="Z27" s="1579"/>
      <c r="AA27" s="1580"/>
      <c r="AB27" s="1557"/>
      <c r="AC27" s="1579"/>
      <c r="AD27" s="1580"/>
      <c r="AE27" s="1557"/>
      <c r="AF27" s="1579"/>
      <c r="AG27" s="1580"/>
      <c r="AH27" s="1557"/>
      <c r="AI27" s="1579"/>
      <c r="AJ27" s="1923"/>
    </row>
    <row r="28" spans="1:36" ht="32.25" customHeight="1">
      <c r="A28" s="1539"/>
      <c r="B28" s="2065">
        <v>3</v>
      </c>
      <c r="C28" s="1928" t="s">
        <v>1312</v>
      </c>
      <c r="D28" s="1577"/>
      <c r="E28" s="1577"/>
      <c r="F28" s="1577"/>
      <c r="G28" s="1578"/>
      <c r="H28" s="1926" t="s">
        <v>79</v>
      </c>
      <c r="I28" s="527" t="s">
        <v>47</v>
      </c>
      <c r="J28" s="528"/>
      <c r="K28" s="523"/>
      <c r="L28" s="523"/>
      <c r="M28" s="523"/>
      <c r="N28" s="523"/>
      <c r="O28" s="523">
        <v>0.5</v>
      </c>
      <c r="P28" s="523"/>
      <c r="Q28" s="523"/>
      <c r="R28" s="523">
        <v>0.5</v>
      </c>
      <c r="S28" s="523"/>
      <c r="T28" s="523"/>
      <c r="U28" s="523"/>
      <c r="V28" s="529">
        <f t="shared" si="7"/>
        <v>1</v>
      </c>
      <c r="W28" s="2029">
        <v>0.1</v>
      </c>
      <c r="X28" s="288">
        <f>V28*W28</f>
        <v>0.1</v>
      </c>
      <c r="Y28" s="1922"/>
      <c r="Z28" s="1577"/>
      <c r="AA28" s="1578"/>
      <c r="AB28" s="2024" t="s">
        <v>1316</v>
      </c>
      <c r="AC28" s="1577"/>
      <c r="AD28" s="1578"/>
      <c r="AE28" s="2024" t="s">
        <v>1317</v>
      </c>
      <c r="AF28" s="1577"/>
      <c r="AG28" s="1578"/>
      <c r="AH28" s="1922"/>
      <c r="AI28" s="1577"/>
      <c r="AJ28" s="1747"/>
    </row>
    <row r="29" spans="1:36" ht="32.25" customHeight="1">
      <c r="A29" s="1539"/>
      <c r="B29" s="1970"/>
      <c r="C29" s="1557"/>
      <c r="D29" s="1579"/>
      <c r="E29" s="1579"/>
      <c r="F29" s="1579"/>
      <c r="G29" s="1580"/>
      <c r="H29" s="1930"/>
      <c r="I29" s="531" t="s">
        <v>48</v>
      </c>
      <c r="J29" s="532"/>
      <c r="K29" s="525"/>
      <c r="L29" s="525"/>
      <c r="M29" s="525"/>
      <c r="N29" s="525"/>
      <c r="O29" s="533">
        <v>0.5</v>
      </c>
      <c r="P29" s="525"/>
      <c r="Q29" s="525"/>
      <c r="R29" s="533">
        <v>0.5</v>
      </c>
      <c r="S29" s="525"/>
      <c r="T29" s="525"/>
      <c r="U29" s="525"/>
      <c r="V29" s="534">
        <f t="shared" si="7"/>
        <v>1</v>
      </c>
      <c r="W29" s="2030"/>
      <c r="X29" s="296">
        <f>+V29*W28</f>
        <v>0.1</v>
      </c>
      <c r="Y29" s="1557"/>
      <c r="Z29" s="1579"/>
      <c r="AA29" s="1580"/>
      <c r="AB29" s="1557"/>
      <c r="AC29" s="1579"/>
      <c r="AD29" s="1580"/>
      <c r="AE29" s="1557"/>
      <c r="AF29" s="1579"/>
      <c r="AG29" s="1580"/>
      <c r="AH29" s="1557"/>
      <c r="AI29" s="1579"/>
      <c r="AJ29" s="1923"/>
    </row>
    <row r="30" spans="1:36" ht="12.75" hidden="1" customHeight="1">
      <c r="A30" s="1539"/>
      <c r="B30" s="2065"/>
      <c r="C30" s="2066"/>
      <c r="D30" s="1577"/>
      <c r="E30" s="1577"/>
      <c r="F30" s="1577"/>
      <c r="G30" s="1578"/>
      <c r="H30" s="1926" t="s">
        <v>79</v>
      </c>
      <c r="I30" s="527" t="s">
        <v>47</v>
      </c>
      <c r="J30" s="539"/>
      <c r="K30" s="539"/>
      <c r="L30" s="539"/>
      <c r="M30" s="539"/>
      <c r="N30" s="539"/>
      <c r="O30" s="539"/>
      <c r="P30" s="539"/>
      <c r="Q30" s="539"/>
      <c r="R30" s="539"/>
      <c r="S30" s="539"/>
      <c r="T30" s="539"/>
      <c r="U30" s="539"/>
      <c r="V30" s="529">
        <f t="shared" si="7"/>
        <v>0</v>
      </c>
      <c r="W30" s="2029"/>
      <c r="X30" s="288">
        <f>V30*W30</f>
        <v>0</v>
      </c>
      <c r="Y30" s="1922"/>
      <c r="Z30" s="1577"/>
      <c r="AA30" s="1578"/>
      <c r="AB30" s="1922"/>
      <c r="AC30" s="1577"/>
      <c r="AD30" s="1578"/>
      <c r="AE30" s="1922"/>
      <c r="AF30" s="1577"/>
      <c r="AG30" s="1578"/>
      <c r="AH30" s="1922"/>
      <c r="AI30" s="1577"/>
      <c r="AJ30" s="1747"/>
    </row>
    <row r="31" spans="1:36" ht="12.75" hidden="1" customHeight="1">
      <c r="A31" s="1539"/>
      <c r="B31" s="1970"/>
      <c r="C31" s="1557"/>
      <c r="D31" s="1579"/>
      <c r="E31" s="1579"/>
      <c r="F31" s="1579"/>
      <c r="G31" s="1580"/>
      <c r="H31" s="1930"/>
      <c r="I31" s="531" t="s">
        <v>48</v>
      </c>
      <c r="J31" s="537"/>
      <c r="K31" s="539"/>
      <c r="L31" s="539"/>
      <c r="M31" s="539"/>
      <c r="N31" s="539"/>
      <c r="O31" s="539"/>
      <c r="P31" s="539"/>
      <c r="Q31" s="539"/>
      <c r="R31" s="539"/>
      <c r="S31" s="539"/>
      <c r="T31" s="539"/>
      <c r="U31" s="539"/>
      <c r="V31" s="540">
        <f t="shared" si="7"/>
        <v>0</v>
      </c>
      <c r="W31" s="2030"/>
      <c r="X31" s="296">
        <f>+V31*W30</f>
        <v>0</v>
      </c>
      <c r="Y31" s="1557"/>
      <c r="Z31" s="1579"/>
      <c r="AA31" s="1580"/>
      <c r="AB31" s="1557"/>
      <c r="AC31" s="1579"/>
      <c r="AD31" s="1580"/>
      <c r="AE31" s="1557"/>
      <c r="AF31" s="1579"/>
      <c r="AG31" s="1580"/>
      <c r="AH31" s="1557"/>
      <c r="AI31" s="1579"/>
      <c r="AJ31" s="1923"/>
    </row>
    <row r="32" spans="1:36" ht="12.75" customHeight="1">
      <c r="A32" s="1539"/>
      <c r="B32" s="1944" t="s">
        <v>85</v>
      </c>
      <c r="C32" s="1577"/>
      <c r="D32" s="1577"/>
      <c r="E32" s="1577"/>
      <c r="F32" s="1577"/>
      <c r="G32" s="1578"/>
      <c r="H32" s="2033" t="s">
        <v>79</v>
      </c>
      <c r="I32" s="541" t="s">
        <v>47</v>
      </c>
      <c r="J32" s="542">
        <f t="shared" ref="J32:V32" si="8">+J24*$W24+J26*$W26+J28*$W28+J30*$W30</f>
        <v>4.9979999999999997E-2</v>
      </c>
      <c r="K32" s="542">
        <f t="shared" si="8"/>
        <v>4.9979999999999997E-2</v>
      </c>
      <c r="L32" s="542">
        <f t="shared" si="8"/>
        <v>4.9979999999999997E-2</v>
      </c>
      <c r="M32" s="542">
        <f t="shared" si="8"/>
        <v>4.9979999999999997E-2</v>
      </c>
      <c r="N32" s="542">
        <f t="shared" si="8"/>
        <v>4.9979999999999997E-2</v>
      </c>
      <c r="O32" s="542">
        <f t="shared" si="8"/>
        <v>0.24997999999999998</v>
      </c>
      <c r="P32" s="542">
        <f t="shared" si="8"/>
        <v>4.9979999999999997E-2</v>
      </c>
      <c r="Q32" s="542">
        <f t="shared" si="8"/>
        <v>4.9979999999999997E-2</v>
      </c>
      <c r="R32" s="542">
        <f t="shared" si="8"/>
        <v>0.24997999999999998</v>
      </c>
      <c r="S32" s="542">
        <f t="shared" si="8"/>
        <v>4.9979999999999997E-2</v>
      </c>
      <c r="T32" s="542">
        <f t="shared" si="8"/>
        <v>5.0099999999999999E-2</v>
      </c>
      <c r="U32" s="542">
        <f t="shared" si="8"/>
        <v>5.0099999999999999E-2</v>
      </c>
      <c r="V32" s="542">
        <f t="shared" si="8"/>
        <v>0.99999999999999989</v>
      </c>
      <c r="W32" s="2039">
        <f>SUM(W24:W31)</f>
        <v>0.99999999999999989</v>
      </c>
      <c r="X32" s="288">
        <f>V32*W32</f>
        <v>0.99999999999999978</v>
      </c>
      <c r="Y32" s="1924"/>
      <c r="Z32" s="1577"/>
      <c r="AA32" s="1578"/>
      <c r="AB32" s="1924"/>
      <c r="AC32" s="1577"/>
      <c r="AD32" s="1578"/>
      <c r="AE32" s="1924"/>
      <c r="AF32" s="1577"/>
      <c r="AG32" s="1578"/>
      <c r="AH32" s="1924"/>
      <c r="AI32" s="1577"/>
      <c r="AJ32" s="1747"/>
    </row>
    <row r="33" spans="1:36" ht="12.75" customHeight="1">
      <c r="A33" s="1682"/>
      <c r="B33" s="1557"/>
      <c r="C33" s="1579"/>
      <c r="D33" s="1579"/>
      <c r="E33" s="1579"/>
      <c r="F33" s="1579"/>
      <c r="G33" s="1580"/>
      <c r="H33" s="2063"/>
      <c r="I33" s="644" t="s">
        <v>48</v>
      </c>
      <c r="J33" s="645">
        <f t="shared" ref="J33:V33" si="9">+J25*$W24+J27*$W26+J29*$W28+J31*$W30</f>
        <v>4.9979999999999997E-2</v>
      </c>
      <c r="K33" s="645">
        <f t="shared" si="9"/>
        <v>4.9979999999999997E-2</v>
      </c>
      <c r="L33" s="645">
        <f t="shared" si="9"/>
        <v>4.9979999999999997E-2</v>
      </c>
      <c r="M33" s="645">
        <f t="shared" si="9"/>
        <v>4.9979999999999997E-2</v>
      </c>
      <c r="N33" s="645">
        <f t="shared" si="9"/>
        <v>4.9979999999999997E-2</v>
      </c>
      <c r="O33" s="645">
        <f t="shared" si="9"/>
        <v>0.24997999999999998</v>
      </c>
      <c r="P33" s="645">
        <f t="shared" si="9"/>
        <v>4.9979999999999997E-2</v>
      </c>
      <c r="Q33" s="645">
        <f t="shared" si="9"/>
        <v>4.9979999999999997E-2</v>
      </c>
      <c r="R33" s="645">
        <f t="shared" si="9"/>
        <v>0.24997999999999998</v>
      </c>
      <c r="S33" s="645">
        <f t="shared" si="9"/>
        <v>0</v>
      </c>
      <c r="T33" s="645">
        <f t="shared" si="9"/>
        <v>0</v>
      </c>
      <c r="U33" s="645">
        <f t="shared" si="9"/>
        <v>0</v>
      </c>
      <c r="V33" s="645">
        <f t="shared" si="9"/>
        <v>0.84981999999999991</v>
      </c>
      <c r="W33" s="2030"/>
      <c r="X33" s="646">
        <f>+V33*W32</f>
        <v>0.8498199999999998</v>
      </c>
      <c r="Y33" s="1557"/>
      <c r="Z33" s="1579"/>
      <c r="AA33" s="1580"/>
      <c r="AB33" s="1557"/>
      <c r="AC33" s="1579"/>
      <c r="AD33" s="1580"/>
      <c r="AE33" s="1557"/>
      <c r="AF33" s="1579"/>
      <c r="AG33" s="1580"/>
      <c r="AH33" s="1557"/>
      <c r="AI33" s="1579"/>
      <c r="AJ33" s="1923"/>
    </row>
    <row r="34" spans="1:36" ht="12.75" customHeight="1">
      <c r="A34" s="671"/>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row>
    <row r="35" spans="1:36" ht="12.75" customHeight="1">
      <c r="A35" s="671"/>
      <c r="B35" s="671"/>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row>
    <row r="36" spans="1:36" ht="12.75" customHeight="1">
      <c r="A36" s="671"/>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row>
    <row r="37" spans="1:36" ht="12.75" customHeight="1">
      <c r="A37" s="671"/>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671"/>
      <c r="AF37" s="671"/>
      <c r="AG37" s="671"/>
      <c r="AH37" s="671"/>
      <c r="AI37" s="671"/>
      <c r="AJ37" s="671"/>
    </row>
    <row r="38" spans="1:36" ht="12.75" customHeight="1">
      <c r="A38" s="752"/>
      <c r="B38" s="752"/>
      <c r="C38" s="752"/>
      <c r="D38" s="752"/>
      <c r="E38" s="752"/>
      <c r="F38" s="752"/>
      <c r="G38" s="752"/>
      <c r="H38" s="752"/>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752"/>
      <c r="AH38" s="752"/>
      <c r="AI38" s="752"/>
      <c r="AJ38" s="752"/>
    </row>
    <row r="39" spans="1:36" ht="12.75" customHeight="1">
      <c r="A39" s="752"/>
      <c r="B39" s="752"/>
      <c r="C39" s="752"/>
      <c r="D39" s="752"/>
      <c r="E39" s="752"/>
      <c r="F39" s="752"/>
      <c r="G39" s="752"/>
      <c r="H39" s="752"/>
      <c r="I39" s="752"/>
      <c r="J39" s="752"/>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row>
    <row r="40" spans="1:36" ht="12.75" customHeight="1">
      <c r="A40" s="752"/>
      <c r="B40" s="752"/>
      <c r="C40" s="752"/>
      <c r="D40" s="752"/>
      <c r="E40" s="752"/>
      <c r="F40" s="752"/>
      <c r="G40" s="752"/>
      <c r="H40" s="752"/>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c r="AJ40" s="752"/>
    </row>
    <row r="41" spans="1:36" ht="12.75" customHeight="1">
      <c r="A41" s="752"/>
      <c r="B41" s="752"/>
      <c r="C41" s="752"/>
      <c r="D41" s="752"/>
      <c r="E41" s="752"/>
      <c r="F41" s="752"/>
      <c r="G41" s="752"/>
      <c r="H41" s="752"/>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752"/>
      <c r="AH41" s="752"/>
      <c r="AI41" s="752"/>
      <c r="AJ41" s="752"/>
    </row>
    <row r="42" spans="1:36" ht="12.75" customHeight="1">
      <c r="A42" s="752"/>
      <c r="B42" s="752"/>
      <c r="C42" s="752"/>
      <c r="D42" s="752"/>
      <c r="E42" s="752"/>
      <c r="F42" s="752"/>
      <c r="G42" s="752"/>
      <c r="H42" s="752"/>
      <c r="I42" s="752"/>
      <c r="J42" s="752"/>
      <c r="K42" s="752"/>
      <c r="L42" s="752"/>
      <c r="M42" s="752"/>
      <c r="N42" s="752"/>
      <c r="O42" s="752"/>
      <c r="P42" s="752"/>
      <c r="Q42" s="752"/>
      <c r="R42" s="752"/>
      <c r="S42" s="752"/>
      <c r="T42" s="752"/>
      <c r="U42" s="752"/>
      <c r="V42" s="752"/>
      <c r="W42" s="752"/>
      <c r="X42" s="752"/>
      <c r="Y42" s="752"/>
      <c r="Z42" s="752"/>
      <c r="AA42" s="752"/>
      <c r="AB42" s="752"/>
      <c r="AC42" s="752"/>
      <c r="AD42" s="752"/>
      <c r="AE42" s="752"/>
      <c r="AF42" s="752"/>
      <c r="AG42" s="752"/>
      <c r="AH42" s="752"/>
      <c r="AI42" s="752"/>
      <c r="AJ42" s="752"/>
    </row>
    <row r="43" spans="1:36" ht="12.75" customHeight="1">
      <c r="A43" s="752"/>
      <c r="B43" s="752"/>
      <c r="C43" s="752"/>
      <c r="D43" s="752"/>
      <c r="E43" s="752"/>
      <c r="F43" s="752"/>
      <c r="G43" s="752"/>
      <c r="H43" s="752"/>
      <c r="I43" s="752"/>
      <c r="J43" s="752"/>
      <c r="K43" s="752"/>
      <c r="L43" s="752"/>
      <c r="M43" s="752"/>
      <c r="N43" s="752"/>
      <c r="O43" s="752"/>
      <c r="P43" s="752"/>
      <c r="Q43" s="752"/>
      <c r="R43" s="752"/>
      <c r="S43" s="752"/>
      <c r="T43" s="752"/>
      <c r="U43" s="752"/>
      <c r="V43" s="752"/>
      <c r="W43" s="752"/>
      <c r="X43" s="752"/>
      <c r="Y43" s="752"/>
      <c r="Z43" s="752"/>
      <c r="AA43" s="752"/>
      <c r="AB43" s="752"/>
      <c r="AC43" s="752"/>
      <c r="AD43" s="752"/>
      <c r="AE43" s="752"/>
      <c r="AF43" s="752"/>
      <c r="AG43" s="752"/>
      <c r="AH43" s="752"/>
      <c r="AI43" s="752"/>
      <c r="AJ43" s="752"/>
    </row>
    <row r="44" spans="1:36" ht="12.75" customHeight="1">
      <c r="A44" s="752"/>
      <c r="B44" s="752"/>
      <c r="C44" s="752"/>
      <c r="D44" s="752"/>
      <c r="E44" s="752"/>
      <c r="F44" s="752"/>
      <c r="G44" s="752"/>
      <c r="H44" s="752"/>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752"/>
      <c r="AH44" s="752"/>
      <c r="AI44" s="752"/>
      <c r="AJ44" s="752"/>
    </row>
    <row r="45" spans="1:36" ht="12.75" customHeight="1">
      <c r="A45" s="752"/>
      <c r="B45" s="752"/>
      <c r="C45" s="752"/>
      <c r="D45" s="752"/>
      <c r="E45" s="752"/>
      <c r="F45" s="752"/>
      <c r="G45" s="752"/>
      <c r="H45" s="752"/>
      <c r="I45" s="752"/>
      <c r="J45" s="752"/>
      <c r="K45" s="752"/>
      <c r="L45" s="752"/>
      <c r="M45" s="752"/>
      <c r="N45" s="752"/>
      <c r="O45" s="752"/>
      <c r="P45" s="752"/>
      <c r="Q45" s="752"/>
      <c r="R45" s="752"/>
      <c r="S45" s="752"/>
      <c r="T45" s="752"/>
      <c r="U45" s="752"/>
      <c r="V45" s="752"/>
      <c r="W45" s="752"/>
      <c r="X45" s="752"/>
      <c r="Y45" s="752"/>
      <c r="Z45" s="752"/>
      <c r="AA45" s="752"/>
      <c r="AB45" s="752"/>
      <c r="AC45" s="752"/>
      <c r="AD45" s="752"/>
      <c r="AE45" s="752"/>
      <c r="AF45" s="752"/>
      <c r="AG45" s="752"/>
      <c r="AH45" s="752"/>
      <c r="AI45" s="752"/>
      <c r="AJ45" s="752"/>
    </row>
    <row r="46" spans="1:36" ht="12.75" customHeight="1">
      <c r="A46" s="752"/>
      <c r="B46" s="752"/>
      <c r="C46" s="752"/>
      <c r="D46" s="752"/>
      <c r="E46" s="752"/>
      <c r="F46" s="752"/>
      <c r="G46" s="752"/>
      <c r="H46" s="752"/>
      <c r="I46" s="752"/>
      <c r="J46" s="752"/>
      <c r="K46" s="752"/>
      <c r="L46" s="752"/>
      <c r="M46" s="752"/>
      <c r="N46" s="752"/>
      <c r="O46" s="752"/>
      <c r="P46" s="752"/>
      <c r="Q46" s="752"/>
      <c r="R46" s="752"/>
      <c r="S46" s="752"/>
      <c r="T46" s="752"/>
      <c r="U46" s="752"/>
      <c r="V46" s="752"/>
      <c r="W46" s="752"/>
      <c r="X46" s="752"/>
      <c r="Y46" s="752"/>
      <c r="Z46" s="752"/>
      <c r="AA46" s="752"/>
      <c r="AB46" s="752"/>
      <c r="AC46" s="752"/>
      <c r="AD46" s="752"/>
      <c r="AE46" s="752"/>
      <c r="AF46" s="752"/>
      <c r="AG46" s="752"/>
      <c r="AH46" s="752"/>
      <c r="AI46" s="752"/>
      <c r="AJ46" s="752"/>
    </row>
    <row r="47" spans="1:36" ht="12.75" customHeight="1">
      <c r="A47" s="752"/>
      <c r="B47" s="752"/>
      <c r="C47" s="752"/>
      <c r="D47" s="752"/>
      <c r="E47" s="752"/>
      <c r="F47" s="752"/>
      <c r="G47" s="752"/>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752"/>
      <c r="AH47" s="752"/>
      <c r="AI47" s="752"/>
      <c r="AJ47" s="752"/>
    </row>
    <row r="48" spans="1:36" ht="12.75" customHeight="1">
      <c r="A48" s="752"/>
      <c r="B48" s="752"/>
      <c r="C48" s="752"/>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52"/>
      <c r="AJ48" s="752"/>
    </row>
    <row r="49" spans="1:36" ht="12.75" customHeight="1">
      <c r="A49" s="752"/>
      <c r="B49" s="752"/>
      <c r="C49" s="752"/>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52"/>
      <c r="AJ49" s="752"/>
    </row>
    <row r="50" spans="1:36" ht="12.75" customHeight="1">
      <c r="A50" s="752"/>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752"/>
      <c r="AH50" s="752"/>
      <c r="AI50" s="752"/>
      <c r="AJ50" s="752"/>
    </row>
    <row r="51" spans="1:36" ht="12.75" customHeight="1">
      <c r="A51" s="752"/>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752"/>
      <c r="AI51" s="752"/>
      <c r="AJ51" s="752"/>
    </row>
    <row r="52" spans="1:36" ht="12.75" customHeight="1">
      <c r="A52" s="752"/>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c r="AD52" s="752"/>
      <c r="AE52" s="752"/>
      <c r="AF52" s="752"/>
      <c r="AG52" s="752"/>
      <c r="AH52" s="752"/>
      <c r="AI52" s="752"/>
      <c r="AJ52" s="752"/>
    </row>
    <row r="53" spans="1:36" ht="12.75" customHeight="1">
      <c r="A53" s="752"/>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c r="AD53" s="752"/>
      <c r="AE53" s="752"/>
      <c r="AF53" s="752"/>
      <c r="AG53" s="752"/>
      <c r="AH53" s="752"/>
      <c r="AI53" s="752"/>
      <c r="AJ53" s="752"/>
    </row>
    <row r="54" spans="1:36" ht="12.75" customHeight="1">
      <c r="A54" s="752"/>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c r="AD54" s="752"/>
      <c r="AE54" s="752"/>
      <c r="AF54" s="752"/>
      <c r="AG54" s="752"/>
      <c r="AH54" s="752"/>
      <c r="AI54" s="752"/>
      <c r="AJ54" s="752"/>
    </row>
    <row r="55" spans="1:36" ht="12.75" customHeight="1">
      <c r="A55" s="752"/>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c r="AD55" s="752"/>
      <c r="AE55" s="752"/>
      <c r="AF55" s="752"/>
      <c r="AG55" s="752"/>
      <c r="AH55" s="752"/>
      <c r="AI55" s="752"/>
      <c r="AJ55" s="752"/>
    </row>
    <row r="56" spans="1:36" ht="12.75" customHeight="1">
      <c r="A56" s="752"/>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752"/>
      <c r="AH56" s="752"/>
      <c r="AI56" s="752"/>
      <c r="AJ56" s="752"/>
    </row>
    <row r="57" spans="1:36" ht="12.75" customHeight="1">
      <c r="A57" s="752"/>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752"/>
      <c r="AH57" s="752"/>
      <c r="AI57" s="752"/>
      <c r="AJ57" s="752"/>
    </row>
    <row r="58" spans="1:36" ht="12.75" customHeight="1">
      <c r="A58" s="752"/>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c r="AD58" s="752"/>
      <c r="AE58" s="752"/>
      <c r="AF58" s="752"/>
      <c r="AG58" s="752"/>
      <c r="AH58" s="752"/>
      <c r="AI58" s="752"/>
      <c r="AJ58" s="752"/>
    </row>
    <row r="59" spans="1:36" ht="12.75" customHeight="1">
      <c r="A59" s="752"/>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c r="AD59" s="752"/>
      <c r="AE59" s="752"/>
      <c r="AF59" s="752"/>
      <c r="AG59" s="752"/>
      <c r="AH59" s="752"/>
      <c r="AI59" s="752"/>
      <c r="AJ59" s="752"/>
    </row>
    <row r="60" spans="1:36" ht="12.75" customHeight="1">
      <c r="A60" s="752"/>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c r="AD60" s="752"/>
      <c r="AE60" s="752"/>
      <c r="AF60" s="752"/>
      <c r="AG60" s="752"/>
      <c r="AH60" s="752"/>
      <c r="AI60" s="752"/>
      <c r="AJ60" s="752"/>
    </row>
    <row r="61" spans="1:36" ht="12.75" customHeight="1">
      <c r="A61" s="752"/>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c r="AJ61" s="752"/>
    </row>
    <row r="62" spans="1:36" ht="12.75" customHeight="1">
      <c r="A62" s="752"/>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row>
    <row r="63" spans="1:36" ht="12.75" customHeight="1">
      <c r="A63" s="752"/>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row>
    <row r="64" spans="1:36" ht="12.75" customHeight="1">
      <c r="A64" s="752"/>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c r="AD64" s="752"/>
      <c r="AE64" s="752"/>
      <c r="AF64" s="752"/>
      <c r="AG64" s="752"/>
      <c r="AH64" s="752"/>
      <c r="AI64" s="752"/>
      <c r="AJ64" s="752"/>
    </row>
    <row r="65" spans="1:36" ht="12.75" customHeight="1">
      <c r="A65" s="752"/>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row>
    <row r="66" spans="1:36" ht="12.75" customHeight="1">
      <c r="A66" s="752"/>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c r="AD66" s="752"/>
      <c r="AE66" s="752"/>
      <c r="AF66" s="752"/>
      <c r="AG66" s="752"/>
      <c r="AH66" s="752"/>
      <c r="AI66" s="752"/>
      <c r="AJ66" s="752"/>
    </row>
    <row r="67" spans="1:36" ht="12.75" customHeight="1">
      <c r="A67" s="752"/>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row>
    <row r="68" spans="1:36" ht="12.75" customHeight="1">
      <c r="A68" s="752"/>
      <c r="B68" s="752"/>
      <c r="C68" s="752"/>
      <c r="D68" s="752"/>
      <c r="E68" s="752"/>
      <c r="F68" s="752"/>
      <c r="G68" s="752"/>
      <c r="H68" s="752"/>
      <c r="I68" s="752"/>
      <c r="J68" s="752"/>
      <c r="K68" s="752"/>
      <c r="L68" s="752"/>
      <c r="M68" s="752"/>
      <c r="N68" s="752"/>
      <c r="O68" s="752"/>
      <c r="P68" s="752"/>
      <c r="Q68" s="752"/>
      <c r="R68" s="752"/>
      <c r="S68" s="752"/>
      <c r="T68" s="752"/>
      <c r="U68" s="752"/>
      <c r="V68" s="752"/>
      <c r="W68" s="752"/>
      <c r="X68" s="752"/>
      <c r="Y68" s="752"/>
      <c r="Z68" s="752"/>
      <c r="AA68" s="752"/>
      <c r="AB68" s="752"/>
      <c r="AC68" s="752"/>
      <c r="AD68" s="752"/>
      <c r="AE68" s="752"/>
      <c r="AF68" s="752"/>
      <c r="AG68" s="752"/>
      <c r="AH68" s="752"/>
      <c r="AI68" s="752"/>
      <c r="AJ68" s="752"/>
    </row>
    <row r="69" spans="1:36" ht="12.75" customHeight="1">
      <c r="A69" s="752"/>
      <c r="B69" s="752"/>
      <c r="C69" s="752"/>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752"/>
      <c r="AB69" s="752"/>
      <c r="AC69" s="752"/>
      <c r="AD69" s="752"/>
      <c r="AE69" s="752"/>
      <c r="AF69" s="752"/>
      <c r="AG69" s="752"/>
      <c r="AH69" s="752"/>
      <c r="AI69" s="752"/>
      <c r="AJ69" s="752"/>
    </row>
    <row r="70" spans="1:36" ht="12.75" customHeight="1">
      <c r="A70" s="752"/>
      <c r="B70" s="752"/>
      <c r="C70" s="752"/>
      <c r="D70" s="752"/>
      <c r="E70" s="752"/>
      <c r="F70" s="752"/>
      <c r="G70" s="752"/>
      <c r="H70" s="752"/>
      <c r="I70" s="752"/>
      <c r="J70" s="752"/>
      <c r="K70" s="752"/>
      <c r="L70" s="752"/>
      <c r="M70" s="752"/>
      <c r="N70" s="752"/>
      <c r="O70" s="752"/>
      <c r="P70" s="752"/>
      <c r="Q70" s="752"/>
      <c r="R70" s="752"/>
      <c r="S70" s="752"/>
      <c r="T70" s="752"/>
      <c r="U70" s="752"/>
      <c r="V70" s="752"/>
      <c r="W70" s="752"/>
      <c r="X70" s="752"/>
      <c r="Y70" s="752"/>
      <c r="Z70" s="752"/>
      <c r="AA70" s="752"/>
      <c r="AB70" s="752"/>
      <c r="AC70" s="752"/>
      <c r="AD70" s="752"/>
      <c r="AE70" s="752"/>
      <c r="AF70" s="752"/>
      <c r="AG70" s="752"/>
      <c r="AH70" s="752"/>
      <c r="AI70" s="752"/>
      <c r="AJ70" s="752"/>
    </row>
    <row r="71" spans="1:36" ht="12.75" customHeight="1">
      <c r="A71" s="752"/>
      <c r="B71" s="752"/>
      <c r="C71" s="752"/>
      <c r="D71" s="752"/>
      <c r="E71" s="752"/>
      <c r="F71" s="752"/>
      <c r="G71" s="752"/>
      <c r="H71" s="752"/>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2"/>
      <c r="AG71" s="752"/>
      <c r="AH71" s="752"/>
      <c r="AI71" s="752"/>
      <c r="AJ71" s="752"/>
    </row>
    <row r="72" spans="1:36" ht="12.75" customHeight="1">
      <c r="A72" s="752"/>
      <c r="B72" s="752"/>
      <c r="C72" s="752"/>
      <c r="D72" s="752"/>
      <c r="E72" s="752"/>
      <c r="F72" s="752"/>
      <c r="G72" s="752"/>
      <c r="H72" s="752"/>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2"/>
      <c r="AG72" s="752"/>
      <c r="AH72" s="752"/>
      <c r="AI72" s="752"/>
      <c r="AJ72" s="752"/>
    </row>
    <row r="73" spans="1:36" ht="12.75" customHeight="1">
      <c r="A73" s="752"/>
      <c r="B73" s="752"/>
      <c r="C73" s="752"/>
      <c r="D73" s="752"/>
      <c r="E73" s="752"/>
      <c r="F73" s="752"/>
      <c r="G73" s="752"/>
      <c r="H73" s="752"/>
      <c r="I73" s="752"/>
      <c r="J73" s="752"/>
      <c r="K73" s="752"/>
      <c r="L73" s="752"/>
      <c r="M73" s="752"/>
      <c r="N73" s="752"/>
      <c r="O73" s="752"/>
      <c r="P73" s="752"/>
      <c r="Q73" s="752"/>
      <c r="R73" s="752"/>
      <c r="S73" s="752"/>
      <c r="T73" s="752"/>
      <c r="U73" s="752"/>
      <c r="V73" s="752"/>
      <c r="W73" s="752"/>
      <c r="X73" s="752"/>
      <c r="Y73" s="752"/>
      <c r="Z73" s="752"/>
      <c r="AA73" s="752"/>
      <c r="AB73" s="752"/>
      <c r="AC73" s="752"/>
      <c r="AD73" s="752"/>
      <c r="AE73" s="752"/>
      <c r="AF73" s="752"/>
      <c r="AG73" s="752"/>
      <c r="AH73" s="752"/>
      <c r="AI73" s="752"/>
      <c r="AJ73" s="752"/>
    </row>
    <row r="74" spans="1:36" ht="12.75" customHeight="1">
      <c r="A74" s="752"/>
      <c r="B74" s="752"/>
      <c r="C74" s="752"/>
      <c r="D74" s="752"/>
      <c r="E74" s="752"/>
      <c r="F74" s="752"/>
      <c r="G74" s="752"/>
      <c r="H74" s="752"/>
      <c r="I74" s="752"/>
      <c r="J74" s="752"/>
      <c r="K74" s="752"/>
      <c r="L74" s="752"/>
      <c r="M74" s="752"/>
      <c r="N74" s="752"/>
      <c r="O74" s="752"/>
      <c r="P74" s="752"/>
      <c r="Q74" s="752"/>
      <c r="R74" s="752"/>
      <c r="S74" s="752"/>
      <c r="T74" s="752"/>
      <c r="U74" s="752"/>
      <c r="V74" s="752"/>
      <c r="W74" s="752"/>
      <c r="X74" s="752"/>
      <c r="Y74" s="752"/>
      <c r="Z74" s="752"/>
      <c r="AA74" s="752"/>
      <c r="AB74" s="752"/>
      <c r="AC74" s="752"/>
      <c r="AD74" s="752"/>
      <c r="AE74" s="752"/>
      <c r="AF74" s="752"/>
      <c r="AG74" s="752"/>
      <c r="AH74" s="752"/>
      <c r="AI74" s="752"/>
      <c r="AJ74" s="752"/>
    </row>
    <row r="75" spans="1:36" ht="12.75" customHeight="1">
      <c r="A75" s="752"/>
      <c r="B75" s="752"/>
      <c r="C75" s="752"/>
      <c r="D75" s="752"/>
      <c r="E75" s="752"/>
      <c r="F75" s="752"/>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752"/>
      <c r="AH75" s="752"/>
      <c r="AI75" s="752"/>
      <c r="AJ75" s="752"/>
    </row>
    <row r="76" spans="1:36" ht="12.75" customHeight="1">
      <c r="A76" s="752"/>
      <c r="B76" s="752"/>
      <c r="C76" s="752"/>
      <c r="D76" s="752"/>
      <c r="E76" s="752"/>
      <c r="F76" s="752"/>
      <c r="G76" s="752"/>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752"/>
      <c r="AH76" s="752"/>
      <c r="AI76" s="752"/>
      <c r="AJ76" s="752"/>
    </row>
    <row r="77" spans="1:36" ht="12.75" customHeight="1">
      <c r="A77" s="752"/>
      <c r="B77" s="752"/>
      <c r="C77" s="752"/>
      <c r="D77" s="752"/>
      <c r="E77" s="752"/>
      <c r="F77" s="752"/>
      <c r="G77" s="752"/>
      <c r="H77" s="752"/>
      <c r="I77" s="752"/>
      <c r="J77" s="752"/>
      <c r="K77" s="752"/>
      <c r="L77" s="752"/>
      <c r="M77" s="752"/>
      <c r="N77" s="752"/>
      <c r="O77" s="752"/>
      <c r="P77" s="752"/>
      <c r="Q77" s="752"/>
      <c r="R77" s="752"/>
      <c r="S77" s="752"/>
      <c r="T77" s="752"/>
      <c r="U77" s="752"/>
      <c r="V77" s="752"/>
      <c r="W77" s="752"/>
      <c r="X77" s="752"/>
      <c r="Y77" s="752"/>
      <c r="Z77" s="752"/>
      <c r="AA77" s="752"/>
      <c r="AB77" s="752"/>
      <c r="AC77" s="752"/>
      <c r="AD77" s="752"/>
      <c r="AE77" s="752"/>
      <c r="AF77" s="752"/>
      <c r="AG77" s="752"/>
      <c r="AH77" s="752"/>
      <c r="AI77" s="752"/>
      <c r="AJ77" s="752"/>
    </row>
    <row r="78" spans="1:36" ht="12.75" customHeight="1">
      <c r="A78" s="752"/>
      <c r="B78" s="752"/>
      <c r="C78" s="752"/>
      <c r="D78" s="752"/>
      <c r="E78" s="752"/>
      <c r="F78" s="752"/>
      <c r="G78" s="752"/>
      <c r="H78" s="752"/>
      <c r="I78" s="752"/>
      <c r="J78" s="752"/>
      <c r="K78" s="752"/>
      <c r="L78" s="752"/>
      <c r="M78" s="752"/>
      <c r="N78" s="752"/>
      <c r="O78" s="752"/>
      <c r="P78" s="752"/>
      <c r="Q78" s="752"/>
      <c r="R78" s="752"/>
      <c r="S78" s="752"/>
      <c r="T78" s="752"/>
      <c r="U78" s="752"/>
      <c r="V78" s="752"/>
      <c r="W78" s="752"/>
      <c r="X78" s="752"/>
      <c r="Y78" s="752"/>
      <c r="Z78" s="752"/>
      <c r="AA78" s="752"/>
      <c r="AB78" s="752"/>
      <c r="AC78" s="752"/>
      <c r="AD78" s="752"/>
      <c r="AE78" s="752"/>
      <c r="AF78" s="752"/>
      <c r="AG78" s="752"/>
      <c r="AH78" s="752"/>
      <c r="AI78" s="752"/>
      <c r="AJ78" s="752"/>
    </row>
    <row r="79" spans="1:36" ht="12.75" customHeight="1">
      <c r="A79" s="752"/>
      <c r="B79" s="752"/>
      <c r="C79" s="752"/>
      <c r="D79" s="752"/>
      <c r="E79" s="752"/>
      <c r="F79" s="752"/>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752"/>
    </row>
    <row r="80" spans="1:36" ht="12.75" customHeight="1">
      <c r="A80" s="752"/>
      <c r="B80" s="752"/>
      <c r="C80" s="752"/>
      <c r="D80" s="752"/>
      <c r="E80" s="752"/>
      <c r="F80" s="752"/>
      <c r="G80" s="752"/>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row>
    <row r="81" spans="1:36" ht="12.75" customHeight="1">
      <c r="A81" s="752"/>
      <c r="B81" s="752"/>
      <c r="C81" s="752"/>
      <c r="D81" s="752"/>
      <c r="E81" s="752"/>
      <c r="F81" s="752"/>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row>
    <row r="82" spans="1:36" ht="12.75" customHeight="1">
      <c r="A82" s="752"/>
      <c r="B82" s="752"/>
      <c r="C82" s="752"/>
      <c r="D82" s="752"/>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row>
    <row r="83" spans="1:36" ht="12.75" customHeight="1">
      <c r="A83" s="752"/>
      <c r="B83" s="752"/>
      <c r="C83" s="752"/>
      <c r="D83" s="752"/>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752"/>
      <c r="AH83" s="752"/>
      <c r="AI83" s="752"/>
      <c r="AJ83" s="752"/>
    </row>
    <row r="84" spans="1:36" ht="12.75" customHeight="1">
      <c r="A84" s="752"/>
      <c r="B84" s="752"/>
      <c r="C84" s="752"/>
      <c r="D84" s="752"/>
      <c r="E84" s="752"/>
      <c r="F84" s="752"/>
      <c r="G84" s="752"/>
      <c r="H84" s="752"/>
      <c r="I84" s="752"/>
      <c r="J84" s="752"/>
      <c r="K84" s="752"/>
      <c r="L84" s="752"/>
      <c r="M84" s="752"/>
      <c r="N84" s="752"/>
      <c r="O84" s="752"/>
      <c r="P84" s="752"/>
      <c r="Q84" s="752"/>
      <c r="R84" s="752"/>
      <c r="S84" s="752"/>
      <c r="T84" s="752"/>
      <c r="U84" s="752"/>
      <c r="V84" s="752"/>
      <c r="W84" s="752"/>
      <c r="X84" s="752"/>
      <c r="Y84" s="752"/>
      <c r="Z84" s="752"/>
      <c r="AA84" s="752"/>
      <c r="AB84" s="752"/>
      <c r="AC84" s="752"/>
      <c r="AD84" s="752"/>
      <c r="AE84" s="752"/>
      <c r="AF84" s="752"/>
      <c r="AG84" s="752"/>
      <c r="AH84" s="752"/>
      <c r="AI84" s="752"/>
      <c r="AJ84" s="752"/>
    </row>
    <row r="85" spans="1:36" ht="12.75" customHeight="1">
      <c r="A85" s="752"/>
      <c r="B85" s="752"/>
      <c r="C85" s="752"/>
      <c r="D85" s="752"/>
      <c r="E85" s="752"/>
      <c r="F85" s="752"/>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752"/>
      <c r="AJ85" s="752"/>
    </row>
    <row r="86" spans="1:36" ht="12.75" customHeight="1">
      <c r="A86" s="752"/>
      <c r="B86" s="752"/>
      <c r="C86" s="752"/>
      <c r="D86" s="752"/>
      <c r="E86" s="752"/>
      <c r="F86" s="752"/>
      <c r="G86" s="752"/>
      <c r="H86" s="752"/>
      <c r="I86" s="752"/>
      <c r="J86" s="752"/>
      <c r="K86" s="752"/>
      <c r="L86" s="752"/>
      <c r="M86" s="752"/>
      <c r="N86" s="752"/>
      <c r="O86" s="752"/>
      <c r="P86" s="752"/>
      <c r="Q86" s="752"/>
      <c r="R86" s="752"/>
      <c r="S86" s="752"/>
      <c r="T86" s="752"/>
      <c r="U86" s="752"/>
      <c r="V86" s="752"/>
      <c r="W86" s="752"/>
      <c r="X86" s="752"/>
      <c r="Y86" s="752"/>
      <c r="Z86" s="752"/>
      <c r="AA86" s="752"/>
      <c r="AB86" s="752"/>
      <c r="AC86" s="752"/>
      <c r="AD86" s="752"/>
      <c r="AE86" s="752"/>
      <c r="AF86" s="752"/>
      <c r="AG86" s="752"/>
      <c r="AH86" s="752"/>
      <c r="AI86" s="752"/>
      <c r="AJ86" s="752"/>
    </row>
    <row r="87" spans="1:36" ht="12.75" customHeight="1">
      <c r="A87" s="752"/>
      <c r="B87" s="752"/>
      <c r="C87" s="752"/>
      <c r="D87" s="752"/>
      <c r="E87" s="752"/>
      <c r="F87" s="752"/>
      <c r="G87" s="752"/>
      <c r="H87" s="752"/>
      <c r="I87" s="752"/>
      <c r="J87" s="752"/>
      <c r="K87" s="752"/>
      <c r="L87" s="752"/>
      <c r="M87" s="752"/>
      <c r="N87" s="752"/>
      <c r="O87" s="752"/>
      <c r="P87" s="752"/>
      <c r="Q87" s="752"/>
      <c r="R87" s="752"/>
      <c r="S87" s="752"/>
      <c r="T87" s="752"/>
      <c r="U87" s="752"/>
      <c r="V87" s="752"/>
      <c r="W87" s="752"/>
      <c r="X87" s="752"/>
      <c r="Y87" s="752"/>
      <c r="Z87" s="752"/>
      <c r="AA87" s="752"/>
      <c r="AB87" s="752"/>
      <c r="AC87" s="752"/>
      <c r="AD87" s="752"/>
      <c r="AE87" s="752"/>
      <c r="AF87" s="752"/>
      <c r="AG87" s="752"/>
      <c r="AH87" s="752"/>
      <c r="AI87" s="752"/>
      <c r="AJ87" s="752"/>
    </row>
    <row r="88" spans="1:36" ht="12.75" customHeight="1">
      <c r="A88" s="752"/>
      <c r="B88" s="752"/>
      <c r="C88" s="752"/>
      <c r="D88" s="752"/>
      <c r="E88" s="752"/>
      <c r="F88" s="752"/>
      <c r="G88" s="752"/>
      <c r="H88" s="752"/>
      <c r="I88" s="752"/>
      <c r="J88" s="752"/>
      <c r="K88" s="752"/>
      <c r="L88" s="752"/>
      <c r="M88" s="752"/>
      <c r="N88" s="752"/>
      <c r="O88" s="752"/>
      <c r="P88" s="752"/>
      <c r="Q88" s="752"/>
      <c r="R88" s="752"/>
      <c r="S88" s="752"/>
      <c r="T88" s="752"/>
      <c r="U88" s="752"/>
      <c r="V88" s="752"/>
      <c r="W88" s="752"/>
      <c r="X88" s="752"/>
      <c r="Y88" s="752"/>
      <c r="Z88" s="752"/>
      <c r="AA88" s="752"/>
      <c r="AB88" s="752"/>
      <c r="AC88" s="752"/>
      <c r="AD88" s="752"/>
      <c r="AE88" s="752"/>
      <c r="AF88" s="752"/>
      <c r="AG88" s="752"/>
      <c r="AH88" s="752"/>
      <c r="AI88" s="752"/>
      <c r="AJ88" s="752"/>
    </row>
    <row r="89" spans="1:36" ht="12.75" customHeight="1">
      <c r="A89" s="752"/>
      <c r="B89" s="752"/>
      <c r="C89" s="752"/>
      <c r="D89" s="752"/>
      <c r="E89" s="752"/>
      <c r="F89" s="752"/>
      <c r="G89" s="752"/>
      <c r="H89" s="752"/>
      <c r="I89" s="752"/>
      <c r="J89" s="752"/>
      <c r="K89" s="752"/>
      <c r="L89" s="752"/>
      <c r="M89" s="752"/>
      <c r="N89" s="752"/>
      <c r="O89" s="752"/>
      <c r="P89" s="752"/>
      <c r="Q89" s="752"/>
      <c r="R89" s="752"/>
      <c r="S89" s="752"/>
      <c r="T89" s="752"/>
      <c r="U89" s="752"/>
      <c r="V89" s="752"/>
      <c r="W89" s="752"/>
      <c r="X89" s="752"/>
      <c r="Y89" s="752"/>
      <c r="Z89" s="752"/>
      <c r="AA89" s="752"/>
      <c r="AB89" s="752"/>
      <c r="AC89" s="752"/>
      <c r="AD89" s="752"/>
      <c r="AE89" s="752"/>
      <c r="AF89" s="752"/>
      <c r="AG89" s="752"/>
      <c r="AH89" s="752"/>
      <c r="AI89" s="752"/>
      <c r="AJ89" s="752"/>
    </row>
    <row r="90" spans="1:36" ht="12.75" customHeight="1">
      <c r="A90" s="752"/>
      <c r="B90" s="752"/>
      <c r="C90" s="752"/>
      <c r="D90" s="752"/>
      <c r="E90" s="752"/>
      <c r="F90" s="752"/>
      <c r="G90" s="752"/>
      <c r="H90" s="752"/>
      <c r="I90" s="752"/>
      <c r="J90" s="752"/>
      <c r="K90" s="752"/>
      <c r="L90" s="752"/>
      <c r="M90" s="752"/>
      <c r="N90" s="752"/>
      <c r="O90" s="752"/>
      <c r="P90" s="752"/>
      <c r="Q90" s="752"/>
      <c r="R90" s="752"/>
      <c r="S90" s="752"/>
      <c r="T90" s="752"/>
      <c r="U90" s="752"/>
      <c r="V90" s="752"/>
      <c r="W90" s="752"/>
      <c r="X90" s="752"/>
      <c r="Y90" s="752"/>
      <c r="Z90" s="752"/>
      <c r="AA90" s="752"/>
      <c r="AB90" s="752"/>
      <c r="AC90" s="752"/>
      <c r="AD90" s="752"/>
      <c r="AE90" s="752"/>
      <c r="AF90" s="752"/>
      <c r="AG90" s="752"/>
      <c r="AH90" s="752"/>
      <c r="AI90" s="752"/>
      <c r="AJ90" s="752"/>
    </row>
    <row r="91" spans="1:36" ht="12.75" customHeight="1">
      <c r="A91" s="752"/>
      <c r="B91" s="752"/>
      <c r="C91" s="752"/>
      <c r="D91" s="752"/>
      <c r="E91" s="752"/>
      <c r="F91" s="752"/>
      <c r="G91" s="752"/>
      <c r="H91" s="752"/>
      <c r="I91" s="752"/>
      <c r="J91" s="752"/>
      <c r="K91" s="752"/>
      <c r="L91" s="752"/>
      <c r="M91" s="752"/>
      <c r="N91" s="752"/>
      <c r="O91" s="752"/>
      <c r="P91" s="752"/>
      <c r="Q91" s="752"/>
      <c r="R91" s="752"/>
      <c r="S91" s="752"/>
      <c r="T91" s="752"/>
      <c r="U91" s="752"/>
      <c r="V91" s="752"/>
      <c r="W91" s="752"/>
      <c r="X91" s="752"/>
      <c r="Y91" s="752"/>
      <c r="Z91" s="752"/>
      <c r="AA91" s="752"/>
      <c r="AB91" s="752"/>
      <c r="AC91" s="752"/>
      <c r="AD91" s="752"/>
      <c r="AE91" s="752"/>
      <c r="AF91" s="752"/>
      <c r="AG91" s="752"/>
      <c r="AH91" s="752"/>
      <c r="AI91" s="752"/>
      <c r="AJ91" s="752"/>
    </row>
    <row r="92" spans="1:36" ht="12.75" customHeight="1">
      <c r="A92" s="752"/>
      <c r="B92" s="752"/>
      <c r="C92" s="752"/>
      <c r="D92" s="752"/>
      <c r="E92" s="752"/>
      <c r="F92" s="752"/>
      <c r="G92" s="752"/>
      <c r="H92" s="752"/>
      <c r="I92" s="752"/>
      <c r="J92" s="752"/>
      <c r="K92" s="752"/>
      <c r="L92" s="752"/>
      <c r="M92" s="752"/>
      <c r="N92" s="752"/>
      <c r="O92" s="752"/>
      <c r="P92" s="752"/>
      <c r="Q92" s="752"/>
      <c r="R92" s="752"/>
      <c r="S92" s="752"/>
      <c r="T92" s="752"/>
      <c r="U92" s="752"/>
      <c r="V92" s="752"/>
      <c r="W92" s="752"/>
      <c r="X92" s="752"/>
      <c r="Y92" s="752"/>
      <c r="Z92" s="752"/>
      <c r="AA92" s="752"/>
      <c r="AB92" s="752"/>
      <c r="AC92" s="752"/>
      <c r="AD92" s="752"/>
      <c r="AE92" s="752"/>
      <c r="AF92" s="752"/>
      <c r="AG92" s="752"/>
      <c r="AH92" s="752"/>
      <c r="AI92" s="752"/>
      <c r="AJ92" s="752"/>
    </row>
    <row r="93" spans="1:36" ht="12.75" customHeight="1">
      <c r="A93" s="752"/>
      <c r="B93" s="752"/>
      <c r="C93" s="752"/>
      <c r="D93" s="752"/>
      <c r="E93" s="752"/>
      <c r="F93" s="752"/>
      <c r="G93" s="752"/>
      <c r="H93" s="752"/>
      <c r="I93" s="752"/>
      <c r="J93" s="752"/>
      <c r="K93" s="752"/>
      <c r="L93" s="752"/>
      <c r="M93" s="752"/>
      <c r="N93" s="752"/>
      <c r="O93" s="752"/>
      <c r="P93" s="752"/>
      <c r="Q93" s="752"/>
      <c r="R93" s="752"/>
      <c r="S93" s="752"/>
      <c r="T93" s="752"/>
      <c r="U93" s="752"/>
      <c r="V93" s="752"/>
      <c r="W93" s="752"/>
      <c r="X93" s="752"/>
      <c r="Y93" s="752"/>
      <c r="Z93" s="752"/>
      <c r="AA93" s="752"/>
      <c r="AB93" s="752"/>
      <c r="AC93" s="752"/>
      <c r="AD93" s="752"/>
      <c r="AE93" s="752"/>
      <c r="AF93" s="752"/>
      <c r="AG93" s="752"/>
      <c r="AH93" s="752"/>
      <c r="AI93" s="752"/>
      <c r="AJ93" s="752"/>
    </row>
    <row r="94" spans="1:36" ht="12.75" customHeight="1">
      <c r="A94" s="752"/>
      <c r="B94" s="752"/>
      <c r="C94" s="752"/>
      <c r="D94" s="752"/>
      <c r="E94" s="752"/>
      <c r="F94" s="752"/>
      <c r="G94" s="752"/>
      <c r="H94" s="752"/>
      <c r="I94" s="752"/>
      <c r="J94" s="752"/>
      <c r="K94" s="752"/>
      <c r="L94" s="752"/>
      <c r="M94" s="752"/>
      <c r="N94" s="752"/>
      <c r="O94" s="752"/>
      <c r="P94" s="752"/>
      <c r="Q94" s="752"/>
      <c r="R94" s="752"/>
      <c r="S94" s="752"/>
      <c r="T94" s="752"/>
      <c r="U94" s="752"/>
      <c r="V94" s="752"/>
      <c r="W94" s="752"/>
      <c r="X94" s="752"/>
      <c r="Y94" s="752"/>
      <c r="Z94" s="752"/>
      <c r="AA94" s="752"/>
      <c r="AB94" s="752"/>
      <c r="AC94" s="752"/>
      <c r="AD94" s="752"/>
      <c r="AE94" s="752"/>
      <c r="AF94" s="752"/>
      <c r="AG94" s="752"/>
      <c r="AH94" s="752"/>
      <c r="AI94" s="752"/>
      <c r="AJ94" s="752"/>
    </row>
    <row r="95" spans="1:36" ht="12.75" customHeight="1">
      <c r="A95" s="752"/>
      <c r="B95" s="752"/>
      <c r="C95" s="752"/>
      <c r="D95" s="752"/>
      <c r="E95" s="752"/>
      <c r="F95" s="752"/>
      <c r="G95" s="752"/>
      <c r="H95" s="752"/>
      <c r="I95" s="752"/>
      <c r="J95" s="752"/>
      <c r="K95" s="752"/>
      <c r="L95" s="752"/>
      <c r="M95" s="752"/>
      <c r="N95" s="752"/>
      <c r="O95" s="752"/>
      <c r="P95" s="752"/>
      <c r="Q95" s="752"/>
      <c r="R95" s="752"/>
      <c r="S95" s="752"/>
      <c r="T95" s="752"/>
      <c r="U95" s="752"/>
      <c r="V95" s="752"/>
      <c r="W95" s="752"/>
      <c r="X95" s="752"/>
      <c r="Y95" s="752"/>
      <c r="Z95" s="752"/>
      <c r="AA95" s="752"/>
      <c r="AB95" s="752"/>
      <c r="AC95" s="752"/>
      <c r="AD95" s="752"/>
      <c r="AE95" s="752"/>
      <c r="AF95" s="752"/>
      <c r="AG95" s="752"/>
      <c r="AH95" s="752"/>
      <c r="AI95" s="752"/>
      <c r="AJ95" s="752"/>
    </row>
    <row r="96" spans="1:36" ht="12.75" customHeight="1">
      <c r="A96" s="752"/>
      <c r="B96" s="752"/>
      <c r="C96" s="752"/>
      <c r="D96" s="752"/>
      <c r="E96" s="752"/>
      <c r="F96" s="752"/>
      <c r="G96" s="752"/>
      <c r="H96" s="752"/>
      <c r="I96" s="752"/>
      <c r="J96" s="752"/>
      <c r="K96" s="752"/>
      <c r="L96" s="752"/>
      <c r="M96" s="752"/>
      <c r="N96" s="752"/>
      <c r="O96" s="752"/>
      <c r="P96" s="752"/>
      <c r="Q96" s="752"/>
      <c r="R96" s="752"/>
      <c r="S96" s="752"/>
      <c r="T96" s="752"/>
      <c r="U96" s="752"/>
      <c r="V96" s="752"/>
      <c r="W96" s="752"/>
      <c r="X96" s="752"/>
      <c r="Y96" s="752"/>
      <c r="Z96" s="752"/>
      <c r="AA96" s="752"/>
      <c r="AB96" s="752"/>
      <c r="AC96" s="752"/>
      <c r="AD96" s="752"/>
      <c r="AE96" s="752"/>
      <c r="AF96" s="752"/>
      <c r="AG96" s="752"/>
      <c r="AH96" s="752"/>
      <c r="AI96" s="752"/>
      <c r="AJ96" s="752"/>
    </row>
    <row r="97" spans="1:36" ht="12.75" customHeight="1">
      <c r="A97" s="752"/>
      <c r="B97" s="752"/>
      <c r="C97" s="752"/>
      <c r="D97" s="752"/>
      <c r="E97" s="752"/>
      <c r="F97" s="752"/>
      <c r="G97" s="752"/>
      <c r="H97" s="752"/>
      <c r="I97" s="752"/>
      <c r="J97" s="752"/>
      <c r="K97" s="752"/>
      <c r="L97" s="752"/>
      <c r="M97" s="752"/>
      <c r="N97" s="752"/>
      <c r="O97" s="752"/>
      <c r="P97" s="752"/>
      <c r="Q97" s="752"/>
      <c r="R97" s="752"/>
      <c r="S97" s="752"/>
      <c r="T97" s="752"/>
      <c r="U97" s="752"/>
      <c r="V97" s="752"/>
      <c r="W97" s="752"/>
      <c r="X97" s="752"/>
      <c r="Y97" s="752"/>
      <c r="Z97" s="752"/>
      <c r="AA97" s="752"/>
      <c r="AB97" s="752"/>
      <c r="AC97" s="752"/>
      <c r="AD97" s="752"/>
      <c r="AE97" s="752"/>
      <c r="AF97" s="752"/>
      <c r="AG97" s="752"/>
      <c r="AH97" s="752"/>
      <c r="AI97" s="752"/>
      <c r="AJ97" s="752"/>
    </row>
    <row r="98" spans="1:36" ht="12.75" customHeight="1">
      <c r="A98" s="752"/>
      <c r="B98" s="752"/>
      <c r="C98" s="752"/>
      <c r="D98" s="752"/>
      <c r="E98" s="752"/>
      <c r="F98" s="752"/>
      <c r="G98" s="752"/>
      <c r="H98" s="752"/>
      <c r="I98" s="752"/>
      <c r="J98" s="752"/>
      <c r="K98" s="752"/>
      <c r="L98" s="752"/>
      <c r="M98" s="752"/>
      <c r="N98" s="752"/>
      <c r="O98" s="752"/>
      <c r="P98" s="752"/>
      <c r="Q98" s="752"/>
      <c r="R98" s="752"/>
      <c r="S98" s="752"/>
      <c r="T98" s="752"/>
      <c r="U98" s="752"/>
      <c r="V98" s="752"/>
      <c r="W98" s="752"/>
      <c r="X98" s="752"/>
      <c r="Y98" s="752"/>
      <c r="Z98" s="752"/>
      <c r="AA98" s="752"/>
      <c r="AB98" s="752"/>
      <c r="AC98" s="752"/>
      <c r="AD98" s="752"/>
      <c r="AE98" s="752"/>
      <c r="AF98" s="752"/>
      <c r="AG98" s="752"/>
      <c r="AH98" s="752"/>
      <c r="AI98" s="752"/>
      <c r="AJ98" s="752"/>
    </row>
    <row r="99" spans="1:36" ht="12.75" customHeight="1">
      <c r="A99" s="752"/>
      <c r="B99" s="752"/>
      <c r="C99" s="752"/>
      <c r="D99" s="752"/>
      <c r="E99" s="752"/>
      <c r="F99" s="752"/>
      <c r="G99" s="752"/>
      <c r="H99" s="752"/>
      <c r="I99" s="752"/>
      <c r="J99" s="752"/>
      <c r="K99" s="752"/>
      <c r="L99" s="752"/>
      <c r="M99" s="752"/>
      <c r="N99" s="752"/>
      <c r="O99" s="752"/>
      <c r="P99" s="752"/>
      <c r="Q99" s="752"/>
      <c r="R99" s="752"/>
      <c r="S99" s="752"/>
      <c r="T99" s="752"/>
      <c r="U99" s="752"/>
      <c r="V99" s="752"/>
      <c r="W99" s="752"/>
      <c r="X99" s="752"/>
      <c r="Y99" s="752"/>
      <c r="Z99" s="752"/>
      <c r="AA99" s="752"/>
      <c r="AB99" s="752"/>
      <c r="AC99" s="752"/>
      <c r="AD99" s="752"/>
      <c r="AE99" s="752"/>
      <c r="AF99" s="752"/>
      <c r="AG99" s="752"/>
      <c r="AH99" s="752"/>
      <c r="AI99" s="752"/>
      <c r="AJ99" s="752"/>
    </row>
    <row r="100" spans="1:36" ht="12.75" customHeight="1">
      <c r="A100" s="752"/>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2"/>
      <c r="Y100" s="752"/>
      <c r="Z100" s="752"/>
      <c r="AA100" s="752"/>
      <c r="AB100" s="752"/>
      <c r="AC100" s="752"/>
      <c r="AD100" s="752"/>
      <c r="AE100" s="752"/>
      <c r="AF100" s="752"/>
      <c r="AG100" s="752"/>
      <c r="AH100" s="752"/>
      <c r="AI100" s="752"/>
      <c r="AJ100" s="752"/>
    </row>
    <row r="101" spans="1:36" ht="12.75" customHeight="1">
      <c r="A101" s="752"/>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row>
    <row r="102" spans="1:36" ht="12.75" customHeight="1">
      <c r="A102" s="752"/>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row>
    <row r="103" spans="1:36" ht="12.75" customHeight="1">
      <c r="A103" s="752"/>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row>
    <row r="104" spans="1:36" ht="12.75" customHeight="1">
      <c r="A104" s="752"/>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row>
    <row r="105" spans="1:36" ht="12.75" customHeight="1">
      <c r="A105" s="752"/>
      <c r="B105" s="752"/>
      <c r="C105" s="752"/>
      <c r="D105" s="752"/>
      <c r="E105" s="752"/>
      <c r="F105" s="752"/>
      <c r="G105" s="752"/>
      <c r="H105" s="752"/>
      <c r="I105" s="752"/>
      <c r="J105" s="752"/>
      <c r="K105" s="752"/>
      <c r="L105" s="752"/>
      <c r="M105" s="752"/>
      <c r="N105" s="752"/>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row>
    <row r="106" spans="1:36" ht="12.75" customHeight="1">
      <c r="A106" s="752"/>
      <c r="B106" s="752"/>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row>
    <row r="107" spans="1:36" ht="12.75" customHeight="1">
      <c r="A107" s="752"/>
      <c r="B107" s="752"/>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row>
    <row r="108" spans="1:36" ht="12.75" customHeight="1">
      <c r="A108" s="752"/>
      <c r="B108" s="752"/>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2"/>
      <c r="Y108" s="752"/>
      <c r="Z108" s="752"/>
      <c r="AA108" s="752"/>
      <c r="AB108" s="752"/>
      <c r="AC108" s="752"/>
      <c r="AD108" s="752"/>
      <c r="AE108" s="752"/>
      <c r="AF108" s="752"/>
      <c r="AG108" s="752"/>
      <c r="AH108" s="752"/>
      <c r="AI108" s="752"/>
      <c r="AJ108" s="752"/>
    </row>
    <row r="109" spans="1:36" ht="12.75" customHeight="1">
      <c r="A109" s="752"/>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row>
    <row r="110" spans="1:36" ht="12.75" customHeight="1">
      <c r="A110" s="752"/>
      <c r="B110" s="752"/>
      <c r="C110" s="752"/>
      <c r="D110" s="752"/>
      <c r="E110" s="752"/>
      <c r="F110" s="752"/>
      <c r="G110" s="752"/>
      <c r="H110" s="752"/>
      <c r="I110" s="752"/>
      <c r="J110" s="752"/>
      <c r="K110" s="752"/>
      <c r="L110" s="752"/>
      <c r="M110" s="752"/>
      <c r="N110" s="752"/>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row>
    <row r="111" spans="1:36" ht="12.75" customHeight="1">
      <c r="A111" s="752"/>
      <c r="B111" s="752"/>
      <c r="C111" s="752"/>
      <c r="D111" s="752"/>
      <c r="E111" s="752"/>
      <c r="F111" s="752"/>
      <c r="G111" s="752"/>
      <c r="H111" s="752"/>
      <c r="I111" s="752"/>
      <c r="J111" s="752"/>
      <c r="K111" s="752"/>
      <c r="L111" s="752"/>
      <c r="M111" s="752"/>
      <c r="N111" s="752"/>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row>
    <row r="112" spans="1:36" ht="12.75" customHeight="1">
      <c r="A112" s="752"/>
      <c r="B112" s="752"/>
      <c r="C112" s="752"/>
      <c r="D112" s="752"/>
      <c r="E112" s="752"/>
      <c r="F112" s="752"/>
      <c r="G112" s="752"/>
      <c r="H112" s="752"/>
      <c r="I112" s="752"/>
      <c r="J112" s="752"/>
      <c r="K112" s="752"/>
      <c r="L112" s="752"/>
      <c r="M112" s="752"/>
      <c r="N112" s="752"/>
      <c r="O112" s="752"/>
      <c r="P112" s="752"/>
      <c r="Q112" s="752"/>
      <c r="R112" s="752"/>
      <c r="S112" s="752"/>
      <c r="T112" s="752"/>
      <c r="U112" s="752"/>
      <c r="V112" s="752"/>
      <c r="W112" s="752"/>
      <c r="X112" s="752"/>
      <c r="Y112" s="752"/>
      <c r="Z112" s="752"/>
      <c r="AA112" s="752"/>
      <c r="AB112" s="752"/>
      <c r="AC112" s="752"/>
      <c r="AD112" s="752"/>
      <c r="AE112" s="752"/>
      <c r="AF112" s="752"/>
      <c r="AG112" s="752"/>
      <c r="AH112" s="752"/>
      <c r="AI112" s="752"/>
      <c r="AJ112" s="752"/>
    </row>
    <row r="113" spans="1:36" ht="12.75" customHeight="1">
      <c r="A113" s="752"/>
      <c r="B113" s="752"/>
      <c r="C113" s="752"/>
      <c r="D113" s="752"/>
      <c r="E113" s="752"/>
      <c r="F113" s="752"/>
      <c r="G113" s="752"/>
      <c r="H113" s="752"/>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row>
    <row r="114" spans="1:36" ht="12.75" customHeight="1">
      <c r="A114" s="752"/>
      <c r="B114" s="752"/>
      <c r="C114" s="752"/>
      <c r="D114" s="752"/>
      <c r="E114" s="752"/>
      <c r="F114" s="752"/>
      <c r="G114" s="752"/>
      <c r="H114" s="752"/>
      <c r="I114" s="752"/>
      <c r="J114" s="752"/>
      <c r="K114" s="752"/>
      <c r="L114" s="752"/>
      <c r="M114" s="752"/>
      <c r="N114" s="752"/>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row>
    <row r="115" spans="1:36" ht="12.75" customHeight="1">
      <c r="A115" s="752"/>
      <c r="B115" s="752"/>
      <c r="C115" s="752"/>
      <c r="D115" s="752"/>
      <c r="E115" s="752"/>
      <c r="F115" s="752"/>
      <c r="G115" s="752"/>
      <c r="H115" s="752"/>
      <c r="I115" s="752"/>
      <c r="J115" s="752"/>
      <c r="K115" s="752"/>
      <c r="L115" s="752"/>
      <c r="M115" s="752"/>
      <c r="N115" s="752"/>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row>
    <row r="116" spans="1:36" ht="12.75" customHeight="1">
      <c r="A116" s="752"/>
      <c r="B116" s="752"/>
      <c r="C116" s="752"/>
      <c r="D116" s="752"/>
      <c r="E116" s="752"/>
      <c r="F116" s="752"/>
      <c r="G116" s="752"/>
      <c r="H116" s="752"/>
      <c r="I116" s="752"/>
      <c r="J116" s="752"/>
      <c r="K116" s="752"/>
      <c r="L116" s="752"/>
      <c r="M116" s="752"/>
      <c r="N116" s="752"/>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row>
    <row r="117" spans="1:36" ht="12.75" customHeight="1">
      <c r="A117" s="752"/>
      <c r="B117" s="752"/>
      <c r="C117" s="752"/>
      <c r="D117" s="752"/>
      <c r="E117" s="752"/>
      <c r="F117" s="752"/>
      <c r="G117" s="752"/>
      <c r="H117" s="752"/>
      <c r="I117" s="752"/>
      <c r="J117" s="752"/>
      <c r="K117" s="752"/>
      <c r="L117" s="752"/>
      <c r="M117" s="752"/>
      <c r="N117" s="752"/>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row>
    <row r="118" spans="1:36" ht="12.75" customHeight="1">
      <c r="A118" s="752"/>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row>
    <row r="119" spans="1:36" ht="12.75" customHeight="1">
      <c r="A119" s="752"/>
      <c r="B119" s="752"/>
      <c r="C119" s="752"/>
      <c r="D119" s="752"/>
      <c r="E119" s="752"/>
      <c r="F119" s="752"/>
      <c r="G119" s="752"/>
      <c r="H119" s="752"/>
      <c r="I119" s="752"/>
      <c r="J119" s="752"/>
      <c r="K119" s="752"/>
      <c r="L119" s="752"/>
      <c r="M119" s="752"/>
      <c r="N119" s="752"/>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row>
    <row r="120" spans="1:36" ht="12.75" customHeight="1">
      <c r="A120" s="752"/>
      <c r="B120" s="752"/>
      <c r="C120" s="752"/>
      <c r="D120" s="752"/>
      <c r="E120" s="752"/>
      <c r="F120" s="752"/>
      <c r="G120" s="752"/>
      <c r="H120" s="752"/>
      <c r="I120" s="752"/>
      <c r="J120" s="752"/>
      <c r="K120" s="752"/>
      <c r="L120" s="752"/>
      <c r="M120" s="752"/>
      <c r="N120" s="752"/>
      <c r="O120" s="752"/>
      <c r="P120" s="752"/>
      <c r="Q120" s="752"/>
      <c r="R120" s="752"/>
      <c r="S120" s="752"/>
      <c r="T120" s="752"/>
      <c r="U120" s="752"/>
      <c r="V120" s="752"/>
      <c r="W120" s="752"/>
      <c r="X120" s="752"/>
      <c r="Y120" s="752"/>
      <c r="Z120" s="752"/>
      <c r="AA120" s="752"/>
      <c r="AB120" s="752"/>
      <c r="AC120" s="752"/>
      <c r="AD120" s="752"/>
      <c r="AE120" s="752"/>
      <c r="AF120" s="752"/>
      <c r="AG120" s="752"/>
      <c r="AH120" s="752"/>
      <c r="AI120" s="752"/>
      <c r="AJ120" s="752"/>
    </row>
    <row r="121" spans="1:36" ht="12.75" customHeight="1">
      <c r="A121" s="752"/>
      <c r="B121" s="752"/>
      <c r="C121" s="752"/>
      <c r="D121" s="752"/>
      <c r="E121" s="752"/>
      <c r="F121" s="752"/>
      <c r="G121" s="752"/>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row>
    <row r="122" spans="1:36" ht="12.75" customHeight="1">
      <c r="A122" s="752"/>
      <c r="B122" s="752"/>
      <c r="C122" s="752"/>
      <c r="D122" s="752"/>
      <c r="E122" s="752"/>
      <c r="F122" s="752"/>
      <c r="G122" s="752"/>
      <c r="H122" s="752"/>
      <c r="I122" s="752"/>
      <c r="J122" s="752"/>
      <c r="K122" s="752"/>
      <c r="L122" s="752"/>
      <c r="M122" s="752"/>
      <c r="N122" s="752"/>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row>
    <row r="123" spans="1:36" ht="12.75" customHeight="1">
      <c r="A123" s="752"/>
      <c r="B123" s="752"/>
      <c r="C123" s="752"/>
      <c r="D123" s="752"/>
      <c r="E123" s="752"/>
      <c r="F123" s="752"/>
      <c r="G123" s="752"/>
      <c r="H123" s="752"/>
      <c r="I123" s="752"/>
      <c r="J123" s="752"/>
      <c r="K123" s="752"/>
      <c r="L123" s="752"/>
      <c r="M123" s="752"/>
      <c r="N123" s="752"/>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752"/>
    </row>
    <row r="124" spans="1:36" ht="12.75" customHeight="1">
      <c r="A124" s="752"/>
      <c r="B124" s="752"/>
      <c r="C124" s="752"/>
      <c r="D124" s="752"/>
      <c r="E124" s="752"/>
      <c r="F124" s="752"/>
      <c r="G124" s="752"/>
      <c r="H124" s="752"/>
      <c r="I124" s="752"/>
      <c r="J124" s="752"/>
      <c r="K124" s="752"/>
      <c r="L124" s="752"/>
      <c r="M124" s="752"/>
      <c r="N124" s="752"/>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row>
    <row r="125" spans="1:36" ht="12.75" customHeight="1">
      <c r="A125" s="752"/>
      <c r="B125" s="752"/>
      <c r="C125" s="752"/>
      <c r="D125" s="752"/>
      <c r="E125" s="752"/>
      <c r="F125" s="752"/>
      <c r="G125" s="752"/>
      <c r="H125" s="752"/>
      <c r="I125" s="752"/>
      <c r="J125" s="752"/>
      <c r="K125" s="752"/>
      <c r="L125" s="752"/>
      <c r="M125" s="752"/>
      <c r="N125" s="752"/>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row>
    <row r="126" spans="1:36" ht="12.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row>
    <row r="127" spans="1:36" ht="12.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row>
    <row r="128" spans="1:36" ht="12.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row>
    <row r="129" spans="1:36" ht="12.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row>
    <row r="130" spans="1:36" ht="12.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row>
    <row r="131" spans="1:36" ht="12.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row>
    <row r="132" spans="1:36" ht="12.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row>
    <row r="133" spans="1:36" ht="12.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row>
    <row r="134" spans="1:36" ht="12.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row>
    <row r="135" spans="1:36" ht="12.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row>
    <row r="136" spans="1:36" ht="12.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row>
    <row r="137" spans="1:36" ht="12.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row>
    <row r="138" spans="1:36" ht="12.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row>
    <row r="139" spans="1:36" ht="12.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row>
    <row r="140" spans="1:36" ht="12.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row>
    <row r="141" spans="1:36" ht="12.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row>
    <row r="142" spans="1:36" ht="12.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row>
    <row r="143" spans="1:36" ht="12.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row>
    <row r="144" spans="1:36" ht="12.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row>
    <row r="145" spans="1:36" ht="12.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c r="V145" s="752"/>
      <c r="W145" s="752"/>
      <c r="X145" s="752"/>
      <c r="Y145" s="752"/>
      <c r="Z145" s="752"/>
      <c r="AA145" s="752"/>
      <c r="AB145" s="752"/>
      <c r="AC145" s="752"/>
      <c r="AD145" s="752"/>
      <c r="AE145" s="752"/>
      <c r="AF145" s="752"/>
      <c r="AG145" s="752"/>
      <c r="AH145" s="752"/>
      <c r="AI145" s="752"/>
      <c r="AJ145" s="752"/>
    </row>
    <row r="146" spans="1:36" ht="12.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row>
    <row r="147" spans="1:36" ht="12.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row>
    <row r="148" spans="1:36" ht="12.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row>
    <row r="149" spans="1:36" ht="12.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row>
    <row r="150" spans="1:36" ht="12.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row>
    <row r="151" spans="1:36" ht="12.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row>
    <row r="152" spans="1:36" ht="12.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row>
    <row r="153" spans="1:36" ht="12.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row>
    <row r="154" spans="1:36" ht="12.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row>
    <row r="155" spans="1:36" ht="12.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row>
    <row r="156" spans="1:36" ht="12.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row>
    <row r="157" spans="1:36" ht="12.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row>
    <row r="158" spans="1:36" ht="12.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c r="V158" s="752"/>
      <c r="W158" s="752"/>
      <c r="X158" s="752"/>
      <c r="Y158" s="752"/>
      <c r="Z158" s="752"/>
      <c r="AA158" s="752"/>
      <c r="AB158" s="752"/>
      <c r="AC158" s="752"/>
      <c r="AD158" s="752"/>
      <c r="AE158" s="752"/>
      <c r="AF158" s="752"/>
      <c r="AG158" s="752"/>
      <c r="AH158" s="752"/>
      <c r="AI158" s="752"/>
      <c r="AJ158" s="752"/>
    </row>
    <row r="159" spans="1:36" ht="12.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c r="V159" s="752"/>
      <c r="W159" s="752"/>
      <c r="X159" s="752"/>
      <c r="Y159" s="752"/>
      <c r="Z159" s="752"/>
      <c r="AA159" s="752"/>
      <c r="AB159" s="752"/>
      <c r="AC159" s="752"/>
      <c r="AD159" s="752"/>
      <c r="AE159" s="752"/>
      <c r="AF159" s="752"/>
      <c r="AG159" s="752"/>
      <c r="AH159" s="752"/>
      <c r="AI159" s="752"/>
      <c r="AJ159" s="752"/>
    </row>
    <row r="160" spans="1:36" ht="12.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row>
    <row r="161" spans="1:36" ht="12.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row>
    <row r="162" spans="1:36" ht="12.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row>
    <row r="163" spans="1:36" ht="12.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row>
    <row r="164" spans="1:36" ht="12.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row>
    <row r="165" spans="1:36" ht="12.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row>
    <row r="166" spans="1:36" ht="12.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row>
    <row r="167" spans="1:36" ht="12.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row>
    <row r="168" spans="1:36" ht="12.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row>
    <row r="169" spans="1:36" ht="12.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row>
    <row r="170" spans="1:36" ht="12.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752"/>
    </row>
    <row r="171" spans="1:36" ht="12.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752"/>
    </row>
    <row r="172" spans="1:36" ht="12.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row>
    <row r="173" spans="1:36" ht="12.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c r="V173" s="752"/>
      <c r="W173" s="752"/>
      <c r="X173" s="752"/>
      <c r="Y173" s="752"/>
      <c r="Z173" s="752"/>
      <c r="AA173" s="752"/>
      <c r="AB173" s="752"/>
      <c r="AC173" s="752"/>
      <c r="AD173" s="752"/>
      <c r="AE173" s="752"/>
      <c r="AF173" s="752"/>
      <c r="AG173" s="752"/>
      <c r="AH173" s="752"/>
      <c r="AI173" s="752"/>
      <c r="AJ173" s="752"/>
    </row>
    <row r="174" spans="1:36" ht="12.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row>
    <row r="175" spans="1:36" ht="12.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row>
    <row r="176" spans="1:36" ht="12.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row>
    <row r="177" spans="1:36" ht="12.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row>
    <row r="178" spans="1:36" ht="12.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row>
    <row r="179" spans="1:36" ht="12.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c r="V179" s="752"/>
      <c r="W179" s="752"/>
      <c r="X179" s="752"/>
      <c r="Y179" s="752"/>
      <c r="Z179" s="752"/>
      <c r="AA179" s="752"/>
      <c r="AB179" s="752"/>
      <c r="AC179" s="752"/>
      <c r="AD179" s="752"/>
      <c r="AE179" s="752"/>
      <c r="AF179" s="752"/>
      <c r="AG179" s="752"/>
      <c r="AH179" s="752"/>
      <c r="AI179" s="752"/>
      <c r="AJ179" s="752"/>
    </row>
    <row r="180" spans="1:36" ht="12.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c r="V180" s="752"/>
      <c r="W180" s="752"/>
      <c r="X180" s="752"/>
      <c r="Y180" s="752"/>
      <c r="Z180" s="752"/>
      <c r="AA180" s="752"/>
      <c r="AB180" s="752"/>
      <c r="AC180" s="752"/>
      <c r="AD180" s="752"/>
      <c r="AE180" s="752"/>
      <c r="AF180" s="752"/>
      <c r="AG180" s="752"/>
      <c r="AH180" s="752"/>
      <c r="AI180" s="752"/>
      <c r="AJ180" s="752"/>
    </row>
    <row r="181" spans="1:36" ht="12.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row>
    <row r="182" spans="1:36" ht="12.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row>
    <row r="183" spans="1:36" ht="12.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row>
    <row r="184" spans="1:36" ht="12.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row>
    <row r="185" spans="1:36" ht="12.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row>
    <row r="186" spans="1:36" ht="12.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row>
    <row r="187" spans="1:36" ht="12.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row>
    <row r="188" spans="1:36" ht="12.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row>
    <row r="189" spans="1:36" ht="12.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row>
    <row r="190" spans="1:36" ht="12.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row>
    <row r="191" spans="1:36" ht="12.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c r="V191" s="752"/>
      <c r="W191" s="752"/>
      <c r="X191" s="752"/>
      <c r="Y191" s="752"/>
      <c r="Z191" s="752"/>
      <c r="AA191" s="752"/>
      <c r="AB191" s="752"/>
      <c r="AC191" s="752"/>
      <c r="AD191" s="752"/>
      <c r="AE191" s="752"/>
      <c r="AF191" s="752"/>
      <c r="AG191" s="752"/>
      <c r="AH191" s="752"/>
      <c r="AI191" s="752"/>
      <c r="AJ191" s="752"/>
    </row>
    <row r="192" spans="1:36" ht="12.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row>
    <row r="193" spans="1:36" ht="12.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row>
    <row r="194" spans="1:36" ht="12.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row>
    <row r="195" spans="1:36" ht="12.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row>
    <row r="196" spans="1:36" ht="12.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row>
    <row r="197" spans="1:36" ht="12.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row>
    <row r="198" spans="1:36" ht="12.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row>
    <row r="199" spans="1:36" ht="12.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c r="V199" s="752"/>
      <c r="W199" s="752"/>
      <c r="X199" s="752"/>
      <c r="Y199" s="752"/>
      <c r="Z199" s="752"/>
      <c r="AA199" s="752"/>
      <c r="AB199" s="752"/>
      <c r="AC199" s="752"/>
      <c r="AD199" s="752"/>
      <c r="AE199" s="752"/>
      <c r="AF199" s="752"/>
      <c r="AG199" s="752"/>
      <c r="AH199" s="752"/>
      <c r="AI199" s="752"/>
      <c r="AJ199" s="752"/>
    </row>
    <row r="200" spans="1:36" ht="12.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c r="V200" s="752"/>
      <c r="W200" s="752"/>
      <c r="X200" s="752"/>
      <c r="Y200" s="752"/>
      <c r="Z200" s="752"/>
      <c r="AA200" s="752"/>
      <c r="AB200" s="752"/>
      <c r="AC200" s="752"/>
      <c r="AD200" s="752"/>
      <c r="AE200" s="752"/>
      <c r="AF200" s="752"/>
      <c r="AG200" s="752"/>
      <c r="AH200" s="752"/>
      <c r="AI200" s="752"/>
      <c r="AJ200" s="752"/>
    </row>
    <row r="201" spans="1:36" ht="12.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row>
    <row r="202" spans="1:36" ht="12.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c r="V202" s="752"/>
      <c r="W202" s="752"/>
      <c r="X202" s="752"/>
      <c r="Y202" s="752"/>
      <c r="Z202" s="752"/>
      <c r="AA202" s="752"/>
      <c r="AB202" s="752"/>
      <c r="AC202" s="752"/>
      <c r="AD202" s="752"/>
      <c r="AE202" s="752"/>
      <c r="AF202" s="752"/>
      <c r="AG202" s="752"/>
      <c r="AH202" s="752"/>
      <c r="AI202" s="752"/>
      <c r="AJ202" s="752"/>
    </row>
    <row r="203" spans="1:36" ht="12.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row>
    <row r="204" spans="1:36" ht="12.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c r="V204" s="752"/>
      <c r="W204" s="752"/>
      <c r="X204" s="752"/>
      <c r="Y204" s="752"/>
      <c r="Z204" s="752"/>
      <c r="AA204" s="752"/>
      <c r="AB204" s="752"/>
      <c r="AC204" s="752"/>
      <c r="AD204" s="752"/>
      <c r="AE204" s="752"/>
      <c r="AF204" s="752"/>
      <c r="AG204" s="752"/>
      <c r="AH204" s="752"/>
      <c r="AI204" s="752"/>
      <c r="AJ204" s="752"/>
    </row>
    <row r="205" spans="1:36" ht="12.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c r="V205" s="752"/>
      <c r="W205" s="752"/>
      <c r="X205" s="752"/>
      <c r="Y205" s="752"/>
      <c r="Z205" s="752"/>
      <c r="AA205" s="752"/>
      <c r="AB205" s="752"/>
      <c r="AC205" s="752"/>
      <c r="AD205" s="752"/>
      <c r="AE205" s="752"/>
      <c r="AF205" s="752"/>
      <c r="AG205" s="752"/>
      <c r="AH205" s="752"/>
      <c r="AI205" s="752"/>
      <c r="AJ205" s="752"/>
    </row>
    <row r="206" spans="1:36" ht="12.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c r="V206" s="752"/>
      <c r="W206" s="752"/>
      <c r="X206" s="752"/>
      <c r="Y206" s="752"/>
      <c r="Z206" s="752"/>
      <c r="AA206" s="752"/>
      <c r="AB206" s="752"/>
      <c r="AC206" s="752"/>
      <c r="AD206" s="752"/>
      <c r="AE206" s="752"/>
      <c r="AF206" s="752"/>
      <c r="AG206" s="752"/>
      <c r="AH206" s="752"/>
      <c r="AI206" s="752"/>
      <c r="AJ206" s="752"/>
    </row>
    <row r="207" spans="1:36" ht="12.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c r="V207" s="752"/>
      <c r="W207" s="752"/>
      <c r="X207" s="752"/>
      <c r="Y207" s="752"/>
      <c r="Z207" s="752"/>
      <c r="AA207" s="752"/>
      <c r="AB207" s="752"/>
      <c r="AC207" s="752"/>
      <c r="AD207" s="752"/>
      <c r="AE207" s="752"/>
      <c r="AF207" s="752"/>
      <c r="AG207" s="752"/>
      <c r="AH207" s="752"/>
      <c r="AI207" s="752"/>
      <c r="AJ207" s="752"/>
    </row>
    <row r="208" spans="1:36" ht="12.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c r="V208" s="752"/>
      <c r="W208" s="752"/>
      <c r="X208" s="752"/>
      <c r="Y208" s="752"/>
      <c r="Z208" s="752"/>
      <c r="AA208" s="752"/>
      <c r="AB208" s="752"/>
      <c r="AC208" s="752"/>
      <c r="AD208" s="752"/>
      <c r="AE208" s="752"/>
      <c r="AF208" s="752"/>
      <c r="AG208" s="752"/>
      <c r="AH208" s="752"/>
      <c r="AI208" s="752"/>
      <c r="AJ208" s="752"/>
    </row>
    <row r="209" spans="1:36" ht="12.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row>
    <row r="210" spans="1:36" ht="12.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c r="V210" s="752"/>
      <c r="W210" s="752"/>
      <c r="X210" s="752"/>
      <c r="Y210" s="752"/>
      <c r="Z210" s="752"/>
      <c r="AA210" s="752"/>
      <c r="AB210" s="752"/>
      <c r="AC210" s="752"/>
      <c r="AD210" s="752"/>
      <c r="AE210" s="752"/>
      <c r="AF210" s="752"/>
      <c r="AG210" s="752"/>
      <c r="AH210" s="752"/>
      <c r="AI210" s="752"/>
      <c r="AJ210" s="752"/>
    </row>
    <row r="211" spans="1:36" ht="12.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row>
    <row r="212" spans="1:36" ht="12.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row>
    <row r="213" spans="1:36" ht="12.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c r="V213" s="752"/>
      <c r="W213" s="752"/>
      <c r="X213" s="752"/>
      <c r="Y213" s="752"/>
      <c r="Z213" s="752"/>
      <c r="AA213" s="752"/>
      <c r="AB213" s="752"/>
      <c r="AC213" s="752"/>
      <c r="AD213" s="752"/>
      <c r="AE213" s="752"/>
      <c r="AF213" s="752"/>
      <c r="AG213" s="752"/>
      <c r="AH213" s="752"/>
      <c r="AI213" s="752"/>
      <c r="AJ213" s="752"/>
    </row>
    <row r="214" spans="1:36" ht="12.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752"/>
    </row>
    <row r="215" spans="1:36" ht="12.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row>
    <row r="216" spans="1:36" ht="12.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row>
    <row r="217" spans="1:36" ht="12.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row>
    <row r="218" spans="1:36" ht="12.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752"/>
    </row>
    <row r="219" spans="1:36" ht="12.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752"/>
    </row>
    <row r="220" spans="1:36" ht="12.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row>
    <row r="221" spans="1:36" ht="12.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row>
    <row r="222" spans="1:36" ht="12.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c r="V222" s="752"/>
      <c r="W222" s="752"/>
      <c r="X222" s="752"/>
      <c r="Y222" s="752"/>
      <c r="Z222" s="752"/>
      <c r="AA222" s="752"/>
      <c r="AB222" s="752"/>
      <c r="AC222" s="752"/>
      <c r="AD222" s="752"/>
      <c r="AE222" s="752"/>
      <c r="AF222" s="752"/>
      <c r="AG222" s="752"/>
      <c r="AH222" s="752"/>
      <c r="AI222" s="752"/>
      <c r="AJ222" s="752"/>
    </row>
    <row r="223" spans="1:36" ht="12.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c r="V223" s="752"/>
      <c r="W223" s="752"/>
      <c r="X223" s="752"/>
      <c r="Y223" s="752"/>
      <c r="Z223" s="752"/>
      <c r="AA223" s="752"/>
      <c r="AB223" s="752"/>
      <c r="AC223" s="752"/>
      <c r="AD223" s="752"/>
      <c r="AE223" s="752"/>
      <c r="AF223" s="752"/>
      <c r="AG223" s="752"/>
      <c r="AH223" s="752"/>
      <c r="AI223" s="752"/>
      <c r="AJ223" s="752"/>
    </row>
    <row r="224" spans="1:36" ht="12.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c r="V224" s="752"/>
      <c r="W224" s="752"/>
      <c r="X224" s="752"/>
      <c r="Y224" s="752"/>
      <c r="Z224" s="752"/>
      <c r="AA224" s="752"/>
      <c r="AB224" s="752"/>
      <c r="AC224" s="752"/>
      <c r="AD224" s="752"/>
      <c r="AE224" s="752"/>
      <c r="AF224" s="752"/>
      <c r="AG224" s="752"/>
      <c r="AH224" s="752"/>
      <c r="AI224" s="752"/>
      <c r="AJ224" s="752"/>
    </row>
    <row r="225" spans="1:36" ht="12.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c r="V225" s="752"/>
      <c r="W225" s="752"/>
      <c r="X225" s="752"/>
      <c r="Y225" s="752"/>
      <c r="Z225" s="752"/>
      <c r="AA225" s="752"/>
      <c r="AB225" s="752"/>
      <c r="AC225" s="752"/>
      <c r="AD225" s="752"/>
      <c r="AE225" s="752"/>
      <c r="AF225" s="752"/>
      <c r="AG225" s="752"/>
      <c r="AH225" s="752"/>
      <c r="AI225" s="752"/>
      <c r="AJ225" s="752"/>
    </row>
    <row r="226" spans="1:36" ht="12.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row>
    <row r="227" spans="1:36" ht="12.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c r="V227" s="752"/>
      <c r="W227" s="752"/>
      <c r="X227" s="752"/>
      <c r="Y227" s="752"/>
      <c r="Z227" s="752"/>
      <c r="AA227" s="752"/>
      <c r="AB227" s="752"/>
      <c r="AC227" s="752"/>
      <c r="AD227" s="752"/>
      <c r="AE227" s="752"/>
      <c r="AF227" s="752"/>
      <c r="AG227" s="752"/>
      <c r="AH227" s="752"/>
      <c r="AI227" s="752"/>
      <c r="AJ227" s="752"/>
    </row>
    <row r="228" spans="1:36" ht="12.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c r="V228" s="752"/>
      <c r="W228" s="752"/>
      <c r="X228" s="752"/>
      <c r="Y228" s="752"/>
      <c r="Z228" s="752"/>
      <c r="AA228" s="752"/>
      <c r="AB228" s="752"/>
      <c r="AC228" s="752"/>
      <c r="AD228" s="752"/>
      <c r="AE228" s="752"/>
      <c r="AF228" s="752"/>
      <c r="AG228" s="752"/>
      <c r="AH228" s="752"/>
      <c r="AI228" s="752"/>
      <c r="AJ228" s="752"/>
    </row>
    <row r="229" spans="1:36" ht="12.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row>
    <row r="230" spans="1:36" ht="12.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c r="V230" s="752"/>
      <c r="W230" s="752"/>
      <c r="X230" s="752"/>
      <c r="Y230" s="752"/>
      <c r="Z230" s="752"/>
      <c r="AA230" s="752"/>
      <c r="AB230" s="752"/>
      <c r="AC230" s="752"/>
      <c r="AD230" s="752"/>
      <c r="AE230" s="752"/>
      <c r="AF230" s="752"/>
      <c r="AG230" s="752"/>
      <c r="AH230" s="752"/>
      <c r="AI230" s="752"/>
      <c r="AJ230" s="752"/>
    </row>
    <row r="231" spans="1:36" ht="12.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row>
    <row r="232" spans="1:36" ht="12.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row>
    <row r="233" spans="1:36" ht="12.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row>
    <row r="234" spans="1:36" ht="12.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c r="V234" s="752"/>
      <c r="W234" s="752"/>
      <c r="X234" s="752"/>
      <c r="Y234" s="752"/>
      <c r="Z234" s="752"/>
      <c r="AA234" s="752"/>
      <c r="AB234" s="752"/>
      <c r="AC234" s="752"/>
      <c r="AD234" s="752"/>
      <c r="AE234" s="752"/>
      <c r="AF234" s="752"/>
      <c r="AG234" s="752"/>
      <c r="AH234" s="752"/>
      <c r="AI234" s="752"/>
      <c r="AJ234" s="752"/>
    </row>
    <row r="235" spans="1:36" ht="12.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c r="V235" s="752"/>
      <c r="W235" s="752"/>
      <c r="X235" s="752"/>
      <c r="Y235" s="752"/>
      <c r="Z235" s="752"/>
      <c r="AA235" s="752"/>
      <c r="AB235" s="752"/>
      <c r="AC235" s="752"/>
      <c r="AD235" s="752"/>
      <c r="AE235" s="752"/>
      <c r="AF235" s="752"/>
      <c r="AG235" s="752"/>
      <c r="AH235" s="752"/>
      <c r="AI235" s="752"/>
      <c r="AJ235" s="752"/>
    </row>
    <row r="236" spans="1:36" ht="12.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row>
    <row r="237" spans="1:36" ht="12.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c r="V237" s="752"/>
      <c r="W237" s="752"/>
      <c r="X237" s="752"/>
      <c r="Y237" s="752"/>
      <c r="Z237" s="752"/>
      <c r="AA237" s="752"/>
      <c r="AB237" s="752"/>
      <c r="AC237" s="752"/>
      <c r="AD237" s="752"/>
      <c r="AE237" s="752"/>
      <c r="AF237" s="752"/>
      <c r="AG237" s="752"/>
      <c r="AH237" s="752"/>
      <c r="AI237" s="752"/>
      <c r="AJ237" s="752"/>
    </row>
    <row r="238" spans="1:36" ht="12.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row>
    <row r="239" spans="1:36" ht="12.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c r="V239" s="752"/>
      <c r="W239" s="752"/>
      <c r="X239" s="752"/>
      <c r="Y239" s="752"/>
      <c r="Z239" s="752"/>
      <c r="AA239" s="752"/>
      <c r="AB239" s="752"/>
      <c r="AC239" s="752"/>
      <c r="AD239" s="752"/>
      <c r="AE239" s="752"/>
      <c r="AF239" s="752"/>
      <c r="AG239" s="752"/>
      <c r="AH239" s="752"/>
      <c r="AI239" s="752"/>
      <c r="AJ239" s="752"/>
    </row>
    <row r="240" spans="1:36" ht="12.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c r="V240" s="752"/>
      <c r="W240" s="752"/>
      <c r="X240" s="752"/>
      <c r="Y240" s="752"/>
      <c r="Z240" s="752"/>
      <c r="AA240" s="752"/>
      <c r="AB240" s="752"/>
      <c r="AC240" s="752"/>
      <c r="AD240" s="752"/>
      <c r="AE240" s="752"/>
      <c r="AF240" s="752"/>
      <c r="AG240" s="752"/>
      <c r="AH240" s="752"/>
      <c r="AI240" s="752"/>
      <c r="AJ240" s="752"/>
    </row>
    <row r="241" spans="1:36" ht="12.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c r="V241" s="752"/>
      <c r="W241" s="752"/>
      <c r="X241" s="752"/>
      <c r="Y241" s="752"/>
      <c r="Z241" s="752"/>
      <c r="AA241" s="752"/>
      <c r="AB241" s="752"/>
      <c r="AC241" s="752"/>
      <c r="AD241" s="752"/>
      <c r="AE241" s="752"/>
      <c r="AF241" s="752"/>
      <c r="AG241" s="752"/>
      <c r="AH241" s="752"/>
      <c r="AI241" s="752"/>
      <c r="AJ241" s="752"/>
    </row>
    <row r="242" spans="1:36" ht="12.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c r="V242" s="752"/>
      <c r="W242" s="752"/>
      <c r="X242" s="752"/>
      <c r="Y242" s="752"/>
      <c r="Z242" s="752"/>
      <c r="AA242" s="752"/>
      <c r="AB242" s="752"/>
      <c r="AC242" s="752"/>
      <c r="AD242" s="752"/>
      <c r="AE242" s="752"/>
      <c r="AF242" s="752"/>
      <c r="AG242" s="752"/>
      <c r="AH242" s="752"/>
      <c r="AI242" s="752"/>
      <c r="AJ242" s="752"/>
    </row>
    <row r="243" spans="1:36" ht="12.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c r="V243" s="752"/>
      <c r="W243" s="752"/>
      <c r="X243" s="752"/>
      <c r="Y243" s="752"/>
      <c r="Z243" s="752"/>
      <c r="AA243" s="752"/>
      <c r="AB243" s="752"/>
      <c r="AC243" s="752"/>
      <c r="AD243" s="752"/>
      <c r="AE243" s="752"/>
      <c r="AF243" s="752"/>
      <c r="AG243" s="752"/>
      <c r="AH243" s="752"/>
      <c r="AI243" s="752"/>
      <c r="AJ243" s="752"/>
    </row>
    <row r="244" spans="1:36" ht="12.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c r="V244" s="752"/>
      <c r="W244" s="752"/>
      <c r="X244" s="752"/>
      <c r="Y244" s="752"/>
      <c r="Z244" s="752"/>
      <c r="AA244" s="752"/>
      <c r="AB244" s="752"/>
      <c r="AC244" s="752"/>
      <c r="AD244" s="752"/>
      <c r="AE244" s="752"/>
      <c r="AF244" s="752"/>
      <c r="AG244" s="752"/>
      <c r="AH244" s="752"/>
      <c r="AI244" s="752"/>
      <c r="AJ244" s="752"/>
    </row>
    <row r="245" spans="1:36" ht="12.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c r="V245" s="752"/>
      <c r="W245" s="752"/>
      <c r="X245" s="752"/>
      <c r="Y245" s="752"/>
      <c r="Z245" s="752"/>
      <c r="AA245" s="752"/>
      <c r="AB245" s="752"/>
      <c r="AC245" s="752"/>
      <c r="AD245" s="752"/>
      <c r="AE245" s="752"/>
      <c r="AF245" s="752"/>
      <c r="AG245" s="752"/>
      <c r="AH245" s="752"/>
      <c r="AI245" s="752"/>
      <c r="AJ245" s="752"/>
    </row>
    <row r="246" spans="1:36" ht="12.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row>
    <row r="247" spans="1:36" ht="12.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row>
    <row r="248" spans="1:36" ht="12.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row>
    <row r="249" spans="1:36" ht="12.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c r="V249" s="752"/>
      <c r="W249" s="752"/>
      <c r="X249" s="752"/>
      <c r="Y249" s="752"/>
      <c r="Z249" s="752"/>
      <c r="AA249" s="752"/>
      <c r="AB249" s="752"/>
      <c r="AC249" s="752"/>
      <c r="AD249" s="752"/>
      <c r="AE249" s="752"/>
      <c r="AF249" s="752"/>
      <c r="AG249" s="752"/>
      <c r="AH249" s="752"/>
      <c r="AI249" s="752"/>
      <c r="AJ249" s="752"/>
    </row>
    <row r="250" spans="1:36" ht="12.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c r="V250" s="752"/>
      <c r="W250" s="752"/>
      <c r="X250" s="752"/>
      <c r="Y250" s="752"/>
      <c r="Z250" s="752"/>
      <c r="AA250" s="752"/>
      <c r="AB250" s="752"/>
      <c r="AC250" s="752"/>
      <c r="AD250" s="752"/>
      <c r="AE250" s="752"/>
      <c r="AF250" s="752"/>
      <c r="AG250" s="752"/>
      <c r="AH250" s="752"/>
      <c r="AI250" s="752"/>
      <c r="AJ250" s="752"/>
    </row>
    <row r="251" spans="1:36" ht="12.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c r="V251" s="752"/>
      <c r="W251" s="752"/>
      <c r="X251" s="752"/>
      <c r="Y251" s="752"/>
      <c r="Z251" s="752"/>
      <c r="AA251" s="752"/>
      <c r="AB251" s="752"/>
      <c r="AC251" s="752"/>
      <c r="AD251" s="752"/>
      <c r="AE251" s="752"/>
      <c r="AF251" s="752"/>
      <c r="AG251" s="752"/>
      <c r="AH251" s="752"/>
      <c r="AI251" s="752"/>
      <c r="AJ251" s="752"/>
    </row>
    <row r="252" spans="1:36" ht="12.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c r="V252" s="752"/>
      <c r="W252" s="752"/>
      <c r="X252" s="752"/>
      <c r="Y252" s="752"/>
      <c r="Z252" s="752"/>
      <c r="AA252" s="752"/>
      <c r="AB252" s="752"/>
      <c r="AC252" s="752"/>
      <c r="AD252" s="752"/>
      <c r="AE252" s="752"/>
      <c r="AF252" s="752"/>
      <c r="AG252" s="752"/>
      <c r="AH252" s="752"/>
      <c r="AI252" s="752"/>
      <c r="AJ252" s="752"/>
    </row>
    <row r="253" spans="1:36" ht="12.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c r="V253" s="752"/>
      <c r="W253" s="752"/>
      <c r="X253" s="752"/>
      <c r="Y253" s="752"/>
      <c r="Z253" s="752"/>
      <c r="AA253" s="752"/>
      <c r="AB253" s="752"/>
      <c r="AC253" s="752"/>
      <c r="AD253" s="752"/>
      <c r="AE253" s="752"/>
      <c r="AF253" s="752"/>
      <c r="AG253" s="752"/>
      <c r="AH253" s="752"/>
      <c r="AI253" s="752"/>
      <c r="AJ253" s="752"/>
    </row>
    <row r="254" spans="1:36" ht="12.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row>
    <row r="255" spans="1:36" ht="12.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row>
    <row r="256" spans="1:36" ht="12.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row>
    <row r="257" spans="1:36" ht="12.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752"/>
    </row>
    <row r="258" spans="1:36" ht="12.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752"/>
    </row>
    <row r="259" spans="1:36" ht="12.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752"/>
    </row>
    <row r="260" spans="1:36" ht="12.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752"/>
    </row>
    <row r="261" spans="1:36" ht="12.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752"/>
    </row>
    <row r="262" spans="1:36" ht="12.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752"/>
    </row>
    <row r="263" spans="1:36" ht="12.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752"/>
    </row>
    <row r="264" spans="1:36" ht="12.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row>
    <row r="265" spans="1:36" ht="12.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c r="V265" s="752"/>
      <c r="W265" s="752"/>
      <c r="X265" s="752"/>
      <c r="Y265" s="752"/>
      <c r="Z265" s="752"/>
      <c r="AA265" s="752"/>
      <c r="AB265" s="752"/>
      <c r="AC265" s="752"/>
      <c r="AD265" s="752"/>
      <c r="AE265" s="752"/>
      <c r="AF265" s="752"/>
      <c r="AG265" s="752"/>
      <c r="AH265" s="752"/>
      <c r="AI265" s="752"/>
      <c r="AJ265" s="752"/>
    </row>
    <row r="266" spans="1:36" ht="12.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c r="V266" s="752"/>
      <c r="W266" s="752"/>
      <c r="X266" s="752"/>
      <c r="Y266" s="752"/>
      <c r="Z266" s="752"/>
      <c r="AA266" s="752"/>
      <c r="AB266" s="752"/>
      <c r="AC266" s="752"/>
      <c r="AD266" s="752"/>
      <c r="AE266" s="752"/>
      <c r="AF266" s="752"/>
      <c r="AG266" s="752"/>
      <c r="AH266" s="752"/>
      <c r="AI266" s="752"/>
      <c r="AJ266" s="752"/>
    </row>
    <row r="267" spans="1:36" ht="12.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c r="V267" s="752"/>
      <c r="W267" s="752"/>
      <c r="X267" s="752"/>
      <c r="Y267" s="752"/>
      <c r="Z267" s="752"/>
      <c r="AA267" s="752"/>
      <c r="AB267" s="752"/>
      <c r="AC267" s="752"/>
      <c r="AD267" s="752"/>
      <c r="AE267" s="752"/>
      <c r="AF267" s="752"/>
      <c r="AG267" s="752"/>
      <c r="AH267" s="752"/>
      <c r="AI267" s="752"/>
      <c r="AJ267" s="752"/>
    </row>
    <row r="268" spans="1:36" ht="12.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c r="V268" s="752"/>
      <c r="W268" s="752"/>
      <c r="X268" s="752"/>
      <c r="Y268" s="752"/>
      <c r="Z268" s="752"/>
      <c r="AA268" s="752"/>
      <c r="AB268" s="752"/>
      <c r="AC268" s="752"/>
      <c r="AD268" s="752"/>
      <c r="AE268" s="752"/>
      <c r="AF268" s="752"/>
      <c r="AG268" s="752"/>
      <c r="AH268" s="752"/>
      <c r="AI268" s="752"/>
      <c r="AJ268" s="752"/>
    </row>
    <row r="269" spans="1:36" ht="12.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c r="V269" s="752"/>
      <c r="W269" s="752"/>
      <c r="X269" s="752"/>
      <c r="Y269" s="752"/>
      <c r="Z269" s="752"/>
      <c r="AA269" s="752"/>
      <c r="AB269" s="752"/>
      <c r="AC269" s="752"/>
      <c r="AD269" s="752"/>
      <c r="AE269" s="752"/>
      <c r="AF269" s="752"/>
      <c r="AG269" s="752"/>
      <c r="AH269" s="752"/>
      <c r="AI269" s="752"/>
      <c r="AJ269" s="752"/>
    </row>
    <row r="270" spans="1:36" ht="12.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c r="V270" s="752"/>
      <c r="W270" s="752"/>
      <c r="X270" s="752"/>
      <c r="Y270" s="752"/>
      <c r="Z270" s="752"/>
      <c r="AA270" s="752"/>
      <c r="AB270" s="752"/>
      <c r="AC270" s="752"/>
      <c r="AD270" s="752"/>
      <c r="AE270" s="752"/>
      <c r="AF270" s="752"/>
      <c r="AG270" s="752"/>
      <c r="AH270" s="752"/>
      <c r="AI270" s="752"/>
      <c r="AJ270" s="752"/>
    </row>
    <row r="271" spans="1:36" ht="12.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c r="V271" s="752"/>
      <c r="W271" s="752"/>
      <c r="X271" s="752"/>
      <c r="Y271" s="752"/>
      <c r="Z271" s="752"/>
      <c r="AA271" s="752"/>
      <c r="AB271" s="752"/>
      <c r="AC271" s="752"/>
      <c r="AD271" s="752"/>
      <c r="AE271" s="752"/>
      <c r="AF271" s="752"/>
      <c r="AG271" s="752"/>
      <c r="AH271" s="752"/>
      <c r="AI271" s="752"/>
      <c r="AJ271" s="752"/>
    </row>
    <row r="272" spans="1:36" ht="12.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c r="V272" s="752"/>
      <c r="W272" s="752"/>
      <c r="X272" s="752"/>
      <c r="Y272" s="752"/>
      <c r="Z272" s="752"/>
      <c r="AA272" s="752"/>
      <c r="AB272" s="752"/>
      <c r="AC272" s="752"/>
      <c r="AD272" s="752"/>
      <c r="AE272" s="752"/>
      <c r="AF272" s="752"/>
      <c r="AG272" s="752"/>
      <c r="AH272" s="752"/>
      <c r="AI272" s="752"/>
      <c r="AJ272" s="752"/>
    </row>
    <row r="273" spans="1:36" ht="12.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c r="V273" s="752"/>
      <c r="W273" s="752"/>
      <c r="X273" s="752"/>
      <c r="Y273" s="752"/>
      <c r="Z273" s="752"/>
      <c r="AA273" s="752"/>
      <c r="AB273" s="752"/>
      <c r="AC273" s="752"/>
      <c r="AD273" s="752"/>
      <c r="AE273" s="752"/>
      <c r="AF273" s="752"/>
      <c r="AG273" s="752"/>
      <c r="AH273" s="752"/>
      <c r="AI273" s="752"/>
      <c r="AJ273" s="752"/>
    </row>
    <row r="274" spans="1:36" ht="12.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c r="V274" s="752"/>
      <c r="W274" s="752"/>
      <c r="X274" s="752"/>
      <c r="Y274" s="752"/>
      <c r="Z274" s="752"/>
      <c r="AA274" s="752"/>
      <c r="AB274" s="752"/>
      <c r="AC274" s="752"/>
      <c r="AD274" s="752"/>
      <c r="AE274" s="752"/>
      <c r="AF274" s="752"/>
      <c r="AG274" s="752"/>
      <c r="AH274" s="752"/>
      <c r="AI274" s="752"/>
      <c r="AJ274" s="752"/>
    </row>
    <row r="275" spans="1:36" ht="12.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c r="V275" s="752"/>
      <c r="W275" s="752"/>
      <c r="X275" s="752"/>
      <c r="Y275" s="752"/>
      <c r="Z275" s="752"/>
      <c r="AA275" s="752"/>
      <c r="AB275" s="752"/>
      <c r="AC275" s="752"/>
      <c r="AD275" s="752"/>
      <c r="AE275" s="752"/>
      <c r="AF275" s="752"/>
      <c r="AG275" s="752"/>
      <c r="AH275" s="752"/>
      <c r="AI275" s="752"/>
      <c r="AJ275" s="752"/>
    </row>
    <row r="276" spans="1:36" ht="12.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c r="V276" s="752"/>
      <c r="W276" s="752"/>
      <c r="X276" s="752"/>
      <c r="Y276" s="752"/>
      <c r="Z276" s="752"/>
      <c r="AA276" s="752"/>
      <c r="AB276" s="752"/>
      <c r="AC276" s="752"/>
      <c r="AD276" s="752"/>
      <c r="AE276" s="752"/>
      <c r="AF276" s="752"/>
      <c r="AG276" s="752"/>
      <c r="AH276" s="752"/>
      <c r="AI276" s="752"/>
      <c r="AJ276" s="752"/>
    </row>
    <row r="277" spans="1:36" ht="12.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c r="V277" s="752"/>
      <c r="W277" s="752"/>
      <c r="X277" s="752"/>
      <c r="Y277" s="752"/>
      <c r="Z277" s="752"/>
      <c r="AA277" s="752"/>
      <c r="AB277" s="752"/>
      <c r="AC277" s="752"/>
      <c r="AD277" s="752"/>
      <c r="AE277" s="752"/>
      <c r="AF277" s="752"/>
      <c r="AG277" s="752"/>
      <c r="AH277" s="752"/>
      <c r="AI277" s="752"/>
      <c r="AJ277" s="752"/>
    </row>
    <row r="278" spans="1:36" ht="12.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c r="V278" s="752"/>
      <c r="W278" s="752"/>
      <c r="X278" s="752"/>
      <c r="Y278" s="752"/>
      <c r="Z278" s="752"/>
      <c r="AA278" s="752"/>
      <c r="AB278" s="752"/>
      <c r="AC278" s="752"/>
      <c r="AD278" s="752"/>
      <c r="AE278" s="752"/>
      <c r="AF278" s="752"/>
      <c r="AG278" s="752"/>
      <c r="AH278" s="752"/>
      <c r="AI278" s="752"/>
      <c r="AJ278" s="752"/>
    </row>
    <row r="279" spans="1:36" ht="12.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c r="V279" s="752"/>
      <c r="W279" s="752"/>
      <c r="X279" s="752"/>
      <c r="Y279" s="752"/>
      <c r="Z279" s="752"/>
      <c r="AA279" s="752"/>
      <c r="AB279" s="752"/>
      <c r="AC279" s="752"/>
      <c r="AD279" s="752"/>
      <c r="AE279" s="752"/>
      <c r="AF279" s="752"/>
      <c r="AG279" s="752"/>
      <c r="AH279" s="752"/>
      <c r="AI279" s="752"/>
      <c r="AJ279" s="752"/>
    </row>
    <row r="280" spans="1:36" ht="12.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c r="V280" s="752"/>
      <c r="W280" s="752"/>
      <c r="X280" s="752"/>
      <c r="Y280" s="752"/>
      <c r="Z280" s="752"/>
      <c r="AA280" s="752"/>
      <c r="AB280" s="752"/>
      <c r="AC280" s="752"/>
      <c r="AD280" s="752"/>
      <c r="AE280" s="752"/>
      <c r="AF280" s="752"/>
      <c r="AG280" s="752"/>
      <c r="AH280" s="752"/>
      <c r="AI280" s="752"/>
      <c r="AJ280" s="752"/>
    </row>
    <row r="281" spans="1:36" ht="12.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row>
    <row r="282" spans="1:36" ht="12.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row>
    <row r="283" spans="1:36" ht="12.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row>
    <row r="284" spans="1:36" ht="12.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c r="V284" s="752"/>
      <c r="W284" s="752"/>
      <c r="X284" s="752"/>
      <c r="Y284" s="752"/>
      <c r="Z284" s="752"/>
      <c r="AA284" s="752"/>
      <c r="AB284" s="752"/>
      <c r="AC284" s="752"/>
      <c r="AD284" s="752"/>
      <c r="AE284" s="752"/>
      <c r="AF284" s="752"/>
      <c r="AG284" s="752"/>
      <c r="AH284" s="752"/>
      <c r="AI284" s="752"/>
      <c r="AJ284" s="752"/>
    </row>
    <row r="285" spans="1:36" ht="12.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c r="V285" s="752"/>
      <c r="W285" s="752"/>
      <c r="X285" s="752"/>
      <c r="Y285" s="752"/>
      <c r="Z285" s="752"/>
      <c r="AA285" s="752"/>
      <c r="AB285" s="752"/>
      <c r="AC285" s="752"/>
      <c r="AD285" s="752"/>
      <c r="AE285" s="752"/>
      <c r="AF285" s="752"/>
      <c r="AG285" s="752"/>
      <c r="AH285" s="752"/>
      <c r="AI285" s="752"/>
      <c r="AJ285" s="752"/>
    </row>
    <row r="286" spans="1:36" ht="12.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c r="V286" s="752"/>
      <c r="W286" s="752"/>
      <c r="X286" s="752"/>
      <c r="Y286" s="752"/>
      <c r="Z286" s="752"/>
      <c r="AA286" s="752"/>
      <c r="AB286" s="752"/>
      <c r="AC286" s="752"/>
      <c r="AD286" s="752"/>
      <c r="AE286" s="752"/>
      <c r="AF286" s="752"/>
      <c r="AG286" s="752"/>
      <c r="AH286" s="752"/>
      <c r="AI286" s="752"/>
      <c r="AJ286" s="752"/>
    </row>
    <row r="287" spans="1:36" ht="12.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c r="V287" s="752"/>
      <c r="W287" s="752"/>
      <c r="X287" s="752"/>
      <c r="Y287" s="752"/>
      <c r="Z287" s="752"/>
      <c r="AA287" s="752"/>
      <c r="AB287" s="752"/>
      <c r="AC287" s="752"/>
      <c r="AD287" s="752"/>
      <c r="AE287" s="752"/>
      <c r="AF287" s="752"/>
      <c r="AG287" s="752"/>
      <c r="AH287" s="752"/>
      <c r="AI287" s="752"/>
      <c r="AJ287" s="752"/>
    </row>
    <row r="288" spans="1:36" ht="12.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row>
    <row r="289" spans="1:36" ht="12.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c r="V289" s="752"/>
      <c r="W289" s="752"/>
      <c r="X289" s="752"/>
      <c r="Y289" s="752"/>
      <c r="Z289" s="752"/>
      <c r="AA289" s="752"/>
      <c r="AB289" s="752"/>
      <c r="AC289" s="752"/>
      <c r="AD289" s="752"/>
      <c r="AE289" s="752"/>
      <c r="AF289" s="752"/>
      <c r="AG289" s="752"/>
      <c r="AH289" s="752"/>
      <c r="AI289" s="752"/>
      <c r="AJ289" s="752"/>
    </row>
    <row r="290" spans="1:36" ht="12.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row>
    <row r="291" spans="1:36" ht="12.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c r="V291" s="752"/>
      <c r="W291" s="752"/>
      <c r="X291" s="752"/>
      <c r="Y291" s="752"/>
      <c r="Z291" s="752"/>
      <c r="AA291" s="752"/>
      <c r="AB291" s="752"/>
      <c r="AC291" s="752"/>
      <c r="AD291" s="752"/>
      <c r="AE291" s="752"/>
      <c r="AF291" s="752"/>
      <c r="AG291" s="752"/>
      <c r="AH291" s="752"/>
      <c r="AI291" s="752"/>
      <c r="AJ291" s="752"/>
    </row>
    <row r="292" spans="1:36" ht="12.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c r="V292" s="752"/>
      <c r="W292" s="752"/>
      <c r="X292" s="752"/>
      <c r="Y292" s="752"/>
      <c r="Z292" s="752"/>
      <c r="AA292" s="752"/>
      <c r="AB292" s="752"/>
      <c r="AC292" s="752"/>
      <c r="AD292" s="752"/>
      <c r="AE292" s="752"/>
      <c r="AF292" s="752"/>
      <c r="AG292" s="752"/>
      <c r="AH292" s="752"/>
      <c r="AI292" s="752"/>
      <c r="AJ292" s="752"/>
    </row>
    <row r="293" spans="1:36" ht="12.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row>
    <row r="294" spans="1:36" ht="12.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c r="V294" s="752"/>
      <c r="W294" s="752"/>
      <c r="X294" s="752"/>
      <c r="Y294" s="752"/>
      <c r="Z294" s="752"/>
      <c r="AA294" s="752"/>
      <c r="AB294" s="752"/>
      <c r="AC294" s="752"/>
      <c r="AD294" s="752"/>
      <c r="AE294" s="752"/>
      <c r="AF294" s="752"/>
      <c r="AG294" s="752"/>
      <c r="AH294" s="752"/>
      <c r="AI294" s="752"/>
      <c r="AJ294" s="752"/>
    </row>
    <row r="295" spans="1:36" ht="12.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c r="V295" s="752"/>
      <c r="W295" s="752"/>
      <c r="X295" s="752"/>
      <c r="Y295" s="752"/>
      <c r="Z295" s="752"/>
      <c r="AA295" s="752"/>
      <c r="AB295" s="752"/>
      <c r="AC295" s="752"/>
      <c r="AD295" s="752"/>
      <c r="AE295" s="752"/>
      <c r="AF295" s="752"/>
      <c r="AG295" s="752"/>
      <c r="AH295" s="752"/>
      <c r="AI295" s="752"/>
      <c r="AJ295" s="752"/>
    </row>
    <row r="296" spans="1:36" ht="12.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c r="V296" s="752"/>
      <c r="W296" s="752"/>
      <c r="X296" s="752"/>
      <c r="Y296" s="752"/>
      <c r="Z296" s="752"/>
      <c r="AA296" s="752"/>
      <c r="AB296" s="752"/>
      <c r="AC296" s="752"/>
      <c r="AD296" s="752"/>
      <c r="AE296" s="752"/>
      <c r="AF296" s="752"/>
      <c r="AG296" s="752"/>
      <c r="AH296" s="752"/>
      <c r="AI296" s="752"/>
      <c r="AJ296" s="752"/>
    </row>
    <row r="297" spans="1:36" ht="12.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c r="V297" s="752"/>
      <c r="W297" s="752"/>
      <c r="X297" s="752"/>
      <c r="Y297" s="752"/>
      <c r="Z297" s="752"/>
      <c r="AA297" s="752"/>
      <c r="AB297" s="752"/>
      <c r="AC297" s="752"/>
      <c r="AD297" s="752"/>
      <c r="AE297" s="752"/>
      <c r="AF297" s="752"/>
      <c r="AG297" s="752"/>
      <c r="AH297" s="752"/>
      <c r="AI297" s="752"/>
      <c r="AJ297" s="752"/>
    </row>
    <row r="298" spans="1:36" ht="12.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c r="V298" s="752"/>
      <c r="W298" s="752"/>
      <c r="X298" s="752"/>
      <c r="Y298" s="752"/>
      <c r="Z298" s="752"/>
      <c r="AA298" s="752"/>
      <c r="AB298" s="752"/>
      <c r="AC298" s="752"/>
      <c r="AD298" s="752"/>
      <c r="AE298" s="752"/>
      <c r="AF298" s="752"/>
      <c r="AG298" s="752"/>
      <c r="AH298" s="752"/>
      <c r="AI298" s="752"/>
      <c r="AJ298" s="752"/>
    </row>
    <row r="299" spans="1:36" ht="12.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c r="V299" s="752"/>
      <c r="W299" s="752"/>
      <c r="X299" s="752"/>
      <c r="Y299" s="752"/>
      <c r="Z299" s="752"/>
      <c r="AA299" s="752"/>
      <c r="AB299" s="752"/>
      <c r="AC299" s="752"/>
      <c r="AD299" s="752"/>
      <c r="AE299" s="752"/>
      <c r="AF299" s="752"/>
      <c r="AG299" s="752"/>
      <c r="AH299" s="752"/>
      <c r="AI299" s="752"/>
      <c r="AJ299" s="752"/>
    </row>
    <row r="300" spans="1:36" ht="12.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row>
    <row r="301" spans="1:36" ht="12.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c r="V301" s="752"/>
      <c r="W301" s="752"/>
      <c r="X301" s="752"/>
      <c r="Y301" s="752"/>
      <c r="Z301" s="752"/>
      <c r="AA301" s="752"/>
      <c r="AB301" s="752"/>
      <c r="AC301" s="752"/>
      <c r="AD301" s="752"/>
      <c r="AE301" s="752"/>
      <c r="AF301" s="752"/>
      <c r="AG301" s="752"/>
      <c r="AH301" s="752"/>
      <c r="AI301" s="752"/>
      <c r="AJ301" s="752"/>
    </row>
    <row r="302" spans="1:36" ht="12.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c r="V302" s="752"/>
      <c r="W302" s="752"/>
      <c r="X302" s="752"/>
      <c r="Y302" s="752"/>
      <c r="Z302" s="752"/>
      <c r="AA302" s="752"/>
      <c r="AB302" s="752"/>
      <c r="AC302" s="752"/>
      <c r="AD302" s="752"/>
      <c r="AE302" s="752"/>
      <c r="AF302" s="752"/>
      <c r="AG302" s="752"/>
      <c r="AH302" s="752"/>
      <c r="AI302" s="752"/>
      <c r="AJ302" s="752"/>
    </row>
    <row r="303" spans="1:36" ht="12.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c r="V303" s="752"/>
      <c r="W303" s="752"/>
      <c r="X303" s="752"/>
      <c r="Y303" s="752"/>
      <c r="Z303" s="752"/>
      <c r="AA303" s="752"/>
      <c r="AB303" s="752"/>
      <c r="AC303" s="752"/>
      <c r="AD303" s="752"/>
      <c r="AE303" s="752"/>
      <c r="AF303" s="752"/>
      <c r="AG303" s="752"/>
      <c r="AH303" s="752"/>
      <c r="AI303" s="752"/>
      <c r="AJ303" s="752"/>
    </row>
    <row r="304" spans="1:36" ht="12.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row>
    <row r="305" spans="1:36" ht="12.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row>
    <row r="306" spans="1:36" ht="12.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row>
    <row r="307" spans="1:36" ht="12.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row>
    <row r="308" spans="1:36" ht="12.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row>
    <row r="309" spans="1:36" ht="12.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row>
    <row r="310" spans="1:36" ht="12.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row>
    <row r="311" spans="1:36" ht="12.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row>
    <row r="312" spans="1:36" ht="12.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752"/>
    </row>
    <row r="313" spans="1:36" ht="12.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row>
    <row r="314" spans="1:36" ht="12.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row>
    <row r="315" spans="1:36" ht="12.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row>
    <row r="316" spans="1:36" ht="12.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row>
    <row r="317" spans="1:36" ht="12.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c r="V317" s="752"/>
      <c r="W317" s="752"/>
      <c r="X317" s="752"/>
      <c r="Y317" s="752"/>
      <c r="Z317" s="752"/>
      <c r="AA317" s="752"/>
      <c r="AB317" s="752"/>
      <c r="AC317" s="752"/>
      <c r="AD317" s="752"/>
      <c r="AE317" s="752"/>
      <c r="AF317" s="752"/>
      <c r="AG317" s="752"/>
      <c r="AH317" s="752"/>
      <c r="AI317" s="752"/>
      <c r="AJ317" s="752"/>
    </row>
    <row r="318" spans="1:36" ht="12.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row>
    <row r="319" spans="1:36" ht="12.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row>
    <row r="320" spans="1:36" ht="12.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c r="V320" s="752"/>
      <c r="W320" s="752"/>
      <c r="X320" s="752"/>
      <c r="Y320" s="752"/>
      <c r="Z320" s="752"/>
      <c r="AA320" s="752"/>
      <c r="AB320" s="752"/>
      <c r="AC320" s="752"/>
      <c r="AD320" s="752"/>
      <c r="AE320" s="752"/>
      <c r="AF320" s="752"/>
      <c r="AG320" s="752"/>
      <c r="AH320" s="752"/>
      <c r="AI320" s="752"/>
      <c r="AJ320" s="752"/>
    </row>
    <row r="321" spans="1:36" ht="12.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row>
    <row r="322" spans="1:36" ht="12.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row>
    <row r="323" spans="1:36" ht="12.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c r="V323" s="752"/>
      <c r="W323" s="752"/>
      <c r="X323" s="752"/>
      <c r="Y323" s="752"/>
      <c r="Z323" s="752"/>
      <c r="AA323" s="752"/>
      <c r="AB323" s="752"/>
      <c r="AC323" s="752"/>
      <c r="AD323" s="752"/>
      <c r="AE323" s="752"/>
      <c r="AF323" s="752"/>
      <c r="AG323" s="752"/>
      <c r="AH323" s="752"/>
      <c r="AI323" s="752"/>
      <c r="AJ323" s="752"/>
    </row>
    <row r="324" spans="1:36" ht="12.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row>
    <row r="325" spans="1:36" ht="12.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row>
    <row r="326" spans="1:36" ht="12.75"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c r="V326" s="752"/>
      <c r="W326" s="752"/>
      <c r="X326" s="752"/>
      <c r="Y326" s="752"/>
      <c r="Z326" s="752"/>
      <c r="AA326" s="752"/>
      <c r="AB326" s="752"/>
      <c r="AC326" s="752"/>
      <c r="AD326" s="752"/>
      <c r="AE326" s="752"/>
      <c r="AF326" s="752"/>
      <c r="AG326" s="752"/>
      <c r="AH326" s="752"/>
      <c r="AI326" s="752"/>
      <c r="AJ326" s="752"/>
    </row>
    <row r="327" spans="1:36" ht="12.75"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c r="V327" s="752"/>
      <c r="W327" s="752"/>
      <c r="X327" s="752"/>
      <c r="Y327" s="752"/>
      <c r="Z327" s="752"/>
      <c r="AA327" s="752"/>
      <c r="AB327" s="752"/>
      <c r="AC327" s="752"/>
      <c r="AD327" s="752"/>
      <c r="AE327" s="752"/>
      <c r="AF327" s="752"/>
      <c r="AG327" s="752"/>
      <c r="AH327" s="752"/>
      <c r="AI327" s="752"/>
      <c r="AJ327" s="752"/>
    </row>
    <row r="328" spans="1:36" ht="12.75"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c r="V328" s="752"/>
      <c r="W328" s="752"/>
      <c r="X328" s="752"/>
      <c r="Y328" s="752"/>
      <c r="Z328" s="752"/>
      <c r="AA328" s="752"/>
      <c r="AB328" s="752"/>
      <c r="AC328" s="752"/>
      <c r="AD328" s="752"/>
      <c r="AE328" s="752"/>
      <c r="AF328" s="752"/>
      <c r="AG328" s="752"/>
      <c r="AH328" s="752"/>
      <c r="AI328" s="752"/>
      <c r="AJ328" s="752"/>
    </row>
    <row r="329" spans="1:36" ht="12.75"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row>
    <row r="330" spans="1:36" ht="12.75"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row>
    <row r="331" spans="1:36" ht="12.75"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c r="V331" s="752"/>
      <c r="W331" s="752"/>
      <c r="X331" s="752"/>
      <c r="Y331" s="752"/>
      <c r="Z331" s="752"/>
      <c r="AA331" s="752"/>
      <c r="AB331" s="752"/>
      <c r="AC331" s="752"/>
      <c r="AD331" s="752"/>
      <c r="AE331" s="752"/>
      <c r="AF331" s="752"/>
      <c r="AG331" s="752"/>
      <c r="AH331" s="752"/>
      <c r="AI331" s="752"/>
      <c r="AJ331" s="752"/>
    </row>
    <row r="332" spans="1:36" ht="12.75"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c r="V332" s="752"/>
      <c r="W332" s="752"/>
      <c r="X332" s="752"/>
      <c r="Y332" s="752"/>
      <c r="Z332" s="752"/>
      <c r="AA332" s="752"/>
      <c r="AB332" s="752"/>
      <c r="AC332" s="752"/>
      <c r="AD332" s="752"/>
      <c r="AE332" s="752"/>
      <c r="AF332" s="752"/>
      <c r="AG332" s="752"/>
      <c r="AH332" s="752"/>
      <c r="AI332" s="752"/>
      <c r="AJ332" s="752"/>
    </row>
    <row r="333" spans="1:36" ht="12.75"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c r="V333" s="752"/>
      <c r="W333" s="752"/>
      <c r="X333" s="752"/>
      <c r="Y333" s="752"/>
      <c r="Z333" s="752"/>
      <c r="AA333" s="752"/>
      <c r="AB333" s="752"/>
      <c r="AC333" s="752"/>
      <c r="AD333" s="752"/>
      <c r="AE333" s="752"/>
      <c r="AF333" s="752"/>
      <c r="AG333" s="752"/>
      <c r="AH333" s="752"/>
      <c r="AI333" s="752"/>
      <c r="AJ333" s="752"/>
    </row>
    <row r="334" spans="1:36" ht="12.75"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c r="V334" s="752"/>
      <c r="W334" s="752"/>
      <c r="X334" s="752"/>
      <c r="Y334" s="752"/>
      <c r="Z334" s="752"/>
      <c r="AA334" s="752"/>
      <c r="AB334" s="752"/>
      <c r="AC334" s="752"/>
      <c r="AD334" s="752"/>
      <c r="AE334" s="752"/>
      <c r="AF334" s="752"/>
      <c r="AG334" s="752"/>
      <c r="AH334" s="752"/>
      <c r="AI334" s="752"/>
      <c r="AJ334" s="752"/>
    </row>
    <row r="335" spans="1:36" ht="12.75"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c r="V335" s="752"/>
      <c r="W335" s="752"/>
      <c r="X335" s="752"/>
      <c r="Y335" s="752"/>
      <c r="Z335" s="752"/>
      <c r="AA335" s="752"/>
      <c r="AB335" s="752"/>
      <c r="AC335" s="752"/>
      <c r="AD335" s="752"/>
      <c r="AE335" s="752"/>
      <c r="AF335" s="752"/>
      <c r="AG335" s="752"/>
      <c r="AH335" s="752"/>
      <c r="AI335" s="752"/>
      <c r="AJ335" s="752"/>
    </row>
    <row r="336" spans="1:36" ht="12.75"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c r="V336" s="752"/>
      <c r="W336" s="752"/>
      <c r="X336" s="752"/>
      <c r="Y336" s="752"/>
      <c r="Z336" s="752"/>
      <c r="AA336" s="752"/>
      <c r="AB336" s="752"/>
      <c r="AC336" s="752"/>
      <c r="AD336" s="752"/>
      <c r="AE336" s="752"/>
      <c r="AF336" s="752"/>
      <c r="AG336" s="752"/>
      <c r="AH336" s="752"/>
      <c r="AI336" s="752"/>
      <c r="AJ336" s="752"/>
    </row>
    <row r="337" spans="1:36" ht="12.75"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row>
    <row r="338" spans="1:36" ht="12.75"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row>
    <row r="339" spans="1:36" ht="12.75"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c r="V339" s="752"/>
      <c r="W339" s="752"/>
      <c r="X339" s="752"/>
      <c r="Y339" s="752"/>
      <c r="Z339" s="752"/>
      <c r="AA339" s="752"/>
      <c r="AB339" s="752"/>
      <c r="AC339" s="752"/>
      <c r="AD339" s="752"/>
      <c r="AE339" s="752"/>
      <c r="AF339" s="752"/>
      <c r="AG339" s="752"/>
      <c r="AH339" s="752"/>
      <c r="AI339" s="752"/>
      <c r="AJ339" s="752"/>
    </row>
    <row r="340" spans="1:36" ht="12.75"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c r="V340" s="752"/>
      <c r="W340" s="752"/>
      <c r="X340" s="752"/>
      <c r="Y340" s="752"/>
      <c r="Z340" s="752"/>
      <c r="AA340" s="752"/>
      <c r="AB340" s="752"/>
      <c r="AC340" s="752"/>
      <c r="AD340" s="752"/>
      <c r="AE340" s="752"/>
      <c r="AF340" s="752"/>
      <c r="AG340" s="752"/>
      <c r="AH340" s="752"/>
      <c r="AI340" s="752"/>
      <c r="AJ340" s="752"/>
    </row>
    <row r="341" spans="1:36" ht="12.75"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c r="V341" s="752"/>
      <c r="W341" s="752"/>
      <c r="X341" s="752"/>
      <c r="Y341" s="752"/>
      <c r="Z341" s="752"/>
      <c r="AA341" s="752"/>
      <c r="AB341" s="752"/>
      <c r="AC341" s="752"/>
      <c r="AD341" s="752"/>
      <c r="AE341" s="752"/>
      <c r="AF341" s="752"/>
      <c r="AG341" s="752"/>
      <c r="AH341" s="752"/>
      <c r="AI341" s="752"/>
      <c r="AJ341" s="752"/>
    </row>
    <row r="342" spans="1:36" ht="12.75"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c r="V342" s="752"/>
      <c r="W342" s="752"/>
      <c r="X342" s="752"/>
      <c r="Y342" s="752"/>
      <c r="Z342" s="752"/>
      <c r="AA342" s="752"/>
      <c r="AB342" s="752"/>
      <c r="AC342" s="752"/>
      <c r="AD342" s="752"/>
      <c r="AE342" s="752"/>
      <c r="AF342" s="752"/>
      <c r="AG342" s="752"/>
      <c r="AH342" s="752"/>
      <c r="AI342" s="752"/>
      <c r="AJ342" s="752"/>
    </row>
    <row r="343" spans="1:36" ht="12.75"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c r="V343" s="752"/>
      <c r="W343" s="752"/>
      <c r="X343" s="752"/>
      <c r="Y343" s="752"/>
      <c r="Z343" s="752"/>
      <c r="AA343" s="752"/>
      <c r="AB343" s="752"/>
      <c r="AC343" s="752"/>
      <c r="AD343" s="752"/>
      <c r="AE343" s="752"/>
      <c r="AF343" s="752"/>
      <c r="AG343" s="752"/>
      <c r="AH343" s="752"/>
      <c r="AI343" s="752"/>
      <c r="AJ343" s="752"/>
    </row>
    <row r="344" spans="1:36" ht="12.75"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c r="V344" s="752"/>
      <c r="W344" s="752"/>
      <c r="X344" s="752"/>
      <c r="Y344" s="752"/>
      <c r="Z344" s="752"/>
      <c r="AA344" s="752"/>
      <c r="AB344" s="752"/>
      <c r="AC344" s="752"/>
      <c r="AD344" s="752"/>
      <c r="AE344" s="752"/>
      <c r="AF344" s="752"/>
      <c r="AG344" s="752"/>
      <c r="AH344" s="752"/>
      <c r="AI344" s="752"/>
      <c r="AJ344" s="752"/>
    </row>
    <row r="345" spans="1:36" ht="12.75"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c r="V345" s="752"/>
      <c r="W345" s="752"/>
      <c r="X345" s="752"/>
      <c r="Y345" s="752"/>
      <c r="Z345" s="752"/>
      <c r="AA345" s="752"/>
      <c r="AB345" s="752"/>
      <c r="AC345" s="752"/>
      <c r="AD345" s="752"/>
      <c r="AE345" s="752"/>
      <c r="AF345" s="752"/>
      <c r="AG345" s="752"/>
      <c r="AH345" s="752"/>
      <c r="AI345" s="752"/>
      <c r="AJ345" s="752"/>
    </row>
    <row r="346" spans="1:36" ht="12.75"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c r="V346" s="752"/>
      <c r="W346" s="752"/>
      <c r="X346" s="752"/>
      <c r="Y346" s="752"/>
      <c r="Z346" s="752"/>
      <c r="AA346" s="752"/>
      <c r="AB346" s="752"/>
      <c r="AC346" s="752"/>
      <c r="AD346" s="752"/>
      <c r="AE346" s="752"/>
      <c r="AF346" s="752"/>
      <c r="AG346" s="752"/>
      <c r="AH346" s="752"/>
      <c r="AI346" s="752"/>
      <c r="AJ346" s="752"/>
    </row>
    <row r="347" spans="1:36" ht="12.75"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c r="V347" s="752"/>
      <c r="W347" s="752"/>
      <c r="X347" s="752"/>
      <c r="Y347" s="752"/>
      <c r="Z347" s="752"/>
      <c r="AA347" s="752"/>
      <c r="AB347" s="752"/>
      <c r="AC347" s="752"/>
      <c r="AD347" s="752"/>
      <c r="AE347" s="752"/>
      <c r="AF347" s="752"/>
      <c r="AG347" s="752"/>
      <c r="AH347" s="752"/>
      <c r="AI347" s="752"/>
      <c r="AJ347" s="752"/>
    </row>
    <row r="348" spans="1:36" ht="12.75"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row>
    <row r="349" spans="1:36" ht="12.75"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752"/>
    </row>
    <row r="350" spans="1:36" ht="12.75"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752"/>
    </row>
    <row r="351" spans="1:36" ht="12.75"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row>
    <row r="352" spans="1:36" ht="12.75"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752"/>
    </row>
    <row r="353" spans="1:36" ht="12.75"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752"/>
    </row>
    <row r="354" spans="1:36" ht="12.75"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752"/>
    </row>
    <row r="355" spans="1:36" ht="12.75"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752"/>
    </row>
    <row r="356" spans="1:36" ht="12.75"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c r="V356" s="752"/>
      <c r="W356" s="752"/>
      <c r="X356" s="752"/>
      <c r="Y356" s="752"/>
      <c r="Z356" s="752"/>
      <c r="AA356" s="752"/>
      <c r="AB356" s="752"/>
      <c r="AC356" s="752"/>
      <c r="AD356" s="752"/>
      <c r="AE356" s="752"/>
      <c r="AF356" s="752"/>
      <c r="AG356" s="752"/>
      <c r="AH356" s="752"/>
      <c r="AI356" s="752"/>
      <c r="AJ356" s="752"/>
    </row>
    <row r="357" spans="1:36" ht="12.75"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c r="V357" s="752"/>
      <c r="W357" s="752"/>
      <c r="X357" s="752"/>
      <c r="Y357" s="752"/>
      <c r="Z357" s="752"/>
      <c r="AA357" s="752"/>
      <c r="AB357" s="752"/>
      <c r="AC357" s="752"/>
      <c r="AD357" s="752"/>
      <c r="AE357" s="752"/>
      <c r="AF357" s="752"/>
      <c r="AG357" s="752"/>
      <c r="AH357" s="752"/>
      <c r="AI357" s="752"/>
      <c r="AJ357" s="752"/>
    </row>
    <row r="358" spans="1:36" ht="12.75"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c r="V358" s="752"/>
      <c r="W358" s="752"/>
      <c r="X358" s="752"/>
      <c r="Y358" s="752"/>
      <c r="Z358" s="752"/>
      <c r="AA358" s="752"/>
      <c r="AB358" s="752"/>
      <c r="AC358" s="752"/>
      <c r="AD358" s="752"/>
      <c r="AE358" s="752"/>
      <c r="AF358" s="752"/>
      <c r="AG358" s="752"/>
      <c r="AH358" s="752"/>
      <c r="AI358" s="752"/>
      <c r="AJ358" s="752"/>
    </row>
    <row r="359" spans="1:36" ht="12.75"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c r="V359" s="752"/>
      <c r="W359" s="752"/>
      <c r="X359" s="752"/>
      <c r="Y359" s="752"/>
      <c r="Z359" s="752"/>
      <c r="AA359" s="752"/>
      <c r="AB359" s="752"/>
      <c r="AC359" s="752"/>
      <c r="AD359" s="752"/>
      <c r="AE359" s="752"/>
      <c r="AF359" s="752"/>
      <c r="AG359" s="752"/>
      <c r="AH359" s="752"/>
      <c r="AI359" s="752"/>
      <c r="AJ359" s="752"/>
    </row>
    <row r="360" spans="1:36" ht="12.75"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c r="V360" s="752"/>
      <c r="W360" s="752"/>
      <c r="X360" s="752"/>
      <c r="Y360" s="752"/>
      <c r="Z360" s="752"/>
      <c r="AA360" s="752"/>
      <c r="AB360" s="752"/>
      <c r="AC360" s="752"/>
      <c r="AD360" s="752"/>
      <c r="AE360" s="752"/>
      <c r="AF360" s="752"/>
      <c r="AG360" s="752"/>
      <c r="AH360" s="752"/>
      <c r="AI360" s="752"/>
      <c r="AJ360" s="752"/>
    </row>
    <row r="361" spans="1:36" ht="12.75"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c r="V361" s="752"/>
      <c r="W361" s="752"/>
      <c r="X361" s="752"/>
      <c r="Y361" s="752"/>
      <c r="Z361" s="752"/>
      <c r="AA361" s="752"/>
      <c r="AB361" s="752"/>
      <c r="AC361" s="752"/>
      <c r="AD361" s="752"/>
      <c r="AE361" s="752"/>
      <c r="AF361" s="752"/>
      <c r="AG361" s="752"/>
      <c r="AH361" s="752"/>
      <c r="AI361" s="752"/>
      <c r="AJ361" s="752"/>
    </row>
    <row r="362" spans="1:36" ht="12.75"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row>
    <row r="363" spans="1:36" ht="12.75"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c r="V363" s="752"/>
      <c r="W363" s="752"/>
      <c r="X363" s="752"/>
      <c r="Y363" s="752"/>
      <c r="Z363" s="752"/>
      <c r="AA363" s="752"/>
      <c r="AB363" s="752"/>
      <c r="AC363" s="752"/>
      <c r="AD363" s="752"/>
      <c r="AE363" s="752"/>
      <c r="AF363" s="752"/>
      <c r="AG363" s="752"/>
      <c r="AH363" s="752"/>
      <c r="AI363" s="752"/>
      <c r="AJ363" s="752"/>
    </row>
    <row r="364" spans="1:36" ht="12.75"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c r="V364" s="752"/>
      <c r="W364" s="752"/>
      <c r="X364" s="752"/>
      <c r="Y364" s="752"/>
      <c r="Z364" s="752"/>
      <c r="AA364" s="752"/>
      <c r="AB364" s="752"/>
      <c r="AC364" s="752"/>
      <c r="AD364" s="752"/>
      <c r="AE364" s="752"/>
      <c r="AF364" s="752"/>
      <c r="AG364" s="752"/>
      <c r="AH364" s="752"/>
      <c r="AI364" s="752"/>
      <c r="AJ364" s="752"/>
    </row>
    <row r="365" spans="1:36" ht="12.75"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c r="V365" s="752"/>
      <c r="W365" s="752"/>
      <c r="X365" s="752"/>
      <c r="Y365" s="752"/>
      <c r="Z365" s="752"/>
      <c r="AA365" s="752"/>
      <c r="AB365" s="752"/>
      <c r="AC365" s="752"/>
      <c r="AD365" s="752"/>
      <c r="AE365" s="752"/>
      <c r="AF365" s="752"/>
      <c r="AG365" s="752"/>
      <c r="AH365" s="752"/>
      <c r="AI365" s="752"/>
      <c r="AJ365" s="752"/>
    </row>
    <row r="366" spans="1:36" ht="12.75"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c r="V366" s="752"/>
      <c r="W366" s="752"/>
      <c r="X366" s="752"/>
      <c r="Y366" s="752"/>
      <c r="Z366" s="752"/>
      <c r="AA366" s="752"/>
      <c r="AB366" s="752"/>
      <c r="AC366" s="752"/>
      <c r="AD366" s="752"/>
      <c r="AE366" s="752"/>
      <c r="AF366" s="752"/>
      <c r="AG366" s="752"/>
      <c r="AH366" s="752"/>
      <c r="AI366" s="752"/>
      <c r="AJ366" s="752"/>
    </row>
    <row r="367" spans="1:36" ht="12.75"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c r="V367" s="752"/>
      <c r="W367" s="752"/>
      <c r="X367" s="752"/>
      <c r="Y367" s="752"/>
      <c r="Z367" s="752"/>
      <c r="AA367" s="752"/>
      <c r="AB367" s="752"/>
      <c r="AC367" s="752"/>
      <c r="AD367" s="752"/>
      <c r="AE367" s="752"/>
      <c r="AF367" s="752"/>
      <c r="AG367" s="752"/>
      <c r="AH367" s="752"/>
      <c r="AI367" s="752"/>
      <c r="AJ367" s="752"/>
    </row>
    <row r="368" spans="1:36" ht="12.75"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c r="V368" s="752"/>
      <c r="W368" s="752"/>
      <c r="X368" s="752"/>
      <c r="Y368" s="752"/>
      <c r="Z368" s="752"/>
      <c r="AA368" s="752"/>
      <c r="AB368" s="752"/>
      <c r="AC368" s="752"/>
      <c r="AD368" s="752"/>
      <c r="AE368" s="752"/>
      <c r="AF368" s="752"/>
      <c r="AG368" s="752"/>
      <c r="AH368" s="752"/>
      <c r="AI368" s="752"/>
      <c r="AJ368" s="752"/>
    </row>
    <row r="369" spans="1:36" ht="12.75"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row>
    <row r="370" spans="1:36" ht="12.75"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c r="V370" s="752"/>
      <c r="W370" s="752"/>
      <c r="X370" s="752"/>
      <c r="Y370" s="752"/>
      <c r="Z370" s="752"/>
      <c r="AA370" s="752"/>
      <c r="AB370" s="752"/>
      <c r="AC370" s="752"/>
      <c r="AD370" s="752"/>
      <c r="AE370" s="752"/>
      <c r="AF370" s="752"/>
      <c r="AG370" s="752"/>
      <c r="AH370" s="752"/>
      <c r="AI370" s="752"/>
      <c r="AJ370" s="752"/>
    </row>
    <row r="371" spans="1:36" ht="12.75"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c r="V371" s="752"/>
      <c r="W371" s="752"/>
      <c r="X371" s="752"/>
      <c r="Y371" s="752"/>
      <c r="Z371" s="752"/>
      <c r="AA371" s="752"/>
      <c r="AB371" s="752"/>
      <c r="AC371" s="752"/>
      <c r="AD371" s="752"/>
      <c r="AE371" s="752"/>
      <c r="AF371" s="752"/>
      <c r="AG371" s="752"/>
      <c r="AH371" s="752"/>
      <c r="AI371" s="752"/>
      <c r="AJ371" s="752"/>
    </row>
    <row r="372" spans="1:36" ht="12.75"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c r="V372" s="752"/>
      <c r="W372" s="752"/>
      <c r="X372" s="752"/>
      <c r="Y372" s="752"/>
      <c r="Z372" s="752"/>
      <c r="AA372" s="752"/>
      <c r="AB372" s="752"/>
      <c r="AC372" s="752"/>
      <c r="AD372" s="752"/>
      <c r="AE372" s="752"/>
      <c r="AF372" s="752"/>
      <c r="AG372" s="752"/>
      <c r="AH372" s="752"/>
      <c r="AI372" s="752"/>
      <c r="AJ372" s="752"/>
    </row>
    <row r="373" spans="1:36" ht="12.75"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row>
    <row r="374" spans="1:36" ht="12.75"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row>
    <row r="375" spans="1:36" ht="12.75"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c r="V375" s="752"/>
      <c r="W375" s="752"/>
      <c r="X375" s="752"/>
      <c r="Y375" s="752"/>
      <c r="Z375" s="752"/>
      <c r="AA375" s="752"/>
      <c r="AB375" s="752"/>
      <c r="AC375" s="752"/>
      <c r="AD375" s="752"/>
      <c r="AE375" s="752"/>
      <c r="AF375" s="752"/>
      <c r="AG375" s="752"/>
      <c r="AH375" s="752"/>
      <c r="AI375" s="752"/>
      <c r="AJ375" s="752"/>
    </row>
    <row r="376" spans="1:36" ht="12.75"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c r="V376" s="752"/>
      <c r="W376" s="752"/>
      <c r="X376" s="752"/>
      <c r="Y376" s="752"/>
      <c r="Z376" s="752"/>
      <c r="AA376" s="752"/>
      <c r="AB376" s="752"/>
      <c r="AC376" s="752"/>
      <c r="AD376" s="752"/>
      <c r="AE376" s="752"/>
      <c r="AF376" s="752"/>
      <c r="AG376" s="752"/>
      <c r="AH376" s="752"/>
      <c r="AI376" s="752"/>
      <c r="AJ376" s="752"/>
    </row>
    <row r="377" spans="1:36" ht="12.75"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c r="V377" s="752"/>
      <c r="W377" s="752"/>
      <c r="X377" s="752"/>
      <c r="Y377" s="752"/>
      <c r="Z377" s="752"/>
      <c r="AA377" s="752"/>
      <c r="AB377" s="752"/>
      <c r="AC377" s="752"/>
      <c r="AD377" s="752"/>
      <c r="AE377" s="752"/>
      <c r="AF377" s="752"/>
      <c r="AG377" s="752"/>
      <c r="AH377" s="752"/>
      <c r="AI377" s="752"/>
      <c r="AJ377" s="752"/>
    </row>
    <row r="378" spans="1:36" ht="12.75"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c r="V378" s="752"/>
      <c r="W378" s="752"/>
      <c r="X378" s="752"/>
      <c r="Y378" s="752"/>
      <c r="Z378" s="752"/>
      <c r="AA378" s="752"/>
      <c r="AB378" s="752"/>
      <c r="AC378" s="752"/>
      <c r="AD378" s="752"/>
      <c r="AE378" s="752"/>
      <c r="AF378" s="752"/>
      <c r="AG378" s="752"/>
      <c r="AH378" s="752"/>
      <c r="AI378" s="752"/>
      <c r="AJ378" s="752"/>
    </row>
    <row r="379" spans="1:36" ht="12.75"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c r="V379" s="752"/>
      <c r="W379" s="752"/>
      <c r="X379" s="752"/>
      <c r="Y379" s="752"/>
      <c r="Z379" s="752"/>
      <c r="AA379" s="752"/>
      <c r="AB379" s="752"/>
      <c r="AC379" s="752"/>
      <c r="AD379" s="752"/>
      <c r="AE379" s="752"/>
      <c r="AF379" s="752"/>
      <c r="AG379" s="752"/>
      <c r="AH379" s="752"/>
      <c r="AI379" s="752"/>
      <c r="AJ379" s="752"/>
    </row>
    <row r="380" spans="1:36" ht="12.75"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c r="V380" s="752"/>
      <c r="W380" s="752"/>
      <c r="X380" s="752"/>
      <c r="Y380" s="752"/>
      <c r="Z380" s="752"/>
      <c r="AA380" s="752"/>
      <c r="AB380" s="752"/>
      <c r="AC380" s="752"/>
      <c r="AD380" s="752"/>
      <c r="AE380" s="752"/>
      <c r="AF380" s="752"/>
      <c r="AG380" s="752"/>
      <c r="AH380" s="752"/>
      <c r="AI380" s="752"/>
      <c r="AJ380" s="752"/>
    </row>
    <row r="381" spans="1:36" ht="12.75"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c r="V381" s="752"/>
      <c r="W381" s="752"/>
      <c r="X381" s="752"/>
      <c r="Y381" s="752"/>
      <c r="Z381" s="752"/>
      <c r="AA381" s="752"/>
      <c r="AB381" s="752"/>
      <c r="AC381" s="752"/>
      <c r="AD381" s="752"/>
      <c r="AE381" s="752"/>
      <c r="AF381" s="752"/>
      <c r="AG381" s="752"/>
      <c r="AH381" s="752"/>
      <c r="AI381" s="752"/>
      <c r="AJ381" s="752"/>
    </row>
    <row r="382" spans="1:36" ht="12.75"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c r="V382" s="752"/>
      <c r="W382" s="752"/>
      <c r="X382" s="752"/>
      <c r="Y382" s="752"/>
      <c r="Z382" s="752"/>
      <c r="AA382" s="752"/>
      <c r="AB382" s="752"/>
      <c r="AC382" s="752"/>
      <c r="AD382" s="752"/>
      <c r="AE382" s="752"/>
      <c r="AF382" s="752"/>
      <c r="AG382" s="752"/>
      <c r="AH382" s="752"/>
      <c r="AI382" s="752"/>
      <c r="AJ382" s="752"/>
    </row>
    <row r="383" spans="1:36" ht="12.75"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row>
    <row r="384" spans="1:36" ht="12.75"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row>
    <row r="385" spans="1:36" ht="12.75"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c r="V385" s="752"/>
      <c r="W385" s="752"/>
      <c r="X385" s="752"/>
      <c r="Y385" s="752"/>
      <c r="Z385" s="752"/>
      <c r="AA385" s="752"/>
      <c r="AB385" s="752"/>
      <c r="AC385" s="752"/>
      <c r="AD385" s="752"/>
      <c r="AE385" s="752"/>
      <c r="AF385" s="752"/>
      <c r="AG385" s="752"/>
      <c r="AH385" s="752"/>
      <c r="AI385" s="752"/>
      <c r="AJ385" s="752"/>
    </row>
    <row r="386" spans="1:36" ht="12.75"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c r="V386" s="752"/>
      <c r="W386" s="752"/>
      <c r="X386" s="752"/>
      <c r="Y386" s="752"/>
      <c r="Z386" s="752"/>
      <c r="AA386" s="752"/>
      <c r="AB386" s="752"/>
      <c r="AC386" s="752"/>
      <c r="AD386" s="752"/>
      <c r="AE386" s="752"/>
      <c r="AF386" s="752"/>
      <c r="AG386" s="752"/>
      <c r="AH386" s="752"/>
      <c r="AI386" s="752"/>
      <c r="AJ386" s="752"/>
    </row>
    <row r="387" spans="1:36" ht="12.75"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c r="V387" s="752"/>
      <c r="W387" s="752"/>
      <c r="X387" s="752"/>
      <c r="Y387" s="752"/>
      <c r="Z387" s="752"/>
      <c r="AA387" s="752"/>
      <c r="AB387" s="752"/>
      <c r="AC387" s="752"/>
      <c r="AD387" s="752"/>
      <c r="AE387" s="752"/>
      <c r="AF387" s="752"/>
      <c r="AG387" s="752"/>
      <c r="AH387" s="752"/>
      <c r="AI387" s="752"/>
      <c r="AJ387" s="752"/>
    </row>
    <row r="388" spans="1:36" ht="12.75"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c r="V388" s="752"/>
      <c r="W388" s="752"/>
      <c r="X388" s="752"/>
      <c r="Y388" s="752"/>
      <c r="Z388" s="752"/>
      <c r="AA388" s="752"/>
      <c r="AB388" s="752"/>
      <c r="AC388" s="752"/>
      <c r="AD388" s="752"/>
      <c r="AE388" s="752"/>
      <c r="AF388" s="752"/>
      <c r="AG388" s="752"/>
      <c r="AH388" s="752"/>
      <c r="AI388" s="752"/>
      <c r="AJ388" s="752"/>
    </row>
    <row r="389" spans="1:36" ht="12.75"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c r="V389" s="752"/>
      <c r="W389" s="752"/>
      <c r="X389" s="752"/>
      <c r="Y389" s="752"/>
      <c r="Z389" s="752"/>
      <c r="AA389" s="752"/>
      <c r="AB389" s="752"/>
      <c r="AC389" s="752"/>
      <c r="AD389" s="752"/>
      <c r="AE389" s="752"/>
      <c r="AF389" s="752"/>
      <c r="AG389" s="752"/>
      <c r="AH389" s="752"/>
      <c r="AI389" s="752"/>
      <c r="AJ389" s="752"/>
    </row>
    <row r="390" spans="1:36" ht="12.75"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c r="V390" s="752"/>
      <c r="W390" s="752"/>
      <c r="X390" s="752"/>
      <c r="Y390" s="752"/>
      <c r="Z390" s="752"/>
      <c r="AA390" s="752"/>
      <c r="AB390" s="752"/>
      <c r="AC390" s="752"/>
      <c r="AD390" s="752"/>
      <c r="AE390" s="752"/>
      <c r="AF390" s="752"/>
      <c r="AG390" s="752"/>
      <c r="AH390" s="752"/>
      <c r="AI390" s="752"/>
      <c r="AJ390" s="752"/>
    </row>
    <row r="391" spans="1:36" ht="12.75"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c r="V391" s="752"/>
      <c r="W391" s="752"/>
      <c r="X391" s="752"/>
      <c r="Y391" s="752"/>
      <c r="Z391" s="752"/>
      <c r="AA391" s="752"/>
      <c r="AB391" s="752"/>
      <c r="AC391" s="752"/>
      <c r="AD391" s="752"/>
      <c r="AE391" s="752"/>
      <c r="AF391" s="752"/>
      <c r="AG391" s="752"/>
      <c r="AH391" s="752"/>
      <c r="AI391" s="752"/>
      <c r="AJ391" s="752"/>
    </row>
    <row r="392" spans="1:36" ht="12.75"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c r="V392" s="752"/>
      <c r="W392" s="752"/>
      <c r="X392" s="752"/>
      <c r="Y392" s="752"/>
      <c r="Z392" s="752"/>
      <c r="AA392" s="752"/>
      <c r="AB392" s="752"/>
      <c r="AC392" s="752"/>
      <c r="AD392" s="752"/>
      <c r="AE392" s="752"/>
      <c r="AF392" s="752"/>
      <c r="AG392" s="752"/>
      <c r="AH392" s="752"/>
      <c r="AI392" s="752"/>
      <c r="AJ392" s="752"/>
    </row>
    <row r="393" spans="1:36" ht="12.75"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c r="V393" s="752"/>
      <c r="W393" s="752"/>
      <c r="X393" s="752"/>
      <c r="Y393" s="752"/>
      <c r="Z393" s="752"/>
      <c r="AA393" s="752"/>
      <c r="AB393" s="752"/>
      <c r="AC393" s="752"/>
      <c r="AD393" s="752"/>
      <c r="AE393" s="752"/>
      <c r="AF393" s="752"/>
      <c r="AG393" s="752"/>
      <c r="AH393" s="752"/>
      <c r="AI393" s="752"/>
      <c r="AJ393" s="752"/>
    </row>
    <row r="394" spans="1:36" ht="12.75"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c r="V394" s="752"/>
      <c r="W394" s="752"/>
      <c r="X394" s="752"/>
      <c r="Y394" s="752"/>
      <c r="Z394" s="752"/>
      <c r="AA394" s="752"/>
      <c r="AB394" s="752"/>
      <c r="AC394" s="752"/>
      <c r="AD394" s="752"/>
      <c r="AE394" s="752"/>
      <c r="AF394" s="752"/>
      <c r="AG394" s="752"/>
      <c r="AH394" s="752"/>
      <c r="AI394" s="752"/>
      <c r="AJ394" s="752"/>
    </row>
    <row r="395" spans="1:36" ht="12.75"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c r="V395" s="752"/>
      <c r="W395" s="752"/>
      <c r="X395" s="752"/>
      <c r="Y395" s="752"/>
      <c r="Z395" s="752"/>
      <c r="AA395" s="752"/>
      <c r="AB395" s="752"/>
      <c r="AC395" s="752"/>
      <c r="AD395" s="752"/>
      <c r="AE395" s="752"/>
      <c r="AF395" s="752"/>
      <c r="AG395" s="752"/>
      <c r="AH395" s="752"/>
      <c r="AI395" s="752"/>
      <c r="AJ395" s="752"/>
    </row>
    <row r="396" spans="1:36" ht="12.75"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c r="V396" s="752"/>
      <c r="W396" s="752"/>
      <c r="X396" s="752"/>
      <c r="Y396" s="752"/>
      <c r="Z396" s="752"/>
      <c r="AA396" s="752"/>
      <c r="AB396" s="752"/>
      <c r="AC396" s="752"/>
      <c r="AD396" s="752"/>
      <c r="AE396" s="752"/>
      <c r="AF396" s="752"/>
      <c r="AG396" s="752"/>
      <c r="AH396" s="752"/>
      <c r="AI396" s="752"/>
      <c r="AJ396" s="752"/>
    </row>
    <row r="397" spans="1:36" ht="12.75"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c r="V397" s="752"/>
      <c r="W397" s="752"/>
      <c r="X397" s="752"/>
      <c r="Y397" s="752"/>
      <c r="Z397" s="752"/>
      <c r="AA397" s="752"/>
      <c r="AB397" s="752"/>
      <c r="AC397" s="752"/>
      <c r="AD397" s="752"/>
      <c r="AE397" s="752"/>
      <c r="AF397" s="752"/>
      <c r="AG397" s="752"/>
      <c r="AH397" s="752"/>
      <c r="AI397" s="752"/>
      <c r="AJ397" s="752"/>
    </row>
    <row r="398" spans="1:36" ht="12.75"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c r="V398" s="752"/>
      <c r="W398" s="752"/>
      <c r="X398" s="752"/>
      <c r="Y398" s="752"/>
      <c r="Z398" s="752"/>
      <c r="AA398" s="752"/>
      <c r="AB398" s="752"/>
      <c r="AC398" s="752"/>
      <c r="AD398" s="752"/>
      <c r="AE398" s="752"/>
      <c r="AF398" s="752"/>
      <c r="AG398" s="752"/>
      <c r="AH398" s="752"/>
      <c r="AI398" s="752"/>
      <c r="AJ398" s="752"/>
    </row>
    <row r="399" spans="1:36" ht="12.75"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c r="V399" s="752"/>
      <c r="W399" s="752"/>
      <c r="X399" s="752"/>
      <c r="Y399" s="752"/>
      <c r="Z399" s="752"/>
      <c r="AA399" s="752"/>
      <c r="AB399" s="752"/>
      <c r="AC399" s="752"/>
      <c r="AD399" s="752"/>
      <c r="AE399" s="752"/>
      <c r="AF399" s="752"/>
      <c r="AG399" s="752"/>
      <c r="AH399" s="752"/>
      <c r="AI399" s="752"/>
      <c r="AJ399" s="752"/>
    </row>
    <row r="400" spans="1:36" ht="12.75"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752"/>
    </row>
    <row r="401" spans="1:36" ht="12.75"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c r="V401" s="752"/>
      <c r="W401" s="752"/>
      <c r="X401" s="752"/>
      <c r="Y401" s="752"/>
      <c r="Z401" s="752"/>
      <c r="AA401" s="752"/>
      <c r="AB401" s="752"/>
      <c r="AC401" s="752"/>
      <c r="AD401" s="752"/>
      <c r="AE401" s="752"/>
      <c r="AF401" s="752"/>
      <c r="AG401" s="752"/>
      <c r="AH401" s="752"/>
      <c r="AI401" s="752"/>
      <c r="AJ401" s="752"/>
    </row>
    <row r="402" spans="1:36" ht="12.75"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c r="V402" s="752"/>
      <c r="W402" s="752"/>
      <c r="X402" s="752"/>
      <c r="Y402" s="752"/>
      <c r="Z402" s="752"/>
      <c r="AA402" s="752"/>
      <c r="AB402" s="752"/>
      <c r="AC402" s="752"/>
      <c r="AD402" s="752"/>
      <c r="AE402" s="752"/>
      <c r="AF402" s="752"/>
      <c r="AG402" s="752"/>
      <c r="AH402" s="752"/>
      <c r="AI402" s="752"/>
      <c r="AJ402" s="752"/>
    </row>
    <row r="403" spans="1:36" ht="12.75"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c r="V403" s="752"/>
      <c r="W403" s="752"/>
      <c r="X403" s="752"/>
      <c r="Y403" s="752"/>
      <c r="Z403" s="752"/>
      <c r="AA403" s="752"/>
      <c r="AB403" s="752"/>
      <c r="AC403" s="752"/>
      <c r="AD403" s="752"/>
      <c r="AE403" s="752"/>
      <c r="AF403" s="752"/>
      <c r="AG403" s="752"/>
      <c r="AH403" s="752"/>
      <c r="AI403" s="752"/>
      <c r="AJ403" s="752"/>
    </row>
    <row r="404" spans="1:36" ht="12.75"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c r="V404" s="752"/>
      <c r="W404" s="752"/>
      <c r="X404" s="752"/>
      <c r="Y404" s="752"/>
      <c r="Z404" s="752"/>
      <c r="AA404" s="752"/>
      <c r="AB404" s="752"/>
      <c r="AC404" s="752"/>
      <c r="AD404" s="752"/>
      <c r="AE404" s="752"/>
      <c r="AF404" s="752"/>
      <c r="AG404" s="752"/>
      <c r="AH404" s="752"/>
      <c r="AI404" s="752"/>
      <c r="AJ404" s="752"/>
    </row>
    <row r="405" spans="1:36" ht="12.75"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c r="V405" s="752"/>
      <c r="W405" s="752"/>
      <c r="X405" s="752"/>
      <c r="Y405" s="752"/>
      <c r="Z405" s="752"/>
      <c r="AA405" s="752"/>
      <c r="AB405" s="752"/>
      <c r="AC405" s="752"/>
      <c r="AD405" s="752"/>
      <c r="AE405" s="752"/>
      <c r="AF405" s="752"/>
      <c r="AG405" s="752"/>
      <c r="AH405" s="752"/>
      <c r="AI405" s="752"/>
      <c r="AJ405" s="752"/>
    </row>
    <row r="406" spans="1:36" ht="12.75"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c r="V406" s="752"/>
      <c r="W406" s="752"/>
      <c r="X406" s="752"/>
      <c r="Y406" s="752"/>
      <c r="Z406" s="752"/>
      <c r="AA406" s="752"/>
      <c r="AB406" s="752"/>
      <c r="AC406" s="752"/>
      <c r="AD406" s="752"/>
      <c r="AE406" s="752"/>
      <c r="AF406" s="752"/>
      <c r="AG406" s="752"/>
      <c r="AH406" s="752"/>
      <c r="AI406" s="752"/>
      <c r="AJ406" s="752"/>
    </row>
    <row r="407" spans="1:36" ht="12.75"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c r="V407" s="752"/>
      <c r="W407" s="752"/>
      <c r="X407" s="752"/>
      <c r="Y407" s="752"/>
      <c r="Z407" s="752"/>
      <c r="AA407" s="752"/>
      <c r="AB407" s="752"/>
      <c r="AC407" s="752"/>
      <c r="AD407" s="752"/>
      <c r="AE407" s="752"/>
      <c r="AF407" s="752"/>
      <c r="AG407" s="752"/>
      <c r="AH407" s="752"/>
      <c r="AI407" s="752"/>
      <c r="AJ407" s="752"/>
    </row>
    <row r="408" spans="1:36" ht="12.75"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c r="V408" s="752"/>
      <c r="W408" s="752"/>
      <c r="X408" s="752"/>
      <c r="Y408" s="752"/>
      <c r="Z408" s="752"/>
      <c r="AA408" s="752"/>
      <c r="AB408" s="752"/>
      <c r="AC408" s="752"/>
      <c r="AD408" s="752"/>
      <c r="AE408" s="752"/>
      <c r="AF408" s="752"/>
      <c r="AG408" s="752"/>
      <c r="AH408" s="752"/>
      <c r="AI408" s="752"/>
      <c r="AJ408" s="752"/>
    </row>
    <row r="409" spans="1:36" ht="12.75"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c r="V409" s="752"/>
      <c r="W409" s="752"/>
      <c r="X409" s="752"/>
      <c r="Y409" s="752"/>
      <c r="Z409" s="752"/>
      <c r="AA409" s="752"/>
      <c r="AB409" s="752"/>
      <c r="AC409" s="752"/>
      <c r="AD409" s="752"/>
      <c r="AE409" s="752"/>
      <c r="AF409" s="752"/>
      <c r="AG409" s="752"/>
      <c r="AH409" s="752"/>
      <c r="AI409" s="752"/>
      <c r="AJ409" s="752"/>
    </row>
    <row r="410" spans="1:36" ht="12.75"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c r="V410" s="752"/>
      <c r="W410" s="752"/>
      <c r="X410" s="752"/>
      <c r="Y410" s="752"/>
      <c r="Z410" s="752"/>
      <c r="AA410" s="752"/>
      <c r="AB410" s="752"/>
      <c r="AC410" s="752"/>
      <c r="AD410" s="752"/>
      <c r="AE410" s="752"/>
      <c r="AF410" s="752"/>
      <c r="AG410" s="752"/>
      <c r="AH410" s="752"/>
      <c r="AI410" s="752"/>
      <c r="AJ410" s="752"/>
    </row>
    <row r="411" spans="1:36" ht="12.75"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c r="V411" s="752"/>
      <c r="W411" s="752"/>
      <c r="X411" s="752"/>
      <c r="Y411" s="752"/>
      <c r="Z411" s="752"/>
      <c r="AA411" s="752"/>
      <c r="AB411" s="752"/>
      <c r="AC411" s="752"/>
      <c r="AD411" s="752"/>
      <c r="AE411" s="752"/>
      <c r="AF411" s="752"/>
      <c r="AG411" s="752"/>
      <c r="AH411" s="752"/>
      <c r="AI411" s="752"/>
      <c r="AJ411" s="752"/>
    </row>
    <row r="412" spans="1:36" ht="12.75"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c r="V412" s="752"/>
      <c r="W412" s="752"/>
      <c r="X412" s="752"/>
      <c r="Y412" s="752"/>
      <c r="Z412" s="752"/>
      <c r="AA412" s="752"/>
      <c r="AB412" s="752"/>
      <c r="AC412" s="752"/>
      <c r="AD412" s="752"/>
      <c r="AE412" s="752"/>
      <c r="AF412" s="752"/>
      <c r="AG412" s="752"/>
      <c r="AH412" s="752"/>
      <c r="AI412" s="752"/>
      <c r="AJ412" s="752"/>
    </row>
    <row r="413" spans="1:36" ht="12.75"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c r="V413" s="752"/>
      <c r="W413" s="752"/>
      <c r="X413" s="752"/>
      <c r="Y413" s="752"/>
      <c r="Z413" s="752"/>
      <c r="AA413" s="752"/>
      <c r="AB413" s="752"/>
      <c r="AC413" s="752"/>
      <c r="AD413" s="752"/>
      <c r="AE413" s="752"/>
      <c r="AF413" s="752"/>
      <c r="AG413" s="752"/>
      <c r="AH413" s="752"/>
      <c r="AI413" s="752"/>
      <c r="AJ413" s="752"/>
    </row>
    <row r="414" spans="1:36" ht="12.75"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c r="V414" s="752"/>
      <c r="W414" s="752"/>
      <c r="X414" s="752"/>
      <c r="Y414" s="752"/>
      <c r="Z414" s="752"/>
      <c r="AA414" s="752"/>
      <c r="AB414" s="752"/>
      <c r="AC414" s="752"/>
      <c r="AD414" s="752"/>
      <c r="AE414" s="752"/>
      <c r="AF414" s="752"/>
      <c r="AG414" s="752"/>
      <c r="AH414" s="752"/>
      <c r="AI414" s="752"/>
      <c r="AJ414" s="752"/>
    </row>
    <row r="415" spans="1:36" ht="12.75"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c r="V415" s="752"/>
      <c r="W415" s="752"/>
      <c r="X415" s="752"/>
      <c r="Y415" s="752"/>
      <c r="Z415" s="752"/>
      <c r="AA415" s="752"/>
      <c r="AB415" s="752"/>
      <c r="AC415" s="752"/>
      <c r="AD415" s="752"/>
      <c r="AE415" s="752"/>
      <c r="AF415" s="752"/>
      <c r="AG415" s="752"/>
      <c r="AH415" s="752"/>
      <c r="AI415" s="752"/>
      <c r="AJ415" s="752"/>
    </row>
    <row r="416" spans="1:36" ht="12.75"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c r="V416" s="752"/>
      <c r="W416" s="752"/>
      <c r="X416" s="752"/>
      <c r="Y416" s="752"/>
      <c r="Z416" s="752"/>
      <c r="AA416" s="752"/>
      <c r="AB416" s="752"/>
      <c r="AC416" s="752"/>
      <c r="AD416" s="752"/>
      <c r="AE416" s="752"/>
      <c r="AF416" s="752"/>
      <c r="AG416" s="752"/>
      <c r="AH416" s="752"/>
      <c r="AI416" s="752"/>
      <c r="AJ416" s="752"/>
    </row>
    <row r="417" spans="1:36" ht="12.75"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c r="V417" s="752"/>
      <c r="W417" s="752"/>
      <c r="X417" s="752"/>
      <c r="Y417" s="752"/>
      <c r="Z417" s="752"/>
      <c r="AA417" s="752"/>
      <c r="AB417" s="752"/>
      <c r="AC417" s="752"/>
      <c r="AD417" s="752"/>
      <c r="AE417" s="752"/>
      <c r="AF417" s="752"/>
      <c r="AG417" s="752"/>
      <c r="AH417" s="752"/>
      <c r="AI417" s="752"/>
      <c r="AJ417" s="752"/>
    </row>
    <row r="418" spans="1:36" ht="12.75"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c r="V418" s="752"/>
      <c r="W418" s="752"/>
      <c r="X418" s="752"/>
      <c r="Y418" s="752"/>
      <c r="Z418" s="752"/>
      <c r="AA418" s="752"/>
      <c r="AB418" s="752"/>
      <c r="AC418" s="752"/>
      <c r="AD418" s="752"/>
      <c r="AE418" s="752"/>
      <c r="AF418" s="752"/>
      <c r="AG418" s="752"/>
      <c r="AH418" s="752"/>
      <c r="AI418" s="752"/>
      <c r="AJ418" s="752"/>
    </row>
    <row r="419" spans="1:36" ht="12.75"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c r="V419" s="752"/>
      <c r="W419" s="752"/>
      <c r="X419" s="752"/>
      <c r="Y419" s="752"/>
      <c r="Z419" s="752"/>
      <c r="AA419" s="752"/>
      <c r="AB419" s="752"/>
      <c r="AC419" s="752"/>
      <c r="AD419" s="752"/>
      <c r="AE419" s="752"/>
      <c r="AF419" s="752"/>
      <c r="AG419" s="752"/>
      <c r="AH419" s="752"/>
      <c r="AI419" s="752"/>
      <c r="AJ419" s="752"/>
    </row>
    <row r="420" spans="1:36" ht="12.75"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c r="V420" s="752"/>
      <c r="W420" s="752"/>
      <c r="X420" s="752"/>
      <c r="Y420" s="752"/>
      <c r="Z420" s="752"/>
      <c r="AA420" s="752"/>
      <c r="AB420" s="752"/>
      <c r="AC420" s="752"/>
      <c r="AD420" s="752"/>
      <c r="AE420" s="752"/>
      <c r="AF420" s="752"/>
      <c r="AG420" s="752"/>
      <c r="AH420" s="752"/>
      <c r="AI420" s="752"/>
      <c r="AJ420" s="752"/>
    </row>
    <row r="421" spans="1:36" ht="12.75"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c r="V421" s="752"/>
      <c r="W421" s="752"/>
      <c r="X421" s="752"/>
      <c r="Y421" s="752"/>
      <c r="Z421" s="752"/>
      <c r="AA421" s="752"/>
      <c r="AB421" s="752"/>
      <c r="AC421" s="752"/>
      <c r="AD421" s="752"/>
      <c r="AE421" s="752"/>
      <c r="AF421" s="752"/>
      <c r="AG421" s="752"/>
      <c r="AH421" s="752"/>
      <c r="AI421" s="752"/>
      <c r="AJ421" s="752"/>
    </row>
    <row r="422" spans="1:36" ht="12.75"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c r="V422" s="752"/>
      <c r="W422" s="752"/>
      <c r="X422" s="752"/>
      <c r="Y422" s="752"/>
      <c r="Z422" s="752"/>
      <c r="AA422" s="752"/>
      <c r="AB422" s="752"/>
      <c r="AC422" s="752"/>
      <c r="AD422" s="752"/>
      <c r="AE422" s="752"/>
      <c r="AF422" s="752"/>
      <c r="AG422" s="752"/>
      <c r="AH422" s="752"/>
      <c r="AI422" s="752"/>
      <c r="AJ422" s="752"/>
    </row>
    <row r="423" spans="1:36" ht="12.75"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c r="V423" s="752"/>
      <c r="W423" s="752"/>
      <c r="X423" s="752"/>
      <c r="Y423" s="752"/>
      <c r="Z423" s="752"/>
      <c r="AA423" s="752"/>
      <c r="AB423" s="752"/>
      <c r="AC423" s="752"/>
      <c r="AD423" s="752"/>
      <c r="AE423" s="752"/>
      <c r="AF423" s="752"/>
      <c r="AG423" s="752"/>
      <c r="AH423" s="752"/>
      <c r="AI423" s="752"/>
      <c r="AJ423" s="752"/>
    </row>
    <row r="424" spans="1:36" ht="12.75"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c r="V424" s="752"/>
      <c r="W424" s="752"/>
      <c r="X424" s="752"/>
      <c r="Y424" s="752"/>
      <c r="Z424" s="752"/>
      <c r="AA424" s="752"/>
      <c r="AB424" s="752"/>
      <c r="AC424" s="752"/>
      <c r="AD424" s="752"/>
      <c r="AE424" s="752"/>
      <c r="AF424" s="752"/>
      <c r="AG424" s="752"/>
      <c r="AH424" s="752"/>
      <c r="AI424" s="752"/>
      <c r="AJ424" s="752"/>
    </row>
    <row r="425" spans="1:36" ht="12.75"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c r="V425" s="752"/>
      <c r="W425" s="752"/>
      <c r="X425" s="752"/>
      <c r="Y425" s="752"/>
      <c r="Z425" s="752"/>
      <c r="AA425" s="752"/>
      <c r="AB425" s="752"/>
      <c r="AC425" s="752"/>
      <c r="AD425" s="752"/>
      <c r="AE425" s="752"/>
      <c r="AF425" s="752"/>
      <c r="AG425" s="752"/>
      <c r="AH425" s="752"/>
      <c r="AI425" s="752"/>
      <c r="AJ425" s="752"/>
    </row>
    <row r="426" spans="1:36" ht="12.75"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c r="V426" s="752"/>
      <c r="W426" s="752"/>
      <c r="X426" s="752"/>
      <c r="Y426" s="752"/>
      <c r="Z426" s="752"/>
      <c r="AA426" s="752"/>
      <c r="AB426" s="752"/>
      <c r="AC426" s="752"/>
      <c r="AD426" s="752"/>
      <c r="AE426" s="752"/>
      <c r="AF426" s="752"/>
      <c r="AG426" s="752"/>
      <c r="AH426" s="752"/>
      <c r="AI426" s="752"/>
      <c r="AJ426" s="752"/>
    </row>
    <row r="427" spans="1:36" ht="12.75"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c r="V427" s="752"/>
      <c r="W427" s="752"/>
      <c r="X427" s="752"/>
      <c r="Y427" s="752"/>
      <c r="Z427" s="752"/>
      <c r="AA427" s="752"/>
      <c r="AB427" s="752"/>
      <c r="AC427" s="752"/>
      <c r="AD427" s="752"/>
      <c r="AE427" s="752"/>
      <c r="AF427" s="752"/>
      <c r="AG427" s="752"/>
      <c r="AH427" s="752"/>
      <c r="AI427" s="752"/>
      <c r="AJ427" s="752"/>
    </row>
    <row r="428" spans="1:36" ht="12.75"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c r="V428" s="752"/>
      <c r="W428" s="752"/>
      <c r="X428" s="752"/>
      <c r="Y428" s="752"/>
      <c r="Z428" s="752"/>
      <c r="AA428" s="752"/>
      <c r="AB428" s="752"/>
      <c r="AC428" s="752"/>
      <c r="AD428" s="752"/>
      <c r="AE428" s="752"/>
      <c r="AF428" s="752"/>
      <c r="AG428" s="752"/>
      <c r="AH428" s="752"/>
      <c r="AI428" s="752"/>
      <c r="AJ428" s="752"/>
    </row>
    <row r="429" spans="1:36" ht="12.75"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c r="V429" s="752"/>
      <c r="W429" s="752"/>
      <c r="X429" s="752"/>
      <c r="Y429" s="752"/>
      <c r="Z429" s="752"/>
      <c r="AA429" s="752"/>
      <c r="AB429" s="752"/>
      <c r="AC429" s="752"/>
      <c r="AD429" s="752"/>
      <c r="AE429" s="752"/>
      <c r="AF429" s="752"/>
      <c r="AG429" s="752"/>
      <c r="AH429" s="752"/>
      <c r="AI429" s="752"/>
      <c r="AJ429" s="752"/>
    </row>
    <row r="430" spans="1:36" ht="12.75"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c r="V430" s="752"/>
      <c r="W430" s="752"/>
      <c r="X430" s="752"/>
      <c r="Y430" s="752"/>
      <c r="Z430" s="752"/>
      <c r="AA430" s="752"/>
      <c r="AB430" s="752"/>
      <c r="AC430" s="752"/>
      <c r="AD430" s="752"/>
      <c r="AE430" s="752"/>
      <c r="AF430" s="752"/>
      <c r="AG430" s="752"/>
      <c r="AH430" s="752"/>
      <c r="AI430" s="752"/>
      <c r="AJ430" s="752"/>
    </row>
    <row r="431" spans="1:36" ht="12.75"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c r="V431" s="752"/>
      <c r="W431" s="752"/>
      <c r="X431" s="752"/>
      <c r="Y431" s="752"/>
      <c r="Z431" s="752"/>
      <c r="AA431" s="752"/>
      <c r="AB431" s="752"/>
      <c r="AC431" s="752"/>
      <c r="AD431" s="752"/>
      <c r="AE431" s="752"/>
      <c r="AF431" s="752"/>
      <c r="AG431" s="752"/>
      <c r="AH431" s="752"/>
      <c r="AI431" s="752"/>
      <c r="AJ431" s="752"/>
    </row>
    <row r="432" spans="1:36" ht="12.75"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c r="V432" s="752"/>
      <c r="W432" s="752"/>
      <c r="X432" s="752"/>
      <c r="Y432" s="752"/>
      <c r="Z432" s="752"/>
      <c r="AA432" s="752"/>
      <c r="AB432" s="752"/>
      <c r="AC432" s="752"/>
      <c r="AD432" s="752"/>
      <c r="AE432" s="752"/>
      <c r="AF432" s="752"/>
      <c r="AG432" s="752"/>
      <c r="AH432" s="752"/>
      <c r="AI432" s="752"/>
      <c r="AJ432" s="752"/>
    </row>
    <row r="433" spans="1:36" ht="12.75"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c r="V433" s="752"/>
      <c r="W433" s="752"/>
      <c r="X433" s="752"/>
      <c r="Y433" s="752"/>
      <c r="Z433" s="752"/>
      <c r="AA433" s="752"/>
      <c r="AB433" s="752"/>
      <c r="AC433" s="752"/>
      <c r="AD433" s="752"/>
      <c r="AE433" s="752"/>
      <c r="AF433" s="752"/>
      <c r="AG433" s="752"/>
      <c r="AH433" s="752"/>
      <c r="AI433" s="752"/>
      <c r="AJ433" s="752"/>
    </row>
    <row r="434" spans="1:36" ht="12.75"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c r="V434" s="752"/>
      <c r="W434" s="752"/>
      <c r="X434" s="752"/>
      <c r="Y434" s="752"/>
      <c r="Z434" s="752"/>
      <c r="AA434" s="752"/>
      <c r="AB434" s="752"/>
      <c r="AC434" s="752"/>
      <c r="AD434" s="752"/>
      <c r="AE434" s="752"/>
      <c r="AF434" s="752"/>
      <c r="AG434" s="752"/>
      <c r="AH434" s="752"/>
      <c r="AI434" s="752"/>
      <c r="AJ434" s="752"/>
    </row>
    <row r="435" spans="1:36" ht="12.75"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c r="V435" s="752"/>
      <c r="W435" s="752"/>
      <c r="X435" s="752"/>
      <c r="Y435" s="752"/>
      <c r="Z435" s="752"/>
      <c r="AA435" s="752"/>
      <c r="AB435" s="752"/>
      <c r="AC435" s="752"/>
      <c r="AD435" s="752"/>
      <c r="AE435" s="752"/>
      <c r="AF435" s="752"/>
      <c r="AG435" s="752"/>
      <c r="AH435" s="752"/>
      <c r="AI435" s="752"/>
      <c r="AJ435" s="752"/>
    </row>
    <row r="436" spans="1:36" ht="12.75"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c r="V436" s="752"/>
      <c r="W436" s="752"/>
      <c r="X436" s="752"/>
      <c r="Y436" s="752"/>
      <c r="Z436" s="752"/>
      <c r="AA436" s="752"/>
      <c r="AB436" s="752"/>
      <c r="AC436" s="752"/>
      <c r="AD436" s="752"/>
      <c r="AE436" s="752"/>
      <c r="AF436" s="752"/>
      <c r="AG436" s="752"/>
      <c r="AH436" s="752"/>
      <c r="AI436" s="752"/>
      <c r="AJ436" s="752"/>
    </row>
    <row r="437" spans="1:36" ht="12.75"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c r="V437" s="752"/>
      <c r="W437" s="752"/>
      <c r="X437" s="752"/>
      <c r="Y437" s="752"/>
      <c r="Z437" s="752"/>
      <c r="AA437" s="752"/>
      <c r="AB437" s="752"/>
      <c r="AC437" s="752"/>
      <c r="AD437" s="752"/>
      <c r="AE437" s="752"/>
      <c r="AF437" s="752"/>
      <c r="AG437" s="752"/>
      <c r="AH437" s="752"/>
      <c r="AI437" s="752"/>
      <c r="AJ437" s="752"/>
    </row>
    <row r="438" spans="1:36" ht="12.75"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c r="V438" s="752"/>
      <c r="W438" s="752"/>
      <c r="X438" s="752"/>
      <c r="Y438" s="752"/>
      <c r="Z438" s="752"/>
      <c r="AA438" s="752"/>
      <c r="AB438" s="752"/>
      <c r="AC438" s="752"/>
      <c r="AD438" s="752"/>
      <c r="AE438" s="752"/>
      <c r="AF438" s="752"/>
      <c r="AG438" s="752"/>
      <c r="AH438" s="752"/>
      <c r="AI438" s="752"/>
      <c r="AJ438" s="752"/>
    </row>
    <row r="439" spans="1:36" ht="12.75"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c r="V439" s="752"/>
      <c r="W439" s="752"/>
      <c r="X439" s="752"/>
      <c r="Y439" s="752"/>
      <c r="Z439" s="752"/>
      <c r="AA439" s="752"/>
      <c r="AB439" s="752"/>
      <c r="AC439" s="752"/>
      <c r="AD439" s="752"/>
      <c r="AE439" s="752"/>
      <c r="AF439" s="752"/>
      <c r="AG439" s="752"/>
      <c r="AH439" s="752"/>
      <c r="AI439" s="752"/>
      <c r="AJ439" s="752"/>
    </row>
    <row r="440" spans="1:36" ht="12.75"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c r="V440" s="752"/>
      <c r="W440" s="752"/>
      <c r="X440" s="752"/>
      <c r="Y440" s="752"/>
      <c r="Z440" s="752"/>
      <c r="AA440" s="752"/>
      <c r="AB440" s="752"/>
      <c r="AC440" s="752"/>
      <c r="AD440" s="752"/>
      <c r="AE440" s="752"/>
      <c r="AF440" s="752"/>
      <c r="AG440" s="752"/>
      <c r="AH440" s="752"/>
      <c r="AI440" s="752"/>
      <c r="AJ440" s="752"/>
    </row>
    <row r="441" spans="1:36" ht="12.75"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c r="V441" s="752"/>
      <c r="W441" s="752"/>
      <c r="X441" s="752"/>
      <c r="Y441" s="752"/>
      <c r="Z441" s="752"/>
      <c r="AA441" s="752"/>
      <c r="AB441" s="752"/>
      <c r="AC441" s="752"/>
      <c r="AD441" s="752"/>
      <c r="AE441" s="752"/>
      <c r="AF441" s="752"/>
      <c r="AG441" s="752"/>
      <c r="AH441" s="752"/>
      <c r="AI441" s="752"/>
      <c r="AJ441" s="752"/>
    </row>
    <row r="442" spans="1:36" ht="12.75"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c r="V442" s="752"/>
      <c r="W442" s="752"/>
      <c r="X442" s="752"/>
      <c r="Y442" s="752"/>
      <c r="Z442" s="752"/>
      <c r="AA442" s="752"/>
      <c r="AB442" s="752"/>
      <c r="AC442" s="752"/>
      <c r="AD442" s="752"/>
      <c r="AE442" s="752"/>
      <c r="AF442" s="752"/>
      <c r="AG442" s="752"/>
      <c r="AH442" s="752"/>
      <c r="AI442" s="752"/>
      <c r="AJ442" s="752"/>
    </row>
    <row r="443" spans="1:36" ht="12.75"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c r="V443" s="752"/>
      <c r="W443" s="752"/>
      <c r="X443" s="752"/>
      <c r="Y443" s="752"/>
      <c r="Z443" s="752"/>
      <c r="AA443" s="752"/>
      <c r="AB443" s="752"/>
      <c r="AC443" s="752"/>
      <c r="AD443" s="752"/>
      <c r="AE443" s="752"/>
      <c r="AF443" s="752"/>
      <c r="AG443" s="752"/>
      <c r="AH443" s="752"/>
      <c r="AI443" s="752"/>
      <c r="AJ443" s="752"/>
    </row>
    <row r="444" spans="1:36" ht="12.75"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c r="V444" s="752"/>
      <c r="W444" s="752"/>
      <c r="X444" s="752"/>
      <c r="Y444" s="752"/>
      <c r="Z444" s="752"/>
      <c r="AA444" s="752"/>
      <c r="AB444" s="752"/>
      <c r="AC444" s="752"/>
      <c r="AD444" s="752"/>
      <c r="AE444" s="752"/>
      <c r="AF444" s="752"/>
      <c r="AG444" s="752"/>
      <c r="AH444" s="752"/>
      <c r="AI444" s="752"/>
      <c r="AJ444" s="752"/>
    </row>
    <row r="445" spans="1:36" ht="12.75"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c r="V445" s="752"/>
      <c r="W445" s="752"/>
      <c r="X445" s="752"/>
      <c r="Y445" s="752"/>
      <c r="Z445" s="752"/>
      <c r="AA445" s="752"/>
      <c r="AB445" s="752"/>
      <c r="AC445" s="752"/>
      <c r="AD445" s="752"/>
      <c r="AE445" s="752"/>
      <c r="AF445" s="752"/>
      <c r="AG445" s="752"/>
      <c r="AH445" s="752"/>
      <c r="AI445" s="752"/>
      <c r="AJ445" s="752"/>
    </row>
    <row r="446" spans="1:36" ht="12.75"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c r="V446" s="752"/>
      <c r="W446" s="752"/>
      <c r="X446" s="752"/>
      <c r="Y446" s="752"/>
      <c r="Z446" s="752"/>
      <c r="AA446" s="752"/>
      <c r="AB446" s="752"/>
      <c r="AC446" s="752"/>
      <c r="AD446" s="752"/>
      <c r="AE446" s="752"/>
      <c r="AF446" s="752"/>
      <c r="AG446" s="752"/>
      <c r="AH446" s="752"/>
      <c r="AI446" s="752"/>
      <c r="AJ446" s="752"/>
    </row>
    <row r="447" spans="1:36" ht="12.75"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c r="V447" s="752"/>
      <c r="W447" s="752"/>
      <c r="X447" s="752"/>
      <c r="Y447" s="752"/>
      <c r="Z447" s="752"/>
      <c r="AA447" s="752"/>
      <c r="AB447" s="752"/>
      <c r="AC447" s="752"/>
      <c r="AD447" s="752"/>
      <c r="AE447" s="752"/>
      <c r="AF447" s="752"/>
      <c r="AG447" s="752"/>
      <c r="AH447" s="752"/>
      <c r="AI447" s="752"/>
      <c r="AJ447" s="752"/>
    </row>
    <row r="448" spans="1:36" ht="12.75"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c r="V448" s="752"/>
      <c r="W448" s="752"/>
      <c r="X448" s="752"/>
      <c r="Y448" s="752"/>
      <c r="Z448" s="752"/>
      <c r="AA448" s="752"/>
      <c r="AB448" s="752"/>
      <c r="AC448" s="752"/>
      <c r="AD448" s="752"/>
      <c r="AE448" s="752"/>
      <c r="AF448" s="752"/>
      <c r="AG448" s="752"/>
      <c r="AH448" s="752"/>
      <c r="AI448" s="752"/>
      <c r="AJ448" s="752"/>
    </row>
    <row r="449" spans="1:36" ht="12.75"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c r="V449" s="752"/>
      <c r="W449" s="752"/>
      <c r="X449" s="752"/>
      <c r="Y449" s="752"/>
      <c r="Z449" s="752"/>
      <c r="AA449" s="752"/>
      <c r="AB449" s="752"/>
      <c r="AC449" s="752"/>
      <c r="AD449" s="752"/>
      <c r="AE449" s="752"/>
      <c r="AF449" s="752"/>
      <c r="AG449" s="752"/>
      <c r="AH449" s="752"/>
      <c r="AI449" s="752"/>
      <c r="AJ449" s="752"/>
    </row>
    <row r="450" spans="1:36" ht="12.75"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c r="V450" s="752"/>
      <c r="W450" s="752"/>
      <c r="X450" s="752"/>
      <c r="Y450" s="752"/>
      <c r="Z450" s="752"/>
      <c r="AA450" s="752"/>
      <c r="AB450" s="752"/>
      <c r="AC450" s="752"/>
      <c r="AD450" s="752"/>
      <c r="AE450" s="752"/>
      <c r="AF450" s="752"/>
      <c r="AG450" s="752"/>
      <c r="AH450" s="752"/>
      <c r="AI450" s="752"/>
      <c r="AJ450" s="752"/>
    </row>
    <row r="451" spans="1:36" ht="12.75"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c r="V451" s="752"/>
      <c r="W451" s="752"/>
      <c r="X451" s="752"/>
      <c r="Y451" s="752"/>
      <c r="Z451" s="752"/>
      <c r="AA451" s="752"/>
      <c r="AB451" s="752"/>
      <c r="AC451" s="752"/>
      <c r="AD451" s="752"/>
      <c r="AE451" s="752"/>
      <c r="AF451" s="752"/>
      <c r="AG451" s="752"/>
      <c r="AH451" s="752"/>
      <c r="AI451" s="752"/>
      <c r="AJ451" s="752"/>
    </row>
    <row r="452" spans="1:36" ht="12.75"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c r="V452" s="752"/>
      <c r="W452" s="752"/>
      <c r="X452" s="752"/>
      <c r="Y452" s="752"/>
      <c r="Z452" s="752"/>
      <c r="AA452" s="752"/>
      <c r="AB452" s="752"/>
      <c r="AC452" s="752"/>
      <c r="AD452" s="752"/>
      <c r="AE452" s="752"/>
      <c r="AF452" s="752"/>
      <c r="AG452" s="752"/>
      <c r="AH452" s="752"/>
      <c r="AI452" s="752"/>
      <c r="AJ452" s="752"/>
    </row>
    <row r="453" spans="1:36" ht="12.75"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c r="V453" s="752"/>
      <c r="W453" s="752"/>
      <c r="X453" s="752"/>
      <c r="Y453" s="752"/>
      <c r="Z453" s="752"/>
      <c r="AA453" s="752"/>
      <c r="AB453" s="752"/>
      <c r="AC453" s="752"/>
      <c r="AD453" s="752"/>
      <c r="AE453" s="752"/>
      <c r="AF453" s="752"/>
      <c r="AG453" s="752"/>
      <c r="AH453" s="752"/>
      <c r="AI453" s="752"/>
      <c r="AJ453" s="752"/>
    </row>
    <row r="454" spans="1:36" ht="12.75"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c r="V454" s="752"/>
      <c r="W454" s="752"/>
      <c r="X454" s="752"/>
      <c r="Y454" s="752"/>
      <c r="Z454" s="752"/>
      <c r="AA454" s="752"/>
      <c r="AB454" s="752"/>
      <c r="AC454" s="752"/>
      <c r="AD454" s="752"/>
      <c r="AE454" s="752"/>
      <c r="AF454" s="752"/>
      <c r="AG454" s="752"/>
      <c r="AH454" s="752"/>
      <c r="AI454" s="752"/>
      <c r="AJ454" s="752"/>
    </row>
    <row r="455" spans="1:36" ht="12.75"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c r="V455" s="752"/>
      <c r="W455" s="752"/>
      <c r="X455" s="752"/>
      <c r="Y455" s="752"/>
      <c r="Z455" s="752"/>
      <c r="AA455" s="752"/>
      <c r="AB455" s="752"/>
      <c r="AC455" s="752"/>
      <c r="AD455" s="752"/>
      <c r="AE455" s="752"/>
      <c r="AF455" s="752"/>
      <c r="AG455" s="752"/>
      <c r="AH455" s="752"/>
      <c r="AI455" s="752"/>
      <c r="AJ455" s="752"/>
    </row>
    <row r="456" spans="1:36" ht="12.75"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c r="V456" s="752"/>
      <c r="W456" s="752"/>
      <c r="X456" s="752"/>
      <c r="Y456" s="752"/>
      <c r="Z456" s="752"/>
      <c r="AA456" s="752"/>
      <c r="AB456" s="752"/>
      <c r="AC456" s="752"/>
      <c r="AD456" s="752"/>
      <c r="AE456" s="752"/>
      <c r="AF456" s="752"/>
      <c r="AG456" s="752"/>
      <c r="AH456" s="752"/>
      <c r="AI456" s="752"/>
      <c r="AJ456" s="752"/>
    </row>
    <row r="457" spans="1:36" ht="12.75"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c r="V457" s="752"/>
      <c r="W457" s="752"/>
      <c r="X457" s="752"/>
      <c r="Y457" s="752"/>
      <c r="Z457" s="752"/>
      <c r="AA457" s="752"/>
      <c r="AB457" s="752"/>
      <c r="AC457" s="752"/>
      <c r="AD457" s="752"/>
      <c r="AE457" s="752"/>
      <c r="AF457" s="752"/>
      <c r="AG457" s="752"/>
      <c r="AH457" s="752"/>
      <c r="AI457" s="752"/>
      <c r="AJ457" s="752"/>
    </row>
    <row r="458" spans="1:36" ht="12.75"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c r="V458" s="752"/>
      <c r="W458" s="752"/>
      <c r="X458" s="752"/>
      <c r="Y458" s="752"/>
      <c r="Z458" s="752"/>
      <c r="AA458" s="752"/>
      <c r="AB458" s="752"/>
      <c r="AC458" s="752"/>
      <c r="AD458" s="752"/>
      <c r="AE458" s="752"/>
      <c r="AF458" s="752"/>
      <c r="AG458" s="752"/>
      <c r="AH458" s="752"/>
      <c r="AI458" s="752"/>
      <c r="AJ458" s="752"/>
    </row>
    <row r="459" spans="1:36" ht="12.75"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c r="V459" s="752"/>
      <c r="W459" s="752"/>
      <c r="X459" s="752"/>
      <c r="Y459" s="752"/>
      <c r="Z459" s="752"/>
      <c r="AA459" s="752"/>
      <c r="AB459" s="752"/>
      <c r="AC459" s="752"/>
      <c r="AD459" s="752"/>
      <c r="AE459" s="752"/>
      <c r="AF459" s="752"/>
      <c r="AG459" s="752"/>
      <c r="AH459" s="752"/>
      <c r="AI459" s="752"/>
      <c r="AJ459" s="752"/>
    </row>
    <row r="460" spans="1:36" ht="12.75"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c r="V460" s="752"/>
      <c r="W460" s="752"/>
      <c r="X460" s="752"/>
      <c r="Y460" s="752"/>
      <c r="Z460" s="752"/>
      <c r="AA460" s="752"/>
      <c r="AB460" s="752"/>
      <c r="AC460" s="752"/>
      <c r="AD460" s="752"/>
      <c r="AE460" s="752"/>
      <c r="AF460" s="752"/>
      <c r="AG460" s="752"/>
      <c r="AH460" s="752"/>
      <c r="AI460" s="752"/>
      <c r="AJ460" s="752"/>
    </row>
    <row r="461" spans="1:36" ht="12.75"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c r="V461" s="752"/>
      <c r="W461" s="752"/>
      <c r="X461" s="752"/>
      <c r="Y461" s="752"/>
      <c r="Z461" s="752"/>
      <c r="AA461" s="752"/>
      <c r="AB461" s="752"/>
      <c r="AC461" s="752"/>
      <c r="AD461" s="752"/>
      <c r="AE461" s="752"/>
      <c r="AF461" s="752"/>
      <c r="AG461" s="752"/>
      <c r="AH461" s="752"/>
      <c r="AI461" s="752"/>
      <c r="AJ461" s="752"/>
    </row>
    <row r="462" spans="1:36" ht="12.75"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c r="V462" s="752"/>
      <c r="W462" s="752"/>
      <c r="X462" s="752"/>
      <c r="Y462" s="752"/>
      <c r="Z462" s="752"/>
      <c r="AA462" s="752"/>
      <c r="AB462" s="752"/>
      <c r="AC462" s="752"/>
      <c r="AD462" s="752"/>
      <c r="AE462" s="752"/>
      <c r="AF462" s="752"/>
      <c r="AG462" s="752"/>
      <c r="AH462" s="752"/>
      <c r="AI462" s="752"/>
      <c r="AJ462" s="752"/>
    </row>
    <row r="463" spans="1:36" ht="12.75"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c r="V463" s="752"/>
      <c r="W463" s="752"/>
      <c r="X463" s="752"/>
      <c r="Y463" s="752"/>
      <c r="Z463" s="752"/>
      <c r="AA463" s="752"/>
      <c r="AB463" s="752"/>
      <c r="AC463" s="752"/>
      <c r="AD463" s="752"/>
      <c r="AE463" s="752"/>
      <c r="AF463" s="752"/>
      <c r="AG463" s="752"/>
      <c r="AH463" s="752"/>
      <c r="AI463" s="752"/>
      <c r="AJ463" s="752"/>
    </row>
    <row r="464" spans="1:36" ht="12.75"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c r="V464" s="752"/>
      <c r="W464" s="752"/>
      <c r="X464" s="752"/>
      <c r="Y464" s="752"/>
      <c r="Z464" s="752"/>
      <c r="AA464" s="752"/>
      <c r="AB464" s="752"/>
      <c r="AC464" s="752"/>
      <c r="AD464" s="752"/>
      <c r="AE464" s="752"/>
      <c r="AF464" s="752"/>
      <c r="AG464" s="752"/>
      <c r="AH464" s="752"/>
      <c r="AI464" s="752"/>
      <c r="AJ464" s="752"/>
    </row>
    <row r="465" spans="1:36" ht="12.75"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c r="V465" s="752"/>
      <c r="W465" s="752"/>
      <c r="X465" s="752"/>
      <c r="Y465" s="752"/>
      <c r="Z465" s="752"/>
      <c r="AA465" s="752"/>
      <c r="AB465" s="752"/>
      <c r="AC465" s="752"/>
      <c r="AD465" s="752"/>
      <c r="AE465" s="752"/>
      <c r="AF465" s="752"/>
      <c r="AG465" s="752"/>
      <c r="AH465" s="752"/>
      <c r="AI465" s="752"/>
      <c r="AJ465" s="752"/>
    </row>
    <row r="466" spans="1:36" ht="12.75"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c r="V466" s="752"/>
      <c r="W466" s="752"/>
      <c r="X466" s="752"/>
      <c r="Y466" s="752"/>
      <c r="Z466" s="752"/>
      <c r="AA466" s="752"/>
      <c r="AB466" s="752"/>
      <c r="AC466" s="752"/>
      <c r="AD466" s="752"/>
      <c r="AE466" s="752"/>
      <c r="AF466" s="752"/>
      <c r="AG466" s="752"/>
      <c r="AH466" s="752"/>
      <c r="AI466" s="752"/>
      <c r="AJ466" s="752"/>
    </row>
    <row r="467" spans="1:36" ht="12.75"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c r="V467" s="752"/>
      <c r="W467" s="752"/>
      <c r="X467" s="752"/>
      <c r="Y467" s="752"/>
      <c r="Z467" s="752"/>
      <c r="AA467" s="752"/>
      <c r="AB467" s="752"/>
      <c r="AC467" s="752"/>
      <c r="AD467" s="752"/>
      <c r="AE467" s="752"/>
      <c r="AF467" s="752"/>
      <c r="AG467" s="752"/>
      <c r="AH467" s="752"/>
      <c r="AI467" s="752"/>
      <c r="AJ467" s="752"/>
    </row>
    <row r="468" spans="1:36" ht="12.75"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c r="V468" s="752"/>
      <c r="W468" s="752"/>
      <c r="X468" s="752"/>
      <c r="Y468" s="752"/>
      <c r="Z468" s="752"/>
      <c r="AA468" s="752"/>
      <c r="AB468" s="752"/>
      <c r="AC468" s="752"/>
      <c r="AD468" s="752"/>
      <c r="AE468" s="752"/>
      <c r="AF468" s="752"/>
      <c r="AG468" s="752"/>
      <c r="AH468" s="752"/>
      <c r="AI468" s="752"/>
      <c r="AJ468" s="752"/>
    </row>
    <row r="469" spans="1:36" ht="12.75"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c r="V469" s="752"/>
      <c r="W469" s="752"/>
      <c r="X469" s="752"/>
      <c r="Y469" s="752"/>
      <c r="Z469" s="752"/>
      <c r="AA469" s="752"/>
      <c r="AB469" s="752"/>
      <c r="AC469" s="752"/>
      <c r="AD469" s="752"/>
      <c r="AE469" s="752"/>
      <c r="AF469" s="752"/>
      <c r="AG469" s="752"/>
      <c r="AH469" s="752"/>
      <c r="AI469" s="752"/>
      <c r="AJ469" s="752"/>
    </row>
    <row r="470" spans="1:36" ht="12.75"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c r="V470" s="752"/>
      <c r="W470" s="752"/>
      <c r="X470" s="752"/>
      <c r="Y470" s="752"/>
      <c r="Z470" s="752"/>
      <c r="AA470" s="752"/>
      <c r="AB470" s="752"/>
      <c r="AC470" s="752"/>
      <c r="AD470" s="752"/>
      <c r="AE470" s="752"/>
      <c r="AF470" s="752"/>
      <c r="AG470" s="752"/>
      <c r="AH470" s="752"/>
      <c r="AI470" s="752"/>
      <c r="AJ470" s="752"/>
    </row>
    <row r="471" spans="1:36" ht="12.75"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c r="V471" s="752"/>
      <c r="W471" s="752"/>
      <c r="X471" s="752"/>
      <c r="Y471" s="752"/>
      <c r="Z471" s="752"/>
      <c r="AA471" s="752"/>
      <c r="AB471" s="752"/>
      <c r="AC471" s="752"/>
      <c r="AD471" s="752"/>
      <c r="AE471" s="752"/>
      <c r="AF471" s="752"/>
      <c r="AG471" s="752"/>
      <c r="AH471" s="752"/>
      <c r="AI471" s="752"/>
      <c r="AJ471" s="752"/>
    </row>
    <row r="472" spans="1:36" ht="12.75"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c r="V472" s="752"/>
      <c r="W472" s="752"/>
      <c r="X472" s="752"/>
      <c r="Y472" s="752"/>
      <c r="Z472" s="752"/>
      <c r="AA472" s="752"/>
      <c r="AB472" s="752"/>
      <c r="AC472" s="752"/>
      <c r="AD472" s="752"/>
      <c r="AE472" s="752"/>
      <c r="AF472" s="752"/>
      <c r="AG472" s="752"/>
      <c r="AH472" s="752"/>
      <c r="AI472" s="752"/>
      <c r="AJ472" s="752"/>
    </row>
    <row r="473" spans="1:36" ht="12.75"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c r="V473" s="752"/>
      <c r="W473" s="752"/>
      <c r="X473" s="752"/>
      <c r="Y473" s="752"/>
      <c r="Z473" s="752"/>
      <c r="AA473" s="752"/>
      <c r="AB473" s="752"/>
      <c r="AC473" s="752"/>
      <c r="AD473" s="752"/>
      <c r="AE473" s="752"/>
      <c r="AF473" s="752"/>
      <c r="AG473" s="752"/>
      <c r="AH473" s="752"/>
      <c r="AI473" s="752"/>
      <c r="AJ473" s="752"/>
    </row>
    <row r="474" spans="1:36" ht="12.75"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c r="V474" s="752"/>
      <c r="W474" s="752"/>
      <c r="X474" s="752"/>
      <c r="Y474" s="752"/>
      <c r="Z474" s="752"/>
      <c r="AA474" s="752"/>
      <c r="AB474" s="752"/>
      <c r="AC474" s="752"/>
      <c r="AD474" s="752"/>
      <c r="AE474" s="752"/>
      <c r="AF474" s="752"/>
      <c r="AG474" s="752"/>
      <c r="AH474" s="752"/>
      <c r="AI474" s="752"/>
      <c r="AJ474" s="752"/>
    </row>
    <row r="475" spans="1:36" ht="12.75"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c r="V475" s="752"/>
      <c r="W475" s="752"/>
      <c r="X475" s="752"/>
      <c r="Y475" s="752"/>
      <c r="Z475" s="752"/>
      <c r="AA475" s="752"/>
      <c r="AB475" s="752"/>
      <c r="AC475" s="752"/>
      <c r="AD475" s="752"/>
      <c r="AE475" s="752"/>
      <c r="AF475" s="752"/>
      <c r="AG475" s="752"/>
      <c r="AH475" s="752"/>
      <c r="AI475" s="752"/>
      <c r="AJ475" s="752"/>
    </row>
    <row r="476" spans="1:36" ht="12.75"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c r="V476" s="752"/>
      <c r="W476" s="752"/>
      <c r="X476" s="752"/>
      <c r="Y476" s="752"/>
      <c r="Z476" s="752"/>
      <c r="AA476" s="752"/>
      <c r="AB476" s="752"/>
      <c r="AC476" s="752"/>
      <c r="AD476" s="752"/>
      <c r="AE476" s="752"/>
      <c r="AF476" s="752"/>
      <c r="AG476" s="752"/>
      <c r="AH476" s="752"/>
      <c r="AI476" s="752"/>
      <c r="AJ476" s="752"/>
    </row>
    <row r="477" spans="1:36" ht="12.75"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c r="V477" s="752"/>
      <c r="W477" s="752"/>
      <c r="X477" s="752"/>
      <c r="Y477" s="752"/>
      <c r="Z477" s="752"/>
      <c r="AA477" s="752"/>
      <c r="AB477" s="752"/>
      <c r="AC477" s="752"/>
      <c r="AD477" s="752"/>
      <c r="AE477" s="752"/>
      <c r="AF477" s="752"/>
      <c r="AG477" s="752"/>
      <c r="AH477" s="752"/>
      <c r="AI477" s="752"/>
      <c r="AJ477" s="752"/>
    </row>
    <row r="478" spans="1:36" ht="12.75"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c r="V478" s="752"/>
      <c r="W478" s="752"/>
      <c r="X478" s="752"/>
      <c r="Y478" s="752"/>
      <c r="Z478" s="752"/>
      <c r="AA478" s="752"/>
      <c r="AB478" s="752"/>
      <c r="AC478" s="752"/>
      <c r="AD478" s="752"/>
      <c r="AE478" s="752"/>
      <c r="AF478" s="752"/>
      <c r="AG478" s="752"/>
      <c r="AH478" s="752"/>
      <c r="AI478" s="752"/>
      <c r="AJ478" s="752"/>
    </row>
    <row r="479" spans="1:36" ht="12.75"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c r="V479" s="752"/>
      <c r="W479" s="752"/>
      <c r="X479" s="752"/>
      <c r="Y479" s="752"/>
      <c r="Z479" s="752"/>
      <c r="AA479" s="752"/>
      <c r="AB479" s="752"/>
      <c r="AC479" s="752"/>
      <c r="AD479" s="752"/>
      <c r="AE479" s="752"/>
      <c r="AF479" s="752"/>
      <c r="AG479" s="752"/>
      <c r="AH479" s="752"/>
      <c r="AI479" s="752"/>
      <c r="AJ479" s="752"/>
    </row>
    <row r="480" spans="1:36" ht="12.75"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c r="V480" s="752"/>
      <c r="W480" s="752"/>
      <c r="X480" s="752"/>
      <c r="Y480" s="752"/>
      <c r="Z480" s="752"/>
      <c r="AA480" s="752"/>
      <c r="AB480" s="752"/>
      <c r="AC480" s="752"/>
      <c r="AD480" s="752"/>
      <c r="AE480" s="752"/>
      <c r="AF480" s="752"/>
      <c r="AG480" s="752"/>
      <c r="AH480" s="752"/>
      <c r="AI480" s="752"/>
      <c r="AJ480" s="752"/>
    </row>
    <row r="481" spans="1:36" ht="12.75"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c r="V481" s="752"/>
      <c r="W481" s="752"/>
      <c r="X481" s="752"/>
      <c r="Y481" s="752"/>
      <c r="Z481" s="752"/>
      <c r="AA481" s="752"/>
      <c r="AB481" s="752"/>
      <c r="AC481" s="752"/>
      <c r="AD481" s="752"/>
      <c r="AE481" s="752"/>
      <c r="AF481" s="752"/>
      <c r="AG481" s="752"/>
      <c r="AH481" s="752"/>
      <c r="AI481" s="752"/>
      <c r="AJ481" s="752"/>
    </row>
    <row r="482" spans="1:36" ht="12.75"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c r="V482" s="752"/>
      <c r="W482" s="752"/>
      <c r="X482" s="752"/>
      <c r="Y482" s="752"/>
      <c r="Z482" s="752"/>
      <c r="AA482" s="752"/>
      <c r="AB482" s="752"/>
      <c r="AC482" s="752"/>
      <c r="AD482" s="752"/>
      <c r="AE482" s="752"/>
      <c r="AF482" s="752"/>
      <c r="AG482" s="752"/>
      <c r="AH482" s="752"/>
      <c r="AI482" s="752"/>
      <c r="AJ482" s="752"/>
    </row>
    <row r="483" spans="1:36" ht="12.75"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row>
    <row r="484" spans="1:36" ht="12.75"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c r="V484" s="752"/>
      <c r="W484" s="752"/>
      <c r="X484" s="752"/>
      <c r="Y484" s="752"/>
      <c r="Z484" s="752"/>
      <c r="AA484" s="752"/>
      <c r="AB484" s="752"/>
      <c r="AC484" s="752"/>
      <c r="AD484" s="752"/>
      <c r="AE484" s="752"/>
      <c r="AF484" s="752"/>
      <c r="AG484" s="752"/>
      <c r="AH484" s="752"/>
      <c r="AI484" s="752"/>
      <c r="AJ484" s="752"/>
    </row>
    <row r="485" spans="1:36" ht="12.75"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c r="V485" s="752"/>
      <c r="W485" s="752"/>
      <c r="X485" s="752"/>
      <c r="Y485" s="752"/>
      <c r="Z485" s="752"/>
      <c r="AA485" s="752"/>
      <c r="AB485" s="752"/>
      <c r="AC485" s="752"/>
      <c r="AD485" s="752"/>
      <c r="AE485" s="752"/>
      <c r="AF485" s="752"/>
      <c r="AG485" s="752"/>
      <c r="AH485" s="752"/>
      <c r="AI485" s="752"/>
      <c r="AJ485" s="752"/>
    </row>
    <row r="486" spans="1:36" ht="12.75"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c r="V486" s="752"/>
      <c r="W486" s="752"/>
      <c r="X486" s="752"/>
      <c r="Y486" s="752"/>
      <c r="Z486" s="752"/>
      <c r="AA486" s="752"/>
      <c r="AB486" s="752"/>
      <c r="AC486" s="752"/>
      <c r="AD486" s="752"/>
      <c r="AE486" s="752"/>
      <c r="AF486" s="752"/>
      <c r="AG486" s="752"/>
      <c r="AH486" s="752"/>
      <c r="AI486" s="752"/>
      <c r="AJ486" s="752"/>
    </row>
    <row r="487" spans="1:36" ht="12.75"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c r="V487" s="752"/>
      <c r="W487" s="752"/>
      <c r="X487" s="752"/>
      <c r="Y487" s="752"/>
      <c r="Z487" s="752"/>
      <c r="AA487" s="752"/>
      <c r="AB487" s="752"/>
      <c r="AC487" s="752"/>
      <c r="AD487" s="752"/>
      <c r="AE487" s="752"/>
      <c r="AF487" s="752"/>
      <c r="AG487" s="752"/>
      <c r="AH487" s="752"/>
      <c r="AI487" s="752"/>
      <c r="AJ487" s="752"/>
    </row>
    <row r="488" spans="1:36" ht="12.75"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c r="V488" s="752"/>
      <c r="W488" s="752"/>
      <c r="X488" s="752"/>
      <c r="Y488" s="752"/>
      <c r="Z488" s="752"/>
      <c r="AA488" s="752"/>
      <c r="AB488" s="752"/>
      <c r="AC488" s="752"/>
      <c r="AD488" s="752"/>
      <c r="AE488" s="752"/>
      <c r="AF488" s="752"/>
      <c r="AG488" s="752"/>
      <c r="AH488" s="752"/>
      <c r="AI488" s="752"/>
      <c r="AJ488" s="752"/>
    </row>
    <row r="489" spans="1:36" ht="12.75"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c r="V489" s="752"/>
      <c r="W489" s="752"/>
      <c r="X489" s="752"/>
      <c r="Y489" s="752"/>
      <c r="Z489" s="752"/>
      <c r="AA489" s="752"/>
      <c r="AB489" s="752"/>
      <c r="AC489" s="752"/>
      <c r="AD489" s="752"/>
      <c r="AE489" s="752"/>
      <c r="AF489" s="752"/>
      <c r="AG489" s="752"/>
      <c r="AH489" s="752"/>
      <c r="AI489" s="752"/>
      <c r="AJ489" s="752"/>
    </row>
    <row r="490" spans="1:36" ht="12.75"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c r="V490" s="752"/>
      <c r="W490" s="752"/>
      <c r="X490" s="752"/>
      <c r="Y490" s="752"/>
      <c r="Z490" s="752"/>
      <c r="AA490" s="752"/>
      <c r="AB490" s="752"/>
      <c r="AC490" s="752"/>
      <c r="AD490" s="752"/>
      <c r="AE490" s="752"/>
      <c r="AF490" s="752"/>
      <c r="AG490" s="752"/>
      <c r="AH490" s="752"/>
      <c r="AI490" s="752"/>
      <c r="AJ490" s="752"/>
    </row>
    <row r="491" spans="1:36" ht="12.75"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c r="V491" s="752"/>
      <c r="W491" s="752"/>
      <c r="X491" s="752"/>
      <c r="Y491" s="752"/>
      <c r="Z491" s="752"/>
      <c r="AA491" s="752"/>
      <c r="AB491" s="752"/>
      <c r="AC491" s="752"/>
      <c r="AD491" s="752"/>
      <c r="AE491" s="752"/>
      <c r="AF491" s="752"/>
      <c r="AG491" s="752"/>
      <c r="AH491" s="752"/>
      <c r="AI491" s="752"/>
      <c r="AJ491" s="752"/>
    </row>
    <row r="492" spans="1:36" ht="12.75"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c r="V492" s="752"/>
      <c r="W492" s="752"/>
      <c r="X492" s="752"/>
      <c r="Y492" s="752"/>
      <c r="Z492" s="752"/>
      <c r="AA492" s="752"/>
      <c r="AB492" s="752"/>
      <c r="AC492" s="752"/>
      <c r="AD492" s="752"/>
      <c r="AE492" s="752"/>
      <c r="AF492" s="752"/>
      <c r="AG492" s="752"/>
      <c r="AH492" s="752"/>
      <c r="AI492" s="752"/>
      <c r="AJ492" s="752"/>
    </row>
    <row r="493" spans="1:36" ht="12.75"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c r="V493" s="752"/>
      <c r="W493" s="752"/>
      <c r="X493" s="752"/>
      <c r="Y493" s="752"/>
      <c r="Z493" s="752"/>
      <c r="AA493" s="752"/>
      <c r="AB493" s="752"/>
      <c r="AC493" s="752"/>
      <c r="AD493" s="752"/>
      <c r="AE493" s="752"/>
      <c r="AF493" s="752"/>
      <c r="AG493" s="752"/>
      <c r="AH493" s="752"/>
      <c r="AI493" s="752"/>
      <c r="AJ493" s="752"/>
    </row>
    <row r="494" spans="1:36" ht="12.75"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c r="V494" s="752"/>
      <c r="W494" s="752"/>
      <c r="X494" s="752"/>
      <c r="Y494" s="752"/>
      <c r="Z494" s="752"/>
      <c r="AA494" s="752"/>
      <c r="AB494" s="752"/>
      <c r="AC494" s="752"/>
      <c r="AD494" s="752"/>
      <c r="AE494" s="752"/>
      <c r="AF494" s="752"/>
      <c r="AG494" s="752"/>
      <c r="AH494" s="752"/>
      <c r="AI494" s="752"/>
      <c r="AJ494" s="752"/>
    </row>
    <row r="495" spans="1:36" ht="12.75"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c r="V495" s="752"/>
      <c r="W495" s="752"/>
      <c r="X495" s="752"/>
      <c r="Y495" s="752"/>
      <c r="Z495" s="752"/>
      <c r="AA495" s="752"/>
      <c r="AB495" s="752"/>
      <c r="AC495" s="752"/>
      <c r="AD495" s="752"/>
      <c r="AE495" s="752"/>
      <c r="AF495" s="752"/>
      <c r="AG495" s="752"/>
      <c r="AH495" s="752"/>
      <c r="AI495" s="752"/>
      <c r="AJ495" s="752"/>
    </row>
    <row r="496" spans="1:36" ht="12.75"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c r="V496" s="752"/>
      <c r="W496" s="752"/>
      <c r="X496" s="752"/>
      <c r="Y496" s="752"/>
      <c r="Z496" s="752"/>
      <c r="AA496" s="752"/>
      <c r="AB496" s="752"/>
      <c r="AC496" s="752"/>
      <c r="AD496" s="752"/>
      <c r="AE496" s="752"/>
      <c r="AF496" s="752"/>
      <c r="AG496" s="752"/>
      <c r="AH496" s="752"/>
      <c r="AI496" s="752"/>
      <c r="AJ496" s="752"/>
    </row>
    <row r="497" spans="1:36" ht="12.75"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c r="V497" s="752"/>
      <c r="W497" s="752"/>
      <c r="X497" s="752"/>
      <c r="Y497" s="752"/>
      <c r="Z497" s="752"/>
      <c r="AA497" s="752"/>
      <c r="AB497" s="752"/>
      <c r="AC497" s="752"/>
      <c r="AD497" s="752"/>
      <c r="AE497" s="752"/>
      <c r="AF497" s="752"/>
      <c r="AG497" s="752"/>
      <c r="AH497" s="752"/>
      <c r="AI497" s="752"/>
      <c r="AJ497" s="752"/>
    </row>
    <row r="498" spans="1:36" ht="12.75"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c r="V498" s="752"/>
      <c r="W498" s="752"/>
      <c r="X498" s="752"/>
      <c r="Y498" s="752"/>
      <c r="Z498" s="752"/>
      <c r="AA498" s="752"/>
      <c r="AB498" s="752"/>
      <c r="AC498" s="752"/>
      <c r="AD498" s="752"/>
      <c r="AE498" s="752"/>
      <c r="AF498" s="752"/>
      <c r="AG498" s="752"/>
      <c r="AH498" s="752"/>
      <c r="AI498" s="752"/>
      <c r="AJ498" s="752"/>
    </row>
    <row r="499" spans="1:36" ht="12.75"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c r="V499" s="752"/>
      <c r="W499" s="752"/>
      <c r="X499" s="752"/>
      <c r="Y499" s="752"/>
      <c r="Z499" s="752"/>
      <c r="AA499" s="752"/>
      <c r="AB499" s="752"/>
      <c r="AC499" s="752"/>
      <c r="AD499" s="752"/>
      <c r="AE499" s="752"/>
      <c r="AF499" s="752"/>
      <c r="AG499" s="752"/>
      <c r="AH499" s="752"/>
      <c r="AI499" s="752"/>
      <c r="AJ499" s="752"/>
    </row>
    <row r="500" spans="1:36" ht="12.75"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c r="V500" s="752"/>
      <c r="W500" s="752"/>
      <c r="X500" s="752"/>
      <c r="Y500" s="752"/>
      <c r="Z500" s="752"/>
      <c r="AA500" s="752"/>
      <c r="AB500" s="752"/>
      <c r="AC500" s="752"/>
      <c r="AD500" s="752"/>
      <c r="AE500" s="752"/>
      <c r="AF500" s="752"/>
      <c r="AG500" s="752"/>
      <c r="AH500" s="752"/>
      <c r="AI500" s="752"/>
      <c r="AJ500" s="752"/>
    </row>
    <row r="501" spans="1:36" ht="12.75"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c r="V501" s="752"/>
      <c r="W501" s="752"/>
      <c r="X501" s="752"/>
      <c r="Y501" s="752"/>
      <c r="Z501" s="752"/>
      <c r="AA501" s="752"/>
      <c r="AB501" s="752"/>
      <c r="AC501" s="752"/>
      <c r="AD501" s="752"/>
      <c r="AE501" s="752"/>
      <c r="AF501" s="752"/>
      <c r="AG501" s="752"/>
      <c r="AH501" s="752"/>
      <c r="AI501" s="752"/>
      <c r="AJ501" s="752"/>
    </row>
    <row r="502" spans="1:36" ht="12.75"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c r="V502" s="752"/>
      <c r="W502" s="752"/>
      <c r="X502" s="752"/>
      <c r="Y502" s="752"/>
      <c r="Z502" s="752"/>
      <c r="AA502" s="752"/>
      <c r="AB502" s="752"/>
      <c r="AC502" s="752"/>
      <c r="AD502" s="752"/>
      <c r="AE502" s="752"/>
      <c r="AF502" s="752"/>
      <c r="AG502" s="752"/>
      <c r="AH502" s="752"/>
      <c r="AI502" s="752"/>
      <c r="AJ502" s="752"/>
    </row>
    <row r="503" spans="1:36" ht="12.75"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c r="V503" s="752"/>
      <c r="W503" s="752"/>
      <c r="X503" s="752"/>
      <c r="Y503" s="752"/>
      <c r="Z503" s="752"/>
      <c r="AA503" s="752"/>
      <c r="AB503" s="752"/>
      <c r="AC503" s="752"/>
      <c r="AD503" s="752"/>
      <c r="AE503" s="752"/>
      <c r="AF503" s="752"/>
      <c r="AG503" s="752"/>
      <c r="AH503" s="752"/>
      <c r="AI503" s="752"/>
      <c r="AJ503" s="752"/>
    </row>
    <row r="504" spans="1:36" ht="12.75"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c r="V504" s="752"/>
      <c r="W504" s="752"/>
      <c r="X504" s="752"/>
      <c r="Y504" s="752"/>
      <c r="Z504" s="752"/>
      <c r="AA504" s="752"/>
      <c r="AB504" s="752"/>
      <c r="AC504" s="752"/>
      <c r="AD504" s="752"/>
      <c r="AE504" s="752"/>
      <c r="AF504" s="752"/>
      <c r="AG504" s="752"/>
      <c r="AH504" s="752"/>
      <c r="AI504" s="752"/>
      <c r="AJ504" s="752"/>
    </row>
    <row r="505" spans="1:36" ht="12.75"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c r="V505" s="752"/>
      <c r="W505" s="752"/>
      <c r="X505" s="752"/>
      <c r="Y505" s="752"/>
      <c r="Z505" s="752"/>
      <c r="AA505" s="752"/>
      <c r="AB505" s="752"/>
      <c r="AC505" s="752"/>
      <c r="AD505" s="752"/>
      <c r="AE505" s="752"/>
      <c r="AF505" s="752"/>
      <c r="AG505" s="752"/>
      <c r="AH505" s="752"/>
      <c r="AI505" s="752"/>
      <c r="AJ505" s="752"/>
    </row>
    <row r="506" spans="1:36" ht="12.75"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c r="V506" s="752"/>
      <c r="W506" s="752"/>
      <c r="X506" s="752"/>
      <c r="Y506" s="752"/>
      <c r="Z506" s="752"/>
      <c r="AA506" s="752"/>
      <c r="AB506" s="752"/>
      <c r="AC506" s="752"/>
      <c r="AD506" s="752"/>
      <c r="AE506" s="752"/>
      <c r="AF506" s="752"/>
      <c r="AG506" s="752"/>
      <c r="AH506" s="752"/>
      <c r="AI506" s="752"/>
      <c r="AJ506" s="752"/>
    </row>
    <row r="507" spans="1:36" ht="12.75"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c r="V507" s="752"/>
      <c r="W507" s="752"/>
      <c r="X507" s="752"/>
      <c r="Y507" s="752"/>
      <c r="Z507" s="752"/>
      <c r="AA507" s="752"/>
      <c r="AB507" s="752"/>
      <c r="AC507" s="752"/>
      <c r="AD507" s="752"/>
      <c r="AE507" s="752"/>
      <c r="AF507" s="752"/>
      <c r="AG507" s="752"/>
      <c r="AH507" s="752"/>
      <c r="AI507" s="752"/>
      <c r="AJ507" s="752"/>
    </row>
    <row r="508" spans="1:36" ht="12.75"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c r="V508" s="752"/>
      <c r="W508" s="752"/>
      <c r="X508" s="752"/>
      <c r="Y508" s="752"/>
      <c r="Z508" s="752"/>
      <c r="AA508" s="752"/>
      <c r="AB508" s="752"/>
      <c r="AC508" s="752"/>
      <c r="AD508" s="752"/>
      <c r="AE508" s="752"/>
      <c r="AF508" s="752"/>
      <c r="AG508" s="752"/>
      <c r="AH508" s="752"/>
      <c r="AI508" s="752"/>
      <c r="AJ508" s="752"/>
    </row>
    <row r="509" spans="1:36" ht="12.75"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c r="V509" s="752"/>
      <c r="W509" s="752"/>
      <c r="X509" s="752"/>
      <c r="Y509" s="752"/>
      <c r="Z509" s="752"/>
      <c r="AA509" s="752"/>
      <c r="AB509" s="752"/>
      <c r="AC509" s="752"/>
      <c r="AD509" s="752"/>
      <c r="AE509" s="752"/>
      <c r="AF509" s="752"/>
      <c r="AG509" s="752"/>
      <c r="AH509" s="752"/>
      <c r="AI509" s="752"/>
      <c r="AJ509" s="752"/>
    </row>
    <row r="510" spans="1:36" ht="12.75"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row>
    <row r="511" spans="1:36" ht="12.75"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c r="V511" s="752"/>
      <c r="W511" s="752"/>
      <c r="X511" s="752"/>
      <c r="Y511" s="752"/>
      <c r="Z511" s="752"/>
      <c r="AA511" s="752"/>
      <c r="AB511" s="752"/>
      <c r="AC511" s="752"/>
      <c r="AD511" s="752"/>
      <c r="AE511" s="752"/>
      <c r="AF511" s="752"/>
      <c r="AG511" s="752"/>
      <c r="AH511" s="752"/>
      <c r="AI511" s="752"/>
      <c r="AJ511" s="752"/>
    </row>
    <row r="512" spans="1:36" ht="12.75"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c r="V512" s="752"/>
      <c r="W512" s="752"/>
      <c r="X512" s="752"/>
      <c r="Y512" s="752"/>
      <c r="Z512" s="752"/>
      <c r="AA512" s="752"/>
      <c r="AB512" s="752"/>
      <c r="AC512" s="752"/>
      <c r="AD512" s="752"/>
      <c r="AE512" s="752"/>
      <c r="AF512" s="752"/>
      <c r="AG512" s="752"/>
      <c r="AH512" s="752"/>
      <c r="AI512" s="752"/>
      <c r="AJ512" s="752"/>
    </row>
    <row r="513" spans="1:36" ht="12.75"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c r="V513" s="752"/>
      <c r="W513" s="752"/>
      <c r="X513" s="752"/>
      <c r="Y513" s="752"/>
      <c r="Z513" s="752"/>
      <c r="AA513" s="752"/>
      <c r="AB513" s="752"/>
      <c r="AC513" s="752"/>
      <c r="AD513" s="752"/>
      <c r="AE513" s="752"/>
      <c r="AF513" s="752"/>
      <c r="AG513" s="752"/>
      <c r="AH513" s="752"/>
      <c r="AI513" s="752"/>
      <c r="AJ513" s="752"/>
    </row>
    <row r="514" spans="1:36" ht="12.75"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c r="V514" s="752"/>
      <c r="W514" s="752"/>
      <c r="X514" s="752"/>
      <c r="Y514" s="752"/>
      <c r="Z514" s="752"/>
      <c r="AA514" s="752"/>
      <c r="AB514" s="752"/>
      <c r="AC514" s="752"/>
      <c r="AD514" s="752"/>
      <c r="AE514" s="752"/>
      <c r="AF514" s="752"/>
      <c r="AG514" s="752"/>
      <c r="AH514" s="752"/>
      <c r="AI514" s="752"/>
      <c r="AJ514" s="752"/>
    </row>
    <row r="515" spans="1:36" ht="12.75"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c r="V515" s="752"/>
      <c r="W515" s="752"/>
      <c r="X515" s="752"/>
      <c r="Y515" s="752"/>
      <c r="Z515" s="752"/>
      <c r="AA515" s="752"/>
      <c r="AB515" s="752"/>
      <c r="AC515" s="752"/>
      <c r="AD515" s="752"/>
      <c r="AE515" s="752"/>
      <c r="AF515" s="752"/>
      <c r="AG515" s="752"/>
      <c r="AH515" s="752"/>
      <c r="AI515" s="752"/>
      <c r="AJ515" s="752"/>
    </row>
    <row r="516" spans="1:36" ht="12.75"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c r="V516" s="752"/>
      <c r="W516" s="752"/>
      <c r="X516" s="752"/>
      <c r="Y516" s="752"/>
      <c r="Z516" s="752"/>
      <c r="AA516" s="752"/>
      <c r="AB516" s="752"/>
      <c r="AC516" s="752"/>
      <c r="AD516" s="752"/>
      <c r="AE516" s="752"/>
      <c r="AF516" s="752"/>
      <c r="AG516" s="752"/>
      <c r="AH516" s="752"/>
      <c r="AI516" s="752"/>
      <c r="AJ516" s="752"/>
    </row>
    <row r="517" spans="1:36" ht="12.75"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row>
    <row r="518" spans="1:36" ht="12.75"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c r="V518" s="752"/>
      <c r="W518" s="752"/>
      <c r="X518" s="752"/>
      <c r="Y518" s="752"/>
      <c r="Z518" s="752"/>
      <c r="AA518" s="752"/>
      <c r="AB518" s="752"/>
      <c r="AC518" s="752"/>
      <c r="AD518" s="752"/>
      <c r="AE518" s="752"/>
      <c r="AF518" s="752"/>
      <c r="AG518" s="752"/>
      <c r="AH518" s="752"/>
      <c r="AI518" s="752"/>
      <c r="AJ518" s="752"/>
    </row>
    <row r="519" spans="1:36" ht="12.75"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c r="V519" s="752"/>
      <c r="W519" s="752"/>
      <c r="X519" s="752"/>
      <c r="Y519" s="752"/>
      <c r="Z519" s="752"/>
      <c r="AA519" s="752"/>
      <c r="AB519" s="752"/>
      <c r="AC519" s="752"/>
      <c r="AD519" s="752"/>
      <c r="AE519" s="752"/>
      <c r="AF519" s="752"/>
      <c r="AG519" s="752"/>
      <c r="AH519" s="752"/>
      <c r="AI519" s="752"/>
      <c r="AJ519" s="752"/>
    </row>
    <row r="520" spans="1:36" ht="12.75"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c r="V520" s="752"/>
      <c r="W520" s="752"/>
      <c r="X520" s="752"/>
      <c r="Y520" s="752"/>
      <c r="Z520" s="752"/>
      <c r="AA520" s="752"/>
      <c r="AB520" s="752"/>
      <c r="AC520" s="752"/>
      <c r="AD520" s="752"/>
      <c r="AE520" s="752"/>
      <c r="AF520" s="752"/>
      <c r="AG520" s="752"/>
      <c r="AH520" s="752"/>
      <c r="AI520" s="752"/>
      <c r="AJ520" s="752"/>
    </row>
    <row r="521" spans="1:36" ht="12.75"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c r="V521" s="752"/>
      <c r="W521" s="752"/>
      <c r="X521" s="752"/>
      <c r="Y521" s="752"/>
      <c r="Z521" s="752"/>
      <c r="AA521" s="752"/>
      <c r="AB521" s="752"/>
      <c r="AC521" s="752"/>
      <c r="AD521" s="752"/>
      <c r="AE521" s="752"/>
      <c r="AF521" s="752"/>
      <c r="AG521" s="752"/>
      <c r="AH521" s="752"/>
      <c r="AI521" s="752"/>
      <c r="AJ521" s="752"/>
    </row>
    <row r="522" spans="1:36" ht="12.75"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c r="V522" s="752"/>
      <c r="W522" s="752"/>
      <c r="X522" s="752"/>
      <c r="Y522" s="752"/>
      <c r="Z522" s="752"/>
      <c r="AA522" s="752"/>
      <c r="AB522" s="752"/>
      <c r="AC522" s="752"/>
      <c r="AD522" s="752"/>
      <c r="AE522" s="752"/>
      <c r="AF522" s="752"/>
      <c r="AG522" s="752"/>
      <c r="AH522" s="752"/>
      <c r="AI522" s="752"/>
      <c r="AJ522" s="752"/>
    </row>
    <row r="523" spans="1:36" ht="12.75"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c r="V523" s="752"/>
      <c r="W523" s="752"/>
      <c r="X523" s="752"/>
      <c r="Y523" s="752"/>
      <c r="Z523" s="752"/>
      <c r="AA523" s="752"/>
      <c r="AB523" s="752"/>
      <c r="AC523" s="752"/>
      <c r="AD523" s="752"/>
      <c r="AE523" s="752"/>
      <c r="AF523" s="752"/>
      <c r="AG523" s="752"/>
      <c r="AH523" s="752"/>
      <c r="AI523" s="752"/>
      <c r="AJ523" s="752"/>
    </row>
    <row r="524" spans="1:36" ht="12.75"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c r="V524" s="752"/>
      <c r="W524" s="752"/>
      <c r="X524" s="752"/>
      <c r="Y524" s="752"/>
      <c r="Z524" s="752"/>
      <c r="AA524" s="752"/>
      <c r="AB524" s="752"/>
      <c r="AC524" s="752"/>
      <c r="AD524" s="752"/>
      <c r="AE524" s="752"/>
      <c r="AF524" s="752"/>
      <c r="AG524" s="752"/>
      <c r="AH524" s="752"/>
      <c r="AI524" s="752"/>
      <c r="AJ524" s="752"/>
    </row>
    <row r="525" spans="1:36" ht="12.75"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c r="V525" s="752"/>
      <c r="W525" s="752"/>
      <c r="X525" s="752"/>
      <c r="Y525" s="752"/>
      <c r="Z525" s="752"/>
      <c r="AA525" s="752"/>
      <c r="AB525" s="752"/>
      <c r="AC525" s="752"/>
      <c r="AD525" s="752"/>
      <c r="AE525" s="752"/>
      <c r="AF525" s="752"/>
      <c r="AG525" s="752"/>
      <c r="AH525" s="752"/>
      <c r="AI525" s="752"/>
      <c r="AJ525" s="752"/>
    </row>
    <row r="526" spans="1:36" ht="12.75"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c r="V526" s="752"/>
      <c r="W526" s="752"/>
      <c r="X526" s="752"/>
      <c r="Y526" s="752"/>
      <c r="Z526" s="752"/>
      <c r="AA526" s="752"/>
      <c r="AB526" s="752"/>
      <c r="AC526" s="752"/>
      <c r="AD526" s="752"/>
      <c r="AE526" s="752"/>
      <c r="AF526" s="752"/>
      <c r="AG526" s="752"/>
      <c r="AH526" s="752"/>
      <c r="AI526" s="752"/>
      <c r="AJ526" s="752"/>
    </row>
    <row r="527" spans="1:36" ht="12.75"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52"/>
      <c r="AH527" s="752"/>
      <c r="AI527" s="752"/>
      <c r="AJ527" s="752"/>
    </row>
    <row r="528" spans="1:36" ht="12.75"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c r="V528" s="752"/>
      <c r="W528" s="752"/>
      <c r="X528" s="752"/>
      <c r="Y528" s="752"/>
      <c r="Z528" s="752"/>
      <c r="AA528" s="752"/>
      <c r="AB528" s="752"/>
      <c r="AC528" s="752"/>
      <c r="AD528" s="752"/>
      <c r="AE528" s="752"/>
      <c r="AF528" s="752"/>
      <c r="AG528" s="752"/>
      <c r="AH528" s="752"/>
      <c r="AI528" s="752"/>
      <c r="AJ528" s="752"/>
    </row>
    <row r="529" spans="1:36" ht="12.75"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c r="V529" s="752"/>
      <c r="W529" s="752"/>
      <c r="X529" s="752"/>
      <c r="Y529" s="752"/>
      <c r="Z529" s="752"/>
      <c r="AA529" s="752"/>
      <c r="AB529" s="752"/>
      <c r="AC529" s="752"/>
      <c r="AD529" s="752"/>
      <c r="AE529" s="752"/>
      <c r="AF529" s="752"/>
      <c r="AG529" s="752"/>
      <c r="AH529" s="752"/>
      <c r="AI529" s="752"/>
      <c r="AJ529" s="752"/>
    </row>
    <row r="530" spans="1:36" ht="12.75"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c r="V530" s="752"/>
      <c r="W530" s="752"/>
      <c r="X530" s="752"/>
      <c r="Y530" s="752"/>
      <c r="Z530" s="752"/>
      <c r="AA530" s="752"/>
      <c r="AB530" s="752"/>
      <c r="AC530" s="752"/>
      <c r="AD530" s="752"/>
      <c r="AE530" s="752"/>
      <c r="AF530" s="752"/>
      <c r="AG530" s="752"/>
      <c r="AH530" s="752"/>
      <c r="AI530" s="752"/>
      <c r="AJ530" s="752"/>
    </row>
    <row r="531" spans="1:36" ht="12.75"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c r="V531" s="752"/>
      <c r="W531" s="752"/>
      <c r="X531" s="752"/>
      <c r="Y531" s="752"/>
      <c r="Z531" s="752"/>
      <c r="AA531" s="752"/>
      <c r="AB531" s="752"/>
      <c r="AC531" s="752"/>
      <c r="AD531" s="752"/>
      <c r="AE531" s="752"/>
      <c r="AF531" s="752"/>
      <c r="AG531" s="752"/>
      <c r="AH531" s="752"/>
      <c r="AI531" s="752"/>
      <c r="AJ531" s="752"/>
    </row>
    <row r="532" spans="1:36" ht="12.75"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c r="V532" s="752"/>
      <c r="W532" s="752"/>
      <c r="X532" s="752"/>
      <c r="Y532" s="752"/>
      <c r="Z532" s="752"/>
      <c r="AA532" s="752"/>
      <c r="AB532" s="752"/>
      <c r="AC532" s="752"/>
      <c r="AD532" s="752"/>
      <c r="AE532" s="752"/>
      <c r="AF532" s="752"/>
      <c r="AG532" s="752"/>
      <c r="AH532" s="752"/>
      <c r="AI532" s="752"/>
      <c r="AJ532" s="752"/>
    </row>
    <row r="533" spans="1:36" ht="12.75"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c r="V533" s="752"/>
      <c r="W533" s="752"/>
      <c r="X533" s="752"/>
      <c r="Y533" s="752"/>
      <c r="Z533" s="752"/>
      <c r="AA533" s="752"/>
      <c r="AB533" s="752"/>
      <c r="AC533" s="752"/>
      <c r="AD533" s="752"/>
      <c r="AE533" s="752"/>
      <c r="AF533" s="752"/>
      <c r="AG533" s="752"/>
      <c r="AH533" s="752"/>
      <c r="AI533" s="752"/>
      <c r="AJ533" s="752"/>
    </row>
    <row r="534" spans="1:36" ht="12.75"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c r="V534" s="752"/>
      <c r="W534" s="752"/>
      <c r="X534" s="752"/>
      <c r="Y534" s="752"/>
      <c r="Z534" s="752"/>
      <c r="AA534" s="752"/>
      <c r="AB534" s="752"/>
      <c r="AC534" s="752"/>
      <c r="AD534" s="752"/>
      <c r="AE534" s="752"/>
      <c r="AF534" s="752"/>
      <c r="AG534" s="752"/>
      <c r="AH534" s="752"/>
      <c r="AI534" s="752"/>
      <c r="AJ534" s="752"/>
    </row>
    <row r="535" spans="1:36" ht="12.75"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c r="V535" s="752"/>
      <c r="W535" s="752"/>
      <c r="X535" s="752"/>
      <c r="Y535" s="752"/>
      <c r="Z535" s="752"/>
      <c r="AA535" s="752"/>
      <c r="AB535" s="752"/>
      <c r="AC535" s="752"/>
      <c r="AD535" s="752"/>
      <c r="AE535" s="752"/>
      <c r="AF535" s="752"/>
      <c r="AG535" s="752"/>
      <c r="AH535" s="752"/>
      <c r="AI535" s="752"/>
      <c r="AJ535" s="752"/>
    </row>
    <row r="536" spans="1:36" ht="12.75"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c r="V536" s="752"/>
      <c r="W536" s="752"/>
      <c r="X536" s="752"/>
      <c r="Y536" s="752"/>
      <c r="Z536" s="752"/>
      <c r="AA536" s="752"/>
      <c r="AB536" s="752"/>
      <c r="AC536" s="752"/>
      <c r="AD536" s="752"/>
      <c r="AE536" s="752"/>
      <c r="AF536" s="752"/>
      <c r="AG536" s="752"/>
      <c r="AH536" s="752"/>
      <c r="AI536" s="752"/>
      <c r="AJ536" s="752"/>
    </row>
    <row r="537" spans="1:36" ht="12.75"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c r="V537" s="752"/>
      <c r="W537" s="752"/>
      <c r="X537" s="752"/>
      <c r="Y537" s="752"/>
      <c r="Z537" s="752"/>
      <c r="AA537" s="752"/>
      <c r="AB537" s="752"/>
      <c r="AC537" s="752"/>
      <c r="AD537" s="752"/>
      <c r="AE537" s="752"/>
      <c r="AF537" s="752"/>
      <c r="AG537" s="752"/>
      <c r="AH537" s="752"/>
      <c r="AI537" s="752"/>
      <c r="AJ537" s="752"/>
    </row>
    <row r="538" spans="1:36" ht="12.75"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c r="V538" s="752"/>
      <c r="W538" s="752"/>
      <c r="X538" s="752"/>
      <c r="Y538" s="752"/>
      <c r="Z538" s="752"/>
      <c r="AA538" s="752"/>
      <c r="AB538" s="752"/>
      <c r="AC538" s="752"/>
      <c r="AD538" s="752"/>
      <c r="AE538" s="752"/>
      <c r="AF538" s="752"/>
      <c r="AG538" s="752"/>
      <c r="AH538" s="752"/>
      <c r="AI538" s="752"/>
      <c r="AJ538" s="752"/>
    </row>
    <row r="539" spans="1:36" ht="12.75"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c r="V539" s="752"/>
      <c r="W539" s="752"/>
      <c r="X539" s="752"/>
      <c r="Y539" s="752"/>
      <c r="Z539" s="752"/>
      <c r="AA539" s="752"/>
      <c r="AB539" s="752"/>
      <c r="AC539" s="752"/>
      <c r="AD539" s="752"/>
      <c r="AE539" s="752"/>
      <c r="AF539" s="752"/>
      <c r="AG539" s="752"/>
      <c r="AH539" s="752"/>
      <c r="AI539" s="752"/>
      <c r="AJ539" s="752"/>
    </row>
    <row r="540" spans="1:36" ht="12.75"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c r="V540" s="752"/>
      <c r="W540" s="752"/>
      <c r="X540" s="752"/>
      <c r="Y540" s="752"/>
      <c r="Z540" s="752"/>
      <c r="AA540" s="752"/>
      <c r="AB540" s="752"/>
      <c r="AC540" s="752"/>
      <c r="AD540" s="752"/>
      <c r="AE540" s="752"/>
      <c r="AF540" s="752"/>
      <c r="AG540" s="752"/>
      <c r="AH540" s="752"/>
      <c r="AI540" s="752"/>
      <c r="AJ540" s="752"/>
    </row>
    <row r="541" spans="1:36" ht="12.75"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c r="V541" s="752"/>
      <c r="W541" s="752"/>
      <c r="X541" s="752"/>
      <c r="Y541" s="752"/>
      <c r="Z541" s="752"/>
      <c r="AA541" s="752"/>
      <c r="AB541" s="752"/>
      <c r="AC541" s="752"/>
      <c r="AD541" s="752"/>
      <c r="AE541" s="752"/>
      <c r="AF541" s="752"/>
      <c r="AG541" s="752"/>
      <c r="AH541" s="752"/>
      <c r="AI541" s="752"/>
      <c r="AJ541" s="752"/>
    </row>
    <row r="542" spans="1:36" ht="12.75"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c r="V542" s="752"/>
      <c r="W542" s="752"/>
      <c r="X542" s="752"/>
      <c r="Y542" s="752"/>
      <c r="Z542" s="752"/>
      <c r="AA542" s="752"/>
      <c r="AB542" s="752"/>
      <c r="AC542" s="752"/>
      <c r="AD542" s="752"/>
      <c r="AE542" s="752"/>
      <c r="AF542" s="752"/>
      <c r="AG542" s="752"/>
      <c r="AH542" s="752"/>
      <c r="AI542" s="752"/>
      <c r="AJ542" s="752"/>
    </row>
    <row r="543" spans="1:36" ht="12.75"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c r="V543" s="752"/>
      <c r="W543" s="752"/>
      <c r="X543" s="752"/>
      <c r="Y543" s="752"/>
      <c r="Z543" s="752"/>
      <c r="AA543" s="752"/>
      <c r="AB543" s="752"/>
      <c r="AC543" s="752"/>
      <c r="AD543" s="752"/>
      <c r="AE543" s="752"/>
      <c r="AF543" s="752"/>
      <c r="AG543" s="752"/>
      <c r="AH543" s="752"/>
      <c r="AI543" s="752"/>
      <c r="AJ543" s="752"/>
    </row>
    <row r="544" spans="1:36" ht="12.75"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c r="V544" s="752"/>
      <c r="W544" s="752"/>
      <c r="X544" s="752"/>
      <c r="Y544" s="752"/>
      <c r="Z544" s="752"/>
      <c r="AA544" s="752"/>
      <c r="AB544" s="752"/>
      <c r="AC544" s="752"/>
      <c r="AD544" s="752"/>
      <c r="AE544" s="752"/>
      <c r="AF544" s="752"/>
      <c r="AG544" s="752"/>
      <c r="AH544" s="752"/>
      <c r="AI544" s="752"/>
      <c r="AJ544" s="752"/>
    </row>
    <row r="545" spans="1:36" ht="12.75"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c r="V545" s="752"/>
      <c r="W545" s="752"/>
      <c r="X545" s="752"/>
      <c r="Y545" s="752"/>
      <c r="Z545" s="752"/>
      <c r="AA545" s="752"/>
      <c r="AB545" s="752"/>
      <c r="AC545" s="752"/>
      <c r="AD545" s="752"/>
      <c r="AE545" s="752"/>
      <c r="AF545" s="752"/>
      <c r="AG545" s="752"/>
      <c r="AH545" s="752"/>
      <c r="AI545" s="752"/>
      <c r="AJ545" s="752"/>
    </row>
    <row r="546" spans="1:36" ht="12.75"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c r="V546" s="752"/>
      <c r="W546" s="752"/>
      <c r="X546" s="752"/>
      <c r="Y546" s="752"/>
      <c r="Z546" s="752"/>
      <c r="AA546" s="752"/>
      <c r="AB546" s="752"/>
      <c r="AC546" s="752"/>
      <c r="AD546" s="752"/>
      <c r="AE546" s="752"/>
      <c r="AF546" s="752"/>
      <c r="AG546" s="752"/>
      <c r="AH546" s="752"/>
      <c r="AI546" s="752"/>
      <c r="AJ546" s="752"/>
    </row>
    <row r="547" spans="1:36" ht="12.75"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c r="V547" s="752"/>
      <c r="W547" s="752"/>
      <c r="X547" s="752"/>
      <c r="Y547" s="752"/>
      <c r="Z547" s="752"/>
      <c r="AA547" s="752"/>
      <c r="AB547" s="752"/>
      <c r="AC547" s="752"/>
      <c r="AD547" s="752"/>
      <c r="AE547" s="752"/>
      <c r="AF547" s="752"/>
      <c r="AG547" s="752"/>
      <c r="AH547" s="752"/>
      <c r="AI547" s="752"/>
      <c r="AJ547" s="752"/>
    </row>
    <row r="548" spans="1:36" ht="12.75"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c r="V548" s="752"/>
      <c r="W548" s="752"/>
      <c r="X548" s="752"/>
      <c r="Y548" s="752"/>
      <c r="Z548" s="752"/>
      <c r="AA548" s="752"/>
      <c r="AB548" s="752"/>
      <c r="AC548" s="752"/>
      <c r="AD548" s="752"/>
      <c r="AE548" s="752"/>
      <c r="AF548" s="752"/>
      <c r="AG548" s="752"/>
      <c r="AH548" s="752"/>
      <c r="AI548" s="752"/>
      <c r="AJ548" s="752"/>
    </row>
    <row r="549" spans="1:36" ht="12.75"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c r="V549" s="752"/>
      <c r="W549" s="752"/>
      <c r="X549" s="752"/>
      <c r="Y549" s="752"/>
      <c r="Z549" s="752"/>
      <c r="AA549" s="752"/>
      <c r="AB549" s="752"/>
      <c r="AC549" s="752"/>
      <c r="AD549" s="752"/>
      <c r="AE549" s="752"/>
      <c r="AF549" s="752"/>
      <c r="AG549" s="752"/>
      <c r="AH549" s="752"/>
      <c r="AI549" s="752"/>
      <c r="AJ549" s="752"/>
    </row>
    <row r="550" spans="1:36" ht="12.75"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c r="V550" s="752"/>
      <c r="W550" s="752"/>
      <c r="X550" s="752"/>
      <c r="Y550" s="752"/>
      <c r="Z550" s="752"/>
      <c r="AA550" s="752"/>
      <c r="AB550" s="752"/>
      <c r="AC550" s="752"/>
      <c r="AD550" s="752"/>
      <c r="AE550" s="752"/>
      <c r="AF550" s="752"/>
      <c r="AG550" s="752"/>
      <c r="AH550" s="752"/>
      <c r="AI550" s="752"/>
      <c r="AJ550" s="752"/>
    </row>
    <row r="551" spans="1:36" ht="12.75"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c r="V551" s="752"/>
      <c r="W551" s="752"/>
      <c r="X551" s="752"/>
      <c r="Y551" s="752"/>
      <c r="Z551" s="752"/>
      <c r="AA551" s="752"/>
      <c r="AB551" s="752"/>
      <c r="AC551" s="752"/>
      <c r="AD551" s="752"/>
      <c r="AE551" s="752"/>
      <c r="AF551" s="752"/>
      <c r="AG551" s="752"/>
      <c r="AH551" s="752"/>
      <c r="AI551" s="752"/>
      <c r="AJ551" s="752"/>
    </row>
    <row r="552" spans="1:36" ht="12.75"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c r="V552" s="752"/>
      <c r="W552" s="752"/>
      <c r="X552" s="752"/>
      <c r="Y552" s="752"/>
      <c r="Z552" s="752"/>
      <c r="AA552" s="752"/>
      <c r="AB552" s="752"/>
      <c r="AC552" s="752"/>
      <c r="AD552" s="752"/>
      <c r="AE552" s="752"/>
      <c r="AF552" s="752"/>
      <c r="AG552" s="752"/>
      <c r="AH552" s="752"/>
      <c r="AI552" s="752"/>
      <c r="AJ552" s="752"/>
    </row>
    <row r="553" spans="1:36" ht="12.75"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c r="V553" s="752"/>
      <c r="W553" s="752"/>
      <c r="X553" s="752"/>
      <c r="Y553" s="752"/>
      <c r="Z553" s="752"/>
      <c r="AA553" s="752"/>
      <c r="AB553" s="752"/>
      <c r="AC553" s="752"/>
      <c r="AD553" s="752"/>
      <c r="AE553" s="752"/>
      <c r="AF553" s="752"/>
      <c r="AG553" s="752"/>
      <c r="AH553" s="752"/>
      <c r="AI553" s="752"/>
      <c r="AJ553" s="752"/>
    </row>
    <row r="554" spans="1:36" ht="12.75"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c r="V554" s="752"/>
      <c r="W554" s="752"/>
      <c r="X554" s="752"/>
      <c r="Y554" s="752"/>
      <c r="Z554" s="752"/>
      <c r="AA554" s="752"/>
      <c r="AB554" s="752"/>
      <c r="AC554" s="752"/>
      <c r="AD554" s="752"/>
      <c r="AE554" s="752"/>
      <c r="AF554" s="752"/>
      <c r="AG554" s="752"/>
      <c r="AH554" s="752"/>
      <c r="AI554" s="752"/>
      <c r="AJ554" s="752"/>
    </row>
    <row r="555" spans="1:36" ht="12.75"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c r="V555" s="752"/>
      <c r="W555" s="752"/>
      <c r="X555" s="752"/>
      <c r="Y555" s="752"/>
      <c r="Z555" s="752"/>
      <c r="AA555" s="752"/>
      <c r="AB555" s="752"/>
      <c r="AC555" s="752"/>
      <c r="AD555" s="752"/>
      <c r="AE555" s="752"/>
      <c r="AF555" s="752"/>
      <c r="AG555" s="752"/>
      <c r="AH555" s="752"/>
      <c r="AI555" s="752"/>
      <c r="AJ555" s="752"/>
    </row>
    <row r="556" spans="1:36" ht="12.75"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c r="V556" s="752"/>
      <c r="W556" s="752"/>
      <c r="X556" s="752"/>
      <c r="Y556" s="752"/>
      <c r="Z556" s="752"/>
      <c r="AA556" s="752"/>
      <c r="AB556" s="752"/>
      <c r="AC556" s="752"/>
      <c r="AD556" s="752"/>
      <c r="AE556" s="752"/>
      <c r="AF556" s="752"/>
      <c r="AG556" s="752"/>
      <c r="AH556" s="752"/>
      <c r="AI556" s="752"/>
      <c r="AJ556" s="752"/>
    </row>
    <row r="557" spans="1:36" ht="12.75"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c r="V557" s="752"/>
      <c r="W557" s="752"/>
      <c r="X557" s="752"/>
      <c r="Y557" s="752"/>
      <c r="Z557" s="752"/>
      <c r="AA557" s="752"/>
      <c r="AB557" s="752"/>
      <c r="AC557" s="752"/>
      <c r="AD557" s="752"/>
      <c r="AE557" s="752"/>
      <c r="AF557" s="752"/>
      <c r="AG557" s="752"/>
      <c r="AH557" s="752"/>
      <c r="AI557" s="752"/>
      <c r="AJ557" s="752"/>
    </row>
    <row r="558" spans="1:36" ht="12.75"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c r="V558" s="752"/>
      <c r="W558" s="752"/>
      <c r="X558" s="752"/>
      <c r="Y558" s="752"/>
      <c r="Z558" s="752"/>
      <c r="AA558" s="752"/>
      <c r="AB558" s="752"/>
      <c r="AC558" s="752"/>
      <c r="AD558" s="752"/>
      <c r="AE558" s="752"/>
      <c r="AF558" s="752"/>
      <c r="AG558" s="752"/>
      <c r="AH558" s="752"/>
      <c r="AI558" s="752"/>
      <c r="AJ558" s="752"/>
    </row>
    <row r="559" spans="1:36" ht="12.75"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c r="V559" s="752"/>
      <c r="W559" s="752"/>
      <c r="X559" s="752"/>
      <c r="Y559" s="752"/>
      <c r="Z559" s="752"/>
      <c r="AA559" s="752"/>
      <c r="AB559" s="752"/>
      <c r="AC559" s="752"/>
      <c r="AD559" s="752"/>
      <c r="AE559" s="752"/>
      <c r="AF559" s="752"/>
      <c r="AG559" s="752"/>
      <c r="AH559" s="752"/>
      <c r="AI559" s="752"/>
      <c r="AJ559" s="752"/>
    </row>
    <row r="560" spans="1:36" ht="12.75"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c r="V560" s="752"/>
      <c r="W560" s="752"/>
      <c r="X560" s="752"/>
      <c r="Y560" s="752"/>
      <c r="Z560" s="752"/>
      <c r="AA560" s="752"/>
      <c r="AB560" s="752"/>
      <c r="AC560" s="752"/>
      <c r="AD560" s="752"/>
      <c r="AE560" s="752"/>
      <c r="AF560" s="752"/>
      <c r="AG560" s="752"/>
      <c r="AH560" s="752"/>
      <c r="AI560" s="752"/>
      <c r="AJ560" s="752"/>
    </row>
    <row r="561" spans="1:36" ht="12.75"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c r="V561" s="752"/>
      <c r="W561" s="752"/>
      <c r="X561" s="752"/>
      <c r="Y561" s="752"/>
      <c r="Z561" s="752"/>
      <c r="AA561" s="752"/>
      <c r="AB561" s="752"/>
      <c r="AC561" s="752"/>
      <c r="AD561" s="752"/>
      <c r="AE561" s="752"/>
      <c r="AF561" s="752"/>
      <c r="AG561" s="752"/>
      <c r="AH561" s="752"/>
      <c r="AI561" s="752"/>
      <c r="AJ561" s="752"/>
    </row>
    <row r="562" spans="1:36" ht="12.75"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c r="V562" s="752"/>
      <c r="W562" s="752"/>
      <c r="X562" s="752"/>
      <c r="Y562" s="752"/>
      <c r="Z562" s="752"/>
      <c r="AA562" s="752"/>
      <c r="AB562" s="752"/>
      <c r="AC562" s="752"/>
      <c r="AD562" s="752"/>
      <c r="AE562" s="752"/>
      <c r="AF562" s="752"/>
      <c r="AG562" s="752"/>
      <c r="AH562" s="752"/>
      <c r="AI562" s="752"/>
      <c r="AJ562" s="752"/>
    </row>
    <row r="563" spans="1:36" ht="12.75"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c r="V563" s="752"/>
      <c r="W563" s="752"/>
      <c r="X563" s="752"/>
      <c r="Y563" s="752"/>
      <c r="Z563" s="752"/>
      <c r="AA563" s="752"/>
      <c r="AB563" s="752"/>
      <c r="AC563" s="752"/>
      <c r="AD563" s="752"/>
      <c r="AE563" s="752"/>
      <c r="AF563" s="752"/>
      <c r="AG563" s="752"/>
      <c r="AH563" s="752"/>
      <c r="AI563" s="752"/>
      <c r="AJ563" s="752"/>
    </row>
    <row r="564" spans="1:36" ht="12.75"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c r="V564" s="752"/>
      <c r="W564" s="752"/>
      <c r="X564" s="752"/>
      <c r="Y564" s="752"/>
      <c r="Z564" s="752"/>
      <c r="AA564" s="752"/>
      <c r="AB564" s="752"/>
      <c r="AC564" s="752"/>
      <c r="AD564" s="752"/>
      <c r="AE564" s="752"/>
      <c r="AF564" s="752"/>
      <c r="AG564" s="752"/>
      <c r="AH564" s="752"/>
      <c r="AI564" s="752"/>
      <c r="AJ564" s="752"/>
    </row>
    <row r="565" spans="1:36" ht="12.75"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c r="V565" s="752"/>
      <c r="W565" s="752"/>
      <c r="X565" s="752"/>
      <c r="Y565" s="752"/>
      <c r="Z565" s="752"/>
      <c r="AA565" s="752"/>
      <c r="AB565" s="752"/>
      <c r="AC565" s="752"/>
      <c r="AD565" s="752"/>
      <c r="AE565" s="752"/>
      <c r="AF565" s="752"/>
      <c r="AG565" s="752"/>
      <c r="AH565" s="752"/>
      <c r="AI565" s="752"/>
      <c r="AJ565" s="752"/>
    </row>
    <row r="566" spans="1:36" ht="12.75"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c r="V566" s="752"/>
      <c r="W566" s="752"/>
      <c r="X566" s="752"/>
      <c r="Y566" s="752"/>
      <c r="Z566" s="752"/>
      <c r="AA566" s="752"/>
      <c r="AB566" s="752"/>
      <c r="AC566" s="752"/>
      <c r="AD566" s="752"/>
      <c r="AE566" s="752"/>
      <c r="AF566" s="752"/>
      <c r="AG566" s="752"/>
      <c r="AH566" s="752"/>
      <c r="AI566" s="752"/>
      <c r="AJ566" s="752"/>
    </row>
    <row r="567" spans="1:36" ht="12.75"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c r="V567" s="752"/>
      <c r="W567" s="752"/>
      <c r="X567" s="752"/>
      <c r="Y567" s="752"/>
      <c r="Z567" s="752"/>
      <c r="AA567" s="752"/>
      <c r="AB567" s="752"/>
      <c r="AC567" s="752"/>
      <c r="AD567" s="752"/>
      <c r="AE567" s="752"/>
      <c r="AF567" s="752"/>
      <c r="AG567" s="752"/>
      <c r="AH567" s="752"/>
      <c r="AI567" s="752"/>
      <c r="AJ567" s="752"/>
    </row>
    <row r="568" spans="1:36" ht="12.75"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c r="V568" s="752"/>
      <c r="W568" s="752"/>
      <c r="X568" s="752"/>
      <c r="Y568" s="752"/>
      <c r="Z568" s="752"/>
      <c r="AA568" s="752"/>
      <c r="AB568" s="752"/>
      <c r="AC568" s="752"/>
      <c r="AD568" s="752"/>
      <c r="AE568" s="752"/>
      <c r="AF568" s="752"/>
      <c r="AG568" s="752"/>
      <c r="AH568" s="752"/>
      <c r="AI568" s="752"/>
      <c r="AJ568" s="752"/>
    </row>
    <row r="569" spans="1:36" ht="12.75"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c r="V569" s="752"/>
      <c r="W569" s="752"/>
      <c r="X569" s="752"/>
      <c r="Y569" s="752"/>
      <c r="Z569" s="752"/>
      <c r="AA569" s="752"/>
      <c r="AB569" s="752"/>
      <c r="AC569" s="752"/>
      <c r="AD569" s="752"/>
      <c r="AE569" s="752"/>
      <c r="AF569" s="752"/>
      <c r="AG569" s="752"/>
      <c r="AH569" s="752"/>
      <c r="AI569" s="752"/>
      <c r="AJ569" s="752"/>
    </row>
    <row r="570" spans="1:36" ht="12.75"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c r="V570" s="752"/>
      <c r="W570" s="752"/>
      <c r="X570" s="752"/>
      <c r="Y570" s="752"/>
      <c r="Z570" s="752"/>
      <c r="AA570" s="752"/>
      <c r="AB570" s="752"/>
      <c r="AC570" s="752"/>
      <c r="AD570" s="752"/>
      <c r="AE570" s="752"/>
      <c r="AF570" s="752"/>
      <c r="AG570" s="752"/>
      <c r="AH570" s="752"/>
      <c r="AI570" s="752"/>
      <c r="AJ570" s="752"/>
    </row>
    <row r="571" spans="1:36" ht="12.75"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c r="V571" s="752"/>
      <c r="W571" s="752"/>
      <c r="X571" s="752"/>
      <c r="Y571" s="752"/>
      <c r="Z571" s="752"/>
      <c r="AA571" s="752"/>
      <c r="AB571" s="752"/>
      <c r="AC571" s="752"/>
      <c r="AD571" s="752"/>
      <c r="AE571" s="752"/>
      <c r="AF571" s="752"/>
      <c r="AG571" s="752"/>
      <c r="AH571" s="752"/>
      <c r="AI571" s="752"/>
      <c r="AJ571" s="752"/>
    </row>
    <row r="572" spans="1:36" ht="12.75"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c r="V572" s="752"/>
      <c r="W572" s="752"/>
      <c r="X572" s="752"/>
      <c r="Y572" s="752"/>
      <c r="Z572" s="752"/>
      <c r="AA572" s="752"/>
      <c r="AB572" s="752"/>
      <c r="AC572" s="752"/>
      <c r="AD572" s="752"/>
      <c r="AE572" s="752"/>
      <c r="AF572" s="752"/>
      <c r="AG572" s="752"/>
      <c r="AH572" s="752"/>
      <c r="AI572" s="752"/>
      <c r="AJ572" s="752"/>
    </row>
    <row r="573" spans="1:36" ht="12.75"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c r="V573" s="752"/>
      <c r="W573" s="752"/>
      <c r="X573" s="752"/>
      <c r="Y573" s="752"/>
      <c r="Z573" s="752"/>
      <c r="AA573" s="752"/>
      <c r="AB573" s="752"/>
      <c r="AC573" s="752"/>
      <c r="AD573" s="752"/>
      <c r="AE573" s="752"/>
      <c r="AF573" s="752"/>
      <c r="AG573" s="752"/>
      <c r="AH573" s="752"/>
      <c r="AI573" s="752"/>
      <c r="AJ573" s="752"/>
    </row>
    <row r="574" spans="1:36" ht="12.75"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c r="V574" s="752"/>
      <c r="W574" s="752"/>
      <c r="X574" s="752"/>
      <c r="Y574" s="752"/>
      <c r="Z574" s="752"/>
      <c r="AA574" s="752"/>
      <c r="AB574" s="752"/>
      <c r="AC574" s="752"/>
      <c r="AD574" s="752"/>
      <c r="AE574" s="752"/>
      <c r="AF574" s="752"/>
      <c r="AG574" s="752"/>
      <c r="AH574" s="752"/>
      <c r="AI574" s="752"/>
      <c r="AJ574" s="752"/>
    </row>
    <row r="575" spans="1:36" ht="12.75"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c r="V575" s="752"/>
      <c r="W575" s="752"/>
      <c r="X575" s="752"/>
      <c r="Y575" s="752"/>
      <c r="Z575" s="752"/>
      <c r="AA575" s="752"/>
      <c r="AB575" s="752"/>
      <c r="AC575" s="752"/>
      <c r="AD575" s="752"/>
      <c r="AE575" s="752"/>
      <c r="AF575" s="752"/>
      <c r="AG575" s="752"/>
      <c r="AH575" s="752"/>
      <c r="AI575" s="752"/>
      <c r="AJ575" s="752"/>
    </row>
    <row r="576" spans="1:36" ht="12.75"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c r="V576" s="752"/>
      <c r="W576" s="752"/>
      <c r="X576" s="752"/>
      <c r="Y576" s="752"/>
      <c r="Z576" s="752"/>
      <c r="AA576" s="752"/>
      <c r="AB576" s="752"/>
      <c r="AC576" s="752"/>
      <c r="AD576" s="752"/>
      <c r="AE576" s="752"/>
      <c r="AF576" s="752"/>
      <c r="AG576" s="752"/>
      <c r="AH576" s="752"/>
      <c r="AI576" s="752"/>
      <c r="AJ576" s="752"/>
    </row>
    <row r="577" spans="1:36" ht="12.75"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c r="V577" s="752"/>
      <c r="W577" s="752"/>
      <c r="X577" s="752"/>
      <c r="Y577" s="752"/>
      <c r="Z577" s="752"/>
      <c r="AA577" s="752"/>
      <c r="AB577" s="752"/>
      <c r="AC577" s="752"/>
      <c r="AD577" s="752"/>
      <c r="AE577" s="752"/>
      <c r="AF577" s="752"/>
      <c r="AG577" s="752"/>
      <c r="AH577" s="752"/>
      <c r="AI577" s="752"/>
      <c r="AJ577" s="752"/>
    </row>
    <row r="578" spans="1:36" ht="12.75"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c r="V578" s="752"/>
      <c r="W578" s="752"/>
      <c r="X578" s="752"/>
      <c r="Y578" s="752"/>
      <c r="Z578" s="752"/>
      <c r="AA578" s="752"/>
      <c r="AB578" s="752"/>
      <c r="AC578" s="752"/>
      <c r="AD578" s="752"/>
      <c r="AE578" s="752"/>
      <c r="AF578" s="752"/>
      <c r="AG578" s="752"/>
      <c r="AH578" s="752"/>
      <c r="AI578" s="752"/>
      <c r="AJ578" s="752"/>
    </row>
    <row r="579" spans="1:36" ht="12.75"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c r="V579" s="752"/>
      <c r="W579" s="752"/>
      <c r="X579" s="752"/>
      <c r="Y579" s="752"/>
      <c r="Z579" s="752"/>
      <c r="AA579" s="752"/>
      <c r="AB579" s="752"/>
      <c r="AC579" s="752"/>
      <c r="AD579" s="752"/>
      <c r="AE579" s="752"/>
      <c r="AF579" s="752"/>
      <c r="AG579" s="752"/>
      <c r="AH579" s="752"/>
      <c r="AI579" s="752"/>
      <c r="AJ579" s="752"/>
    </row>
    <row r="580" spans="1:36" ht="12.75"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c r="V580" s="752"/>
      <c r="W580" s="752"/>
      <c r="X580" s="752"/>
      <c r="Y580" s="752"/>
      <c r="Z580" s="752"/>
      <c r="AA580" s="752"/>
      <c r="AB580" s="752"/>
      <c r="AC580" s="752"/>
      <c r="AD580" s="752"/>
      <c r="AE580" s="752"/>
      <c r="AF580" s="752"/>
      <c r="AG580" s="752"/>
      <c r="AH580" s="752"/>
      <c r="AI580" s="752"/>
      <c r="AJ580" s="752"/>
    </row>
    <row r="581" spans="1:36" ht="12.75"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c r="V581" s="752"/>
      <c r="W581" s="752"/>
      <c r="X581" s="752"/>
      <c r="Y581" s="752"/>
      <c r="Z581" s="752"/>
      <c r="AA581" s="752"/>
      <c r="AB581" s="752"/>
      <c r="AC581" s="752"/>
      <c r="AD581" s="752"/>
      <c r="AE581" s="752"/>
      <c r="AF581" s="752"/>
      <c r="AG581" s="752"/>
      <c r="AH581" s="752"/>
      <c r="AI581" s="752"/>
      <c r="AJ581" s="752"/>
    </row>
    <row r="582" spans="1:36" ht="12.75"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c r="V582" s="752"/>
      <c r="W582" s="752"/>
      <c r="X582" s="752"/>
      <c r="Y582" s="752"/>
      <c r="Z582" s="752"/>
      <c r="AA582" s="752"/>
      <c r="AB582" s="752"/>
      <c r="AC582" s="752"/>
      <c r="AD582" s="752"/>
      <c r="AE582" s="752"/>
      <c r="AF582" s="752"/>
      <c r="AG582" s="752"/>
      <c r="AH582" s="752"/>
      <c r="AI582" s="752"/>
      <c r="AJ582" s="752"/>
    </row>
    <row r="583" spans="1:36" ht="12.75"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c r="V583" s="752"/>
      <c r="W583" s="752"/>
      <c r="X583" s="752"/>
      <c r="Y583" s="752"/>
      <c r="Z583" s="752"/>
      <c r="AA583" s="752"/>
      <c r="AB583" s="752"/>
      <c r="AC583" s="752"/>
      <c r="AD583" s="752"/>
      <c r="AE583" s="752"/>
      <c r="AF583" s="752"/>
      <c r="AG583" s="752"/>
      <c r="AH583" s="752"/>
      <c r="AI583" s="752"/>
      <c r="AJ583" s="752"/>
    </row>
    <row r="584" spans="1:36" ht="12.75"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c r="V584" s="752"/>
      <c r="W584" s="752"/>
      <c r="X584" s="752"/>
      <c r="Y584" s="752"/>
      <c r="Z584" s="752"/>
      <c r="AA584" s="752"/>
      <c r="AB584" s="752"/>
      <c r="AC584" s="752"/>
      <c r="AD584" s="752"/>
      <c r="AE584" s="752"/>
      <c r="AF584" s="752"/>
      <c r="AG584" s="752"/>
      <c r="AH584" s="752"/>
      <c r="AI584" s="752"/>
      <c r="AJ584" s="752"/>
    </row>
    <row r="585" spans="1:36" ht="12.75"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c r="V585" s="752"/>
      <c r="W585" s="752"/>
      <c r="X585" s="752"/>
      <c r="Y585" s="752"/>
      <c r="Z585" s="752"/>
      <c r="AA585" s="752"/>
      <c r="AB585" s="752"/>
      <c r="AC585" s="752"/>
      <c r="AD585" s="752"/>
      <c r="AE585" s="752"/>
      <c r="AF585" s="752"/>
      <c r="AG585" s="752"/>
      <c r="AH585" s="752"/>
      <c r="AI585" s="752"/>
      <c r="AJ585" s="752"/>
    </row>
    <row r="586" spans="1:36" ht="12.75"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c r="V586" s="752"/>
      <c r="W586" s="752"/>
      <c r="X586" s="752"/>
      <c r="Y586" s="752"/>
      <c r="Z586" s="752"/>
      <c r="AA586" s="752"/>
      <c r="AB586" s="752"/>
      <c r="AC586" s="752"/>
      <c r="AD586" s="752"/>
      <c r="AE586" s="752"/>
      <c r="AF586" s="752"/>
      <c r="AG586" s="752"/>
      <c r="AH586" s="752"/>
      <c r="AI586" s="752"/>
      <c r="AJ586" s="752"/>
    </row>
    <row r="587" spans="1:36" ht="12.75"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c r="V587" s="752"/>
      <c r="W587" s="752"/>
      <c r="X587" s="752"/>
      <c r="Y587" s="752"/>
      <c r="Z587" s="752"/>
      <c r="AA587" s="752"/>
      <c r="AB587" s="752"/>
      <c r="AC587" s="752"/>
      <c r="AD587" s="752"/>
      <c r="AE587" s="752"/>
      <c r="AF587" s="752"/>
      <c r="AG587" s="752"/>
      <c r="AH587" s="752"/>
      <c r="AI587" s="752"/>
      <c r="AJ587" s="752"/>
    </row>
    <row r="588" spans="1:36" ht="12.75"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c r="V588" s="752"/>
      <c r="W588" s="752"/>
      <c r="X588" s="752"/>
      <c r="Y588" s="752"/>
      <c r="Z588" s="752"/>
      <c r="AA588" s="752"/>
      <c r="AB588" s="752"/>
      <c r="AC588" s="752"/>
      <c r="AD588" s="752"/>
      <c r="AE588" s="752"/>
      <c r="AF588" s="752"/>
      <c r="AG588" s="752"/>
      <c r="AH588" s="752"/>
      <c r="AI588" s="752"/>
      <c r="AJ588" s="752"/>
    </row>
    <row r="589" spans="1:36" ht="12.75"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c r="V589" s="752"/>
      <c r="W589" s="752"/>
      <c r="X589" s="752"/>
      <c r="Y589" s="752"/>
      <c r="Z589" s="752"/>
      <c r="AA589" s="752"/>
      <c r="AB589" s="752"/>
      <c r="AC589" s="752"/>
      <c r="AD589" s="752"/>
      <c r="AE589" s="752"/>
      <c r="AF589" s="752"/>
      <c r="AG589" s="752"/>
      <c r="AH589" s="752"/>
      <c r="AI589" s="752"/>
      <c r="AJ589" s="752"/>
    </row>
    <row r="590" spans="1:36" ht="12.75"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c r="V590" s="752"/>
      <c r="W590" s="752"/>
      <c r="X590" s="752"/>
      <c r="Y590" s="752"/>
      <c r="Z590" s="752"/>
      <c r="AA590" s="752"/>
      <c r="AB590" s="752"/>
      <c r="AC590" s="752"/>
      <c r="AD590" s="752"/>
      <c r="AE590" s="752"/>
      <c r="AF590" s="752"/>
      <c r="AG590" s="752"/>
      <c r="AH590" s="752"/>
      <c r="AI590" s="752"/>
      <c r="AJ590" s="752"/>
    </row>
    <row r="591" spans="1:36" ht="12.75"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c r="V591" s="752"/>
      <c r="W591" s="752"/>
      <c r="X591" s="752"/>
      <c r="Y591" s="752"/>
      <c r="Z591" s="752"/>
      <c r="AA591" s="752"/>
      <c r="AB591" s="752"/>
      <c r="AC591" s="752"/>
      <c r="AD591" s="752"/>
      <c r="AE591" s="752"/>
      <c r="AF591" s="752"/>
      <c r="AG591" s="752"/>
      <c r="AH591" s="752"/>
      <c r="AI591" s="752"/>
      <c r="AJ591" s="752"/>
    </row>
    <row r="592" spans="1:36" ht="12.75"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c r="V592" s="752"/>
      <c r="W592" s="752"/>
      <c r="X592" s="752"/>
      <c r="Y592" s="752"/>
      <c r="Z592" s="752"/>
      <c r="AA592" s="752"/>
      <c r="AB592" s="752"/>
      <c r="AC592" s="752"/>
      <c r="AD592" s="752"/>
      <c r="AE592" s="752"/>
      <c r="AF592" s="752"/>
      <c r="AG592" s="752"/>
      <c r="AH592" s="752"/>
      <c r="AI592" s="752"/>
      <c r="AJ592" s="752"/>
    </row>
    <row r="593" spans="1:36" ht="12.75"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c r="V593" s="752"/>
      <c r="W593" s="752"/>
      <c r="X593" s="752"/>
      <c r="Y593" s="752"/>
      <c r="Z593" s="752"/>
      <c r="AA593" s="752"/>
      <c r="AB593" s="752"/>
      <c r="AC593" s="752"/>
      <c r="AD593" s="752"/>
      <c r="AE593" s="752"/>
      <c r="AF593" s="752"/>
      <c r="AG593" s="752"/>
      <c r="AH593" s="752"/>
      <c r="AI593" s="752"/>
      <c r="AJ593" s="752"/>
    </row>
    <row r="594" spans="1:36" ht="12.75"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c r="V594" s="752"/>
      <c r="W594" s="752"/>
      <c r="X594" s="752"/>
      <c r="Y594" s="752"/>
      <c r="Z594" s="752"/>
      <c r="AA594" s="752"/>
      <c r="AB594" s="752"/>
      <c r="AC594" s="752"/>
      <c r="AD594" s="752"/>
      <c r="AE594" s="752"/>
      <c r="AF594" s="752"/>
      <c r="AG594" s="752"/>
      <c r="AH594" s="752"/>
      <c r="AI594" s="752"/>
      <c r="AJ594" s="752"/>
    </row>
    <row r="595" spans="1:36" ht="12.75"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c r="V595" s="752"/>
      <c r="W595" s="752"/>
      <c r="X595" s="752"/>
      <c r="Y595" s="752"/>
      <c r="Z595" s="752"/>
      <c r="AA595" s="752"/>
      <c r="AB595" s="752"/>
      <c r="AC595" s="752"/>
      <c r="AD595" s="752"/>
      <c r="AE595" s="752"/>
      <c r="AF595" s="752"/>
      <c r="AG595" s="752"/>
      <c r="AH595" s="752"/>
      <c r="AI595" s="752"/>
      <c r="AJ595" s="752"/>
    </row>
    <row r="596" spans="1:36" ht="12.75"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c r="V596" s="752"/>
      <c r="W596" s="752"/>
      <c r="X596" s="752"/>
      <c r="Y596" s="752"/>
      <c r="Z596" s="752"/>
      <c r="AA596" s="752"/>
      <c r="AB596" s="752"/>
      <c r="AC596" s="752"/>
      <c r="AD596" s="752"/>
      <c r="AE596" s="752"/>
      <c r="AF596" s="752"/>
      <c r="AG596" s="752"/>
      <c r="AH596" s="752"/>
      <c r="AI596" s="752"/>
      <c r="AJ596" s="752"/>
    </row>
    <row r="597" spans="1:36" ht="12.75"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c r="V597" s="752"/>
      <c r="W597" s="752"/>
      <c r="X597" s="752"/>
      <c r="Y597" s="752"/>
      <c r="Z597" s="752"/>
      <c r="AA597" s="752"/>
      <c r="AB597" s="752"/>
      <c r="AC597" s="752"/>
      <c r="AD597" s="752"/>
      <c r="AE597" s="752"/>
      <c r="AF597" s="752"/>
      <c r="AG597" s="752"/>
      <c r="AH597" s="752"/>
      <c r="AI597" s="752"/>
      <c r="AJ597" s="752"/>
    </row>
    <row r="598" spans="1:36" ht="12.75"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c r="V598" s="752"/>
      <c r="W598" s="752"/>
      <c r="X598" s="752"/>
      <c r="Y598" s="752"/>
      <c r="Z598" s="752"/>
      <c r="AA598" s="752"/>
      <c r="AB598" s="752"/>
      <c r="AC598" s="752"/>
      <c r="AD598" s="752"/>
      <c r="AE598" s="752"/>
      <c r="AF598" s="752"/>
      <c r="AG598" s="752"/>
      <c r="AH598" s="752"/>
      <c r="AI598" s="752"/>
      <c r="AJ598" s="752"/>
    </row>
    <row r="599" spans="1:36" ht="12.75"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c r="V599" s="752"/>
      <c r="W599" s="752"/>
      <c r="X599" s="752"/>
      <c r="Y599" s="752"/>
      <c r="Z599" s="752"/>
      <c r="AA599" s="752"/>
      <c r="AB599" s="752"/>
      <c r="AC599" s="752"/>
      <c r="AD599" s="752"/>
      <c r="AE599" s="752"/>
      <c r="AF599" s="752"/>
      <c r="AG599" s="752"/>
      <c r="AH599" s="752"/>
      <c r="AI599" s="752"/>
      <c r="AJ599" s="752"/>
    </row>
    <row r="600" spans="1:36" ht="12.75"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c r="V600" s="752"/>
      <c r="W600" s="752"/>
      <c r="X600" s="752"/>
      <c r="Y600" s="752"/>
      <c r="Z600" s="752"/>
      <c r="AA600" s="752"/>
      <c r="AB600" s="752"/>
      <c r="AC600" s="752"/>
      <c r="AD600" s="752"/>
      <c r="AE600" s="752"/>
      <c r="AF600" s="752"/>
      <c r="AG600" s="752"/>
      <c r="AH600" s="752"/>
      <c r="AI600" s="752"/>
      <c r="AJ600" s="752"/>
    </row>
    <row r="601" spans="1:36" ht="12.75"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c r="V601" s="752"/>
      <c r="W601" s="752"/>
      <c r="X601" s="752"/>
      <c r="Y601" s="752"/>
      <c r="Z601" s="752"/>
      <c r="AA601" s="752"/>
      <c r="AB601" s="752"/>
      <c r="AC601" s="752"/>
      <c r="AD601" s="752"/>
      <c r="AE601" s="752"/>
      <c r="AF601" s="752"/>
      <c r="AG601" s="752"/>
      <c r="AH601" s="752"/>
      <c r="AI601" s="752"/>
      <c r="AJ601" s="752"/>
    </row>
    <row r="602" spans="1:36" ht="12.75"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c r="V602" s="752"/>
      <c r="W602" s="752"/>
      <c r="X602" s="752"/>
      <c r="Y602" s="752"/>
      <c r="Z602" s="752"/>
      <c r="AA602" s="752"/>
      <c r="AB602" s="752"/>
      <c r="AC602" s="752"/>
      <c r="AD602" s="752"/>
      <c r="AE602" s="752"/>
      <c r="AF602" s="752"/>
      <c r="AG602" s="752"/>
      <c r="AH602" s="752"/>
      <c r="AI602" s="752"/>
      <c r="AJ602" s="752"/>
    </row>
    <row r="603" spans="1:36" ht="12.75"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c r="V603" s="752"/>
      <c r="W603" s="752"/>
      <c r="X603" s="752"/>
      <c r="Y603" s="752"/>
      <c r="Z603" s="752"/>
      <c r="AA603" s="752"/>
      <c r="AB603" s="752"/>
      <c r="AC603" s="752"/>
      <c r="AD603" s="752"/>
      <c r="AE603" s="752"/>
      <c r="AF603" s="752"/>
      <c r="AG603" s="752"/>
      <c r="AH603" s="752"/>
      <c r="AI603" s="752"/>
      <c r="AJ603" s="752"/>
    </row>
    <row r="604" spans="1:36" ht="12.75"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c r="V604" s="752"/>
      <c r="W604" s="752"/>
      <c r="X604" s="752"/>
      <c r="Y604" s="752"/>
      <c r="Z604" s="752"/>
      <c r="AA604" s="752"/>
      <c r="AB604" s="752"/>
      <c r="AC604" s="752"/>
      <c r="AD604" s="752"/>
      <c r="AE604" s="752"/>
      <c r="AF604" s="752"/>
      <c r="AG604" s="752"/>
      <c r="AH604" s="752"/>
      <c r="AI604" s="752"/>
      <c r="AJ604" s="752"/>
    </row>
    <row r="605" spans="1:36" ht="12.75"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c r="V605" s="752"/>
      <c r="W605" s="752"/>
      <c r="X605" s="752"/>
      <c r="Y605" s="752"/>
      <c r="Z605" s="752"/>
      <c r="AA605" s="752"/>
      <c r="AB605" s="752"/>
      <c r="AC605" s="752"/>
      <c r="AD605" s="752"/>
      <c r="AE605" s="752"/>
      <c r="AF605" s="752"/>
      <c r="AG605" s="752"/>
      <c r="AH605" s="752"/>
      <c r="AI605" s="752"/>
      <c r="AJ605" s="752"/>
    </row>
    <row r="606" spans="1:36" ht="12.75"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c r="V606" s="752"/>
      <c r="W606" s="752"/>
      <c r="X606" s="752"/>
      <c r="Y606" s="752"/>
      <c r="Z606" s="752"/>
      <c r="AA606" s="752"/>
      <c r="AB606" s="752"/>
      <c r="AC606" s="752"/>
      <c r="AD606" s="752"/>
      <c r="AE606" s="752"/>
      <c r="AF606" s="752"/>
      <c r="AG606" s="752"/>
      <c r="AH606" s="752"/>
      <c r="AI606" s="752"/>
      <c r="AJ606" s="752"/>
    </row>
    <row r="607" spans="1:36" ht="12.75"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c r="V607" s="752"/>
      <c r="W607" s="752"/>
      <c r="X607" s="752"/>
      <c r="Y607" s="752"/>
      <c r="Z607" s="752"/>
      <c r="AA607" s="752"/>
      <c r="AB607" s="752"/>
      <c r="AC607" s="752"/>
      <c r="AD607" s="752"/>
      <c r="AE607" s="752"/>
      <c r="AF607" s="752"/>
      <c r="AG607" s="752"/>
      <c r="AH607" s="752"/>
      <c r="AI607" s="752"/>
      <c r="AJ607" s="752"/>
    </row>
    <row r="608" spans="1:36" ht="12.75"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c r="V608" s="752"/>
      <c r="W608" s="752"/>
      <c r="X608" s="752"/>
      <c r="Y608" s="752"/>
      <c r="Z608" s="752"/>
      <c r="AA608" s="752"/>
      <c r="AB608" s="752"/>
      <c r="AC608" s="752"/>
      <c r="AD608" s="752"/>
      <c r="AE608" s="752"/>
      <c r="AF608" s="752"/>
      <c r="AG608" s="752"/>
      <c r="AH608" s="752"/>
      <c r="AI608" s="752"/>
      <c r="AJ608" s="752"/>
    </row>
    <row r="609" spans="1:36" ht="12.75"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c r="V609" s="752"/>
      <c r="W609" s="752"/>
      <c r="X609" s="752"/>
      <c r="Y609" s="752"/>
      <c r="Z609" s="752"/>
      <c r="AA609" s="752"/>
      <c r="AB609" s="752"/>
      <c r="AC609" s="752"/>
      <c r="AD609" s="752"/>
      <c r="AE609" s="752"/>
      <c r="AF609" s="752"/>
      <c r="AG609" s="752"/>
      <c r="AH609" s="752"/>
      <c r="AI609" s="752"/>
      <c r="AJ609" s="752"/>
    </row>
    <row r="610" spans="1:36" ht="12.75"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c r="V610" s="752"/>
      <c r="W610" s="752"/>
      <c r="X610" s="752"/>
      <c r="Y610" s="752"/>
      <c r="Z610" s="752"/>
      <c r="AA610" s="752"/>
      <c r="AB610" s="752"/>
      <c r="AC610" s="752"/>
      <c r="AD610" s="752"/>
      <c r="AE610" s="752"/>
      <c r="AF610" s="752"/>
      <c r="AG610" s="752"/>
      <c r="AH610" s="752"/>
      <c r="AI610" s="752"/>
      <c r="AJ610" s="752"/>
    </row>
    <row r="611" spans="1:36" ht="12.75"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c r="V611" s="752"/>
      <c r="W611" s="752"/>
      <c r="X611" s="752"/>
      <c r="Y611" s="752"/>
      <c r="Z611" s="752"/>
      <c r="AA611" s="752"/>
      <c r="AB611" s="752"/>
      <c r="AC611" s="752"/>
      <c r="AD611" s="752"/>
      <c r="AE611" s="752"/>
      <c r="AF611" s="752"/>
      <c r="AG611" s="752"/>
      <c r="AH611" s="752"/>
      <c r="AI611" s="752"/>
      <c r="AJ611" s="752"/>
    </row>
    <row r="612" spans="1:36" ht="12.75"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c r="V612" s="752"/>
      <c r="W612" s="752"/>
      <c r="X612" s="752"/>
      <c r="Y612" s="752"/>
      <c r="Z612" s="752"/>
      <c r="AA612" s="752"/>
      <c r="AB612" s="752"/>
      <c r="AC612" s="752"/>
      <c r="AD612" s="752"/>
      <c r="AE612" s="752"/>
      <c r="AF612" s="752"/>
      <c r="AG612" s="752"/>
      <c r="AH612" s="752"/>
      <c r="AI612" s="752"/>
      <c r="AJ612" s="752"/>
    </row>
    <row r="613" spans="1:36" ht="12.75"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c r="V613" s="752"/>
      <c r="W613" s="752"/>
      <c r="X613" s="752"/>
      <c r="Y613" s="752"/>
      <c r="Z613" s="752"/>
      <c r="AA613" s="752"/>
      <c r="AB613" s="752"/>
      <c r="AC613" s="752"/>
      <c r="AD613" s="752"/>
      <c r="AE613" s="752"/>
      <c r="AF613" s="752"/>
      <c r="AG613" s="752"/>
      <c r="AH613" s="752"/>
      <c r="AI613" s="752"/>
      <c r="AJ613" s="752"/>
    </row>
    <row r="614" spans="1:36" ht="12.75"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c r="V614" s="752"/>
      <c r="W614" s="752"/>
      <c r="X614" s="752"/>
      <c r="Y614" s="752"/>
      <c r="Z614" s="752"/>
      <c r="AA614" s="752"/>
      <c r="AB614" s="752"/>
      <c r="AC614" s="752"/>
      <c r="AD614" s="752"/>
      <c r="AE614" s="752"/>
      <c r="AF614" s="752"/>
      <c r="AG614" s="752"/>
      <c r="AH614" s="752"/>
      <c r="AI614" s="752"/>
      <c r="AJ614" s="752"/>
    </row>
    <row r="615" spans="1:36" ht="12.75"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c r="V615" s="752"/>
      <c r="W615" s="752"/>
      <c r="X615" s="752"/>
      <c r="Y615" s="752"/>
      <c r="Z615" s="752"/>
      <c r="AA615" s="752"/>
      <c r="AB615" s="752"/>
      <c r="AC615" s="752"/>
      <c r="AD615" s="752"/>
      <c r="AE615" s="752"/>
      <c r="AF615" s="752"/>
      <c r="AG615" s="752"/>
      <c r="AH615" s="752"/>
      <c r="AI615" s="752"/>
      <c r="AJ615" s="752"/>
    </row>
    <row r="616" spans="1:36" ht="12.75"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c r="V616" s="752"/>
      <c r="W616" s="752"/>
      <c r="X616" s="752"/>
      <c r="Y616" s="752"/>
      <c r="Z616" s="752"/>
      <c r="AA616" s="752"/>
      <c r="AB616" s="752"/>
      <c r="AC616" s="752"/>
      <c r="AD616" s="752"/>
      <c r="AE616" s="752"/>
      <c r="AF616" s="752"/>
      <c r="AG616" s="752"/>
      <c r="AH616" s="752"/>
      <c r="AI616" s="752"/>
      <c r="AJ616" s="752"/>
    </row>
    <row r="617" spans="1:36" ht="12.75"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c r="V617" s="752"/>
      <c r="W617" s="752"/>
      <c r="X617" s="752"/>
      <c r="Y617" s="752"/>
      <c r="Z617" s="752"/>
      <c r="AA617" s="752"/>
      <c r="AB617" s="752"/>
      <c r="AC617" s="752"/>
      <c r="AD617" s="752"/>
      <c r="AE617" s="752"/>
      <c r="AF617" s="752"/>
      <c r="AG617" s="752"/>
      <c r="AH617" s="752"/>
      <c r="AI617" s="752"/>
      <c r="AJ617" s="752"/>
    </row>
    <row r="618" spans="1:36" ht="12.75"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c r="V618" s="752"/>
      <c r="W618" s="752"/>
      <c r="X618" s="752"/>
      <c r="Y618" s="752"/>
      <c r="Z618" s="752"/>
      <c r="AA618" s="752"/>
      <c r="AB618" s="752"/>
      <c r="AC618" s="752"/>
      <c r="AD618" s="752"/>
      <c r="AE618" s="752"/>
      <c r="AF618" s="752"/>
      <c r="AG618" s="752"/>
      <c r="AH618" s="752"/>
      <c r="AI618" s="752"/>
      <c r="AJ618" s="752"/>
    </row>
    <row r="619" spans="1:36" ht="12.75"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c r="V619" s="752"/>
      <c r="W619" s="752"/>
      <c r="X619" s="752"/>
      <c r="Y619" s="752"/>
      <c r="Z619" s="752"/>
      <c r="AA619" s="752"/>
      <c r="AB619" s="752"/>
      <c r="AC619" s="752"/>
      <c r="AD619" s="752"/>
      <c r="AE619" s="752"/>
      <c r="AF619" s="752"/>
      <c r="AG619" s="752"/>
      <c r="AH619" s="752"/>
      <c r="AI619" s="752"/>
      <c r="AJ619" s="752"/>
    </row>
    <row r="620" spans="1:36" ht="12.75"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c r="V620" s="752"/>
      <c r="W620" s="752"/>
      <c r="X620" s="752"/>
      <c r="Y620" s="752"/>
      <c r="Z620" s="752"/>
      <c r="AA620" s="752"/>
      <c r="AB620" s="752"/>
      <c r="AC620" s="752"/>
      <c r="AD620" s="752"/>
      <c r="AE620" s="752"/>
      <c r="AF620" s="752"/>
      <c r="AG620" s="752"/>
      <c r="AH620" s="752"/>
      <c r="AI620" s="752"/>
      <c r="AJ620" s="752"/>
    </row>
    <row r="621" spans="1:36" ht="12.75"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c r="V621" s="752"/>
      <c r="W621" s="752"/>
      <c r="X621" s="752"/>
      <c r="Y621" s="752"/>
      <c r="Z621" s="752"/>
      <c r="AA621" s="752"/>
      <c r="AB621" s="752"/>
      <c r="AC621" s="752"/>
      <c r="AD621" s="752"/>
      <c r="AE621" s="752"/>
      <c r="AF621" s="752"/>
      <c r="AG621" s="752"/>
      <c r="AH621" s="752"/>
      <c r="AI621" s="752"/>
      <c r="AJ621" s="752"/>
    </row>
    <row r="622" spans="1:36" ht="12.75"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c r="V622" s="752"/>
      <c r="W622" s="752"/>
      <c r="X622" s="752"/>
      <c r="Y622" s="752"/>
      <c r="Z622" s="752"/>
      <c r="AA622" s="752"/>
      <c r="AB622" s="752"/>
      <c r="AC622" s="752"/>
      <c r="AD622" s="752"/>
      <c r="AE622" s="752"/>
      <c r="AF622" s="752"/>
      <c r="AG622" s="752"/>
      <c r="AH622" s="752"/>
      <c r="AI622" s="752"/>
      <c r="AJ622" s="752"/>
    </row>
    <row r="623" spans="1:36" ht="12.75"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c r="V623" s="752"/>
      <c r="W623" s="752"/>
      <c r="X623" s="752"/>
      <c r="Y623" s="752"/>
      <c r="Z623" s="752"/>
      <c r="AA623" s="752"/>
      <c r="AB623" s="752"/>
      <c r="AC623" s="752"/>
      <c r="AD623" s="752"/>
      <c r="AE623" s="752"/>
      <c r="AF623" s="752"/>
      <c r="AG623" s="752"/>
      <c r="AH623" s="752"/>
      <c r="AI623" s="752"/>
      <c r="AJ623" s="752"/>
    </row>
    <row r="624" spans="1:36" ht="12.75"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c r="V624" s="752"/>
      <c r="W624" s="752"/>
      <c r="X624" s="752"/>
      <c r="Y624" s="752"/>
      <c r="Z624" s="752"/>
      <c r="AA624" s="752"/>
      <c r="AB624" s="752"/>
      <c r="AC624" s="752"/>
      <c r="AD624" s="752"/>
      <c r="AE624" s="752"/>
      <c r="AF624" s="752"/>
      <c r="AG624" s="752"/>
      <c r="AH624" s="752"/>
      <c r="AI624" s="752"/>
      <c r="AJ624" s="752"/>
    </row>
    <row r="625" spans="1:36" ht="12.75"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c r="V625" s="752"/>
      <c r="W625" s="752"/>
      <c r="X625" s="752"/>
      <c r="Y625" s="752"/>
      <c r="Z625" s="752"/>
      <c r="AA625" s="752"/>
      <c r="AB625" s="752"/>
      <c r="AC625" s="752"/>
      <c r="AD625" s="752"/>
      <c r="AE625" s="752"/>
      <c r="AF625" s="752"/>
      <c r="AG625" s="752"/>
      <c r="AH625" s="752"/>
      <c r="AI625" s="752"/>
      <c r="AJ625" s="752"/>
    </row>
    <row r="626" spans="1:36" ht="12.75"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c r="V626" s="752"/>
      <c r="W626" s="752"/>
      <c r="X626" s="752"/>
      <c r="Y626" s="752"/>
      <c r="Z626" s="752"/>
      <c r="AA626" s="752"/>
      <c r="AB626" s="752"/>
      <c r="AC626" s="752"/>
      <c r="AD626" s="752"/>
      <c r="AE626" s="752"/>
      <c r="AF626" s="752"/>
      <c r="AG626" s="752"/>
      <c r="AH626" s="752"/>
      <c r="AI626" s="752"/>
      <c r="AJ626" s="752"/>
    </row>
    <row r="627" spans="1:36" ht="12.75"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c r="V627" s="752"/>
      <c r="W627" s="752"/>
      <c r="X627" s="752"/>
      <c r="Y627" s="752"/>
      <c r="Z627" s="752"/>
      <c r="AA627" s="752"/>
      <c r="AB627" s="752"/>
      <c r="AC627" s="752"/>
      <c r="AD627" s="752"/>
      <c r="AE627" s="752"/>
      <c r="AF627" s="752"/>
      <c r="AG627" s="752"/>
      <c r="AH627" s="752"/>
      <c r="AI627" s="752"/>
      <c r="AJ627" s="752"/>
    </row>
    <row r="628" spans="1:36" ht="12.75"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c r="V628" s="752"/>
      <c r="W628" s="752"/>
      <c r="X628" s="752"/>
      <c r="Y628" s="752"/>
      <c r="Z628" s="752"/>
      <c r="AA628" s="752"/>
      <c r="AB628" s="752"/>
      <c r="AC628" s="752"/>
      <c r="AD628" s="752"/>
      <c r="AE628" s="752"/>
      <c r="AF628" s="752"/>
      <c r="AG628" s="752"/>
      <c r="AH628" s="752"/>
      <c r="AI628" s="752"/>
      <c r="AJ628" s="752"/>
    </row>
    <row r="629" spans="1:36" ht="12.75"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c r="V629" s="752"/>
      <c r="W629" s="752"/>
      <c r="X629" s="752"/>
      <c r="Y629" s="752"/>
      <c r="Z629" s="752"/>
      <c r="AA629" s="752"/>
      <c r="AB629" s="752"/>
      <c r="AC629" s="752"/>
      <c r="AD629" s="752"/>
      <c r="AE629" s="752"/>
      <c r="AF629" s="752"/>
      <c r="AG629" s="752"/>
      <c r="AH629" s="752"/>
      <c r="AI629" s="752"/>
      <c r="AJ629" s="752"/>
    </row>
    <row r="630" spans="1:36" ht="12.75"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c r="V630" s="752"/>
      <c r="W630" s="752"/>
      <c r="X630" s="752"/>
      <c r="Y630" s="752"/>
      <c r="Z630" s="752"/>
      <c r="AA630" s="752"/>
      <c r="AB630" s="752"/>
      <c r="AC630" s="752"/>
      <c r="AD630" s="752"/>
      <c r="AE630" s="752"/>
      <c r="AF630" s="752"/>
      <c r="AG630" s="752"/>
      <c r="AH630" s="752"/>
      <c r="AI630" s="752"/>
      <c r="AJ630" s="752"/>
    </row>
    <row r="631" spans="1:36" ht="12.75"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c r="V631" s="752"/>
      <c r="W631" s="752"/>
      <c r="X631" s="752"/>
      <c r="Y631" s="752"/>
      <c r="Z631" s="752"/>
      <c r="AA631" s="752"/>
      <c r="AB631" s="752"/>
      <c r="AC631" s="752"/>
      <c r="AD631" s="752"/>
      <c r="AE631" s="752"/>
      <c r="AF631" s="752"/>
      <c r="AG631" s="752"/>
      <c r="AH631" s="752"/>
      <c r="AI631" s="752"/>
      <c r="AJ631" s="752"/>
    </row>
    <row r="632" spans="1:36" ht="12.75"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c r="V632" s="752"/>
      <c r="W632" s="752"/>
      <c r="X632" s="752"/>
      <c r="Y632" s="752"/>
      <c r="Z632" s="752"/>
      <c r="AA632" s="752"/>
      <c r="AB632" s="752"/>
      <c r="AC632" s="752"/>
      <c r="AD632" s="752"/>
      <c r="AE632" s="752"/>
      <c r="AF632" s="752"/>
      <c r="AG632" s="752"/>
      <c r="AH632" s="752"/>
      <c r="AI632" s="752"/>
      <c r="AJ632" s="752"/>
    </row>
    <row r="633" spans="1:36" ht="12.75"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c r="V633" s="752"/>
      <c r="W633" s="752"/>
      <c r="X633" s="752"/>
      <c r="Y633" s="752"/>
      <c r="Z633" s="752"/>
      <c r="AA633" s="752"/>
      <c r="AB633" s="752"/>
      <c r="AC633" s="752"/>
      <c r="AD633" s="752"/>
      <c r="AE633" s="752"/>
      <c r="AF633" s="752"/>
      <c r="AG633" s="752"/>
      <c r="AH633" s="752"/>
      <c r="AI633" s="752"/>
      <c r="AJ633" s="752"/>
    </row>
    <row r="634" spans="1:36" ht="12.75"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c r="V634" s="752"/>
      <c r="W634" s="752"/>
      <c r="X634" s="752"/>
      <c r="Y634" s="752"/>
      <c r="Z634" s="752"/>
      <c r="AA634" s="752"/>
      <c r="AB634" s="752"/>
      <c r="AC634" s="752"/>
      <c r="AD634" s="752"/>
      <c r="AE634" s="752"/>
      <c r="AF634" s="752"/>
      <c r="AG634" s="752"/>
      <c r="AH634" s="752"/>
      <c r="AI634" s="752"/>
      <c r="AJ634" s="752"/>
    </row>
    <row r="635" spans="1:36" ht="12.75"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c r="V635" s="752"/>
      <c r="W635" s="752"/>
      <c r="X635" s="752"/>
      <c r="Y635" s="752"/>
      <c r="Z635" s="752"/>
      <c r="AA635" s="752"/>
      <c r="AB635" s="752"/>
      <c r="AC635" s="752"/>
      <c r="AD635" s="752"/>
      <c r="AE635" s="752"/>
      <c r="AF635" s="752"/>
      <c r="AG635" s="752"/>
      <c r="AH635" s="752"/>
      <c r="AI635" s="752"/>
      <c r="AJ635" s="752"/>
    </row>
    <row r="636" spans="1:36" ht="12.75"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c r="V636" s="752"/>
      <c r="W636" s="752"/>
      <c r="X636" s="752"/>
      <c r="Y636" s="752"/>
      <c r="Z636" s="752"/>
      <c r="AA636" s="752"/>
      <c r="AB636" s="752"/>
      <c r="AC636" s="752"/>
      <c r="AD636" s="752"/>
      <c r="AE636" s="752"/>
      <c r="AF636" s="752"/>
      <c r="AG636" s="752"/>
      <c r="AH636" s="752"/>
      <c r="AI636" s="752"/>
      <c r="AJ636" s="752"/>
    </row>
    <row r="637" spans="1:36" ht="12.75"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c r="V637" s="752"/>
      <c r="W637" s="752"/>
      <c r="X637" s="752"/>
      <c r="Y637" s="752"/>
      <c r="Z637" s="752"/>
      <c r="AA637" s="752"/>
      <c r="AB637" s="752"/>
      <c r="AC637" s="752"/>
      <c r="AD637" s="752"/>
      <c r="AE637" s="752"/>
      <c r="AF637" s="752"/>
      <c r="AG637" s="752"/>
      <c r="AH637" s="752"/>
      <c r="AI637" s="752"/>
      <c r="AJ637" s="752"/>
    </row>
    <row r="638" spans="1:36" ht="12.75"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c r="V638" s="752"/>
      <c r="W638" s="752"/>
      <c r="X638" s="752"/>
      <c r="Y638" s="752"/>
      <c r="Z638" s="752"/>
      <c r="AA638" s="752"/>
      <c r="AB638" s="752"/>
      <c r="AC638" s="752"/>
      <c r="AD638" s="752"/>
      <c r="AE638" s="752"/>
      <c r="AF638" s="752"/>
      <c r="AG638" s="752"/>
      <c r="AH638" s="752"/>
      <c r="AI638" s="752"/>
      <c r="AJ638" s="752"/>
    </row>
    <row r="639" spans="1:36" ht="12.75"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c r="V639" s="752"/>
      <c r="W639" s="752"/>
      <c r="X639" s="752"/>
      <c r="Y639" s="752"/>
      <c r="Z639" s="752"/>
      <c r="AA639" s="752"/>
      <c r="AB639" s="752"/>
      <c r="AC639" s="752"/>
      <c r="AD639" s="752"/>
      <c r="AE639" s="752"/>
      <c r="AF639" s="752"/>
      <c r="AG639" s="752"/>
      <c r="AH639" s="752"/>
      <c r="AI639" s="752"/>
      <c r="AJ639" s="752"/>
    </row>
    <row r="640" spans="1:36" ht="12.75"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c r="V640" s="752"/>
      <c r="W640" s="752"/>
      <c r="X640" s="752"/>
      <c r="Y640" s="752"/>
      <c r="Z640" s="752"/>
      <c r="AA640" s="752"/>
      <c r="AB640" s="752"/>
      <c r="AC640" s="752"/>
      <c r="AD640" s="752"/>
      <c r="AE640" s="752"/>
      <c r="AF640" s="752"/>
      <c r="AG640" s="752"/>
      <c r="AH640" s="752"/>
      <c r="AI640" s="752"/>
      <c r="AJ640" s="752"/>
    </row>
    <row r="641" spans="1:36" ht="12.75"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c r="V641" s="752"/>
      <c r="W641" s="752"/>
      <c r="X641" s="752"/>
      <c r="Y641" s="752"/>
      <c r="Z641" s="752"/>
      <c r="AA641" s="752"/>
      <c r="AB641" s="752"/>
      <c r="AC641" s="752"/>
      <c r="AD641" s="752"/>
      <c r="AE641" s="752"/>
      <c r="AF641" s="752"/>
      <c r="AG641" s="752"/>
      <c r="AH641" s="752"/>
      <c r="AI641" s="752"/>
      <c r="AJ641" s="752"/>
    </row>
    <row r="642" spans="1:36" ht="12.75"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c r="V642" s="752"/>
      <c r="W642" s="752"/>
      <c r="X642" s="752"/>
      <c r="Y642" s="752"/>
      <c r="Z642" s="752"/>
      <c r="AA642" s="752"/>
      <c r="AB642" s="752"/>
      <c r="AC642" s="752"/>
      <c r="AD642" s="752"/>
      <c r="AE642" s="752"/>
      <c r="AF642" s="752"/>
      <c r="AG642" s="752"/>
      <c r="AH642" s="752"/>
      <c r="AI642" s="752"/>
      <c r="AJ642" s="752"/>
    </row>
    <row r="643" spans="1:36" ht="12.75"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c r="V643" s="752"/>
      <c r="W643" s="752"/>
      <c r="X643" s="752"/>
      <c r="Y643" s="752"/>
      <c r="Z643" s="752"/>
      <c r="AA643" s="752"/>
      <c r="AB643" s="752"/>
      <c r="AC643" s="752"/>
      <c r="AD643" s="752"/>
      <c r="AE643" s="752"/>
      <c r="AF643" s="752"/>
      <c r="AG643" s="752"/>
      <c r="AH643" s="752"/>
      <c r="AI643" s="752"/>
      <c r="AJ643" s="752"/>
    </row>
    <row r="644" spans="1:36" ht="12.75"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c r="V644" s="752"/>
      <c r="W644" s="752"/>
      <c r="X644" s="752"/>
      <c r="Y644" s="752"/>
      <c r="Z644" s="752"/>
      <c r="AA644" s="752"/>
      <c r="AB644" s="752"/>
      <c r="AC644" s="752"/>
      <c r="AD644" s="752"/>
      <c r="AE644" s="752"/>
      <c r="AF644" s="752"/>
      <c r="AG644" s="752"/>
      <c r="AH644" s="752"/>
      <c r="AI644" s="752"/>
      <c r="AJ644" s="752"/>
    </row>
    <row r="645" spans="1:36" ht="12.75"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c r="V645" s="752"/>
      <c r="W645" s="752"/>
      <c r="X645" s="752"/>
      <c r="Y645" s="752"/>
      <c r="Z645" s="752"/>
      <c r="AA645" s="752"/>
      <c r="AB645" s="752"/>
      <c r="AC645" s="752"/>
      <c r="AD645" s="752"/>
      <c r="AE645" s="752"/>
      <c r="AF645" s="752"/>
      <c r="AG645" s="752"/>
      <c r="AH645" s="752"/>
      <c r="AI645" s="752"/>
      <c r="AJ645" s="752"/>
    </row>
    <row r="646" spans="1:36" ht="12.75"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c r="V646" s="752"/>
      <c r="W646" s="752"/>
      <c r="X646" s="752"/>
      <c r="Y646" s="752"/>
      <c r="Z646" s="752"/>
      <c r="AA646" s="752"/>
      <c r="AB646" s="752"/>
      <c r="AC646" s="752"/>
      <c r="AD646" s="752"/>
      <c r="AE646" s="752"/>
      <c r="AF646" s="752"/>
      <c r="AG646" s="752"/>
      <c r="AH646" s="752"/>
      <c r="AI646" s="752"/>
      <c r="AJ646" s="752"/>
    </row>
    <row r="647" spans="1:36" ht="12.75"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c r="V647" s="752"/>
      <c r="W647" s="752"/>
      <c r="X647" s="752"/>
      <c r="Y647" s="752"/>
      <c r="Z647" s="752"/>
      <c r="AA647" s="752"/>
      <c r="AB647" s="752"/>
      <c r="AC647" s="752"/>
      <c r="AD647" s="752"/>
      <c r="AE647" s="752"/>
      <c r="AF647" s="752"/>
      <c r="AG647" s="752"/>
      <c r="AH647" s="752"/>
      <c r="AI647" s="752"/>
      <c r="AJ647" s="752"/>
    </row>
    <row r="648" spans="1:36" ht="12.75"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c r="V648" s="752"/>
      <c r="W648" s="752"/>
      <c r="X648" s="752"/>
      <c r="Y648" s="752"/>
      <c r="Z648" s="752"/>
      <c r="AA648" s="752"/>
      <c r="AB648" s="752"/>
      <c r="AC648" s="752"/>
      <c r="AD648" s="752"/>
      <c r="AE648" s="752"/>
      <c r="AF648" s="752"/>
      <c r="AG648" s="752"/>
      <c r="AH648" s="752"/>
      <c r="AI648" s="752"/>
      <c r="AJ648" s="752"/>
    </row>
    <row r="649" spans="1:36" ht="12.75"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c r="V649" s="752"/>
      <c r="W649" s="752"/>
      <c r="X649" s="752"/>
      <c r="Y649" s="752"/>
      <c r="Z649" s="752"/>
      <c r="AA649" s="752"/>
      <c r="AB649" s="752"/>
      <c r="AC649" s="752"/>
      <c r="AD649" s="752"/>
      <c r="AE649" s="752"/>
      <c r="AF649" s="752"/>
      <c r="AG649" s="752"/>
      <c r="AH649" s="752"/>
      <c r="AI649" s="752"/>
      <c r="AJ649" s="752"/>
    </row>
    <row r="650" spans="1:36" ht="12.75"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c r="V650" s="752"/>
      <c r="W650" s="752"/>
      <c r="X650" s="752"/>
      <c r="Y650" s="752"/>
      <c r="Z650" s="752"/>
      <c r="AA650" s="752"/>
      <c r="AB650" s="752"/>
      <c r="AC650" s="752"/>
      <c r="AD650" s="752"/>
      <c r="AE650" s="752"/>
      <c r="AF650" s="752"/>
      <c r="AG650" s="752"/>
      <c r="AH650" s="752"/>
      <c r="AI650" s="752"/>
      <c r="AJ650" s="752"/>
    </row>
    <row r="651" spans="1:36" ht="12.75"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c r="V651" s="752"/>
      <c r="W651" s="752"/>
      <c r="X651" s="752"/>
      <c r="Y651" s="752"/>
      <c r="Z651" s="752"/>
      <c r="AA651" s="752"/>
      <c r="AB651" s="752"/>
      <c r="AC651" s="752"/>
      <c r="AD651" s="752"/>
      <c r="AE651" s="752"/>
      <c r="AF651" s="752"/>
      <c r="AG651" s="752"/>
      <c r="AH651" s="752"/>
      <c r="AI651" s="752"/>
      <c r="AJ651" s="752"/>
    </row>
    <row r="652" spans="1:36" ht="12.75"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c r="V652" s="752"/>
      <c r="W652" s="752"/>
      <c r="X652" s="752"/>
      <c r="Y652" s="752"/>
      <c r="Z652" s="752"/>
      <c r="AA652" s="752"/>
      <c r="AB652" s="752"/>
      <c r="AC652" s="752"/>
      <c r="AD652" s="752"/>
      <c r="AE652" s="752"/>
      <c r="AF652" s="752"/>
      <c r="AG652" s="752"/>
      <c r="AH652" s="752"/>
      <c r="AI652" s="752"/>
      <c r="AJ652" s="752"/>
    </row>
    <row r="653" spans="1:36" ht="12.75"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c r="V653" s="752"/>
      <c r="W653" s="752"/>
      <c r="X653" s="752"/>
      <c r="Y653" s="752"/>
      <c r="Z653" s="752"/>
      <c r="AA653" s="752"/>
      <c r="AB653" s="752"/>
      <c r="AC653" s="752"/>
      <c r="AD653" s="752"/>
      <c r="AE653" s="752"/>
      <c r="AF653" s="752"/>
      <c r="AG653" s="752"/>
      <c r="AH653" s="752"/>
      <c r="AI653" s="752"/>
      <c r="AJ653" s="752"/>
    </row>
    <row r="654" spans="1:36" ht="12.75"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c r="V654" s="752"/>
      <c r="W654" s="752"/>
      <c r="X654" s="752"/>
      <c r="Y654" s="752"/>
      <c r="Z654" s="752"/>
      <c r="AA654" s="752"/>
      <c r="AB654" s="752"/>
      <c r="AC654" s="752"/>
      <c r="AD654" s="752"/>
      <c r="AE654" s="752"/>
      <c r="AF654" s="752"/>
      <c r="AG654" s="752"/>
      <c r="AH654" s="752"/>
      <c r="AI654" s="752"/>
      <c r="AJ654" s="752"/>
    </row>
    <row r="655" spans="1:36" ht="12.75"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c r="V655" s="752"/>
      <c r="W655" s="752"/>
      <c r="X655" s="752"/>
      <c r="Y655" s="752"/>
      <c r="Z655" s="752"/>
      <c r="AA655" s="752"/>
      <c r="AB655" s="752"/>
      <c r="AC655" s="752"/>
      <c r="AD655" s="752"/>
      <c r="AE655" s="752"/>
      <c r="AF655" s="752"/>
      <c r="AG655" s="752"/>
      <c r="AH655" s="752"/>
      <c r="AI655" s="752"/>
      <c r="AJ655" s="752"/>
    </row>
    <row r="656" spans="1:36" ht="12.75"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c r="V656" s="752"/>
      <c r="W656" s="752"/>
      <c r="X656" s="752"/>
      <c r="Y656" s="752"/>
      <c r="Z656" s="752"/>
      <c r="AA656" s="752"/>
      <c r="AB656" s="752"/>
      <c r="AC656" s="752"/>
      <c r="AD656" s="752"/>
      <c r="AE656" s="752"/>
      <c r="AF656" s="752"/>
      <c r="AG656" s="752"/>
      <c r="AH656" s="752"/>
      <c r="AI656" s="752"/>
      <c r="AJ656" s="752"/>
    </row>
    <row r="657" spans="1:36" ht="12.75"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c r="V657" s="752"/>
      <c r="W657" s="752"/>
      <c r="X657" s="752"/>
      <c r="Y657" s="752"/>
      <c r="Z657" s="752"/>
      <c r="AA657" s="752"/>
      <c r="AB657" s="752"/>
      <c r="AC657" s="752"/>
      <c r="AD657" s="752"/>
      <c r="AE657" s="752"/>
      <c r="AF657" s="752"/>
      <c r="AG657" s="752"/>
      <c r="AH657" s="752"/>
      <c r="AI657" s="752"/>
      <c r="AJ657" s="752"/>
    </row>
    <row r="658" spans="1:36" ht="12.75"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c r="V658" s="752"/>
      <c r="W658" s="752"/>
      <c r="X658" s="752"/>
      <c r="Y658" s="752"/>
      <c r="Z658" s="752"/>
      <c r="AA658" s="752"/>
      <c r="AB658" s="752"/>
      <c r="AC658" s="752"/>
      <c r="AD658" s="752"/>
      <c r="AE658" s="752"/>
      <c r="AF658" s="752"/>
      <c r="AG658" s="752"/>
      <c r="AH658" s="752"/>
      <c r="AI658" s="752"/>
      <c r="AJ658" s="752"/>
    </row>
    <row r="659" spans="1:36" ht="12.75"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c r="V659" s="752"/>
      <c r="W659" s="752"/>
      <c r="X659" s="752"/>
      <c r="Y659" s="752"/>
      <c r="Z659" s="752"/>
      <c r="AA659" s="752"/>
      <c r="AB659" s="752"/>
      <c r="AC659" s="752"/>
      <c r="AD659" s="752"/>
      <c r="AE659" s="752"/>
      <c r="AF659" s="752"/>
      <c r="AG659" s="752"/>
      <c r="AH659" s="752"/>
      <c r="AI659" s="752"/>
      <c r="AJ659" s="752"/>
    </row>
    <row r="660" spans="1:36" ht="12.75"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c r="V660" s="752"/>
      <c r="W660" s="752"/>
      <c r="X660" s="752"/>
      <c r="Y660" s="752"/>
      <c r="Z660" s="752"/>
      <c r="AA660" s="752"/>
      <c r="AB660" s="752"/>
      <c r="AC660" s="752"/>
      <c r="AD660" s="752"/>
      <c r="AE660" s="752"/>
      <c r="AF660" s="752"/>
      <c r="AG660" s="752"/>
      <c r="AH660" s="752"/>
      <c r="AI660" s="752"/>
      <c r="AJ660" s="752"/>
    </row>
    <row r="661" spans="1:36" ht="12.75"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c r="V661" s="752"/>
      <c r="W661" s="752"/>
      <c r="X661" s="752"/>
      <c r="Y661" s="752"/>
      <c r="Z661" s="752"/>
      <c r="AA661" s="752"/>
      <c r="AB661" s="752"/>
      <c r="AC661" s="752"/>
      <c r="AD661" s="752"/>
      <c r="AE661" s="752"/>
      <c r="AF661" s="752"/>
      <c r="AG661" s="752"/>
      <c r="AH661" s="752"/>
      <c r="AI661" s="752"/>
      <c r="AJ661" s="752"/>
    </row>
    <row r="662" spans="1:36" ht="12.75"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c r="V662" s="752"/>
      <c r="W662" s="752"/>
      <c r="X662" s="752"/>
      <c r="Y662" s="752"/>
      <c r="Z662" s="752"/>
      <c r="AA662" s="752"/>
      <c r="AB662" s="752"/>
      <c r="AC662" s="752"/>
      <c r="AD662" s="752"/>
      <c r="AE662" s="752"/>
      <c r="AF662" s="752"/>
      <c r="AG662" s="752"/>
      <c r="AH662" s="752"/>
      <c r="AI662" s="752"/>
      <c r="AJ662" s="752"/>
    </row>
    <row r="663" spans="1:36" ht="12.75"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c r="V663" s="752"/>
      <c r="W663" s="752"/>
      <c r="X663" s="752"/>
      <c r="Y663" s="752"/>
      <c r="Z663" s="752"/>
      <c r="AA663" s="752"/>
      <c r="AB663" s="752"/>
      <c r="AC663" s="752"/>
      <c r="AD663" s="752"/>
      <c r="AE663" s="752"/>
      <c r="AF663" s="752"/>
      <c r="AG663" s="752"/>
      <c r="AH663" s="752"/>
      <c r="AI663" s="752"/>
      <c r="AJ663" s="752"/>
    </row>
    <row r="664" spans="1:36" ht="12.75"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c r="V664" s="752"/>
      <c r="W664" s="752"/>
      <c r="X664" s="752"/>
      <c r="Y664" s="752"/>
      <c r="Z664" s="752"/>
      <c r="AA664" s="752"/>
      <c r="AB664" s="752"/>
      <c r="AC664" s="752"/>
      <c r="AD664" s="752"/>
      <c r="AE664" s="752"/>
      <c r="AF664" s="752"/>
      <c r="AG664" s="752"/>
      <c r="AH664" s="752"/>
      <c r="AI664" s="752"/>
      <c r="AJ664" s="752"/>
    </row>
    <row r="665" spans="1:36" ht="12.75"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c r="V665" s="752"/>
      <c r="W665" s="752"/>
      <c r="X665" s="752"/>
      <c r="Y665" s="752"/>
      <c r="Z665" s="752"/>
      <c r="AA665" s="752"/>
      <c r="AB665" s="752"/>
      <c r="AC665" s="752"/>
      <c r="AD665" s="752"/>
      <c r="AE665" s="752"/>
      <c r="AF665" s="752"/>
      <c r="AG665" s="752"/>
      <c r="AH665" s="752"/>
      <c r="AI665" s="752"/>
      <c r="AJ665" s="752"/>
    </row>
    <row r="666" spans="1:36" ht="12.75"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c r="V666" s="752"/>
      <c r="W666" s="752"/>
      <c r="X666" s="752"/>
      <c r="Y666" s="752"/>
      <c r="Z666" s="752"/>
      <c r="AA666" s="752"/>
      <c r="AB666" s="752"/>
      <c r="AC666" s="752"/>
      <c r="AD666" s="752"/>
      <c r="AE666" s="752"/>
      <c r="AF666" s="752"/>
      <c r="AG666" s="752"/>
      <c r="AH666" s="752"/>
      <c r="AI666" s="752"/>
      <c r="AJ666" s="752"/>
    </row>
    <row r="667" spans="1:36" ht="12.75"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c r="V667" s="752"/>
      <c r="W667" s="752"/>
      <c r="X667" s="752"/>
      <c r="Y667" s="752"/>
      <c r="Z667" s="752"/>
      <c r="AA667" s="752"/>
      <c r="AB667" s="752"/>
      <c r="AC667" s="752"/>
      <c r="AD667" s="752"/>
      <c r="AE667" s="752"/>
      <c r="AF667" s="752"/>
      <c r="AG667" s="752"/>
      <c r="AH667" s="752"/>
      <c r="AI667" s="752"/>
      <c r="AJ667" s="752"/>
    </row>
    <row r="668" spans="1:36" ht="12.75"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c r="V668" s="752"/>
      <c r="W668" s="752"/>
      <c r="X668" s="752"/>
      <c r="Y668" s="752"/>
      <c r="Z668" s="752"/>
      <c r="AA668" s="752"/>
      <c r="AB668" s="752"/>
      <c r="AC668" s="752"/>
      <c r="AD668" s="752"/>
      <c r="AE668" s="752"/>
      <c r="AF668" s="752"/>
      <c r="AG668" s="752"/>
      <c r="AH668" s="752"/>
      <c r="AI668" s="752"/>
      <c r="AJ668" s="752"/>
    </row>
    <row r="669" spans="1:36" ht="12.75"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c r="V669" s="752"/>
      <c r="W669" s="752"/>
      <c r="X669" s="752"/>
      <c r="Y669" s="752"/>
      <c r="Z669" s="752"/>
      <c r="AA669" s="752"/>
      <c r="AB669" s="752"/>
      <c r="AC669" s="752"/>
      <c r="AD669" s="752"/>
      <c r="AE669" s="752"/>
      <c r="AF669" s="752"/>
      <c r="AG669" s="752"/>
      <c r="AH669" s="752"/>
      <c r="AI669" s="752"/>
      <c r="AJ669" s="752"/>
    </row>
    <row r="670" spans="1:36" ht="12.75"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c r="V670" s="752"/>
      <c r="W670" s="752"/>
      <c r="X670" s="752"/>
      <c r="Y670" s="752"/>
      <c r="Z670" s="752"/>
      <c r="AA670" s="752"/>
      <c r="AB670" s="752"/>
      <c r="AC670" s="752"/>
      <c r="AD670" s="752"/>
      <c r="AE670" s="752"/>
      <c r="AF670" s="752"/>
      <c r="AG670" s="752"/>
      <c r="AH670" s="752"/>
      <c r="AI670" s="752"/>
      <c r="AJ670" s="752"/>
    </row>
    <row r="671" spans="1:36" ht="12.75"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c r="V671" s="752"/>
      <c r="W671" s="752"/>
      <c r="X671" s="752"/>
      <c r="Y671" s="752"/>
      <c r="Z671" s="752"/>
      <c r="AA671" s="752"/>
      <c r="AB671" s="752"/>
      <c r="AC671" s="752"/>
      <c r="AD671" s="752"/>
      <c r="AE671" s="752"/>
      <c r="AF671" s="752"/>
      <c r="AG671" s="752"/>
      <c r="AH671" s="752"/>
      <c r="AI671" s="752"/>
      <c r="AJ671" s="752"/>
    </row>
    <row r="672" spans="1:36" ht="12.75"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c r="V672" s="752"/>
      <c r="W672" s="752"/>
      <c r="X672" s="752"/>
      <c r="Y672" s="752"/>
      <c r="Z672" s="752"/>
      <c r="AA672" s="752"/>
      <c r="AB672" s="752"/>
      <c r="AC672" s="752"/>
      <c r="AD672" s="752"/>
      <c r="AE672" s="752"/>
      <c r="AF672" s="752"/>
      <c r="AG672" s="752"/>
      <c r="AH672" s="752"/>
      <c r="AI672" s="752"/>
      <c r="AJ672" s="752"/>
    </row>
    <row r="673" spans="1:36" ht="12.75"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c r="V673" s="752"/>
      <c r="W673" s="752"/>
      <c r="X673" s="752"/>
      <c r="Y673" s="752"/>
      <c r="Z673" s="752"/>
      <c r="AA673" s="752"/>
      <c r="AB673" s="752"/>
      <c r="AC673" s="752"/>
      <c r="AD673" s="752"/>
      <c r="AE673" s="752"/>
      <c r="AF673" s="752"/>
      <c r="AG673" s="752"/>
      <c r="AH673" s="752"/>
      <c r="AI673" s="752"/>
      <c r="AJ673" s="752"/>
    </row>
    <row r="674" spans="1:36" ht="12.75"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c r="V674" s="752"/>
      <c r="W674" s="752"/>
      <c r="X674" s="752"/>
      <c r="Y674" s="752"/>
      <c r="Z674" s="752"/>
      <c r="AA674" s="752"/>
      <c r="AB674" s="752"/>
      <c r="AC674" s="752"/>
      <c r="AD674" s="752"/>
      <c r="AE674" s="752"/>
      <c r="AF674" s="752"/>
      <c r="AG674" s="752"/>
      <c r="AH674" s="752"/>
      <c r="AI674" s="752"/>
      <c r="AJ674" s="752"/>
    </row>
    <row r="675" spans="1:36" ht="12.75"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c r="V675" s="752"/>
      <c r="W675" s="752"/>
      <c r="X675" s="752"/>
      <c r="Y675" s="752"/>
      <c r="Z675" s="752"/>
      <c r="AA675" s="752"/>
      <c r="AB675" s="752"/>
      <c r="AC675" s="752"/>
      <c r="AD675" s="752"/>
      <c r="AE675" s="752"/>
      <c r="AF675" s="752"/>
      <c r="AG675" s="752"/>
      <c r="AH675" s="752"/>
      <c r="AI675" s="752"/>
      <c r="AJ675" s="752"/>
    </row>
    <row r="676" spans="1:36" ht="12.75"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c r="V676" s="752"/>
      <c r="W676" s="752"/>
      <c r="X676" s="752"/>
      <c r="Y676" s="752"/>
      <c r="Z676" s="752"/>
      <c r="AA676" s="752"/>
      <c r="AB676" s="752"/>
      <c r="AC676" s="752"/>
      <c r="AD676" s="752"/>
      <c r="AE676" s="752"/>
      <c r="AF676" s="752"/>
      <c r="AG676" s="752"/>
      <c r="AH676" s="752"/>
      <c r="AI676" s="752"/>
      <c r="AJ676" s="752"/>
    </row>
    <row r="677" spans="1:36" ht="12.75"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c r="V677" s="752"/>
      <c r="W677" s="752"/>
      <c r="X677" s="752"/>
      <c r="Y677" s="752"/>
      <c r="Z677" s="752"/>
      <c r="AA677" s="752"/>
      <c r="AB677" s="752"/>
      <c r="AC677" s="752"/>
      <c r="AD677" s="752"/>
      <c r="AE677" s="752"/>
      <c r="AF677" s="752"/>
      <c r="AG677" s="752"/>
      <c r="AH677" s="752"/>
      <c r="AI677" s="752"/>
      <c r="AJ677" s="752"/>
    </row>
    <row r="678" spans="1:36" ht="12.75"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c r="V678" s="752"/>
      <c r="W678" s="752"/>
      <c r="X678" s="752"/>
      <c r="Y678" s="752"/>
      <c r="Z678" s="752"/>
      <c r="AA678" s="752"/>
      <c r="AB678" s="752"/>
      <c r="AC678" s="752"/>
      <c r="AD678" s="752"/>
      <c r="AE678" s="752"/>
      <c r="AF678" s="752"/>
      <c r="AG678" s="752"/>
      <c r="AH678" s="752"/>
      <c r="AI678" s="752"/>
      <c r="AJ678" s="752"/>
    </row>
    <row r="679" spans="1:36" ht="12.75"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c r="V679" s="752"/>
      <c r="W679" s="752"/>
      <c r="X679" s="752"/>
      <c r="Y679" s="752"/>
      <c r="Z679" s="752"/>
      <c r="AA679" s="752"/>
      <c r="AB679" s="752"/>
      <c r="AC679" s="752"/>
      <c r="AD679" s="752"/>
      <c r="AE679" s="752"/>
      <c r="AF679" s="752"/>
      <c r="AG679" s="752"/>
      <c r="AH679" s="752"/>
      <c r="AI679" s="752"/>
      <c r="AJ679" s="752"/>
    </row>
    <row r="680" spans="1:36" ht="12.75"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c r="V680" s="752"/>
      <c r="W680" s="752"/>
      <c r="X680" s="752"/>
      <c r="Y680" s="752"/>
      <c r="Z680" s="752"/>
      <c r="AA680" s="752"/>
      <c r="AB680" s="752"/>
      <c r="AC680" s="752"/>
      <c r="AD680" s="752"/>
      <c r="AE680" s="752"/>
      <c r="AF680" s="752"/>
      <c r="AG680" s="752"/>
      <c r="AH680" s="752"/>
      <c r="AI680" s="752"/>
      <c r="AJ680" s="752"/>
    </row>
    <row r="681" spans="1:36" ht="12.75"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c r="V681" s="752"/>
      <c r="W681" s="752"/>
      <c r="X681" s="752"/>
      <c r="Y681" s="752"/>
      <c r="Z681" s="752"/>
      <c r="AA681" s="752"/>
      <c r="AB681" s="752"/>
      <c r="AC681" s="752"/>
      <c r="AD681" s="752"/>
      <c r="AE681" s="752"/>
      <c r="AF681" s="752"/>
      <c r="AG681" s="752"/>
      <c r="AH681" s="752"/>
      <c r="AI681" s="752"/>
      <c r="AJ681" s="752"/>
    </row>
    <row r="682" spans="1:36" ht="12.75"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c r="V682" s="752"/>
      <c r="W682" s="752"/>
      <c r="X682" s="752"/>
      <c r="Y682" s="752"/>
      <c r="Z682" s="752"/>
      <c r="AA682" s="752"/>
      <c r="AB682" s="752"/>
      <c r="AC682" s="752"/>
      <c r="AD682" s="752"/>
      <c r="AE682" s="752"/>
      <c r="AF682" s="752"/>
      <c r="AG682" s="752"/>
      <c r="AH682" s="752"/>
      <c r="AI682" s="752"/>
      <c r="AJ682" s="752"/>
    </row>
    <row r="683" spans="1:36" ht="12.75"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c r="V683" s="752"/>
      <c r="W683" s="752"/>
      <c r="X683" s="752"/>
      <c r="Y683" s="752"/>
      <c r="Z683" s="752"/>
      <c r="AA683" s="752"/>
      <c r="AB683" s="752"/>
      <c r="AC683" s="752"/>
      <c r="AD683" s="752"/>
      <c r="AE683" s="752"/>
      <c r="AF683" s="752"/>
      <c r="AG683" s="752"/>
      <c r="AH683" s="752"/>
      <c r="AI683" s="752"/>
      <c r="AJ683" s="752"/>
    </row>
    <row r="684" spans="1:36" ht="12.75"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c r="V684" s="752"/>
      <c r="W684" s="752"/>
      <c r="X684" s="752"/>
      <c r="Y684" s="752"/>
      <c r="Z684" s="752"/>
      <c r="AA684" s="752"/>
      <c r="AB684" s="752"/>
      <c r="AC684" s="752"/>
      <c r="AD684" s="752"/>
      <c r="AE684" s="752"/>
      <c r="AF684" s="752"/>
      <c r="AG684" s="752"/>
      <c r="AH684" s="752"/>
      <c r="AI684" s="752"/>
      <c r="AJ684" s="752"/>
    </row>
    <row r="685" spans="1:36" ht="12.75"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c r="V685" s="752"/>
      <c r="W685" s="752"/>
      <c r="X685" s="752"/>
      <c r="Y685" s="752"/>
      <c r="Z685" s="752"/>
      <c r="AA685" s="752"/>
      <c r="AB685" s="752"/>
      <c r="AC685" s="752"/>
      <c r="AD685" s="752"/>
      <c r="AE685" s="752"/>
      <c r="AF685" s="752"/>
      <c r="AG685" s="752"/>
      <c r="AH685" s="752"/>
      <c r="AI685" s="752"/>
      <c r="AJ685" s="752"/>
    </row>
    <row r="686" spans="1:36" ht="12.75"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c r="V686" s="752"/>
      <c r="W686" s="752"/>
      <c r="X686" s="752"/>
      <c r="Y686" s="752"/>
      <c r="Z686" s="752"/>
      <c r="AA686" s="752"/>
      <c r="AB686" s="752"/>
      <c r="AC686" s="752"/>
      <c r="AD686" s="752"/>
      <c r="AE686" s="752"/>
      <c r="AF686" s="752"/>
      <c r="AG686" s="752"/>
      <c r="AH686" s="752"/>
      <c r="AI686" s="752"/>
      <c r="AJ686" s="752"/>
    </row>
    <row r="687" spans="1:36" ht="12.75"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c r="V687" s="752"/>
      <c r="W687" s="752"/>
      <c r="X687" s="752"/>
      <c r="Y687" s="752"/>
      <c r="Z687" s="752"/>
      <c r="AA687" s="752"/>
      <c r="AB687" s="752"/>
      <c r="AC687" s="752"/>
      <c r="AD687" s="752"/>
      <c r="AE687" s="752"/>
      <c r="AF687" s="752"/>
      <c r="AG687" s="752"/>
      <c r="AH687" s="752"/>
      <c r="AI687" s="752"/>
      <c r="AJ687" s="752"/>
    </row>
    <row r="688" spans="1:36" ht="12.75"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c r="V688" s="752"/>
      <c r="W688" s="752"/>
      <c r="X688" s="752"/>
      <c r="Y688" s="752"/>
      <c r="Z688" s="752"/>
      <c r="AA688" s="752"/>
      <c r="AB688" s="752"/>
      <c r="AC688" s="752"/>
      <c r="AD688" s="752"/>
      <c r="AE688" s="752"/>
      <c r="AF688" s="752"/>
      <c r="AG688" s="752"/>
      <c r="AH688" s="752"/>
      <c r="AI688" s="752"/>
      <c r="AJ688" s="752"/>
    </row>
    <row r="689" spans="1:36" ht="12.75"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c r="V689" s="752"/>
      <c r="W689" s="752"/>
      <c r="X689" s="752"/>
      <c r="Y689" s="752"/>
      <c r="Z689" s="752"/>
      <c r="AA689" s="752"/>
      <c r="AB689" s="752"/>
      <c r="AC689" s="752"/>
      <c r="AD689" s="752"/>
      <c r="AE689" s="752"/>
      <c r="AF689" s="752"/>
      <c r="AG689" s="752"/>
      <c r="AH689" s="752"/>
      <c r="AI689" s="752"/>
      <c r="AJ689" s="752"/>
    </row>
    <row r="690" spans="1:36" ht="12.75"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c r="V690" s="752"/>
      <c r="W690" s="752"/>
      <c r="X690" s="752"/>
      <c r="Y690" s="752"/>
      <c r="Z690" s="752"/>
      <c r="AA690" s="752"/>
      <c r="AB690" s="752"/>
      <c r="AC690" s="752"/>
      <c r="AD690" s="752"/>
      <c r="AE690" s="752"/>
      <c r="AF690" s="752"/>
      <c r="AG690" s="752"/>
      <c r="AH690" s="752"/>
      <c r="AI690" s="752"/>
      <c r="AJ690" s="752"/>
    </row>
    <row r="691" spans="1:36" ht="12.75"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c r="V691" s="752"/>
      <c r="W691" s="752"/>
      <c r="X691" s="752"/>
      <c r="Y691" s="752"/>
      <c r="Z691" s="752"/>
      <c r="AA691" s="752"/>
      <c r="AB691" s="752"/>
      <c r="AC691" s="752"/>
      <c r="AD691" s="752"/>
      <c r="AE691" s="752"/>
      <c r="AF691" s="752"/>
      <c r="AG691" s="752"/>
      <c r="AH691" s="752"/>
      <c r="AI691" s="752"/>
      <c r="AJ691" s="752"/>
    </row>
    <row r="692" spans="1:36" ht="12.75"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c r="V692" s="752"/>
      <c r="W692" s="752"/>
      <c r="X692" s="752"/>
      <c r="Y692" s="752"/>
      <c r="Z692" s="752"/>
      <c r="AA692" s="752"/>
      <c r="AB692" s="752"/>
      <c r="AC692" s="752"/>
      <c r="AD692" s="752"/>
      <c r="AE692" s="752"/>
      <c r="AF692" s="752"/>
      <c r="AG692" s="752"/>
      <c r="AH692" s="752"/>
      <c r="AI692" s="752"/>
      <c r="AJ692" s="752"/>
    </row>
    <row r="693" spans="1:36" ht="12.75"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c r="V693" s="752"/>
      <c r="W693" s="752"/>
      <c r="X693" s="752"/>
      <c r="Y693" s="752"/>
      <c r="Z693" s="752"/>
      <c r="AA693" s="752"/>
      <c r="AB693" s="752"/>
      <c r="AC693" s="752"/>
      <c r="AD693" s="752"/>
      <c r="AE693" s="752"/>
      <c r="AF693" s="752"/>
      <c r="AG693" s="752"/>
      <c r="AH693" s="752"/>
      <c r="AI693" s="752"/>
      <c r="AJ693" s="752"/>
    </row>
    <row r="694" spans="1:36" ht="12.75"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c r="V694" s="752"/>
      <c r="W694" s="752"/>
      <c r="X694" s="752"/>
      <c r="Y694" s="752"/>
      <c r="Z694" s="752"/>
      <c r="AA694" s="752"/>
      <c r="AB694" s="752"/>
      <c r="AC694" s="752"/>
      <c r="AD694" s="752"/>
      <c r="AE694" s="752"/>
      <c r="AF694" s="752"/>
      <c r="AG694" s="752"/>
      <c r="AH694" s="752"/>
      <c r="AI694" s="752"/>
      <c r="AJ694" s="752"/>
    </row>
    <row r="695" spans="1:36" ht="12.75"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c r="V695" s="752"/>
      <c r="W695" s="752"/>
      <c r="X695" s="752"/>
      <c r="Y695" s="752"/>
      <c r="Z695" s="752"/>
      <c r="AA695" s="752"/>
      <c r="AB695" s="752"/>
      <c r="AC695" s="752"/>
      <c r="AD695" s="752"/>
      <c r="AE695" s="752"/>
      <c r="AF695" s="752"/>
      <c r="AG695" s="752"/>
      <c r="AH695" s="752"/>
      <c r="AI695" s="752"/>
      <c r="AJ695" s="752"/>
    </row>
    <row r="696" spans="1:36" ht="12.75"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c r="V696" s="752"/>
      <c r="W696" s="752"/>
      <c r="X696" s="752"/>
      <c r="Y696" s="752"/>
      <c r="Z696" s="752"/>
      <c r="AA696" s="752"/>
      <c r="AB696" s="752"/>
      <c r="AC696" s="752"/>
      <c r="AD696" s="752"/>
      <c r="AE696" s="752"/>
      <c r="AF696" s="752"/>
      <c r="AG696" s="752"/>
      <c r="AH696" s="752"/>
      <c r="AI696" s="752"/>
      <c r="AJ696" s="752"/>
    </row>
    <row r="697" spans="1:36" ht="12.75"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c r="V697" s="752"/>
      <c r="W697" s="752"/>
      <c r="X697" s="752"/>
      <c r="Y697" s="752"/>
      <c r="Z697" s="752"/>
      <c r="AA697" s="752"/>
      <c r="AB697" s="752"/>
      <c r="AC697" s="752"/>
      <c r="AD697" s="752"/>
      <c r="AE697" s="752"/>
      <c r="AF697" s="752"/>
      <c r="AG697" s="752"/>
      <c r="AH697" s="752"/>
      <c r="AI697" s="752"/>
      <c r="AJ697" s="752"/>
    </row>
    <row r="698" spans="1:36" ht="12.75"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c r="V698" s="752"/>
      <c r="W698" s="752"/>
      <c r="X698" s="752"/>
      <c r="Y698" s="752"/>
      <c r="Z698" s="752"/>
      <c r="AA698" s="752"/>
      <c r="AB698" s="752"/>
      <c r="AC698" s="752"/>
      <c r="AD698" s="752"/>
      <c r="AE698" s="752"/>
      <c r="AF698" s="752"/>
      <c r="AG698" s="752"/>
      <c r="AH698" s="752"/>
      <c r="AI698" s="752"/>
      <c r="AJ698" s="752"/>
    </row>
    <row r="699" spans="1:36" ht="12.75"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c r="V699" s="752"/>
      <c r="W699" s="752"/>
      <c r="X699" s="752"/>
      <c r="Y699" s="752"/>
      <c r="Z699" s="752"/>
      <c r="AA699" s="752"/>
      <c r="AB699" s="752"/>
      <c r="AC699" s="752"/>
      <c r="AD699" s="752"/>
      <c r="AE699" s="752"/>
      <c r="AF699" s="752"/>
      <c r="AG699" s="752"/>
      <c r="AH699" s="752"/>
      <c r="AI699" s="752"/>
      <c r="AJ699" s="752"/>
    </row>
    <row r="700" spans="1:36" ht="12.75"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c r="V700" s="752"/>
      <c r="W700" s="752"/>
      <c r="X700" s="752"/>
      <c r="Y700" s="752"/>
      <c r="Z700" s="752"/>
      <c r="AA700" s="752"/>
      <c r="AB700" s="752"/>
      <c r="AC700" s="752"/>
      <c r="AD700" s="752"/>
      <c r="AE700" s="752"/>
      <c r="AF700" s="752"/>
      <c r="AG700" s="752"/>
      <c r="AH700" s="752"/>
      <c r="AI700" s="752"/>
      <c r="AJ700" s="752"/>
    </row>
    <row r="701" spans="1:36" ht="12.75"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c r="V701" s="752"/>
      <c r="W701" s="752"/>
      <c r="X701" s="752"/>
      <c r="Y701" s="752"/>
      <c r="Z701" s="752"/>
      <c r="AA701" s="752"/>
      <c r="AB701" s="752"/>
      <c r="AC701" s="752"/>
      <c r="AD701" s="752"/>
      <c r="AE701" s="752"/>
      <c r="AF701" s="752"/>
      <c r="AG701" s="752"/>
      <c r="AH701" s="752"/>
      <c r="AI701" s="752"/>
      <c r="AJ701" s="752"/>
    </row>
    <row r="702" spans="1:36" ht="12.75"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c r="V702" s="752"/>
      <c r="W702" s="752"/>
      <c r="X702" s="752"/>
      <c r="Y702" s="752"/>
      <c r="Z702" s="752"/>
      <c r="AA702" s="752"/>
      <c r="AB702" s="752"/>
      <c r="AC702" s="752"/>
      <c r="AD702" s="752"/>
      <c r="AE702" s="752"/>
      <c r="AF702" s="752"/>
      <c r="AG702" s="752"/>
      <c r="AH702" s="752"/>
      <c r="AI702" s="752"/>
      <c r="AJ702" s="752"/>
    </row>
    <row r="703" spans="1:36" ht="12.75"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c r="V703" s="752"/>
      <c r="W703" s="752"/>
      <c r="X703" s="752"/>
      <c r="Y703" s="752"/>
      <c r="Z703" s="752"/>
      <c r="AA703" s="752"/>
      <c r="AB703" s="752"/>
      <c r="AC703" s="752"/>
      <c r="AD703" s="752"/>
      <c r="AE703" s="752"/>
      <c r="AF703" s="752"/>
      <c r="AG703" s="752"/>
      <c r="AH703" s="752"/>
      <c r="AI703" s="752"/>
      <c r="AJ703" s="752"/>
    </row>
    <row r="704" spans="1:36" ht="12.75"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c r="V704" s="752"/>
      <c r="W704" s="752"/>
      <c r="X704" s="752"/>
      <c r="Y704" s="752"/>
      <c r="Z704" s="752"/>
      <c r="AA704" s="752"/>
      <c r="AB704" s="752"/>
      <c r="AC704" s="752"/>
      <c r="AD704" s="752"/>
      <c r="AE704" s="752"/>
      <c r="AF704" s="752"/>
      <c r="AG704" s="752"/>
      <c r="AH704" s="752"/>
      <c r="AI704" s="752"/>
      <c r="AJ704" s="752"/>
    </row>
    <row r="705" spans="1:36" ht="12.75"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c r="V705" s="752"/>
      <c r="W705" s="752"/>
      <c r="X705" s="752"/>
      <c r="Y705" s="752"/>
      <c r="Z705" s="752"/>
      <c r="AA705" s="752"/>
      <c r="AB705" s="752"/>
      <c r="AC705" s="752"/>
      <c r="AD705" s="752"/>
      <c r="AE705" s="752"/>
      <c r="AF705" s="752"/>
      <c r="AG705" s="752"/>
      <c r="AH705" s="752"/>
      <c r="AI705" s="752"/>
      <c r="AJ705" s="752"/>
    </row>
    <row r="706" spans="1:36" ht="12.75"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c r="V706" s="752"/>
      <c r="W706" s="752"/>
      <c r="X706" s="752"/>
      <c r="Y706" s="752"/>
      <c r="Z706" s="752"/>
      <c r="AA706" s="752"/>
      <c r="AB706" s="752"/>
      <c r="AC706" s="752"/>
      <c r="AD706" s="752"/>
      <c r="AE706" s="752"/>
      <c r="AF706" s="752"/>
      <c r="AG706" s="752"/>
      <c r="AH706" s="752"/>
      <c r="AI706" s="752"/>
      <c r="AJ706" s="752"/>
    </row>
    <row r="707" spans="1:36" ht="12.75"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c r="V707" s="752"/>
      <c r="W707" s="752"/>
      <c r="X707" s="752"/>
      <c r="Y707" s="752"/>
      <c r="Z707" s="752"/>
      <c r="AA707" s="752"/>
      <c r="AB707" s="752"/>
      <c r="AC707" s="752"/>
      <c r="AD707" s="752"/>
      <c r="AE707" s="752"/>
      <c r="AF707" s="752"/>
      <c r="AG707" s="752"/>
      <c r="AH707" s="752"/>
      <c r="AI707" s="752"/>
      <c r="AJ707" s="752"/>
    </row>
    <row r="708" spans="1:36" ht="12.75"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c r="V708" s="752"/>
      <c r="W708" s="752"/>
      <c r="X708" s="752"/>
      <c r="Y708" s="752"/>
      <c r="Z708" s="752"/>
      <c r="AA708" s="752"/>
      <c r="AB708" s="752"/>
      <c r="AC708" s="752"/>
      <c r="AD708" s="752"/>
      <c r="AE708" s="752"/>
      <c r="AF708" s="752"/>
      <c r="AG708" s="752"/>
      <c r="AH708" s="752"/>
      <c r="AI708" s="752"/>
      <c r="AJ708" s="752"/>
    </row>
    <row r="709" spans="1:36" ht="12.75"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c r="V709" s="752"/>
      <c r="W709" s="752"/>
      <c r="X709" s="752"/>
      <c r="Y709" s="752"/>
      <c r="Z709" s="752"/>
      <c r="AA709" s="752"/>
      <c r="AB709" s="752"/>
      <c r="AC709" s="752"/>
      <c r="AD709" s="752"/>
      <c r="AE709" s="752"/>
      <c r="AF709" s="752"/>
      <c r="AG709" s="752"/>
      <c r="AH709" s="752"/>
      <c r="AI709" s="752"/>
      <c r="AJ709" s="752"/>
    </row>
    <row r="710" spans="1:36" ht="12.75"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c r="V710" s="752"/>
      <c r="W710" s="752"/>
      <c r="X710" s="752"/>
      <c r="Y710" s="752"/>
      <c r="Z710" s="752"/>
      <c r="AA710" s="752"/>
      <c r="AB710" s="752"/>
      <c r="AC710" s="752"/>
      <c r="AD710" s="752"/>
      <c r="AE710" s="752"/>
      <c r="AF710" s="752"/>
      <c r="AG710" s="752"/>
      <c r="AH710" s="752"/>
      <c r="AI710" s="752"/>
      <c r="AJ710" s="752"/>
    </row>
    <row r="711" spans="1:36" ht="12.75"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c r="V711" s="752"/>
      <c r="W711" s="752"/>
      <c r="X711" s="752"/>
      <c r="Y711" s="752"/>
      <c r="Z711" s="752"/>
      <c r="AA711" s="752"/>
      <c r="AB711" s="752"/>
      <c r="AC711" s="752"/>
      <c r="AD711" s="752"/>
      <c r="AE711" s="752"/>
      <c r="AF711" s="752"/>
      <c r="AG711" s="752"/>
      <c r="AH711" s="752"/>
      <c r="AI711" s="752"/>
      <c r="AJ711" s="752"/>
    </row>
    <row r="712" spans="1:36" ht="12.75"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c r="V712" s="752"/>
      <c r="W712" s="752"/>
      <c r="X712" s="752"/>
      <c r="Y712" s="752"/>
      <c r="Z712" s="752"/>
      <c r="AA712" s="752"/>
      <c r="AB712" s="752"/>
      <c r="AC712" s="752"/>
      <c r="AD712" s="752"/>
      <c r="AE712" s="752"/>
      <c r="AF712" s="752"/>
      <c r="AG712" s="752"/>
      <c r="AH712" s="752"/>
      <c r="AI712" s="752"/>
      <c r="AJ712" s="752"/>
    </row>
    <row r="713" spans="1:36" ht="12.75"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c r="V713" s="752"/>
      <c r="W713" s="752"/>
      <c r="X713" s="752"/>
      <c r="Y713" s="752"/>
      <c r="Z713" s="752"/>
      <c r="AA713" s="752"/>
      <c r="AB713" s="752"/>
      <c r="AC713" s="752"/>
      <c r="AD713" s="752"/>
      <c r="AE713" s="752"/>
      <c r="AF713" s="752"/>
      <c r="AG713" s="752"/>
      <c r="AH713" s="752"/>
      <c r="AI713" s="752"/>
      <c r="AJ713" s="752"/>
    </row>
    <row r="714" spans="1:36" ht="12.75"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c r="V714" s="752"/>
      <c r="W714" s="752"/>
      <c r="X714" s="752"/>
      <c r="Y714" s="752"/>
      <c r="Z714" s="752"/>
      <c r="AA714" s="752"/>
      <c r="AB714" s="752"/>
      <c r="AC714" s="752"/>
      <c r="AD714" s="752"/>
      <c r="AE714" s="752"/>
      <c r="AF714" s="752"/>
      <c r="AG714" s="752"/>
      <c r="AH714" s="752"/>
      <c r="AI714" s="752"/>
      <c r="AJ714" s="752"/>
    </row>
    <row r="715" spans="1:36" ht="12.75"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c r="V715" s="752"/>
      <c r="W715" s="752"/>
      <c r="X715" s="752"/>
      <c r="Y715" s="752"/>
      <c r="Z715" s="752"/>
      <c r="AA715" s="752"/>
      <c r="AB715" s="752"/>
      <c r="AC715" s="752"/>
      <c r="AD715" s="752"/>
      <c r="AE715" s="752"/>
      <c r="AF715" s="752"/>
      <c r="AG715" s="752"/>
      <c r="AH715" s="752"/>
      <c r="AI715" s="752"/>
      <c r="AJ715" s="752"/>
    </row>
    <row r="716" spans="1:36" ht="12.75"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c r="V716" s="752"/>
      <c r="W716" s="752"/>
      <c r="X716" s="752"/>
      <c r="Y716" s="752"/>
      <c r="Z716" s="752"/>
      <c r="AA716" s="752"/>
      <c r="AB716" s="752"/>
      <c r="AC716" s="752"/>
      <c r="AD716" s="752"/>
      <c r="AE716" s="752"/>
      <c r="AF716" s="752"/>
      <c r="AG716" s="752"/>
      <c r="AH716" s="752"/>
      <c r="AI716" s="752"/>
      <c r="AJ716" s="752"/>
    </row>
    <row r="717" spans="1:36" ht="12.75" customHeight="1">
      <c r="A717" s="752"/>
      <c r="B717" s="752"/>
      <c r="C717" s="752"/>
      <c r="D717" s="752"/>
      <c r="E717" s="752"/>
      <c r="F717" s="752"/>
      <c r="G717" s="752"/>
      <c r="H717" s="752"/>
      <c r="I717" s="752"/>
      <c r="J717" s="752"/>
      <c r="K717" s="752"/>
      <c r="L717" s="752"/>
      <c r="M717" s="752"/>
      <c r="N717" s="752"/>
      <c r="O717" s="779" t="str">
        <f>+Juridica!C10</f>
        <v>Actualizar la política de daño antijurídico</v>
      </c>
      <c r="P717" s="752"/>
      <c r="Q717" s="752"/>
      <c r="R717" s="752"/>
      <c r="S717" s="752"/>
      <c r="T717" s="752"/>
      <c r="U717" s="752"/>
      <c r="V717" s="752"/>
      <c r="W717" s="752"/>
      <c r="X717" s="752"/>
      <c r="Y717" s="752"/>
      <c r="Z717" s="752"/>
      <c r="AA717" s="752"/>
      <c r="AB717" s="752"/>
      <c r="AC717" s="752"/>
      <c r="AD717" s="752"/>
      <c r="AE717" s="752"/>
      <c r="AF717" s="752"/>
      <c r="AG717" s="752"/>
      <c r="AH717" s="752"/>
      <c r="AI717" s="752"/>
      <c r="AJ717" s="752"/>
    </row>
    <row r="718" spans="1:36" ht="12.75"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c r="V718" s="752"/>
      <c r="W718" s="752"/>
      <c r="X718" s="752"/>
      <c r="Y718" s="752"/>
      <c r="Z718" s="752"/>
      <c r="AA718" s="752"/>
      <c r="AB718" s="752"/>
      <c r="AC718" s="752"/>
      <c r="AD718" s="752"/>
      <c r="AE718" s="752"/>
      <c r="AF718" s="752"/>
      <c r="AG718" s="752"/>
      <c r="AH718" s="752"/>
      <c r="AI718" s="752"/>
      <c r="AJ718" s="752"/>
    </row>
    <row r="719" spans="1:36" ht="15.75" customHeight="1"/>
    <row r="720" spans="1:36"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7">
    <mergeCell ref="AH12:AJ13"/>
    <mergeCell ref="AH18:AJ19"/>
    <mergeCell ref="AH28:AJ29"/>
    <mergeCell ref="AE30:AG31"/>
    <mergeCell ref="W30:W31"/>
    <mergeCell ref="W32:W33"/>
    <mergeCell ref="W28:W29"/>
    <mergeCell ref="W24:W25"/>
    <mergeCell ref="W26:W27"/>
    <mergeCell ref="AB21:AD22"/>
    <mergeCell ref="Y21:AA22"/>
    <mergeCell ref="Y20:AA20"/>
    <mergeCell ref="AH30:AJ31"/>
    <mergeCell ref="AH32:AJ33"/>
    <mergeCell ref="AE32:AG33"/>
    <mergeCell ref="AH16:AJ17"/>
    <mergeCell ref="AH14:AJ15"/>
    <mergeCell ref="AH24:AJ25"/>
    <mergeCell ref="AH26:AJ27"/>
    <mergeCell ref="AH21:AJ22"/>
    <mergeCell ref="AH20:AJ20"/>
    <mergeCell ref="Y26:AA27"/>
    <mergeCell ref="Y30:AA31"/>
    <mergeCell ref="Y28:AA29"/>
    <mergeCell ref="Y32:AA33"/>
    <mergeCell ref="AB32:AD33"/>
    <mergeCell ref="AB30:AD31"/>
    <mergeCell ref="Y24:AA25"/>
    <mergeCell ref="AB24:AD25"/>
    <mergeCell ref="AE24:AG25"/>
    <mergeCell ref="AE26:AG27"/>
    <mergeCell ref="AB26:AD27"/>
    <mergeCell ref="AB28:AD29"/>
    <mergeCell ref="AE28:AG29"/>
    <mergeCell ref="W21:W22"/>
    <mergeCell ref="W18:W19"/>
    <mergeCell ref="AE10:AG11"/>
    <mergeCell ref="AB10:AD11"/>
    <mergeCell ref="B23:AJ23"/>
    <mergeCell ref="AH10:AJ11"/>
    <mergeCell ref="B9:AJ9"/>
    <mergeCell ref="W10:W11"/>
    <mergeCell ref="W12:W13"/>
    <mergeCell ref="AE18:AG19"/>
    <mergeCell ref="AE20:AG20"/>
    <mergeCell ref="AE14:AG15"/>
    <mergeCell ref="AE16:AG17"/>
    <mergeCell ref="AE21:AG22"/>
    <mergeCell ref="AB16:AD17"/>
    <mergeCell ref="Y16:AA17"/>
    <mergeCell ref="W16:W17"/>
    <mergeCell ref="W14:W15"/>
    <mergeCell ref="AB14:AD15"/>
    <mergeCell ref="Y14:AA15"/>
    <mergeCell ref="Y12:AA13"/>
    <mergeCell ref="Y18:AA19"/>
    <mergeCell ref="AB18:AD19"/>
    <mergeCell ref="AB20:AD20"/>
    <mergeCell ref="A1:C3"/>
    <mergeCell ref="A4:B8"/>
    <mergeCell ref="W7:W8"/>
    <mergeCell ref="Y7:AA8"/>
    <mergeCell ref="W5:W6"/>
    <mergeCell ref="AE12:AG13"/>
    <mergeCell ref="AB12:AD13"/>
    <mergeCell ref="AE7:AG8"/>
    <mergeCell ref="Y10:AA11"/>
    <mergeCell ref="AB5:AD6"/>
    <mergeCell ref="AB7:AD8"/>
    <mergeCell ref="D1:AH1"/>
    <mergeCell ref="I2:T3"/>
    <mergeCell ref="D2:H3"/>
    <mergeCell ref="H4:I4"/>
    <mergeCell ref="D5:D6"/>
    <mergeCell ref="A9:A19"/>
    <mergeCell ref="B10:B11"/>
    <mergeCell ref="B16:B17"/>
    <mergeCell ref="B14:B15"/>
    <mergeCell ref="H7:I7"/>
    <mergeCell ref="H6:I6"/>
    <mergeCell ref="H5:I5"/>
    <mergeCell ref="F7:F8"/>
    <mergeCell ref="AI1:AJ1"/>
    <mergeCell ref="AI3:AJ3"/>
    <mergeCell ref="AI2:AJ2"/>
    <mergeCell ref="AH7:AJ8"/>
    <mergeCell ref="AH5:AJ6"/>
    <mergeCell ref="AH4:AJ4"/>
    <mergeCell ref="Y5:AA6"/>
    <mergeCell ref="W2:AH3"/>
    <mergeCell ref="AB4:AD4"/>
    <mergeCell ref="Y4:AA4"/>
    <mergeCell ref="AE4:AG4"/>
    <mergeCell ref="AE5:AG6"/>
    <mergeCell ref="E7:E8"/>
    <mergeCell ref="A23:A33"/>
    <mergeCell ref="H30:H31"/>
    <mergeCell ref="H28:H29"/>
    <mergeCell ref="H26:H27"/>
    <mergeCell ref="H32:H33"/>
    <mergeCell ref="H22:I22"/>
    <mergeCell ref="G21:G22"/>
    <mergeCell ref="H21:I21"/>
    <mergeCell ref="C21:C22"/>
    <mergeCell ref="F21:F22"/>
    <mergeCell ref="B26:B27"/>
    <mergeCell ref="C26:G27"/>
    <mergeCell ref="D21:D22"/>
    <mergeCell ref="A20:B22"/>
    <mergeCell ref="C24:G25"/>
    <mergeCell ref="B24:B25"/>
    <mergeCell ref="E21:E22"/>
    <mergeCell ref="H24:H25"/>
    <mergeCell ref="G7:G8"/>
    <mergeCell ref="B18:G19"/>
    <mergeCell ref="C5:C8"/>
    <mergeCell ref="C30:G31"/>
    <mergeCell ref="B32:G33"/>
    <mergeCell ref="C28:G29"/>
    <mergeCell ref="B30:B31"/>
    <mergeCell ref="B28:B29"/>
    <mergeCell ref="H8:I8"/>
    <mergeCell ref="H12:H13"/>
    <mergeCell ref="H10:H11"/>
    <mergeCell ref="H14:H15"/>
    <mergeCell ref="H16:H17"/>
    <mergeCell ref="H18:H19"/>
    <mergeCell ref="H20:I20"/>
    <mergeCell ref="F5:F6"/>
    <mergeCell ref="G5:G6"/>
    <mergeCell ref="C14:G15"/>
    <mergeCell ref="C16:G17"/>
    <mergeCell ref="B12:B13"/>
    <mergeCell ref="C10:G11"/>
    <mergeCell ref="C12:G13"/>
    <mergeCell ref="D7:D8"/>
    <mergeCell ref="E5:E6"/>
  </mergeCells>
  <pageMargins left="0.25" right="0.25" top="0.75" bottom="0.75" header="0" footer="0"/>
  <pageSetup fitToWidth="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outlinePr summaryBelow="0" summaryRight="0"/>
  </sheetPr>
  <dimension ref="A1:AX1000"/>
  <sheetViews>
    <sheetView workbookViewId="0">
      <selection activeCell="B4" sqref="B4"/>
    </sheetView>
  </sheetViews>
  <sheetFormatPr baseColWidth="10" defaultColWidth="14.42578125" defaultRowHeight="15" customHeight="1"/>
  <cols>
    <col min="1" max="1" width="15.42578125" customWidth="1"/>
    <col min="2" max="2" width="6.5703125" customWidth="1"/>
    <col min="3" max="3" width="16" customWidth="1"/>
    <col min="4" max="4" width="12.7109375" customWidth="1"/>
    <col min="5" max="5" width="9.5703125" customWidth="1"/>
    <col min="6" max="6" width="18.5703125" customWidth="1"/>
    <col min="7" max="7" width="15" customWidth="1"/>
    <col min="8" max="8" width="5.42578125" customWidth="1"/>
    <col min="9" max="9" width="4.140625" customWidth="1"/>
    <col min="10" max="10" width="8.85546875" customWidth="1"/>
    <col min="11" max="11" width="9.28515625" customWidth="1"/>
    <col min="12" max="21" width="8.85546875" customWidth="1"/>
    <col min="22" max="22" width="13.28515625" customWidth="1"/>
    <col min="23" max="23" width="9.42578125" customWidth="1"/>
    <col min="24" max="24" width="14.42578125" customWidth="1"/>
    <col min="25" max="27" width="22.7109375" customWidth="1"/>
    <col min="28" max="28" width="19.85546875" customWidth="1"/>
    <col min="29" max="29" width="16.140625" customWidth="1"/>
    <col min="30" max="30" width="22.85546875" customWidth="1"/>
    <col min="31" max="31" width="67.28515625" customWidth="1"/>
    <col min="32" max="32" width="57.5703125" customWidth="1"/>
    <col min="33" max="33" width="16.28515625" customWidth="1"/>
    <col min="34" max="34" width="15.7109375" customWidth="1"/>
    <col min="35" max="35" width="30.5703125" customWidth="1"/>
    <col min="36" max="36" width="50.5703125" customWidth="1"/>
    <col min="37" max="37" width="57.7109375" customWidth="1"/>
    <col min="38" max="38" width="55.42578125" customWidth="1"/>
    <col min="39" max="39" width="11.42578125" customWidth="1"/>
    <col min="40" max="40" width="21.7109375" customWidth="1"/>
    <col min="41" max="41" width="26.85546875" customWidth="1"/>
    <col min="42" max="50" width="11.42578125" customWidth="1"/>
  </cols>
  <sheetData>
    <row r="1" spans="1:50"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6"/>
      <c r="AN1" s="1979" t="s">
        <v>17</v>
      </c>
      <c r="AO1" s="1749"/>
      <c r="AP1" s="247"/>
      <c r="AQ1" s="247"/>
      <c r="AR1" s="247"/>
      <c r="AS1" s="247"/>
      <c r="AT1" s="247"/>
      <c r="AU1" s="247"/>
      <c r="AV1" s="247"/>
      <c r="AW1" s="247"/>
      <c r="AX1" s="247"/>
    </row>
    <row r="2" spans="1:50">
      <c r="A2" s="1733"/>
      <c r="B2" s="1547"/>
      <c r="C2" s="1548"/>
      <c r="D2" s="1980" t="s">
        <v>23</v>
      </c>
      <c r="E2" s="1577"/>
      <c r="F2" s="1577"/>
      <c r="G2" s="1577"/>
      <c r="H2" s="1578"/>
      <c r="I2" s="1980" t="s">
        <v>1302</v>
      </c>
      <c r="J2" s="1577"/>
      <c r="K2" s="1577"/>
      <c r="L2" s="1577"/>
      <c r="M2" s="1577"/>
      <c r="N2" s="1577"/>
      <c r="O2" s="1577"/>
      <c r="P2" s="1577"/>
      <c r="Q2" s="1577"/>
      <c r="R2" s="1577"/>
      <c r="S2" s="1577"/>
      <c r="T2" s="1578"/>
      <c r="U2" s="248" t="s">
        <v>47</v>
      </c>
      <c r="V2" s="249">
        <f t="shared" ref="V2:V3" si="0">+X5+X25+X45+X65+X85+X115</f>
        <v>1</v>
      </c>
      <c r="W2" s="1982"/>
      <c r="X2" s="1577"/>
      <c r="Y2" s="1577"/>
      <c r="Z2" s="1577"/>
      <c r="AA2" s="1577"/>
      <c r="AB2" s="1577"/>
      <c r="AC2" s="1577"/>
      <c r="AD2" s="1577"/>
      <c r="AE2" s="1577"/>
      <c r="AF2" s="1577"/>
      <c r="AG2" s="1577"/>
      <c r="AH2" s="1577"/>
      <c r="AI2" s="1577"/>
      <c r="AJ2" s="1577"/>
      <c r="AK2" s="1577"/>
      <c r="AL2" s="1577"/>
      <c r="AM2" s="1578"/>
      <c r="AN2" s="1975" t="s">
        <v>18</v>
      </c>
      <c r="AO2" s="1751"/>
      <c r="AP2" s="247"/>
      <c r="AQ2" s="247"/>
      <c r="AR2" s="247"/>
      <c r="AS2" s="247"/>
      <c r="AT2" s="247"/>
      <c r="AU2" s="247"/>
      <c r="AV2" s="247"/>
      <c r="AW2" s="247"/>
      <c r="AX2" s="247"/>
    </row>
    <row r="3" spans="1:50"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0.76354872381149552</v>
      </c>
      <c r="W3" s="1537"/>
      <c r="X3" s="1550"/>
      <c r="Y3" s="1550"/>
      <c r="Z3" s="1550"/>
      <c r="AA3" s="1550"/>
      <c r="AB3" s="1550"/>
      <c r="AC3" s="1550"/>
      <c r="AD3" s="1550"/>
      <c r="AE3" s="1550"/>
      <c r="AF3" s="1550"/>
      <c r="AG3" s="1550"/>
      <c r="AH3" s="1550"/>
      <c r="AI3" s="1550"/>
      <c r="AJ3" s="1550"/>
      <c r="AK3" s="1550"/>
      <c r="AL3" s="1550"/>
      <c r="AM3" s="1551"/>
      <c r="AN3" s="2016">
        <v>43120</v>
      </c>
      <c r="AO3" s="1747"/>
      <c r="AP3" s="247"/>
      <c r="AQ3" s="247"/>
      <c r="AR3" s="247"/>
      <c r="AS3" s="247"/>
      <c r="AT3" s="247"/>
      <c r="AU3" s="247"/>
      <c r="AV3" s="247"/>
      <c r="AW3" s="247"/>
      <c r="AX3" s="247"/>
    </row>
    <row r="4" spans="1:50" ht="24.7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113</v>
      </c>
      <c r="AC4" s="1936"/>
      <c r="AD4" s="1937"/>
      <c r="AE4" s="262" t="s">
        <v>114</v>
      </c>
      <c r="AF4" s="262" t="s">
        <v>115</v>
      </c>
      <c r="AG4" s="1935" t="s">
        <v>116</v>
      </c>
      <c r="AH4" s="1936"/>
      <c r="AI4" s="1937"/>
      <c r="AJ4" s="262" t="s">
        <v>117</v>
      </c>
      <c r="AK4" s="262" t="s">
        <v>118</v>
      </c>
      <c r="AL4" s="262" t="s">
        <v>119</v>
      </c>
      <c r="AM4" s="1935" t="s">
        <v>120</v>
      </c>
      <c r="AN4" s="1936"/>
      <c r="AO4" s="1954"/>
      <c r="AP4" s="264"/>
      <c r="AQ4" s="264"/>
      <c r="AR4" s="264"/>
      <c r="AS4" s="264"/>
      <c r="AT4" s="264"/>
      <c r="AU4" s="264"/>
      <c r="AV4" s="264"/>
      <c r="AW4" s="264"/>
      <c r="AX4" s="264"/>
    </row>
    <row r="5" spans="1:50" ht="40.5" customHeight="1">
      <c r="A5" s="1733"/>
      <c r="B5" s="1548"/>
      <c r="C5" s="1932" t="s">
        <v>1313</v>
      </c>
      <c r="D5" s="1932" t="s">
        <v>1314</v>
      </c>
      <c r="E5" s="1945">
        <v>974</v>
      </c>
      <c r="F5" s="1932" t="s">
        <v>1315</v>
      </c>
      <c r="G5" s="1932" t="s">
        <v>254</v>
      </c>
      <c r="H5" s="1951" t="s">
        <v>47</v>
      </c>
      <c r="I5" s="1583"/>
      <c r="J5" s="323"/>
      <c r="K5" s="323">
        <v>104</v>
      </c>
      <c r="L5" s="323">
        <v>114</v>
      </c>
      <c r="M5" s="323">
        <v>114</v>
      </c>
      <c r="N5" s="323">
        <v>81</v>
      </c>
      <c r="O5" s="323">
        <v>122</v>
      </c>
      <c r="P5" s="323">
        <v>130</v>
      </c>
      <c r="Q5" s="323">
        <v>73</v>
      </c>
      <c r="R5" s="323">
        <v>73</v>
      </c>
      <c r="S5" s="323">
        <v>73</v>
      </c>
      <c r="T5" s="323">
        <v>67</v>
      </c>
      <c r="U5" s="323">
        <v>23</v>
      </c>
      <c r="V5" s="269">
        <f t="shared" ref="V5:V6" si="1">SUM(J5:U5)</f>
        <v>974</v>
      </c>
      <c r="W5" s="1964">
        <v>0.2</v>
      </c>
      <c r="X5" s="270">
        <f>+(V5/V5)*W5</f>
        <v>0.2</v>
      </c>
      <c r="Y5" s="1962" t="s">
        <v>1319</v>
      </c>
      <c r="Z5" s="1577"/>
      <c r="AA5" s="1578"/>
      <c r="AB5" s="1962" t="s">
        <v>1320</v>
      </c>
      <c r="AC5" s="1577"/>
      <c r="AD5" s="1578"/>
      <c r="AE5" s="1953" t="s">
        <v>1321</v>
      </c>
      <c r="AF5" s="1953" t="s">
        <v>1322</v>
      </c>
      <c r="AG5" s="1962" t="s">
        <v>1323</v>
      </c>
      <c r="AH5" s="1577"/>
      <c r="AI5" s="1578"/>
      <c r="AJ5" s="1953" t="s">
        <v>1324</v>
      </c>
      <c r="AK5" s="1953" t="s">
        <v>1325</v>
      </c>
      <c r="AL5" s="1953" t="s">
        <v>1326</v>
      </c>
      <c r="AM5" s="1962" t="s">
        <v>1327</v>
      </c>
      <c r="AN5" s="1577"/>
      <c r="AO5" s="1578"/>
      <c r="AP5" s="264"/>
      <c r="AQ5" s="264"/>
      <c r="AR5" s="264"/>
      <c r="AS5" s="264"/>
      <c r="AT5" s="264"/>
      <c r="AU5" s="264"/>
      <c r="AV5" s="264"/>
      <c r="AW5" s="264"/>
      <c r="AX5" s="264"/>
    </row>
    <row r="6" spans="1:50" ht="40.5" customHeight="1">
      <c r="A6" s="1968"/>
      <c r="B6" s="1580"/>
      <c r="C6" s="1558"/>
      <c r="D6" s="1558"/>
      <c r="E6" s="1558"/>
      <c r="F6" s="1558"/>
      <c r="G6" s="1558"/>
      <c r="H6" s="1942" t="s">
        <v>78</v>
      </c>
      <c r="I6" s="1580"/>
      <c r="J6" s="326"/>
      <c r="K6" s="327">
        <v>103.926</v>
      </c>
      <c r="L6" s="327">
        <v>112.116</v>
      </c>
      <c r="M6" s="327">
        <v>31.338999999999999</v>
      </c>
      <c r="N6" s="327">
        <v>23.728999999999999</v>
      </c>
      <c r="O6" s="327">
        <v>101.96</v>
      </c>
      <c r="P6" s="327">
        <v>98.05</v>
      </c>
      <c r="Q6" s="327">
        <v>110.4</v>
      </c>
      <c r="R6" s="327">
        <v>62</v>
      </c>
      <c r="S6" s="751"/>
      <c r="T6" s="751"/>
      <c r="U6" s="751"/>
      <c r="V6" s="280">
        <f t="shared" si="1"/>
        <v>643.52</v>
      </c>
      <c r="W6" s="1532"/>
      <c r="X6" s="270">
        <f>+V6/V5*W5</f>
        <v>0.13213963039014373</v>
      </c>
      <c r="Y6" s="1557"/>
      <c r="Z6" s="1579"/>
      <c r="AA6" s="1580"/>
      <c r="AB6" s="1557"/>
      <c r="AC6" s="1579"/>
      <c r="AD6" s="1580"/>
      <c r="AE6" s="1558"/>
      <c r="AF6" s="1558"/>
      <c r="AG6" s="1557"/>
      <c r="AH6" s="1579"/>
      <c r="AI6" s="1580"/>
      <c r="AJ6" s="1558"/>
      <c r="AK6" s="1558"/>
      <c r="AL6" s="1558"/>
      <c r="AM6" s="1536"/>
      <c r="AN6" s="1547"/>
      <c r="AO6" s="1548"/>
      <c r="AP6" s="264"/>
      <c r="AQ6" s="264"/>
      <c r="AR6" s="264"/>
      <c r="AS6" s="264"/>
      <c r="AT6" s="264"/>
      <c r="AU6" s="264"/>
      <c r="AV6" s="264"/>
      <c r="AW6" s="264"/>
      <c r="AX6" s="264"/>
    </row>
    <row r="7" spans="1:50" ht="12.75" customHeight="1">
      <c r="A7" s="1966" t="s">
        <v>1330</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751"/>
      <c r="AP7" s="264"/>
      <c r="AQ7" s="264"/>
      <c r="AR7" s="264"/>
      <c r="AS7" s="264"/>
      <c r="AT7" s="264"/>
      <c r="AU7" s="264"/>
      <c r="AV7" s="264"/>
      <c r="AW7" s="264"/>
      <c r="AX7" s="264"/>
    </row>
    <row r="8" spans="1:50" ht="35.25" customHeight="1">
      <c r="A8" s="1539"/>
      <c r="B8" s="1922">
        <v>1</v>
      </c>
      <c r="C8" s="1928" t="s">
        <v>1333</v>
      </c>
      <c r="D8" s="1577"/>
      <c r="E8" s="1577"/>
      <c r="F8" s="1577"/>
      <c r="G8" s="1578"/>
      <c r="H8" s="1926" t="s">
        <v>79</v>
      </c>
      <c r="I8" s="285" t="s">
        <v>47</v>
      </c>
      <c r="J8" s="286"/>
      <c r="K8" s="361">
        <v>0.2</v>
      </c>
      <c r="L8" s="361">
        <v>0.2</v>
      </c>
      <c r="M8" s="361">
        <v>0.2</v>
      </c>
      <c r="N8" s="361">
        <v>0.1</v>
      </c>
      <c r="O8" s="361">
        <v>0.15</v>
      </c>
      <c r="P8" s="361">
        <v>0.15</v>
      </c>
      <c r="Q8" s="286"/>
      <c r="R8" s="286"/>
      <c r="S8" s="286"/>
      <c r="T8" s="286"/>
      <c r="U8" s="286"/>
      <c r="V8" s="287">
        <f t="shared" ref="V8:V23" si="2">SUM(J8:U8)</f>
        <v>1</v>
      </c>
      <c r="W8" s="1960">
        <v>0.5</v>
      </c>
      <c r="X8" s="288">
        <f>V8*W8</f>
        <v>0.5</v>
      </c>
      <c r="Y8" s="1946" t="s">
        <v>1334</v>
      </c>
      <c r="Z8" s="1577"/>
      <c r="AA8" s="1578"/>
      <c r="AB8" s="1946" t="s">
        <v>1335</v>
      </c>
      <c r="AC8" s="1577"/>
      <c r="AD8" s="1578"/>
      <c r="AE8" s="1957" t="s">
        <v>1336</v>
      </c>
      <c r="AF8" s="1957" t="s">
        <v>1337</v>
      </c>
      <c r="AG8" s="1946" t="s">
        <v>1338</v>
      </c>
      <c r="AH8" s="1577"/>
      <c r="AI8" s="1578"/>
      <c r="AJ8" s="1957" t="s">
        <v>1339</v>
      </c>
      <c r="AK8" s="1957" t="s">
        <v>1340</v>
      </c>
      <c r="AL8" s="1957" t="s">
        <v>1341</v>
      </c>
      <c r="AM8" s="1946" t="s">
        <v>1342</v>
      </c>
      <c r="AN8" s="1577"/>
      <c r="AO8" s="1747"/>
      <c r="AP8" s="264"/>
      <c r="AQ8" s="264"/>
      <c r="AR8" s="264"/>
      <c r="AS8" s="264"/>
      <c r="AT8" s="264"/>
      <c r="AU8" s="264"/>
      <c r="AV8" s="264"/>
      <c r="AW8" s="264"/>
      <c r="AX8" s="264"/>
    </row>
    <row r="9" spans="1:50" ht="29.25" customHeight="1">
      <c r="A9" s="1539"/>
      <c r="B9" s="1557"/>
      <c r="C9" s="1557"/>
      <c r="D9" s="1579"/>
      <c r="E9" s="1579"/>
      <c r="F9" s="1579"/>
      <c r="G9" s="1580"/>
      <c r="H9" s="1930"/>
      <c r="I9" s="291" t="s">
        <v>48</v>
      </c>
      <c r="J9" s="293"/>
      <c r="K9" s="363">
        <v>0.2</v>
      </c>
      <c r="L9" s="363">
        <v>0.2</v>
      </c>
      <c r="M9" s="363">
        <v>3.4000000000000002E-2</v>
      </c>
      <c r="N9" s="363">
        <v>3.0499999999999999E-2</v>
      </c>
      <c r="O9" s="363">
        <v>0.15</v>
      </c>
      <c r="P9" s="363">
        <v>0.15</v>
      </c>
      <c r="Q9" s="294">
        <v>0.15</v>
      </c>
      <c r="R9" s="294">
        <v>0.05</v>
      </c>
      <c r="S9" s="293"/>
      <c r="T9" s="293"/>
      <c r="U9" s="293"/>
      <c r="V9" s="295">
        <f t="shared" si="2"/>
        <v>0.96450000000000014</v>
      </c>
      <c r="W9" s="1558"/>
      <c r="X9" s="296">
        <f>+V9*W8</f>
        <v>0.48225000000000007</v>
      </c>
      <c r="Y9" s="1557"/>
      <c r="Z9" s="1579"/>
      <c r="AA9" s="1580"/>
      <c r="AB9" s="1557"/>
      <c r="AC9" s="1579"/>
      <c r="AD9" s="1580"/>
      <c r="AE9" s="1558"/>
      <c r="AF9" s="1558"/>
      <c r="AG9" s="1557"/>
      <c r="AH9" s="1579"/>
      <c r="AI9" s="1580"/>
      <c r="AJ9" s="1558"/>
      <c r="AK9" s="1558"/>
      <c r="AL9" s="1558"/>
      <c r="AM9" s="1557"/>
      <c r="AN9" s="1579"/>
      <c r="AO9" s="1923"/>
      <c r="AP9" s="264"/>
      <c r="AQ9" s="264"/>
      <c r="AR9" s="264"/>
      <c r="AS9" s="264"/>
      <c r="AT9" s="264"/>
      <c r="AU9" s="264"/>
      <c r="AV9" s="264"/>
      <c r="AW9" s="264"/>
      <c r="AX9" s="264"/>
    </row>
    <row r="10" spans="1:50" ht="42.75" customHeight="1">
      <c r="A10" s="1539"/>
      <c r="B10" s="1922">
        <v>2</v>
      </c>
      <c r="C10" s="1928" t="s">
        <v>1344</v>
      </c>
      <c r="D10" s="1577"/>
      <c r="E10" s="1577"/>
      <c r="F10" s="1577"/>
      <c r="G10" s="1578"/>
      <c r="H10" s="1926" t="s">
        <v>79</v>
      </c>
      <c r="I10" s="285" t="s">
        <v>47</v>
      </c>
      <c r="J10" s="286"/>
      <c r="K10" s="361">
        <v>0.02</v>
      </c>
      <c r="L10" s="361">
        <v>0.05</v>
      </c>
      <c r="M10" s="361">
        <v>0.05</v>
      </c>
      <c r="N10" s="361">
        <v>0.1</v>
      </c>
      <c r="O10" s="361">
        <v>0.1</v>
      </c>
      <c r="P10" s="361">
        <v>0.1</v>
      </c>
      <c r="Q10" s="361">
        <v>0.15</v>
      </c>
      <c r="R10" s="361">
        <v>0.15</v>
      </c>
      <c r="S10" s="361">
        <v>0.15</v>
      </c>
      <c r="T10" s="361">
        <v>0.13</v>
      </c>
      <c r="U10" s="286"/>
      <c r="V10" s="287">
        <f t="shared" si="2"/>
        <v>1</v>
      </c>
      <c r="W10" s="1960">
        <v>0.33500000000000002</v>
      </c>
      <c r="X10" s="288">
        <f>V10*W10</f>
        <v>0.33500000000000002</v>
      </c>
      <c r="Y10" s="1946" t="s">
        <v>1346</v>
      </c>
      <c r="Z10" s="1577"/>
      <c r="AA10" s="1578"/>
      <c r="AB10" s="1946" t="s">
        <v>1347</v>
      </c>
      <c r="AC10" s="1577"/>
      <c r="AD10" s="1578"/>
      <c r="AE10" s="1957" t="s">
        <v>1348</v>
      </c>
      <c r="AF10" s="1957" t="s">
        <v>1349</v>
      </c>
      <c r="AG10" s="1946" t="s">
        <v>1350</v>
      </c>
      <c r="AH10" s="1577"/>
      <c r="AI10" s="1578"/>
      <c r="AJ10" s="1957" t="s">
        <v>1351</v>
      </c>
      <c r="AK10" s="1957" t="s">
        <v>1352</v>
      </c>
      <c r="AL10" s="1957" t="s">
        <v>1353</v>
      </c>
      <c r="AM10" s="1946" t="s">
        <v>1354</v>
      </c>
      <c r="AN10" s="1577"/>
      <c r="AO10" s="1747"/>
      <c r="AP10" s="264"/>
      <c r="AQ10" s="264"/>
      <c r="AR10" s="264"/>
      <c r="AS10" s="264"/>
      <c r="AT10" s="264"/>
      <c r="AU10" s="264"/>
      <c r="AV10" s="264"/>
      <c r="AW10" s="264"/>
      <c r="AX10" s="264"/>
    </row>
    <row r="11" spans="1:50" ht="54.75" customHeight="1">
      <c r="A11" s="1539"/>
      <c r="B11" s="1557"/>
      <c r="C11" s="1557"/>
      <c r="D11" s="1579"/>
      <c r="E11" s="1579"/>
      <c r="F11" s="1579"/>
      <c r="G11" s="1580"/>
      <c r="H11" s="1930"/>
      <c r="I11" s="291" t="s">
        <v>48</v>
      </c>
      <c r="J11" s="293"/>
      <c r="K11" s="363">
        <v>0.02</v>
      </c>
      <c r="L11" s="363">
        <v>4.5100000000000001E-2</v>
      </c>
      <c r="M11" s="363">
        <v>4.53E-2</v>
      </c>
      <c r="N11" s="363">
        <v>2.7199999999999998E-2</v>
      </c>
      <c r="O11" s="363">
        <v>8.8599999999999998E-2</v>
      </c>
      <c r="P11" s="363">
        <v>5.1999999999999998E-2</v>
      </c>
      <c r="Q11" s="363">
        <v>0.08</v>
      </c>
      <c r="R11" s="363">
        <v>7.4999999999999997E-2</v>
      </c>
      <c r="S11" s="362"/>
      <c r="T11" s="362"/>
      <c r="U11" s="293"/>
      <c r="V11" s="295">
        <f t="shared" si="2"/>
        <v>0.43320000000000003</v>
      </c>
      <c r="W11" s="1558"/>
      <c r="X11" s="296">
        <f>+V11*W10</f>
        <v>0.14512200000000003</v>
      </c>
      <c r="Y11" s="1557"/>
      <c r="Z11" s="1579"/>
      <c r="AA11" s="1580"/>
      <c r="AB11" s="1557"/>
      <c r="AC11" s="1579"/>
      <c r="AD11" s="1580"/>
      <c r="AE11" s="1558"/>
      <c r="AF11" s="1558"/>
      <c r="AG11" s="1557"/>
      <c r="AH11" s="1579"/>
      <c r="AI11" s="1580"/>
      <c r="AJ11" s="1558"/>
      <c r="AK11" s="1558"/>
      <c r="AL11" s="1558"/>
      <c r="AM11" s="1557"/>
      <c r="AN11" s="1579"/>
      <c r="AO11" s="1923"/>
      <c r="AP11" s="264"/>
      <c r="AQ11" s="264"/>
      <c r="AR11" s="264"/>
      <c r="AS11" s="264"/>
      <c r="AT11" s="264"/>
      <c r="AU11" s="264"/>
      <c r="AV11" s="264"/>
      <c r="AW11" s="264"/>
      <c r="AX11" s="264"/>
    </row>
    <row r="12" spans="1:50" ht="24" customHeight="1">
      <c r="A12" s="1539"/>
      <c r="B12" s="1922">
        <v>3</v>
      </c>
      <c r="C12" s="1928" t="s">
        <v>1356</v>
      </c>
      <c r="D12" s="1577"/>
      <c r="E12" s="1577"/>
      <c r="F12" s="1577"/>
      <c r="G12" s="1578"/>
      <c r="H12" s="1926" t="s">
        <v>79</v>
      </c>
      <c r="I12" s="285" t="s">
        <v>47</v>
      </c>
      <c r="J12" s="286"/>
      <c r="K12" s="286"/>
      <c r="L12" s="286"/>
      <c r="M12" s="286"/>
      <c r="N12" s="286"/>
      <c r="O12" s="361">
        <v>0.1</v>
      </c>
      <c r="P12" s="361">
        <v>0.15</v>
      </c>
      <c r="Q12" s="361">
        <v>0.15</v>
      </c>
      <c r="R12" s="361">
        <v>0.15</v>
      </c>
      <c r="S12" s="361">
        <v>0.15</v>
      </c>
      <c r="T12" s="361">
        <v>0.15</v>
      </c>
      <c r="U12" s="361">
        <v>0.15</v>
      </c>
      <c r="V12" s="287">
        <f t="shared" si="2"/>
        <v>1</v>
      </c>
      <c r="W12" s="1960">
        <v>0.16500000000000001</v>
      </c>
      <c r="X12" s="288">
        <f>V12*W12</f>
        <v>0.16500000000000001</v>
      </c>
      <c r="Y12" s="1946"/>
      <c r="Z12" s="1577"/>
      <c r="AA12" s="1578"/>
      <c r="AB12" s="1946"/>
      <c r="AC12" s="1577"/>
      <c r="AD12" s="1578"/>
      <c r="AE12" s="1957"/>
      <c r="AF12" s="1957" t="s">
        <v>1358</v>
      </c>
      <c r="AG12" s="1946" t="s">
        <v>1358</v>
      </c>
      <c r="AH12" s="1577"/>
      <c r="AI12" s="1578"/>
      <c r="AJ12" s="1957" t="s">
        <v>1360</v>
      </c>
      <c r="AK12" s="1957" t="s">
        <v>1361</v>
      </c>
      <c r="AL12" s="1957" t="s">
        <v>1362</v>
      </c>
      <c r="AM12" s="1946" t="s">
        <v>1363</v>
      </c>
      <c r="AN12" s="1577"/>
      <c r="AO12" s="1747"/>
      <c r="AP12" s="264"/>
      <c r="AQ12" s="264"/>
      <c r="AR12" s="264"/>
      <c r="AS12" s="264"/>
      <c r="AT12" s="264"/>
      <c r="AU12" s="264"/>
      <c r="AV12" s="264"/>
      <c r="AW12" s="264"/>
      <c r="AX12" s="264"/>
    </row>
    <row r="13" spans="1:50" ht="24" customHeight="1">
      <c r="A13" s="1539"/>
      <c r="B13" s="1557"/>
      <c r="C13" s="1557"/>
      <c r="D13" s="1579"/>
      <c r="E13" s="1579"/>
      <c r="F13" s="1579"/>
      <c r="G13" s="1580"/>
      <c r="H13" s="1930"/>
      <c r="I13" s="291" t="s">
        <v>48</v>
      </c>
      <c r="J13" s="293"/>
      <c r="K13" s="293"/>
      <c r="L13" s="293"/>
      <c r="M13" s="293"/>
      <c r="N13" s="293"/>
      <c r="O13" s="363">
        <v>0</v>
      </c>
      <c r="P13" s="363">
        <v>0.05</v>
      </c>
      <c r="Q13" s="363">
        <v>7.0000000000000007E-2</v>
      </c>
      <c r="R13" s="363">
        <v>0.08</v>
      </c>
      <c r="S13" s="362"/>
      <c r="T13" s="362"/>
      <c r="U13" s="362"/>
      <c r="V13" s="295">
        <f t="shared" si="2"/>
        <v>0.2</v>
      </c>
      <c r="W13" s="1558"/>
      <c r="X13" s="296">
        <f>+V13*W12</f>
        <v>3.3000000000000002E-2</v>
      </c>
      <c r="Y13" s="1557"/>
      <c r="Z13" s="1579"/>
      <c r="AA13" s="1580"/>
      <c r="AB13" s="1557"/>
      <c r="AC13" s="1579"/>
      <c r="AD13" s="1580"/>
      <c r="AE13" s="1558"/>
      <c r="AF13" s="1558"/>
      <c r="AG13" s="1557"/>
      <c r="AH13" s="1579"/>
      <c r="AI13" s="1580"/>
      <c r="AJ13" s="1558"/>
      <c r="AK13" s="1558"/>
      <c r="AL13" s="1558"/>
      <c r="AM13" s="1557"/>
      <c r="AN13" s="1579"/>
      <c r="AO13" s="1923"/>
      <c r="AP13" s="264"/>
      <c r="AQ13" s="264"/>
      <c r="AR13" s="264"/>
      <c r="AS13" s="264"/>
      <c r="AT13" s="264"/>
      <c r="AU13" s="264"/>
      <c r="AV13" s="264"/>
      <c r="AW13" s="264"/>
      <c r="AX13" s="264"/>
    </row>
    <row r="14" spans="1:50" ht="12.75" hidden="1" customHeight="1">
      <c r="A14" s="1539"/>
      <c r="B14" s="1922">
        <v>4</v>
      </c>
      <c r="C14" s="1928"/>
      <c r="D14" s="1577"/>
      <c r="E14" s="1577"/>
      <c r="F14" s="1577"/>
      <c r="G14" s="1578"/>
      <c r="H14" s="1926" t="s">
        <v>79</v>
      </c>
      <c r="I14" s="285" t="s">
        <v>47</v>
      </c>
      <c r="J14" s="753"/>
      <c r="K14" s="753"/>
      <c r="L14" s="753"/>
      <c r="M14" s="753"/>
      <c r="N14" s="753"/>
      <c r="O14" s="753"/>
      <c r="P14" s="753"/>
      <c r="Q14" s="753"/>
      <c r="R14" s="753"/>
      <c r="S14" s="753"/>
      <c r="T14" s="753"/>
      <c r="U14" s="753"/>
      <c r="V14" s="287">
        <f t="shared" si="2"/>
        <v>0</v>
      </c>
      <c r="W14" s="1960"/>
      <c r="X14" s="288">
        <f>V14*W14</f>
        <v>0</v>
      </c>
      <c r="Y14" s="1922"/>
      <c r="Z14" s="1577"/>
      <c r="AA14" s="1578"/>
      <c r="AB14" s="1922"/>
      <c r="AC14" s="1577"/>
      <c r="AD14" s="1578"/>
      <c r="AE14" s="303"/>
      <c r="AF14" s="303"/>
      <c r="AG14" s="1922"/>
      <c r="AH14" s="1577"/>
      <c r="AI14" s="1578"/>
      <c r="AJ14" s="303"/>
      <c r="AK14" s="304"/>
      <c r="AL14" s="304"/>
      <c r="AM14" s="1922"/>
      <c r="AN14" s="1577"/>
      <c r="AO14" s="1747"/>
      <c r="AP14" s="264"/>
      <c r="AQ14" s="264"/>
      <c r="AR14" s="264"/>
      <c r="AS14" s="264"/>
      <c r="AT14" s="264"/>
      <c r="AU14" s="264"/>
      <c r="AV14" s="264"/>
      <c r="AW14" s="264"/>
      <c r="AX14" s="264"/>
    </row>
    <row r="15" spans="1:50" ht="12.75" hidden="1" customHeight="1">
      <c r="A15" s="1539"/>
      <c r="B15" s="1557"/>
      <c r="C15" s="1557"/>
      <c r="D15" s="1579"/>
      <c r="E15" s="1579"/>
      <c r="F15" s="1579"/>
      <c r="G15" s="1580"/>
      <c r="H15" s="1930"/>
      <c r="I15" s="291" t="s">
        <v>48</v>
      </c>
      <c r="J15" s="753"/>
      <c r="K15" s="753"/>
      <c r="L15" s="753"/>
      <c r="M15" s="753"/>
      <c r="N15" s="753"/>
      <c r="O15" s="753"/>
      <c r="P15" s="753"/>
      <c r="Q15" s="753"/>
      <c r="R15" s="753"/>
      <c r="S15" s="753"/>
      <c r="T15" s="753"/>
      <c r="U15" s="753"/>
      <c r="V15" s="299">
        <f t="shared" si="2"/>
        <v>0</v>
      </c>
      <c r="W15" s="1558"/>
      <c r="X15" s="296">
        <f>+V15*W14</f>
        <v>0</v>
      </c>
      <c r="Y15" s="1557"/>
      <c r="Z15" s="1579"/>
      <c r="AA15" s="1580"/>
      <c r="AB15" s="1557"/>
      <c r="AC15" s="1579"/>
      <c r="AD15" s="1580"/>
      <c r="AE15" s="303"/>
      <c r="AF15" s="303"/>
      <c r="AG15" s="1557"/>
      <c r="AH15" s="1579"/>
      <c r="AI15" s="1580"/>
      <c r="AJ15" s="303"/>
      <c r="AK15" s="304"/>
      <c r="AL15" s="304"/>
      <c r="AM15" s="1557"/>
      <c r="AN15" s="1579"/>
      <c r="AO15" s="1923"/>
      <c r="AP15" s="264"/>
      <c r="AQ15" s="264"/>
      <c r="AR15" s="264"/>
      <c r="AS15" s="264"/>
      <c r="AT15" s="264"/>
      <c r="AU15" s="264"/>
      <c r="AV15" s="264"/>
      <c r="AW15" s="264"/>
      <c r="AX15" s="264"/>
    </row>
    <row r="16" spans="1:50" ht="12.75" hidden="1" customHeight="1">
      <c r="A16" s="1539"/>
      <c r="B16" s="1922">
        <v>5</v>
      </c>
      <c r="C16" s="1928"/>
      <c r="D16" s="1577"/>
      <c r="E16" s="1577"/>
      <c r="F16" s="1577"/>
      <c r="G16" s="1578"/>
      <c r="H16" s="1926" t="s">
        <v>79</v>
      </c>
      <c r="I16" s="285" t="s">
        <v>47</v>
      </c>
      <c r="J16" s="753"/>
      <c r="K16" s="753"/>
      <c r="L16" s="753"/>
      <c r="M16" s="753"/>
      <c r="N16" s="753"/>
      <c r="O16" s="753"/>
      <c r="P16" s="753"/>
      <c r="Q16" s="753"/>
      <c r="R16" s="753"/>
      <c r="S16" s="753"/>
      <c r="T16" s="753"/>
      <c r="U16" s="753"/>
      <c r="V16" s="287">
        <f t="shared" si="2"/>
        <v>0</v>
      </c>
      <c r="W16" s="1931"/>
      <c r="X16" s="288">
        <f>V16*W16</f>
        <v>0</v>
      </c>
      <c r="Y16" s="1922"/>
      <c r="Z16" s="1577"/>
      <c r="AA16" s="1578"/>
      <c r="AB16" s="1922"/>
      <c r="AC16" s="1577"/>
      <c r="AD16" s="1578"/>
      <c r="AE16" s="303"/>
      <c r="AF16" s="303"/>
      <c r="AG16" s="1922"/>
      <c r="AH16" s="1577"/>
      <c r="AI16" s="1578"/>
      <c r="AJ16" s="303"/>
      <c r="AK16" s="304"/>
      <c r="AL16" s="304"/>
      <c r="AM16" s="1922"/>
      <c r="AN16" s="1577"/>
      <c r="AO16" s="1747"/>
      <c r="AP16" s="264"/>
      <c r="AQ16" s="264"/>
      <c r="AR16" s="264"/>
      <c r="AS16" s="264"/>
      <c r="AT16" s="264"/>
      <c r="AU16" s="264"/>
      <c r="AV16" s="264"/>
      <c r="AW16" s="264"/>
      <c r="AX16" s="264"/>
    </row>
    <row r="17" spans="1:50" ht="12.75" hidden="1" customHeight="1">
      <c r="A17" s="1539"/>
      <c r="B17" s="1557"/>
      <c r="C17" s="1557"/>
      <c r="D17" s="1579"/>
      <c r="E17" s="1579"/>
      <c r="F17" s="1579"/>
      <c r="G17" s="1580"/>
      <c r="H17" s="1930"/>
      <c r="I17" s="291" t="s">
        <v>48</v>
      </c>
      <c r="J17" s="753"/>
      <c r="K17" s="753"/>
      <c r="L17" s="753"/>
      <c r="M17" s="753"/>
      <c r="N17" s="753"/>
      <c r="O17" s="753"/>
      <c r="P17" s="753"/>
      <c r="Q17" s="753"/>
      <c r="R17" s="753"/>
      <c r="S17" s="753"/>
      <c r="T17" s="753"/>
      <c r="U17" s="753"/>
      <c r="V17" s="299">
        <f t="shared" si="2"/>
        <v>0</v>
      </c>
      <c r="W17" s="1558"/>
      <c r="X17" s="296">
        <f>+V17*W16</f>
        <v>0</v>
      </c>
      <c r="Y17" s="1557"/>
      <c r="Z17" s="1579"/>
      <c r="AA17" s="1580"/>
      <c r="AB17" s="1557"/>
      <c r="AC17" s="1579"/>
      <c r="AD17" s="1580"/>
      <c r="AE17" s="303"/>
      <c r="AF17" s="303"/>
      <c r="AG17" s="1557"/>
      <c r="AH17" s="1579"/>
      <c r="AI17" s="1580"/>
      <c r="AJ17" s="303"/>
      <c r="AK17" s="304"/>
      <c r="AL17" s="304"/>
      <c r="AM17" s="1557"/>
      <c r="AN17" s="1579"/>
      <c r="AO17" s="1923"/>
      <c r="AP17" s="264"/>
      <c r="AQ17" s="264"/>
      <c r="AR17" s="264"/>
      <c r="AS17" s="264"/>
      <c r="AT17" s="264"/>
      <c r="AU17" s="264"/>
      <c r="AV17" s="264"/>
      <c r="AW17" s="264"/>
      <c r="AX17" s="264"/>
    </row>
    <row r="18" spans="1:50" ht="12.75" hidden="1" customHeight="1">
      <c r="A18" s="1539"/>
      <c r="B18" s="1922">
        <v>6</v>
      </c>
      <c r="C18" s="1928"/>
      <c r="D18" s="1577"/>
      <c r="E18" s="1577"/>
      <c r="F18" s="1577"/>
      <c r="G18" s="1578"/>
      <c r="H18" s="1926" t="s">
        <v>79</v>
      </c>
      <c r="I18" s="285" t="s">
        <v>47</v>
      </c>
      <c r="J18" s="753"/>
      <c r="K18" s="753"/>
      <c r="L18" s="753"/>
      <c r="M18" s="753"/>
      <c r="N18" s="753"/>
      <c r="O18" s="753"/>
      <c r="P18" s="753"/>
      <c r="Q18" s="753"/>
      <c r="R18" s="753"/>
      <c r="S18" s="753"/>
      <c r="T18" s="753"/>
      <c r="U18" s="753"/>
      <c r="V18" s="287">
        <f t="shared" si="2"/>
        <v>0</v>
      </c>
      <c r="W18" s="1931"/>
      <c r="X18" s="288">
        <f>V18*W18</f>
        <v>0</v>
      </c>
      <c r="Y18" s="1922"/>
      <c r="Z18" s="1577"/>
      <c r="AA18" s="1578"/>
      <c r="AB18" s="1922"/>
      <c r="AC18" s="1577"/>
      <c r="AD18" s="1578"/>
      <c r="AE18" s="303"/>
      <c r="AF18" s="303"/>
      <c r="AG18" s="1922"/>
      <c r="AH18" s="1577"/>
      <c r="AI18" s="1578"/>
      <c r="AJ18" s="303"/>
      <c r="AK18" s="304"/>
      <c r="AL18" s="304"/>
      <c r="AM18" s="1922"/>
      <c r="AN18" s="1577"/>
      <c r="AO18" s="1747"/>
      <c r="AP18" s="264"/>
      <c r="AQ18" s="264"/>
      <c r="AR18" s="264"/>
      <c r="AS18" s="264"/>
      <c r="AT18" s="264"/>
      <c r="AU18" s="264"/>
      <c r="AV18" s="264"/>
      <c r="AW18" s="264"/>
      <c r="AX18" s="264"/>
    </row>
    <row r="19" spans="1:50" ht="12.75" hidden="1" customHeight="1">
      <c r="A19" s="1539"/>
      <c r="B19" s="1557"/>
      <c r="C19" s="1557"/>
      <c r="D19" s="1579"/>
      <c r="E19" s="1579"/>
      <c r="F19" s="1579"/>
      <c r="G19" s="1580"/>
      <c r="H19" s="1930"/>
      <c r="I19" s="291" t="s">
        <v>48</v>
      </c>
      <c r="J19" s="753"/>
      <c r="K19" s="753"/>
      <c r="L19" s="753"/>
      <c r="M19" s="753"/>
      <c r="N19" s="753"/>
      <c r="O19" s="753"/>
      <c r="P19" s="753"/>
      <c r="Q19" s="753"/>
      <c r="R19" s="753"/>
      <c r="S19" s="753"/>
      <c r="T19" s="753"/>
      <c r="U19" s="753"/>
      <c r="V19" s="299">
        <f t="shared" si="2"/>
        <v>0</v>
      </c>
      <c r="W19" s="1558"/>
      <c r="X19" s="296">
        <f>+V19*W18</f>
        <v>0</v>
      </c>
      <c r="Y19" s="1557"/>
      <c r="Z19" s="1579"/>
      <c r="AA19" s="1580"/>
      <c r="AB19" s="1557"/>
      <c r="AC19" s="1579"/>
      <c r="AD19" s="1580"/>
      <c r="AE19" s="303"/>
      <c r="AF19" s="303"/>
      <c r="AG19" s="1557"/>
      <c r="AH19" s="1579"/>
      <c r="AI19" s="1580"/>
      <c r="AJ19" s="303"/>
      <c r="AK19" s="304"/>
      <c r="AL19" s="304"/>
      <c r="AM19" s="1557"/>
      <c r="AN19" s="1579"/>
      <c r="AO19" s="1923"/>
      <c r="AP19" s="264"/>
      <c r="AQ19" s="264"/>
      <c r="AR19" s="264"/>
      <c r="AS19" s="264"/>
      <c r="AT19" s="264"/>
      <c r="AU19" s="264"/>
      <c r="AV19" s="264"/>
      <c r="AW19" s="264"/>
      <c r="AX19" s="264"/>
    </row>
    <row r="20" spans="1:50" ht="12.75" hidden="1" customHeight="1">
      <c r="A20" s="1539"/>
      <c r="B20" s="1922">
        <v>7</v>
      </c>
      <c r="C20" s="1928"/>
      <c r="D20" s="1577"/>
      <c r="E20" s="1577"/>
      <c r="F20" s="1577"/>
      <c r="G20" s="1578"/>
      <c r="H20" s="1926" t="s">
        <v>79</v>
      </c>
      <c r="I20" s="285" t="s">
        <v>47</v>
      </c>
      <c r="J20" s="753"/>
      <c r="K20" s="753"/>
      <c r="L20" s="753"/>
      <c r="M20" s="753"/>
      <c r="N20" s="753"/>
      <c r="O20" s="753"/>
      <c r="P20" s="753"/>
      <c r="Q20" s="753"/>
      <c r="R20" s="753"/>
      <c r="S20" s="753"/>
      <c r="T20" s="753"/>
      <c r="U20" s="753"/>
      <c r="V20" s="287">
        <f t="shared" si="2"/>
        <v>0</v>
      </c>
      <c r="W20" s="1931"/>
      <c r="X20" s="288">
        <f>V20*W20</f>
        <v>0</v>
      </c>
      <c r="Y20" s="1922"/>
      <c r="Z20" s="1577"/>
      <c r="AA20" s="1578"/>
      <c r="AB20" s="1922"/>
      <c r="AC20" s="1577"/>
      <c r="AD20" s="1578"/>
      <c r="AE20" s="303"/>
      <c r="AF20" s="303"/>
      <c r="AG20" s="1922"/>
      <c r="AH20" s="1577"/>
      <c r="AI20" s="1578"/>
      <c r="AJ20" s="303"/>
      <c r="AK20" s="304"/>
      <c r="AL20" s="304"/>
      <c r="AM20" s="1922"/>
      <c r="AN20" s="1577"/>
      <c r="AO20" s="1747"/>
      <c r="AP20" s="264"/>
      <c r="AQ20" s="264"/>
      <c r="AR20" s="264"/>
      <c r="AS20" s="264"/>
      <c r="AT20" s="264"/>
      <c r="AU20" s="264"/>
      <c r="AV20" s="264"/>
      <c r="AW20" s="264"/>
      <c r="AX20" s="264"/>
    </row>
    <row r="21" spans="1:50" ht="12.75" hidden="1" customHeight="1">
      <c r="A21" s="1681"/>
      <c r="B21" s="1536"/>
      <c r="C21" s="1557"/>
      <c r="D21" s="1579"/>
      <c r="E21" s="1579"/>
      <c r="F21" s="1579"/>
      <c r="G21" s="1580"/>
      <c r="H21" s="1927"/>
      <c r="I21" s="305" t="s">
        <v>48</v>
      </c>
      <c r="J21" s="753"/>
      <c r="K21" s="753"/>
      <c r="L21" s="753"/>
      <c r="M21" s="753"/>
      <c r="N21" s="753"/>
      <c r="O21" s="753"/>
      <c r="P21" s="753"/>
      <c r="Q21" s="753"/>
      <c r="R21" s="753"/>
      <c r="S21" s="753"/>
      <c r="T21" s="753"/>
      <c r="U21" s="753"/>
      <c r="V21" s="306">
        <f t="shared" si="2"/>
        <v>0</v>
      </c>
      <c r="W21" s="1961"/>
      <c r="X21" s="307">
        <f>+V21*W20</f>
        <v>0</v>
      </c>
      <c r="Y21" s="1557"/>
      <c r="Z21" s="1579"/>
      <c r="AA21" s="1580"/>
      <c r="AB21" s="1557"/>
      <c r="AC21" s="1579"/>
      <c r="AD21" s="1580"/>
      <c r="AE21" s="303"/>
      <c r="AF21" s="303"/>
      <c r="AG21" s="1557"/>
      <c r="AH21" s="1579"/>
      <c r="AI21" s="1580"/>
      <c r="AJ21" s="303"/>
      <c r="AK21" s="304"/>
      <c r="AL21" s="304"/>
      <c r="AM21" s="1557"/>
      <c r="AN21" s="1579"/>
      <c r="AO21" s="1923"/>
      <c r="AP21" s="264"/>
      <c r="AQ21" s="264"/>
      <c r="AR21" s="264"/>
      <c r="AS21" s="264"/>
      <c r="AT21" s="264"/>
      <c r="AU21" s="264"/>
      <c r="AV21" s="264"/>
      <c r="AW21" s="264"/>
      <c r="AX21" s="264"/>
    </row>
    <row r="22" spans="1:50" ht="12.75" customHeight="1">
      <c r="A22" s="1932"/>
      <c r="B22" s="1944" t="s">
        <v>85</v>
      </c>
      <c r="C22" s="1577"/>
      <c r="D22" s="1577"/>
      <c r="E22" s="1577"/>
      <c r="F22" s="1577"/>
      <c r="G22" s="1578"/>
      <c r="H22" s="1925" t="s">
        <v>79</v>
      </c>
      <c r="I22" s="308" t="s">
        <v>47</v>
      </c>
      <c r="J22" s="340">
        <f t="shared" ref="J22:U22" si="3">+J8*$W$8+J10*$W$10+J12*$W$12+J14*$W$14+J16*$W$16+J18*$W$18+J20*$W$20</f>
        <v>0</v>
      </c>
      <c r="K22" s="340">
        <f t="shared" si="3"/>
        <v>0.1067</v>
      </c>
      <c r="L22" s="340">
        <f t="shared" si="3"/>
        <v>0.11675000000000001</v>
      </c>
      <c r="M22" s="340">
        <f t="shared" si="3"/>
        <v>0.11675000000000001</v>
      </c>
      <c r="N22" s="340">
        <f t="shared" si="3"/>
        <v>8.3500000000000005E-2</v>
      </c>
      <c r="O22" s="340">
        <f t="shared" si="3"/>
        <v>0.125</v>
      </c>
      <c r="P22" s="340">
        <f t="shared" si="3"/>
        <v>0.13325000000000001</v>
      </c>
      <c r="Q22" s="340">
        <f t="shared" si="3"/>
        <v>7.5000000000000011E-2</v>
      </c>
      <c r="R22" s="340">
        <f t="shared" si="3"/>
        <v>7.5000000000000011E-2</v>
      </c>
      <c r="S22" s="340">
        <f t="shared" si="3"/>
        <v>7.5000000000000011E-2</v>
      </c>
      <c r="T22" s="340">
        <f t="shared" si="3"/>
        <v>6.83E-2</v>
      </c>
      <c r="U22" s="340">
        <f t="shared" si="3"/>
        <v>2.4750000000000001E-2</v>
      </c>
      <c r="V22" s="311">
        <f t="shared" si="2"/>
        <v>1</v>
      </c>
      <c r="W22" s="1939">
        <f>SUM(W8+W10+W12+W14+W16+W18+W20)</f>
        <v>1</v>
      </c>
      <c r="X22" s="312">
        <f>V22*W22</f>
        <v>1</v>
      </c>
      <c r="Y22" s="1924"/>
      <c r="Z22" s="1577"/>
      <c r="AA22" s="1578"/>
      <c r="AB22" s="1924"/>
      <c r="AC22" s="1577"/>
      <c r="AD22" s="1578"/>
      <c r="AE22" s="1929"/>
      <c r="AF22" s="1929"/>
      <c r="AG22" s="1924"/>
      <c r="AH22" s="1577"/>
      <c r="AI22" s="1578"/>
      <c r="AJ22" s="1929"/>
      <c r="AK22" s="1929"/>
      <c r="AL22" s="1929"/>
      <c r="AM22" s="1924"/>
      <c r="AN22" s="1577"/>
      <c r="AO22" s="1578"/>
      <c r="AP22" s="314"/>
      <c r="AQ22" s="264"/>
      <c r="AR22" s="264"/>
      <c r="AS22" s="264"/>
      <c r="AT22" s="264"/>
      <c r="AU22" s="264"/>
      <c r="AV22" s="264"/>
      <c r="AW22" s="264"/>
      <c r="AX22" s="264"/>
    </row>
    <row r="23" spans="1:50" ht="12.75" customHeight="1">
      <c r="A23" s="1533"/>
      <c r="B23" s="1537"/>
      <c r="C23" s="1550"/>
      <c r="D23" s="1550"/>
      <c r="E23" s="1550"/>
      <c r="F23" s="1550"/>
      <c r="G23" s="1551"/>
      <c r="H23" s="1533"/>
      <c r="I23" s="316" t="s">
        <v>48</v>
      </c>
      <c r="J23" s="318">
        <f t="shared" ref="J23:U23" si="4">+J9*$W$8+J11*$W$10+J13*$W$12</f>
        <v>0</v>
      </c>
      <c r="K23" s="318">
        <f t="shared" si="4"/>
        <v>0.1067</v>
      </c>
      <c r="L23" s="318">
        <f t="shared" si="4"/>
        <v>0.1151085</v>
      </c>
      <c r="M23" s="318">
        <f t="shared" si="4"/>
        <v>3.2175500000000003E-2</v>
      </c>
      <c r="N23" s="318">
        <f t="shared" si="4"/>
        <v>2.4362000000000002E-2</v>
      </c>
      <c r="O23" s="318">
        <f t="shared" si="4"/>
        <v>0.104681</v>
      </c>
      <c r="P23" s="318">
        <f t="shared" si="4"/>
        <v>0.10067000000000001</v>
      </c>
      <c r="Q23" s="318">
        <f t="shared" si="4"/>
        <v>0.11335000000000001</v>
      </c>
      <c r="R23" s="318">
        <f t="shared" si="4"/>
        <v>6.3325000000000006E-2</v>
      </c>
      <c r="S23" s="318">
        <f t="shared" si="4"/>
        <v>0</v>
      </c>
      <c r="T23" s="318">
        <f t="shared" si="4"/>
        <v>0</v>
      </c>
      <c r="U23" s="318">
        <f t="shared" si="4"/>
        <v>0</v>
      </c>
      <c r="V23" s="319">
        <f t="shared" si="2"/>
        <v>0.66037200000000007</v>
      </c>
      <c r="W23" s="1533"/>
      <c r="X23" s="320">
        <f>+V23*W22</f>
        <v>0.66037200000000007</v>
      </c>
      <c r="Y23" s="1537"/>
      <c r="Z23" s="1550"/>
      <c r="AA23" s="1551"/>
      <c r="AB23" s="1537"/>
      <c r="AC23" s="1550"/>
      <c r="AD23" s="1551"/>
      <c r="AE23" s="1533"/>
      <c r="AF23" s="1533"/>
      <c r="AG23" s="1537"/>
      <c r="AH23" s="1550"/>
      <c r="AI23" s="1551"/>
      <c r="AJ23" s="1533"/>
      <c r="AK23" s="1533"/>
      <c r="AL23" s="1533"/>
      <c r="AM23" s="1537"/>
      <c r="AN23" s="1550"/>
      <c r="AO23" s="1551"/>
      <c r="AP23" s="314"/>
      <c r="AQ23" s="264"/>
      <c r="AR23" s="264"/>
      <c r="AS23" s="264"/>
      <c r="AT23" s="264"/>
      <c r="AU23" s="264"/>
      <c r="AV23" s="264"/>
      <c r="AW23" s="264"/>
      <c r="AX23" s="264"/>
    </row>
    <row r="24" spans="1:50" ht="24.75" customHeight="1">
      <c r="A24" s="1967" t="s">
        <v>106</v>
      </c>
      <c r="B24" s="1555"/>
      <c r="C24" s="255" t="s">
        <v>107</v>
      </c>
      <c r="D24" s="255" t="s">
        <v>108</v>
      </c>
      <c r="E24" s="255" t="s">
        <v>28</v>
      </c>
      <c r="F24" s="255" t="s">
        <v>109</v>
      </c>
      <c r="G24" s="256" t="s">
        <v>110</v>
      </c>
      <c r="H24" s="1935" t="s">
        <v>111</v>
      </c>
      <c r="I24" s="1937"/>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1935" t="s">
        <v>112</v>
      </c>
      <c r="Z24" s="1936"/>
      <c r="AA24" s="1937"/>
      <c r="AB24" s="1935" t="s">
        <v>113</v>
      </c>
      <c r="AC24" s="1936"/>
      <c r="AD24" s="1937"/>
      <c r="AE24" s="262" t="s">
        <v>114</v>
      </c>
      <c r="AF24" s="262" t="s">
        <v>115</v>
      </c>
      <c r="AG24" s="1935" t="s">
        <v>116</v>
      </c>
      <c r="AH24" s="1936"/>
      <c r="AI24" s="1937"/>
      <c r="AJ24" s="262" t="s">
        <v>117</v>
      </c>
      <c r="AK24" s="262" t="s">
        <v>118</v>
      </c>
      <c r="AL24" s="262" t="s">
        <v>119</v>
      </c>
      <c r="AM24" s="1935" t="s">
        <v>120</v>
      </c>
      <c r="AN24" s="1936"/>
      <c r="AO24" s="1954"/>
      <c r="AP24" s="264"/>
      <c r="AQ24" s="264"/>
      <c r="AR24" s="264"/>
      <c r="AS24" s="264"/>
      <c r="AT24" s="264"/>
      <c r="AU24" s="264"/>
      <c r="AV24" s="264"/>
      <c r="AW24" s="264"/>
      <c r="AX24" s="264"/>
    </row>
    <row r="25" spans="1:50" ht="78" customHeight="1">
      <c r="A25" s="1733"/>
      <c r="B25" s="1548"/>
      <c r="C25" s="1932" t="s">
        <v>1313</v>
      </c>
      <c r="D25" s="1932" t="s">
        <v>1379</v>
      </c>
      <c r="E25" s="1932">
        <v>9490</v>
      </c>
      <c r="F25" s="1932" t="s">
        <v>1380</v>
      </c>
      <c r="G25" s="1932" t="s">
        <v>254</v>
      </c>
      <c r="H25" s="1951" t="s">
        <v>47</v>
      </c>
      <c r="I25" s="1583"/>
      <c r="J25" s="323">
        <v>798</v>
      </c>
      <c r="K25" s="323">
        <v>742</v>
      </c>
      <c r="L25" s="323">
        <v>804</v>
      </c>
      <c r="M25" s="323">
        <v>791</v>
      </c>
      <c r="N25" s="323">
        <v>791</v>
      </c>
      <c r="O25" s="323">
        <v>791</v>
      </c>
      <c r="P25" s="323">
        <v>791</v>
      </c>
      <c r="Q25" s="323">
        <v>791</v>
      </c>
      <c r="R25" s="323">
        <v>791</v>
      </c>
      <c r="S25" s="323">
        <v>790</v>
      </c>
      <c r="T25" s="323">
        <v>790</v>
      </c>
      <c r="U25" s="323">
        <v>820</v>
      </c>
      <c r="V25" s="269">
        <f t="shared" ref="V25:V26" si="5">SUM(J25:U25)</f>
        <v>9490</v>
      </c>
      <c r="W25" s="1964">
        <v>0.2</v>
      </c>
      <c r="X25" s="270">
        <f>+(V25/V25)*W25</f>
        <v>0.2</v>
      </c>
      <c r="Y25" s="1962" t="s">
        <v>1381</v>
      </c>
      <c r="Z25" s="1577"/>
      <c r="AA25" s="1578"/>
      <c r="AB25" s="1962" t="s">
        <v>1382</v>
      </c>
      <c r="AC25" s="1577"/>
      <c r="AD25" s="1578"/>
      <c r="AE25" s="1992" t="s">
        <v>1383</v>
      </c>
      <c r="AF25" s="1953" t="s">
        <v>1384</v>
      </c>
      <c r="AG25" s="1962" t="s">
        <v>1385</v>
      </c>
      <c r="AH25" s="1577"/>
      <c r="AI25" s="1578"/>
      <c r="AJ25" s="1953" t="s">
        <v>1386</v>
      </c>
      <c r="AK25" s="1953" t="s">
        <v>1387</v>
      </c>
      <c r="AL25" s="1953" t="s">
        <v>1388</v>
      </c>
      <c r="AM25" s="1962" t="s">
        <v>1389</v>
      </c>
      <c r="AN25" s="1577"/>
      <c r="AO25" s="1578"/>
      <c r="AP25" s="264"/>
      <c r="AQ25" s="264"/>
      <c r="AR25" s="264"/>
      <c r="AS25" s="264"/>
      <c r="AT25" s="264"/>
      <c r="AU25" s="264"/>
      <c r="AV25" s="264"/>
      <c r="AW25" s="264"/>
      <c r="AX25" s="264"/>
    </row>
    <row r="26" spans="1:50" ht="63.75" customHeight="1">
      <c r="A26" s="1968"/>
      <c r="B26" s="1580"/>
      <c r="C26" s="1558"/>
      <c r="D26" s="1558"/>
      <c r="E26" s="1558"/>
      <c r="F26" s="1558"/>
      <c r="G26" s="1558"/>
      <c r="H26" s="1942" t="s">
        <v>78</v>
      </c>
      <c r="I26" s="1580"/>
      <c r="J26" s="755">
        <v>797.95</v>
      </c>
      <c r="K26" s="755">
        <v>742.12</v>
      </c>
      <c r="L26" s="755">
        <v>801.27</v>
      </c>
      <c r="M26" s="756">
        <v>777.39</v>
      </c>
      <c r="N26" s="756">
        <v>858.84</v>
      </c>
      <c r="O26" s="756">
        <v>667</v>
      </c>
      <c r="P26" s="756">
        <v>1012</v>
      </c>
      <c r="Q26" s="756">
        <v>800</v>
      </c>
      <c r="R26" s="756">
        <v>791</v>
      </c>
      <c r="S26" s="757"/>
      <c r="T26" s="757"/>
      <c r="U26" s="757"/>
      <c r="V26" s="280">
        <f t="shared" si="5"/>
        <v>7247.57</v>
      </c>
      <c r="W26" s="1532"/>
      <c r="X26" s="270">
        <f>+V26/V25*W25</f>
        <v>0.15274120126448895</v>
      </c>
      <c r="Y26" s="1557"/>
      <c r="Z26" s="1579"/>
      <c r="AA26" s="1580"/>
      <c r="AB26" s="1557"/>
      <c r="AC26" s="1579"/>
      <c r="AD26" s="1580"/>
      <c r="AE26" s="1558"/>
      <c r="AF26" s="1558"/>
      <c r="AG26" s="1557"/>
      <c r="AH26" s="1579"/>
      <c r="AI26" s="1580"/>
      <c r="AJ26" s="1558"/>
      <c r="AK26" s="1558"/>
      <c r="AL26" s="1558"/>
      <c r="AM26" s="1557"/>
      <c r="AN26" s="1579"/>
      <c r="AO26" s="1580"/>
      <c r="AP26" s="264"/>
      <c r="AQ26" s="264"/>
      <c r="AR26" s="264"/>
      <c r="AS26" s="264"/>
      <c r="AT26" s="264"/>
      <c r="AU26" s="264"/>
      <c r="AV26" s="264"/>
      <c r="AW26" s="264"/>
      <c r="AX26" s="264"/>
    </row>
    <row r="27" spans="1:50" ht="12.75" customHeight="1">
      <c r="A27" s="1966" t="s">
        <v>1390</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751"/>
      <c r="AP27" s="264"/>
      <c r="AQ27" s="264"/>
      <c r="AR27" s="264"/>
      <c r="AS27" s="264"/>
      <c r="AT27" s="264"/>
      <c r="AU27" s="264"/>
      <c r="AV27" s="264"/>
      <c r="AW27" s="264"/>
      <c r="AX27" s="264"/>
    </row>
    <row r="28" spans="1:50" ht="43.5" customHeight="1">
      <c r="A28" s="1539"/>
      <c r="B28" s="1922">
        <v>1</v>
      </c>
      <c r="C28" s="1928" t="s">
        <v>1391</v>
      </c>
      <c r="D28" s="1577"/>
      <c r="E28" s="1577"/>
      <c r="F28" s="1577"/>
      <c r="G28" s="1578"/>
      <c r="H28" s="1941" t="s">
        <v>79</v>
      </c>
      <c r="I28" s="377" t="s">
        <v>47</v>
      </c>
      <c r="J28" s="758">
        <v>8.5000000000000006E-2</v>
      </c>
      <c r="K28" s="758">
        <v>7.4200000000000002E-2</v>
      </c>
      <c r="L28" s="758">
        <v>8.5500000000000007E-2</v>
      </c>
      <c r="M28" s="758">
        <v>8.3299999999999999E-2</v>
      </c>
      <c r="N28" s="758">
        <v>8.3299999999999999E-2</v>
      </c>
      <c r="O28" s="758">
        <v>8.3299999999999999E-2</v>
      </c>
      <c r="P28" s="758">
        <v>8.3299999999999999E-2</v>
      </c>
      <c r="Q28" s="758">
        <v>8.3299999999999999E-2</v>
      </c>
      <c r="R28" s="758">
        <v>8.3299999999999999E-2</v>
      </c>
      <c r="S28" s="758">
        <v>8.3299999999999999E-2</v>
      </c>
      <c r="T28" s="758">
        <v>8.3299999999999999E-2</v>
      </c>
      <c r="U28" s="758">
        <v>8.8900000000000007E-2</v>
      </c>
      <c r="V28" s="287">
        <f t="shared" ref="V28:V43" si="6">SUM(J28:U28)</f>
        <v>1.0000000000000002</v>
      </c>
      <c r="W28" s="1960">
        <v>0.5</v>
      </c>
      <c r="X28" s="288">
        <f>V28*W28</f>
        <v>0.50000000000000011</v>
      </c>
      <c r="Y28" s="1946" t="s">
        <v>1392</v>
      </c>
      <c r="Z28" s="1577"/>
      <c r="AA28" s="1578"/>
      <c r="AB28" s="1946" t="s">
        <v>1393</v>
      </c>
      <c r="AC28" s="1577"/>
      <c r="AD28" s="1578"/>
      <c r="AE28" s="1957" t="s">
        <v>1394</v>
      </c>
      <c r="AF28" s="1957" t="s">
        <v>1395</v>
      </c>
      <c r="AG28" s="1946" t="s">
        <v>1396</v>
      </c>
      <c r="AH28" s="1577"/>
      <c r="AI28" s="1578"/>
      <c r="AJ28" s="1957" t="s">
        <v>1397</v>
      </c>
      <c r="AK28" s="1957" t="s">
        <v>1398</v>
      </c>
      <c r="AL28" s="1957" t="s">
        <v>1399</v>
      </c>
      <c r="AM28" s="1946" t="s">
        <v>1400</v>
      </c>
      <c r="AN28" s="1577"/>
      <c r="AO28" s="1747"/>
      <c r="AP28" s="264"/>
      <c r="AQ28" s="264"/>
      <c r="AR28" s="264"/>
      <c r="AS28" s="264"/>
      <c r="AT28" s="264"/>
      <c r="AU28" s="264"/>
      <c r="AV28" s="264"/>
      <c r="AW28" s="264"/>
      <c r="AX28" s="264"/>
    </row>
    <row r="29" spans="1:50" ht="36.75" customHeight="1">
      <c r="A29" s="1539"/>
      <c r="B29" s="1557"/>
      <c r="C29" s="1557"/>
      <c r="D29" s="1579"/>
      <c r="E29" s="1579"/>
      <c r="F29" s="1579"/>
      <c r="G29" s="1580"/>
      <c r="H29" s="1558"/>
      <c r="I29" s="377" t="s">
        <v>48</v>
      </c>
      <c r="J29" s="363">
        <v>8.5000000000000006E-2</v>
      </c>
      <c r="K29" s="363">
        <v>7.4200000000000002E-2</v>
      </c>
      <c r="L29" s="363">
        <v>8.5000000000000006E-2</v>
      </c>
      <c r="M29" s="363">
        <v>8.1500000000000003E-2</v>
      </c>
      <c r="N29" s="363">
        <v>0.09</v>
      </c>
      <c r="O29" s="363">
        <v>7.0000000000000007E-2</v>
      </c>
      <c r="P29" s="363">
        <v>0.12</v>
      </c>
      <c r="Q29" s="363">
        <v>8.4500000000000006E-2</v>
      </c>
      <c r="R29" s="363">
        <v>8.3299999999999999E-2</v>
      </c>
      <c r="S29" s="362"/>
      <c r="T29" s="362"/>
      <c r="U29" s="362"/>
      <c r="V29" s="295">
        <f t="shared" si="6"/>
        <v>0.77350000000000019</v>
      </c>
      <c r="W29" s="1558"/>
      <c r="X29" s="296">
        <f>+V29*W28</f>
        <v>0.38675000000000009</v>
      </c>
      <c r="Y29" s="1557"/>
      <c r="Z29" s="1579"/>
      <c r="AA29" s="1580"/>
      <c r="AB29" s="1557"/>
      <c r="AC29" s="1579"/>
      <c r="AD29" s="1580"/>
      <c r="AE29" s="1558"/>
      <c r="AF29" s="1558"/>
      <c r="AG29" s="1557"/>
      <c r="AH29" s="1579"/>
      <c r="AI29" s="1580"/>
      <c r="AJ29" s="1558"/>
      <c r="AK29" s="1558"/>
      <c r="AL29" s="1558"/>
      <c r="AM29" s="1557"/>
      <c r="AN29" s="1579"/>
      <c r="AO29" s="1923"/>
      <c r="AP29" s="264"/>
      <c r="AQ29" s="264"/>
      <c r="AR29" s="264"/>
      <c r="AS29" s="264"/>
      <c r="AT29" s="264"/>
      <c r="AU29" s="264"/>
      <c r="AV29" s="264"/>
      <c r="AW29" s="264"/>
      <c r="AX29" s="264"/>
    </row>
    <row r="30" spans="1:50" ht="112.5" customHeight="1">
      <c r="A30" s="1539"/>
      <c r="B30" s="1934">
        <v>2</v>
      </c>
      <c r="C30" s="1928" t="s">
        <v>1401</v>
      </c>
      <c r="D30" s="1577"/>
      <c r="E30" s="1577"/>
      <c r="F30" s="1577"/>
      <c r="G30" s="1578"/>
      <c r="H30" s="1941" t="s">
        <v>79</v>
      </c>
      <c r="I30" s="377" t="s">
        <v>47</v>
      </c>
      <c r="J30" s="758">
        <v>8.3000000000000004E-2</v>
      </c>
      <c r="K30" s="758">
        <v>8.3699999999999997E-2</v>
      </c>
      <c r="L30" s="758">
        <v>8.3299999999999999E-2</v>
      </c>
      <c r="M30" s="758">
        <v>8.3299999999999999E-2</v>
      </c>
      <c r="N30" s="758">
        <v>8.3299999999999999E-2</v>
      </c>
      <c r="O30" s="758">
        <v>8.3299999999999999E-2</v>
      </c>
      <c r="P30" s="758">
        <v>8.3299999999999999E-2</v>
      </c>
      <c r="Q30" s="758">
        <v>8.3299999999999999E-2</v>
      </c>
      <c r="R30" s="758">
        <v>8.3299999999999999E-2</v>
      </c>
      <c r="S30" s="758">
        <v>8.3299999999999999E-2</v>
      </c>
      <c r="T30" s="758">
        <v>8.3299999999999999E-2</v>
      </c>
      <c r="U30" s="758">
        <v>8.3599999999999994E-2</v>
      </c>
      <c r="V30" s="287">
        <f t="shared" si="6"/>
        <v>1</v>
      </c>
      <c r="W30" s="1960">
        <v>0.33329999999999999</v>
      </c>
      <c r="X30" s="288">
        <f>V30*W30</f>
        <v>0.33329999999999999</v>
      </c>
      <c r="Y30" s="2123" t="s">
        <v>1402</v>
      </c>
      <c r="Z30" s="1577"/>
      <c r="AA30" s="1578"/>
      <c r="AB30" s="2123" t="s">
        <v>1403</v>
      </c>
      <c r="AC30" s="1577"/>
      <c r="AD30" s="1578"/>
      <c r="AE30" s="1957" t="s">
        <v>1404</v>
      </c>
      <c r="AF30" s="1957" t="s">
        <v>1405</v>
      </c>
      <c r="AG30" s="1946" t="s">
        <v>1406</v>
      </c>
      <c r="AH30" s="1577"/>
      <c r="AI30" s="1578"/>
      <c r="AJ30" s="1957" t="s">
        <v>1407</v>
      </c>
      <c r="AK30" s="1957" t="s">
        <v>1408</v>
      </c>
      <c r="AL30" s="1957" t="s">
        <v>1409</v>
      </c>
      <c r="AM30" s="1946" t="s">
        <v>1410</v>
      </c>
      <c r="AN30" s="1577"/>
      <c r="AO30" s="1747"/>
      <c r="AP30" s="264"/>
      <c r="AQ30" s="264"/>
      <c r="AR30" s="264"/>
      <c r="AS30" s="264"/>
      <c r="AT30" s="264"/>
      <c r="AU30" s="264"/>
      <c r="AV30" s="264"/>
      <c r="AW30" s="264"/>
      <c r="AX30" s="264"/>
    </row>
    <row r="31" spans="1:50" ht="89.25" customHeight="1">
      <c r="A31" s="1539"/>
      <c r="B31" s="1558"/>
      <c r="C31" s="1557"/>
      <c r="D31" s="1579"/>
      <c r="E31" s="1579"/>
      <c r="F31" s="1579"/>
      <c r="G31" s="1580"/>
      <c r="H31" s="1558"/>
      <c r="I31" s="377" t="s">
        <v>48</v>
      </c>
      <c r="J31" s="363">
        <v>8.3000000000000004E-2</v>
      </c>
      <c r="K31" s="363">
        <v>8.3699999999999997E-2</v>
      </c>
      <c r="L31" s="363">
        <v>8.3299999999999999E-2</v>
      </c>
      <c r="M31" s="363">
        <v>8.2500000000000004E-2</v>
      </c>
      <c r="N31" s="363">
        <v>9.1499999999999998E-2</v>
      </c>
      <c r="O31" s="363">
        <v>7.0000000000000007E-2</v>
      </c>
      <c r="P31" s="363">
        <v>9.5000000000000001E-2</v>
      </c>
      <c r="Q31" s="363">
        <v>8.4500000000000006E-2</v>
      </c>
      <c r="R31" s="363">
        <v>8.3299999999999999E-2</v>
      </c>
      <c r="S31" s="362"/>
      <c r="T31" s="362"/>
      <c r="U31" s="362"/>
      <c r="V31" s="295">
        <f t="shared" si="6"/>
        <v>0.75680000000000014</v>
      </c>
      <c r="W31" s="1558"/>
      <c r="X31" s="296">
        <f>+V31*W30</f>
        <v>0.25224144000000004</v>
      </c>
      <c r="Y31" s="1557"/>
      <c r="Z31" s="1579"/>
      <c r="AA31" s="1580"/>
      <c r="AB31" s="1557"/>
      <c r="AC31" s="1579"/>
      <c r="AD31" s="1580"/>
      <c r="AE31" s="1558"/>
      <c r="AF31" s="1558"/>
      <c r="AG31" s="1557"/>
      <c r="AH31" s="1579"/>
      <c r="AI31" s="1580"/>
      <c r="AJ31" s="1558"/>
      <c r="AK31" s="1558"/>
      <c r="AL31" s="1558"/>
      <c r="AM31" s="1557"/>
      <c r="AN31" s="1579"/>
      <c r="AO31" s="1923"/>
      <c r="AP31" s="264"/>
      <c r="AQ31" s="264"/>
      <c r="AR31" s="264"/>
      <c r="AS31" s="264"/>
      <c r="AT31" s="264"/>
      <c r="AU31" s="264"/>
      <c r="AV31" s="264"/>
      <c r="AW31" s="264"/>
      <c r="AX31" s="264"/>
    </row>
    <row r="32" spans="1:50" ht="75.75" customHeight="1">
      <c r="A32" s="1539"/>
      <c r="B32" s="1934">
        <v>3</v>
      </c>
      <c r="C32" s="1928" t="s">
        <v>1411</v>
      </c>
      <c r="D32" s="1577"/>
      <c r="E32" s="1577"/>
      <c r="F32" s="1577"/>
      <c r="G32" s="1578"/>
      <c r="H32" s="1941" t="s">
        <v>79</v>
      </c>
      <c r="I32" s="377" t="s">
        <v>47</v>
      </c>
      <c r="J32" s="758">
        <v>8.3500000000000005E-2</v>
      </c>
      <c r="K32" s="758">
        <v>7.9200000000000007E-2</v>
      </c>
      <c r="L32" s="758">
        <v>8.5500000000000007E-2</v>
      </c>
      <c r="M32" s="758">
        <v>8.3299999999999999E-2</v>
      </c>
      <c r="N32" s="758">
        <v>8.3299999999999999E-2</v>
      </c>
      <c r="O32" s="758">
        <v>8.3299999999999999E-2</v>
      </c>
      <c r="P32" s="758">
        <v>8.3299999999999999E-2</v>
      </c>
      <c r="Q32" s="758">
        <v>8.3299999999999999E-2</v>
      </c>
      <c r="R32" s="758">
        <v>8.3299999999999999E-2</v>
      </c>
      <c r="S32" s="758">
        <v>8.3299999999999999E-2</v>
      </c>
      <c r="T32" s="758">
        <v>8.3299999999999999E-2</v>
      </c>
      <c r="U32" s="758">
        <v>8.5400000000000004E-2</v>
      </c>
      <c r="V32" s="287">
        <f t="shared" si="6"/>
        <v>1.0000000000000002</v>
      </c>
      <c r="W32" s="1960">
        <v>0.16669999999999999</v>
      </c>
      <c r="X32" s="288">
        <f>V32*W32</f>
        <v>0.16670000000000001</v>
      </c>
      <c r="Y32" s="1946" t="s">
        <v>1413</v>
      </c>
      <c r="Z32" s="1577"/>
      <c r="AA32" s="1578"/>
      <c r="AB32" s="1946" t="s">
        <v>1414</v>
      </c>
      <c r="AC32" s="1577"/>
      <c r="AD32" s="1578"/>
      <c r="AE32" s="1957" t="s">
        <v>1415</v>
      </c>
      <c r="AF32" s="1957" t="s">
        <v>1416</v>
      </c>
      <c r="AG32" s="1946" t="s">
        <v>1417</v>
      </c>
      <c r="AH32" s="1577"/>
      <c r="AI32" s="1578"/>
      <c r="AJ32" s="1957" t="s">
        <v>1419</v>
      </c>
      <c r="AK32" s="1957" t="s">
        <v>1421</v>
      </c>
      <c r="AL32" s="1957" t="s">
        <v>1422</v>
      </c>
      <c r="AM32" s="1946" t="s">
        <v>1424</v>
      </c>
      <c r="AN32" s="1577"/>
      <c r="AO32" s="1747"/>
      <c r="AP32" s="264"/>
      <c r="AQ32" s="264"/>
      <c r="AR32" s="264"/>
      <c r="AS32" s="264"/>
      <c r="AT32" s="264"/>
      <c r="AU32" s="264"/>
      <c r="AV32" s="264"/>
      <c r="AW32" s="264"/>
      <c r="AX32" s="264"/>
    </row>
    <row r="33" spans="1:50" ht="66" customHeight="1">
      <c r="A33" s="1539"/>
      <c r="B33" s="1558"/>
      <c r="C33" s="1557"/>
      <c r="D33" s="1579"/>
      <c r="E33" s="1579"/>
      <c r="F33" s="1579"/>
      <c r="G33" s="1580"/>
      <c r="H33" s="1558"/>
      <c r="I33" s="377" t="s">
        <v>48</v>
      </c>
      <c r="J33" s="363">
        <v>8.3500000000000005E-2</v>
      </c>
      <c r="K33" s="363">
        <v>7.9200000000000007E-2</v>
      </c>
      <c r="L33" s="363">
        <v>8.5000000000000006E-2</v>
      </c>
      <c r="M33" s="363">
        <v>8.2000000000000003E-2</v>
      </c>
      <c r="N33" s="363">
        <v>0.09</v>
      </c>
      <c r="O33" s="363">
        <v>7.1999999999999995E-2</v>
      </c>
      <c r="P33" s="363">
        <v>0.09</v>
      </c>
      <c r="Q33" s="363">
        <v>8.3299999999999999E-2</v>
      </c>
      <c r="R33" s="363">
        <v>8.3299999999999999E-2</v>
      </c>
      <c r="S33" s="362"/>
      <c r="T33" s="362"/>
      <c r="U33" s="362"/>
      <c r="V33" s="295">
        <f t="shared" si="6"/>
        <v>0.74830000000000019</v>
      </c>
      <c r="W33" s="1558"/>
      <c r="X33" s="296">
        <f>+V33*W32</f>
        <v>0.12474161000000002</v>
      </c>
      <c r="Y33" s="1557"/>
      <c r="Z33" s="1579"/>
      <c r="AA33" s="1580"/>
      <c r="AB33" s="1557"/>
      <c r="AC33" s="1579"/>
      <c r="AD33" s="1580"/>
      <c r="AE33" s="1558"/>
      <c r="AF33" s="1558"/>
      <c r="AG33" s="1557"/>
      <c r="AH33" s="1579"/>
      <c r="AI33" s="1580"/>
      <c r="AJ33" s="1558"/>
      <c r="AK33" s="1558"/>
      <c r="AL33" s="1558"/>
      <c r="AM33" s="1557"/>
      <c r="AN33" s="1579"/>
      <c r="AO33" s="1923"/>
      <c r="AP33" s="264"/>
      <c r="AQ33" s="264"/>
      <c r="AR33" s="264"/>
      <c r="AS33" s="264"/>
      <c r="AT33" s="264"/>
      <c r="AU33" s="264"/>
      <c r="AV33" s="264"/>
      <c r="AW33" s="264"/>
      <c r="AX33" s="264"/>
    </row>
    <row r="34" spans="1:50" ht="12.75" hidden="1" customHeight="1">
      <c r="A34" s="1539"/>
      <c r="B34" s="1934">
        <v>4</v>
      </c>
      <c r="C34" s="1928"/>
      <c r="D34" s="1577"/>
      <c r="E34" s="1577"/>
      <c r="F34" s="1577"/>
      <c r="G34" s="1578"/>
      <c r="H34" s="1941" t="s">
        <v>79</v>
      </c>
      <c r="I34" s="377" t="s">
        <v>47</v>
      </c>
      <c r="J34" s="300"/>
      <c r="K34" s="300"/>
      <c r="L34" s="300"/>
      <c r="M34" s="300"/>
      <c r="N34" s="300"/>
      <c r="O34" s="300"/>
      <c r="P34" s="300"/>
      <c r="Q34" s="300"/>
      <c r="R34" s="300"/>
      <c r="S34" s="300"/>
      <c r="T34" s="300"/>
      <c r="U34" s="300"/>
      <c r="V34" s="287">
        <f t="shared" si="6"/>
        <v>0</v>
      </c>
      <c r="W34" s="1960"/>
      <c r="X34" s="288">
        <f>V34*W34</f>
        <v>0</v>
      </c>
      <c r="Y34" s="1922"/>
      <c r="Z34" s="1577"/>
      <c r="AA34" s="1578"/>
      <c r="AB34" s="1922"/>
      <c r="AC34" s="1577"/>
      <c r="AD34" s="1578"/>
      <c r="AE34" s="303"/>
      <c r="AF34" s="303"/>
      <c r="AG34" s="1922"/>
      <c r="AH34" s="1577"/>
      <c r="AI34" s="1578"/>
      <c r="AJ34" s="304"/>
      <c r="AK34" s="304"/>
      <c r="AL34" s="304"/>
      <c r="AM34" s="1946"/>
      <c r="AN34" s="1577"/>
      <c r="AO34" s="1747"/>
      <c r="AP34" s="264"/>
      <c r="AQ34" s="264"/>
      <c r="AR34" s="264"/>
      <c r="AS34" s="264"/>
      <c r="AT34" s="264"/>
      <c r="AU34" s="264"/>
      <c r="AV34" s="264"/>
      <c r="AW34" s="264"/>
      <c r="AX34" s="264"/>
    </row>
    <row r="35" spans="1:50" ht="12.75" hidden="1" customHeight="1">
      <c r="A35" s="1539"/>
      <c r="B35" s="1558"/>
      <c r="C35" s="1557"/>
      <c r="D35" s="1579"/>
      <c r="E35" s="1579"/>
      <c r="F35" s="1579"/>
      <c r="G35" s="1580"/>
      <c r="H35" s="1558"/>
      <c r="I35" s="377" t="s">
        <v>48</v>
      </c>
      <c r="J35" s="300"/>
      <c r="K35" s="300"/>
      <c r="L35" s="300"/>
      <c r="M35" s="300"/>
      <c r="N35" s="300"/>
      <c r="O35" s="300"/>
      <c r="P35" s="300"/>
      <c r="Q35" s="300"/>
      <c r="R35" s="300"/>
      <c r="S35" s="300"/>
      <c r="T35" s="300"/>
      <c r="U35" s="300"/>
      <c r="V35" s="299">
        <f t="shared" si="6"/>
        <v>0</v>
      </c>
      <c r="W35" s="1558"/>
      <c r="X35" s="296">
        <f>+V35*W34</f>
        <v>0</v>
      </c>
      <c r="Y35" s="1557"/>
      <c r="Z35" s="1579"/>
      <c r="AA35" s="1580"/>
      <c r="AB35" s="1557"/>
      <c r="AC35" s="1579"/>
      <c r="AD35" s="1580"/>
      <c r="AE35" s="303"/>
      <c r="AF35" s="303"/>
      <c r="AG35" s="1557"/>
      <c r="AH35" s="1579"/>
      <c r="AI35" s="1580"/>
      <c r="AJ35" s="304"/>
      <c r="AK35" s="304"/>
      <c r="AL35" s="304"/>
      <c r="AM35" s="1557"/>
      <c r="AN35" s="1579"/>
      <c r="AO35" s="1923"/>
      <c r="AP35" s="264"/>
      <c r="AQ35" s="264"/>
      <c r="AR35" s="264"/>
      <c r="AS35" s="264"/>
      <c r="AT35" s="264"/>
      <c r="AU35" s="264"/>
      <c r="AV35" s="264"/>
      <c r="AW35" s="264"/>
      <c r="AX35" s="264"/>
    </row>
    <row r="36" spans="1:50" ht="12.75" hidden="1" customHeight="1">
      <c r="A36" s="1539"/>
      <c r="B36" s="1934">
        <v>5</v>
      </c>
      <c r="C36" s="1928"/>
      <c r="D36" s="1577"/>
      <c r="E36" s="1577"/>
      <c r="F36" s="1577"/>
      <c r="G36" s="1578"/>
      <c r="H36" s="1941" t="s">
        <v>79</v>
      </c>
      <c r="I36" s="377" t="s">
        <v>47</v>
      </c>
      <c r="J36" s="300"/>
      <c r="K36" s="300"/>
      <c r="L36" s="300"/>
      <c r="M36" s="300"/>
      <c r="N36" s="300"/>
      <c r="O36" s="300"/>
      <c r="P36" s="300"/>
      <c r="Q36" s="300"/>
      <c r="R36" s="300"/>
      <c r="S36" s="300"/>
      <c r="T36" s="300"/>
      <c r="U36" s="300"/>
      <c r="V36" s="287">
        <f t="shared" si="6"/>
        <v>0</v>
      </c>
      <c r="W36" s="1931"/>
      <c r="X36" s="288">
        <f>V36*W36</f>
        <v>0</v>
      </c>
      <c r="Y36" s="1922"/>
      <c r="Z36" s="1577"/>
      <c r="AA36" s="1578"/>
      <c r="AB36" s="1922"/>
      <c r="AC36" s="1577"/>
      <c r="AD36" s="1578"/>
      <c r="AE36" s="303"/>
      <c r="AF36" s="303"/>
      <c r="AG36" s="1922"/>
      <c r="AH36" s="1577"/>
      <c r="AI36" s="1578"/>
      <c r="AJ36" s="304"/>
      <c r="AK36" s="304"/>
      <c r="AL36" s="304"/>
      <c r="AM36" s="1946"/>
      <c r="AN36" s="1577"/>
      <c r="AO36" s="1747"/>
      <c r="AP36" s="264"/>
      <c r="AQ36" s="264"/>
      <c r="AR36" s="264"/>
      <c r="AS36" s="264"/>
      <c r="AT36" s="264"/>
      <c r="AU36" s="264"/>
      <c r="AV36" s="264"/>
      <c r="AW36" s="264"/>
      <c r="AX36" s="264"/>
    </row>
    <row r="37" spans="1:50" ht="12.75" hidden="1" customHeight="1">
      <c r="A37" s="1539"/>
      <c r="B37" s="1558"/>
      <c r="C37" s="1557"/>
      <c r="D37" s="1579"/>
      <c r="E37" s="1579"/>
      <c r="F37" s="1579"/>
      <c r="G37" s="1580"/>
      <c r="H37" s="1558"/>
      <c r="I37" s="377" t="s">
        <v>48</v>
      </c>
      <c r="J37" s="300"/>
      <c r="K37" s="300"/>
      <c r="L37" s="300"/>
      <c r="M37" s="300"/>
      <c r="N37" s="300"/>
      <c r="O37" s="300"/>
      <c r="P37" s="300"/>
      <c r="Q37" s="300"/>
      <c r="R37" s="300"/>
      <c r="S37" s="300"/>
      <c r="T37" s="300"/>
      <c r="U37" s="300"/>
      <c r="V37" s="299">
        <f t="shared" si="6"/>
        <v>0</v>
      </c>
      <c r="W37" s="1558"/>
      <c r="X37" s="296">
        <f>+V37*W36</f>
        <v>0</v>
      </c>
      <c r="Y37" s="1557"/>
      <c r="Z37" s="1579"/>
      <c r="AA37" s="1580"/>
      <c r="AB37" s="1557"/>
      <c r="AC37" s="1579"/>
      <c r="AD37" s="1580"/>
      <c r="AE37" s="303"/>
      <c r="AF37" s="303"/>
      <c r="AG37" s="1557"/>
      <c r="AH37" s="1579"/>
      <c r="AI37" s="1580"/>
      <c r="AJ37" s="304"/>
      <c r="AK37" s="304"/>
      <c r="AL37" s="304"/>
      <c r="AM37" s="1557"/>
      <c r="AN37" s="1579"/>
      <c r="AO37" s="1923"/>
      <c r="AP37" s="264"/>
      <c r="AQ37" s="264"/>
      <c r="AR37" s="264"/>
      <c r="AS37" s="264"/>
      <c r="AT37" s="264"/>
      <c r="AU37" s="264"/>
      <c r="AV37" s="264"/>
      <c r="AW37" s="264"/>
      <c r="AX37" s="264"/>
    </row>
    <row r="38" spans="1:50" ht="12.75" hidden="1" customHeight="1">
      <c r="A38" s="1539"/>
      <c r="B38" s="1934">
        <v>6</v>
      </c>
      <c r="C38" s="1928"/>
      <c r="D38" s="1577"/>
      <c r="E38" s="1577"/>
      <c r="F38" s="1577"/>
      <c r="G38" s="1578"/>
      <c r="H38" s="1941" t="s">
        <v>79</v>
      </c>
      <c r="I38" s="377" t="s">
        <v>47</v>
      </c>
      <c r="J38" s="300"/>
      <c r="K38" s="300"/>
      <c r="L38" s="300"/>
      <c r="M38" s="300"/>
      <c r="N38" s="300"/>
      <c r="O38" s="300"/>
      <c r="P38" s="300"/>
      <c r="Q38" s="300"/>
      <c r="R38" s="300"/>
      <c r="S38" s="300"/>
      <c r="T38" s="300"/>
      <c r="U38" s="300"/>
      <c r="V38" s="287">
        <f t="shared" si="6"/>
        <v>0</v>
      </c>
      <c r="W38" s="1931"/>
      <c r="X38" s="288">
        <f>V38*W38</f>
        <v>0</v>
      </c>
      <c r="Y38" s="1922"/>
      <c r="Z38" s="1577"/>
      <c r="AA38" s="1578"/>
      <c r="AB38" s="1922"/>
      <c r="AC38" s="1577"/>
      <c r="AD38" s="1578"/>
      <c r="AE38" s="303"/>
      <c r="AF38" s="303"/>
      <c r="AG38" s="1922"/>
      <c r="AH38" s="1577"/>
      <c r="AI38" s="1578"/>
      <c r="AJ38" s="304"/>
      <c r="AK38" s="304"/>
      <c r="AL38" s="304"/>
      <c r="AM38" s="1946"/>
      <c r="AN38" s="1577"/>
      <c r="AO38" s="1747"/>
      <c r="AP38" s="264"/>
      <c r="AQ38" s="264"/>
      <c r="AR38" s="264"/>
      <c r="AS38" s="264"/>
      <c r="AT38" s="264"/>
      <c r="AU38" s="264"/>
      <c r="AV38" s="264"/>
      <c r="AW38" s="264"/>
      <c r="AX38" s="264"/>
    </row>
    <row r="39" spans="1:50" ht="12.75" hidden="1" customHeight="1">
      <c r="A39" s="1539"/>
      <c r="B39" s="1558"/>
      <c r="C39" s="1557"/>
      <c r="D39" s="1579"/>
      <c r="E39" s="1579"/>
      <c r="F39" s="1579"/>
      <c r="G39" s="1580"/>
      <c r="H39" s="1558"/>
      <c r="I39" s="377" t="s">
        <v>48</v>
      </c>
      <c r="J39" s="300"/>
      <c r="K39" s="300"/>
      <c r="L39" s="300"/>
      <c r="M39" s="300"/>
      <c r="N39" s="300"/>
      <c r="O39" s="300"/>
      <c r="P39" s="300"/>
      <c r="Q39" s="300"/>
      <c r="R39" s="300"/>
      <c r="S39" s="300"/>
      <c r="T39" s="300"/>
      <c r="U39" s="300"/>
      <c r="V39" s="299">
        <f t="shared" si="6"/>
        <v>0</v>
      </c>
      <c r="W39" s="1558"/>
      <c r="X39" s="296">
        <f>+V39*W38</f>
        <v>0</v>
      </c>
      <c r="Y39" s="1557"/>
      <c r="Z39" s="1579"/>
      <c r="AA39" s="1580"/>
      <c r="AB39" s="1557"/>
      <c r="AC39" s="1579"/>
      <c r="AD39" s="1580"/>
      <c r="AE39" s="303"/>
      <c r="AF39" s="303"/>
      <c r="AG39" s="1557"/>
      <c r="AH39" s="1579"/>
      <c r="AI39" s="1580"/>
      <c r="AJ39" s="304"/>
      <c r="AK39" s="304"/>
      <c r="AL39" s="304"/>
      <c r="AM39" s="1557"/>
      <c r="AN39" s="1579"/>
      <c r="AO39" s="1923"/>
      <c r="AP39" s="264"/>
      <c r="AQ39" s="264"/>
      <c r="AR39" s="264"/>
      <c r="AS39" s="264"/>
      <c r="AT39" s="264"/>
      <c r="AU39" s="264"/>
      <c r="AV39" s="264"/>
      <c r="AW39" s="264"/>
      <c r="AX39" s="264"/>
    </row>
    <row r="40" spans="1:50" ht="12.75" hidden="1" customHeight="1">
      <c r="A40" s="1539"/>
      <c r="B40" s="1934">
        <v>7</v>
      </c>
      <c r="C40" s="1928"/>
      <c r="D40" s="1577"/>
      <c r="E40" s="1577"/>
      <c r="F40" s="1577"/>
      <c r="G40" s="1578"/>
      <c r="H40" s="1941" t="s">
        <v>79</v>
      </c>
      <c r="I40" s="377" t="s">
        <v>47</v>
      </c>
      <c r="J40" s="300"/>
      <c r="K40" s="300"/>
      <c r="L40" s="300"/>
      <c r="M40" s="300"/>
      <c r="N40" s="300"/>
      <c r="O40" s="300"/>
      <c r="P40" s="300"/>
      <c r="Q40" s="300"/>
      <c r="R40" s="300"/>
      <c r="S40" s="300"/>
      <c r="T40" s="300"/>
      <c r="U40" s="300"/>
      <c r="V40" s="287">
        <f t="shared" si="6"/>
        <v>0</v>
      </c>
      <c r="W40" s="1931"/>
      <c r="X40" s="288">
        <f>V40*W40</f>
        <v>0</v>
      </c>
      <c r="Y40" s="1922"/>
      <c r="Z40" s="1577"/>
      <c r="AA40" s="1578"/>
      <c r="AB40" s="1922"/>
      <c r="AC40" s="1577"/>
      <c r="AD40" s="1578"/>
      <c r="AE40" s="303"/>
      <c r="AF40" s="303"/>
      <c r="AG40" s="1922"/>
      <c r="AH40" s="1577"/>
      <c r="AI40" s="1578"/>
      <c r="AJ40" s="304"/>
      <c r="AK40" s="304"/>
      <c r="AL40" s="304"/>
      <c r="AM40" s="1946"/>
      <c r="AN40" s="1577"/>
      <c r="AO40" s="1747"/>
      <c r="AP40" s="264"/>
      <c r="AQ40" s="264"/>
      <c r="AR40" s="264"/>
      <c r="AS40" s="264"/>
      <c r="AT40" s="264"/>
      <c r="AU40" s="264"/>
      <c r="AV40" s="264"/>
      <c r="AW40" s="264"/>
      <c r="AX40" s="264"/>
    </row>
    <row r="41" spans="1:50" ht="12.75" hidden="1" customHeight="1">
      <c r="A41" s="1681"/>
      <c r="B41" s="1558"/>
      <c r="C41" s="1557"/>
      <c r="D41" s="1579"/>
      <c r="E41" s="1579"/>
      <c r="F41" s="1579"/>
      <c r="G41" s="1580"/>
      <c r="H41" s="1558"/>
      <c r="I41" s="377" t="s">
        <v>48</v>
      </c>
      <c r="J41" s="300"/>
      <c r="K41" s="300"/>
      <c r="L41" s="300"/>
      <c r="M41" s="300"/>
      <c r="N41" s="300"/>
      <c r="O41" s="300"/>
      <c r="P41" s="300"/>
      <c r="Q41" s="300"/>
      <c r="R41" s="300"/>
      <c r="S41" s="300"/>
      <c r="T41" s="300"/>
      <c r="U41" s="300"/>
      <c r="V41" s="306">
        <f t="shared" si="6"/>
        <v>0</v>
      </c>
      <c r="W41" s="1961"/>
      <c r="X41" s="307">
        <f>+V41*W40</f>
        <v>0</v>
      </c>
      <c r="Y41" s="1557"/>
      <c r="Z41" s="1579"/>
      <c r="AA41" s="1580"/>
      <c r="AB41" s="1557"/>
      <c r="AC41" s="1579"/>
      <c r="AD41" s="1580"/>
      <c r="AE41" s="303"/>
      <c r="AF41" s="303"/>
      <c r="AG41" s="1557"/>
      <c r="AH41" s="1579"/>
      <c r="AI41" s="1580"/>
      <c r="AJ41" s="304"/>
      <c r="AK41" s="304"/>
      <c r="AL41" s="304"/>
      <c r="AM41" s="1557"/>
      <c r="AN41" s="1579"/>
      <c r="AO41" s="1923"/>
      <c r="AP41" s="264"/>
      <c r="AQ41" s="264"/>
      <c r="AR41" s="264"/>
      <c r="AS41" s="264"/>
      <c r="AT41" s="264"/>
      <c r="AU41" s="264"/>
      <c r="AV41" s="264"/>
      <c r="AW41" s="264"/>
      <c r="AX41" s="264"/>
    </row>
    <row r="42" spans="1:50" ht="12.75" customHeight="1">
      <c r="A42" s="1932"/>
      <c r="B42" s="1944" t="s">
        <v>85</v>
      </c>
      <c r="C42" s="1577"/>
      <c r="D42" s="1577"/>
      <c r="E42" s="1577"/>
      <c r="F42" s="1577"/>
      <c r="G42" s="1578"/>
      <c r="H42" s="1925" t="s">
        <v>79</v>
      </c>
      <c r="I42" s="308" t="s">
        <v>47</v>
      </c>
      <c r="J42" s="340">
        <f t="shared" ref="J42:U42" si="7">+J28*$W$28+J30*$W$30+J32*$W$32</f>
        <v>8.4083350000000001E-2</v>
      </c>
      <c r="K42" s="340">
        <f t="shared" si="7"/>
        <v>7.8199850000000001E-2</v>
      </c>
      <c r="L42" s="340">
        <f t="shared" si="7"/>
        <v>8.4766739999999993E-2</v>
      </c>
      <c r="M42" s="340">
        <f t="shared" si="7"/>
        <v>8.3299999999999999E-2</v>
      </c>
      <c r="N42" s="340">
        <f t="shared" si="7"/>
        <v>8.3299999999999999E-2</v>
      </c>
      <c r="O42" s="340">
        <f t="shared" si="7"/>
        <v>8.3299999999999999E-2</v>
      </c>
      <c r="P42" s="340">
        <f t="shared" si="7"/>
        <v>8.3299999999999999E-2</v>
      </c>
      <c r="Q42" s="340">
        <f t="shared" si="7"/>
        <v>8.3299999999999999E-2</v>
      </c>
      <c r="R42" s="340">
        <f t="shared" si="7"/>
        <v>8.3299999999999999E-2</v>
      </c>
      <c r="S42" s="340">
        <f t="shared" si="7"/>
        <v>8.3299999999999999E-2</v>
      </c>
      <c r="T42" s="340">
        <f t="shared" si="7"/>
        <v>8.3299999999999999E-2</v>
      </c>
      <c r="U42" s="340">
        <f t="shared" si="7"/>
        <v>8.6550059999999998E-2</v>
      </c>
      <c r="V42" s="312">
        <f t="shared" si="6"/>
        <v>1.0000000000000002</v>
      </c>
      <c r="W42" s="1939">
        <f>SUM(W28+W30+W32+W34+W36+W38+W40)</f>
        <v>0.99999999999999989</v>
      </c>
      <c r="X42" s="312">
        <f>V42*W42</f>
        <v>1</v>
      </c>
      <c r="Y42" s="1924"/>
      <c r="Z42" s="1577"/>
      <c r="AA42" s="1578"/>
      <c r="AB42" s="1924"/>
      <c r="AC42" s="1577"/>
      <c r="AD42" s="1578"/>
      <c r="AE42" s="1929"/>
      <c r="AF42" s="1929"/>
      <c r="AG42" s="1924"/>
      <c r="AH42" s="1577"/>
      <c r="AI42" s="1578"/>
      <c r="AJ42" s="1929"/>
      <c r="AK42" s="1929"/>
      <c r="AL42" s="1929"/>
      <c r="AM42" s="1924"/>
      <c r="AN42" s="1577"/>
      <c r="AO42" s="1578"/>
      <c r="AP42" s="314"/>
      <c r="AQ42" s="264"/>
      <c r="AR42" s="264"/>
      <c r="AS42" s="264"/>
      <c r="AT42" s="264"/>
      <c r="AU42" s="264"/>
      <c r="AV42" s="264"/>
      <c r="AW42" s="264"/>
      <c r="AX42" s="264"/>
    </row>
    <row r="43" spans="1:50" ht="12.75" customHeight="1">
      <c r="A43" s="1533"/>
      <c r="B43" s="1557"/>
      <c r="C43" s="1579"/>
      <c r="D43" s="1579"/>
      <c r="E43" s="1579"/>
      <c r="F43" s="1579"/>
      <c r="G43" s="1580"/>
      <c r="H43" s="1558"/>
      <c r="I43" s="308" t="s">
        <v>48</v>
      </c>
      <c r="J43" s="340">
        <f>J29*$W$28+J31*$W$30+J33*W32+J35+J37+J39+J41</f>
        <v>8.4083350000000001E-2</v>
      </c>
      <c r="K43" s="318">
        <f t="shared" ref="K43:U43" si="8">K29*$W$28+K31*$W$30+K33*$W$32</f>
        <v>7.8199850000000001E-2</v>
      </c>
      <c r="L43" s="318">
        <f t="shared" si="8"/>
        <v>8.4433389999999997E-2</v>
      </c>
      <c r="M43" s="318">
        <f t="shared" si="8"/>
        <v>8.1916650000000008E-2</v>
      </c>
      <c r="N43" s="318">
        <f t="shared" si="8"/>
        <v>9.0499949999999996E-2</v>
      </c>
      <c r="O43" s="318">
        <f t="shared" si="8"/>
        <v>7.0333400000000004E-2</v>
      </c>
      <c r="P43" s="318">
        <f t="shared" si="8"/>
        <v>0.1066665</v>
      </c>
      <c r="Q43" s="318">
        <f t="shared" si="8"/>
        <v>8.4299959999999993E-2</v>
      </c>
      <c r="R43" s="318">
        <f t="shared" si="8"/>
        <v>8.3299999999999999E-2</v>
      </c>
      <c r="S43" s="318">
        <f t="shared" si="8"/>
        <v>0</v>
      </c>
      <c r="T43" s="318">
        <f t="shared" si="8"/>
        <v>0</v>
      </c>
      <c r="U43" s="318">
        <f t="shared" si="8"/>
        <v>0</v>
      </c>
      <c r="V43" s="319">
        <f t="shared" si="6"/>
        <v>0.76373305000000002</v>
      </c>
      <c r="W43" s="1533"/>
      <c r="X43" s="320">
        <f>+V43*W42</f>
        <v>0.76373304999999991</v>
      </c>
      <c r="Y43" s="1537"/>
      <c r="Z43" s="1550"/>
      <c r="AA43" s="1551"/>
      <c r="AB43" s="1537"/>
      <c r="AC43" s="1550"/>
      <c r="AD43" s="1551"/>
      <c r="AE43" s="1533"/>
      <c r="AF43" s="1533"/>
      <c r="AG43" s="1537"/>
      <c r="AH43" s="1550"/>
      <c r="AI43" s="1551"/>
      <c r="AJ43" s="1533"/>
      <c r="AK43" s="1533"/>
      <c r="AL43" s="1533"/>
      <c r="AM43" s="1537"/>
      <c r="AN43" s="1550"/>
      <c r="AO43" s="1551"/>
      <c r="AP43" s="314"/>
      <c r="AQ43" s="264"/>
      <c r="AR43" s="264"/>
      <c r="AS43" s="264"/>
      <c r="AT43" s="264"/>
      <c r="AU43" s="264"/>
      <c r="AV43" s="264"/>
      <c r="AW43" s="264"/>
      <c r="AX43" s="264"/>
    </row>
    <row r="44" spans="1:50" ht="24.75" customHeight="1">
      <c r="A44" s="1967" t="s">
        <v>106</v>
      </c>
      <c r="B44" s="1555"/>
      <c r="C44" s="261" t="s">
        <v>107</v>
      </c>
      <c r="D44" s="261" t="s">
        <v>108</v>
      </c>
      <c r="E44" s="261" t="s">
        <v>28</v>
      </c>
      <c r="F44" s="261" t="s">
        <v>109</v>
      </c>
      <c r="G44" s="256" t="s">
        <v>110</v>
      </c>
      <c r="H44" s="1935" t="s">
        <v>111</v>
      </c>
      <c r="I44" s="1937"/>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1935" t="s">
        <v>112</v>
      </c>
      <c r="Z44" s="1936"/>
      <c r="AA44" s="1937"/>
      <c r="AB44" s="1935" t="s">
        <v>113</v>
      </c>
      <c r="AC44" s="1936"/>
      <c r="AD44" s="1937"/>
      <c r="AE44" s="262" t="s">
        <v>114</v>
      </c>
      <c r="AF44" s="262" t="s">
        <v>115</v>
      </c>
      <c r="AG44" s="1935" t="s">
        <v>116</v>
      </c>
      <c r="AH44" s="1936"/>
      <c r="AI44" s="1937"/>
      <c r="AJ44" s="262" t="s">
        <v>117</v>
      </c>
      <c r="AK44" s="262" t="s">
        <v>118</v>
      </c>
      <c r="AL44" s="262" t="s">
        <v>119</v>
      </c>
      <c r="AM44" s="1935" t="s">
        <v>120</v>
      </c>
      <c r="AN44" s="1936"/>
      <c r="AO44" s="1954"/>
      <c r="AP44" s="264"/>
      <c r="AQ44" s="264"/>
      <c r="AR44" s="264"/>
      <c r="AS44" s="264"/>
      <c r="AT44" s="264"/>
      <c r="AU44" s="264"/>
      <c r="AV44" s="264"/>
      <c r="AW44" s="264"/>
      <c r="AX44" s="264"/>
    </row>
    <row r="45" spans="1:50" ht="40.5" customHeight="1">
      <c r="A45" s="1733"/>
      <c r="B45" s="1548"/>
      <c r="C45" s="1932" t="s">
        <v>1313</v>
      </c>
      <c r="D45" s="1932" t="s">
        <v>209</v>
      </c>
      <c r="E45" s="1932">
        <v>51</v>
      </c>
      <c r="F45" s="1932" t="s">
        <v>1442</v>
      </c>
      <c r="G45" s="1932" t="s">
        <v>254</v>
      </c>
      <c r="H45" s="1951" t="s">
        <v>47</v>
      </c>
      <c r="I45" s="1583"/>
      <c r="J45" s="405"/>
      <c r="K45" s="761"/>
      <c r="L45" s="405"/>
      <c r="M45" s="761"/>
      <c r="N45" s="761"/>
      <c r="O45" s="323">
        <v>12.75</v>
      </c>
      <c r="P45" s="323">
        <v>12.75</v>
      </c>
      <c r="Q45" s="323">
        <v>5.0994899999999994</v>
      </c>
      <c r="R45" s="323">
        <v>7.2249149999999993</v>
      </c>
      <c r="S45" s="323">
        <v>8.9247449999999997</v>
      </c>
      <c r="T45" s="323">
        <v>2.1254249999999999</v>
      </c>
      <c r="U45" s="323">
        <v>2.1254249999999999</v>
      </c>
      <c r="V45" s="269">
        <f t="shared" ref="V45:V46" si="9">SUM(J45:U45)</f>
        <v>51</v>
      </c>
      <c r="W45" s="1964">
        <v>0.2</v>
      </c>
      <c r="X45" s="270">
        <f>+(V45/V45)*W45</f>
        <v>0.2</v>
      </c>
      <c r="Y45" s="1956"/>
      <c r="Z45" s="1577"/>
      <c r="AA45" s="1578"/>
      <c r="AB45" s="1956"/>
      <c r="AC45" s="1577"/>
      <c r="AD45" s="1578"/>
      <c r="AE45" s="1953" t="s">
        <v>1443</v>
      </c>
      <c r="AF45" s="1953" t="s">
        <v>1444</v>
      </c>
      <c r="AG45" s="1962" t="s">
        <v>1445</v>
      </c>
      <c r="AH45" s="1577"/>
      <c r="AI45" s="1578"/>
      <c r="AJ45" s="1953" t="s">
        <v>1446</v>
      </c>
      <c r="AK45" s="1953" t="s">
        <v>1448</v>
      </c>
      <c r="AL45" s="1953" t="s">
        <v>1449</v>
      </c>
      <c r="AM45" s="1962" t="s">
        <v>1450</v>
      </c>
      <c r="AN45" s="1577"/>
      <c r="AO45" s="1578"/>
      <c r="AP45" s="264"/>
      <c r="AQ45" s="264"/>
      <c r="AR45" s="264"/>
      <c r="AS45" s="264"/>
      <c r="AT45" s="264"/>
      <c r="AU45" s="264"/>
      <c r="AV45" s="264"/>
      <c r="AW45" s="264"/>
      <c r="AX45" s="264"/>
    </row>
    <row r="46" spans="1:50" ht="40.5" customHeight="1">
      <c r="A46" s="1968"/>
      <c r="B46" s="1580"/>
      <c r="C46" s="1558"/>
      <c r="D46" s="1558"/>
      <c r="E46" s="1558"/>
      <c r="F46" s="1558"/>
      <c r="G46" s="1558"/>
      <c r="H46" s="1942" t="s">
        <v>78</v>
      </c>
      <c r="I46" s="1580"/>
      <c r="J46" s="762"/>
      <c r="K46" s="763"/>
      <c r="L46" s="762"/>
      <c r="M46" s="763"/>
      <c r="N46" s="762"/>
      <c r="O46" s="327">
        <v>12.75</v>
      </c>
      <c r="P46" s="327">
        <v>12.75</v>
      </c>
      <c r="Q46" s="327">
        <v>5.0999999999999996</v>
      </c>
      <c r="R46" s="764">
        <v>7.22</v>
      </c>
      <c r="S46" s="768"/>
      <c r="T46" s="770"/>
      <c r="U46" s="770"/>
      <c r="V46" s="280">
        <f t="shared" si="9"/>
        <v>37.82</v>
      </c>
      <c r="W46" s="1532"/>
      <c r="X46" s="270">
        <f>+V46/V45*W45</f>
        <v>0.14831372549019609</v>
      </c>
      <c r="Y46" s="1557"/>
      <c r="Z46" s="1579"/>
      <c r="AA46" s="1580"/>
      <c r="AB46" s="1557"/>
      <c r="AC46" s="1579"/>
      <c r="AD46" s="1580"/>
      <c r="AE46" s="1558"/>
      <c r="AF46" s="1558"/>
      <c r="AG46" s="1557"/>
      <c r="AH46" s="1579"/>
      <c r="AI46" s="1580"/>
      <c r="AJ46" s="1558"/>
      <c r="AK46" s="1558"/>
      <c r="AL46" s="1558"/>
      <c r="AM46" s="1557"/>
      <c r="AN46" s="1579"/>
      <c r="AO46" s="1580"/>
      <c r="AP46" s="264"/>
      <c r="AQ46" s="264"/>
      <c r="AR46" s="264"/>
      <c r="AS46" s="264"/>
      <c r="AT46" s="264"/>
      <c r="AU46" s="264"/>
      <c r="AV46" s="264"/>
      <c r="AW46" s="264"/>
      <c r="AX46" s="264"/>
    </row>
    <row r="47" spans="1:50" ht="12.75" customHeight="1">
      <c r="A47" s="1966" t="s">
        <v>1454</v>
      </c>
      <c r="B47" s="1952" t="s">
        <v>34</v>
      </c>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c r="AN47" s="1582"/>
      <c r="AO47" s="1751"/>
      <c r="AP47" s="264"/>
      <c r="AQ47" s="264"/>
      <c r="AR47" s="264"/>
      <c r="AS47" s="264"/>
      <c r="AT47" s="264"/>
      <c r="AU47" s="264"/>
      <c r="AV47" s="264"/>
      <c r="AW47" s="264"/>
      <c r="AX47" s="264"/>
    </row>
    <row r="48" spans="1:50" ht="22.5" customHeight="1">
      <c r="A48" s="1539"/>
      <c r="B48" s="1922">
        <v>1</v>
      </c>
      <c r="C48" s="2010" t="s">
        <v>1455</v>
      </c>
      <c r="D48" s="1577"/>
      <c r="E48" s="1577"/>
      <c r="F48" s="1577"/>
      <c r="G48" s="1578"/>
      <c r="H48" s="1941" t="s">
        <v>79</v>
      </c>
      <c r="I48" s="377" t="s">
        <v>47</v>
      </c>
      <c r="J48" s="286"/>
      <c r="K48" s="286"/>
      <c r="L48" s="286"/>
      <c r="M48" s="286"/>
      <c r="N48" s="286"/>
      <c r="O48" s="361">
        <v>0.5</v>
      </c>
      <c r="P48" s="361">
        <v>0.5</v>
      </c>
      <c r="Q48" s="286"/>
      <c r="R48" s="286"/>
      <c r="S48" s="286"/>
      <c r="T48" s="286"/>
      <c r="U48" s="286"/>
      <c r="V48" s="287">
        <f t="shared" ref="V48:V63" si="10">SUM(J48:U48)</f>
        <v>1</v>
      </c>
      <c r="W48" s="1960">
        <v>0.5</v>
      </c>
      <c r="X48" s="288">
        <f>V48*W48</f>
        <v>0.5</v>
      </c>
      <c r="Y48" s="1922"/>
      <c r="Z48" s="1577"/>
      <c r="AA48" s="1578"/>
      <c r="AB48" s="1922"/>
      <c r="AC48" s="1577"/>
      <c r="AD48" s="1578"/>
      <c r="AE48" s="1934"/>
      <c r="AF48" s="1957" t="s">
        <v>1456</v>
      </c>
      <c r="AG48" s="1946" t="s">
        <v>1456</v>
      </c>
      <c r="AH48" s="1577"/>
      <c r="AI48" s="1578"/>
      <c r="AJ48" s="1957" t="s">
        <v>1457</v>
      </c>
      <c r="AK48" s="1957"/>
      <c r="AL48" s="1957"/>
      <c r="AM48" s="1946" t="s">
        <v>1458</v>
      </c>
      <c r="AN48" s="1577"/>
      <c r="AO48" s="1747"/>
      <c r="AP48" s="264"/>
      <c r="AQ48" s="264"/>
      <c r="AR48" s="264"/>
      <c r="AS48" s="264"/>
      <c r="AT48" s="264"/>
      <c r="AU48" s="264"/>
      <c r="AV48" s="264"/>
      <c r="AW48" s="264"/>
      <c r="AX48" s="264"/>
    </row>
    <row r="49" spans="1:50" ht="22.5" customHeight="1">
      <c r="A49" s="1539"/>
      <c r="B49" s="1557"/>
      <c r="C49" s="1557"/>
      <c r="D49" s="1579"/>
      <c r="E49" s="1579"/>
      <c r="F49" s="1579"/>
      <c r="G49" s="1580"/>
      <c r="H49" s="1558"/>
      <c r="I49" s="377" t="s">
        <v>48</v>
      </c>
      <c r="J49" s="293"/>
      <c r="K49" s="293"/>
      <c r="L49" s="293"/>
      <c r="M49" s="293"/>
      <c r="N49" s="293"/>
      <c r="O49" s="363">
        <v>0.5</v>
      </c>
      <c r="P49" s="363">
        <v>0.5</v>
      </c>
      <c r="Q49" s="293"/>
      <c r="R49" s="293"/>
      <c r="S49" s="293"/>
      <c r="T49" s="293"/>
      <c r="U49" s="293"/>
      <c r="V49" s="295">
        <f t="shared" si="10"/>
        <v>1</v>
      </c>
      <c r="W49" s="1558"/>
      <c r="X49" s="296">
        <f>+V49*W48</f>
        <v>0.5</v>
      </c>
      <c r="Y49" s="1557"/>
      <c r="Z49" s="1579"/>
      <c r="AA49" s="1580"/>
      <c r="AB49" s="1557"/>
      <c r="AC49" s="1579"/>
      <c r="AD49" s="1580"/>
      <c r="AE49" s="1558"/>
      <c r="AF49" s="1558"/>
      <c r="AG49" s="1557"/>
      <c r="AH49" s="1579"/>
      <c r="AI49" s="1580"/>
      <c r="AJ49" s="1558"/>
      <c r="AK49" s="1558"/>
      <c r="AL49" s="1558"/>
      <c r="AM49" s="1557"/>
      <c r="AN49" s="1579"/>
      <c r="AO49" s="1923"/>
      <c r="AP49" s="264"/>
      <c r="AQ49" s="264"/>
      <c r="AR49" s="264"/>
      <c r="AS49" s="264"/>
      <c r="AT49" s="264"/>
      <c r="AU49" s="264"/>
      <c r="AV49" s="264"/>
      <c r="AW49" s="264"/>
      <c r="AX49" s="264"/>
    </row>
    <row r="50" spans="1:50" ht="22.5" customHeight="1">
      <c r="A50" s="1539"/>
      <c r="B50" s="1922">
        <v>2</v>
      </c>
      <c r="C50" s="2010" t="s">
        <v>1459</v>
      </c>
      <c r="D50" s="1577"/>
      <c r="E50" s="1577"/>
      <c r="F50" s="1577"/>
      <c r="G50" s="1578"/>
      <c r="H50" s="1941" t="s">
        <v>79</v>
      </c>
      <c r="I50" s="377" t="s">
        <v>47</v>
      </c>
      <c r="J50" s="286"/>
      <c r="K50" s="286"/>
      <c r="L50" s="286"/>
      <c r="M50" s="286"/>
      <c r="N50" s="286"/>
      <c r="O50" s="286"/>
      <c r="P50" s="286"/>
      <c r="Q50" s="361">
        <v>0.3</v>
      </c>
      <c r="R50" s="361">
        <v>0.3</v>
      </c>
      <c r="S50" s="361">
        <v>0.4</v>
      </c>
      <c r="T50" s="286"/>
      <c r="U50" s="286"/>
      <c r="V50" s="287">
        <f t="shared" si="10"/>
        <v>1</v>
      </c>
      <c r="W50" s="1960">
        <v>0.33329999999999999</v>
      </c>
      <c r="X50" s="288">
        <f>V50*W50</f>
        <v>0.33329999999999999</v>
      </c>
      <c r="Y50" s="1922"/>
      <c r="Z50" s="1577"/>
      <c r="AA50" s="1578"/>
      <c r="AB50" s="1922"/>
      <c r="AC50" s="1577"/>
      <c r="AD50" s="1578"/>
      <c r="AE50" s="1934"/>
      <c r="AF50" s="1934"/>
      <c r="AG50" s="1922"/>
      <c r="AH50" s="1577"/>
      <c r="AI50" s="1578"/>
      <c r="AJ50" s="1934"/>
      <c r="AK50" s="1957" t="s">
        <v>1460</v>
      </c>
      <c r="AL50" s="1957" t="s">
        <v>1461</v>
      </c>
      <c r="AM50" s="1946" t="s">
        <v>1462</v>
      </c>
      <c r="AN50" s="1577"/>
      <c r="AO50" s="1747"/>
      <c r="AP50" s="264"/>
      <c r="AQ50" s="264"/>
      <c r="AR50" s="264"/>
      <c r="AS50" s="264"/>
      <c r="AT50" s="264"/>
      <c r="AU50" s="264"/>
      <c r="AV50" s="264"/>
      <c r="AW50" s="264"/>
      <c r="AX50" s="264"/>
    </row>
    <row r="51" spans="1:50" ht="22.5" customHeight="1">
      <c r="A51" s="1539"/>
      <c r="B51" s="1557"/>
      <c r="C51" s="1557"/>
      <c r="D51" s="1579"/>
      <c r="E51" s="1579"/>
      <c r="F51" s="1579"/>
      <c r="G51" s="1580"/>
      <c r="H51" s="1558"/>
      <c r="I51" s="377" t="s">
        <v>48</v>
      </c>
      <c r="J51" s="293"/>
      <c r="K51" s="293"/>
      <c r="L51" s="293"/>
      <c r="M51" s="293"/>
      <c r="N51" s="293"/>
      <c r="O51" s="293"/>
      <c r="P51" s="293"/>
      <c r="Q51" s="363">
        <v>0.3</v>
      </c>
      <c r="R51" s="363">
        <v>0.3</v>
      </c>
      <c r="S51" s="362"/>
      <c r="T51" s="293"/>
      <c r="U51" s="293"/>
      <c r="V51" s="295">
        <f t="shared" si="10"/>
        <v>0.6</v>
      </c>
      <c r="W51" s="1558"/>
      <c r="X51" s="296">
        <f>+V51*W50</f>
        <v>0.19997999999999999</v>
      </c>
      <c r="Y51" s="1557"/>
      <c r="Z51" s="1579"/>
      <c r="AA51" s="1580"/>
      <c r="AB51" s="1557"/>
      <c r="AC51" s="1579"/>
      <c r="AD51" s="1580"/>
      <c r="AE51" s="1558"/>
      <c r="AF51" s="1558"/>
      <c r="AG51" s="1557"/>
      <c r="AH51" s="1579"/>
      <c r="AI51" s="1580"/>
      <c r="AJ51" s="1558"/>
      <c r="AK51" s="1558"/>
      <c r="AL51" s="1558"/>
      <c r="AM51" s="1557"/>
      <c r="AN51" s="1579"/>
      <c r="AO51" s="1923"/>
      <c r="AP51" s="264"/>
      <c r="AQ51" s="264"/>
      <c r="AR51" s="264"/>
      <c r="AS51" s="264"/>
      <c r="AT51" s="264"/>
      <c r="AU51" s="264"/>
      <c r="AV51" s="264"/>
      <c r="AW51" s="264"/>
      <c r="AX51" s="264"/>
    </row>
    <row r="52" spans="1:50" ht="22.5" customHeight="1">
      <c r="A52" s="1539"/>
      <c r="B52" s="1922">
        <v>3</v>
      </c>
      <c r="C52" s="2010" t="s">
        <v>1466</v>
      </c>
      <c r="D52" s="1577"/>
      <c r="E52" s="1577"/>
      <c r="F52" s="1577"/>
      <c r="G52" s="1578"/>
      <c r="H52" s="1941" t="s">
        <v>79</v>
      </c>
      <c r="I52" s="377" t="s">
        <v>47</v>
      </c>
      <c r="J52" s="286"/>
      <c r="K52" s="286"/>
      <c r="L52" s="286"/>
      <c r="M52" s="286"/>
      <c r="N52" s="286"/>
      <c r="O52" s="286"/>
      <c r="P52" s="286"/>
      <c r="Q52" s="286"/>
      <c r="R52" s="361">
        <v>0.25</v>
      </c>
      <c r="S52" s="361">
        <v>0.25</v>
      </c>
      <c r="T52" s="361">
        <v>0.25</v>
      </c>
      <c r="U52" s="361">
        <v>0.25</v>
      </c>
      <c r="V52" s="287">
        <f t="shared" si="10"/>
        <v>1</v>
      </c>
      <c r="W52" s="1960">
        <v>0.16669999999999999</v>
      </c>
      <c r="X52" s="288">
        <f>V52*W52</f>
        <v>0.16669999999999999</v>
      </c>
      <c r="Y52" s="1922"/>
      <c r="Z52" s="1577"/>
      <c r="AA52" s="1578"/>
      <c r="AB52" s="1922"/>
      <c r="AC52" s="1577"/>
      <c r="AD52" s="1578"/>
      <c r="AE52" s="1934"/>
      <c r="AF52" s="1934"/>
      <c r="AG52" s="1922"/>
      <c r="AH52" s="1577"/>
      <c r="AI52" s="1578"/>
      <c r="AJ52" s="1934"/>
      <c r="AK52" s="1934"/>
      <c r="AL52" s="1957" t="s">
        <v>1469</v>
      </c>
      <c r="AM52" s="1946" t="s">
        <v>1469</v>
      </c>
      <c r="AN52" s="1577"/>
      <c r="AO52" s="1747"/>
      <c r="AP52" s="264"/>
      <c r="AQ52" s="264"/>
      <c r="AR52" s="264"/>
      <c r="AS52" s="264"/>
      <c r="AT52" s="264"/>
      <c r="AU52" s="264"/>
      <c r="AV52" s="264"/>
      <c r="AW52" s="264"/>
      <c r="AX52" s="264"/>
    </row>
    <row r="53" spans="1:50" ht="22.5" customHeight="1">
      <c r="A53" s="1539"/>
      <c r="B53" s="1557"/>
      <c r="C53" s="1557"/>
      <c r="D53" s="1579"/>
      <c r="E53" s="1579"/>
      <c r="F53" s="1579"/>
      <c r="G53" s="1580"/>
      <c r="H53" s="1558"/>
      <c r="I53" s="377" t="s">
        <v>48</v>
      </c>
      <c r="J53" s="293"/>
      <c r="K53" s="293"/>
      <c r="L53" s="293"/>
      <c r="M53" s="293"/>
      <c r="N53" s="293"/>
      <c r="O53" s="293"/>
      <c r="P53" s="293"/>
      <c r="Q53" s="293"/>
      <c r="R53" s="363">
        <v>0.25</v>
      </c>
      <c r="S53" s="362"/>
      <c r="T53" s="362"/>
      <c r="U53" s="362"/>
      <c r="V53" s="295">
        <f t="shared" si="10"/>
        <v>0.25</v>
      </c>
      <c r="W53" s="1558"/>
      <c r="X53" s="296">
        <f>+V53*W52</f>
        <v>4.1674999999999997E-2</v>
      </c>
      <c r="Y53" s="1557"/>
      <c r="Z53" s="1579"/>
      <c r="AA53" s="1580"/>
      <c r="AB53" s="1557"/>
      <c r="AC53" s="1579"/>
      <c r="AD53" s="1580"/>
      <c r="AE53" s="1558"/>
      <c r="AF53" s="1558"/>
      <c r="AG53" s="1557"/>
      <c r="AH53" s="1579"/>
      <c r="AI53" s="1580"/>
      <c r="AJ53" s="1558"/>
      <c r="AK53" s="1558"/>
      <c r="AL53" s="1558"/>
      <c r="AM53" s="1557"/>
      <c r="AN53" s="1579"/>
      <c r="AO53" s="1923"/>
      <c r="AP53" s="264"/>
      <c r="AQ53" s="264"/>
      <c r="AR53" s="264"/>
      <c r="AS53" s="264"/>
      <c r="AT53" s="264"/>
      <c r="AU53" s="264"/>
      <c r="AV53" s="264"/>
      <c r="AW53" s="264"/>
      <c r="AX53" s="264"/>
    </row>
    <row r="54" spans="1:50" ht="12.75" hidden="1" customHeight="1">
      <c r="A54" s="1539"/>
      <c r="B54" s="1922">
        <v>4</v>
      </c>
      <c r="C54" s="2010"/>
      <c r="D54" s="1577"/>
      <c r="E54" s="1577"/>
      <c r="F54" s="1577"/>
      <c r="G54" s="1578"/>
      <c r="H54" s="1926" t="s">
        <v>79</v>
      </c>
      <c r="I54" s="285" t="s">
        <v>47</v>
      </c>
      <c r="J54" s="300"/>
      <c r="K54" s="300"/>
      <c r="L54" s="300"/>
      <c r="M54" s="300"/>
      <c r="N54" s="300"/>
      <c r="O54" s="300"/>
      <c r="P54" s="300"/>
      <c r="Q54" s="300"/>
      <c r="R54" s="300"/>
      <c r="S54" s="300"/>
      <c r="T54" s="300"/>
      <c r="U54" s="300"/>
      <c r="V54" s="287">
        <f t="shared" si="10"/>
        <v>0</v>
      </c>
      <c r="W54" s="1960"/>
      <c r="X54" s="288">
        <f>V54*W54</f>
        <v>0</v>
      </c>
      <c r="Y54" s="1922"/>
      <c r="Z54" s="1577"/>
      <c r="AA54" s="1578"/>
      <c r="AB54" s="1922"/>
      <c r="AC54" s="1577"/>
      <c r="AD54" s="1578"/>
      <c r="AE54" s="303"/>
      <c r="AF54" s="303"/>
      <c r="AG54" s="1922"/>
      <c r="AH54" s="1577"/>
      <c r="AI54" s="1578"/>
      <c r="AJ54" s="303"/>
      <c r="AK54" s="304"/>
      <c r="AL54" s="304"/>
      <c r="AM54" s="1922"/>
      <c r="AN54" s="1577"/>
      <c r="AO54" s="1747"/>
      <c r="AP54" s="264"/>
      <c r="AQ54" s="264"/>
      <c r="AR54" s="264"/>
      <c r="AS54" s="264"/>
      <c r="AT54" s="264"/>
      <c r="AU54" s="264"/>
      <c r="AV54" s="264"/>
      <c r="AW54" s="264"/>
      <c r="AX54" s="264"/>
    </row>
    <row r="55" spans="1:50" ht="12.75" hidden="1" customHeight="1">
      <c r="A55" s="1539"/>
      <c r="B55" s="1557"/>
      <c r="C55" s="1557"/>
      <c r="D55" s="1579"/>
      <c r="E55" s="1579"/>
      <c r="F55" s="1579"/>
      <c r="G55" s="1580"/>
      <c r="H55" s="1930"/>
      <c r="I55" s="291" t="s">
        <v>48</v>
      </c>
      <c r="J55" s="300"/>
      <c r="K55" s="300"/>
      <c r="L55" s="300"/>
      <c r="M55" s="300"/>
      <c r="N55" s="300"/>
      <c r="O55" s="300"/>
      <c r="P55" s="300"/>
      <c r="Q55" s="300"/>
      <c r="R55" s="300"/>
      <c r="S55" s="300"/>
      <c r="T55" s="300"/>
      <c r="U55" s="300"/>
      <c r="V55" s="299">
        <f t="shared" si="10"/>
        <v>0</v>
      </c>
      <c r="W55" s="1558"/>
      <c r="X55" s="296">
        <f>+V55*W54</f>
        <v>0</v>
      </c>
      <c r="Y55" s="1557"/>
      <c r="Z55" s="1579"/>
      <c r="AA55" s="1580"/>
      <c r="AB55" s="1557"/>
      <c r="AC55" s="1579"/>
      <c r="AD55" s="1580"/>
      <c r="AE55" s="303"/>
      <c r="AF55" s="303"/>
      <c r="AG55" s="1557"/>
      <c r="AH55" s="1579"/>
      <c r="AI55" s="1580"/>
      <c r="AJ55" s="303"/>
      <c r="AK55" s="304"/>
      <c r="AL55" s="304"/>
      <c r="AM55" s="1557"/>
      <c r="AN55" s="1579"/>
      <c r="AO55" s="1923"/>
      <c r="AP55" s="264"/>
      <c r="AQ55" s="264"/>
      <c r="AR55" s="264"/>
      <c r="AS55" s="264"/>
      <c r="AT55" s="264"/>
      <c r="AU55" s="264"/>
      <c r="AV55" s="264"/>
      <c r="AW55" s="264"/>
      <c r="AX55" s="264"/>
    </row>
    <row r="56" spans="1:50" ht="12.75" hidden="1" customHeight="1">
      <c r="A56" s="1539"/>
      <c r="B56" s="1922">
        <v>5</v>
      </c>
      <c r="C56" s="1928"/>
      <c r="D56" s="1577"/>
      <c r="E56" s="1577"/>
      <c r="F56" s="1577"/>
      <c r="G56" s="1578"/>
      <c r="H56" s="1926" t="s">
        <v>79</v>
      </c>
      <c r="I56" s="285" t="s">
        <v>47</v>
      </c>
      <c r="J56" s="300"/>
      <c r="K56" s="300"/>
      <c r="L56" s="300"/>
      <c r="M56" s="300"/>
      <c r="N56" s="300"/>
      <c r="O56" s="300"/>
      <c r="P56" s="300"/>
      <c r="Q56" s="300"/>
      <c r="R56" s="300"/>
      <c r="S56" s="300"/>
      <c r="T56" s="300"/>
      <c r="U56" s="300"/>
      <c r="V56" s="287">
        <f t="shared" si="10"/>
        <v>0</v>
      </c>
      <c r="W56" s="1931"/>
      <c r="X56" s="288">
        <f>V56*W56</f>
        <v>0</v>
      </c>
      <c r="Y56" s="1922"/>
      <c r="Z56" s="1577"/>
      <c r="AA56" s="1578"/>
      <c r="AB56" s="1922"/>
      <c r="AC56" s="1577"/>
      <c r="AD56" s="1578"/>
      <c r="AE56" s="303"/>
      <c r="AF56" s="303"/>
      <c r="AG56" s="1922"/>
      <c r="AH56" s="1577"/>
      <c r="AI56" s="1578"/>
      <c r="AJ56" s="303"/>
      <c r="AK56" s="304"/>
      <c r="AL56" s="304"/>
      <c r="AM56" s="1922"/>
      <c r="AN56" s="1577"/>
      <c r="AO56" s="1747"/>
      <c r="AP56" s="264"/>
      <c r="AQ56" s="264"/>
      <c r="AR56" s="264"/>
      <c r="AS56" s="264"/>
      <c r="AT56" s="264"/>
      <c r="AU56" s="264"/>
      <c r="AV56" s="264"/>
      <c r="AW56" s="264"/>
      <c r="AX56" s="264"/>
    </row>
    <row r="57" spans="1:50" ht="12.75" hidden="1" customHeight="1">
      <c r="A57" s="1539"/>
      <c r="B57" s="1557"/>
      <c r="C57" s="1557"/>
      <c r="D57" s="1579"/>
      <c r="E57" s="1579"/>
      <c r="F57" s="1579"/>
      <c r="G57" s="1580"/>
      <c r="H57" s="1930"/>
      <c r="I57" s="291" t="s">
        <v>48</v>
      </c>
      <c r="J57" s="300"/>
      <c r="K57" s="300"/>
      <c r="L57" s="300"/>
      <c r="M57" s="300"/>
      <c r="N57" s="300"/>
      <c r="O57" s="300"/>
      <c r="P57" s="300"/>
      <c r="Q57" s="300"/>
      <c r="R57" s="300"/>
      <c r="S57" s="300"/>
      <c r="T57" s="300"/>
      <c r="U57" s="300"/>
      <c r="V57" s="299">
        <f t="shared" si="10"/>
        <v>0</v>
      </c>
      <c r="W57" s="1558"/>
      <c r="X57" s="296">
        <f>+V57*W56</f>
        <v>0</v>
      </c>
      <c r="Y57" s="1557"/>
      <c r="Z57" s="1579"/>
      <c r="AA57" s="1580"/>
      <c r="AB57" s="1557"/>
      <c r="AC57" s="1579"/>
      <c r="AD57" s="1580"/>
      <c r="AE57" s="303"/>
      <c r="AF57" s="303"/>
      <c r="AG57" s="1557"/>
      <c r="AH57" s="1579"/>
      <c r="AI57" s="1580"/>
      <c r="AJ57" s="303"/>
      <c r="AK57" s="304"/>
      <c r="AL57" s="304"/>
      <c r="AM57" s="1557"/>
      <c r="AN57" s="1579"/>
      <c r="AO57" s="1923"/>
      <c r="AP57" s="264"/>
      <c r="AQ57" s="264"/>
      <c r="AR57" s="264"/>
      <c r="AS57" s="264"/>
      <c r="AT57" s="264"/>
      <c r="AU57" s="264"/>
      <c r="AV57" s="264"/>
      <c r="AW57" s="264"/>
      <c r="AX57" s="264"/>
    </row>
    <row r="58" spans="1:50" ht="12.75" hidden="1" customHeight="1">
      <c r="A58" s="1539"/>
      <c r="B58" s="1922">
        <v>6</v>
      </c>
      <c r="C58" s="1928"/>
      <c r="D58" s="1577"/>
      <c r="E58" s="1577"/>
      <c r="F58" s="1577"/>
      <c r="G58" s="1578"/>
      <c r="H58" s="1926" t="s">
        <v>79</v>
      </c>
      <c r="I58" s="285" t="s">
        <v>47</v>
      </c>
      <c r="J58" s="300"/>
      <c r="K58" s="300"/>
      <c r="L58" s="300"/>
      <c r="M58" s="300"/>
      <c r="N58" s="300"/>
      <c r="O58" s="300"/>
      <c r="P58" s="300"/>
      <c r="Q58" s="300"/>
      <c r="R58" s="300"/>
      <c r="S58" s="300"/>
      <c r="T58" s="300"/>
      <c r="U58" s="300"/>
      <c r="V58" s="287">
        <f t="shared" si="10"/>
        <v>0</v>
      </c>
      <c r="W58" s="1931"/>
      <c r="X58" s="288">
        <f>V58*W58</f>
        <v>0</v>
      </c>
      <c r="Y58" s="1922"/>
      <c r="Z58" s="1577"/>
      <c r="AA58" s="1578"/>
      <c r="AB58" s="1922"/>
      <c r="AC58" s="1577"/>
      <c r="AD58" s="1578"/>
      <c r="AE58" s="303"/>
      <c r="AF58" s="303"/>
      <c r="AG58" s="1922"/>
      <c r="AH58" s="1577"/>
      <c r="AI58" s="1578"/>
      <c r="AJ58" s="303"/>
      <c r="AK58" s="304"/>
      <c r="AL58" s="304"/>
      <c r="AM58" s="1922"/>
      <c r="AN58" s="1577"/>
      <c r="AO58" s="1747"/>
      <c r="AP58" s="264"/>
      <c r="AQ58" s="264"/>
      <c r="AR58" s="264"/>
      <c r="AS58" s="264"/>
      <c r="AT58" s="264"/>
      <c r="AU58" s="264"/>
      <c r="AV58" s="264"/>
      <c r="AW58" s="264"/>
      <c r="AX58" s="264"/>
    </row>
    <row r="59" spans="1:50" ht="12.75" hidden="1" customHeight="1">
      <c r="A59" s="1539"/>
      <c r="B59" s="1557"/>
      <c r="C59" s="1557"/>
      <c r="D59" s="1579"/>
      <c r="E59" s="1579"/>
      <c r="F59" s="1579"/>
      <c r="G59" s="1580"/>
      <c r="H59" s="1930"/>
      <c r="I59" s="291" t="s">
        <v>48</v>
      </c>
      <c r="J59" s="300"/>
      <c r="K59" s="300"/>
      <c r="L59" s="300"/>
      <c r="M59" s="300"/>
      <c r="N59" s="300"/>
      <c r="O59" s="300"/>
      <c r="P59" s="300"/>
      <c r="Q59" s="300"/>
      <c r="R59" s="300"/>
      <c r="S59" s="300"/>
      <c r="T59" s="300"/>
      <c r="U59" s="300"/>
      <c r="V59" s="299">
        <f t="shared" si="10"/>
        <v>0</v>
      </c>
      <c r="W59" s="1558"/>
      <c r="X59" s="296">
        <f>+V59*W58</f>
        <v>0</v>
      </c>
      <c r="Y59" s="1557"/>
      <c r="Z59" s="1579"/>
      <c r="AA59" s="1580"/>
      <c r="AB59" s="1557"/>
      <c r="AC59" s="1579"/>
      <c r="AD59" s="1580"/>
      <c r="AE59" s="303"/>
      <c r="AF59" s="303"/>
      <c r="AG59" s="1557"/>
      <c r="AH59" s="1579"/>
      <c r="AI59" s="1580"/>
      <c r="AJ59" s="303"/>
      <c r="AK59" s="304"/>
      <c r="AL59" s="304"/>
      <c r="AM59" s="1557"/>
      <c r="AN59" s="1579"/>
      <c r="AO59" s="1923"/>
      <c r="AP59" s="264"/>
      <c r="AQ59" s="264"/>
      <c r="AR59" s="264"/>
      <c r="AS59" s="264"/>
      <c r="AT59" s="264"/>
      <c r="AU59" s="264"/>
      <c r="AV59" s="264"/>
      <c r="AW59" s="264"/>
      <c r="AX59" s="264"/>
    </row>
    <row r="60" spans="1:50" ht="12.75" hidden="1" customHeight="1">
      <c r="A60" s="1539"/>
      <c r="B60" s="1922">
        <v>7</v>
      </c>
      <c r="C60" s="1928"/>
      <c r="D60" s="1577"/>
      <c r="E60" s="1577"/>
      <c r="F60" s="1577"/>
      <c r="G60" s="1578"/>
      <c r="H60" s="1926" t="s">
        <v>79</v>
      </c>
      <c r="I60" s="285" t="s">
        <v>47</v>
      </c>
      <c r="J60" s="300"/>
      <c r="K60" s="300"/>
      <c r="L60" s="300"/>
      <c r="M60" s="300"/>
      <c r="N60" s="300"/>
      <c r="O60" s="300"/>
      <c r="P60" s="300"/>
      <c r="Q60" s="300"/>
      <c r="R60" s="300"/>
      <c r="S60" s="300"/>
      <c r="T60" s="300"/>
      <c r="U60" s="300"/>
      <c r="V60" s="287">
        <f t="shared" si="10"/>
        <v>0</v>
      </c>
      <c r="W60" s="1931"/>
      <c r="X60" s="288">
        <f>V60*W60</f>
        <v>0</v>
      </c>
      <c r="Y60" s="1922"/>
      <c r="Z60" s="1577"/>
      <c r="AA60" s="1578"/>
      <c r="AB60" s="1922"/>
      <c r="AC60" s="1577"/>
      <c r="AD60" s="1578"/>
      <c r="AE60" s="303"/>
      <c r="AF60" s="303"/>
      <c r="AG60" s="1922"/>
      <c r="AH60" s="1577"/>
      <c r="AI60" s="1578"/>
      <c r="AJ60" s="303"/>
      <c r="AK60" s="304"/>
      <c r="AL60" s="304"/>
      <c r="AM60" s="1922"/>
      <c r="AN60" s="1577"/>
      <c r="AO60" s="1747"/>
      <c r="AP60" s="264"/>
      <c r="AQ60" s="264"/>
      <c r="AR60" s="264"/>
      <c r="AS60" s="264"/>
      <c r="AT60" s="264"/>
      <c r="AU60" s="264"/>
      <c r="AV60" s="264"/>
      <c r="AW60" s="264"/>
      <c r="AX60" s="264"/>
    </row>
    <row r="61" spans="1:50" ht="12.75" hidden="1" customHeight="1">
      <c r="A61" s="1681"/>
      <c r="B61" s="1536"/>
      <c r="C61" s="1557"/>
      <c r="D61" s="1579"/>
      <c r="E61" s="1579"/>
      <c r="F61" s="1579"/>
      <c r="G61" s="1580"/>
      <c r="H61" s="1927"/>
      <c r="I61" s="305" t="s">
        <v>48</v>
      </c>
      <c r="J61" s="300"/>
      <c r="K61" s="300"/>
      <c r="L61" s="300"/>
      <c r="M61" s="300"/>
      <c r="N61" s="300"/>
      <c r="O61" s="300"/>
      <c r="P61" s="300"/>
      <c r="Q61" s="300"/>
      <c r="R61" s="300"/>
      <c r="S61" s="300"/>
      <c r="T61" s="300"/>
      <c r="U61" s="300"/>
      <c r="V61" s="306">
        <f t="shared" si="10"/>
        <v>0</v>
      </c>
      <c r="W61" s="1961"/>
      <c r="X61" s="307">
        <f>+V61*W60</f>
        <v>0</v>
      </c>
      <c r="Y61" s="1557"/>
      <c r="Z61" s="1579"/>
      <c r="AA61" s="1580"/>
      <c r="AB61" s="1557"/>
      <c r="AC61" s="1579"/>
      <c r="AD61" s="1580"/>
      <c r="AE61" s="303"/>
      <c r="AF61" s="303"/>
      <c r="AG61" s="1557"/>
      <c r="AH61" s="1579"/>
      <c r="AI61" s="1580"/>
      <c r="AJ61" s="303"/>
      <c r="AK61" s="304"/>
      <c r="AL61" s="304"/>
      <c r="AM61" s="1557"/>
      <c r="AN61" s="1579"/>
      <c r="AO61" s="1923"/>
      <c r="AP61" s="264"/>
      <c r="AQ61" s="264"/>
      <c r="AR61" s="264"/>
      <c r="AS61" s="264"/>
      <c r="AT61" s="264"/>
      <c r="AU61" s="264"/>
      <c r="AV61" s="264"/>
      <c r="AW61" s="264"/>
      <c r="AX61" s="264"/>
    </row>
    <row r="62" spans="1:50" ht="12.75" customHeight="1">
      <c r="A62" s="1932"/>
      <c r="B62" s="1944" t="s">
        <v>85</v>
      </c>
      <c r="C62" s="1577"/>
      <c r="D62" s="1577"/>
      <c r="E62" s="1577"/>
      <c r="F62" s="1577"/>
      <c r="G62" s="1578"/>
      <c r="H62" s="1925" t="s">
        <v>79</v>
      </c>
      <c r="I62" s="308" t="s">
        <v>47</v>
      </c>
      <c r="J62" s="364">
        <f>+J48*$W$8+J50*$W$10+J52*$W$12+J54*$W$14+J56*$W$16+J58*$W$18+J60*$W$20</f>
        <v>0</v>
      </c>
      <c r="K62" s="340">
        <f t="shared" ref="K62:U62" si="11">+K48*$W$48+K50*$W$50+K52*$W$52+K54*$W$54+K56*$W$56+K58*$W$58+K60*$W$60</f>
        <v>0</v>
      </c>
      <c r="L62" s="340">
        <f t="shared" si="11"/>
        <v>0</v>
      </c>
      <c r="M62" s="340">
        <f t="shared" si="11"/>
        <v>0</v>
      </c>
      <c r="N62" s="340">
        <f t="shared" si="11"/>
        <v>0</v>
      </c>
      <c r="O62" s="340">
        <f t="shared" si="11"/>
        <v>0.25</v>
      </c>
      <c r="P62" s="340">
        <f t="shared" si="11"/>
        <v>0.25</v>
      </c>
      <c r="Q62" s="340">
        <f t="shared" si="11"/>
        <v>9.9989999999999996E-2</v>
      </c>
      <c r="R62" s="340">
        <f t="shared" si="11"/>
        <v>0.14166499999999999</v>
      </c>
      <c r="S62" s="340">
        <f t="shared" si="11"/>
        <v>0.17499499999999998</v>
      </c>
      <c r="T62" s="340">
        <f t="shared" si="11"/>
        <v>4.1674999999999997E-2</v>
      </c>
      <c r="U62" s="340">
        <f t="shared" si="11"/>
        <v>4.1674999999999997E-2</v>
      </c>
      <c r="V62" s="312">
        <f t="shared" si="10"/>
        <v>1</v>
      </c>
      <c r="W62" s="1939">
        <f>SUM(W48+W50+W52+W54+W56+W58+W60)</f>
        <v>0.99999999999999989</v>
      </c>
      <c r="X62" s="312">
        <f>V62*W62</f>
        <v>0.99999999999999989</v>
      </c>
      <c r="Y62" s="1924"/>
      <c r="Z62" s="1577"/>
      <c r="AA62" s="1578"/>
      <c r="AB62" s="1924"/>
      <c r="AC62" s="1577"/>
      <c r="AD62" s="1578"/>
      <c r="AE62" s="1929"/>
      <c r="AF62" s="1929"/>
      <c r="AG62" s="1924"/>
      <c r="AH62" s="1577"/>
      <c r="AI62" s="1578"/>
      <c r="AJ62" s="1929"/>
      <c r="AK62" s="1929"/>
      <c r="AL62" s="1929"/>
      <c r="AM62" s="1924"/>
      <c r="AN62" s="1577"/>
      <c r="AO62" s="1578"/>
      <c r="AP62" s="314"/>
      <c r="AQ62" s="264"/>
      <c r="AR62" s="264"/>
      <c r="AS62" s="264"/>
      <c r="AT62" s="264"/>
      <c r="AU62" s="264"/>
      <c r="AV62" s="264"/>
      <c r="AW62" s="264"/>
      <c r="AX62" s="264"/>
    </row>
    <row r="63" spans="1:50" ht="12.75" customHeight="1">
      <c r="A63" s="1533"/>
      <c r="B63" s="1537"/>
      <c r="C63" s="1550"/>
      <c r="D63" s="1550"/>
      <c r="E63" s="1550"/>
      <c r="F63" s="1550"/>
      <c r="G63" s="1551"/>
      <c r="H63" s="1533"/>
      <c r="I63" s="316" t="s">
        <v>48</v>
      </c>
      <c r="J63" s="318">
        <f t="shared" ref="J63:N63" si="12">J49+J51+J53+J55+J57+J59+J61</f>
        <v>0</v>
      </c>
      <c r="K63" s="318">
        <f t="shared" si="12"/>
        <v>0</v>
      </c>
      <c r="L63" s="318">
        <f t="shared" si="12"/>
        <v>0</v>
      </c>
      <c r="M63" s="318">
        <f t="shared" si="12"/>
        <v>0</v>
      </c>
      <c r="N63" s="318">
        <f t="shared" si="12"/>
        <v>0</v>
      </c>
      <c r="O63" s="318">
        <f t="shared" ref="O63:P63" si="13">O49*W48+O51*W50+O53*W52</f>
        <v>0.25</v>
      </c>
      <c r="P63" s="318">
        <f t="shared" si="13"/>
        <v>0.25</v>
      </c>
      <c r="Q63" s="318">
        <f>Q49*W48+Q51*W50+Q53*W52</f>
        <v>9.9989999999999996E-2</v>
      </c>
      <c r="R63" s="318">
        <f>R49*W48+R51*W50+R53*W52</f>
        <v>0.14166499999999999</v>
      </c>
      <c r="S63" s="318">
        <f t="shared" ref="S63:U63" si="14">S49+S51+S53+S55+S57+S59+S61</f>
        <v>0</v>
      </c>
      <c r="T63" s="318">
        <f t="shared" si="14"/>
        <v>0</v>
      </c>
      <c r="U63" s="318">
        <f t="shared" si="14"/>
        <v>0</v>
      </c>
      <c r="V63" s="319">
        <f t="shared" si="10"/>
        <v>0.74165499999999995</v>
      </c>
      <c r="W63" s="1533"/>
      <c r="X63" s="320">
        <f>+V63*W62</f>
        <v>0.74165499999999984</v>
      </c>
      <c r="Y63" s="1537"/>
      <c r="Z63" s="1550"/>
      <c r="AA63" s="1551"/>
      <c r="AB63" s="1537"/>
      <c r="AC63" s="1550"/>
      <c r="AD63" s="1551"/>
      <c r="AE63" s="1533"/>
      <c r="AF63" s="1533"/>
      <c r="AG63" s="1537"/>
      <c r="AH63" s="1550"/>
      <c r="AI63" s="1551"/>
      <c r="AJ63" s="1533"/>
      <c r="AK63" s="1533"/>
      <c r="AL63" s="1533"/>
      <c r="AM63" s="1537"/>
      <c r="AN63" s="1550"/>
      <c r="AO63" s="1551"/>
      <c r="AP63" s="314"/>
      <c r="AQ63" s="264"/>
      <c r="AR63" s="264"/>
      <c r="AS63" s="264"/>
      <c r="AT63" s="264"/>
      <c r="AU63" s="264"/>
      <c r="AV63" s="264"/>
      <c r="AW63" s="264"/>
      <c r="AX63" s="264"/>
    </row>
    <row r="64" spans="1:50" ht="24.75" customHeight="1">
      <c r="A64" s="1967" t="s">
        <v>106</v>
      </c>
      <c r="B64" s="1555"/>
      <c r="C64" s="255" t="s">
        <v>107</v>
      </c>
      <c r="D64" s="255" t="s">
        <v>108</v>
      </c>
      <c r="E64" s="255" t="s">
        <v>28</v>
      </c>
      <c r="F64" s="255" t="s">
        <v>109</v>
      </c>
      <c r="G64" s="256" t="s">
        <v>110</v>
      </c>
      <c r="H64" s="1935" t="s">
        <v>111</v>
      </c>
      <c r="I64" s="1937"/>
      <c r="J64" s="261" t="s">
        <v>63</v>
      </c>
      <c r="K64" s="261" t="s">
        <v>64</v>
      </c>
      <c r="L64" s="261" t="s">
        <v>65</v>
      </c>
      <c r="M64" s="261" t="s">
        <v>66</v>
      </c>
      <c r="N64" s="261" t="s">
        <v>67</v>
      </c>
      <c r="O64" s="261" t="s">
        <v>68</v>
      </c>
      <c r="P64" s="261" t="s">
        <v>69</v>
      </c>
      <c r="Q64" s="261" t="s">
        <v>70</v>
      </c>
      <c r="R64" s="261" t="s">
        <v>71</v>
      </c>
      <c r="S64" s="261" t="s">
        <v>72</v>
      </c>
      <c r="T64" s="261" t="s">
        <v>73</v>
      </c>
      <c r="U64" s="261" t="s">
        <v>74</v>
      </c>
      <c r="V64" s="261" t="s">
        <v>75</v>
      </c>
      <c r="W64" s="261" t="s">
        <v>76</v>
      </c>
      <c r="X64" s="261" t="s">
        <v>77</v>
      </c>
      <c r="Y64" s="1935" t="s">
        <v>112</v>
      </c>
      <c r="Z64" s="1936"/>
      <c r="AA64" s="1937"/>
      <c r="AB64" s="1935" t="s">
        <v>113</v>
      </c>
      <c r="AC64" s="1936"/>
      <c r="AD64" s="1937"/>
      <c r="AE64" s="262" t="s">
        <v>114</v>
      </c>
      <c r="AF64" s="262" t="s">
        <v>115</v>
      </c>
      <c r="AG64" s="1935" t="s">
        <v>116</v>
      </c>
      <c r="AH64" s="1936"/>
      <c r="AI64" s="1937"/>
      <c r="AJ64" s="262" t="s">
        <v>117</v>
      </c>
      <c r="AK64" s="262" t="s">
        <v>118</v>
      </c>
      <c r="AL64" s="262" t="s">
        <v>119</v>
      </c>
      <c r="AM64" s="1935" t="s">
        <v>120</v>
      </c>
      <c r="AN64" s="1936"/>
      <c r="AO64" s="1954"/>
      <c r="AP64" s="264"/>
      <c r="AQ64" s="264"/>
      <c r="AR64" s="264"/>
      <c r="AS64" s="264"/>
      <c r="AT64" s="264"/>
      <c r="AU64" s="264"/>
      <c r="AV64" s="264"/>
      <c r="AW64" s="264"/>
      <c r="AX64" s="264"/>
    </row>
    <row r="65" spans="1:50" ht="40.5" customHeight="1">
      <c r="A65" s="1733"/>
      <c r="B65" s="1548"/>
      <c r="C65" s="1932" t="str">
        <f>+C45</f>
        <v>GIT Geodesia</v>
      </c>
      <c r="D65" s="1932" t="s">
        <v>209</v>
      </c>
      <c r="E65" s="1932">
        <v>2400</v>
      </c>
      <c r="F65" s="1932" t="s">
        <v>1488</v>
      </c>
      <c r="G65" s="1932" t="s">
        <v>254</v>
      </c>
      <c r="H65" s="1951" t="s">
        <v>47</v>
      </c>
      <c r="I65" s="1583"/>
      <c r="J65" s="773"/>
      <c r="K65" s="323">
        <v>87.263999999999996</v>
      </c>
      <c r="L65" s="323">
        <v>202.46399999999997</v>
      </c>
      <c r="M65" s="323">
        <v>231.26400000000001</v>
      </c>
      <c r="N65" s="323">
        <v>231.26400000000001</v>
      </c>
      <c r="O65" s="323">
        <v>231.26400000000001</v>
      </c>
      <c r="P65" s="323">
        <v>231.26400000000001</v>
      </c>
      <c r="Q65" s="323">
        <v>231.26400000000001</v>
      </c>
      <c r="R65" s="323">
        <v>231.26400000000001</v>
      </c>
      <c r="S65" s="323">
        <v>231.26400000000001</v>
      </c>
      <c r="T65" s="323">
        <v>231.26400000000001</v>
      </c>
      <c r="U65" s="323">
        <v>260.15999999999997</v>
      </c>
      <c r="V65" s="269">
        <f t="shared" ref="V65:V66" si="15">SUM(J65:U65)</f>
        <v>2400.0000000000005</v>
      </c>
      <c r="W65" s="1964">
        <v>0.05</v>
      </c>
      <c r="X65" s="270">
        <f>+(V65/V65)*W65</f>
        <v>0.05</v>
      </c>
      <c r="Y65" s="1962" t="s">
        <v>1489</v>
      </c>
      <c r="Z65" s="1577"/>
      <c r="AA65" s="1578"/>
      <c r="AB65" s="1962" t="s">
        <v>1490</v>
      </c>
      <c r="AC65" s="1577"/>
      <c r="AD65" s="1578"/>
      <c r="AE65" s="1992" t="s">
        <v>1491</v>
      </c>
      <c r="AF65" s="1953" t="s">
        <v>1492</v>
      </c>
      <c r="AG65" s="1962" t="s">
        <v>1493</v>
      </c>
      <c r="AH65" s="1577"/>
      <c r="AI65" s="1578"/>
      <c r="AJ65" s="1953" t="s">
        <v>1494</v>
      </c>
      <c r="AK65" s="1953" t="s">
        <v>1495</v>
      </c>
      <c r="AL65" s="1953" t="s">
        <v>1496</v>
      </c>
      <c r="AM65" s="1962" t="s">
        <v>1497</v>
      </c>
      <c r="AN65" s="1577"/>
      <c r="AO65" s="1578"/>
      <c r="AP65" s="264"/>
      <c r="AQ65" s="264"/>
      <c r="AR65" s="264"/>
      <c r="AS65" s="264"/>
      <c r="AT65" s="264"/>
      <c r="AU65" s="264"/>
      <c r="AV65" s="264"/>
      <c r="AW65" s="264"/>
      <c r="AX65" s="264"/>
    </row>
    <row r="66" spans="1:50" ht="40.5" customHeight="1">
      <c r="A66" s="1968"/>
      <c r="B66" s="1580"/>
      <c r="C66" s="1558"/>
      <c r="D66" s="1558"/>
      <c r="E66" s="1558"/>
      <c r="F66" s="1558"/>
      <c r="G66" s="1558"/>
      <c r="H66" s="1942" t="s">
        <v>78</v>
      </c>
      <c r="I66" s="1580"/>
      <c r="J66" s="762"/>
      <c r="K66" s="327">
        <v>87</v>
      </c>
      <c r="L66" s="327">
        <v>145</v>
      </c>
      <c r="M66" s="327">
        <v>202</v>
      </c>
      <c r="N66" s="327">
        <v>235</v>
      </c>
      <c r="O66" s="327">
        <v>231</v>
      </c>
      <c r="P66" s="327">
        <v>231</v>
      </c>
      <c r="Q66" s="327">
        <v>231</v>
      </c>
      <c r="R66" s="327">
        <v>231</v>
      </c>
      <c r="S66" s="751"/>
      <c r="T66" s="751"/>
      <c r="U66" s="751"/>
      <c r="V66" s="280">
        <f t="shared" si="15"/>
        <v>1593</v>
      </c>
      <c r="W66" s="1532"/>
      <c r="X66" s="270">
        <f>+V66/V65*W65</f>
        <v>3.3187499999999995E-2</v>
      </c>
      <c r="Y66" s="1557"/>
      <c r="Z66" s="1579"/>
      <c r="AA66" s="1580"/>
      <c r="AB66" s="1557"/>
      <c r="AC66" s="1579"/>
      <c r="AD66" s="1580"/>
      <c r="AE66" s="1558"/>
      <c r="AF66" s="1558"/>
      <c r="AG66" s="1557"/>
      <c r="AH66" s="1579"/>
      <c r="AI66" s="1580"/>
      <c r="AJ66" s="1558"/>
      <c r="AK66" s="1558"/>
      <c r="AL66" s="1558"/>
      <c r="AM66" s="1557"/>
      <c r="AN66" s="1579"/>
      <c r="AO66" s="1580"/>
      <c r="AP66" s="264"/>
      <c r="AQ66" s="264"/>
      <c r="AR66" s="264"/>
      <c r="AS66" s="264"/>
      <c r="AT66" s="264"/>
      <c r="AU66" s="264"/>
      <c r="AV66" s="264"/>
      <c r="AW66" s="264"/>
      <c r="AX66" s="264"/>
    </row>
    <row r="67" spans="1:50" ht="12.75" customHeight="1">
      <c r="A67" s="1966" t="s">
        <v>1501</v>
      </c>
      <c r="B67" s="1952" t="s">
        <v>34</v>
      </c>
      <c r="C67" s="1582"/>
      <c r="D67" s="1582"/>
      <c r="E67" s="1582"/>
      <c r="F67" s="1582"/>
      <c r="G67" s="1582"/>
      <c r="H67" s="1582"/>
      <c r="I67" s="1582"/>
      <c r="J67" s="1582"/>
      <c r="K67" s="1582"/>
      <c r="L67" s="1582"/>
      <c r="M67" s="1582"/>
      <c r="N67" s="1582"/>
      <c r="O67" s="1582"/>
      <c r="P67" s="1582"/>
      <c r="Q67" s="1582"/>
      <c r="R67" s="1582"/>
      <c r="S67" s="1582"/>
      <c r="T67" s="1582"/>
      <c r="U67" s="1582"/>
      <c r="V67" s="1582"/>
      <c r="W67" s="1582"/>
      <c r="X67" s="1582"/>
      <c r="Y67" s="1582"/>
      <c r="Z67" s="1582"/>
      <c r="AA67" s="1582"/>
      <c r="AB67" s="1582"/>
      <c r="AC67" s="1582"/>
      <c r="AD67" s="1582"/>
      <c r="AE67" s="1582"/>
      <c r="AF67" s="1582"/>
      <c r="AG67" s="1582"/>
      <c r="AH67" s="1582"/>
      <c r="AI67" s="1582"/>
      <c r="AJ67" s="1582"/>
      <c r="AK67" s="1582"/>
      <c r="AL67" s="1582"/>
      <c r="AM67" s="1582"/>
      <c r="AN67" s="1582"/>
      <c r="AO67" s="1751"/>
      <c r="AP67" s="264"/>
      <c r="AQ67" s="264"/>
      <c r="AR67" s="264"/>
      <c r="AS67" s="264"/>
      <c r="AT67" s="264"/>
      <c r="AU67" s="264"/>
      <c r="AV67" s="264"/>
      <c r="AW67" s="264"/>
      <c r="AX67" s="264"/>
    </row>
    <row r="68" spans="1:50" ht="35.25" customHeight="1">
      <c r="A68" s="1539"/>
      <c r="B68" s="1922">
        <v>1</v>
      </c>
      <c r="C68" s="2010" t="s">
        <v>1503</v>
      </c>
      <c r="D68" s="1577"/>
      <c r="E68" s="1577"/>
      <c r="F68" s="1577"/>
      <c r="G68" s="1578"/>
      <c r="H68" s="1941" t="s">
        <v>79</v>
      </c>
      <c r="I68" s="377" t="s">
        <v>47</v>
      </c>
      <c r="J68" s="286"/>
      <c r="K68" s="361">
        <v>9.0899999999999995E-2</v>
      </c>
      <c r="L68" s="361">
        <v>9.0899999999999995E-2</v>
      </c>
      <c r="M68" s="361">
        <v>9.0899999999999995E-2</v>
      </c>
      <c r="N68" s="361">
        <v>9.0899999999999995E-2</v>
      </c>
      <c r="O68" s="361">
        <v>9.0899999999999995E-2</v>
      </c>
      <c r="P68" s="361">
        <v>9.0899999999999995E-2</v>
      </c>
      <c r="Q68" s="361">
        <v>9.0899999999999995E-2</v>
      </c>
      <c r="R68" s="361">
        <v>9.0899999999999995E-2</v>
      </c>
      <c r="S68" s="361">
        <v>9.0899999999999995E-2</v>
      </c>
      <c r="T68" s="361">
        <v>9.0899999999999995E-2</v>
      </c>
      <c r="U68" s="361">
        <v>9.0999999999999998E-2</v>
      </c>
      <c r="V68" s="287">
        <f t="shared" ref="V68:V83" si="16">SUM(J68:U68)</f>
        <v>0.99999999999999989</v>
      </c>
      <c r="W68" s="1960">
        <v>0.4</v>
      </c>
      <c r="X68" s="288">
        <f>V68*W68</f>
        <v>0.39999999999999997</v>
      </c>
      <c r="Y68" s="1946" t="s">
        <v>1506</v>
      </c>
      <c r="Z68" s="1577"/>
      <c r="AA68" s="1578"/>
      <c r="AB68" s="1946" t="s">
        <v>1507</v>
      </c>
      <c r="AC68" s="1577"/>
      <c r="AD68" s="1578"/>
      <c r="AE68" s="1957" t="s">
        <v>1508</v>
      </c>
      <c r="AF68" s="1957" t="s">
        <v>1509</v>
      </c>
      <c r="AG68" s="1946" t="s">
        <v>1510</v>
      </c>
      <c r="AH68" s="1577"/>
      <c r="AI68" s="1578"/>
      <c r="AJ68" s="1957" t="s">
        <v>1511</v>
      </c>
      <c r="AK68" s="1957" t="s">
        <v>1512</v>
      </c>
      <c r="AL68" s="1957" t="s">
        <v>1513</v>
      </c>
      <c r="AM68" s="1946" t="s">
        <v>1513</v>
      </c>
      <c r="AN68" s="1577"/>
      <c r="AO68" s="1747"/>
      <c r="AP68" s="264"/>
      <c r="AQ68" s="264"/>
      <c r="AR68" s="264"/>
      <c r="AS68" s="264"/>
      <c r="AT68" s="264"/>
      <c r="AU68" s="264"/>
      <c r="AV68" s="264"/>
      <c r="AW68" s="264"/>
      <c r="AX68" s="264"/>
    </row>
    <row r="69" spans="1:50" ht="35.25" customHeight="1">
      <c r="A69" s="1539"/>
      <c r="B69" s="1557"/>
      <c r="C69" s="1557"/>
      <c r="D69" s="1579"/>
      <c r="E69" s="1579"/>
      <c r="F69" s="1579"/>
      <c r="G69" s="1580"/>
      <c r="H69" s="1558"/>
      <c r="I69" s="377" t="s">
        <v>48</v>
      </c>
      <c r="J69" s="293"/>
      <c r="K69" s="363">
        <v>9.0899999999999995E-2</v>
      </c>
      <c r="L69" s="363">
        <v>9.0899999999999995E-2</v>
      </c>
      <c r="M69" s="363">
        <v>9.0899999999999995E-2</v>
      </c>
      <c r="N69" s="363">
        <v>9.9000000000000005E-2</v>
      </c>
      <c r="O69" s="363">
        <v>9.0899999999999995E-2</v>
      </c>
      <c r="P69" s="363">
        <v>9.0899999999999995E-2</v>
      </c>
      <c r="Q69" s="363">
        <v>9.0899999999999995E-2</v>
      </c>
      <c r="R69" s="363">
        <v>9.0899999999999995E-2</v>
      </c>
      <c r="S69" s="362"/>
      <c r="T69" s="362"/>
      <c r="U69" s="362"/>
      <c r="V69" s="295">
        <f t="shared" si="16"/>
        <v>0.73529999999999995</v>
      </c>
      <c r="W69" s="1558"/>
      <c r="X69" s="296">
        <f>+V69*W68</f>
        <v>0.29411999999999999</v>
      </c>
      <c r="Y69" s="1557"/>
      <c r="Z69" s="1579"/>
      <c r="AA69" s="1580"/>
      <c r="AB69" s="1557"/>
      <c r="AC69" s="1579"/>
      <c r="AD69" s="1580"/>
      <c r="AE69" s="1558"/>
      <c r="AF69" s="1558"/>
      <c r="AG69" s="1557"/>
      <c r="AH69" s="1579"/>
      <c r="AI69" s="1580"/>
      <c r="AJ69" s="1558"/>
      <c r="AK69" s="1558"/>
      <c r="AL69" s="1558"/>
      <c r="AM69" s="1557"/>
      <c r="AN69" s="1579"/>
      <c r="AO69" s="1923"/>
      <c r="AP69" s="264"/>
      <c r="AQ69" s="264"/>
      <c r="AR69" s="264"/>
      <c r="AS69" s="264"/>
      <c r="AT69" s="264"/>
      <c r="AU69" s="264"/>
      <c r="AV69" s="264"/>
      <c r="AW69" s="264"/>
      <c r="AX69" s="264"/>
    </row>
    <row r="70" spans="1:50" ht="98.25" customHeight="1">
      <c r="A70" s="1539"/>
      <c r="B70" s="1922">
        <v>2</v>
      </c>
      <c r="C70" s="2010" t="s">
        <v>1515</v>
      </c>
      <c r="D70" s="1577"/>
      <c r="E70" s="1577"/>
      <c r="F70" s="1577"/>
      <c r="G70" s="1578"/>
      <c r="H70" s="1941" t="s">
        <v>79</v>
      </c>
      <c r="I70" s="377" t="s">
        <v>47</v>
      </c>
      <c r="J70" s="286"/>
      <c r="K70" s="286"/>
      <c r="L70" s="361">
        <v>0.08</v>
      </c>
      <c r="M70" s="361">
        <v>0.1</v>
      </c>
      <c r="N70" s="361">
        <v>0.1</v>
      </c>
      <c r="O70" s="361">
        <v>0.1</v>
      </c>
      <c r="P70" s="361">
        <v>0.1</v>
      </c>
      <c r="Q70" s="361">
        <v>0.1</v>
      </c>
      <c r="R70" s="361">
        <v>0.1</v>
      </c>
      <c r="S70" s="361">
        <v>0.1</v>
      </c>
      <c r="T70" s="361">
        <v>0.1</v>
      </c>
      <c r="U70" s="361">
        <v>0.12</v>
      </c>
      <c r="V70" s="287">
        <f t="shared" si="16"/>
        <v>0.99999999999999989</v>
      </c>
      <c r="W70" s="1960">
        <v>0.3</v>
      </c>
      <c r="X70" s="288">
        <f>V70*W70</f>
        <v>0.29999999999999993</v>
      </c>
      <c r="Y70" s="1946" t="s">
        <v>1517</v>
      </c>
      <c r="Z70" s="1577"/>
      <c r="AA70" s="1578"/>
      <c r="AB70" s="1946" t="s">
        <v>1518</v>
      </c>
      <c r="AC70" s="1577"/>
      <c r="AD70" s="1578"/>
      <c r="AE70" s="1957" t="s">
        <v>1519</v>
      </c>
      <c r="AF70" s="1957" t="s">
        <v>1520</v>
      </c>
      <c r="AG70" s="1946" t="s">
        <v>1521</v>
      </c>
      <c r="AH70" s="1577"/>
      <c r="AI70" s="1578"/>
      <c r="AJ70" s="1957" t="s">
        <v>1522</v>
      </c>
      <c r="AK70" s="1957" t="s">
        <v>1523</v>
      </c>
      <c r="AL70" s="1957" t="s">
        <v>1524</v>
      </c>
      <c r="AM70" s="1946" t="s">
        <v>1525</v>
      </c>
      <c r="AN70" s="1577"/>
      <c r="AO70" s="1747"/>
      <c r="AP70" s="264"/>
      <c r="AQ70" s="264"/>
      <c r="AR70" s="264"/>
      <c r="AS70" s="264"/>
      <c r="AT70" s="264"/>
      <c r="AU70" s="264"/>
      <c r="AV70" s="264"/>
      <c r="AW70" s="264"/>
      <c r="AX70" s="264"/>
    </row>
    <row r="71" spans="1:50" ht="68.25" customHeight="1">
      <c r="A71" s="1539"/>
      <c r="B71" s="1557"/>
      <c r="C71" s="1557"/>
      <c r="D71" s="1579"/>
      <c r="E71" s="1579"/>
      <c r="F71" s="1579"/>
      <c r="G71" s="1580"/>
      <c r="H71" s="1558"/>
      <c r="I71" s="377" t="s">
        <v>48</v>
      </c>
      <c r="J71" s="293"/>
      <c r="K71" s="293"/>
      <c r="L71" s="363">
        <v>0.04</v>
      </c>
      <c r="M71" s="363">
        <v>0.08</v>
      </c>
      <c r="N71" s="363">
        <v>9.7000000000000003E-2</v>
      </c>
      <c r="O71" s="363">
        <v>0.1</v>
      </c>
      <c r="P71" s="363">
        <v>0.1</v>
      </c>
      <c r="Q71" s="363">
        <v>0.1</v>
      </c>
      <c r="R71" s="363">
        <v>0.1</v>
      </c>
      <c r="S71" s="362"/>
      <c r="T71" s="362"/>
      <c r="U71" s="362"/>
      <c r="V71" s="295">
        <f t="shared" si="16"/>
        <v>0.61699999999999999</v>
      </c>
      <c r="W71" s="1558"/>
      <c r="X71" s="296">
        <f>+V71*W70</f>
        <v>0.18509999999999999</v>
      </c>
      <c r="Y71" s="1557"/>
      <c r="Z71" s="1579"/>
      <c r="AA71" s="1580"/>
      <c r="AB71" s="1557"/>
      <c r="AC71" s="1579"/>
      <c r="AD71" s="1580"/>
      <c r="AE71" s="1558"/>
      <c r="AF71" s="1558"/>
      <c r="AG71" s="1557"/>
      <c r="AH71" s="1579"/>
      <c r="AI71" s="1580"/>
      <c r="AJ71" s="1558"/>
      <c r="AK71" s="1558"/>
      <c r="AL71" s="1558"/>
      <c r="AM71" s="1557"/>
      <c r="AN71" s="1579"/>
      <c r="AO71" s="1923"/>
      <c r="AP71" s="264"/>
      <c r="AQ71" s="264"/>
      <c r="AR71" s="264"/>
      <c r="AS71" s="264"/>
      <c r="AT71" s="264"/>
      <c r="AU71" s="264"/>
      <c r="AV71" s="264"/>
      <c r="AW71" s="264"/>
      <c r="AX71" s="264"/>
    </row>
    <row r="72" spans="1:50" ht="59.25" customHeight="1">
      <c r="A72" s="1539"/>
      <c r="B72" s="1922">
        <v>3</v>
      </c>
      <c r="C72" s="2010" t="s">
        <v>1527</v>
      </c>
      <c r="D72" s="1577"/>
      <c r="E72" s="1577"/>
      <c r="F72" s="1577"/>
      <c r="G72" s="1578"/>
      <c r="H72" s="1941" t="s">
        <v>79</v>
      </c>
      <c r="I72" s="377" t="s">
        <v>47</v>
      </c>
      <c r="J72" s="286"/>
      <c r="K72" s="286"/>
      <c r="L72" s="361">
        <v>0.08</v>
      </c>
      <c r="M72" s="361">
        <v>0.1</v>
      </c>
      <c r="N72" s="361">
        <v>0.1</v>
      </c>
      <c r="O72" s="361">
        <v>0.1</v>
      </c>
      <c r="P72" s="361">
        <v>0.1</v>
      </c>
      <c r="Q72" s="361">
        <v>0.1</v>
      </c>
      <c r="R72" s="361">
        <v>0.1</v>
      </c>
      <c r="S72" s="361">
        <v>0.1</v>
      </c>
      <c r="T72" s="361">
        <v>0.1</v>
      </c>
      <c r="U72" s="361">
        <v>0.12</v>
      </c>
      <c r="V72" s="287">
        <f t="shared" si="16"/>
        <v>0.99999999999999989</v>
      </c>
      <c r="W72" s="1960">
        <v>0.3</v>
      </c>
      <c r="X72" s="288">
        <f>V72*W72</f>
        <v>0.29999999999999993</v>
      </c>
      <c r="Y72" s="1946" t="s">
        <v>1530</v>
      </c>
      <c r="Z72" s="1577"/>
      <c r="AA72" s="1578"/>
      <c r="AB72" s="1946" t="s">
        <v>1531</v>
      </c>
      <c r="AC72" s="1577"/>
      <c r="AD72" s="1578"/>
      <c r="AE72" s="1957" t="s">
        <v>1533</v>
      </c>
      <c r="AF72" s="1957" t="s">
        <v>1534</v>
      </c>
      <c r="AG72" s="1946" t="s">
        <v>1534</v>
      </c>
      <c r="AH72" s="1577"/>
      <c r="AI72" s="1578"/>
      <c r="AJ72" s="1957" t="s">
        <v>1536</v>
      </c>
      <c r="AK72" s="1957" t="s">
        <v>1537</v>
      </c>
      <c r="AL72" s="1957" t="s">
        <v>1538</v>
      </c>
      <c r="AM72" s="1946" t="s">
        <v>1538</v>
      </c>
      <c r="AN72" s="1577"/>
      <c r="AO72" s="1747"/>
      <c r="AP72" s="264"/>
      <c r="AQ72" s="264"/>
      <c r="AR72" s="264"/>
      <c r="AS72" s="264"/>
      <c r="AT72" s="264"/>
      <c r="AU72" s="264"/>
      <c r="AV72" s="264"/>
      <c r="AW72" s="264"/>
      <c r="AX72" s="264"/>
    </row>
    <row r="73" spans="1:50" ht="60" customHeight="1">
      <c r="A73" s="1539"/>
      <c r="B73" s="1557"/>
      <c r="C73" s="1557"/>
      <c r="D73" s="1579"/>
      <c r="E73" s="1579"/>
      <c r="F73" s="1579"/>
      <c r="G73" s="1580"/>
      <c r="H73" s="1558"/>
      <c r="I73" s="377" t="s">
        <v>48</v>
      </c>
      <c r="J73" s="293"/>
      <c r="K73" s="293"/>
      <c r="L73" s="363">
        <v>0.04</v>
      </c>
      <c r="M73" s="363">
        <v>0.08</v>
      </c>
      <c r="N73" s="363">
        <v>9.7000000000000003E-2</v>
      </c>
      <c r="O73" s="363">
        <v>0.1</v>
      </c>
      <c r="P73" s="363">
        <v>0.1</v>
      </c>
      <c r="Q73" s="363">
        <v>0.1</v>
      </c>
      <c r="R73" s="363">
        <v>0.1</v>
      </c>
      <c r="S73" s="362"/>
      <c r="T73" s="362"/>
      <c r="U73" s="362"/>
      <c r="V73" s="295">
        <f t="shared" si="16"/>
        <v>0.61699999999999999</v>
      </c>
      <c r="W73" s="1558"/>
      <c r="X73" s="296">
        <f>+V73*W72</f>
        <v>0.18509999999999999</v>
      </c>
      <c r="Y73" s="1557"/>
      <c r="Z73" s="1579"/>
      <c r="AA73" s="1580"/>
      <c r="AB73" s="1557"/>
      <c r="AC73" s="1579"/>
      <c r="AD73" s="1580"/>
      <c r="AE73" s="1558"/>
      <c r="AF73" s="1558"/>
      <c r="AG73" s="1557"/>
      <c r="AH73" s="1579"/>
      <c r="AI73" s="1580"/>
      <c r="AJ73" s="1558"/>
      <c r="AK73" s="1558"/>
      <c r="AL73" s="1558"/>
      <c r="AM73" s="1557"/>
      <c r="AN73" s="1579"/>
      <c r="AO73" s="1923"/>
      <c r="AP73" s="264"/>
      <c r="AQ73" s="264"/>
      <c r="AR73" s="264"/>
      <c r="AS73" s="264"/>
      <c r="AT73" s="264"/>
      <c r="AU73" s="264"/>
      <c r="AV73" s="264"/>
      <c r="AW73" s="264"/>
      <c r="AX73" s="264"/>
    </row>
    <row r="74" spans="1:50" ht="12.75" hidden="1" customHeight="1">
      <c r="A74" s="1539"/>
      <c r="B74" s="1922">
        <v>4</v>
      </c>
      <c r="C74" s="1928"/>
      <c r="D74" s="1577"/>
      <c r="E74" s="1577"/>
      <c r="F74" s="1577"/>
      <c r="G74" s="1578"/>
      <c r="H74" s="1926" t="s">
        <v>79</v>
      </c>
      <c r="I74" s="285" t="s">
        <v>47</v>
      </c>
      <c r="J74" s="300"/>
      <c r="K74" s="300"/>
      <c r="L74" s="300"/>
      <c r="M74" s="300"/>
      <c r="N74" s="300"/>
      <c r="O74" s="300"/>
      <c r="P74" s="300"/>
      <c r="Q74" s="300"/>
      <c r="R74" s="300"/>
      <c r="S74" s="300"/>
      <c r="T74" s="300"/>
      <c r="U74" s="300"/>
      <c r="V74" s="287">
        <f t="shared" si="16"/>
        <v>0</v>
      </c>
      <c r="W74" s="1960"/>
      <c r="X74" s="288">
        <f>V74*W74</f>
        <v>0</v>
      </c>
      <c r="Y74" s="1922"/>
      <c r="Z74" s="1577"/>
      <c r="AA74" s="1578"/>
      <c r="AB74" s="1922"/>
      <c r="AC74" s="1577"/>
      <c r="AD74" s="1578"/>
      <c r="AE74" s="303"/>
      <c r="AF74" s="303"/>
      <c r="AG74" s="1922"/>
      <c r="AH74" s="1577"/>
      <c r="AI74" s="1578"/>
      <c r="AJ74" s="303"/>
      <c r="AK74" s="303"/>
      <c r="AL74" s="303"/>
      <c r="AM74" s="1922"/>
      <c r="AN74" s="1577"/>
      <c r="AO74" s="1747"/>
      <c r="AP74" s="264"/>
      <c r="AQ74" s="264"/>
      <c r="AR74" s="264"/>
      <c r="AS74" s="264"/>
      <c r="AT74" s="264"/>
      <c r="AU74" s="264"/>
      <c r="AV74" s="264"/>
      <c r="AW74" s="264"/>
      <c r="AX74" s="264"/>
    </row>
    <row r="75" spans="1:50" ht="12.75" hidden="1" customHeight="1">
      <c r="A75" s="1539"/>
      <c r="B75" s="1557"/>
      <c r="C75" s="1557"/>
      <c r="D75" s="1579"/>
      <c r="E75" s="1579"/>
      <c r="F75" s="1579"/>
      <c r="G75" s="1580"/>
      <c r="H75" s="1930"/>
      <c r="I75" s="291" t="s">
        <v>48</v>
      </c>
      <c r="J75" s="300"/>
      <c r="K75" s="300"/>
      <c r="L75" s="300"/>
      <c r="M75" s="300"/>
      <c r="N75" s="300"/>
      <c r="O75" s="300"/>
      <c r="P75" s="300"/>
      <c r="Q75" s="300"/>
      <c r="R75" s="300"/>
      <c r="S75" s="300"/>
      <c r="T75" s="300"/>
      <c r="U75" s="300"/>
      <c r="V75" s="299">
        <f t="shared" si="16"/>
        <v>0</v>
      </c>
      <c r="W75" s="1558"/>
      <c r="X75" s="296">
        <f>+V75*W74</f>
        <v>0</v>
      </c>
      <c r="Y75" s="1557"/>
      <c r="Z75" s="1579"/>
      <c r="AA75" s="1580"/>
      <c r="AB75" s="1557"/>
      <c r="AC75" s="1579"/>
      <c r="AD75" s="1580"/>
      <c r="AE75" s="303"/>
      <c r="AF75" s="303"/>
      <c r="AG75" s="1557"/>
      <c r="AH75" s="1579"/>
      <c r="AI75" s="1580"/>
      <c r="AJ75" s="303"/>
      <c r="AK75" s="303"/>
      <c r="AL75" s="303"/>
      <c r="AM75" s="1557"/>
      <c r="AN75" s="1579"/>
      <c r="AO75" s="1923"/>
      <c r="AP75" s="264"/>
      <c r="AQ75" s="264"/>
      <c r="AR75" s="264"/>
      <c r="AS75" s="264"/>
      <c r="AT75" s="264"/>
      <c r="AU75" s="264"/>
      <c r="AV75" s="264"/>
      <c r="AW75" s="264"/>
      <c r="AX75" s="264"/>
    </row>
    <row r="76" spans="1:50" ht="12.75" hidden="1" customHeight="1">
      <c r="A76" s="1539"/>
      <c r="B76" s="1922">
        <v>5</v>
      </c>
      <c r="C76" s="1928"/>
      <c r="D76" s="1577"/>
      <c r="E76" s="1577"/>
      <c r="F76" s="1577"/>
      <c r="G76" s="1578"/>
      <c r="H76" s="1926" t="s">
        <v>79</v>
      </c>
      <c r="I76" s="285" t="s">
        <v>47</v>
      </c>
      <c r="J76" s="300"/>
      <c r="K76" s="300"/>
      <c r="L76" s="300"/>
      <c r="M76" s="300"/>
      <c r="N76" s="300"/>
      <c r="O76" s="300"/>
      <c r="P76" s="300"/>
      <c r="Q76" s="300"/>
      <c r="R76" s="300"/>
      <c r="S76" s="300"/>
      <c r="T76" s="300"/>
      <c r="U76" s="300"/>
      <c r="V76" s="287">
        <f t="shared" si="16"/>
        <v>0</v>
      </c>
      <c r="W76" s="1931"/>
      <c r="X76" s="288">
        <f>V76*W76</f>
        <v>0</v>
      </c>
      <c r="Y76" s="1922"/>
      <c r="Z76" s="1577"/>
      <c r="AA76" s="1578"/>
      <c r="AB76" s="1922"/>
      <c r="AC76" s="1577"/>
      <c r="AD76" s="1578"/>
      <c r="AE76" s="303"/>
      <c r="AF76" s="303"/>
      <c r="AG76" s="1922"/>
      <c r="AH76" s="1577"/>
      <c r="AI76" s="1578"/>
      <c r="AJ76" s="303"/>
      <c r="AK76" s="303"/>
      <c r="AL76" s="303"/>
      <c r="AM76" s="1922"/>
      <c r="AN76" s="1577"/>
      <c r="AO76" s="1747"/>
      <c r="AP76" s="264"/>
      <c r="AQ76" s="264"/>
      <c r="AR76" s="264"/>
      <c r="AS76" s="264"/>
      <c r="AT76" s="264"/>
      <c r="AU76" s="264"/>
      <c r="AV76" s="264"/>
      <c r="AW76" s="264"/>
      <c r="AX76" s="264"/>
    </row>
    <row r="77" spans="1:50" ht="12.75" hidden="1" customHeight="1">
      <c r="A77" s="1539"/>
      <c r="B77" s="1557"/>
      <c r="C77" s="1557"/>
      <c r="D77" s="1579"/>
      <c r="E77" s="1579"/>
      <c r="F77" s="1579"/>
      <c r="G77" s="1580"/>
      <c r="H77" s="1930"/>
      <c r="I77" s="291" t="s">
        <v>48</v>
      </c>
      <c r="J77" s="300"/>
      <c r="K77" s="300"/>
      <c r="L77" s="300"/>
      <c r="M77" s="300"/>
      <c r="N77" s="300"/>
      <c r="O77" s="300"/>
      <c r="P77" s="300"/>
      <c r="Q77" s="300"/>
      <c r="R77" s="300"/>
      <c r="S77" s="300"/>
      <c r="T77" s="300"/>
      <c r="U77" s="300"/>
      <c r="V77" s="299">
        <f t="shared" si="16"/>
        <v>0</v>
      </c>
      <c r="W77" s="1558"/>
      <c r="X77" s="296">
        <f>+V77*W76</f>
        <v>0</v>
      </c>
      <c r="Y77" s="1557"/>
      <c r="Z77" s="1579"/>
      <c r="AA77" s="1580"/>
      <c r="AB77" s="1557"/>
      <c r="AC77" s="1579"/>
      <c r="AD77" s="1580"/>
      <c r="AE77" s="303"/>
      <c r="AF77" s="303"/>
      <c r="AG77" s="1557"/>
      <c r="AH77" s="1579"/>
      <c r="AI77" s="1580"/>
      <c r="AJ77" s="303"/>
      <c r="AK77" s="303"/>
      <c r="AL77" s="303"/>
      <c r="AM77" s="1557"/>
      <c r="AN77" s="1579"/>
      <c r="AO77" s="1923"/>
      <c r="AP77" s="264"/>
      <c r="AQ77" s="264"/>
      <c r="AR77" s="264"/>
      <c r="AS77" s="264"/>
      <c r="AT77" s="264"/>
      <c r="AU77" s="264"/>
      <c r="AV77" s="264"/>
      <c r="AW77" s="264"/>
      <c r="AX77" s="264"/>
    </row>
    <row r="78" spans="1:50" ht="12.75" hidden="1" customHeight="1">
      <c r="A78" s="1539"/>
      <c r="B78" s="1922">
        <v>6</v>
      </c>
      <c r="C78" s="1928"/>
      <c r="D78" s="1577"/>
      <c r="E78" s="1577"/>
      <c r="F78" s="1577"/>
      <c r="G78" s="1578"/>
      <c r="H78" s="1926" t="s">
        <v>79</v>
      </c>
      <c r="I78" s="285" t="s">
        <v>47</v>
      </c>
      <c r="J78" s="300"/>
      <c r="K78" s="300"/>
      <c r="L78" s="300"/>
      <c r="M78" s="300"/>
      <c r="N78" s="300"/>
      <c r="O78" s="300"/>
      <c r="P78" s="300"/>
      <c r="Q78" s="300"/>
      <c r="R78" s="300"/>
      <c r="S78" s="300"/>
      <c r="T78" s="300"/>
      <c r="U78" s="300"/>
      <c r="V78" s="287">
        <f t="shared" si="16"/>
        <v>0</v>
      </c>
      <c r="W78" s="1931"/>
      <c r="X78" s="288">
        <f>V78*W78</f>
        <v>0</v>
      </c>
      <c r="Y78" s="1922"/>
      <c r="Z78" s="1577"/>
      <c r="AA78" s="1578"/>
      <c r="AB78" s="1922"/>
      <c r="AC78" s="1577"/>
      <c r="AD78" s="1578"/>
      <c r="AE78" s="303"/>
      <c r="AF78" s="303"/>
      <c r="AG78" s="1922"/>
      <c r="AH78" s="1577"/>
      <c r="AI78" s="1578"/>
      <c r="AJ78" s="303"/>
      <c r="AK78" s="303"/>
      <c r="AL78" s="303"/>
      <c r="AM78" s="1922"/>
      <c r="AN78" s="1577"/>
      <c r="AO78" s="1747"/>
      <c r="AP78" s="264"/>
      <c r="AQ78" s="264"/>
      <c r="AR78" s="264"/>
      <c r="AS78" s="264"/>
      <c r="AT78" s="264"/>
      <c r="AU78" s="264"/>
      <c r="AV78" s="264"/>
      <c r="AW78" s="264"/>
      <c r="AX78" s="264"/>
    </row>
    <row r="79" spans="1:50" ht="12.75" hidden="1" customHeight="1">
      <c r="A79" s="1539"/>
      <c r="B79" s="1557"/>
      <c r="C79" s="1557"/>
      <c r="D79" s="1579"/>
      <c r="E79" s="1579"/>
      <c r="F79" s="1579"/>
      <c r="G79" s="1580"/>
      <c r="H79" s="1930"/>
      <c r="I79" s="291" t="s">
        <v>48</v>
      </c>
      <c r="J79" s="300"/>
      <c r="K79" s="300"/>
      <c r="L79" s="300"/>
      <c r="M79" s="300"/>
      <c r="N79" s="300"/>
      <c r="O79" s="300"/>
      <c r="P79" s="300"/>
      <c r="Q79" s="300"/>
      <c r="R79" s="300"/>
      <c r="S79" s="300"/>
      <c r="T79" s="300"/>
      <c r="U79" s="300"/>
      <c r="V79" s="299">
        <f t="shared" si="16"/>
        <v>0</v>
      </c>
      <c r="W79" s="1558"/>
      <c r="X79" s="296">
        <f>+V79*W78</f>
        <v>0</v>
      </c>
      <c r="Y79" s="1557"/>
      <c r="Z79" s="1579"/>
      <c r="AA79" s="1580"/>
      <c r="AB79" s="1557"/>
      <c r="AC79" s="1579"/>
      <c r="AD79" s="1580"/>
      <c r="AE79" s="303"/>
      <c r="AF79" s="303"/>
      <c r="AG79" s="1557"/>
      <c r="AH79" s="1579"/>
      <c r="AI79" s="1580"/>
      <c r="AJ79" s="303"/>
      <c r="AK79" s="303"/>
      <c r="AL79" s="303"/>
      <c r="AM79" s="1557"/>
      <c r="AN79" s="1579"/>
      <c r="AO79" s="1923"/>
      <c r="AP79" s="264"/>
      <c r="AQ79" s="264"/>
      <c r="AR79" s="264"/>
      <c r="AS79" s="264"/>
      <c r="AT79" s="264"/>
      <c r="AU79" s="264"/>
      <c r="AV79" s="264"/>
      <c r="AW79" s="264"/>
      <c r="AX79" s="264"/>
    </row>
    <row r="80" spans="1:50" ht="12.75" hidden="1" customHeight="1">
      <c r="A80" s="1539"/>
      <c r="B80" s="1922">
        <v>7</v>
      </c>
      <c r="C80" s="1928"/>
      <c r="D80" s="1577"/>
      <c r="E80" s="1577"/>
      <c r="F80" s="1577"/>
      <c r="G80" s="1578"/>
      <c r="H80" s="1926" t="s">
        <v>79</v>
      </c>
      <c r="I80" s="285" t="s">
        <v>47</v>
      </c>
      <c r="J80" s="300"/>
      <c r="K80" s="300"/>
      <c r="L80" s="300"/>
      <c r="M80" s="300"/>
      <c r="N80" s="300"/>
      <c r="O80" s="300"/>
      <c r="P80" s="300"/>
      <c r="Q80" s="300"/>
      <c r="R80" s="300"/>
      <c r="S80" s="300"/>
      <c r="T80" s="300"/>
      <c r="U80" s="300"/>
      <c r="V80" s="287">
        <f t="shared" si="16"/>
        <v>0</v>
      </c>
      <c r="W80" s="1931"/>
      <c r="X80" s="288">
        <f>V80*W80</f>
        <v>0</v>
      </c>
      <c r="Y80" s="1922"/>
      <c r="Z80" s="1577"/>
      <c r="AA80" s="1578"/>
      <c r="AB80" s="1922"/>
      <c r="AC80" s="1577"/>
      <c r="AD80" s="1578"/>
      <c r="AE80" s="303"/>
      <c r="AF80" s="303"/>
      <c r="AG80" s="1922"/>
      <c r="AH80" s="1577"/>
      <c r="AI80" s="1578"/>
      <c r="AJ80" s="303"/>
      <c r="AK80" s="303"/>
      <c r="AL80" s="303"/>
      <c r="AM80" s="1922"/>
      <c r="AN80" s="1577"/>
      <c r="AO80" s="1747"/>
      <c r="AP80" s="264"/>
      <c r="AQ80" s="264"/>
      <c r="AR80" s="264"/>
      <c r="AS80" s="264"/>
      <c r="AT80" s="264"/>
      <c r="AU80" s="264"/>
      <c r="AV80" s="264"/>
      <c r="AW80" s="264"/>
      <c r="AX80" s="264"/>
    </row>
    <row r="81" spans="1:50" ht="12.75" hidden="1" customHeight="1">
      <c r="A81" s="1681"/>
      <c r="B81" s="1536"/>
      <c r="C81" s="1557"/>
      <c r="D81" s="1579"/>
      <c r="E81" s="1579"/>
      <c r="F81" s="1579"/>
      <c r="G81" s="1580"/>
      <c r="H81" s="1927"/>
      <c r="I81" s="305" t="s">
        <v>48</v>
      </c>
      <c r="J81" s="300"/>
      <c r="K81" s="300"/>
      <c r="L81" s="300"/>
      <c r="M81" s="300"/>
      <c r="N81" s="300"/>
      <c r="O81" s="300"/>
      <c r="P81" s="300"/>
      <c r="Q81" s="300"/>
      <c r="R81" s="300"/>
      <c r="S81" s="300"/>
      <c r="T81" s="300"/>
      <c r="U81" s="300"/>
      <c r="V81" s="306">
        <f t="shared" si="16"/>
        <v>0</v>
      </c>
      <c r="W81" s="1961"/>
      <c r="X81" s="307">
        <f>+V81*W80</f>
        <v>0</v>
      </c>
      <c r="Y81" s="1557"/>
      <c r="Z81" s="1579"/>
      <c r="AA81" s="1580"/>
      <c r="AB81" s="1557"/>
      <c r="AC81" s="1579"/>
      <c r="AD81" s="1580"/>
      <c r="AE81" s="303"/>
      <c r="AF81" s="303"/>
      <c r="AG81" s="1557"/>
      <c r="AH81" s="1579"/>
      <c r="AI81" s="1580"/>
      <c r="AJ81" s="303"/>
      <c r="AK81" s="303"/>
      <c r="AL81" s="303"/>
      <c r="AM81" s="1557"/>
      <c r="AN81" s="1579"/>
      <c r="AO81" s="1923"/>
      <c r="AP81" s="264"/>
      <c r="AQ81" s="264"/>
      <c r="AR81" s="264"/>
      <c r="AS81" s="264"/>
      <c r="AT81" s="264"/>
      <c r="AU81" s="264"/>
      <c r="AV81" s="264"/>
      <c r="AW81" s="264"/>
      <c r="AX81" s="264"/>
    </row>
    <row r="82" spans="1:50" ht="12.75" customHeight="1">
      <c r="A82" s="1932"/>
      <c r="B82" s="1944" t="s">
        <v>85</v>
      </c>
      <c r="C82" s="1577"/>
      <c r="D82" s="1577"/>
      <c r="E82" s="1577"/>
      <c r="F82" s="1577"/>
      <c r="G82" s="1578"/>
      <c r="H82" s="1925" t="s">
        <v>79</v>
      </c>
      <c r="I82" s="308" t="s">
        <v>47</v>
      </c>
      <c r="J82" s="364">
        <f>+J68*$W$8+J70*$W$10+J72*$W$12+J74*$W$14+J76*$W$16+J78*$W$18+J80*$W$20</f>
        <v>0</v>
      </c>
      <c r="K82" s="340">
        <f t="shared" ref="K82:U82" si="17">+K68*$W$68+K70*$W$70+K72*$W$72+K74*$W$74+K76*$W$76+K78*$W$78+K80*$W$80</f>
        <v>3.6359999999999996E-2</v>
      </c>
      <c r="L82" s="340">
        <f t="shared" si="17"/>
        <v>8.4359999999999991E-2</v>
      </c>
      <c r="M82" s="340">
        <f t="shared" si="17"/>
        <v>9.6360000000000001E-2</v>
      </c>
      <c r="N82" s="340">
        <f t="shared" si="17"/>
        <v>9.6360000000000001E-2</v>
      </c>
      <c r="O82" s="340">
        <f t="shared" si="17"/>
        <v>9.6360000000000001E-2</v>
      </c>
      <c r="P82" s="340">
        <f t="shared" si="17"/>
        <v>9.6360000000000001E-2</v>
      </c>
      <c r="Q82" s="340">
        <f t="shared" si="17"/>
        <v>9.6360000000000001E-2</v>
      </c>
      <c r="R82" s="340">
        <f t="shared" si="17"/>
        <v>9.6360000000000001E-2</v>
      </c>
      <c r="S82" s="340">
        <f t="shared" si="17"/>
        <v>9.6360000000000001E-2</v>
      </c>
      <c r="T82" s="340">
        <f t="shared" si="17"/>
        <v>9.6360000000000001E-2</v>
      </c>
      <c r="U82" s="340">
        <f t="shared" si="17"/>
        <v>0.1084</v>
      </c>
      <c r="V82" s="312">
        <f t="shared" si="16"/>
        <v>1</v>
      </c>
      <c r="W82" s="1939">
        <f>SUM(W68+W70+W72+W74+W76+W78+W80)</f>
        <v>1</v>
      </c>
      <c r="X82" s="312">
        <f>V82*W82</f>
        <v>1</v>
      </c>
      <c r="Y82" s="1924"/>
      <c r="Z82" s="1577"/>
      <c r="AA82" s="1578"/>
      <c r="AB82" s="1924"/>
      <c r="AC82" s="1577"/>
      <c r="AD82" s="1578"/>
      <c r="AE82" s="1929"/>
      <c r="AF82" s="1929"/>
      <c r="AG82" s="1924"/>
      <c r="AH82" s="1577"/>
      <c r="AI82" s="1578"/>
      <c r="AJ82" s="1929"/>
      <c r="AK82" s="1929"/>
      <c r="AL82" s="1929"/>
      <c r="AM82" s="1924"/>
      <c r="AN82" s="1577"/>
      <c r="AO82" s="1578"/>
      <c r="AP82" s="314"/>
      <c r="AQ82" s="264"/>
      <c r="AR82" s="264"/>
      <c r="AS82" s="264"/>
      <c r="AT82" s="264"/>
      <c r="AU82" s="264"/>
      <c r="AV82" s="264"/>
      <c r="AW82" s="264"/>
      <c r="AX82" s="264"/>
    </row>
    <row r="83" spans="1:50" ht="12.75" customHeight="1">
      <c r="A83" s="1533"/>
      <c r="B83" s="1537"/>
      <c r="C83" s="1550"/>
      <c r="D83" s="1550"/>
      <c r="E83" s="1550"/>
      <c r="F83" s="1550"/>
      <c r="G83" s="1551"/>
      <c r="H83" s="1533"/>
      <c r="I83" s="316" t="s">
        <v>48</v>
      </c>
      <c r="J83" s="318">
        <f>J69+J71+J73+J75+J77+J79+J81</f>
        <v>0</v>
      </c>
      <c r="K83" s="340">
        <f t="shared" ref="K83:U83" si="18">+K69*$W$68+K71*$W$70+K73*$W$72+K75*$W$74+K77*$W$76+K79*$W$78+K81*$W$80</f>
        <v>3.6359999999999996E-2</v>
      </c>
      <c r="L83" s="340">
        <f t="shared" si="18"/>
        <v>6.0359999999999997E-2</v>
      </c>
      <c r="M83" s="340">
        <f t="shared" si="18"/>
        <v>8.4359999999999991E-2</v>
      </c>
      <c r="N83" s="340">
        <f t="shared" si="18"/>
        <v>9.7800000000000012E-2</v>
      </c>
      <c r="O83" s="340">
        <f t="shared" si="18"/>
        <v>9.6360000000000001E-2</v>
      </c>
      <c r="P83" s="340">
        <f t="shared" si="18"/>
        <v>9.6360000000000001E-2</v>
      </c>
      <c r="Q83" s="340">
        <f t="shared" si="18"/>
        <v>9.6360000000000001E-2</v>
      </c>
      <c r="R83" s="340">
        <f t="shared" si="18"/>
        <v>9.6360000000000001E-2</v>
      </c>
      <c r="S83" s="340">
        <f t="shared" si="18"/>
        <v>0</v>
      </c>
      <c r="T83" s="340">
        <f t="shared" si="18"/>
        <v>0</v>
      </c>
      <c r="U83" s="340">
        <f t="shared" si="18"/>
        <v>0</v>
      </c>
      <c r="V83" s="319">
        <f t="shared" si="16"/>
        <v>0.66432000000000002</v>
      </c>
      <c r="W83" s="1533"/>
      <c r="X83" s="320">
        <f>+V83*W82</f>
        <v>0.66432000000000002</v>
      </c>
      <c r="Y83" s="1537"/>
      <c r="Z83" s="1550"/>
      <c r="AA83" s="1551"/>
      <c r="AB83" s="1537"/>
      <c r="AC83" s="1550"/>
      <c r="AD83" s="1551"/>
      <c r="AE83" s="1533"/>
      <c r="AF83" s="1533"/>
      <c r="AG83" s="1537"/>
      <c r="AH83" s="1550"/>
      <c r="AI83" s="1551"/>
      <c r="AJ83" s="1533"/>
      <c r="AK83" s="1533"/>
      <c r="AL83" s="1533"/>
      <c r="AM83" s="1537"/>
      <c r="AN83" s="1550"/>
      <c r="AO83" s="1551"/>
      <c r="AP83" s="314"/>
      <c r="AQ83" s="264"/>
      <c r="AR83" s="264"/>
      <c r="AS83" s="264"/>
      <c r="AT83" s="264"/>
      <c r="AU83" s="264"/>
      <c r="AV83" s="264"/>
      <c r="AW83" s="264"/>
      <c r="AX83" s="264"/>
    </row>
    <row r="84" spans="1:50" ht="21" customHeight="1">
      <c r="A84" s="1967" t="s">
        <v>106</v>
      </c>
      <c r="B84" s="1555"/>
      <c r="C84" s="255" t="s">
        <v>107</v>
      </c>
      <c r="D84" s="255" t="s">
        <v>108</v>
      </c>
      <c r="E84" s="255" t="s">
        <v>28</v>
      </c>
      <c r="F84" s="255" t="s">
        <v>109</v>
      </c>
      <c r="G84" s="256" t="s">
        <v>110</v>
      </c>
      <c r="H84" s="1935" t="s">
        <v>111</v>
      </c>
      <c r="I84" s="1937"/>
      <c r="J84" s="261" t="s">
        <v>63</v>
      </c>
      <c r="K84" s="261" t="s">
        <v>64</v>
      </c>
      <c r="L84" s="261" t="s">
        <v>65</v>
      </c>
      <c r="M84" s="261" t="s">
        <v>66</v>
      </c>
      <c r="N84" s="261" t="s">
        <v>67</v>
      </c>
      <c r="O84" s="261" t="s">
        <v>68</v>
      </c>
      <c r="P84" s="261" t="s">
        <v>69</v>
      </c>
      <c r="Q84" s="261" t="s">
        <v>70</v>
      </c>
      <c r="R84" s="261" t="s">
        <v>71</v>
      </c>
      <c r="S84" s="261" t="s">
        <v>72</v>
      </c>
      <c r="T84" s="261" t="s">
        <v>73</v>
      </c>
      <c r="U84" s="261" t="s">
        <v>74</v>
      </c>
      <c r="V84" s="261" t="s">
        <v>75</v>
      </c>
      <c r="W84" s="261" t="s">
        <v>76</v>
      </c>
      <c r="X84" s="261" t="s">
        <v>285</v>
      </c>
      <c r="Y84" s="1935" t="s">
        <v>112</v>
      </c>
      <c r="Z84" s="1936"/>
      <c r="AA84" s="1937"/>
      <c r="AB84" s="1935" t="s">
        <v>113</v>
      </c>
      <c r="AC84" s="1936"/>
      <c r="AD84" s="1937"/>
      <c r="AE84" s="262" t="s">
        <v>114</v>
      </c>
      <c r="AF84" s="262" t="s">
        <v>115</v>
      </c>
      <c r="AG84" s="1935" t="s">
        <v>116</v>
      </c>
      <c r="AH84" s="1936"/>
      <c r="AI84" s="1937"/>
      <c r="AJ84" s="262" t="s">
        <v>117</v>
      </c>
      <c r="AK84" s="262" t="s">
        <v>118</v>
      </c>
      <c r="AL84" s="262" t="s">
        <v>119</v>
      </c>
      <c r="AM84" s="1935" t="s">
        <v>120</v>
      </c>
      <c r="AN84" s="1936"/>
      <c r="AO84" s="1954"/>
      <c r="AP84" s="264"/>
      <c r="AQ84" s="264"/>
      <c r="AR84" s="264"/>
      <c r="AS84" s="264"/>
      <c r="AT84" s="264"/>
      <c r="AU84" s="264"/>
      <c r="AV84" s="264"/>
      <c r="AW84" s="264"/>
      <c r="AX84" s="264"/>
    </row>
    <row r="85" spans="1:50" ht="57.75" customHeight="1">
      <c r="A85" s="1733"/>
      <c r="B85" s="1548"/>
      <c r="C85" s="1932" t="s">
        <v>1313</v>
      </c>
      <c r="D85" s="1932" t="s">
        <v>209</v>
      </c>
      <c r="E85" s="1932">
        <v>12</v>
      </c>
      <c r="F85" s="1932" t="s">
        <v>286</v>
      </c>
      <c r="G85" s="1932" t="s">
        <v>254</v>
      </c>
      <c r="H85" s="1951" t="s">
        <v>47</v>
      </c>
      <c r="I85" s="1583"/>
      <c r="J85" s="781"/>
      <c r="K85" s="782">
        <v>0.44</v>
      </c>
      <c r="L85" s="782">
        <v>0.75</v>
      </c>
      <c r="M85" s="783">
        <v>1.1100000000000001</v>
      </c>
      <c r="N85" s="784">
        <v>1.2</v>
      </c>
      <c r="O85" s="784">
        <v>1.2</v>
      </c>
      <c r="P85" s="784">
        <v>1.2</v>
      </c>
      <c r="Q85" s="784">
        <v>1.3</v>
      </c>
      <c r="R85" s="784">
        <v>1.4</v>
      </c>
      <c r="S85" s="784">
        <v>1.2</v>
      </c>
      <c r="T85" s="784">
        <v>1.2</v>
      </c>
      <c r="U85" s="784">
        <v>1</v>
      </c>
      <c r="V85" s="453">
        <f>SUM(K85:U85)</f>
        <v>11.999999999999998</v>
      </c>
      <c r="W85" s="1964">
        <v>0.2</v>
      </c>
      <c r="X85" s="270">
        <f>+(V85/V85)*W85</f>
        <v>0.2</v>
      </c>
      <c r="Y85" s="1962" t="s">
        <v>1550</v>
      </c>
      <c r="Z85" s="1577"/>
      <c r="AA85" s="1578"/>
      <c r="AB85" s="1962" t="s">
        <v>1551</v>
      </c>
      <c r="AC85" s="1577"/>
      <c r="AD85" s="1578"/>
      <c r="AE85" s="1992" t="s">
        <v>1552</v>
      </c>
      <c r="AF85" s="1953" t="s">
        <v>1553</v>
      </c>
      <c r="AG85" s="1962" t="s">
        <v>1554</v>
      </c>
      <c r="AH85" s="1577"/>
      <c r="AI85" s="1578"/>
      <c r="AJ85" s="1953" t="s">
        <v>1555</v>
      </c>
      <c r="AK85" s="1953" t="s">
        <v>1556</v>
      </c>
      <c r="AL85" s="1953" t="s">
        <v>1557</v>
      </c>
      <c r="AM85" s="1962" t="s">
        <v>1558</v>
      </c>
      <c r="AN85" s="1577"/>
      <c r="AO85" s="1578"/>
      <c r="AP85" s="264"/>
      <c r="AQ85" s="264"/>
      <c r="AR85" s="264"/>
      <c r="AS85" s="264"/>
      <c r="AT85" s="264"/>
      <c r="AU85" s="264"/>
      <c r="AV85" s="264"/>
      <c r="AW85" s="264"/>
      <c r="AX85" s="264"/>
    </row>
    <row r="86" spans="1:50" ht="63.75" customHeight="1">
      <c r="A86" s="1968"/>
      <c r="B86" s="1580"/>
      <c r="C86" s="1558"/>
      <c r="D86" s="1558"/>
      <c r="E86" s="1558"/>
      <c r="F86" s="1558"/>
      <c r="G86" s="1558"/>
      <c r="H86" s="1942" t="s">
        <v>48</v>
      </c>
      <c r="I86" s="1580"/>
      <c r="J86" s="762"/>
      <c r="K86" s="328">
        <v>0.44</v>
      </c>
      <c r="L86" s="328">
        <v>0.75</v>
      </c>
      <c r="M86" s="328">
        <v>1.1599999999999999</v>
      </c>
      <c r="N86" s="328">
        <v>1.8</v>
      </c>
      <c r="O86" s="328">
        <v>1.26</v>
      </c>
      <c r="P86" s="328">
        <v>1.21</v>
      </c>
      <c r="Q86" s="328">
        <v>1.36</v>
      </c>
      <c r="R86" s="328">
        <v>1.36</v>
      </c>
      <c r="S86" s="787"/>
      <c r="T86" s="787"/>
      <c r="U86" s="787"/>
      <c r="V86" s="457">
        <f>SUM(J86:U86)</f>
        <v>9.34</v>
      </c>
      <c r="W86" s="1532"/>
      <c r="X86" s="270">
        <f>+V86/V85*W85</f>
        <v>0.1556666666666667</v>
      </c>
      <c r="Y86" s="1557"/>
      <c r="Z86" s="1579"/>
      <c r="AA86" s="1580"/>
      <c r="AB86" s="1557"/>
      <c r="AC86" s="1579"/>
      <c r="AD86" s="1580"/>
      <c r="AE86" s="1558"/>
      <c r="AF86" s="1558"/>
      <c r="AG86" s="1557"/>
      <c r="AH86" s="1579"/>
      <c r="AI86" s="1580"/>
      <c r="AJ86" s="1558"/>
      <c r="AK86" s="1558"/>
      <c r="AL86" s="1558"/>
      <c r="AM86" s="1557"/>
      <c r="AN86" s="1579"/>
      <c r="AO86" s="1580"/>
      <c r="AP86" s="264"/>
      <c r="AQ86" s="264"/>
      <c r="AR86" s="264"/>
      <c r="AS86" s="264"/>
      <c r="AT86" s="264"/>
      <c r="AU86" s="264"/>
      <c r="AV86" s="264"/>
      <c r="AW86" s="264"/>
      <c r="AX86" s="264"/>
    </row>
    <row r="87" spans="1:50" ht="12.75" customHeight="1">
      <c r="A87" s="1966" t="s">
        <v>1560</v>
      </c>
      <c r="B87" s="1994" t="s">
        <v>34</v>
      </c>
      <c r="C87" s="1995"/>
      <c r="D87" s="1995"/>
      <c r="E87" s="1995"/>
      <c r="F87" s="1995"/>
      <c r="G87" s="1995"/>
      <c r="H87" s="1995"/>
      <c r="I87" s="1995"/>
      <c r="J87" s="1995"/>
      <c r="K87" s="1995"/>
      <c r="L87" s="1995"/>
      <c r="M87" s="1995"/>
      <c r="N87" s="1995"/>
      <c r="O87" s="1995"/>
      <c r="P87" s="1995"/>
      <c r="Q87" s="1995"/>
      <c r="R87" s="1995"/>
      <c r="S87" s="1995"/>
      <c r="T87" s="1995"/>
      <c r="U87" s="1995"/>
      <c r="V87" s="1995"/>
      <c r="W87" s="1995"/>
      <c r="X87" s="1995"/>
      <c r="Y87" s="1995"/>
      <c r="Z87" s="1995"/>
      <c r="AA87" s="1995"/>
      <c r="AB87" s="1995"/>
      <c r="AC87" s="1995"/>
      <c r="AD87" s="1995"/>
      <c r="AE87" s="1995"/>
      <c r="AF87" s="1995"/>
      <c r="AG87" s="1995"/>
      <c r="AH87" s="1995"/>
      <c r="AI87" s="1995"/>
      <c r="AJ87" s="1995"/>
      <c r="AK87" s="1995"/>
      <c r="AL87" s="1995"/>
      <c r="AM87" s="1995"/>
      <c r="AN87" s="1995"/>
      <c r="AO87" s="2071"/>
      <c r="AP87" s="264"/>
      <c r="AQ87" s="264"/>
      <c r="AR87" s="264"/>
      <c r="AS87" s="264"/>
      <c r="AT87" s="264"/>
      <c r="AU87" s="264"/>
      <c r="AV87" s="264"/>
      <c r="AW87" s="264"/>
      <c r="AX87" s="264"/>
    </row>
    <row r="88" spans="1:50" ht="64.5" customHeight="1">
      <c r="A88" s="1539"/>
      <c r="B88" s="1922">
        <v>1</v>
      </c>
      <c r="C88" s="2010" t="s">
        <v>1565</v>
      </c>
      <c r="D88" s="1577"/>
      <c r="E88" s="1577"/>
      <c r="F88" s="1577"/>
      <c r="G88" s="1578"/>
      <c r="H88" s="1941" t="s">
        <v>79</v>
      </c>
      <c r="I88" s="377" t="s">
        <v>47</v>
      </c>
      <c r="J88" s="361"/>
      <c r="K88" s="361"/>
      <c r="L88" s="361">
        <v>0.05</v>
      </c>
      <c r="M88" s="361">
        <v>0.1</v>
      </c>
      <c r="N88" s="361">
        <v>0.1</v>
      </c>
      <c r="O88" s="361">
        <v>0.1</v>
      </c>
      <c r="P88" s="361">
        <v>0.1</v>
      </c>
      <c r="Q88" s="361">
        <v>0.15</v>
      </c>
      <c r="R88" s="361">
        <v>0.15</v>
      </c>
      <c r="S88" s="361">
        <v>0.1</v>
      </c>
      <c r="T88" s="361">
        <v>0.1</v>
      </c>
      <c r="U88" s="361">
        <v>0.05</v>
      </c>
      <c r="V88" s="287">
        <f t="shared" ref="V88:V113" si="19">SUM(J88:U88)</f>
        <v>1</v>
      </c>
      <c r="W88" s="2122">
        <v>8.3333000000000004E-2</v>
      </c>
      <c r="X88" s="788">
        <f t="shared" ref="X88:X112" si="20">V88*W88</f>
        <v>8.3333000000000004E-2</v>
      </c>
      <c r="Y88" s="1946" t="s">
        <v>1567</v>
      </c>
      <c r="Z88" s="1577"/>
      <c r="AA88" s="1578"/>
      <c r="AB88" s="1946" t="s">
        <v>1568</v>
      </c>
      <c r="AC88" s="1577"/>
      <c r="AD88" s="1578"/>
      <c r="AE88" s="1957" t="s">
        <v>1569</v>
      </c>
      <c r="AF88" s="1957" t="s">
        <v>1570</v>
      </c>
      <c r="AG88" s="1946" t="s">
        <v>1571</v>
      </c>
      <c r="AH88" s="1577"/>
      <c r="AI88" s="1578"/>
      <c r="AJ88" s="1957" t="s">
        <v>1572</v>
      </c>
      <c r="AK88" s="1957" t="s">
        <v>1573</v>
      </c>
      <c r="AL88" s="1957" t="s">
        <v>1575</v>
      </c>
      <c r="AM88" s="1946" t="s">
        <v>1576</v>
      </c>
      <c r="AN88" s="1577"/>
      <c r="AO88" s="1747"/>
      <c r="AP88" s="264"/>
      <c r="AQ88" s="264"/>
      <c r="AR88" s="264"/>
      <c r="AS88" s="264"/>
      <c r="AT88" s="264"/>
      <c r="AU88" s="264"/>
      <c r="AV88" s="264"/>
      <c r="AW88" s="264"/>
      <c r="AX88" s="264"/>
    </row>
    <row r="89" spans="1:50" ht="47.25" customHeight="1">
      <c r="A89" s="1539"/>
      <c r="B89" s="1557"/>
      <c r="C89" s="1557"/>
      <c r="D89" s="1579"/>
      <c r="E89" s="1579"/>
      <c r="F89" s="1579"/>
      <c r="G89" s="1580"/>
      <c r="H89" s="1558"/>
      <c r="I89" s="377" t="s">
        <v>48</v>
      </c>
      <c r="J89" s="762"/>
      <c r="K89" s="762"/>
      <c r="L89" s="363">
        <v>0.05</v>
      </c>
      <c r="M89" s="363">
        <v>0.1</v>
      </c>
      <c r="N89" s="363">
        <v>0.1</v>
      </c>
      <c r="O89" s="363">
        <v>0.1</v>
      </c>
      <c r="P89" s="363">
        <v>0.1</v>
      </c>
      <c r="Q89" s="363">
        <v>0.15</v>
      </c>
      <c r="R89" s="363">
        <v>0.15</v>
      </c>
      <c r="S89" s="362"/>
      <c r="T89" s="362"/>
      <c r="U89" s="362"/>
      <c r="V89" s="295">
        <f t="shared" si="19"/>
        <v>0.75</v>
      </c>
      <c r="W89" s="1558"/>
      <c r="X89" s="788">
        <f t="shared" si="20"/>
        <v>0</v>
      </c>
      <c r="Y89" s="1557"/>
      <c r="Z89" s="1579"/>
      <c r="AA89" s="1580"/>
      <c r="AB89" s="1557"/>
      <c r="AC89" s="1579"/>
      <c r="AD89" s="1580"/>
      <c r="AE89" s="1558"/>
      <c r="AF89" s="1558"/>
      <c r="AG89" s="1557"/>
      <c r="AH89" s="1579"/>
      <c r="AI89" s="1580"/>
      <c r="AJ89" s="1558"/>
      <c r="AK89" s="1558"/>
      <c r="AL89" s="1558"/>
      <c r="AM89" s="1557"/>
      <c r="AN89" s="1579"/>
      <c r="AO89" s="1923"/>
      <c r="AP89" s="264"/>
      <c r="AQ89" s="264"/>
      <c r="AR89" s="264"/>
      <c r="AS89" s="264"/>
      <c r="AT89" s="264"/>
      <c r="AU89" s="264"/>
      <c r="AV89" s="264"/>
      <c r="AW89" s="264"/>
      <c r="AX89" s="264"/>
    </row>
    <row r="90" spans="1:50" ht="68.25" customHeight="1">
      <c r="A90" s="1539"/>
      <c r="B90" s="1922">
        <v>2</v>
      </c>
      <c r="C90" s="2010" t="s">
        <v>1581</v>
      </c>
      <c r="D90" s="1577"/>
      <c r="E90" s="1577"/>
      <c r="F90" s="1577"/>
      <c r="G90" s="1578"/>
      <c r="H90" s="1941" t="s">
        <v>79</v>
      </c>
      <c r="I90" s="377" t="s">
        <v>47</v>
      </c>
      <c r="J90" s="781"/>
      <c r="K90" s="361">
        <v>9.0999999999999998E-2</v>
      </c>
      <c r="L90" s="361">
        <v>0.05</v>
      </c>
      <c r="M90" s="361">
        <v>5.8999999999999997E-2</v>
      </c>
      <c r="N90" s="361">
        <v>0.1</v>
      </c>
      <c r="O90" s="361">
        <v>0.1</v>
      </c>
      <c r="P90" s="361">
        <v>0.1</v>
      </c>
      <c r="Q90" s="361">
        <v>0.1</v>
      </c>
      <c r="R90" s="361">
        <v>0.15</v>
      </c>
      <c r="S90" s="361">
        <v>0.1</v>
      </c>
      <c r="T90" s="361">
        <v>0.1</v>
      </c>
      <c r="U90" s="361">
        <v>0.05</v>
      </c>
      <c r="V90" s="790">
        <f t="shared" si="19"/>
        <v>1</v>
      </c>
      <c r="W90" s="2122">
        <v>8.3333000000000004E-2</v>
      </c>
      <c r="X90" s="788">
        <f t="shared" si="20"/>
        <v>8.3333000000000004E-2</v>
      </c>
      <c r="Y90" s="1946" t="s">
        <v>1583</v>
      </c>
      <c r="Z90" s="1577"/>
      <c r="AA90" s="1578"/>
      <c r="AB90" s="1946" t="s">
        <v>1585</v>
      </c>
      <c r="AC90" s="1577"/>
      <c r="AD90" s="1578"/>
      <c r="AE90" s="1957" t="s">
        <v>1588</v>
      </c>
      <c r="AF90" s="1957" t="s">
        <v>1590</v>
      </c>
      <c r="AG90" s="1946" t="s">
        <v>1591</v>
      </c>
      <c r="AH90" s="1577"/>
      <c r="AI90" s="1578"/>
      <c r="AJ90" s="1957" t="s">
        <v>1592</v>
      </c>
      <c r="AK90" s="1957" t="s">
        <v>1593</v>
      </c>
      <c r="AL90" s="1957" t="s">
        <v>1594</v>
      </c>
      <c r="AM90" s="1946" t="s">
        <v>1595</v>
      </c>
      <c r="AN90" s="1577"/>
      <c r="AO90" s="1747"/>
      <c r="AP90" s="264"/>
      <c r="AQ90" s="264"/>
      <c r="AR90" s="264"/>
      <c r="AS90" s="264"/>
      <c r="AT90" s="264"/>
      <c r="AU90" s="264"/>
      <c r="AV90" s="264"/>
      <c r="AW90" s="264"/>
      <c r="AX90" s="264"/>
    </row>
    <row r="91" spans="1:50" ht="63" customHeight="1">
      <c r="A91" s="1539"/>
      <c r="B91" s="1557"/>
      <c r="C91" s="1557"/>
      <c r="D91" s="1579"/>
      <c r="E91" s="1579"/>
      <c r="F91" s="1579"/>
      <c r="G91" s="1580"/>
      <c r="H91" s="1558"/>
      <c r="I91" s="377" t="s">
        <v>48</v>
      </c>
      <c r="J91" s="762"/>
      <c r="K91" s="363">
        <v>9.0999999999999998E-2</v>
      </c>
      <c r="L91" s="363">
        <v>0.05</v>
      </c>
      <c r="M91" s="363">
        <v>5.8999999999999997E-2</v>
      </c>
      <c r="N91" s="363">
        <v>0.1</v>
      </c>
      <c r="O91" s="363">
        <v>0.1</v>
      </c>
      <c r="P91" s="363">
        <v>0.1</v>
      </c>
      <c r="Q91" s="363">
        <v>0.1</v>
      </c>
      <c r="R91" s="363">
        <v>0.15</v>
      </c>
      <c r="S91" s="362"/>
      <c r="T91" s="362"/>
      <c r="U91" s="362"/>
      <c r="V91" s="795">
        <f t="shared" si="19"/>
        <v>0.75</v>
      </c>
      <c r="W91" s="1558"/>
      <c r="X91" s="788">
        <f t="shared" si="20"/>
        <v>0</v>
      </c>
      <c r="Y91" s="1557"/>
      <c r="Z91" s="1579"/>
      <c r="AA91" s="1580"/>
      <c r="AB91" s="1557"/>
      <c r="AC91" s="1579"/>
      <c r="AD91" s="1580"/>
      <c r="AE91" s="1558"/>
      <c r="AF91" s="1558"/>
      <c r="AG91" s="1557"/>
      <c r="AH91" s="1579"/>
      <c r="AI91" s="1580"/>
      <c r="AJ91" s="1558"/>
      <c r="AK91" s="1558"/>
      <c r="AL91" s="1558"/>
      <c r="AM91" s="1557"/>
      <c r="AN91" s="1579"/>
      <c r="AO91" s="1923"/>
      <c r="AP91" s="264"/>
      <c r="AQ91" s="264"/>
      <c r="AR91" s="264"/>
      <c r="AS91" s="264"/>
      <c r="AT91" s="264"/>
      <c r="AU91" s="264"/>
      <c r="AV91" s="264"/>
      <c r="AW91" s="264"/>
      <c r="AX91" s="264"/>
    </row>
    <row r="92" spans="1:50" ht="32.25" customHeight="1">
      <c r="A92" s="1539"/>
      <c r="B92" s="1922">
        <v>3</v>
      </c>
      <c r="C92" s="2010" t="s">
        <v>1600</v>
      </c>
      <c r="D92" s="1577"/>
      <c r="E92" s="1577"/>
      <c r="F92" s="1577"/>
      <c r="G92" s="1578"/>
      <c r="H92" s="1941" t="s">
        <v>79</v>
      </c>
      <c r="I92" s="377" t="s">
        <v>47</v>
      </c>
      <c r="J92" s="781"/>
      <c r="K92" s="361">
        <v>0.05</v>
      </c>
      <c r="L92" s="361">
        <v>0.1</v>
      </c>
      <c r="M92" s="361">
        <v>0.1</v>
      </c>
      <c r="N92" s="361">
        <v>0.1</v>
      </c>
      <c r="O92" s="361">
        <v>0.1</v>
      </c>
      <c r="P92" s="361">
        <v>0.1</v>
      </c>
      <c r="Q92" s="361">
        <v>0.1</v>
      </c>
      <c r="R92" s="361">
        <v>0.1</v>
      </c>
      <c r="S92" s="361">
        <v>0.1</v>
      </c>
      <c r="T92" s="361">
        <v>0.1</v>
      </c>
      <c r="U92" s="361">
        <v>0.05</v>
      </c>
      <c r="V92" s="790">
        <f t="shared" si="19"/>
        <v>0.99999999999999989</v>
      </c>
      <c r="W92" s="2122">
        <v>8.3333000000000004E-2</v>
      </c>
      <c r="X92" s="788">
        <f t="shared" si="20"/>
        <v>8.333299999999999E-2</v>
      </c>
      <c r="Y92" s="1946" t="s">
        <v>1601</v>
      </c>
      <c r="Z92" s="1577"/>
      <c r="AA92" s="1578"/>
      <c r="AB92" s="1946" t="s">
        <v>1603</v>
      </c>
      <c r="AC92" s="1577"/>
      <c r="AD92" s="1578"/>
      <c r="AE92" s="1957" t="s">
        <v>1604</v>
      </c>
      <c r="AF92" s="1957" t="s">
        <v>1605</v>
      </c>
      <c r="AG92" s="1946" t="s">
        <v>1606</v>
      </c>
      <c r="AH92" s="1577"/>
      <c r="AI92" s="1578"/>
      <c r="AJ92" s="1957" t="s">
        <v>1607</v>
      </c>
      <c r="AK92" s="1957" t="s">
        <v>1608</v>
      </c>
      <c r="AL92" s="1957" t="s">
        <v>1609</v>
      </c>
      <c r="AM92" s="1946" t="s">
        <v>1610</v>
      </c>
      <c r="AN92" s="1577"/>
      <c r="AO92" s="1747"/>
      <c r="AP92" s="264"/>
      <c r="AQ92" s="264"/>
      <c r="AR92" s="264"/>
      <c r="AS92" s="264"/>
      <c r="AT92" s="264"/>
      <c r="AU92" s="264"/>
      <c r="AV92" s="264"/>
      <c r="AW92" s="264"/>
      <c r="AX92" s="264"/>
    </row>
    <row r="93" spans="1:50" ht="32.25" customHeight="1">
      <c r="A93" s="1539"/>
      <c r="B93" s="1557"/>
      <c r="C93" s="1557"/>
      <c r="D93" s="1579"/>
      <c r="E93" s="1579"/>
      <c r="F93" s="1579"/>
      <c r="G93" s="1580"/>
      <c r="H93" s="1558"/>
      <c r="I93" s="377" t="s">
        <v>48</v>
      </c>
      <c r="J93" s="762"/>
      <c r="K93" s="363">
        <v>0.05</v>
      </c>
      <c r="L93" s="363">
        <v>0.1</v>
      </c>
      <c r="M93" s="363">
        <v>0.1</v>
      </c>
      <c r="N93" s="363">
        <v>0.65</v>
      </c>
      <c r="O93" s="363">
        <v>0.01</v>
      </c>
      <c r="P93" s="363">
        <v>0.01</v>
      </c>
      <c r="Q93" s="363">
        <v>0.01</v>
      </c>
      <c r="R93" s="363">
        <v>0.01</v>
      </c>
      <c r="S93" s="362"/>
      <c r="T93" s="362"/>
      <c r="U93" s="362"/>
      <c r="V93" s="795">
        <f t="shared" si="19"/>
        <v>0.94000000000000006</v>
      </c>
      <c r="W93" s="1558"/>
      <c r="X93" s="788">
        <f t="shared" si="20"/>
        <v>0</v>
      </c>
      <c r="Y93" s="1557"/>
      <c r="Z93" s="1579"/>
      <c r="AA93" s="1580"/>
      <c r="AB93" s="1557"/>
      <c r="AC93" s="1579"/>
      <c r="AD93" s="1580"/>
      <c r="AE93" s="1558"/>
      <c r="AF93" s="1558"/>
      <c r="AG93" s="1557"/>
      <c r="AH93" s="1579"/>
      <c r="AI93" s="1580"/>
      <c r="AJ93" s="1558"/>
      <c r="AK93" s="1558"/>
      <c r="AL93" s="1558"/>
      <c r="AM93" s="1557"/>
      <c r="AN93" s="1579"/>
      <c r="AO93" s="1923"/>
      <c r="AP93" s="264"/>
      <c r="AQ93" s="264"/>
      <c r="AR93" s="264"/>
      <c r="AS93" s="264"/>
      <c r="AT93" s="264"/>
      <c r="AU93" s="264"/>
      <c r="AV93" s="264"/>
      <c r="AW93" s="264"/>
      <c r="AX93" s="264"/>
    </row>
    <row r="94" spans="1:50" ht="126" customHeight="1">
      <c r="A94" s="1539"/>
      <c r="B94" s="1922">
        <v>4</v>
      </c>
      <c r="C94" s="2010" t="s">
        <v>1612</v>
      </c>
      <c r="D94" s="1577"/>
      <c r="E94" s="1577"/>
      <c r="F94" s="1577"/>
      <c r="G94" s="1578"/>
      <c r="H94" s="1941" t="s">
        <v>79</v>
      </c>
      <c r="I94" s="377" t="s">
        <v>47</v>
      </c>
      <c r="J94" s="781"/>
      <c r="K94" s="781"/>
      <c r="L94" s="781"/>
      <c r="M94" s="361">
        <v>0.1</v>
      </c>
      <c r="N94" s="361">
        <v>0.1</v>
      </c>
      <c r="O94" s="361">
        <v>0.1</v>
      </c>
      <c r="P94" s="361">
        <v>0.1</v>
      </c>
      <c r="Q94" s="361">
        <v>0.1</v>
      </c>
      <c r="R94" s="361">
        <v>0.15</v>
      </c>
      <c r="S94" s="361">
        <v>0.15</v>
      </c>
      <c r="T94" s="361">
        <v>0.15</v>
      </c>
      <c r="U94" s="361">
        <v>0.05</v>
      </c>
      <c r="V94" s="790">
        <f t="shared" si="19"/>
        <v>1</v>
      </c>
      <c r="W94" s="2122">
        <v>8.3333000000000004E-2</v>
      </c>
      <c r="X94" s="788">
        <f t="shared" si="20"/>
        <v>8.3333000000000004E-2</v>
      </c>
      <c r="Y94" s="1946"/>
      <c r="Z94" s="1577"/>
      <c r="AA94" s="1578"/>
      <c r="AB94" s="1946" t="s">
        <v>1614</v>
      </c>
      <c r="AC94" s="1577"/>
      <c r="AD94" s="1578"/>
      <c r="AE94" s="1957" t="s">
        <v>1615</v>
      </c>
      <c r="AF94" s="1957" t="s">
        <v>1616</v>
      </c>
      <c r="AG94" s="1946" t="s">
        <v>1617</v>
      </c>
      <c r="AH94" s="1577"/>
      <c r="AI94" s="1578"/>
      <c r="AJ94" s="1957" t="s">
        <v>1619</v>
      </c>
      <c r="AK94" s="1957" t="s">
        <v>1620</v>
      </c>
      <c r="AL94" s="1957" t="s">
        <v>1621</v>
      </c>
      <c r="AM94" s="1946" t="s">
        <v>1622</v>
      </c>
      <c r="AN94" s="1577"/>
      <c r="AO94" s="1747"/>
      <c r="AP94" s="264"/>
      <c r="AQ94" s="264"/>
      <c r="AR94" s="264"/>
      <c r="AS94" s="264"/>
      <c r="AT94" s="264"/>
      <c r="AU94" s="264"/>
      <c r="AV94" s="264"/>
      <c r="AW94" s="264"/>
      <c r="AX94" s="264"/>
    </row>
    <row r="95" spans="1:50" ht="145.5" customHeight="1">
      <c r="A95" s="1539"/>
      <c r="B95" s="1557"/>
      <c r="C95" s="1557"/>
      <c r="D95" s="1579"/>
      <c r="E95" s="1579"/>
      <c r="F95" s="1579"/>
      <c r="G95" s="1580"/>
      <c r="H95" s="1558"/>
      <c r="I95" s="377" t="s">
        <v>48</v>
      </c>
      <c r="J95" s="762"/>
      <c r="K95" s="762"/>
      <c r="L95" s="762"/>
      <c r="M95" s="363">
        <v>0.1</v>
      </c>
      <c r="N95" s="363">
        <v>0.1</v>
      </c>
      <c r="O95" s="363">
        <v>0.2</v>
      </c>
      <c r="P95" s="363">
        <v>0.1</v>
      </c>
      <c r="Q95" s="363">
        <v>0.2</v>
      </c>
      <c r="R95" s="363">
        <v>0.2</v>
      </c>
      <c r="S95" s="362"/>
      <c r="T95" s="362"/>
      <c r="U95" s="362"/>
      <c r="V95" s="795">
        <f t="shared" si="19"/>
        <v>0.89999999999999991</v>
      </c>
      <c r="W95" s="1558"/>
      <c r="X95" s="788">
        <f t="shared" si="20"/>
        <v>0</v>
      </c>
      <c r="Y95" s="1557"/>
      <c r="Z95" s="1579"/>
      <c r="AA95" s="1580"/>
      <c r="AB95" s="1557"/>
      <c r="AC95" s="1579"/>
      <c r="AD95" s="1580"/>
      <c r="AE95" s="1558"/>
      <c r="AF95" s="1558"/>
      <c r="AG95" s="1557"/>
      <c r="AH95" s="1579"/>
      <c r="AI95" s="1580"/>
      <c r="AJ95" s="1558"/>
      <c r="AK95" s="1558"/>
      <c r="AL95" s="1558"/>
      <c r="AM95" s="1557"/>
      <c r="AN95" s="1579"/>
      <c r="AO95" s="1923"/>
      <c r="AP95" s="264"/>
      <c r="AQ95" s="264"/>
      <c r="AR95" s="264"/>
      <c r="AS95" s="264"/>
      <c r="AT95" s="264"/>
      <c r="AU95" s="264"/>
      <c r="AV95" s="264"/>
      <c r="AW95" s="264"/>
      <c r="AX95" s="264"/>
    </row>
    <row r="96" spans="1:50" ht="70.5" customHeight="1">
      <c r="A96" s="1539"/>
      <c r="B96" s="1922">
        <v>5</v>
      </c>
      <c r="C96" s="2010" t="s">
        <v>1624</v>
      </c>
      <c r="D96" s="1577"/>
      <c r="E96" s="1577"/>
      <c r="F96" s="1577"/>
      <c r="G96" s="1578"/>
      <c r="H96" s="1941" t="s">
        <v>79</v>
      </c>
      <c r="I96" s="377" t="s">
        <v>47</v>
      </c>
      <c r="J96" s="781"/>
      <c r="K96" s="781"/>
      <c r="L96" s="361">
        <v>0.1</v>
      </c>
      <c r="M96" s="361">
        <v>0.1</v>
      </c>
      <c r="N96" s="361">
        <v>0.1</v>
      </c>
      <c r="O96" s="361">
        <v>0.1</v>
      </c>
      <c r="P96" s="361">
        <v>0.1</v>
      </c>
      <c r="Q96" s="361">
        <v>0.1</v>
      </c>
      <c r="R96" s="361">
        <v>0.1</v>
      </c>
      <c r="S96" s="361">
        <v>0.1</v>
      </c>
      <c r="T96" s="361">
        <v>0.1</v>
      </c>
      <c r="U96" s="361">
        <v>0.1</v>
      </c>
      <c r="V96" s="790">
        <f t="shared" si="19"/>
        <v>0.99999999999999989</v>
      </c>
      <c r="W96" s="2122">
        <v>8.3333000000000004E-2</v>
      </c>
      <c r="X96" s="788">
        <f t="shared" si="20"/>
        <v>8.333299999999999E-2</v>
      </c>
      <c r="Y96" s="1946" t="s">
        <v>1627</v>
      </c>
      <c r="Z96" s="1577"/>
      <c r="AA96" s="1578"/>
      <c r="AB96" s="1946" t="s">
        <v>1628</v>
      </c>
      <c r="AC96" s="1577"/>
      <c r="AD96" s="1578"/>
      <c r="AE96" s="1957" t="s">
        <v>1629</v>
      </c>
      <c r="AF96" s="1957" t="s">
        <v>1630</v>
      </c>
      <c r="AG96" s="1946" t="s">
        <v>1631</v>
      </c>
      <c r="AH96" s="1577"/>
      <c r="AI96" s="1578"/>
      <c r="AJ96" s="1957" t="s">
        <v>1632</v>
      </c>
      <c r="AK96" s="1957" t="s">
        <v>1633</v>
      </c>
      <c r="AL96" s="1957" t="s">
        <v>1634</v>
      </c>
      <c r="AM96" s="1946" t="s">
        <v>1635</v>
      </c>
      <c r="AN96" s="1577"/>
      <c r="AO96" s="1747"/>
      <c r="AP96" s="264"/>
      <c r="AQ96" s="264"/>
      <c r="AR96" s="264"/>
      <c r="AS96" s="264"/>
      <c r="AT96" s="264"/>
      <c r="AU96" s="264"/>
      <c r="AV96" s="264"/>
      <c r="AW96" s="264"/>
      <c r="AX96" s="264"/>
    </row>
    <row r="97" spans="1:50" ht="67.5" customHeight="1">
      <c r="A97" s="1539"/>
      <c r="B97" s="1557"/>
      <c r="C97" s="1557"/>
      <c r="D97" s="1579"/>
      <c r="E97" s="1579"/>
      <c r="F97" s="1579"/>
      <c r="G97" s="1580"/>
      <c r="H97" s="1558"/>
      <c r="I97" s="377" t="s">
        <v>48</v>
      </c>
      <c r="J97" s="762"/>
      <c r="K97" s="762"/>
      <c r="L97" s="363">
        <v>0.1</v>
      </c>
      <c r="M97" s="363">
        <v>0.1</v>
      </c>
      <c r="N97" s="363">
        <v>0.1</v>
      </c>
      <c r="O97" s="363">
        <v>0.1</v>
      </c>
      <c r="P97" s="363">
        <v>0.1</v>
      </c>
      <c r="Q97" s="363">
        <v>0.1</v>
      </c>
      <c r="R97" s="363">
        <v>0.1</v>
      </c>
      <c r="S97" s="362"/>
      <c r="T97" s="362"/>
      <c r="U97" s="362"/>
      <c r="V97" s="795">
        <f t="shared" si="19"/>
        <v>0.7</v>
      </c>
      <c r="W97" s="1558"/>
      <c r="X97" s="788">
        <f t="shared" si="20"/>
        <v>0</v>
      </c>
      <c r="Y97" s="1557"/>
      <c r="Z97" s="1579"/>
      <c r="AA97" s="1580"/>
      <c r="AB97" s="1557"/>
      <c r="AC97" s="1579"/>
      <c r="AD97" s="1580"/>
      <c r="AE97" s="1558"/>
      <c r="AF97" s="1558"/>
      <c r="AG97" s="1557"/>
      <c r="AH97" s="1579"/>
      <c r="AI97" s="1580"/>
      <c r="AJ97" s="1558"/>
      <c r="AK97" s="1558"/>
      <c r="AL97" s="1558"/>
      <c r="AM97" s="1557"/>
      <c r="AN97" s="1579"/>
      <c r="AO97" s="1923"/>
      <c r="AP97" s="264"/>
      <c r="AQ97" s="264"/>
      <c r="AR97" s="264"/>
      <c r="AS97" s="264"/>
      <c r="AT97" s="264"/>
      <c r="AU97" s="264"/>
      <c r="AV97" s="264"/>
      <c r="AW97" s="264"/>
      <c r="AX97" s="264"/>
    </row>
    <row r="98" spans="1:50" ht="32.25" customHeight="1">
      <c r="A98" s="1539"/>
      <c r="B98" s="1922">
        <v>6</v>
      </c>
      <c r="C98" s="2010" t="s">
        <v>1638</v>
      </c>
      <c r="D98" s="1577"/>
      <c r="E98" s="1577"/>
      <c r="F98" s="1577"/>
      <c r="G98" s="1578"/>
      <c r="H98" s="1941" t="s">
        <v>79</v>
      </c>
      <c r="I98" s="377" t="s">
        <v>47</v>
      </c>
      <c r="J98" s="781"/>
      <c r="K98" s="781"/>
      <c r="L98" s="781"/>
      <c r="M98" s="361">
        <v>0.1</v>
      </c>
      <c r="N98" s="361">
        <v>0.1</v>
      </c>
      <c r="O98" s="361">
        <v>0.1</v>
      </c>
      <c r="P98" s="361">
        <v>0.1</v>
      </c>
      <c r="Q98" s="361">
        <v>0.15</v>
      </c>
      <c r="R98" s="361">
        <v>0.15</v>
      </c>
      <c r="S98" s="361">
        <v>0.1</v>
      </c>
      <c r="T98" s="361">
        <v>0.1</v>
      </c>
      <c r="U98" s="361">
        <v>0.1</v>
      </c>
      <c r="V98" s="790">
        <f t="shared" si="19"/>
        <v>1</v>
      </c>
      <c r="W98" s="2122">
        <v>8.3333000000000004E-2</v>
      </c>
      <c r="X98" s="788">
        <f t="shared" si="20"/>
        <v>8.3333000000000004E-2</v>
      </c>
      <c r="Y98" s="1946"/>
      <c r="Z98" s="1577"/>
      <c r="AA98" s="1578"/>
      <c r="AB98" s="1946" t="s">
        <v>1640</v>
      </c>
      <c r="AC98" s="1577"/>
      <c r="AD98" s="1578"/>
      <c r="AE98" s="1957" t="s">
        <v>1641</v>
      </c>
      <c r="AF98" s="1957" t="s">
        <v>1642</v>
      </c>
      <c r="AG98" s="1946" t="s">
        <v>1644</v>
      </c>
      <c r="AH98" s="1577"/>
      <c r="AI98" s="1578"/>
      <c r="AJ98" s="1957" t="s">
        <v>1642</v>
      </c>
      <c r="AK98" s="1957" t="s">
        <v>1645</v>
      </c>
      <c r="AL98" s="1957" t="s">
        <v>1646</v>
      </c>
      <c r="AM98" s="1946" t="s">
        <v>1644</v>
      </c>
      <c r="AN98" s="1577"/>
      <c r="AO98" s="1747"/>
      <c r="AP98" s="264"/>
      <c r="AQ98" s="264"/>
      <c r="AR98" s="264"/>
      <c r="AS98" s="264"/>
      <c r="AT98" s="264"/>
      <c r="AU98" s="264"/>
      <c r="AV98" s="264"/>
      <c r="AW98" s="264"/>
      <c r="AX98" s="264"/>
    </row>
    <row r="99" spans="1:50" ht="32.25" customHeight="1">
      <c r="A99" s="1539"/>
      <c r="B99" s="1557"/>
      <c r="C99" s="1557"/>
      <c r="D99" s="1579"/>
      <c r="E99" s="1579"/>
      <c r="F99" s="1579"/>
      <c r="G99" s="1580"/>
      <c r="H99" s="1558"/>
      <c r="I99" s="377" t="s">
        <v>48</v>
      </c>
      <c r="J99" s="762"/>
      <c r="K99" s="762"/>
      <c r="L99" s="762"/>
      <c r="M99" s="363">
        <v>0.1</v>
      </c>
      <c r="N99" s="363">
        <v>0.1</v>
      </c>
      <c r="O99" s="363">
        <v>0.1</v>
      </c>
      <c r="P99" s="363">
        <v>0.1</v>
      </c>
      <c r="Q99" s="363">
        <v>0.15</v>
      </c>
      <c r="R99" s="363">
        <v>0.15</v>
      </c>
      <c r="S99" s="362"/>
      <c r="T99" s="362"/>
      <c r="U99" s="362"/>
      <c r="V99" s="795">
        <f t="shared" si="19"/>
        <v>0.70000000000000007</v>
      </c>
      <c r="W99" s="1558"/>
      <c r="X99" s="788">
        <f t="shared" si="20"/>
        <v>0</v>
      </c>
      <c r="Y99" s="1557"/>
      <c r="Z99" s="1579"/>
      <c r="AA99" s="1580"/>
      <c r="AB99" s="1557"/>
      <c r="AC99" s="1579"/>
      <c r="AD99" s="1580"/>
      <c r="AE99" s="1558"/>
      <c r="AF99" s="1558"/>
      <c r="AG99" s="1557"/>
      <c r="AH99" s="1579"/>
      <c r="AI99" s="1580"/>
      <c r="AJ99" s="1558"/>
      <c r="AK99" s="1558"/>
      <c r="AL99" s="1558"/>
      <c r="AM99" s="1557"/>
      <c r="AN99" s="1579"/>
      <c r="AO99" s="1923"/>
      <c r="AP99" s="264"/>
      <c r="AQ99" s="264"/>
      <c r="AR99" s="264"/>
      <c r="AS99" s="264"/>
      <c r="AT99" s="264"/>
      <c r="AU99" s="264"/>
      <c r="AV99" s="264"/>
      <c r="AW99" s="264"/>
      <c r="AX99" s="264"/>
    </row>
    <row r="100" spans="1:50" ht="32.25" customHeight="1">
      <c r="A100" s="1539"/>
      <c r="B100" s="1922">
        <v>7</v>
      </c>
      <c r="C100" s="2010" t="s">
        <v>1647</v>
      </c>
      <c r="D100" s="1577"/>
      <c r="E100" s="1577"/>
      <c r="F100" s="1577"/>
      <c r="G100" s="1578"/>
      <c r="H100" s="1941" t="s">
        <v>79</v>
      </c>
      <c r="I100" s="377" t="s">
        <v>47</v>
      </c>
      <c r="J100" s="781"/>
      <c r="K100" s="781"/>
      <c r="L100" s="361">
        <v>0.1</v>
      </c>
      <c r="M100" s="361">
        <v>0.1</v>
      </c>
      <c r="N100" s="361">
        <v>0.1</v>
      </c>
      <c r="O100" s="361">
        <v>0.1</v>
      </c>
      <c r="P100" s="361">
        <v>0.1</v>
      </c>
      <c r="Q100" s="361">
        <v>0.1</v>
      </c>
      <c r="R100" s="361">
        <v>0.1</v>
      </c>
      <c r="S100" s="361">
        <v>0.1</v>
      </c>
      <c r="T100" s="361">
        <v>0.1</v>
      </c>
      <c r="U100" s="361">
        <v>0.1</v>
      </c>
      <c r="V100" s="790">
        <f t="shared" si="19"/>
        <v>0.99999999999999989</v>
      </c>
      <c r="W100" s="2122">
        <v>8.3333000000000004E-2</v>
      </c>
      <c r="X100" s="788">
        <f t="shared" si="20"/>
        <v>8.333299999999999E-2</v>
      </c>
      <c r="Y100" s="1946" t="s">
        <v>1649</v>
      </c>
      <c r="Z100" s="1577"/>
      <c r="AA100" s="1578"/>
      <c r="AB100" s="1946" t="s">
        <v>1650</v>
      </c>
      <c r="AC100" s="1577"/>
      <c r="AD100" s="1578"/>
      <c r="AE100" s="1957" t="s">
        <v>1651</v>
      </c>
      <c r="AF100" s="1957" t="s">
        <v>1653</v>
      </c>
      <c r="AG100" s="1946" t="s">
        <v>1654</v>
      </c>
      <c r="AH100" s="1577"/>
      <c r="AI100" s="1578"/>
      <c r="AJ100" s="1957" t="s">
        <v>1655</v>
      </c>
      <c r="AK100" s="1957" t="s">
        <v>1656</v>
      </c>
      <c r="AL100" s="1957" t="s">
        <v>1657</v>
      </c>
      <c r="AM100" s="1946" t="s">
        <v>1658</v>
      </c>
      <c r="AN100" s="1577"/>
      <c r="AO100" s="1747"/>
      <c r="AP100" s="264"/>
      <c r="AQ100" s="264"/>
      <c r="AR100" s="264"/>
      <c r="AS100" s="264"/>
      <c r="AT100" s="264"/>
      <c r="AU100" s="264"/>
      <c r="AV100" s="264"/>
      <c r="AW100" s="264"/>
      <c r="AX100" s="264"/>
    </row>
    <row r="101" spans="1:50" ht="32.25" customHeight="1">
      <c r="A101" s="1539"/>
      <c r="B101" s="1557"/>
      <c r="C101" s="1557"/>
      <c r="D101" s="1579"/>
      <c r="E101" s="1579"/>
      <c r="F101" s="1579"/>
      <c r="G101" s="1580"/>
      <c r="H101" s="1558"/>
      <c r="I101" s="377" t="s">
        <v>48</v>
      </c>
      <c r="J101" s="762"/>
      <c r="K101" s="762"/>
      <c r="L101" s="363">
        <v>0.1</v>
      </c>
      <c r="M101" s="363">
        <v>0.1</v>
      </c>
      <c r="N101" s="363">
        <v>0.1</v>
      </c>
      <c r="O101" s="363">
        <v>0.1</v>
      </c>
      <c r="P101" s="363">
        <v>0.1</v>
      </c>
      <c r="Q101" s="363">
        <v>0.1</v>
      </c>
      <c r="R101" s="363">
        <v>0.1</v>
      </c>
      <c r="S101" s="362"/>
      <c r="T101" s="362"/>
      <c r="U101" s="362"/>
      <c r="V101" s="795">
        <f t="shared" si="19"/>
        <v>0.7</v>
      </c>
      <c r="W101" s="1558"/>
      <c r="X101" s="788">
        <f t="shared" si="20"/>
        <v>0</v>
      </c>
      <c r="Y101" s="1557"/>
      <c r="Z101" s="1579"/>
      <c r="AA101" s="1580"/>
      <c r="AB101" s="1557"/>
      <c r="AC101" s="1579"/>
      <c r="AD101" s="1580"/>
      <c r="AE101" s="1558"/>
      <c r="AF101" s="1558"/>
      <c r="AG101" s="1557"/>
      <c r="AH101" s="1579"/>
      <c r="AI101" s="1580"/>
      <c r="AJ101" s="1558"/>
      <c r="AK101" s="1558"/>
      <c r="AL101" s="1558"/>
      <c r="AM101" s="1557"/>
      <c r="AN101" s="1579"/>
      <c r="AO101" s="1923"/>
      <c r="AP101" s="264"/>
      <c r="AQ101" s="264"/>
      <c r="AR101" s="264"/>
      <c r="AS101" s="264"/>
      <c r="AT101" s="264"/>
      <c r="AU101" s="264"/>
      <c r="AV101" s="264"/>
      <c r="AW101" s="264"/>
      <c r="AX101" s="264"/>
    </row>
    <row r="102" spans="1:50" ht="49.5" customHeight="1">
      <c r="A102" s="1539"/>
      <c r="B102" s="1922">
        <v>8</v>
      </c>
      <c r="C102" s="2010" t="s">
        <v>1664</v>
      </c>
      <c r="D102" s="1577"/>
      <c r="E102" s="1577"/>
      <c r="F102" s="1577"/>
      <c r="G102" s="1578"/>
      <c r="H102" s="1941" t="s">
        <v>79</v>
      </c>
      <c r="I102" s="377" t="s">
        <v>47</v>
      </c>
      <c r="J102" s="781"/>
      <c r="K102" s="781"/>
      <c r="L102" s="361">
        <v>0.1</v>
      </c>
      <c r="M102" s="361">
        <v>0.1</v>
      </c>
      <c r="N102" s="361">
        <v>0.1</v>
      </c>
      <c r="O102" s="361">
        <v>0.1</v>
      </c>
      <c r="P102" s="361">
        <v>0.1</v>
      </c>
      <c r="Q102" s="361">
        <v>0.1</v>
      </c>
      <c r="R102" s="361">
        <v>0.1</v>
      </c>
      <c r="S102" s="361">
        <v>0.1</v>
      </c>
      <c r="T102" s="361">
        <v>0.1</v>
      </c>
      <c r="U102" s="361">
        <v>0.1</v>
      </c>
      <c r="V102" s="790">
        <f t="shared" si="19"/>
        <v>0.99999999999999989</v>
      </c>
      <c r="W102" s="2122">
        <v>8.3333000000000004E-2</v>
      </c>
      <c r="X102" s="788">
        <f t="shared" si="20"/>
        <v>8.333299999999999E-2</v>
      </c>
      <c r="Y102" s="1946" t="s">
        <v>1666</v>
      </c>
      <c r="Z102" s="1577"/>
      <c r="AA102" s="1578"/>
      <c r="AB102" s="1946" t="s">
        <v>1667</v>
      </c>
      <c r="AC102" s="1577"/>
      <c r="AD102" s="1578"/>
      <c r="AE102" s="1957" t="s">
        <v>1668</v>
      </c>
      <c r="AF102" s="1957" t="s">
        <v>1669</v>
      </c>
      <c r="AG102" s="1946" t="s">
        <v>1670</v>
      </c>
      <c r="AH102" s="1577"/>
      <c r="AI102" s="1578"/>
      <c r="AJ102" s="1957" t="s">
        <v>1674</v>
      </c>
      <c r="AK102" s="1957" t="s">
        <v>1675</v>
      </c>
      <c r="AL102" s="1957" t="s">
        <v>1676</v>
      </c>
      <c r="AM102" s="1946" t="s">
        <v>1677</v>
      </c>
      <c r="AN102" s="1577"/>
      <c r="AO102" s="1747"/>
      <c r="AP102" s="264"/>
      <c r="AQ102" s="264"/>
      <c r="AR102" s="264"/>
      <c r="AS102" s="264"/>
      <c r="AT102" s="264"/>
      <c r="AU102" s="264"/>
      <c r="AV102" s="264"/>
      <c r="AW102" s="264"/>
      <c r="AX102" s="264"/>
    </row>
    <row r="103" spans="1:50" ht="60" customHeight="1">
      <c r="A103" s="1539"/>
      <c r="B103" s="1557"/>
      <c r="C103" s="1557"/>
      <c r="D103" s="1579"/>
      <c r="E103" s="1579"/>
      <c r="F103" s="1579"/>
      <c r="G103" s="1580"/>
      <c r="H103" s="1558"/>
      <c r="I103" s="377" t="s">
        <v>48</v>
      </c>
      <c r="J103" s="762"/>
      <c r="K103" s="762"/>
      <c r="L103" s="363">
        <v>0.1</v>
      </c>
      <c r="M103" s="363">
        <v>0.1</v>
      </c>
      <c r="N103" s="363">
        <v>0.15</v>
      </c>
      <c r="O103" s="363">
        <v>0.15</v>
      </c>
      <c r="P103" s="363">
        <v>0.1</v>
      </c>
      <c r="Q103" s="363">
        <v>0.15</v>
      </c>
      <c r="R103" s="363">
        <v>0.1</v>
      </c>
      <c r="S103" s="362"/>
      <c r="T103" s="362"/>
      <c r="U103" s="362"/>
      <c r="V103" s="795">
        <f t="shared" si="19"/>
        <v>0.85</v>
      </c>
      <c r="W103" s="1558"/>
      <c r="X103" s="788">
        <f t="shared" si="20"/>
        <v>0</v>
      </c>
      <c r="Y103" s="1557"/>
      <c r="Z103" s="1579"/>
      <c r="AA103" s="1580"/>
      <c r="AB103" s="1557"/>
      <c r="AC103" s="1579"/>
      <c r="AD103" s="1580"/>
      <c r="AE103" s="1558"/>
      <c r="AF103" s="1558"/>
      <c r="AG103" s="1557"/>
      <c r="AH103" s="1579"/>
      <c r="AI103" s="1580"/>
      <c r="AJ103" s="1558"/>
      <c r="AK103" s="1558"/>
      <c r="AL103" s="1558"/>
      <c r="AM103" s="1557"/>
      <c r="AN103" s="1579"/>
      <c r="AO103" s="1923"/>
      <c r="AP103" s="264"/>
      <c r="AQ103" s="264"/>
      <c r="AR103" s="264"/>
      <c r="AS103" s="264"/>
      <c r="AT103" s="264"/>
      <c r="AU103" s="264"/>
      <c r="AV103" s="264"/>
      <c r="AW103" s="264"/>
      <c r="AX103" s="264"/>
    </row>
    <row r="104" spans="1:50" ht="52.5" customHeight="1">
      <c r="A104" s="1539"/>
      <c r="B104" s="1922">
        <v>9</v>
      </c>
      <c r="C104" s="2010" t="s">
        <v>1679</v>
      </c>
      <c r="D104" s="1577"/>
      <c r="E104" s="1577"/>
      <c r="F104" s="1577"/>
      <c r="G104" s="1578"/>
      <c r="H104" s="1941" t="s">
        <v>79</v>
      </c>
      <c r="I104" s="377" t="s">
        <v>47</v>
      </c>
      <c r="J104" s="781"/>
      <c r="K104" s="781"/>
      <c r="L104" s="781"/>
      <c r="M104" s="361">
        <v>0.1</v>
      </c>
      <c r="N104" s="361">
        <v>0.1</v>
      </c>
      <c r="O104" s="361">
        <v>0.1</v>
      </c>
      <c r="P104" s="361">
        <v>0.1</v>
      </c>
      <c r="Q104" s="361">
        <v>0.1</v>
      </c>
      <c r="R104" s="361">
        <v>0.1</v>
      </c>
      <c r="S104" s="361">
        <v>0.1</v>
      </c>
      <c r="T104" s="361">
        <v>0.15</v>
      </c>
      <c r="U104" s="361">
        <v>0.15</v>
      </c>
      <c r="V104" s="790">
        <f t="shared" si="19"/>
        <v>1</v>
      </c>
      <c r="W104" s="2122">
        <v>8.3333000000000004E-2</v>
      </c>
      <c r="X104" s="788">
        <f t="shared" si="20"/>
        <v>8.3333000000000004E-2</v>
      </c>
      <c r="Y104" s="1946"/>
      <c r="Z104" s="1577"/>
      <c r="AA104" s="1578"/>
      <c r="AB104" s="1946" t="s">
        <v>1683</v>
      </c>
      <c r="AC104" s="1577"/>
      <c r="AD104" s="1578"/>
      <c r="AE104" s="1957" t="s">
        <v>1684</v>
      </c>
      <c r="AF104" s="1957" t="s">
        <v>1685</v>
      </c>
      <c r="AG104" s="1946" t="s">
        <v>1686</v>
      </c>
      <c r="AH104" s="1577"/>
      <c r="AI104" s="1578"/>
      <c r="AJ104" s="1957" t="s">
        <v>1687</v>
      </c>
      <c r="AK104" s="1957" t="s">
        <v>1688</v>
      </c>
      <c r="AL104" s="1957" t="s">
        <v>1689</v>
      </c>
      <c r="AM104" s="1946" t="s">
        <v>1690</v>
      </c>
      <c r="AN104" s="1577"/>
      <c r="AO104" s="1747"/>
      <c r="AP104" s="264"/>
      <c r="AQ104" s="264"/>
      <c r="AR104" s="264"/>
      <c r="AS104" s="264"/>
      <c r="AT104" s="264"/>
      <c r="AU104" s="264"/>
      <c r="AV104" s="264"/>
      <c r="AW104" s="264"/>
      <c r="AX104" s="264"/>
    </row>
    <row r="105" spans="1:50" ht="42.75" customHeight="1">
      <c r="A105" s="1539"/>
      <c r="B105" s="1557"/>
      <c r="C105" s="1557"/>
      <c r="D105" s="1579"/>
      <c r="E105" s="1579"/>
      <c r="F105" s="1579"/>
      <c r="G105" s="1580"/>
      <c r="H105" s="1558"/>
      <c r="I105" s="377" t="s">
        <v>48</v>
      </c>
      <c r="J105" s="762"/>
      <c r="K105" s="762"/>
      <c r="L105" s="762"/>
      <c r="M105" s="363">
        <v>0.1</v>
      </c>
      <c r="N105" s="363">
        <v>0.1</v>
      </c>
      <c r="O105" s="363">
        <v>0.1</v>
      </c>
      <c r="P105" s="363">
        <v>0.2</v>
      </c>
      <c r="Q105" s="363">
        <v>0.1</v>
      </c>
      <c r="R105" s="363">
        <v>0.1</v>
      </c>
      <c r="S105" s="362"/>
      <c r="T105" s="362"/>
      <c r="U105" s="362"/>
      <c r="V105" s="795">
        <f t="shared" si="19"/>
        <v>0.7</v>
      </c>
      <c r="W105" s="1558"/>
      <c r="X105" s="788">
        <f t="shared" si="20"/>
        <v>0</v>
      </c>
      <c r="Y105" s="1557"/>
      <c r="Z105" s="1579"/>
      <c r="AA105" s="1580"/>
      <c r="AB105" s="1557"/>
      <c r="AC105" s="1579"/>
      <c r="AD105" s="1580"/>
      <c r="AE105" s="1558"/>
      <c r="AF105" s="1558"/>
      <c r="AG105" s="1557"/>
      <c r="AH105" s="1579"/>
      <c r="AI105" s="1580"/>
      <c r="AJ105" s="1558"/>
      <c r="AK105" s="1558"/>
      <c r="AL105" s="1558"/>
      <c r="AM105" s="1557"/>
      <c r="AN105" s="1579"/>
      <c r="AO105" s="1923"/>
      <c r="AP105" s="264"/>
      <c r="AQ105" s="264"/>
      <c r="AR105" s="264"/>
      <c r="AS105" s="264"/>
      <c r="AT105" s="264"/>
      <c r="AU105" s="264"/>
      <c r="AV105" s="264"/>
      <c r="AW105" s="264"/>
      <c r="AX105" s="264"/>
    </row>
    <row r="106" spans="1:50" ht="54.75" customHeight="1">
      <c r="A106" s="1539"/>
      <c r="B106" s="1922">
        <v>10</v>
      </c>
      <c r="C106" s="2010" t="s">
        <v>1695</v>
      </c>
      <c r="D106" s="1577"/>
      <c r="E106" s="1577"/>
      <c r="F106" s="1577"/>
      <c r="G106" s="1578"/>
      <c r="H106" s="1941" t="s">
        <v>79</v>
      </c>
      <c r="I106" s="377" t="s">
        <v>47</v>
      </c>
      <c r="J106" s="781"/>
      <c r="K106" s="361">
        <v>0.2</v>
      </c>
      <c r="L106" s="361">
        <v>0.1</v>
      </c>
      <c r="M106" s="361">
        <v>0.1</v>
      </c>
      <c r="N106" s="361">
        <v>0.1</v>
      </c>
      <c r="O106" s="361">
        <v>0.1</v>
      </c>
      <c r="P106" s="361">
        <v>0.1</v>
      </c>
      <c r="Q106" s="361">
        <v>0.1</v>
      </c>
      <c r="R106" s="361">
        <v>0.1</v>
      </c>
      <c r="S106" s="361">
        <v>0.1</v>
      </c>
      <c r="T106" s="781"/>
      <c r="U106" s="781"/>
      <c r="V106" s="790">
        <f t="shared" si="19"/>
        <v>0.99999999999999989</v>
      </c>
      <c r="W106" s="2122">
        <v>8.3333000000000004E-2</v>
      </c>
      <c r="X106" s="788">
        <f t="shared" si="20"/>
        <v>8.333299999999999E-2</v>
      </c>
      <c r="Y106" s="1946" t="s">
        <v>1696</v>
      </c>
      <c r="Z106" s="1577"/>
      <c r="AA106" s="1578"/>
      <c r="AB106" s="1946" t="s">
        <v>1697</v>
      </c>
      <c r="AC106" s="1577"/>
      <c r="AD106" s="1578"/>
      <c r="AE106" s="1957" t="s">
        <v>1699</v>
      </c>
      <c r="AF106" s="1957" t="s">
        <v>1700</v>
      </c>
      <c r="AG106" s="1946" t="s">
        <v>1699</v>
      </c>
      <c r="AH106" s="1577"/>
      <c r="AI106" s="1578"/>
      <c r="AJ106" s="1957" t="s">
        <v>1701</v>
      </c>
      <c r="AK106" s="1957" t="s">
        <v>1702</v>
      </c>
      <c r="AL106" s="1957" t="s">
        <v>1703</v>
      </c>
      <c r="AM106" s="1946" t="s">
        <v>1704</v>
      </c>
      <c r="AN106" s="1577"/>
      <c r="AO106" s="1747"/>
      <c r="AP106" s="264"/>
      <c r="AQ106" s="264"/>
      <c r="AR106" s="264"/>
      <c r="AS106" s="264"/>
      <c r="AT106" s="264"/>
      <c r="AU106" s="264"/>
      <c r="AV106" s="264"/>
      <c r="AW106" s="264"/>
      <c r="AX106" s="264"/>
    </row>
    <row r="107" spans="1:50" ht="32.25" customHeight="1">
      <c r="A107" s="1539"/>
      <c r="B107" s="1557"/>
      <c r="C107" s="1557"/>
      <c r="D107" s="1579"/>
      <c r="E107" s="1579"/>
      <c r="F107" s="1579"/>
      <c r="G107" s="1580"/>
      <c r="H107" s="1558"/>
      <c r="I107" s="377" t="s">
        <v>48</v>
      </c>
      <c r="J107" s="762"/>
      <c r="K107" s="363">
        <v>0.2</v>
      </c>
      <c r="L107" s="363">
        <v>0.1</v>
      </c>
      <c r="M107" s="363">
        <v>0.1</v>
      </c>
      <c r="N107" s="363">
        <v>0.1</v>
      </c>
      <c r="O107" s="363">
        <v>0.1</v>
      </c>
      <c r="P107" s="363">
        <v>0.1</v>
      </c>
      <c r="Q107" s="363">
        <v>0.1</v>
      </c>
      <c r="R107" s="363">
        <v>0.1</v>
      </c>
      <c r="S107" s="362"/>
      <c r="T107" s="762"/>
      <c r="U107" s="762"/>
      <c r="V107" s="795">
        <f t="shared" si="19"/>
        <v>0.89999999999999991</v>
      </c>
      <c r="W107" s="1558"/>
      <c r="X107" s="788">
        <f t="shared" si="20"/>
        <v>0</v>
      </c>
      <c r="Y107" s="1557"/>
      <c r="Z107" s="1579"/>
      <c r="AA107" s="1580"/>
      <c r="AB107" s="1557"/>
      <c r="AC107" s="1579"/>
      <c r="AD107" s="1580"/>
      <c r="AE107" s="1558"/>
      <c r="AF107" s="1558"/>
      <c r="AG107" s="1557"/>
      <c r="AH107" s="1579"/>
      <c r="AI107" s="1580"/>
      <c r="AJ107" s="1558"/>
      <c r="AK107" s="1558"/>
      <c r="AL107" s="1558"/>
      <c r="AM107" s="1557"/>
      <c r="AN107" s="1579"/>
      <c r="AO107" s="1923"/>
      <c r="AP107" s="264"/>
      <c r="AQ107" s="264"/>
      <c r="AR107" s="264"/>
      <c r="AS107" s="264"/>
      <c r="AT107" s="264"/>
      <c r="AU107" s="264"/>
      <c r="AV107" s="264"/>
      <c r="AW107" s="264"/>
      <c r="AX107" s="264"/>
    </row>
    <row r="108" spans="1:50" ht="32.25" customHeight="1">
      <c r="A108" s="1539"/>
      <c r="B108" s="1922">
        <v>11</v>
      </c>
      <c r="C108" s="2010" t="s">
        <v>1708</v>
      </c>
      <c r="D108" s="1577"/>
      <c r="E108" s="1577"/>
      <c r="F108" s="1577"/>
      <c r="G108" s="1578"/>
      <c r="H108" s="1941" t="s">
        <v>79</v>
      </c>
      <c r="I108" s="377" t="s">
        <v>47</v>
      </c>
      <c r="J108" s="781"/>
      <c r="K108" s="361">
        <v>0.05</v>
      </c>
      <c r="L108" s="361">
        <v>0.05</v>
      </c>
      <c r="M108" s="361">
        <v>0.1</v>
      </c>
      <c r="N108" s="361">
        <v>0.1</v>
      </c>
      <c r="O108" s="361">
        <v>0.1</v>
      </c>
      <c r="P108" s="361">
        <v>0.1</v>
      </c>
      <c r="Q108" s="361">
        <v>0.1</v>
      </c>
      <c r="R108" s="361">
        <v>0.1</v>
      </c>
      <c r="S108" s="361">
        <v>0.1</v>
      </c>
      <c r="T108" s="361">
        <v>0.1</v>
      </c>
      <c r="U108" s="361">
        <v>0.1</v>
      </c>
      <c r="V108" s="790">
        <f t="shared" si="19"/>
        <v>0.99999999999999989</v>
      </c>
      <c r="W108" s="2122">
        <v>8.3333000000000004E-2</v>
      </c>
      <c r="X108" s="788">
        <f t="shared" si="20"/>
        <v>8.333299999999999E-2</v>
      </c>
      <c r="Y108" s="1946" t="s">
        <v>1709</v>
      </c>
      <c r="Z108" s="1577"/>
      <c r="AA108" s="1578"/>
      <c r="AB108" s="1946" t="s">
        <v>1710</v>
      </c>
      <c r="AC108" s="1577"/>
      <c r="AD108" s="1578"/>
      <c r="AE108" s="1957" t="s">
        <v>1712</v>
      </c>
      <c r="AF108" s="1957" t="s">
        <v>1714</v>
      </c>
      <c r="AG108" s="1946" t="s">
        <v>1715</v>
      </c>
      <c r="AH108" s="1577"/>
      <c r="AI108" s="1578"/>
      <c r="AJ108" s="1957" t="s">
        <v>1716</v>
      </c>
      <c r="AK108" s="1957" t="s">
        <v>1717</v>
      </c>
      <c r="AL108" s="1957" t="s">
        <v>1718</v>
      </c>
      <c r="AM108" s="1946" t="s">
        <v>1719</v>
      </c>
      <c r="AN108" s="1577"/>
      <c r="AO108" s="1747"/>
      <c r="AP108" s="264"/>
      <c r="AQ108" s="264"/>
      <c r="AR108" s="264"/>
      <c r="AS108" s="264"/>
      <c r="AT108" s="264"/>
      <c r="AU108" s="264"/>
      <c r="AV108" s="264"/>
      <c r="AW108" s="264"/>
      <c r="AX108" s="264"/>
    </row>
    <row r="109" spans="1:50" ht="32.25" customHeight="1">
      <c r="A109" s="1539"/>
      <c r="B109" s="1557"/>
      <c r="C109" s="1557"/>
      <c r="D109" s="1579"/>
      <c r="E109" s="1579"/>
      <c r="F109" s="1579"/>
      <c r="G109" s="1580"/>
      <c r="H109" s="1558"/>
      <c r="I109" s="377" t="s">
        <v>48</v>
      </c>
      <c r="J109" s="762"/>
      <c r="K109" s="363">
        <v>0.05</v>
      </c>
      <c r="L109" s="363">
        <v>0.05</v>
      </c>
      <c r="M109" s="363">
        <v>0.1</v>
      </c>
      <c r="N109" s="363">
        <v>0.1</v>
      </c>
      <c r="O109" s="363">
        <v>0.1</v>
      </c>
      <c r="P109" s="363">
        <v>0.1</v>
      </c>
      <c r="Q109" s="363">
        <v>0.1</v>
      </c>
      <c r="R109" s="363">
        <v>0.1</v>
      </c>
      <c r="S109" s="362"/>
      <c r="T109" s="362"/>
      <c r="U109" s="362"/>
      <c r="V109" s="795">
        <f t="shared" si="19"/>
        <v>0.7</v>
      </c>
      <c r="W109" s="1558"/>
      <c r="X109" s="788">
        <f t="shared" si="20"/>
        <v>0</v>
      </c>
      <c r="Y109" s="1557"/>
      <c r="Z109" s="1579"/>
      <c r="AA109" s="1580"/>
      <c r="AB109" s="1557"/>
      <c r="AC109" s="1579"/>
      <c r="AD109" s="1580"/>
      <c r="AE109" s="1558"/>
      <c r="AF109" s="1558"/>
      <c r="AG109" s="1557"/>
      <c r="AH109" s="1579"/>
      <c r="AI109" s="1580"/>
      <c r="AJ109" s="1558"/>
      <c r="AK109" s="1558"/>
      <c r="AL109" s="1558"/>
      <c r="AM109" s="1557"/>
      <c r="AN109" s="1579"/>
      <c r="AO109" s="1923"/>
      <c r="AP109" s="264"/>
      <c r="AQ109" s="264"/>
      <c r="AR109" s="264"/>
      <c r="AS109" s="264"/>
      <c r="AT109" s="264"/>
      <c r="AU109" s="264"/>
      <c r="AV109" s="264"/>
      <c r="AW109" s="264"/>
      <c r="AX109" s="264"/>
    </row>
    <row r="110" spans="1:50" ht="32.25" customHeight="1">
      <c r="A110" s="1539"/>
      <c r="B110" s="1922">
        <v>12</v>
      </c>
      <c r="C110" s="2010" t="s">
        <v>1721</v>
      </c>
      <c r="D110" s="1577"/>
      <c r="E110" s="1577"/>
      <c r="F110" s="1577"/>
      <c r="G110" s="1578"/>
      <c r="H110" s="1941" t="s">
        <v>79</v>
      </c>
      <c r="I110" s="377" t="s">
        <v>47</v>
      </c>
      <c r="J110" s="781"/>
      <c r="K110" s="361">
        <v>0.05</v>
      </c>
      <c r="L110" s="361">
        <v>0.1</v>
      </c>
      <c r="M110" s="361">
        <v>0.1</v>
      </c>
      <c r="N110" s="361">
        <v>0.1</v>
      </c>
      <c r="O110" s="361">
        <v>0.1</v>
      </c>
      <c r="P110" s="361">
        <v>0.1</v>
      </c>
      <c r="Q110" s="361">
        <v>0.1</v>
      </c>
      <c r="R110" s="361">
        <v>0.1</v>
      </c>
      <c r="S110" s="361">
        <v>0.1</v>
      </c>
      <c r="T110" s="361">
        <v>0.1</v>
      </c>
      <c r="U110" s="361">
        <v>0.05</v>
      </c>
      <c r="V110" s="790">
        <f t="shared" si="19"/>
        <v>0.99999999999999989</v>
      </c>
      <c r="W110" s="2122">
        <v>8.3333000000000004E-2</v>
      </c>
      <c r="X110" s="788">
        <f t="shared" si="20"/>
        <v>8.333299999999999E-2</v>
      </c>
      <c r="Y110" s="1946" t="s">
        <v>1722</v>
      </c>
      <c r="Z110" s="1577"/>
      <c r="AA110" s="1578"/>
      <c r="AB110" s="1946" t="s">
        <v>1724</v>
      </c>
      <c r="AC110" s="1577"/>
      <c r="AD110" s="1578"/>
      <c r="AE110" s="1957" t="s">
        <v>1725</v>
      </c>
      <c r="AF110" s="1957" t="s">
        <v>1726</v>
      </c>
      <c r="AG110" s="1946" t="s">
        <v>1727</v>
      </c>
      <c r="AH110" s="1577"/>
      <c r="AI110" s="1578"/>
      <c r="AJ110" s="1957" t="s">
        <v>1728</v>
      </c>
      <c r="AK110" s="1957" t="s">
        <v>1729</v>
      </c>
      <c r="AL110" s="1957" t="s">
        <v>1730</v>
      </c>
      <c r="AM110" s="1946" t="s">
        <v>1731</v>
      </c>
      <c r="AN110" s="1577"/>
      <c r="AO110" s="1747"/>
      <c r="AP110" s="264"/>
      <c r="AQ110" s="264"/>
      <c r="AR110" s="264"/>
      <c r="AS110" s="264"/>
      <c r="AT110" s="264"/>
      <c r="AU110" s="264"/>
      <c r="AV110" s="264"/>
      <c r="AW110" s="264"/>
      <c r="AX110" s="264"/>
    </row>
    <row r="111" spans="1:50" ht="32.25" customHeight="1">
      <c r="A111" s="1681"/>
      <c r="B111" s="1557"/>
      <c r="C111" s="1557"/>
      <c r="D111" s="1579"/>
      <c r="E111" s="1579"/>
      <c r="F111" s="1579"/>
      <c r="G111" s="1580"/>
      <c r="H111" s="1558"/>
      <c r="I111" s="377" t="s">
        <v>48</v>
      </c>
      <c r="J111" s="762"/>
      <c r="K111" s="363">
        <v>0.05</v>
      </c>
      <c r="L111" s="363">
        <v>0.1</v>
      </c>
      <c r="M111" s="363">
        <v>0.1</v>
      </c>
      <c r="N111" s="363">
        <v>0.1</v>
      </c>
      <c r="O111" s="363">
        <v>0.1</v>
      </c>
      <c r="P111" s="363">
        <v>0.1</v>
      </c>
      <c r="Q111" s="363">
        <v>0.1</v>
      </c>
      <c r="R111" s="363">
        <v>0.1</v>
      </c>
      <c r="S111" s="362"/>
      <c r="T111" s="362"/>
      <c r="U111" s="362"/>
      <c r="V111" s="795">
        <f t="shared" si="19"/>
        <v>0.74999999999999989</v>
      </c>
      <c r="W111" s="1558"/>
      <c r="X111" s="788">
        <f t="shared" si="20"/>
        <v>0</v>
      </c>
      <c r="Y111" s="1557"/>
      <c r="Z111" s="1579"/>
      <c r="AA111" s="1580"/>
      <c r="AB111" s="1557"/>
      <c r="AC111" s="1579"/>
      <c r="AD111" s="1580"/>
      <c r="AE111" s="1558"/>
      <c r="AF111" s="1558"/>
      <c r="AG111" s="1557"/>
      <c r="AH111" s="1579"/>
      <c r="AI111" s="1580"/>
      <c r="AJ111" s="1558"/>
      <c r="AK111" s="1558"/>
      <c r="AL111" s="1558"/>
      <c r="AM111" s="1557"/>
      <c r="AN111" s="1579"/>
      <c r="AO111" s="1923"/>
      <c r="AP111" s="264"/>
      <c r="AQ111" s="264"/>
      <c r="AR111" s="264"/>
      <c r="AS111" s="264"/>
      <c r="AT111" s="264"/>
      <c r="AU111" s="264"/>
      <c r="AV111" s="264"/>
      <c r="AW111" s="264"/>
      <c r="AX111" s="264"/>
    </row>
    <row r="112" spans="1:50" ht="18" customHeight="1">
      <c r="A112" s="2124"/>
      <c r="B112" s="1944" t="s">
        <v>85</v>
      </c>
      <c r="C112" s="1577"/>
      <c r="D112" s="1577"/>
      <c r="E112" s="1577"/>
      <c r="F112" s="1577"/>
      <c r="G112" s="1578"/>
      <c r="H112" s="1925" t="s">
        <v>79</v>
      </c>
      <c r="I112" s="798" t="s">
        <v>47</v>
      </c>
      <c r="J112" s="340"/>
      <c r="K112" s="340">
        <f t="shared" ref="K112:U112" si="21">+K88*$W$88+K90*$W$90+K92*$W$92+K94*$W$94+K96*$W$96+K98*$W$98+K100*$W$100+K102*$W$102+K104*$W$104+K106*$W$106+K108*$W$108+K110*$W$110</f>
        <v>3.6749852999999999E-2</v>
      </c>
      <c r="L112" s="340">
        <f t="shared" si="21"/>
        <v>6.2499750000000007E-2</v>
      </c>
      <c r="M112" s="340">
        <f t="shared" si="21"/>
        <v>9.6582947000000016E-2</v>
      </c>
      <c r="N112" s="340">
        <f t="shared" si="21"/>
        <v>9.9999600000000008E-2</v>
      </c>
      <c r="O112" s="340">
        <f t="shared" si="21"/>
        <v>9.9999600000000008E-2</v>
      </c>
      <c r="P112" s="340">
        <f t="shared" si="21"/>
        <v>9.9999600000000008E-2</v>
      </c>
      <c r="Q112" s="340">
        <f t="shared" si="21"/>
        <v>0.10833290000000001</v>
      </c>
      <c r="R112" s="340">
        <f t="shared" si="21"/>
        <v>0.11666620000000001</v>
      </c>
      <c r="S112" s="340">
        <f t="shared" si="21"/>
        <v>0.10416625000000002</v>
      </c>
      <c r="T112" s="340">
        <f t="shared" si="21"/>
        <v>9.9999600000000008E-2</v>
      </c>
      <c r="U112" s="340">
        <f t="shared" si="21"/>
        <v>7.4999700000000002E-2</v>
      </c>
      <c r="V112" s="799">
        <f t="shared" si="19"/>
        <v>0.99999600000000011</v>
      </c>
      <c r="W112" s="1947">
        <f>W88+W90+W92+W94+W96+W98+W100+W102+W104+W106+W108+W110</f>
        <v>0.999996</v>
      </c>
      <c r="X112" s="788">
        <f t="shared" si="20"/>
        <v>0.99999200001600008</v>
      </c>
      <c r="Y112" s="1924"/>
      <c r="Z112" s="1577"/>
      <c r="AA112" s="1578"/>
      <c r="AB112" s="1924"/>
      <c r="AC112" s="1577"/>
      <c r="AD112" s="1578"/>
      <c r="AE112" s="1929"/>
      <c r="AF112" s="1929"/>
      <c r="AG112" s="1924"/>
      <c r="AH112" s="1577"/>
      <c r="AI112" s="1578"/>
      <c r="AJ112" s="1929"/>
      <c r="AK112" s="1929"/>
      <c r="AL112" s="1929"/>
      <c r="AM112" s="1924"/>
      <c r="AN112" s="1577"/>
      <c r="AO112" s="1578"/>
      <c r="AP112" s="264"/>
      <c r="AQ112" s="264"/>
      <c r="AR112" s="264"/>
      <c r="AS112" s="264"/>
      <c r="AT112" s="264"/>
      <c r="AU112" s="264"/>
      <c r="AV112" s="264"/>
      <c r="AW112" s="264"/>
      <c r="AX112" s="264"/>
    </row>
    <row r="113" spans="1:50" ht="18" customHeight="1">
      <c r="A113" s="1558"/>
      <c r="B113" s="1557"/>
      <c r="C113" s="1579"/>
      <c r="D113" s="1579"/>
      <c r="E113" s="1579"/>
      <c r="F113" s="1579"/>
      <c r="G113" s="1580"/>
      <c r="H113" s="1558"/>
      <c r="I113" s="798" t="s">
        <v>48</v>
      </c>
      <c r="J113" s="340"/>
      <c r="K113" s="340">
        <f t="shared" ref="K113:L113" si="22">+K89*W88+K91*$W$90+K93*$W$92+K95*$W$94+K97*$W$96+K99*$W$98+K101*$W$100+K103*$W$102+K105*$W$104+K107*$W$106+K109*$W$108+K111*$W$110</f>
        <v>3.6749852999999999E-2</v>
      </c>
      <c r="L113" s="340">
        <f t="shared" si="22"/>
        <v>6.2499750000000007E-2</v>
      </c>
      <c r="M113" s="340">
        <f t="shared" ref="M113:N113" si="23">+M89*W88+M91*$W$90+M93*$W$92+M95*$W$94+M97*$W$96+M99*$W$98+M101*$W$100+M103*$W$102+M105*$W$104+M107*$W$106+M109*$W$108+M111*$W$110</f>
        <v>9.6582947000000016E-2</v>
      </c>
      <c r="N113" s="340">
        <f t="shared" si="23"/>
        <v>0.14999939999999998</v>
      </c>
      <c r="O113" s="340">
        <f t="shared" ref="O113:P113" si="24">+O89*W88+O91*$W$90+O93*$W$92+O95*$W$94+O97*$W$96+O99*$W$98+O101*$W$100+O103*$W$102+O105*$W$104+O107*$W$106+O109*$W$108+O111*$W$110</f>
        <v>0.10499958000000001</v>
      </c>
      <c r="P113" s="340">
        <f t="shared" si="24"/>
        <v>0.10083293000000002</v>
      </c>
      <c r="Q113" s="340">
        <f t="shared" ref="Q113:R113" si="25">+Q89*W88+Q91*W90+Q93*$W$92+Q95*$W$94+Q97*$W$96+Q99*$W$98+Q101*$W$100+Q103*$W$102+Q105*$W$104+Q107*$W$106+Q109*$W$108+Q111*$W$110</f>
        <v>0.11333288000000001</v>
      </c>
      <c r="R113" s="340">
        <f t="shared" si="25"/>
        <v>0.11333288000000001</v>
      </c>
      <c r="S113" s="340">
        <f>S89*W88+S91*W90+S93*W92+S95*W94+S97*W96+S99*W98+S101*W100+S103*W102+S105*W104+S107*W106+S109*W108+S111*W110</f>
        <v>0</v>
      </c>
      <c r="T113" s="340">
        <f t="shared" ref="T113:U113" si="26">+T89*AH88+T91*$W$90+T93*$W$92+T95*$W$94+T97*$W$96+T99*$W$98+T101*$W$100+T103*$W$102+T105*$W$104+T107*$W$106+T109*$W$108+T111*$W$110</f>
        <v>0</v>
      </c>
      <c r="U113" s="340">
        <f t="shared" si="26"/>
        <v>0</v>
      </c>
      <c r="V113" s="312">
        <f t="shared" si="19"/>
        <v>0.77833021999999996</v>
      </c>
      <c r="W113" s="1558"/>
      <c r="X113" s="800">
        <f>V113/W112</f>
        <v>0.77833333333333332</v>
      </c>
      <c r="Y113" s="1537"/>
      <c r="Z113" s="1550"/>
      <c r="AA113" s="1551"/>
      <c r="AB113" s="1537"/>
      <c r="AC113" s="1550"/>
      <c r="AD113" s="1551"/>
      <c r="AE113" s="1533"/>
      <c r="AF113" s="1533"/>
      <c r="AG113" s="1537"/>
      <c r="AH113" s="1550"/>
      <c r="AI113" s="1551"/>
      <c r="AJ113" s="1533"/>
      <c r="AK113" s="1533"/>
      <c r="AL113" s="1533"/>
      <c r="AM113" s="1537"/>
      <c r="AN113" s="1550"/>
      <c r="AO113" s="1551"/>
      <c r="AP113" s="264"/>
      <c r="AQ113" s="264"/>
      <c r="AR113" s="264"/>
      <c r="AS113" s="264"/>
      <c r="AT113" s="264"/>
      <c r="AU113" s="264"/>
      <c r="AV113" s="264"/>
      <c r="AW113" s="264"/>
      <c r="AX113" s="264"/>
    </row>
    <row r="114" spans="1:50" ht="23.25" customHeight="1">
      <c r="A114" s="1967" t="s">
        <v>106</v>
      </c>
      <c r="B114" s="1555"/>
      <c r="C114" s="255" t="s">
        <v>107</v>
      </c>
      <c r="D114" s="255" t="s">
        <v>108</v>
      </c>
      <c r="E114" s="255" t="s">
        <v>28</v>
      </c>
      <c r="F114" s="255" t="s">
        <v>109</v>
      </c>
      <c r="G114" s="256" t="s">
        <v>110</v>
      </c>
      <c r="H114" s="1935" t="s">
        <v>111</v>
      </c>
      <c r="I114" s="1937"/>
      <c r="J114" s="261" t="s">
        <v>63</v>
      </c>
      <c r="K114" s="261" t="s">
        <v>64</v>
      </c>
      <c r="L114" s="261" t="s">
        <v>65</v>
      </c>
      <c r="M114" s="261" t="s">
        <v>66</v>
      </c>
      <c r="N114" s="261" t="s">
        <v>67</v>
      </c>
      <c r="O114" s="261" t="s">
        <v>68</v>
      </c>
      <c r="P114" s="261" t="s">
        <v>69</v>
      </c>
      <c r="Q114" s="261" t="s">
        <v>70</v>
      </c>
      <c r="R114" s="261" t="s">
        <v>71</v>
      </c>
      <c r="S114" s="261" t="s">
        <v>72</v>
      </c>
      <c r="T114" s="261" t="s">
        <v>73</v>
      </c>
      <c r="U114" s="261" t="s">
        <v>74</v>
      </c>
      <c r="V114" s="261" t="s">
        <v>75</v>
      </c>
      <c r="W114" s="261" t="s">
        <v>76</v>
      </c>
      <c r="X114" s="261" t="s">
        <v>285</v>
      </c>
      <c r="Y114" s="1935" t="s">
        <v>112</v>
      </c>
      <c r="Z114" s="1936"/>
      <c r="AA114" s="1937"/>
      <c r="AB114" s="1935" t="s">
        <v>113</v>
      </c>
      <c r="AC114" s="1936"/>
      <c r="AD114" s="1937"/>
      <c r="AE114" s="262" t="s">
        <v>114</v>
      </c>
      <c r="AF114" s="262" t="s">
        <v>115</v>
      </c>
      <c r="AG114" s="1935" t="s">
        <v>116</v>
      </c>
      <c r="AH114" s="1936"/>
      <c r="AI114" s="1937"/>
      <c r="AJ114" s="262" t="s">
        <v>117</v>
      </c>
      <c r="AK114" s="262" t="s">
        <v>118</v>
      </c>
      <c r="AL114" s="262" t="s">
        <v>119</v>
      </c>
      <c r="AM114" s="1935" t="s">
        <v>120</v>
      </c>
      <c r="AN114" s="1936"/>
      <c r="AO114" s="1954"/>
      <c r="AP114" s="264"/>
      <c r="AQ114" s="264"/>
      <c r="AR114" s="264"/>
      <c r="AS114" s="264"/>
      <c r="AT114" s="264"/>
      <c r="AU114" s="264"/>
      <c r="AV114" s="264"/>
      <c r="AW114" s="264"/>
      <c r="AX114" s="264"/>
    </row>
    <row r="115" spans="1:50" ht="60.75" customHeight="1">
      <c r="A115" s="1733"/>
      <c r="B115" s="1548"/>
      <c r="C115" s="1932" t="s">
        <v>1313</v>
      </c>
      <c r="D115" s="1932" t="s">
        <v>209</v>
      </c>
      <c r="E115" s="1932">
        <v>3</v>
      </c>
      <c r="F115" s="1932" t="s">
        <v>671</v>
      </c>
      <c r="G115" s="1932" t="s">
        <v>254</v>
      </c>
      <c r="H115" s="1951" t="s">
        <v>47</v>
      </c>
      <c r="I115" s="1583"/>
      <c r="J115" s="781"/>
      <c r="K115" s="802">
        <v>0.15</v>
      </c>
      <c r="L115" s="802">
        <v>0.3</v>
      </c>
      <c r="M115" s="802">
        <v>0.3</v>
      </c>
      <c r="N115" s="802">
        <v>0.3</v>
      </c>
      <c r="O115" s="802">
        <v>0.3</v>
      </c>
      <c r="P115" s="802">
        <v>0.3</v>
      </c>
      <c r="Q115" s="802">
        <v>0.3</v>
      </c>
      <c r="R115" s="802">
        <v>0.3</v>
      </c>
      <c r="S115" s="802">
        <v>0.3</v>
      </c>
      <c r="T115" s="802">
        <v>0.3</v>
      </c>
      <c r="U115" s="802">
        <v>0.15</v>
      </c>
      <c r="V115" s="453">
        <f t="shared" ref="V115:V116" si="27">SUM(J115:U115)</f>
        <v>2.9999999999999996</v>
      </c>
      <c r="W115" s="1964">
        <v>0.15</v>
      </c>
      <c r="X115" s="270">
        <f>+(V115/V115)*W115</f>
        <v>0.15</v>
      </c>
      <c r="Y115" s="1962" t="s">
        <v>1760</v>
      </c>
      <c r="Z115" s="1577"/>
      <c r="AA115" s="1578"/>
      <c r="AB115" s="1962" t="s">
        <v>1761</v>
      </c>
      <c r="AC115" s="1577"/>
      <c r="AD115" s="1578"/>
      <c r="AE115" s="1953" t="s">
        <v>1762</v>
      </c>
      <c r="AF115" s="1953" t="s">
        <v>1764</v>
      </c>
      <c r="AG115" s="1962" t="s">
        <v>1766</v>
      </c>
      <c r="AH115" s="1577"/>
      <c r="AI115" s="1578"/>
      <c r="AJ115" s="1953" t="s">
        <v>1768</v>
      </c>
      <c r="AK115" s="1953" t="s">
        <v>1769</v>
      </c>
      <c r="AL115" s="1953" t="s">
        <v>1770</v>
      </c>
      <c r="AM115" s="1962" t="s">
        <v>1771</v>
      </c>
      <c r="AN115" s="1577"/>
      <c r="AO115" s="1578"/>
      <c r="AP115" s="264"/>
      <c r="AQ115" s="264"/>
      <c r="AR115" s="264"/>
      <c r="AS115" s="264"/>
      <c r="AT115" s="264"/>
      <c r="AU115" s="264"/>
      <c r="AV115" s="264"/>
      <c r="AW115" s="264"/>
      <c r="AX115" s="264"/>
    </row>
    <row r="116" spans="1:50" ht="78.75" customHeight="1">
      <c r="A116" s="1968"/>
      <c r="B116" s="1580"/>
      <c r="C116" s="1558"/>
      <c r="D116" s="1558"/>
      <c r="E116" s="1558"/>
      <c r="F116" s="1558"/>
      <c r="G116" s="1558"/>
      <c r="H116" s="1942" t="s">
        <v>48</v>
      </c>
      <c r="I116" s="1580"/>
      <c r="J116" s="762"/>
      <c r="K116" s="803">
        <v>0.15</v>
      </c>
      <c r="L116" s="803">
        <v>0.3</v>
      </c>
      <c r="M116" s="803">
        <v>0.3</v>
      </c>
      <c r="N116" s="803">
        <v>0.6</v>
      </c>
      <c r="O116" s="803">
        <v>0.8</v>
      </c>
      <c r="P116" s="803">
        <v>0.3</v>
      </c>
      <c r="Q116" s="803">
        <v>0.22</v>
      </c>
      <c r="R116" s="803">
        <v>0.16</v>
      </c>
      <c r="S116" s="362"/>
      <c r="T116" s="362"/>
      <c r="U116" s="362"/>
      <c r="V116" s="457">
        <f t="shared" si="27"/>
        <v>2.8300000000000005</v>
      </c>
      <c r="W116" s="1558"/>
      <c r="X116" s="804">
        <f>+V116/V115*W115</f>
        <v>0.14150000000000004</v>
      </c>
      <c r="Y116" s="1557"/>
      <c r="Z116" s="1579"/>
      <c r="AA116" s="1580"/>
      <c r="AB116" s="1557"/>
      <c r="AC116" s="1579"/>
      <c r="AD116" s="1580"/>
      <c r="AE116" s="1558"/>
      <c r="AF116" s="1558"/>
      <c r="AG116" s="1557"/>
      <c r="AH116" s="1579"/>
      <c r="AI116" s="1580"/>
      <c r="AJ116" s="1558"/>
      <c r="AK116" s="1558"/>
      <c r="AL116" s="1558"/>
      <c r="AM116" s="1557"/>
      <c r="AN116" s="1579"/>
      <c r="AO116" s="1580"/>
      <c r="AP116" s="264"/>
      <c r="AQ116" s="264"/>
      <c r="AR116" s="264"/>
      <c r="AS116" s="264"/>
      <c r="AT116" s="264"/>
      <c r="AU116" s="264"/>
      <c r="AV116" s="264"/>
      <c r="AW116" s="264"/>
      <c r="AX116" s="264"/>
    </row>
    <row r="117" spans="1:50" ht="12.75" customHeight="1">
      <c r="A117" s="1949" t="s">
        <v>1774</v>
      </c>
      <c r="B117" s="1994" t="s">
        <v>34</v>
      </c>
      <c r="C117" s="1995"/>
      <c r="D117" s="1995"/>
      <c r="E117" s="1995"/>
      <c r="F117" s="1995"/>
      <c r="G117" s="1995"/>
      <c r="H117" s="1995"/>
      <c r="I117" s="1995"/>
      <c r="J117" s="1995"/>
      <c r="K117" s="1995"/>
      <c r="L117" s="1995"/>
      <c r="M117" s="1995"/>
      <c r="N117" s="1995"/>
      <c r="O117" s="1995"/>
      <c r="P117" s="1995"/>
      <c r="Q117" s="1995"/>
      <c r="R117" s="1995"/>
      <c r="S117" s="1995"/>
      <c r="T117" s="1995"/>
      <c r="U117" s="1995"/>
      <c r="V117" s="1995"/>
      <c r="W117" s="1995"/>
      <c r="X117" s="1995"/>
      <c r="Y117" s="1995"/>
      <c r="Z117" s="1995"/>
      <c r="AA117" s="1995"/>
      <c r="AB117" s="1995"/>
      <c r="AC117" s="1995"/>
      <c r="AD117" s="1995"/>
      <c r="AE117" s="1995"/>
      <c r="AF117" s="1995"/>
      <c r="AG117" s="1995"/>
      <c r="AH117" s="1995"/>
      <c r="AI117" s="1995"/>
      <c r="AJ117" s="1995"/>
      <c r="AK117" s="1995"/>
      <c r="AL117" s="1995"/>
      <c r="AM117" s="1995"/>
      <c r="AN117" s="1995"/>
      <c r="AO117" s="1996"/>
      <c r="AP117" s="264"/>
      <c r="AQ117" s="264"/>
      <c r="AR117" s="264"/>
      <c r="AS117" s="264"/>
      <c r="AT117" s="264"/>
      <c r="AU117" s="264"/>
      <c r="AV117" s="264"/>
      <c r="AW117" s="264"/>
      <c r="AX117" s="264"/>
    </row>
    <row r="118" spans="1:50" ht="65.25" customHeight="1">
      <c r="A118" s="1532"/>
      <c r="B118" s="1922">
        <v>1</v>
      </c>
      <c r="C118" s="2010" t="s">
        <v>1776</v>
      </c>
      <c r="D118" s="1577"/>
      <c r="E118" s="1577"/>
      <c r="F118" s="1577"/>
      <c r="G118" s="1578"/>
      <c r="H118" s="2125" t="s">
        <v>79</v>
      </c>
      <c r="I118" s="805" t="s">
        <v>47</v>
      </c>
      <c r="J118" s="806"/>
      <c r="K118" s="361">
        <v>0.05</v>
      </c>
      <c r="L118" s="361">
        <v>0.1</v>
      </c>
      <c r="M118" s="361">
        <v>0.1</v>
      </c>
      <c r="N118" s="361">
        <v>0.1</v>
      </c>
      <c r="O118" s="361">
        <v>0.1</v>
      </c>
      <c r="P118" s="361">
        <v>0.1</v>
      </c>
      <c r="Q118" s="361">
        <v>0.1</v>
      </c>
      <c r="R118" s="361">
        <v>0.1</v>
      </c>
      <c r="S118" s="361">
        <v>0.1</v>
      </c>
      <c r="T118" s="361">
        <v>0.1</v>
      </c>
      <c r="U118" s="361">
        <v>0.05</v>
      </c>
      <c r="V118" s="790">
        <f t="shared" ref="V118:V125" si="28">SUM(J118:U118)</f>
        <v>0.99999999999999989</v>
      </c>
      <c r="W118" s="1947">
        <v>0.33333299999999999</v>
      </c>
      <c r="X118" s="809">
        <f>V118-W118</f>
        <v>0.6666669999999999</v>
      </c>
      <c r="Y118" s="1946" t="s">
        <v>1782</v>
      </c>
      <c r="Z118" s="1577"/>
      <c r="AA118" s="1578"/>
      <c r="AB118" s="1946" t="s">
        <v>1783</v>
      </c>
      <c r="AC118" s="1577"/>
      <c r="AD118" s="1578"/>
      <c r="AE118" s="1957" t="s">
        <v>1784</v>
      </c>
      <c r="AF118" s="1957" t="s">
        <v>1785</v>
      </c>
      <c r="AG118" s="1946" t="s">
        <v>1786</v>
      </c>
      <c r="AH118" s="1577"/>
      <c r="AI118" s="1578"/>
      <c r="AJ118" s="1957" t="s">
        <v>1787</v>
      </c>
      <c r="AK118" s="1957" t="s">
        <v>1788</v>
      </c>
      <c r="AL118" s="1957" t="s">
        <v>1789</v>
      </c>
      <c r="AM118" s="1946" t="s">
        <v>1790</v>
      </c>
      <c r="AN118" s="1577"/>
      <c r="AO118" s="1747"/>
      <c r="AP118" s="264"/>
      <c r="AQ118" s="264"/>
      <c r="AR118" s="264"/>
      <c r="AS118" s="264"/>
      <c r="AT118" s="264"/>
      <c r="AU118" s="264"/>
      <c r="AV118" s="264"/>
      <c r="AW118" s="264"/>
      <c r="AX118" s="264"/>
    </row>
    <row r="119" spans="1:50" ht="32.25" customHeight="1">
      <c r="A119" s="1532"/>
      <c r="B119" s="1557"/>
      <c r="C119" s="1557"/>
      <c r="D119" s="1579"/>
      <c r="E119" s="1579"/>
      <c r="F119" s="1579"/>
      <c r="G119" s="1580"/>
      <c r="H119" s="1558"/>
      <c r="I119" s="805" t="s">
        <v>48</v>
      </c>
      <c r="J119" s="810"/>
      <c r="K119" s="363">
        <v>0.05</v>
      </c>
      <c r="L119" s="363">
        <v>0.1</v>
      </c>
      <c r="M119" s="363">
        <v>0.1</v>
      </c>
      <c r="N119" s="363">
        <v>0.1</v>
      </c>
      <c r="O119" s="363">
        <v>0.15</v>
      </c>
      <c r="P119" s="363">
        <v>0.1</v>
      </c>
      <c r="Q119" s="363">
        <v>0.15</v>
      </c>
      <c r="R119" s="363">
        <v>0.1</v>
      </c>
      <c r="S119" s="362"/>
      <c r="T119" s="362"/>
      <c r="U119" s="362"/>
      <c r="V119" s="795">
        <f t="shared" si="28"/>
        <v>0.85</v>
      </c>
      <c r="W119" s="1558"/>
      <c r="X119" s="809">
        <f>V119*W118</f>
        <v>0.28333304999999998</v>
      </c>
      <c r="Y119" s="1557"/>
      <c r="Z119" s="1579"/>
      <c r="AA119" s="1580"/>
      <c r="AB119" s="1557"/>
      <c r="AC119" s="1579"/>
      <c r="AD119" s="1580"/>
      <c r="AE119" s="1558"/>
      <c r="AF119" s="1558"/>
      <c r="AG119" s="1557"/>
      <c r="AH119" s="1579"/>
      <c r="AI119" s="1580"/>
      <c r="AJ119" s="1558"/>
      <c r="AK119" s="1558"/>
      <c r="AL119" s="1558"/>
      <c r="AM119" s="1557"/>
      <c r="AN119" s="1579"/>
      <c r="AO119" s="1923"/>
      <c r="AP119" s="264"/>
      <c r="AQ119" s="264"/>
      <c r="AR119" s="264"/>
      <c r="AS119" s="264"/>
      <c r="AT119" s="264"/>
      <c r="AU119" s="264"/>
      <c r="AV119" s="264"/>
      <c r="AW119" s="264"/>
      <c r="AX119" s="264"/>
    </row>
    <row r="120" spans="1:50" ht="52.5" customHeight="1">
      <c r="A120" s="1532"/>
      <c r="B120" s="1922">
        <v>2</v>
      </c>
      <c r="C120" s="2010" t="s">
        <v>1792</v>
      </c>
      <c r="D120" s="1577"/>
      <c r="E120" s="1577"/>
      <c r="F120" s="1577"/>
      <c r="G120" s="1578"/>
      <c r="H120" s="2125" t="s">
        <v>79</v>
      </c>
      <c r="I120" s="805" t="s">
        <v>47</v>
      </c>
      <c r="J120" s="806"/>
      <c r="K120" s="361">
        <v>0.05</v>
      </c>
      <c r="L120" s="361">
        <v>0.1</v>
      </c>
      <c r="M120" s="361">
        <v>0.1</v>
      </c>
      <c r="N120" s="361">
        <v>0.1</v>
      </c>
      <c r="O120" s="361">
        <v>0.1</v>
      </c>
      <c r="P120" s="361">
        <v>0.1</v>
      </c>
      <c r="Q120" s="361">
        <v>0.1</v>
      </c>
      <c r="R120" s="361">
        <v>0.1</v>
      </c>
      <c r="S120" s="361">
        <v>0.1</v>
      </c>
      <c r="T120" s="361">
        <v>0.1</v>
      </c>
      <c r="U120" s="361">
        <v>0.05</v>
      </c>
      <c r="V120" s="790">
        <f t="shared" si="28"/>
        <v>0.99999999999999989</v>
      </c>
      <c r="W120" s="1947">
        <v>0.33333299999999999</v>
      </c>
      <c r="X120" s="809">
        <f>V120-W120</f>
        <v>0.6666669999999999</v>
      </c>
      <c r="Y120" s="1946" t="s">
        <v>1794</v>
      </c>
      <c r="Z120" s="1577"/>
      <c r="AA120" s="1578"/>
      <c r="AB120" s="1946" t="s">
        <v>1796</v>
      </c>
      <c r="AC120" s="1577"/>
      <c r="AD120" s="1578"/>
      <c r="AE120" s="1957" t="s">
        <v>1797</v>
      </c>
      <c r="AF120" s="1957" t="s">
        <v>1798</v>
      </c>
      <c r="AG120" s="1946" t="s">
        <v>1799</v>
      </c>
      <c r="AH120" s="1577"/>
      <c r="AI120" s="1578"/>
      <c r="AJ120" s="1957" t="s">
        <v>1800</v>
      </c>
      <c r="AK120" s="1957" t="s">
        <v>1801</v>
      </c>
      <c r="AL120" s="1957" t="s">
        <v>1802</v>
      </c>
      <c r="AM120" s="1946" t="s">
        <v>1803</v>
      </c>
      <c r="AN120" s="1577"/>
      <c r="AO120" s="1747"/>
      <c r="AP120" s="264"/>
      <c r="AQ120" s="264"/>
      <c r="AR120" s="264"/>
      <c r="AS120" s="264"/>
      <c r="AT120" s="264"/>
      <c r="AU120" s="264"/>
      <c r="AV120" s="264"/>
      <c r="AW120" s="264"/>
      <c r="AX120" s="264"/>
    </row>
    <row r="121" spans="1:50" ht="42.75" customHeight="1">
      <c r="A121" s="1532"/>
      <c r="B121" s="1557"/>
      <c r="C121" s="1557"/>
      <c r="D121" s="1579"/>
      <c r="E121" s="1579"/>
      <c r="F121" s="1579"/>
      <c r="G121" s="1580"/>
      <c r="H121" s="1558"/>
      <c r="I121" s="805" t="s">
        <v>48</v>
      </c>
      <c r="J121" s="810"/>
      <c r="K121" s="363">
        <v>0.05</v>
      </c>
      <c r="L121" s="363">
        <v>0.1</v>
      </c>
      <c r="M121" s="363">
        <v>0.1</v>
      </c>
      <c r="N121" s="363">
        <v>0.4</v>
      </c>
      <c r="O121" s="363">
        <v>0.1</v>
      </c>
      <c r="P121" s="363">
        <v>0.15</v>
      </c>
      <c r="Q121" s="363">
        <v>0.05</v>
      </c>
      <c r="R121" s="363">
        <v>0.05</v>
      </c>
      <c r="S121" s="362"/>
      <c r="T121" s="362"/>
      <c r="U121" s="362"/>
      <c r="V121" s="795">
        <f t="shared" si="28"/>
        <v>1</v>
      </c>
      <c r="W121" s="1558"/>
      <c r="X121" s="809">
        <f>V121*W120</f>
        <v>0.33333299999999999</v>
      </c>
      <c r="Y121" s="1557"/>
      <c r="Z121" s="1579"/>
      <c r="AA121" s="1580"/>
      <c r="AB121" s="1557"/>
      <c r="AC121" s="1579"/>
      <c r="AD121" s="1580"/>
      <c r="AE121" s="1558"/>
      <c r="AF121" s="1558"/>
      <c r="AG121" s="1557"/>
      <c r="AH121" s="1579"/>
      <c r="AI121" s="1580"/>
      <c r="AJ121" s="1558"/>
      <c r="AK121" s="1558"/>
      <c r="AL121" s="1558"/>
      <c r="AM121" s="1557"/>
      <c r="AN121" s="1579"/>
      <c r="AO121" s="1923"/>
      <c r="AP121" s="264"/>
      <c r="AQ121" s="264"/>
      <c r="AR121" s="264"/>
      <c r="AS121" s="264"/>
      <c r="AT121" s="264"/>
      <c r="AU121" s="264"/>
      <c r="AV121" s="264"/>
      <c r="AW121" s="264"/>
      <c r="AX121" s="264"/>
    </row>
    <row r="122" spans="1:50" ht="43.5" customHeight="1">
      <c r="A122" s="1532"/>
      <c r="B122" s="1922">
        <v>3</v>
      </c>
      <c r="C122" s="2010" t="s">
        <v>1807</v>
      </c>
      <c r="D122" s="1577"/>
      <c r="E122" s="1577"/>
      <c r="F122" s="1577"/>
      <c r="G122" s="1578"/>
      <c r="H122" s="2125" t="s">
        <v>79</v>
      </c>
      <c r="I122" s="805" t="s">
        <v>47</v>
      </c>
      <c r="J122" s="806"/>
      <c r="K122" s="361">
        <v>0.05</v>
      </c>
      <c r="L122" s="361">
        <v>0.1</v>
      </c>
      <c r="M122" s="361">
        <v>0.1</v>
      </c>
      <c r="N122" s="361">
        <v>0.1</v>
      </c>
      <c r="O122" s="361">
        <v>0.1</v>
      </c>
      <c r="P122" s="361">
        <v>0.1</v>
      </c>
      <c r="Q122" s="361">
        <v>0.1</v>
      </c>
      <c r="R122" s="361">
        <v>0.1</v>
      </c>
      <c r="S122" s="361">
        <v>0.1</v>
      </c>
      <c r="T122" s="361">
        <v>0.1</v>
      </c>
      <c r="U122" s="361">
        <v>0.05</v>
      </c>
      <c r="V122" s="790">
        <f t="shared" si="28"/>
        <v>0.99999999999999989</v>
      </c>
      <c r="W122" s="1947">
        <v>0.33333299999999999</v>
      </c>
      <c r="X122" s="809">
        <f>V122-W122</f>
        <v>0.6666669999999999</v>
      </c>
      <c r="Y122" s="1946" t="s">
        <v>1808</v>
      </c>
      <c r="Z122" s="1577"/>
      <c r="AA122" s="1578"/>
      <c r="AB122" s="1946" t="s">
        <v>1810</v>
      </c>
      <c r="AC122" s="1577"/>
      <c r="AD122" s="1578"/>
      <c r="AE122" s="1957" t="s">
        <v>1811</v>
      </c>
      <c r="AF122" s="1957" t="s">
        <v>1812</v>
      </c>
      <c r="AG122" s="1946" t="s">
        <v>1813</v>
      </c>
      <c r="AH122" s="1577"/>
      <c r="AI122" s="1578"/>
      <c r="AJ122" s="1957" t="s">
        <v>1814</v>
      </c>
      <c r="AK122" s="1957" t="s">
        <v>1815</v>
      </c>
      <c r="AL122" s="1957" t="s">
        <v>1817</v>
      </c>
      <c r="AM122" s="1946" t="s">
        <v>1819</v>
      </c>
      <c r="AN122" s="1577"/>
      <c r="AO122" s="1747"/>
      <c r="AP122" s="264"/>
      <c r="AQ122" s="264"/>
      <c r="AR122" s="264"/>
      <c r="AS122" s="264"/>
      <c r="AT122" s="264"/>
      <c r="AU122" s="264"/>
      <c r="AV122" s="264"/>
      <c r="AW122" s="264"/>
      <c r="AX122" s="264"/>
    </row>
    <row r="123" spans="1:50" ht="48" customHeight="1">
      <c r="A123" s="1532"/>
      <c r="B123" s="1557"/>
      <c r="C123" s="1557"/>
      <c r="D123" s="1579"/>
      <c r="E123" s="1579"/>
      <c r="F123" s="1579"/>
      <c r="G123" s="1580"/>
      <c r="H123" s="1558"/>
      <c r="I123" s="805" t="s">
        <v>48</v>
      </c>
      <c r="J123" s="810"/>
      <c r="K123" s="363">
        <v>0.05</v>
      </c>
      <c r="L123" s="363">
        <v>0.1</v>
      </c>
      <c r="M123" s="363">
        <v>0.1</v>
      </c>
      <c r="N123" s="363">
        <v>0.1</v>
      </c>
      <c r="O123" s="363">
        <v>0.55000000000000004</v>
      </c>
      <c r="P123" s="363">
        <v>0.05</v>
      </c>
      <c r="Q123" s="363">
        <v>0.02</v>
      </c>
      <c r="R123" s="363">
        <v>0.01</v>
      </c>
      <c r="S123" s="362"/>
      <c r="T123" s="362"/>
      <c r="U123" s="362"/>
      <c r="V123" s="795">
        <f t="shared" si="28"/>
        <v>0.98000000000000009</v>
      </c>
      <c r="W123" s="1558"/>
      <c r="X123" s="809">
        <f>V123*W122</f>
        <v>0.32666634</v>
      </c>
      <c r="Y123" s="1557"/>
      <c r="Z123" s="1579"/>
      <c r="AA123" s="1580"/>
      <c r="AB123" s="1557"/>
      <c r="AC123" s="1579"/>
      <c r="AD123" s="1580"/>
      <c r="AE123" s="1558"/>
      <c r="AF123" s="1558"/>
      <c r="AG123" s="1557"/>
      <c r="AH123" s="1579"/>
      <c r="AI123" s="1580"/>
      <c r="AJ123" s="1558"/>
      <c r="AK123" s="1558"/>
      <c r="AL123" s="1558"/>
      <c r="AM123" s="1557"/>
      <c r="AN123" s="1579"/>
      <c r="AO123" s="1923"/>
      <c r="AP123" s="264"/>
      <c r="AQ123" s="264"/>
      <c r="AR123" s="264"/>
      <c r="AS123" s="264"/>
      <c r="AT123" s="264"/>
      <c r="AU123" s="264"/>
      <c r="AV123" s="264"/>
      <c r="AW123" s="264"/>
      <c r="AX123" s="264"/>
    </row>
    <row r="124" spans="1:50" ht="18" customHeight="1">
      <c r="A124" s="1532"/>
      <c r="B124" s="1944" t="s">
        <v>85</v>
      </c>
      <c r="C124" s="1577"/>
      <c r="D124" s="1577"/>
      <c r="E124" s="1577"/>
      <c r="F124" s="1577"/>
      <c r="G124" s="1578"/>
      <c r="H124" s="2126" t="s">
        <v>79</v>
      </c>
      <c r="I124" s="811" t="s">
        <v>47</v>
      </c>
      <c r="J124" s="340">
        <f t="shared" ref="J124:U124" si="29">J118*$W$118+J120*$W$120+J122*$W$122</f>
        <v>0</v>
      </c>
      <c r="K124" s="340">
        <f t="shared" si="29"/>
        <v>4.9999950000000001E-2</v>
      </c>
      <c r="L124" s="340">
        <f t="shared" si="29"/>
        <v>9.9999900000000003E-2</v>
      </c>
      <c r="M124" s="340">
        <f t="shared" si="29"/>
        <v>9.9999900000000003E-2</v>
      </c>
      <c r="N124" s="340">
        <f t="shared" si="29"/>
        <v>9.9999900000000003E-2</v>
      </c>
      <c r="O124" s="340">
        <f t="shared" si="29"/>
        <v>9.9999900000000003E-2</v>
      </c>
      <c r="P124" s="340">
        <f t="shared" si="29"/>
        <v>9.9999900000000003E-2</v>
      </c>
      <c r="Q124" s="340">
        <f t="shared" si="29"/>
        <v>9.9999900000000003E-2</v>
      </c>
      <c r="R124" s="340">
        <f t="shared" si="29"/>
        <v>9.9999900000000003E-2</v>
      </c>
      <c r="S124" s="340">
        <f t="shared" si="29"/>
        <v>9.9999900000000003E-2</v>
      </c>
      <c r="T124" s="340">
        <f t="shared" si="29"/>
        <v>9.9999900000000003E-2</v>
      </c>
      <c r="U124" s="340">
        <f t="shared" si="29"/>
        <v>4.9999950000000001E-2</v>
      </c>
      <c r="V124" s="287">
        <f t="shared" si="28"/>
        <v>0.99999900000000019</v>
      </c>
      <c r="W124" s="1947">
        <f>W118+W120+W122</f>
        <v>0.99999899999999997</v>
      </c>
      <c r="X124" s="809">
        <f>V124-W124</f>
        <v>0</v>
      </c>
      <c r="Y124" s="1924"/>
      <c r="Z124" s="1577"/>
      <c r="AA124" s="1578"/>
      <c r="AB124" s="1924"/>
      <c r="AC124" s="1577"/>
      <c r="AD124" s="1578"/>
      <c r="AE124" s="1929"/>
      <c r="AF124" s="1929"/>
      <c r="AG124" s="1924"/>
      <c r="AH124" s="1577"/>
      <c r="AI124" s="1578"/>
      <c r="AJ124" s="1929"/>
      <c r="AK124" s="1929"/>
      <c r="AL124" s="1929"/>
      <c r="AM124" s="1924"/>
      <c r="AN124" s="1577"/>
      <c r="AO124" s="1578"/>
      <c r="AP124" s="264"/>
      <c r="AQ124" s="264"/>
      <c r="AR124" s="264"/>
      <c r="AS124" s="264"/>
      <c r="AT124" s="264"/>
      <c r="AU124" s="264"/>
      <c r="AV124" s="264"/>
      <c r="AW124" s="264"/>
      <c r="AX124" s="264"/>
    </row>
    <row r="125" spans="1:50" ht="18" customHeight="1">
      <c r="A125" s="1558"/>
      <c r="B125" s="1557"/>
      <c r="C125" s="1579"/>
      <c r="D125" s="1579"/>
      <c r="E125" s="1579"/>
      <c r="F125" s="1579"/>
      <c r="G125" s="1580"/>
      <c r="H125" s="1558"/>
      <c r="I125" s="811" t="s">
        <v>48</v>
      </c>
      <c r="J125" s="340">
        <f t="shared" ref="J125:U125" si="30">J119*$W$118+J121*$W$120+J123*$W$122</f>
        <v>0</v>
      </c>
      <c r="K125" s="340">
        <f t="shared" si="30"/>
        <v>4.9999950000000001E-2</v>
      </c>
      <c r="L125" s="340">
        <f t="shared" si="30"/>
        <v>9.9999900000000003E-2</v>
      </c>
      <c r="M125" s="340">
        <f t="shared" si="30"/>
        <v>9.9999900000000003E-2</v>
      </c>
      <c r="N125" s="340">
        <f t="shared" si="30"/>
        <v>0.19999980000000003</v>
      </c>
      <c r="O125" s="340">
        <f t="shared" si="30"/>
        <v>0.26666639999999997</v>
      </c>
      <c r="P125" s="340">
        <f t="shared" si="30"/>
        <v>9.9999900000000003E-2</v>
      </c>
      <c r="Q125" s="340">
        <f t="shared" si="30"/>
        <v>7.3333259999999997E-2</v>
      </c>
      <c r="R125" s="340">
        <f t="shared" si="30"/>
        <v>5.3333280000000004E-2</v>
      </c>
      <c r="S125" s="340">
        <f t="shared" si="30"/>
        <v>0</v>
      </c>
      <c r="T125" s="340">
        <f t="shared" si="30"/>
        <v>0</v>
      </c>
      <c r="U125" s="340">
        <f t="shared" si="30"/>
        <v>0</v>
      </c>
      <c r="V125" s="815">
        <f t="shared" si="28"/>
        <v>0.94333239000000002</v>
      </c>
      <c r="W125" s="1558"/>
      <c r="X125" s="816">
        <f>V125*W124</f>
        <v>0.94333144666761004</v>
      </c>
      <c r="Y125" s="1537"/>
      <c r="Z125" s="1550"/>
      <c r="AA125" s="1551"/>
      <c r="AB125" s="1537"/>
      <c r="AC125" s="1550"/>
      <c r="AD125" s="1551"/>
      <c r="AE125" s="1533"/>
      <c r="AF125" s="1533"/>
      <c r="AG125" s="1537"/>
      <c r="AH125" s="1550"/>
      <c r="AI125" s="1551"/>
      <c r="AJ125" s="1533"/>
      <c r="AK125" s="1533"/>
      <c r="AL125" s="1533"/>
      <c r="AM125" s="1537"/>
      <c r="AN125" s="1550"/>
      <c r="AO125" s="1551"/>
      <c r="AP125" s="264"/>
      <c r="AQ125" s="264"/>
      <c r="AR125" s="264"/>
      <c r="AS125" s="264"/>
      <c r="AT125" s="264"/>
      <c r="AU125" s="264"/>
      <c r="AV125" s="264"/>
      <c r="AW125" s="264"/>
      <c r="AX125" s="264"/>
    </row>
    <row r="126" spans="1:50" ht="12.75" customHeight="1">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row>
    <row r="127" spans="1:50" ht="15.75" customHeight="1">
      <c r="A127" s="400"/>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0"/>
      <c r="AN127" s="400"/>
      <c r="AO127" s="400"/>
      <c r="AP127" s="400"/>
      <c r="AQ127" s="400"/>
      <c r="AR127" s="400"/>
      <c r="AS127" s="400"/>
      <c r="AT127" s="400"/>
      <c r="AU127" s="400"/>
      <c r="AV127" s="400"/>
      <c r="AW127" s="400"/>
      <c r="AX127" s="400"/>
    </row>
    <row r="128" spans="1:50"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14">
    <mergeCell ref="W124:W125"/>
    <mergeCell ref="Y124:AA125"/>
    <mergeCell ref="AF122:AF123"/>
    <mergeCell ref="AE122:AE123"/>
    <mergeCell ref="Y122:AA123"/>
    <mergeCell ref="W122:W123"/>
    <mergeCell ref="AG122:AI123"/>
    <mergeCell ref="AJ122:AJ123"/>
    <mergeCell ref="AK124:AK125"/>
    <mergeCell ref="AM124:AO125"/>
    <mergeCell ref="AM122:AO123"/>
    <mergeCell ref="AL124:AL125"/>
    <mergeCell ref="AL122:AL123"/>
    <mergeCell ref="AM120:AO121"/>
    <mergeCell ref="AL120:AL121"/>
    <mergeCell ref="AB124:AD125"/>
    <mergeCell ref="AG124:AI125"/>
    <mergeCell ref="AF124:AF125"/>
    <mergeCell ref="AE124:AE125"/>
    <mergeCell ref="AJ124:AJ125"/>
    <mergeCell ref="AB122:AD123"/>
    <mergeCell ref="AB120:AD121"/>
    <mergeCell ref="AK122:AK123"/>
    <mergeCell ref="AK120:AK121"/>
    <mergeCell ref="AG102:AI103"/>
    <mergeCell ref="AB104:AD105"/>
    <mergeCell ref="AG104:AI105"/>
    <mergeCell ref="AE104:AE105"/>
    <mergeCell ref="B117:AO117"/>
    <mergeCell ref="Y115:AA116"/>
    <mergeCell ref="Y114:AA114"/>
    <mergeCell ref="Y104:AA105"/>
    <mergeCell ref="AK112:AK113"/>
    <mergeCell ref="AM118:AO119"/>
    <mergeCell ref="AL118:AL119"/>
    <mergeCell ref="Y108:AA109"/>
    <mergeCell ref="W106:W107"/>
    <mergeCell ref="Y106:AA107"/>
    <mergeCell ref="AL115:AL116"/>
    <mergeCell ref="AL108:AL109"/>
    <mergeCell ref="AL110:AL111"/>
    <mergeCell ref="AM108:AO109"/>
    <mergeCell ref="AM106:AO107"/>
    <mergeCell ref="AB94:AD95"/>
    <mergeCell ref="AB96:AD97"/>
    <mergeCell ref="AB100:AD101"/>
    <mergeCell ref="Y100:AA101"/>
    <mergeCell ref="AB102:AD103"/>
    <mergeCell ref="Y110:AA111"/>
    <mergeCell ref="AE118:AE119"/>
    <mergeCell ref="AF118:AF119"/>
    <mergeCell ref="AE120:AE121"/>
    <mergeCell ref="AF120:AF121"/>
    <mergeCell ref="AG120:AI121"/>
    <mergeCell ref="AG88:AI89"/>
    <mergeCell ref="AE94:AE95"/>
    <mergeCell ref="AF115:AF116"/>
    <mergeCell ref="AF102:AF103"/>
    <mergeCell ref="AF104:AF105"/>
    <mergeCell ref="AG94:AI95"/>
    <mergeCell ref="AF94:AF95"/>
    <mergeCell ref="AF98:AF99"/>
    <mergeCell ref="AG98:AI99"/>
    <mergeCell ref="Y94:AA95"/>
    <mergeCell ref="W32:W33"/>
    <mergeCell ref="W30:W31"/>
    <mergeCell ref="E85:E86"/>
    <mergeCell ref="F85:F86"/>
    <mergeCell ref="B87:AO87"/>
    <mergeCell ref="Y84:AA84"/>
    <mergeCell ref="AB85:AD86"/>
    <mergeCell ref="AB84:AD84"/>
    <mergeCell ref="B88:B89"/>
    <mergeCell ref="AG80:AI81"/>
    <mergeCell ref="AK88:AK89"/>
    <mergeCell ref="W38:W39"/>
    <mergeCell ref="W50:W51"/>
    <mergeCell ref="W48:W49"/>
    <mergeCell ref="W54:W55"/>
    <mergeCell ref="W40:W41"/>
    <mergeCell ref="W42:W43"/>
    <mergeCell ref="Y48:AA49"/>
    <mergeCell ref="AB48:AD49"/>
    <mergeCell ref="Y50:AA51"/>
    <mergeCell ref="Y52:AA53"/>
    <mergeCell ref="AG45:AI46"/>
    <mergeCell ref="AF45:AF46"/>
    <mergeCell ref="AG115:AI116"/>
    <mergeCell ref="AG114:AI114"/>
    <mergeCell ref="W115:W116"/>
    <mergeCell ref="W112:W113"/>
    <mergeCell ref="W108:W109"/>
    <mergeCell ref="W110:W111"/>
    <mergeCell ref="Y112:AA113"/>
    <mergeCell ref="AG96:AI97"/>
    <mergeCell ref="AE96:AE97"/>
    <mergeCell ref="AF96:AF97"/>
    <mergeCell ref="AE98:AE99"/>
    <mergeCell ref="AF100:AF101"/>
    <mergeCell ref="AE100:AE101"/>
    <mergeCell ref="Y102:AA103"/>
    <mergeCell ref="W102:W103"/>
    <mergeCell ref="W100:W101"/>
    <mergeCell ref="Y98:AA99"/>
    <mergeCell ref="AB98:AD99"/>
    <mergeCell ref="W98:W99"/>
    <mergeCell ref="AE102:AE103"/>
    <mergeCell ref="AL82:AL83"/>
    <mergeCell ref="AL85:AL86"/>
    <mergeCell ref="AJ85:AJ86"/>
    <mergeCell ref="AK85:AK86"/>
    <mergeCell ref="AJ82:AJ83"/>
    <mergeCell ref="AG82:AI83"/>
    <mergeCell ref="AM78:AO79"/>
    <mergeCell ref="AK82:AK83"/>
    <mergeCell ref="AL104:AL105"/>
    <mergeCell ref="AK104:AK105"/>
    <mergeCell ref="AM104:AO105"/>
    <mergeCell ref="AL94:AL95"/>
    <mergeCell ref="AL96:AL97"/>
    <mergeCell ref="AM98:AO99"/>
    <mergeCell ref="AL98:AL99"/>
    <mergeCell ref="AM100:AO101"/>
    <mergeCell ref="AM96:AO97"/>
    <mergeCell ref="AM94:AO95"/>
    <mergeCell ref="AL102:AL103"/>
    <mergeCell ref="AL100:AL101"/>
    <mergeCell ref="AG100:AI101"/>
    <mergeCell ref="AM102:AO103"/>
    <mergeCell ref="AJ92:AJ93"/>
    <mergeCell ref="AG78:AI79"/>
    <mergeCell ref="Y96:AA97"/>
    <mergeCell ref="W94:W95"/>
    <mergeCell ref="W96:W97"/>
    <mergeCell ref="W104:W105"/>
    <mergeCell ref="AK96:AK97"/>
    <mergeCell ref="AK94:AK95"/>
    <mergeCell ref="AJ98:AJ99"/>
    <mergeCell ref="AJ100:AJ101"/>
    <mergeCell ref="AJ115:AJ116"/>
    <mergeCell ref="AJ104:AJ105"/>
    <mergeCell ref="AJ108:AJ109"/>
    <mergeCell ref="AJ110:AJ111"/>
    <mergeCell ref="AK98:AK99"/>
    <mergeCell ref="AJ94:AJ95"/>
    <mergeCell ref="AJ96:AJ97"/>
    <mergeCell ref="AK100:AK101"/>
    <mergeCell ref="AK110:AK111"/>
    <mergeCell ref="AK115:AK116"/>
    <mergeCell ref="AK102:AK103"/>
    <mergeCell ref="AJ102:AJ103"/>
    <mergeCell ref="AG112:AI113"/>
    <mergeCell ref="AF112:AF113"/>
    <mergeCell ref="AG110:AI111"/>
    <mergeCell ref="AF110:AF111"/>
    <mergeCell ref="AK106:AK107"/>
    <mergeCell ref="AJ106:AJ107"/>
    <mergeCell ref="AK108:AK109"/>
    <mergeCell ref="AM112:AO113"/>
    <mergeCell ref="AL112:AL113"/>
    <mergeCell ref="AM114:AO114"/>
    <mergeCell ref="AM115:AO116"/>
    <mergeCell ref="AM110:AO111"/>
    <mergeCell ref="AJ112:AJ113"/>
    <mergeCell ref="AB114:AD114"/>
    <mergeCell ref="AB115:AD116"/>
    <mergeCell ref="AB112:AD113"/>
    <mergeCell ref="AB106:AD107"/>
    <mergeCell ref="AB108:AD109"/>
    <mergeCell ref="AB110:AD111"/>
    <mergeCell ref="AE115:AE116"/>
    <mergeCell ref="AE112:AE113"/>
    <mergeCell ref="AE108:AE109"/>
    <mergeCell ref="AE106:AE107"/>
    <mergeCell ref="AE110:AE111"/>
    <mergeCell ref="A42:A43"/>
    <mergeCell ref="H42:H43"/>
    <mergeCell ref="E45:E46"/>
    <mergeCell ref="C45:C46"/>
    <mergeCell ref="D45:D46"/>
    <mergeCell ref="A44:B46"/>
    <mergeCell ref="B48:B49"/>
    <mergeCell ref="C48:G49"/>
    <mergeCell ref="H44:I44"/>
    <mergeCell ref="H45:I45"/>
    <mergeCell ref="A47:A61"/>
    <mergeCell ref="B82:G83"/>
    <mergeCell ref="C80:G81"/>
    <mergeCell ref="H80:H81"/>
    <mergeCell ref="H72:H73"/>
    <mergeCell ref="G45:G46"/>
    <mergeCell ref="F45:F46"/>
    <mergeCell ref="C118:G119"/>
    <mergeCell ref="H116:I116"/>
    <mergeCell ref="H114:I114"/>
    <mergeCell ref="H115:I115"/>
    <mergeCell ref="F115:F116"/>
    <mergeCell ref="E115:E116"/>
    <mergeCell ref="B92:B93"/>
    <mergeCell ref="B94:B95"/>
    <mergeCell ref="B90:B91"/>
    <mergeCell ref="C85:C86"/>
    <mergeCell ref="D85:D86"/>
    <mergeCell ref="H84:I84"/>
    <mergeCell ref="H86:I86"/>
    <mergeCell ref="H85:I85"/>
    <mergeCell ref="G85:G86"/>
    <mergeCell ref="A87:A111"/>
    <mergeCell ref="A64:B66"/>
    <mergeCell ref="A62:A63"/>
    <mergeCell ref="F65:F66"/>
    <mergeCell ref="E65:E66"/>
    <mergeCell ref="H58:H59"/>
    <mergeCell ref="C76:G77"/>
    <mergeCell ref="C74:G75"/>
    <mergeCell ref="C70:G71"/>
    <mergeCell ref="C92:G93"/>
    <mergeCell ref="C94:G95"/>
    <mergeCell ref="H92:H93"/>
    <mergeCell ref="C88:G89"/>
    <mergeCell ref="H88:H89"/>
    <mergeCell ref="H90:H91"/>
    <mergeCell ref="C90:G91"/>
    <mergeCell ref="H70:H71"/>
    <mergeCell ref="H68:H69"/>
    <mergeCell ref="H74:H75"/>
    <mergeCell ref="H76:H77"/>
    <mergeCell ref="H94:H95"/>
    <mergeCell ref="C68:G69"/>
    <mergeCell ref="C72:G73"/>
    <mergeCell ref="C78:G79"/>
    <mergeCell ref="C100:G101"/>
    <mergeCell ref="C120:G121"/>
    <mergeCell ref="C122:G123"/>
    <mergeCell ref="B122:B123"/>
    <mergeCell ref="A117:A125"/>
    <mergeCell ref="B124:G125"/>
    <mergeCell ref="C104:G105"/>
    <mergeCell ref="H104:H105"/>
    <mergeCell ref="A112:A113"/>
    <mergeCell ref="B120:B121"/>
    <mergeCell ref="B118:B119"/>
    <mergeCell ref="B104:B105"/>
    <mergeCell ref="H108:H109"/>
    <mergeCell ref="H106:H107"/>
    <mergeCell ref="H110:H111"/>
    <mergeCell ref="C110:G111"/>
    <mergeCell ref="D115:D116"/>
    <mergeCell ref="G115:G116"/>
    <mergeCell ref="A114:B116"/>
    <mergeCell ref="C115:C116"/>
    <mergeCell ref="H120:H121"/>
    <mergeCell ref="H122:H123"/>
    <mergeCell ref="H124:H125"/>
    <mergeCell ref="H118:H119"/>
    <mergeCell ref="AG12:AI13"/>
    <mergeCell ref="AG24:AI24"/>
    <mergeCell ref="AB24:AD24"/>
    <mergeCell ref="AB25:AD26"/>
    <mergeCell ref="AB28:AD29"/>
    <mergeCell ref="AE25:AE26"/>
    <mergeCell ref="AE22:AE23"/>
    <mergeCell ref="AE28:AE29"/>
    <mergeCell ref="B112:G113"/>
    <mergeCell ref="C108:G109"/>
    <mergeCell ref="B110:B111"/>
    <mergeCell ref="B108:B109"/>
    <mergeCell ref="C106:G107"/>
    <mergeCell ref="B106:B107"/>
    <mergeCell ref="B100:B101"/>
    <mergeCell ref="B98:B99"/>
    <mergeCell ref="B102:B103"/>
    <mergeCell ref="H98:H99"/>
    <mergeCell ref="H102:H103"/>
    <mergeCell ref="H96:H97"/>
    <mergeCell ref="B96:B97"/>
    <mergeCell ref="C98:G99"/>
    <mergeCell ref="C96:G97"/>
    <mergeCell ref="C102:G103"/>
    <mergeCell ref="W22:W23"/>
    <mergeCell ref="W14:W15"/>
    <mergeCell ref="W18:W19"/>
    <mergeCell ref="AB22:AD23"/>
    <mergeCell ref="AB20:AD21"/>
    <mergeCell ref="W25:W26"/>
    <mergeCell ref="B27:AO27"/>
    <mergeCell ref="W28:W29"/>
    <mergeCell ref="Y25:AA26"/>
    <mergeCell ref="Y28:AA29"/>
    <mergeCell ref="H22:H23"/>
    <mergeCell ref="H24:I24"/>
    <mergeCell ref="H20:H21"/>
    <mergeCell ref="W12:W13"/>
    <mergeCell ref="AF12:AF13"/>
    <mergeCell ref="AB12:AD13"/>
    <mergeCell ref="AE12:AE13"/>
    <mergeCell ref="Y12:AA13"/>
    <mergeCell ref="Y18:AA19"/>
    <mergeCell ref="Y16:AA17"/>
    <mergeCell ref="Y20:AA21"/>
    <mergeCell ref="W20:W21"/>
    <mergeCell ref="AE32:AE33"/>
    <mergeCell ref="AB34:AD35"/>
    <mergeCell ref="AE30:AE31"/>
    <mergeCell ref="Y34:AA35"/>
    <mergeCell ref="AJ52:AJ53"/>
    <mergeCell ref="AJ65:AJ66"/>
    <mergeCell ref="AJ30:AJ31"/>
    <mergeCell ref="AB32:AD33"/>
    <mergeCell ref="AB30:AD31"/>
    <mergeCell ref="AB42:AD43"/>
    <mergeCell ref="AB44:AD44"/>
    <mergeCell ref="AB36:AD37"/>
    <mergeCell ref="AB38:AD39"/>
    <mergeCell ref="AB40:AD41"/>
    <mergeCell ref="AE42:AE43"/>
    <mergeCell ref="Y40:AA41"/>
    <mergeCell ref="Y36:AA37"/>
    <mergeCell ref="Y38:AA39"/>
    <mergeCell ref="Y44:AA44"/>
    <mergeCell ref="Y42:AA43"/>
    <mergeCell ref="AB45:AD46"/>
    <mergeCell ref="Y45:AA46"/>
    <mergeCell ref="AE45:AE46"/>
    <mergeCell ref="AG76:AI77"/>
    <mergeCell ref="AG74:AI75"/>
    <mergeCell ref="Y68:AA69"/>
    <mergeCell ref="Y65:AA66"/>
    <mergeCell ref="W68:W69"/>
    <mergeCell ref="W65:W66"/>
    <mergeCell ref="W70:W71"/>
    <mergeCell ref="W72:W73"/>
    <mergeCell ref="AB72:AD73"/>
    <mergeCell ref="Y72:AA73"/>
    <mergeCell ref="AE70:AE71"/>
    <mergeCell ref="AB70:AD71"/>
    <mergeCell ref="AB68:AD69"/>
    <mergeCell ref="AE68:AE69"/>
    <mergeCell ref="Y70:AA71"/>
    <mergeCell ref="AB65:AD66"/>
    <mergeCell ref="AF68:AF69"/>
    <mergeCell ref="AK8:AK9"/>
    <mergeCell ref="AL22:AL23"/>
    <mergeCell ref="AM20:AO21"/>
    <mergeCell ref="AM24:AO24"/>
    <mergeCell ref="AM22:AO23"/>
    <mergeCell ref="AM28:AO29"/>
    <mergeCell ref="AL28:AL29"/>
    <mergeCell ref="AJ28:AJ29"/>
    <mergeCell ref="AJ25:AJ26"/>
    <mergeCell ref="AK25:AK26"/>
    <mergeCell ref="AM10:AO11"/>
    <mergeCell ref="AM8:AO9"/>
    <mergeCell ref="AJ12:AJ13"/>
    <mergeCell ref="AL12:AL13"/>
    <mergeCell ref="AK12:AK13"/>
    <mergeCell ref="AM14:AO15"/>
    <mergeCell ref="AM12:AO13"/>
    <mergeCell ref="AM32:AO33"/>
    <mergeCell ref="AL32:AL33"/>
    <mergeCell ref="AK32:AK33"/>
    <mergeCell ref="AJ32:AJ33"/>
    <mergeCell ref="AK22:AK23"/>
    <mergeCell ref="AJ22:AJ23"/>
    <mergeCell ref="AK50:AK51"/>
    <mergeCell ref="AK52:AK53"/>
    <mergeCell ref="AG16:AI17"/>
    <mergeCell ref="AG18:AI19"/>
    <mergeCell ref="AG20:AI21"/>
    <mergeCell ref="AM18:AO19"/>
    <mergeCell ref="AM16:AO17"/>
    <mergeCell ref="AG22:AI23"/>
    <mergeCell ref="AG25:AI26"/>
    <mergeCell ref="AJ50:AJ51"/>
    <mergeCell ref="AM30:AO31"/>
    <mergeCell ref="AM25:AO26"/>
    <mergeCell ref="W78:W79"/>
    <mergeCell ref="Y82:AA83"/>
    <mergeCell ref="Y88:AA89"/>
    <mergeCell ref="AJ88:AJ89"/>
    <mergeCell ref="AJ70:AJ71"/>
    <mergeCell ref="AG64:AI64"/>
    <mergeCell ref="AE65:AE66"/>
    <mergeCell ref="AG65:AI66"/>
    <mergeCell ref="AF65:AF66"/>
    <mergeCell ref="Y64:AA64"/>
    <mergeCell ref="AB64:AD64"/>
    <mergeCell ref="AG68:AI69"/>
    <mergeCell ref="AG70:AI71"/>
    <mergeCell ref="AG84:AI84"/>
    <mergeCell ref="AG72:AI73"/>
    <mergeCell ref="AF70:AF71"/>
    <mergeCell ref="AF72:AF73"/>
    <mergeCell ref="AE72:AE73"/>
    <mergeCell ref="Y74:AA75"/>
    <mergeCell ref="Y76:AA77"/>
    <mergeCell ref="W76:W77"/>
    <mergeCell ref="W74:W75"/>
    <mergeCell ref="Y78:AA79"/>
    <mergeCell ref="Y80:AA81"/>
    <mergeCell ref="Y32:AA33"/>
    <mergeCell ref="Y30:AA31"/>
    <mergeCell ref="AM64:AO64"/>
    <mergeCell ref="AM65:AO66"/>
    <mergeCell ref="AL65:AL66"/>
    <mergeCell ref="AK65:AK66"/>
    <mergeCell ref="AM36:AO37"/>
    <mergeCell ref="AL50:AL51"/>
    <mergeCell ref="AM56:AO57"/>
    <mergeCell ref="AM60:AO61"/>
    <mergeCell ref="AM58:AO59"/>
    <mergeCell ref="AK42:AK43"/>
    <mergeCell ref="AK62:AK63"/>
    <mergeCell ref="AM54:AO55"/>
    <mergeCell ref="AL52:AL53"/>
    <mergeCell ref="AM52:AO53"/>
    <mergeCell ref="AM62:AO63"/>
    <mergeCell ref="AL62:AL63"/>
    <mergeCell ref="AM50:AO51"/>
    <mergeCell ref="AM48:AO49"/>
    <mergeCell ref="AM38:AO39"/>
    <mergeCell ref="AM40:AO41"/>
    <mergeCell ref="AM34:AO35"/>
    <mergeCell ref="AK48:AK49"/>
    <mergeCell ref="AG56:AI57"/>
    <mergeCell ref="AG62:AI63"/>
    <mergeCell ref="AG58:AI59"/>
    <mergeCell ref="AG60:AI61"/>
    <mergeCell ref="AM44:AO44"/>
    <mergeCell ref="AM42:AO43"/>
    <mergeCell ref="AL45:AL46"/>
    <mergeCell ref="AM45:AO46"/>
    <mergeCell ref="AK45:AK46"/>
    <mergeCell ref="AG44:AI44"/>
    <mergeCell ref="AG54:AI55"/>
    <mergeCell ref="AJ42:AJ43"/>
    <mergeCell ref="AJ62:AJ63"/>
    <mergeCell ref="AG52:AI53"/>
    <mergeCell ref="AL42:AL43"/>
    <mergeCell ref="AL48:AL49"/>
    <mergeCell ref="H5:I5"/>
    <mergeCell ref="E5:E6"/>
    <mergeCell ref="F5:F6"/>
    <mergeCell ref="G5:G6"/>
    <mergeCell ref="A1:C3"/>
    <mergeCell ref="D2:H3"/>
    <mergeCell ref="H8:H9"/>
    <mergeCell ref="H18:H19"/>
    <mergeCell ref="H12:H13"/>
    <mergeCell ref="H14:H15"/>
    <mergeCell ref="H10:H11"/>
    <mergeCell ref="H16:H17"/>
    <mergeCell ref="C18:G19"/>
    <mergeCell ref="B8:B9"/>
    <mergeCell ref="B10:B11"/>
    <mergeCell ref="C5:C6"/>
    <mergeCell ref="A4:B6"/>
    <mergeCell ref="I2:T3"/>
    <mergeCell ref="D1:AM1"/>
    <mergeCell ref="W2:AM3"/>
    <mergeCell ref="H6:I6"/>
    <mergeCell ref="H4:I4"/>
    <mergeCell ref="D5:D6"/>
    <mergeCell ref="AG14:AI15"/>
    <mergeCell ref="A22:A23"/>
    <mergeCell ref="A7:A21"/>
    <mergeCell ref="B20:B21"/>
    <mergeCell ref="B16:B17"/>
    <mergeCell ref="B14:B15"/>
    <mergeCell ref="B18:B19"/>
    <mergeCell ref="B22:G23"/>
    <mergeCell ref="C20:G21"/>
    <mergeCell ref="C40:G41"/>
    <mergeCell ref="B40:B41"/>
    <mergeCell ref="C25:C26"/>
    <mergeCell ref="A24:B26"/>
    <mergeCell ref="C16:G17"/>
    <mergeCell ref="B38:B39"/>
    <mergeCell ref="B36:B37"/>
    <mergeCell ref="C32:G33"/>
    <mergeCell ref="C30:G31"/>
    <mergeCell ref="B7:AO7"/>
    <mergeCell ref="C8:G9"/>
    <mergeCell ref="C14:G15"/>
    <mergeCell ref="C12:G13"/>
    <mergeCell ref="C10:G11"/>
    <mergeCell ref="B12:B13"/>
    <mergeCell ref="AG10:AI11"/>
    <mergeCell ref="AM5:AO6"/>
    <mergeCell ref="AL5:AL6"/>
    <mergeCell ref="AN3:AO3"/>
    <mergeCell ref="AM4:AO4"/>
    <mergeCell ref="AN2:AO2"/>
    <mergeCell ref="AN1:AO1"/>
    <mergeCell ref="AJ5:AJ6"/>
    <mergeCell ref="AK5:AK6"/>
    <mergeCell ref="AG5:AI6"/>
    <mergeCell ref="AF8:AF9"/>
    <mergeCell ref="AL10:AL11"/>
    <mergeCell ref="Y4:AA4"/>
    <mergeCell ref="AB4:AD4"/>
    <mergeCell ref="W5:W6"/>
    <mergeCell ref="W10:W11"/>
    <mergeCell ref="Y5:AA6"/>
    <mergeCell ref="AG4:AI4"/>
    <mergeCell ref="Y10:AA11"/>
    <mergeCell ref="W8:W9"/>
    <mergeCell ref="Y8:AA9"/>
    <mergeCell ref="AF10:AF11"/>
    <mergeCell ref="AB10:AD11"/>
    <mergeCell ref="AE10:AE11"/>
    <mergeCell ref="AF5:AF6"/>
    <mergeCell ref="AB8:AD9"/>
    <mergeCell ref="AE8:AE9"/>
    <mergeCell ref="AE5:AE6"/>
    <mergeCell ref="AB5:AD6"/>
    <mergeCell ref="AG8:AI9"/>
    <mergeCell ref="AL8:AL9"/>
    <mergeCell ref="AJ10:AJ11"/>
    <mergeCell ref="AK10:AK11"/>
    <mergeCell ref="AJ8:AJ9"/>
    <mergeCell ref="AF22:AF23"/>
    <mergeCell ref="W16:W17"/>
    <mergeCell ref="Y24:AA24"/>
    <mergeCell ref="Y22:AA23"/>
    <mergeCell ref="Y14:AA15"/>
    <mergeCell ref="AB14:AD15"/>
    <mergeCell ref="AJ118:AJ119"/>
    <mergeCell ref="AK118:AK119"/>
    <mergeCell ref="AG118:AI119"/>
    <mergeCell ref="AB16:AD17"/>
    <mergeCell ref="AB18:AD19"/>
    <mergeCell ref="W118:W119"/>
    <mergeCell ref="AB118:AD119"/>
    <mergeCell ref="Y118:AA119"/>
    <mergeCell ref="AG90:AI91"/>
    <mergeCell ref="AK90:AK91"/>
    <mergeCell ref="AB82:AD83"/>
    <mergeCell ref="AE82:AE83"/>
    <mergeCell ref="AB90:AD91"/>
    <mergeCell ref="AE90:AE91"/>
    <mergeCell ref="AB88:AD89"/>
    <mergeCell ref="AE88:AE89"/>
    <mergeCell ref="AB78:AD79"/>
    <mergeCell ref="AF90:AF91"/>
    <mergeCell ref="AL72:AL73"/>
    <mergeCell ref="AM74:AO75"/>
    <mergeCell ref="AL70:AL71"/>
    <mergeCell ref="AK72:AK73"/>
    <mergeCell ref="AK70:AK71"/>
    <mergeCell ref="AM70:AO71"/>
    <mergeCell ref="AM68:AO69"/>
    <mergeCell ref="B67:AO67"/>
    <mergeCell ref="AB74:AD75"/>
    <mergeCell ref="H78:H79"/>
    <mergeCell ref="AJ72:AJ73"/>
    <mergeCell ref="AJ68:AJ69"/>
    <mergeCell ref="AL68:AL69"/>
    <mergeCell ref="AK68:AK69"/>
    <mergeCell ref="B47:AO47"/>
    <mergeCell ref="AJ120:AJ121"/>
    <mergeCell ref="W120:W121"/>
    <mergeCell ref="Y120:AA121"/>
    <mergeCell ref="AM84:AO84"/>
    <mergeCell ref="AM85:AO86"/>
    <mergeCell ref="AM90:AO91"/>
    <mergeCell ref="AL90:AL91"/>
    <mergeCell ref="AM88:AO89"/>
    <mergeCell ref="AL88:AL89"/>
    <mergeCell ref="AM76:AO77"/>
    <mergeCell ref="AM80:AO81"/>
    <mergeCell ref="AB76:AD77"/>
    <mergeCell ref="AB80:AD81"/>
    <mergeCell ref="AG92:AI93"/>
    <mergeCell ref="AM92:AO93"/>
    <mergeCell ref="AL92:AL93"/>
    <mergeCell ref="AK92:AK93"/>
    <mergeCell ref="AM72:AO73"/>
    <mergeCell ref="AF88:AF89"/>
    <mergeCell ref="AM82:AO83"/>
    <mergeCell ref="H112:H113"/>
    <mergeCell ref="H100:H101"/>
    <mergeCell ref="H82:H83"/>
    <mergeCell ref="W82:W83"/>
    <mergeCell ref="AG85:AI86"/>
    <mergeCell ref="AE85:AE86"/>
    <mergeCell ref="Y90:AA91"/>
    <mergeCell ref="Y92:AA93"/>
    <mergeCell ref="W92:W93"/>
    <mergeCell ref="W90:W91"/>
    <mergeCell ref="Y85:AA86"/>
    <mergeCell ref="W85:W86"/>
    <mergeCell ref="W88:W89"/>
    <mergeCell ref="AF92:AF93"/>
    <mergeCell ref="AB92:AD93"/>
    <mergeCell ref="AE92:AE93"/>
    <mergeCell ref="AJ90:AJ91"/>
    <mergeCell ref="AG106:AI107"/>
    <mergeCell ref="AF108:AF109"/>
    <mergeCell ref="AF106:AF107"/>
    <mergeCell ref="AG108:AI109"/>
    <mergeCell ref="AL106:AL107"/>
    <mergeCell ref="A27:A41"/>
    <mergeCell ref="A67:A81"/>
    <mergeCell ref="A84:B86"/>
    <mergeCell ref="A82:A83"/>
    <mergeCell ref="B80:B81"/>
    <mergeCell ref="B30:B31"/>
    <mergeCell ref="B28:B29"/>
    <mergeCell ref="AF82:AF83"/>
    <mergeCell ref="AF85:AF86"/>
    <mergeCell ref="H60:H61"/>
    <mergeCell ref="H56:H57"/>
    <mergeCell ref="H52:H53"/>
    <mergeCell ref="H50:H51"/>
    <mergeCell ref="H48:H49"/>
    <mergeCell ref="H54:H55"/>
    <mergeCell ref="W80:W81"/>
    <mergeCell ref="AB58:AD59"/>
    <mergeCell ref="Y58:AA59"/>
    <mergeCell ref="W62:W63"/>
    <mergeCell ref="W60:W61"/>
    <mergeCell ref="AB56:AD57"/>
    <mergeCell ref="Y56:AA57"/>
    <mergeCell ref="Y62:AA63"/>
    <mergeCell ref="AB62:AD63"/>
    <mergeCell ref="B32:B33"/>
    <mergeCell ref="H30:H31"/>
    <mergeCell ref="B56:B57"/>
    <mergeCell ref="B68:B69"/>
    <mergeCell ref="B70:B71"/>
    <mergeCell ref="B74:B75"/>
    <mergeCell ref="B72:B73"/>
    <mergeCell ref="B76:B77"/>
    <mergeCell ref="B78:B79"/>
    <mergeCell ref="G65:G66"/>
    <mergeCell ref="C52:G53"/>
    <mergeCell ref="C50:G51"/>
    <mergeCell ref="B58:B59"/>
    <mergeCell ref="B60:B61"/>
    <mergeCell ref="C58:G59"/>
    <mergeCell ref="C56:G57"/>
    <mergeCell ref="B52:B53"/>
    <mergeCell ref="B50:B51"/>
    <mergeCell ref="B42:G43"/>
    <mergeCell ref="C54:G55"/>
    <mergeCell ref="B54:B55"/>
    <mergeCell ref="B34:B35"/>
    <mergeCell ref="H46:I46"/>
    <mergeCell ref="H66:I66"/>
    <mergeCell ref="E25:E26"/>
    <mergeCell ref="F25:F26"/>
    <mergeCell ref="C28:G29"/>
    <mergeCell ref="H28:H29"/>
    <mergeCell ref="H40:H41"/>
    <mergeCell ref="C36:G37"/>
    <mergeCell ref="H32:H33"/>
    <mergeCell ref="D25:D26"/>
    <mergeCell ref="G25:G26"/>
    <mergeCell ref="H25:I25"/>
    <mergeCell ref="H26:I26"/>
    <mergeCell ref="C38:G39"/>
    <mergeCell ref="H36:H37"/>
    <mergeCell ref="H38:H39"/>
    <mergeCell ref="C34:G35"/>
    <mergeCell ref="H34:H35"/>
    <mergeCell ref="W36:W37"/>
    <mergeCell ref="W34:W35"/>
    <mergeCell ref="B62:G63"/>
    <mergeCell ref="H62:H63"/>
    <mergeCell ref="AF62:AF63"/>
    <mergeCell ref="AE62:AE63"/>
    <mergeCell ref="H65:I65"/>
    <mergeCell ref="H64:I64"/>
    <mergeCell ref="C60:G61"/>
    <mergeCell ref="D65:D66"/>
    <mergeCell ref="C65:C66"/>
    <mergeCell ref="AB60:AD61"/>
    <mergeCell ref="AF42:AF43"/>
    <mergeCell ref="W56:W57"/>
    <mergeCell ref="Y60:AA61"/>
    <mergeCell ref="W58:W59"/>
    <mergeCell ref="W52:W53"/>
    <mergeCell ref="Y54:AA55"/>
    <mergeCell ref="AB54:AD55"/>
    <mergeCell ref="AB50:AD51"/>
    <mergeCell ref="AB52:AD53"/>
    <mergeCell ref="W45:W46"/>
    <mergeCell ref="AF52:AF53"/>
    <mergeCell ref="AE52:AE53"/>
    <mergeCell ref="AG48:AI49"/>
    <mergeCell ref="AE48:AE49"/>
    <mergeCell ref="AF48:AF49"/>
    <mergeCell ref="AG50:AI51"/>
    <mergeCell ref="AF50:AF51"/>
    <mergeCell ref="AE50:AE51"/>
    <mergeCell ref="AG36:AI37"/>
    <mergeCell ref="AG38:AI39"/>
    <mergeCell ref="AG40:AI41"/>
    <mergeCell ref="AF25:AF26"/>
    <mergeCell ref="AJ48:AJ49"/>
    <mergeCell ref="AJ45:AJ46"/>
    <mergeCell ref="AK30:AK31"/>
    <mergeCell ref="AG28:AI29"/>
    <mergeCell ref="AK28:AK29"/>
    <mergeCell ref="AG30:AI31"/>
    <mergeCell ref="AL25:AL26"/>
    <mergeCell ref="AL30:AL31"/>
    <mergeCell ref="AG42:AI43"/>
    <mergeCell ref="AF32:AF33"/>
    <mergeCell ref="AG32:AI33"/>
    <mergeCell ref="AG34:AI35"/>
    <mergeCell ref="AF30:AF31"/>
    <mergeCell ref="AF28:AF29"/>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outlinePr summaryBelow="0" summaryRight="0"/>
  </sheetPr>
  <dimension ref="A1:AS1004"/>
  <sheetViews>
    <sheetView workbookViewId="0">
      <selection activeCell="B4" sqref="B4"/>
    </sheetView>
  </sheetViews>
  <sheetFormatPr baseColWidth="10" defaultColWidth="14.42578125" defaultRowHeight="15" customHeight="1"/>
  <cols>
    <col min="1" max="1" width="18.28515625" customWidth="1"/>
    <col min="2" max="2" width="4.85546875" customWidth="1"/>
    <col min="3" max="3" width="20.42578125" customWidth="1"/>
    <col min="4" max="4" width="10.5703125" customWidth="1"/>
    <col min="5" max="5" width="9.7109375" customWidth="1"/>
    <col min="6" max="6" width="24.7109375" customWidth="1"/>
    <col min="7" max="7" width="13.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5" width="27.85546875" customWidth="1"/>
    <col min="26" max="26" width="28.140625" customWidth="1"/>
    <col min="27" max="27" width="27.28515625" customWidth="1"/>
    <col min="28" max="28" width="26.7109375" customWidth="1"/>
    <col min="29" max="29" width="35.85546875" customWidth="1"/>
    <col min="30" max="30" width="14.28515625" customWidth="1"/>
    <col min="31"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c r="AK1" s="247"/>
      <c r="AL1" s="247"/>
      <c r="AM1" s="247"/>
      <c r="AN1" s="247"/>
      <c r="AO1" s="247"/>
      <c r="AP1" s="247"/>
      <c r="AQ1" s="247"/>
      <c r="AR1" s="247"/>
      <c r="AS1" s="247"/>
    </row>
    <row r="2" spans="1:45">
      <c r="A2" s="1733"/>
      <c r="B2" s="1547"/>
      <c r="C2" s="1548"/>
      <c r="D2" s="1980" t="s">
        <v>23</v>
      </c>
      <c r="E2" s="1577"/>
      <c r="F2" s="1577"/>
      <c r="G2" s="1577"/>
      <c r="H2" s="1578"/>
      <c r="I2" s="1980" t="s">
        <v>1562</v>
      </c>
      <c r="J2" s="1577"/>
      <c r="K2" s="1577"/>
      <c r="L2" s="1577"/>
      <c r="M2" s="1577"/>
      <c r="N2" s="1577"/>
      <c r="O2" s="1577"/>
      <c r="P2" s="1577"/>
      <c r="Q2" s="1577"/>
      <c r="R2" s="1577"/>
      <c r="S2" s="1577"/>
      <c r="T2" s="1578"/>
      <c r="U2" s="248" t="s">
        <v>47</v>
      </c>
      <c r="V2" s="249">
        <f t="shared" ref="V2:V3" si="0">+X5+X25+X49+X87+X107+X127</f>
        <v>0.99999999999999989</v>
      </c>
      <c r="W2" s="1982"/>
      <c r="X2" s="1577"/>
      <c r="Y2" s="1577"/>
      <c r="Z2" s="1577"/>
      <c r="AA2" s="1577"/>
      <c r="AB2" s="1577"/>
      <c r="AC2" s="1577"/>
      <c r="AD2" s="1577"/>
      <c r="AE2" s="1577"/>
      <c r="AF2" s="1577"/>
      <c r="AG2" s="1577"/>
      <c r="AH2" s="1578"/>
      <c r="AI2" s="1975" t="s">
        <v>18</v>
      </c>
      <c r="AJ2" s="1751"/>
      <c r="AK2" s="247"/>
      <c r="AL2" s="247"/>
      <c r="AM2" s="247"/>
      <c r="AN2" s="247"/>
      <c r="AO2" s="247"/>
      <c r="AP2" s="247"/>
      <c r="AQ2" s="247"/>
      <c r="AR2" s="247"/>
      <c r="AS2" s="247"/>
    </row>
    <row r="3" spans="1:45"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0.95333333333333348</v>
      </c>
      <c r="W3" s="1537"/>
      <c r="X3" s="1550"/>
      <c r="Y3" s="1550"/>
      <c r="Z3" s="1550"/>
      <c r="AA3" s="1550"/>
      <c r="AB3" s="1550"/>
      <c r="AC3" s="1550"/>
      <c r="AD3" s="1550"/>
      <c r="AE3" s="1550"/>
      <c r="AF3" s="1550"/>
      <c r="AG3" s="1550"/>
      <c r="AH3" s="1551"/>
      <c r="AI3" s="1976">
        <v>43120</v>
      </c>
      <c r="AJ3" s="1977"/>
      <c r="AK3" s="247"/>
      <c r="AL3" s="247"/>
      <c r="AM3" s="247"/>
      <c r="AN3" s="247"/>
      <c r="AO3" s="247"/>
      <c r="AP3" s="247"/>
      <c r="AQ3" s="247"/>
      <c r="AR3" s="247"/>
      <c r="AS3" s="247"/>
    </row>
    <row r="4" spans="1:45" ht="24.7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c r="AK4" s="264"/>
      <c r="AL4" s="264"/>
      <c r="AM4" s="264"/>
      <c r="AN4" s="264"/>
      <c r="AO4" s="264"/>
      <c r="AP4" s="264"/>
      <c r="AQ4" s="264"/>
      <c r="AR4" s="264"/>
      <c r="AS4" s="264"/>
    </row>
    <row r="5" spans="1:45" ht="59.25" customHeight="1">
      <c r="A5" s="1733"/>
      <c r="B5" s="1548"/>
      <c r="C5" s="1932" t="s">
        <v>1578</v>
      </c>
      <c r="D5" s="1932" t="s">
        <v>252</v>
      </c>
      <c r="E5" s="1943">
        <v>1</v>
      </c>
      <c r="F5" s="1932" t="s">
        <v>1579</v>
      </c>
      <c r="G5" s="1932" t="s">
        <v>1580</v>
      </c>
      <c r="H5" s="1951" t="s">
        <v>47</v>
      </c>
      <c r="I5" s="1583"/>
      <c r="J5" s="789"/>
      <c r="K5" s="460"/>
      <c r="L5" s="789"/>
      <c r="M5" s="460"/>
      <c r="N5" s="789"/>
      <c r="O5" s="352">
        <v>0.6</v>
      </c>
      <c r="P5" s="361"/>
      <c r="Q5" s="352"/>
      <c r="R5" s="361">
        <v>0.3</v>
      </c>
      <c r="S5" s="352"/>
      <c r="T5" s="361"/>
      <c r="U5" s="352">
        <v>0.1</v>
      </c>
      <c r="V5" s="524">
        <f t="shared" ref="V5:V6" si="1">SUM(J5:U5)</f>
        <v>0.99999999999999989</v>
      </c>
      <c r="W5" s="1964">
        <v>0.1</v>
      </c>
      <c r="X5" s="524">
        <f>+(V5/V5)*W5</f>
        <v>0.1</v>
      </c>
      <c r="Y5" s="1956"/>
      <c r="Z5" s="1577"/>
      <c r="AA5" s="1578"/>
      <c r="AB5" s="1956" t="s">
        <v>1584</v>
      </c>
      <c r="AC5" s="1577"/>
      <c r="AD5" s="1578"/>
      <c r="AE5" s="1956" t="s">
        <v>1587</v>
      </c>
      <c r="AF5" s="1577"/>
      <c r="AG5" s="1578"/>
      <c r="AH5" s="1956"/>
      <c r="AI5" s="1577"/>
      <c r="AJ5" s="1578"/>
      <c r="AK5" s="264"/>
      <c r="AL5" s="264"/>
      <c r="AM5" s="264"/>
      <c r="AN5" s="264"/>
      <c r="AO5" s="264"/>
      <c r="AP5" s="264"/>
      <c r="AQ5" s="264"/>
      <c r="AR5" s="264"/>
      <c r="AS5" s="264"/>
    </row>
    <row r="6" spans="1:45" ht="64.5" customHeight="1">
      <c r="A6" s="1968"/>
      <c r="B6" s="1580"/>
      <c r="C6" s="1558"/>
      <c r="D6" s="1558"/>
      <c r="E6" s="1558"/>
      <c r="F6" s="1558"/>
      <c r="G6" s="1558"/>
      <c r="H6" s="1942" t="s">
        <v>78</v>
      </c>
      <c r="I6" s="1580"/>
      <c r="J6" s="791"/>
      <c r="K6" s="792"/>
      <c r="L6" s="791"/>
      <c r="M6" s="792"/>
      <c r="N6" s="791"/>
      <c r="O6" s="793">
        <v>0.6</v>
      </c>
      <c r="P6" s="791"/>
      <c r="Q6" s="792"/>
      <c r="R6" s="794">
        <v>0.2</v>
      </c>
      <c r="S6" s="792"/>
      <c r="T6" s="791"/>
      <c r="U6" s="792"/>
      <c r="V6" s="526">
        <f t="shared" si="1"/>
        <v>0.8</v>
      </c>
      <c r="W6" s="1558"/>
      <c r="X6" s="524">
        <f>+V6/V5*W5</f>
        <v>8.0000000000000016E-2</v>
      </c>
      <c r="Y6" s="1557"/>
      <c r="Z6" s="1579"/>
      <c r="AA6" s="1580"/>
      <c r="AB6" s="1557"/>
      <c r="AC6" s="1579"/>
      <c r="AD6" s="1580"/>
      <c r="AE6" s="1557"/>
      <c r="AF6" s="1579"/>
      <c r="AG6" s="1580"/>
      <c r="AH6" s="1557"/>
      <c r="AI6" s="1579"/>
      <c r="AJ6" s="1580"/>
      <c r="AK6" s="264"/>
      <c r="AL6" s="264"/>
      <c r="AM6" s="264"/>
      <c r="AN6" s="264"/>
      <c r="AO6" s="264"/>
      <c r="AP6" s="264"/>
      <c r="AQ6" s="264"/>
      <c r="AR6" s="264"/>
      <c r="AS6" s="264"/>
    </row>
    <row r="7" spans="1:45" ht="18" customHeight="1">
      <c r="A7" s="1966" t="s">
        <v>1597</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751"/>
      <c r="AK7" s="264"/>
      <c r="AL7" s="264"/>
      <c r="AM7" s="264"/>
      <c r="AN7" s="264"/>
      <c r="AO7" s="264"/>
      <c r="AP7" s="264"/>
      <c r="AQ7" s="264"/>
      <c r="AR7" s="264"/>
      <c r="AS7" s="264"/>
    </row>
    <row r="8" spans="1:45" ht="37.5" customHeight="1">
      <c r="A8" s="1539"/>
      <c r="B8" s="1922">
        <v>1</v>
      </c>
      <c r="C8" s="1928" t="s">
        <v>1602</v>
      </c>
      <c r="D8" s="1577"/>
      <c r="E8" s="1577"/>
      <c r="F8" s="1577"/>
      <c r="G8" s="1578"/>
      <c r="H8" s="1926" t="s">
        <v>79</v>
      </c>
      <c r="I8" s="527" t="s">
        <v>47</v>
      </c>
      <c r="J8" s="528"/>
      <c r="K8" s="523"/>
      <c r="L8" s="523"/>
      <c r="M8" s="523"/>
      <c r="N8" s="523"/>
      <c r="O8" s="523">
        <v>0.7</v>
      </c>
      <c r="P8" s="523"/>
      <c r="Q8" s="523">
        <v>0.3</v>
      </c>
      <c r="R8" s="523"/>
      <c r="S8" s="523"/>
      <c r="T8" s="523"/>
      <c r="U8" s="523"/>
      <c r="V8" s="529">
        <f t="shared" ref="V8:V23" si="2">SUM(J8:U8)</f>
        <v>1</v>
      </c>
      <c r="W8" s="2029">
        <v>0.05</v>
      </c>
      <c r="X8" s="288">
        <f>V8*W8</f>
        <v>0.05</v>
      </c>
      <c r="Y8" s="1922"/>
      <c r="Z8" s="1577"/>
      <c r="AA8" s="1578"/>
      <c r="AB8" s="2024" t="s">
        <v>1611</v>
      </c>
      <c r="AC8" s="1577"/>
      <c r="AD8" s="1578"/>
      <c r="AE8" s="1922"/>
      <c r="AF8" s="1577"/>
      <c r="AG8" s="1578"/>
      <c r="AH8" s="1922"/>
      <c r="AI8" s="1577"/>
      <c r="AJ8" s="1747"/>
      <c r="AK8" s="264"/>
      <c r="AL8" s="264"/>
      <c r="AM8" s="264"/>
      <c r="AN8" s="264"/>
      <c r="AO8" s="264"/>
      <c r="AP8" s="264"/>
      <c r="AQ8" s="264"/>
      <c r="AR8" s="264"/>
      <c r="AS8" s="264"/>
    </row>
    <row r="9" spans="1:45" ht="33" customHeight="1">
      <c r="A9" s="1539"/>
      <c r="B9" s="1557"/>
      <c r="C9" s="1557"/>
      <c r="D9" s="1579"/>
      <c r="E9" s="1579"/>
      <c r="F9" s="1579"/>
      <c r="G9" s="1580"/>
      <c r="H9" s="1930"/>
      <c r="I9" s="531" t="s">
        <v>48</v>
      </c>
      <c r="J9" s="532"/>
      <c r="K9" s="525"/>
      <c r="L9" s="525"/>
      <c r="M9" s="525"/>
      <c r="N9" s="525"/>
      <c r="O9" s="533">
        <v>0.7</v>
      </c>
      <c r="P9" s="525"/>
      <c r="Q9" s="525"/>
      <c r="R9" s="525"/>
      <c r="S9" s="525"/>
      <c r="T9" s="525"/>
      <c r="U9" s="525"/>
      <c r="V9" s="534">
        <f t="shared" si="2"/>
        <v>0.7</v>
      </c>
      <c r="W9" s="2030"/>
      <c r="X9" s="296">
        <f>+V9*W8</f>
        <v>3.4999999999999996E-2</v>
      </c>
      <c r="Y9" s="1557"/>
      <c r="Z9" s="1579"/>
      <c r="AA9" s="1580"/>
      <c r="AB9" s="1557"/>
      <c r="AC9" s="1579"/>
      <c r="AD9" s="1580"/>
      <c r="AE9" s="1557"/>
      <c r="AF9" s="1579"/>
      <c r="AG9" s="1580"/>
      <c r="AH9" s="1557"/>
      <c r="AI9" s="1579"/>
      <c r="AJ9" s="1923"/>
      <c r="AK9" s="264"/>
      <c r="AL9" s="264"/>
      <c r="AM9" s="264"/>
      <c r="AN9" s="264"/>
      <c r="AO9" s="264"/>
      <c r="AP9" s="264"/>
      <c r="AQ9" s="264"/>
      <c r="AR9" s="264"/>
      <c r="AS9" s="264"/>
    </row>
    <row r="10" spans="1:45" ht="38.25" customHeight="1">
      <c r="A10" s="1539"/>
      <c r="B10" s="1922">
        <v>2</v>
      </c>
      <c r="C10" s="1928" t="s">
        <v>1613</v>
      </c>
      <c r="D10" s="1577"/>
      <c r="E10" s="1577"/>
      <c r="F10" s="1577"/>
      <c r="G10" s="1578"/>
      <c r="H10" s="1926" t="s">
        <v>79</v>
      </c>
      <c r="I10" s="527" t="s">
        <v>47</v>
      </c>
      <c r="J10" s="528"/>
      <c r="K10" s="523"/>
      <c r="L10" s="523"/>
      <c r="M10" s="523"/>
      <c r="N10" s="523"/>
      <c r="O10" s="523">
        <v>0.7</v>
      </c>
      <c r="P10" s="523"/>
      <c r="Q10" s="523">
        <v>0.3</v>
      </c>
      <c r="R10" s="523"/>
      <c r="S10" s="523"/>
      <c r="T10" s="523"/>
      <c r="U10" s="523"/>
      <c r="V10" s="529">
        <f t="shared" si="2"/>
        <v>1</v>
      </c>
      <c r="W10" s="2029">
        <v>0.2</v>
      </c>
      <c r="X10" s="288">
        <f>V10*W10</f>
        <v>0.2</v>
      </c>
      <c r="Y10" s="1922"/>
      <c r="Z10" s="1577"/>
      <c r="AA10" s="1578"/>
      <c r="AB10" s="2024" t="s">
        <v>1618</v>
      </c>
      <c r="AC10" s="1577"/>
      <c r="AD10" s="1578"/>
      <c r="AE10" s="1922"/>
      <c r="AF10" s="1577"/>
      <c r="AG10" s="1578"/>
      <c r="AH10" s="1922"/>
      <c r="AI10" s="1577"/>
      <c r="AJ10" s="1747"/>
      <c r="AK10" s="264"/>
      <c r="AL10" s="264"/>
      <c r="AM10" s="264"/>
      <c r="AN10" s="264"/>
      <c r="AO10" s="264"/>
      <c r="AP10" s="264"/>
      <c r="AQ10" s="264"/>
      <c r="AR10" s="264"/>
      <c r="AS10" s="264"/>
    </row>
    <row r="11" spans="1:45" ht="33" customHeight="1">
      <c r="A11" s="1539"/>
      <c r="B11" s="1557"/>
      <c r="C11" s="1557"/>
      <c r="D11" s="1579"/>
      <c r="E11" s="1579"/>
      <c r="F11" s="1579"/>
      <c r="G11" s="1580"/>
      <c r="H11" s="1930"/>
      <c r="I11" s="531" t="s">
        <v>48</v>
      </c>
      <c r="J11" s="532"/>
      <c r="K11" s="525"/>
      <c r="L11" s="525"/>
      <c r="M11" s="525"/>
      <c r="N11" s="525"/>
      <c r="O11" s="533">
        <v>0.7</v>
      </c>
      <c r="P11" s="525"/>
      <c r="Q11" s="525"/>
      <c r="R11" s="525"/>
      <c r="S11" s="525"/>
      <c r="T11" s="525"/>
      <c r="U11" s="525"/>
      <c r="V11" s="534">
        <f t="shared" si="2"/>
        <v>0.7</v>
      </c>
      <c r="W11" s="2030"/>
      <c r="X11" s="296">
        <f>+V11*W10</f>
        <v>0.13999999999999999</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21.75" customHeight="1">
      <c r="A12" s="1539"/>
      <c r="B12" s="1922">
        <v>3</v>
      </c>
      <c r="C12" s="1928" t="s">
        <v>1623</v>
      </c>
      <c r="D12" s="1577"/>
      <c r="E12" s="1577"/>
      <c r="F12" s="1577"/>
      <c r="G12" s="1578"/>
      <c r="H12" s="1926" t="s">
        <v>79</v>
      </c>
      <c r="I12" s="527" t="s">
        <v>47</v>
      </c>
      <c r="J12" s="528"/>
      <c r="K12" s="523"/>
      <c r="L12" s="523"/>
      <c r="M12" s="523"/>
      <c r="N12" s="523"/>
      <c r="O12" s="523">
        <v>0.6</v>
      </c>
      <c r="P12" s="523"/>
      <c r="Q12" s="523"/>
      <c r="R12" s="523">
        <v>0.3</v>
      </c>
      <c r="S12" s="523"/>
      <c r="T12" s="523"/>
      <c r="U12" s="523">
        <v>0.1</v>
      </c>
      <c r="V12" s="529">
        <f t="shared" si="2"/>
        <v>0.99999999999999989</v>
      </c>
      <c r="W12" s="2029">
        <v>0.15</v>
      </c>
      <c r="X12" s="288">
        <f>V12*W12</f>
        <v>0.14999999999999997</v>
      </c>
      <c r="Y12" s="1922"/>
      <c r="Z12" s="1577"/>
      <c r="AA12" s="1578"/>
      <c r="AB12" s="2024" t="s">
        <v>1625</v>
      </c>
      <c r="AC12" s="1577"/>
      <c r="AD12" s="1578"/>
      <c r="AE12" s="2024" t="s">
        <v>1626</v>
      </c>
      <c r="AF12" s="1577"/>
      <c r="AG12" s="1578"/>
      <c r="AH12" s="1922"/>
      <c r="AI12" s="1577"/>
      <c r="AJ12" s="1747"/>
      <c r="AK12" s="264"/>
      <c r="AL12" s="264"/>
      <c r="AM12" s="264"/>
      <c r="AN12" s="264"/>
      <c r="AO12" s="264"/>
      <c r="AP12" s="264"/>
      <c r="AQ12" s="264"/>
      <c r="AR12" s="264"/>
      <c r="AS12" s="264"/>
    </row>
    <row r="13" spans="1:45" ht="21.75" customHeight="1">
      <c r="A13" s="1539"/>
      <c r="B13" s="1557"/>
      <c r="C13" s="1557"/>
      <c r="D13" s="1579"/>
      <c r="E13" s="1579"/>
      <c r="F13" s="1579"/>
      <c r="G13" s="1580"/>
      <c r="H13" s="1930"/>
      <c r="I13" s="531" t="s">
        <v>48</v>
      </c>
      <c r="J13" s="532"/>
      <c r="K13" s="525"/>
      <c r="L13" s="525"/>
      <c r="M13" s="525"/>
      <c r="N13" s="525"/>
      <c r="O13" s="533">
        <v>0.6</v>
      </c>
      <c r="P13" s="525"/>
      <c r="Q13" s="525"/>
      <c r="R13" s="533">
        <v>0.1</v>
      </c>
      <c r="S13" s="525"/>
      <c r="T13" s="525"/>
      <c r="U13" s="525"/>
      <c r="V13" s="534">
        <f t="shared" si="2"/>
        <v>0.7</v>
      </c>
      <c r="W13" s="2030"/>
      <c r="X13" s="296">
        <f>+V13*W12</f>
        <v>0.105</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27" customHeight="1">
      <c r="A14" s="1539"/>
      <c r="B14" s="1922">
        <v>4</v>
      </c>
      <c r="C14" s="1928" t="s">
        <v>1636</v>
      </c>
      <c r="D14" s="1577"/>
      <c r="E14" s="1577"/>
      <c r="F14" s="1577"/>
      <c r="G14" s="1578"/>
      <c r="H14" s="1926" t="s">
        <v>79</v>
      </c>
      <c r="I14" s="527" t="s">
        <v>47</v>
      </c>
      <c r="J14" s="528"/>
      <c r="K14" s="523"/>
      <c r="L14" s="523"/>
      <c r="M14" s="523"/>
      <c r="N14" s="523"/>
      <c r="O14" s="523">
        <v>0.6</v>
      </c>
      <c r="P14" s="523"/>
      <c r="Q14" s="523"/>
      <c r="R14" s="523">
        <v>0.3</v>
      </c>
      <c r="S14" s="523"/>
      <c r="T14" s="523"/>
      <c r="U14" s="523">
        <v>0.1</v>
      </c>
      <c r="V14" s="529">
        <f t="shared" si="2"/>
        <v>0.99999999999999989</v>
      </c>
      <c r="W14" s="2029">
        <v>0.15</v>
      </c>
      <c r="X14" s="288">
        <f>V14*W14</f>
        <v>0.14999999999999997</v>
      </c>
      <c r="Y14" s="1922"/>
      <c r="Z14" s="1577"/>
      <c r="AA14" s="1578"/>
      <c r="AB14" s="2024" t="s">
        <v>1637</v>
      </c>
      <c r="AC14" s="1577"/>
      <c r="AD14" s="1578"/>
      <c r="AE14" s="2024" t="s">
        <v>1639</v>
      </c>
      <c r="AF14" s="1577"/>
      <c r="AG14" s="1578"/>
      <c r="AH14" s="1922"/>
      <c r="AI14" s="1577"/>
      <c r="AJ14" s="1747"/>
      <c r="AK14" s="264"/>
      <c r="AL14" s="264"/>
      <c r="AM14" s="264"/>
      <c r="AN14" s="264"/>
      <c r="AO14" s="264"/>
      <c r="AP14" s="264"/>
      <c r="AQ14" s="264"/>
      <c r="AR14" s="264"/>
      <c r="AS14" s="264"/>
    </row>
    <row r="15" spans="1:45" ht="30" customHeight="1">
      <c r="A15" s="1539"/>
      <c r="B15" s="1557"/>
      <c r="C15" s="1557"/>
      <c r="D15" s="1579"/>
      <c r="E15" s="1579"/>
      <c r="F15" s="1579"/>
      <c r="G15" s="1580"/>
      <c r="H15" s="1930"/>
      <c r="I15" s="531" t="s">
        <v>48</v>
      </c>
      <c r="J15" s="532"/>
      <c r="K15" s="525"/>
      <c r="L15" s="525"/>
      <c r="M15" s="525"/>
      <c r="N15" s="525"/>
      <c r="O15" s="533">
        <v>0.6</v>
      </c>
      <c r="P15" s="525"/>
      <c r="Q15" s="525"/>
      <c r="R15" s="533">
        <v>0.1</v>
      </c>
      <c r="S15" s="525"/>
      <c r="T15" s="525"/>
      <c r="U15" s="525"/>
      <c r="V15" s="534">
        <f t="shared" si="2"/>
        <v>0.7</v>
      </c>
      <c r="W15" s="2030"/>
      <c r="X15" s="296">
        <f>+V15*W14</f>
        <v>0.105</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21.75" customHeight="1">
      <c r="A16" s="1539"/>
      <c r="B16" s="1922">
        <v>5</v>
      </c>
      <c r="C16" s="1928" t="s">
        <v>1643</v>
      </c>
      <c r="D16" s="1577"/>
      <c r="E16" s="1577"/>
      <c r="F16" s="1577"/>
      <c r="G16" s="1578"/>
      <c r="H16" s="1926" t="s">
        <v>79</v>
      </c>
      <c r="I16" s="527" t="s">
        <v>47</v>
      </c>
      <c r="J16" s="528"/>
      <c r="K16" s="523"/>
      <c r="L16" s="523"/>
      <c r="M16" s="523"/>
      <c r="N16" s="523"/>
      <c r="O16" s="523">
        <v>0.6</v>
      </c>
      <c r="P16" s="523"/>
      <c r="Q16" s="523"/>
      <c r="R16" s="523">
        <v>0.3</v>
      </c>
      <c r="S16" s="523"/>
      <c r="T16" s="523"/>
      <c r="U16" s="523">
        <v>0.1</v>
      </c>
      <c r="V16" s="529">
        <f t="shared" si="2"/>
        <v>0.99999999999999989</v>
      </c>
      <c r="W16" s="2029">
        <v>0.25</v>
      </c>
      <c r="X16" s="288">
        <f>V16*W16</f>
        <v>0.24999999999999997</v>
      </c>
      <c r="Y16" s="1922"/>
      <c r="Z16" s="1577"/>
      <c r="AA16" s="1578"/>
      <c r="AB16" s="1922"/>
      <c r="AC16" s="1577"/>
      <c r="AD16" s="1578"/>
      <c r="AE16" s="1922"/>
      <c r="AF16" s="1577"/>
      <c r="AG16" s="1578"/>
      <c r="AH16" s="1922"/>
      <c r="AI16" s="1577"/>
      <c r="AJ16" s="1747"/>
      <c r="AK16" s="264"/>
      <c r="AL16" s="264"/>
      <c r="AM16" s="264"/>
      <c r="AN16" s="264"/>
      <c r="AO16" s="264"/>
      <c r="AP16" s="264"/>
      <c r="AQ16" s="264"/>
      <c r="AR16" s="264"/>
      <c r="AS16" s="264"/>
    </row>
    <row r="17" spans="1:45" ht="21.75" customHeight="1">
      <c r="A17" s="1539"/>
      <c r="B17" s="1557"/>
      <c r="C17" s="1557"/>
      <c r="D17" s="1579"/>
      <c r="E17" s="1579"/>
      <c r="F17" s="1579"/>
      <c r="G17" s="1580"/>
      <c r="H17" s="1930"/>
      <c r="I17" s="531" t="s">
        <v>48</v>
      </c>
      <c r="J17" s="532"/>
      <c r="K17" s="525"/>
      <c r="L17" s="525"/>
      <c r="M17" s="525"/>
      <c r="N17" s="525"/>
      <c r="O17" s="525"/>
      <c r="P17" s="525"/>
      <c r="Q17" s="525"/>
      <c r="R17" s="525"/>
      <c r="S17" s="525"/>
      <c r="T17" s="525"/>
      <c r="U17" s="525"/>
      <c r="V17" s="534">
        <f t="shared" si="2"/>
        <v>0</v>
      </c>
      <c r="W17" s="2030"/>
      <c r="X17" s="296">
        <f>+V17*W16</f>
        <v>0</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67.5" customHeight="1">
      <c r="A18" s="1539"/>
      <c r="B18" s="1922">
        <v>6</v>
      </c>
      <c r="C18" s="1928" t="s">
        <v>1648</v>
      </c>
      <c r="D18" s="1577"/>
      <c r="E18" s="1577"/>
      <c r="F18" s="1577"/>
      <c r="G18" s="1578"/>
      <c r="H18" s="1926" t="s">
        <v>79</v>
      </c>
      <c r="I18" s="527" t="s">
        <v>47</v>
      </c>
      <c r="J18" s="528"/>
      <c r="K18" s="523"/>
      <c r="L18" s="523"/>
      <c r="M18" s="523"/>
      <c r="N18" s="523"/>
      <c r="O18" s="523">
        <v>0.6</v>
      </c>
      <c r="P18" s="523"/>
      <c r="Q18" s="523"/>
      <c r="R18" s="523">
        <v>0.3</v>
      </c>
      <c r="S18" s="523"/>
      <c r="T18" s="523"/>
      <c r="U18" s="523">
        <v>0.1</v>
      </c>
      <c r="V18" s="529">
        <f t="shared" si="2"/>
        <v>0.99999999999999989</v>
      </c>
      <c r="W18" s="2029">
        <v>0.1</v>
      </c>
      <c r="X18" s="288">
        <f>V18*W18</f>
        <v>9.9999999999999992E-2</v>
      </c>
      <c r="Y18" s="1922"/>
      <c r="Z18" s="1577"/>
      <c r="AA18" s="1578"/>
      <c r="AB18" s="2024" t="s">
        <v>1659</v>
      </c>
      <c r="AC18" s="1577"/>
      <c r="AD18" s="1578"/>
      <c r="AE18" s="2024" t="s">
        <v>1660</v>
      </c>
      <c r="AF18" s="1577"/>
      <c r="AG18" s="1578"/>
      <c r="AH18" s="1922"/>
      <c r="AI18" s="1577"/>
      <c r="AJ18" s="1747"/>
      <c r="AK18" s="264"/>
      <c r="AL18" s="264"/>
      <c r="AM18" s="264"/>
      <c r="AN18" s="264"/>
      <c r="AO18" s="264"/>
      <c r="AP18" s="264"/>
      <c r="AQ18" s="264"/>
      <c r="AR18" s="264"/>
      <c r="AS18" s="264"/>
    </row>
    <row r="19" spans="1:45" ht="66" customHeight="1">
      <c r="A19" s="1539"/>
      <c r="B19" s="1557"/>
      <c r="C19" s="1557"/>
      <c r="D19" s="1579"/>
      <c r="E19" s="1579"/>
      <c r="F19" s="1579"/>
      <c r="G19" s="1580"/>
      <c r="H19" s="1930"/>
      <c r="I19" s="531" t="s">
        <v>48</v>
      </c>
      <c r="J19" s="532"/>
      <c r="K19" s="525"/>
      <c r="L19" s="525"/>
      <c r="M19" s="525"/>
      <c r="N19" s="525"/>
      <c r="O19" s="533">
        <v>0.6</v>
      </c>
      <c r="P19" s="525"/>
      <c r="Q19" s="525"/>
      <c r="R19" s="533">
        <v>0.2</v>
      </c>
      <c r="S19" s="525"/>
      <c r="T19" s="525"/>
      <c r="U19" s="525"/>
      <c r="V19" s="534">
        <f t="shared" si="2"/>
        <v>0.8</v>
      </c>
      <c r="W19" s="2030"/>
      <c r="X19" s="296">
        <f>+V19*W18</f>
        <v>8.0000000000000016E-2</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21.75" customHeight="1">
      <c r="A20" s="1539"/>
      <c r="B20" s="1922">
        <v>7</v>
      </c>
      <c r="C20" s="1928" t="s">
        <v>1665</v>
      </c>
      <c r="D20" s="1577"/>
      <c r="E20" s="1577"/>
      <c r="F20" s="1577"/>
      <c r="G20" s="1578"/>
      <c r="H20" s="1926" t="s">
        <v>79</v>
      </c>
      <c r="I20" s="527" t="s">
        <v>47</v>
      </c>
      <c r="J20" s="528"/>
      <c r="K20" s="523"/>
      <c r="L20" s="523"/>
      <c r="M20" s="523"/>
      <c r="N20" s="523"/>
      <c r="O20" s="523">
        <v>0.6</v>
      </c>
      <c r="P20" s="523"/>
      <c r="Q20" s="523"/>
      <c r="R20" s="523">
        <v>0.3</v>
      </c>
      <c r="S20" s="523"/>
      <c r="T20" s="523">
        <v>0.1</v>
      </c>
      <c r="U20" s="523"/>
      <c r="V20" s="529">
        <f t="shared" si="2"/>
        <v>0.99999999999999989</v>
      </c>
      <c r="W20" s="2029">
        <v>0.1</v>
      </c>
      <c r="X20" s="288">
        <f>V20*W20</f>
        <v>9.9999999999999992E-2</v>
      </c>
      <c r="Y20" s="1922"/>
      <c r="Z20" s="1577"/>
      <c r="AA20" s="1578"/>
      <c r="AB20" s="2024" t="s">
        <v>1671</v>
      </c>
      <c r="AC20" s="1577"/>
      <c r="AD20" s="1578"/>
      <c r="AE20" s="2024" t="s">
        <v>1672</v>
      </c>
      <c r="AF20" s="1577"/>
      <c r="AG20" s="1578"/>
      <c r="AH20" s="1922"/>
      <c r="AI20" s="1577"/>
      <c r="AJ20" s="1747"/>
      <c r="AK20" s="264"/>
      <c r="AL20" s="264"/>
      <c r="AM20" s="264"/>
      <c r="AN20" s="264"/>
      <c r="AO20" s="264"/>
      <c r="AP20" s="264"/>
      <c r="AQ20" s="264"/>
      <c r="AR20" s="264"/>
      <c r="AS20" s="264"/>
    </row>
    <row r="21" spans="1:45" ht="21.75" customHeight="1">
      <c r="A21" s="1539"/>
      <c r="B21" s="1557"/>
      <c r="C21" s="1557"/>
      <c r="D21" s="1579"/>
      <c r="E21" s="1579"/>
      <c r="F21" s="1579"/>
      <c r="G21" s="1580"/>
      <c r="H21" s="1930"/>
      <c r="I21" s="531" t="s">
        <v>48</v>
      </c>
      <c r="J21" s="532"/>
      <c r="K21" s="525"/>
      <c r="L21" s="525"/>
      <c r="M21" s="525"/>
      <c r="N21" s="525"/>
      <c r="O21" s="533">
        <v>0.6</v>
      </c>
      <c r="P21" s="525"/>
      <c r="Q21" s="525"/>
      <c r="R21" s="533">
        <v>0.2</v>
      </c>
      <c r="S21" s="525"/>
      <c r="T21" s="525"/>
      <c r="U21" s="525"/>
      <c r="V21" s="534">
        <f t="shared" si="2"/>
        <v>0.8</v>
      </c>
      <c r="W21" s="2030"/>
      <c r="X21" s="296">
        <f>+V21*W20</f>
        <v>8.0000000000000016E-2</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2.75" customHeight="1">
      <c r="A22" s="1539"/>
      <c r="B22" s="1944" t="s">
        <v>85</v>
      </c>
      <c r="C22" s="1577"/>
      <c r="D22" s="1577"/>
      <c r="E22" s="1577"/>
      <c r="F22" s="1577"/>
      <c r="G22" s="1578"/>
      <c r="H22" s="2033" t="s">
        <v>79</v>
      </c>
      <c r="I22" s="541" t="s">
        <v>47</v>
      </c>
      <c r="J22" s="542">
        <f t="shared" ref="J22:U22" si="3">+J8*$W8+J10*$W10+J12*$W12+J14*$W14+J16*$W16+J18*$W18+J20*$W20</f>
        <v>0</v>
      </c>
      <c r="K22" s="542">
        <f t="shared" si="3"/>
        <v>0</v>
      </c>
      <c r="L22" s="542">
        <f t="shared" si="3"/>
        <v>0</v>
      </c>
      <c r="M22" s="542">
        <f t="shared" si="3"/>
        <v>0</v>
      </c>
      <c r="N22" s="542">
        <f t="shared" si="3"/>
        <v>0</v>
      </c>
      <c r="O22" s="542">
        <f t="shared" si="3"/>
        <v>0.625</v>
      </c>
      <c r="P22" s="542">
        <f t="shared" si="3"/>
        <v>0</v>
      </c>
      <c r="Q22" s="542">
        <f t="shared" si="3"/>
        <v>7.4999999999999997E-2</v>
      </c>
      <c r="R22" s="542">
        <f t="shared" si="3"/>
        <v>0.22499999999999998</v>
      </c>
      <c r="S22" s="542">
        <f t="shared" si="3"/>
        <v>0</v>
      </c>
      <c r="T22" s="542">
        <f t="shared" si="3"/>
        <v>1.0000000000000002E-2</v>
      </c>
      <c r="U22" s="542">
        <f t="shared" si="3"/>
        <v>6.5000000000000002E-2</v>
      </c>
      <c r="V22" s="529">
        <f t="shared" si="2"/>
        <v>1</v>
      </c>
      <c r="W22" s="2039">
        <f>SUM(W8:W21)</f>
        <v>1</v>
      </c>
      <c r="X22" s="288">
        <f>V22*W22</f>
        <v>1</v>
      </c>
      <c r="Y22" s="1924"/>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5.75" customHeight="1">
      <c r="A23" s="1682"/>
      <c r="B23" s="1557"/>
      <c r="C23" s="1579"/>
      <c r="D23" s="1579"/>
      <c r="E23" s="1579"/>
      <c r="F23" s="1579"/>
      <c r="G23" s="1580"/>
      <c r="H23" s="2063"/>
      <c r="I23" s="644" t="s">
        <v>48</v>
      </c>
      <c r="J23" s="645">
        <f t="shared" ref="J23:U23" si="4">+J9*$W8+J11*$W10+J13*$W12+J15*$W14+J17*$W16+J19*$W18+J21*$W20</f>
        <v>0</v>
      </c>
      <c r="K23" s="645">
        <f t="shared" si="4"/>
        <v>0</v>
      </c>
      <c r="L23" s="645">
        <f t="shared" si="4"/>
        <v>0</v>
      </c>
      <c r="M23" s="645">
        <f t="shared" si="4"/>
        <v>0</v>
      </c>
      <c r="N23" s="645">
        <f t="shared" si="4"/>
        <v>0</v>
      </c>
      <c r="O23" s="645">
        <f t="shared" si="4"/>
        <v>0.47499999999999998</v>
      </c>
      <c r="P23" s="645">
        <f t="shared" si="4"/>
        <v>0</v>
      </c>
      <c r="Q23" s="645">
        <f t="shared" si="4"/>
        <v>0</v>
      </c>
      <c r="R23" s="645">
        <f t="shared" si="4"/>
        <v>7.0000000000000007E-2</v>
      </c>
      <c r="S23" s="645">
        <f t="shared" si="4"/>
        <v>0</v>
      </c>
      <c r="T23" s="645">
        <f t="shared" si="4"/>
        <v>0</v>
      </c>
      <c r="U23" s="645">
        <f t="shared" si="4"/>
        <v>0</v>
      </c>
      <c r="V23" s="540">
        <f t="shared" si="2"/>
        <v>0.54499999999999993</v>
      </c>
      <c r="W23" s="2030"/>
      <c r="X23" s="646">
        <f>+V23*W22</f>
        <v>0.54499999999999993</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30.75" customHeight="1">
      <c r="A24" s="1967" t="s">
        <v>106</v>
      </c>
      <c r="B24" s="1555"/>
      <c r="C24" s="255" t="s">
        <v>107</v>
      </c>
      <c r="D24" s="255" t="s">
        <v>108</v>
      </c>
      <c r="E24" s="255" t="s">
        <v>28</v>
      </c>
      <c r="F24" s="255" t="s">
        <v>109</v>
      </c>
      <c r="G24" s="256" t="s">
        <v>110</v>
      </c>
      <c r="H24" s="1935" t="s">
        <v>111</v>
      </c>
      <c r="I24" s="1937"/>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1935" t="s">
        <v>112</v>
      </c>
      <c r="Z24" s="1936"/>
      <c r="AA24" s="1937"/>
      <c r="AB24" s="1935" t="s">
        <v>116</v>
      </c>
      <c r="AC24" s="1936"/>
      <c r="AD24" s="1937"/>
      <c r="AE24" s="1935" t="s">
        <v>120</v>
      </c>
      <c r="AF24" s="1936"/>
      <c r="AG24" s="1937"/>
      <c r="AH24" s="1935" t="s">
        <v>740</v>
      </c>
      <c r="AI24" s="1936"/>
      <c r="AJ24" s="1954"/>
      <c r="AK24" s="264"/>
      <c r="AL24" s="264"/>
      <c r="AM24" s="264"/>
      <c r="AN24" s="264"/>
      <c r="AO24" s="264"/>
      <c r="AP24" s="264"/>
      <c r="AQ24" s="264"/>
      <c r="AR24" s="264"/>
      <c r="AS24" s="264"/>
    </row>
    <row r="25" spans="1:45" ht="78.75" customHeight="1">
      <c r="A25" s="1733"/>
      <c r="B25" s="1548"/>
      <c r="C25" s="1932" t="s">
        <v>1578</v>
      </c>
      <c r="D25" s="1932" t="s">
        <v>252</v>
      </c>
      <c r="E25" s="1932">
        <v>100</v>
      </c>
      <c r="F25" s="1932" t="s">
        <v>1707</v>
      </c>
      <c r="G25" s="1932" t="s">
        <v>1580</v>
      </c>
      <c r="H25" s="1951" t="s">
        <v>47</v>
      </c>
      <c r="I25" s="1583"/>
      <c r="J25" s="361"/>
      <c r="K25" s="352"/>
      <c r="L25" s="361"/>
      <c r="M25" s="352"/>
      <c r="N25" s="361"/>
      <c r="O25" s="352">
        <v>0.5</v>
      </c>
      <c r="P25" s="361"/>
      <c r="Q25" s="352"/>
      <c r="R25" s="361">
        <v>0.4</v>
      </c>
      <c r="S25" s="352"/>
      <c r="T25" s="361"/>
      <c r="U25" s="352">
        <v>0.1</v>
      </c>
      <c r="V25" s="524">
        <f t="shared" ref="V25:V26" si="5">SUM(J25:U25)</f>
        <v>1</v>
      </c>
      <c r="W25" s="1964">
        <v>0.2</v>
      </c>
      <c r="X25" s="524">
        <f>+(V25/V25)*W25</f>
        <v>0.2</v>
      </c>
      <c r="Y25" s="1956"/>
      <c r="Z25" s="1577"/>
      <c r="AA25" s="1578"/>
      <c r="AB25" s="1956" t="s">
        <v>1711</v>
      </c>
      <c r="AC25" s="1577"/>
      <c r="AD25" s="1578"/>
      <c r="AE25" s="1956" t="s">
        <v>1713</v>
      </c>
      <c r="AF25" s="1577"/>
      <c r="AG25" s="1578"/>
      <c r="AH25" s="1956"/>
      <c r="AI25" s="1577"/>
      <c r="AJ25" s="1578"/>
      <c r="AK25" s="264"/>
      <c r="AL25" s="264"/>
      <c r="AM25" s="264"/>
      <c r="AN25" s="264"/>
      <c r="AO25" s="264"/>
      <c r="AP25" s="264"/>
      <c r="AQ25" s="264"/>
      <c r="AR25" s="264"/>
      <c r="AS25" s="264"/>
    </row>
    <row r="26" spans="1:45" ht="126" customHeight="1">
      <c r="A26" s="1968"/>
      <c r="B26" s="1580"/>
      <c r="C26" s="1558"/>
      <c r="D26" s="1558"/>
      <c r="E26" s="1558"/>
      <c r="F26" s="1558"/>
      <c r="G26" s="1558"/>
      <c r="H26" s="1942" t="s">
        <v>78</v>
      </c>
      <c r="I26" s="1580"/>
      <c r="J26" s="791"/>
      <c r="K26" s="792"/>
      <c r="L26" s="791"/>
      <c r="M26" s="792"/>
      <c r="N26" s="791"/>
      <c r="O26" s="793">
        <v>0.5</v>
      </c>
      <c r="P26" s="791"/>
      <c r="Q26" s="792"/>
      <c r="R26" s="794">
        <v>0.3</v>
      </c>
      <c r="S26" s="792"/>
      <c r="T26" s="791"/>
      <c r="U26" s="792"/>
      <c r="V26" s="526">
        <f t="shared" si="5"/>
        <v>0.8</v>
      </c>
      <c r="W26" s="1558"/>
      <c r="X26" s="524">
        <f>+V26/V25*W25</f>
        <v>0.16000000000000003</v>
      </c>
      <c r="Y26" s="1557"/>
      <c r="Z26" s="1579"/>
      <c r="AA26" s="1580"/>
      <c r="AB26" s="1557"/>
      <c r="AC26" s="1579"/>
      <c r="AD26" s="1580"/>
      <c r="AE26" s="1557"/>
      <c r="AF26" s="1579"/>
      <c r="AG26" s="1580"/>
      <c r="AH26" s="1557"/>
      <c r="AI26" s="1579"/>
      <c r="AJ26" s="1580"/>
      <c r="AK26" s="264"/>
      <c r="AL26" s="264"/>
      <c r="AM26" s="264"/>
      <c r="AN26" s="264"/>
      <c r="AO26" s="264"/>
      <c r="AP26" s="264"/>
      <c r="AQ26" s="264"/>
      <c r="AR26" s="264"/>
      <c r="AS26" s="264"/>
    </row>
    <row r="27" spans="1:45" ht="20.25" customHeight="1">
      <c r="A27" s="1948" t="s">
        <v>1720</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751"/>
      <c r="AK27" s="314"/>
      <c r="AL27" s="264"/>
      <c r="AM27" s="264"/>
      <c r="AN27" s="264"/>
      <c r="AO27" s="264"/>
      <c r="AP27" s="264"/>
      <c r="AQ27" s="264"/>
      <c r="AR27" s="264"/>
      <c r="AS27" s="264"/>
    </row>
    <row r="28" spans="1:45" ht="26.25" customHeight="1">
      <c r="A28" s="1539"/>
      <c r="B28" s="2065">
        <v>1</v>
      </c>
      <c r="C28" s="1928" t="s">
        <v>1723</v>
      </c>
      <c r="D28" s="1577"/>
      <c r="E28" s="1577"/>
      <c r="F28" s="1577"/>
      <c r="G28" s="1578"/>
      <c r="H28" s="1926" t="s">
        <v>79</v>
      </c>
      <c r="I28" s="527" t="s">
        <v>47</v>
      </c>
      <c r="J28" s="528"/>
      <c r="K28" s="523"/>
      <c r="L28" s="523"/>
      <c r="M28" s="523"/>
      <c r="N28" s="523"/>
      <c r="O28" s="523">
        <v>0.5</v>
      </c>
      <c r="P28" s="523"/>
      <c r="Q28" s="523"/>
      <c r="R28" s="523">
        <v>0.4</v>
      </c>
      <c r="S28" s="523"/>
      <c r="T28" s="523">
        <v>0.1</v>
      </c>
      <c r="U28" s="523"/>
      <c r="V28" s="529">
        <f t="shared" ref="V28:V45" si="6">SUM(J28:U28)</f>
        <v>1</v>
      </c>
      <c r="W28" s="2029">
        <v>0.15</v>
      </c>
      <c r="X28" s="288">
        <f>V28*W28</f>
        <v>0.15</v>
      </c>
      <c r="Y28" s="1922"/>
      <c r="Z28" s="1577"/>
      <c r="AA28" s="1578"/>
      <c r="AB28" s="2024" t="s">
        <v>1732</v>
      </c>
      <c r="AC28" s="1577"/>
      <c r="AD28" s="1578"/>
      <c r="AE28" s="1922"/>
      <c r="AF28" s="1577"/>
      <c r="AG28" s="1578"/>
      <c r="AH28" s="1922"/>
      <c r="AI28" s="1577"/>
      <c r="AJ28" s="1747"/>
      <c r="AK28" s="314"/>
      <c r="AL28" s="264"/>
      <c r="AM28" s="264"/>
      <c r="AN28" s="264"/>
      <c r="AO28" s="264"/>
      <c r="AP28" s="264"/>
      <c r="AQ28" s="264"/>
      <c r="AR28" s="264"/>
      <c r="AS28" s="264"/>
    </row>
    <row r="29" spans="1:45" ht="26.25" customHeight="1">
      <c r="A29" s="1539"/>
      <c r="B29" s="1970"/>
      <c r="C29" s="1557"/>
      <c r="D29" s="1579"/>
      <c r="E29" s="1579"/>
      <c r="F29" s="1579"/>
      <c r="G29" s="1580"/>
      <c r="H29" s="1930"/>
      <c r="I29" s="531" t="s">
        <v>48</v>
      </c>
      <c r="J29" s="532"/>
      <c r="K29" s="525"/>
      <c r="L29" s="525"/>
      <c r="M29" s="525"/>
      <c r="N29" s="525"/>
      <c r="O29" s="533">
        <v>0.5</v>
      </c>
      <c r="P29" s="525"/>
      <c r="Q29" s="525"/>
      <c r="R29" s="525"/>
      <c r="S29" s="525"/>
      <c r="T29" s="525"/>
      <c r="U29" s="525"/>
      <c r="V29" s="534">
        <f t="shared" si="6"/>
        <v>0.5</v>
      </c>
      <c r="W29" s="2030"/>
      <c r="X29" s="296">
        <f>+V29*W28</f>
        <v>7.4999999999999997E-2</v>
      </c>
      <c r="Y29" s="1557"/>
      <c r="Z29" s="1579"/>
      <c r="AA29" s="1580"/>
      <c r="AB29" s="1557"/>
      <c r="AC29" s="1579"/>
      <c r="AD29" s="1580"/>
      <c r="AE29" s="1557"/>
      <c r="AF29" s="1579"/>
      <c r="AG29" s="1580"/>
      <c r="AH29" s="1557"/>
      <c r="AI29" s="1579"/>
      <c r="AJ29" s="1923"/>
      <c r="AK29" s="314"/>
      <c r="AL29" s="264"/>
      <c r="AM29" s="264"/>
      <c r="AN29" s="264"/>
      <c r="AO29" s="264"/>
      <c r="AP29" s="264"/>
      <c r="AQ29" s="264"/>
      <c r="AR29" s="264"/>
      <c r="AS29" s="264"/>
    </row>
    <row r="30" spans="1:45" ht="26.25" customHeight="1">
      <c r="A30" s="1539"/>
      <c r="B30" s="2065">
        <v>2</v>
      </c>
      <c r="C30" s="1928" t="s">
        <v>1733</v>
      </c>
      <c r="D30" s="1577"/>
      <c r="E30" s="1577"/>
      <c r="F30" s="1577"/>
      <c r="G30" s="1578"/>
      <c r="H30" s="1926" t="s">
        <v>79</v>
      </c>
      <c r="I30" s="527" t="s">
        <v>47</v>
      </c>
      <c r="J30" s="528"/>
      <c r="K30" s="523"/>
      <c r="L30" s="523"/>
      <c r="M30" s="523"/>
      <c r="N30" s="523"/>
      <c r="O30" s="523">
        <v>0.5</v>
      </c>
      <c r="P30" s="523"/>
      <c r="Q30" s="523"/>
      <c r="R30" s="523">
        <v>0.4</v>
      </c>
      <c r="S30" s="523"/>
      <c r="T30" s="523">
        <v>0.1</v>
      </c>
      <c r="U30" s="523"/>
      <c r="V30" s="529">
        <f t="shared" si="6"/>
        <v>1</v>
      </c>
      <c r="W30" s="2029">
        <v>0.15</v>
      </c>
      <c r="X30" s="288">
        <f>V30*W30</f>
        <v>0.15</v>
      </c>
      <c r="Y30" s="1922"/>
      <c r="Z30" s="1577"/>
      <c r="AA30" s="1578"/>
      <c r="AB30" s="2024" t="s">
        <v>1734</v>
      </c>
      <c r="AC30" s="1577"/>
      <c r="AD30" s="1578"/>
      <c r="AE30" s="2024" t="s">
        <v>1735</v>
      </c>
      <c r="AF30" s="1577"/>
      <c r="AG30" s="1578"/>
      <c r="AH30" s="1922"/>
      <c r="AI30" s="1577"/>
      <c r="AJ30" s="1747"/>
      <c r="AK30" s="314"/>
      <c r="AL30" s="264"/>
      <c r="AM30" s="264"/>
      <c r="AN30" s="264"/>
      <c r="AO30" s="264"/>
      <c r="AP30" s="264"/>
      <c r="AQ30" s="264"/>
      <c r="AR30" s="264"/>
      <c r="AS30" s="264"/>
    </row>
    <row r="31" spans="1:45" ht="26.25" customHeight="1">
      <c r="A31" s="1539"/>
      <c r="B31" s="1970"/>
      <c r="C31" s="1557"/>
      <c r="D31" s="1579"/>
      <c r="E31" s="1579"/>
      <c r="F31" s="1579"/>
      <c r="G31" s="1580"/>
      <c r="H31" s="1930"/>
      <c r="I31" s="531" t="s">
        <v>48</v>
      </c>
      <c r="J31" s="532"/>
      <c r="K31" s="525"/>
      <c r="L31" s="525"/>
      <c r="M31" s="525"/>
      <c r="N31" s="525"/>
      <c r="O31" s="533">
        <v>0.5</v>
      </c>
      <c r="P31" s="525"/>
      <c r="Q31" s="525"/>
      <c r="R31" s="533">
        <v>0.2</v>
      </c>
      <c r="S31" s="525"/>
      <c r="T31" s="525"/>
      <c r="U31" s="525"/>
      <c r="V31" s="534">
        <f t="shared" si="6"/>
        <v>0.7</v>
      </c>
      <c r="W31" s="2030"/>
      <c r="X31" s="296">
        <f>+V31*W30</f>
        <v>0.105</v>
      </c>
      <c r="Y31" s="1557"/>
      <c r="Z31" s="1579"/>
      <c r="AA31" s="1580"/>
      <c r="AB31" s="1557"/>
      <c r="AC31" s="1579"/>
      <c r="AD31" s="1580"/>
      <c r="AE31" s="1557"/>
      <c r="AF31" s="1579"/>
      <c r="AG31" s="1580"/>
      <c r="AH31" s="1557"/>
      <c r="AI31" s="1579"/>
      <c r="AJ31" s="1923"/>
      <c r="AK31" s="314"/>
      <c r="AL31" s="264"/>
      <c r="AM31" s="264"/>
      <c r="AN31" s="264"/>
      <c r="AO31" s="264"/>
      <c r="AP31" s="264"/>
      <c r="AQ31" s="264"/>
      <c r="AR31" s="264"/>
      <c r="AS31" s="264"/>
    </row>
    <row r="32" spans="1:45" ht="26.25" customHeight="1">
      <c r="A32" s="1539"/>
      <c r="B32" s="2065">
        <v>3</v>
      </c>
      <c r="C32" s="1928" t="s">
        <v>1736</v>
      </c>
      <c r="D32" s="1577"/>
      <c r="E32" s="1577"/>
      <c r="F32" s="1577"/>
      <c r="G32" s="1578"/>
      <c r="H32" s="1926" t="s">
        <v>79</v>
      </c>
      <c r="I32" s="527" t="s">
        <v>47</v>
      </c>
      <c r="J32" s="528"/>
      <c r="K32" s="523"/>
      <c r="L32" s="523"/>
      <c r="M32" s="523"/>
      <c r="N32" s="523"/>
      <c r="O32" s="523">
        <v>0.5</v>
      </c>
      <c r="P32" s="523"/>
      <c r="Q32" s="523"/>
      <c r="R32" s="523">
        <v>0.4</v>
      </c>
      <c r="S32" s="523"/>
      <c r="T32" s="523">
        <v>0.1</v>
      </c>
      <c r="U32" s="523"/>
      <c r="V32" s="529">
        <f t="shared" si="6"/>
        <v>1</v>
      </c>
      <c r="W32" s="2029">
        <v>0.1</v>
      </c>
      <c r="X32" s="288">
        <f>V32*W32</f>
        <v>0.1</v>
      </c>
      <c r="Y32" s="1922"/>
      <c r="Z32" s="1577"/>
      <c r="AA32" s="1578"/>
      <c r="AB32" s="2024" t="s">
        <v>1737</v>
      </c>
      <c r="AC32" s="1577"/>
      <c r="AD32" s="1578"/>
      <c r="AE32" s="2024" t="s">
        <v>1738</v>
      </c>
      <c r="AF32" s="1577"/>
      <c r="AG32" s="1578"/>
      <c r="AH32" s="1922"/>
      <c r="AI32" s="1577"/>
      <c r="AJ32" s="1747"/>
      <c r="AK32" s="314"/>
      <c r="AL32" s="264"/>
      <c r="AM32" s="264"/>
      <c r="AN32" s="264"/>
      <c r="AO32" s="264"/>
      <c r="AP32" s="264"/>
      <c r="AQ32" s="264"/>
      <c r="AR32" s="264"/>
      <c r="AS32" s="264"/>
    </row>
    <row r="33" spans="1:45" ht="26.25" customHeight="1">
      <c r="A33" s="1539"/>
      <c r="B33" s="1970"/>
      <c r="C33" s="1557"/>
      <c r="D33" s="1579"/>
      <c r="E33" s="1579"/>
      <c r="F33" s="1579"/>
      <c r="G33" s="1580"/>
      <c r="H33" s="1930"/>
      <c r="I33" s="531" t="s">
        <v>48</v>
      </c>
      <c r="J33" s="532"/>
      <c r="K33" s="525"/>
      <c r="L33" s="525"/>
      <c r="M33" s="525"/>
      <c r="N33" s="525"/>
      <c r="O33" s="533">
        <v>0.6</v>
      </c>
      <c r="P33" s="525"/>
      <c r="Q33" s="525"/>
      <c r="R33" s="533">
        <v>0.3</v>
      </c>
      <c r="S33" s="525"/>
      <c r="T33" s="525"/>
      <c r="U33" s="525"/>
      <c r="V33" s="534">
        <f t="shared" si="6"/>
        <v>0.89999999999999991</v>
      </c>
      <c r="W33" s="2030"/>
      <c r="X33" s="296">
        <f>+V33*W32</f>
        <v>0.09</v>
      </c>
      <c r="Y33" s="1557"/>
      <c r="Z33" s="1579"/>
      <c r="AA33" s="1580"/>
      <c r="AB33" s="1557"/>
      <c r="AC33" s="1579"/>
      <c r="AD33" s="1580"/>
      <c r="AE33" s="1557"/>
      <c r="AF33" s="1579"/>
      <c r="AG33" s="1580"/>
      <c r="AH33" s="1557"/>
      <c r="AI33" s="1579"/>
      <c r="AJ33" s="1923"/>
      <c r="AK33" s="314"/>
      <c r="AL33" s="264"/>
      <c r="AM33" s="264"/>
      <c r="AN33" s="264"/>
      <c r="AO33" s="264"/>
      <c r="AP33" s="264"/>
      <c r="AQ33" s="264"/>
      <c r="AR33" s="264"/>
      <c r="AS33" s="264"/>
    </row>
    <row r="34" spans="1:45" ht="26.25" customHeight="1">
      <c r="A34" s="1539"/>
      <c r="B34" s="2065">
        <v>4</v>
      </c>
      <c r="C34" s="2010" t="s">
        <v>1739</v>
      </c>
      <c r="D34" s="1577"/>
      <c r="E34" s="1577"/>
      <c r="F34" s="1577"/>
      <c r="G34" s="1578"/>
      <c r="H34" s="1926" t="s">
        <v>79</v>
      </c>
      <c r="I34" s="527" t="s">
        <v>47</v>
      </c>
      <c r="J34" s="528"/>
      <c r="K34" s="523"/>
      <c r="L34" s="523"/>
      <c r="M34" s="523"/>
      <c r="N34" s="523"/>
      <c r="O34" s="523">
        <v>0.5</v>
      </c>
      <c r="P34" s="523"/>
      <c r="Q34" s="523"/>
      <c r="R34" s="523">
        <v>0.4</v>
      </c>
      <c r="S34" s="523"/>
      <c r="T34" s="523">
        <v>0.1</v>
      </c>
      <c r="U34" s="523"/>
      <c r="V34" s="529">
        <f t="shared" si="6"/>
        <v>1</v>
      </c>
      <c r="W34" s="2029">
        <v>0.1</v>
      </c>
      <c r="X34" s="288">
        <f>V34*W34</f>
        <v>0.1</v>
      </c>
      <c r="Y34" s="1922"/>
      <c r="Z34" s="1577"/>
      <c r="AA34" s="1578"/>
      <c r="AB34" s="2024" t="s">
        <v>1740</v>
      </c>
      <c r="AC34" s="1577"/>
      <c r="AD34" s="1578"/>
      <c r="AE34" s="2024" t="s">
        <v>1741</v>
      </c>
      <c r="AF34" s="1577"/>
      <c r="AG34" s="1578"/>
      <c r="AH34" s="1922"/>
      <c r="AI34" s="1577"/>
      <c r="AJ34" s="1747"/>
      <c r="AK34" s="314"/>
      <c r="AL34" s="264"/>
      <c r="AM34" s="264"/>
      <c r="AN34" s="264"/>
      <c r="AO34" s="264"/>
      <c r="AP34" s="264"/>
      <c r="AQ34" s="264"/>
      <c r="AR34" s="264"/>
      <c r="AS34" s="264"/>
    </row>
    <row r="35" spans="1:45" ht="26.25" customHeight="1">
      <c r="A35" s="1539"/>
      <c r="B35" s="1970"/>
      <c r="C35" s="1557"/>
      <c r="D35" s="1579"/>
      <c r="E35" s="1579"/>
      <c r="F35" s="1579"/>
      <c r="G35" s="1580"/>
      <c r="H35" s="1930"/>
      <c r="I35" s="531" t="s">
        <v>48</v>
      </c>
      <c r="J35" s="532"/>
      <c r="K35" s="525"/>
      <c r="L35" s="525"/>
      <c r="M35" s="525"/>
      <c r="N35" s="525"/>
      <c r="O35" s="533">
        <v>0.5</v>
      </c>
      <c r="P35" s="525"/>
      <c r="Q35" s="525"/>
      <c r="R35" s="533">
        <v>0.4</v>
      </c>
      <c r="S35" s="525"/>
      <c r="T35" s="525"/>
      <c r="U35" s="525"/>
      <c r="V35" s="534">
        <f t="shared" si="6"/>
        <v>0.9</v>
      </c>
      <c r="W35" s="2030"/>
      <c r="X35" s="296">
        <f>+V35*W34</f>
        <v>9.0000000000000011E-2</v>
      </c>
      <c r="Y35" s="1557"/>
      <c r="Z35" s="1579"/>
      <c r="AA35" s="1580"/>
      <c r="AB35" s="1557"/>
      <c r="AC35" s="1579"/>
      <c r="AD35" s="1580"/>
      <c r="AE35" s="1557"/>
      <c r="AF35" s="1579"/>
      <c r="AG35" s="1580"/>
      <c r="AH35" s="1557"/>
      <c r="AI35" s="1579"/>
      <c r="AJ35" s="1923"/>
      <c r="AK35" s="314"/>
      <c r="AL35" s="264"/>
      <c r="AM35" s="264"/>
      <c r="AN35" s="264"/>
      <c r="AO35" s="264"/>
      <c r="AP35" s="264"/>
      <c r="AQ35" s="264"/>
      <c r="AR35" s="264"/>
      <c r="AS35" s="264"/>
    </row>
    <row r="36" spans="1:45" ht="26.25" customHeight="1">
      <c r="A36" s="1539"/>
      <c r="B36" s="2065">
        <v>5</v>
      </c>
      <c r="C36" s="1928" t="s">
        <v>1742</v>
      </c>
      <c r="D36" s="1577"/>
      <c r="E36" s="1577"/>
      <c r="F36" s="1577"/>
      <c r="G36" s="1578"/>
      <c r="H36" s="1926" t="s">
        <v>79</v>
      </c>
      <c r="I36" s="527" t="s">
        <v>47</v>
      </c>
      <c r="J36" s="528"/>
      <c r="K36" s="523"/>
      <c r="L36" s="523"/>
      <c r="M36" s="523"/>
      <c r="N36" s="523"/>
      <c r="O36" s="523">
        <v>0.5</v>
      </c>
      <c r="P36" s="523"/>
      <c r="Q36" s="523"/>
      <c r="R36" s="523">
        <v>0.4</v>
      </c>
      <c r="S36" s="523"/>
      <c r="T36" s="523">
        <v>0.1</v>
      </c>
      <c r="U36" s="523"/>
      <c r="V36" s="529">
        <f t="shared" si="6"/>
        <v>1</v>
      </c>
      <c r="W36" s="2029">
        <v>0.1</v>
      </c>
      <c r="X36" s="288">
        <f>V36*W36</f>
        <v>0.1</v>
      </c>
      <c r="Y36" s="1922"/>
      <c r="Z36" s="1577"/>
      <c r="AA36" s="1578"/>
      <c r="AB36" s="2024" t="s">
        <v>1743</v>
      </c>
      <c r="AC36" s="1577"/>
      <c r="AD36" s="1578"/>
      <c r="AE36" s="2024" t="s">
        <v>1744</v>
      </c>
      <c r="AF36" s="1577"/>
      <c r="AG36" s="1578"/>
      <c r="AH36" s="1922"/>
      <c r="AI36" s="1577"/>
      <c r="AJ36" s="1747"/>
      <c r="AK36" s="314"/>
      <c r="AL36" s="264"/>
      <c r="AM36" s="264"/>
      <c r="AN36" s="264"/>
      <c r="AO36" s="264"/>
      <c r="AP36" s="264"/>
      <c r="AQ36" s="264"/>
      <c r="AR36" s="264"/>
      <c r="AS36" s="264"/>
    </row>
    <row r="37" spans="1:45" ht="26.25" customHeight="1">
      <c r="A37" s="1539"/>
      <c r="B37" s="1970"/>
      <c r="C37" s="1557"/>
      <c r="D37" s="1579"/>
      <c r="E37" s="1579"/>
      <c r="F37" s="1579"/>
      <c r="G37" s="1580"/>
      <c r="H37" s="1930"/>
      <c r="I37" s="531" t="s">
        <v>48</v>
      </c>
      <c r="J37" s="532"/>
      <c r="K37" s="525"/>
      <c r="L37" s="525"/>
      <c r="M37" s="525"/>
      <c r="N37" s="525"/>
      <c r="O37" s="533">
        <v>0.5</v>
      </c>
      <c r="P37" s="525"/>
      <c r="Q37" s="525"/>
      <c r="R37" s="533">
        <v>0.4</v>
      </c>
      <c r="S37" s="525"/>
      <c r="T37" s="525"/>
      <c r="U37" s="525"/>
      <c r="V37" s="534">
        <f t="shared" si="6"/>
        <v>0.9</v>
      </c>
      <c r="W37" s="2030"/>
      <c r="X37" s="296">
        <f>+V37*W36</f>
        <v>9.0000000000000011E-2</v>
      </c>
      <c r="Y37" s="1557"/>
      <c r="Z37" s="1579"/>
      <c r="AA37" s="1580"/>
      <c r="AB37" s="1557"/>
      <c r="AC37" s="1579"/>
      <c r="AD37" s="1580"/>
      <c r="AE37" s="1557"/>
      <c r="AF37" s="1579"/>
      <c r="AG37" s="1580"/>
      <c r="AH37" s="1557"/>
      <c r="AI37" s="1579"/>
      <c r="AJ37" s="1923"/>
      <c r="AK37" s="314"/>
      <c r="AL37" s="264"/>
      <c r="AM37" s="264"/>
      <c r="AN37" s="264"/>
      <c r="AO37" s="264"/>
      <c r="AP37" s="264"/>
      <c r="AQ37" s="264"/>
      <c r="AR37" s="264"/>
      <c r="AS37" s="264"/>
    </row>
    <row r="38" spans="1:45" ht="42.75" customHeight="1">
      <c r="A38" s="1539"/>
      <c r="B38" s="2065">
        <v>6</v>
      </c>
      <c r="C38" s="1928" t="s">
        <v>1745</v>
      </c>
      <c r="D38" s="1577"/>
      <c r="E38" s="1577"/>
      <c r="F38" s="1577"/>
      <c r="G38" s="1578"/>
      <c r="H38" s="1926" t="s">
        <v>79</v>
      </c>
      <c r="I38" s="527" t="s">
        <v>47</v>
      </c>
      <c r="J38" s="528"/>
      <c r="K38" s="523"/>
      <c r="L38" s="523"/>
      <c r="M38" s="523"/>
      <c r="N38" s="523"/>
      <c r="O38" s="523">
        <v>0.6</v>
      </c>
      <c r="P38" s="523"/>
      <c r="Q38" s="523"/>
      <c r="R38" s="523">
        <v>0.3</v>
      </c>
      <c r="S38" s="523"/>
      <c r="T38" s="523">
        <v>0.1</v>
      </c>
      <c r="U38" s="523"/>
      <c r="V38" s="529">
        <f t="shared" si="6"/>
        <v>0.99999999999999989</v>
      </c>
      <c r="W38" s="2029">
        <v>0.1</v>
      </c>
      <c r="X38" s="288">
        <f>V38*W38</f>
        <v>9.9999999999999992E-2</v>
      </c>
      <c r="Y38" s="1922"/>
      <c r="Z38" s="1577"/>
      <c r="AA38" s="1578"/>
      <c r="AB38" s="2024" t="s">
        <v>1747</v>
      </c>
      <c r="AC38" s="1577"/>
      <c r="AD38" s="1578"/>
      <c r="AE38" s="2024" t="s">
        <v>1748</v>
      </c>
      <c r="AF38" s="1577"/>
      <c r="AG38" s="1578"/>
      <c r="AH38" s="1922"/>
      <c r="AI38" s="1577"/>
      <c r="AJ38" s="1747"/>
      <c r="AK38" s="314"/>
      <c r="AL38" s="264"/>
      <c r="AM38" s="264"/>
      <c r="AN38" s="264"/>
      <c r="AO38" s="264"/>
      <c r="AP38" s="264"/>
      <c r="AQ38" s="264"/>
      <c r="AR38" s="264"/>
      <c r="AS38" s="264"/>
    </row>
    <row r="39" spans="1:45" ht="42" customHeight="1">
      <c r="A39" s="1539"/>
      <c r="B39" s="1970"/>
      <c r="C39" s="1557"/>
      <c r="D39" s="1579"/>
      <c r="E39" s="1579"/>
      <c r="F39" s="1579"/>
      <c r="G39" s="1580"/>
      <c r="H39" s="1930"/>
      <c r="I39" s="531" t="s">
        <v>48</v>
      </c>
      <c r="J39" s="532"/>
      <c r="K39" s="525"/>
      <c r="L39" s="525"/>
      <c r="M39" s="525"/>
      <c r="N39" s="525"/>
      <c r="O39" s="533">
        <v>0.35</v>
      </c>
      <c r="P39" s="525"/>
      <c r="Q39" s="525"/>
      <c r="R39" s="533">
        <v>0.3</v>
      </c>
      <c r="S39" s="525"/>
      <c r="T39" s="525"/>
      <c r="U39" s="525"/>
      <c r="V39" s="534">
        <f t="shared" si="6"/>
        <v>0.64999999999999991</v>
      </c>
      <c r="W39" s="2030"/>
      <c r="X39" s="288">
        <f>V39*W38</f>
        <v>6.4999999999999988E-2</v>
      </c>
      <c r="Y39" s="1557"/>
      <c r="Z39" s="1579"/>
      <c r="AA39" s="1580"/>
      <c r="AB39" s="1557"/>
      <c r="AC39" s="1579"/>
      <c r="AD39" s="1580"/>
      <c r="AE39" s="1557"/>
      <c r="AF39" s="1579"/>
      <c r="AG39" s="1580"/>
      <c r="AH39" s="1557"/>
      <c r="AI39" s="1579"/>
      <c r="AJ39" s="1923"/>
      <c r="AK39" s="314"/>
      <c r="AL39" s="264"/>
      <c r="AM39" s="264"/>
      <c r="AN39" s="264"/>
      <c r="AO39" s="264"/>
      <c r="AP39" s="264"/>
      <c r="AQ39" s="264"/>
      <c r="AR39" s="264"/>
      <c r="AS39" s="264"/>
    </row>
    <row r="40" spans="1:45" ht="26.25" customHeight="1">
      <c r="A40" s="1539"/>
      <c r="B40" s="2065">
        <v>7</v>
      </c>
      <c r="C40" s="1928" t="s">
        <v>1751</v>
      </c>
      <c r="D40" s="1577"/>
      <c r="E40" s="1577"/>
      <c r="F40" s="1577"/>
      <c r="G40" s="1578"/>
      <c r="H40" s="1926" t="s">
        <v>79</v>
      </c>
      <c r="I40" s="527" t="s">
        <v>47</v>
      </c>
      <c r="J40" s="528">
        <v>0.05</v>
      </c>
      <c r="K40" s="523">
        <v>0.09</v>
      </c>
      <c r="L40" s="523">
        <v>0.09</v>
      </c>
      <c r="M40" s="523">
        <v>0.09</v>
      </c>
      <c r="N40" s="523">
        <v>0.09</v>
      </c>
      <c r="O40" s="523">
        <v>0.09</v>
      </c>
      <c r="P40" s="523">
        <v>0.09</v>
      </c>
      <c r="Q40" s="523">
        <v>0.09</v>
      </c>
      <c r="R40" s="523">
        <v>0.09</v>
      </c>
      <c r="S40" s="523">
        <v>0.09</v>
      </c>
      <c r="T40" s="523">
        <v>0.09</v>
      </c>
      <c r="U40" s="523">
        <v>0.05</v>
      </c>
      <c r="V40" s="529">
        <f t="shared" si="6"/>
        <v>0.99999999999999989</v>
      </c>
      <c r="W40" s="2029">
        <v>0.1</v>
      </c>
      <c r="X40" s="288">
        <f>V40*W40</f>
        <v>9.9999999999999992E-2</v>
      </c>
      <c r="Y40" s="1922" t="s">
        <v>1754</v>
      </c>
      <c r="Z40" s="1577"/>
      <c r="AA40" s="1578"/>
      <c r="AB40" s="2024" t="s">
        <v>1755</v>
      </c>
      <c r="AC40" s="1577"/>
      <c r="AD40" s="1578"/>
      <c r="AE40" s="1922" t="s">
        <v>1756</v>
      </c>
      <c r="AF40" s="1577"/>
      <c r="AG40" s="1578"/>
      <c r="AH40" s="1922"/>
      <c r="AI40" s="1577"/>
      <c r="AJ40" s="1747"/>
      <c r="AK40" s="314"/>
      <c r="AL40" s="264"/>
      <c r="AM40" s="264"/>
      <c r="AN40" s="264"/>
      <c r="AO40" s="264"/>
      <c r="AP40" s="264"/>
      <c r="AQ40" s="264"/>
      <c r="AR40" s="264"/>
      <c r="AS40" s="264"/>
    </row>
    <row r="41" spans="1:45" ht="26.25" customHeight="1">
      <c r="A41" s="1539"/>
      <c r="B41" s="1970"/>
      <c r="C41" s="1557"/>
      <c r="D41" s="1579"/>
      <c r="E41" s="1579"/>
      <c r="F41" s="1579"/>
      <c r="G41" s="1580"/>
      <c r="H41" s="1930"/>
      <c r="I41" s="531" t="s">
        <v>48</v>
      </c>
      <c r="J41" s="536">
        <v>0.05</v>
      </c>
      <c r="K41" s="533">
        <v>0.09</v>
      </c>
      <c r="L41" s="533">
        <v>0.09</v>
      </c>
      <c r="M41" s="533">
        <v>0.09</v>
      </c>
      <c r="N41" s="533">
        <v>0.09</v>
      </c>
      <c r="O41" s="533">
        <v>0.09</v>
      </c>
      <c r="P41" s="533">
        <v>0.09</v>
      </c>
      <c r="Q41" s="533">
        <v>0.09</v>
      </c>
      <c r="R41" s="533">
        <v>0.09</v>
      </c>
      <c r="S41" s="525"/>
      <c r="T41" s="525"/>
      <c r="U41" s="525"/>
      <c r="V41" s="534">
        <f t="shared" si="6"/>
        <v>0.76999999999999991</v>
      </c>
      <c r="W41" s="2030"/>
      <c r="X41" s="288">
        <f>V41*W40</f>
        <v>7.6999999999999999E-2</v>
      </c>
      <c r="Y41" s="1557"/>
      <c r="Z41" s="1579"/>
      <c r="AA41" s="1580"/>
      <c r="AB41" s="1557"/>
      <c r="AC41" s="1579"/>
      <c r="AD41" s="1580"/>
      <c r="AE41" s="1557"/>
      <c r="AF41" s="1579"/>
      <c r="AG41" s="1580"/>
      <c r="AH41" s="1557"/>
      <c r="AI41" s="1579"/>
      <c r="AJ41" s="1923"/>
      <c r="AK41" s="314"/>
      <c r="AL41" s="264"/>
      <c r="AM41" s="264"/>
      <c r="AN41" s="264"/>
      <c r="AO41" s="264"/>
      <c r="AP41" s="264"/>
      <c r="AQ41" s="264"/>
      <c r="AR41" s="264"/>
      <c r="AS41" s="264"/>
    </row>
    <row r="42" spans="1:45" ht="26.25" customHeight="1">
      <c r="A42" s="1539"/>
      <c r="B42" s="2065">
        <v>8</v>
      </c>
      <c r="C42" s="1928" t="s">
        <v>1758</v>
      </c>
      <c r="D42" s="1577"/>
      <c r="E42" s="1577"/>
      <c r="F42" s="1577"/>
      <c r="G42" s="1578"/>
      <c r="H42" s="1926" t="s">
        <v>79</v>
      </c>
      <c r="I42" s="527" t="s">
        <v>47</v>
      </c>
      <c r="J42" s="528"/>
      <c r="K42" s="523"/>
      <c r="L42" s="523"/>
      <c r="M42" s="523"/>
      <c r="N42" s="523"/>
      <c r="O42" s="523"/>
      <c r="P42" s="523"/>
      <c r="Q42" s="523"/>
      <c r="R42" s="672">
        <v>0.5</v>
      </c>
      <c r="S42" s="523"/>
      <c r="T42" s="523"/>
      <c r="U42" s="672">
        <v>0.5</v>
      </c>
      <c r="V42" s="529">
        <f t="shared" si="6"/>
        <v>1</v>
      </c>
      <c r="W42" s="2029">
        <v>0.1</v>
      </c>
      <c r="X42" s="288">
        <f t="shared" ref="X42:X46" si="7">V42*W42</f>
        <v>0.1</v>
      </c>
      <c r="Y42" s="1922"/>
      <c r="Z42" s="1577"/>
      <c r="AA42" s="1578"/>
      <c r="AB42" s="2024"/>
      <c r="AC42" s="1577"/>
      <c r="AD42" s="1578"/>
      <c r="AE42" s="1922"/>
      <c r="AF42" s="1577"/>
      <c r="AG42" s="1578"/>
      <c r="AH42" s="1922"/>
      <c r="AI42" s="1577"/>
      <c r="AJ42" s="1747"/>
      <c r="AK42" s="314"/>
      <c r="AL42" s="264"/>
      <c r="AM42" s="264"/>
      <c r="AN42" s="264"/>
      <c r="AO42" s="264"/>
      <c r="AP42" s="264"/>
      <c r="AQ42" s="264"/>
      <c r="AR42" s="264"/>
      <c r="AS42" s="264"/>
    </row>
    <row r="43" spans="1:45" ht="26.25" customHeight="1">
      <c r="A43" s="1539"/>
      <c r="B43" s="1970"/>
      <c r="C43" s="1557"/>
      <c r="D43" s="1579"/>
      <c r="E43" s="1579"/>
      <c r="F43" s="1579"/>
      <c r="G43" s="1580"/>
      <c r="H43" s="1930"/>
      <c r="I43" s="531" t="s">
        <v>48</v>
      </c>
      <c r="J43" s="536"/>
      <c r="K43" s="533"/>
      <c r="L43" s="533"/>
      <c r="M43" s="525"/>
      <c r="N43" s="525"/>
      <c r="O43" s="525"/>
      <c r="P43" s="525"/>
      <c r="Q43" s="525"/>
      <c r="R43" s="525"/>
      <c r="S43" s="525"/>
      <c r="T43" s="525"/>
      <c r="U43" s="525"/>
      <c r="V43" s="534">
        <f t="shared" si="6"/>
        <v>0</v>
      </c>
      <c r="W43" s="2030"/>
      <c r="X43" s="288">
        <f t="shared" si="7"/>
        <v>0</v>
      </c>
      <c r="Y43" s="1557"/>
      <c r="Z43" s="1579"/>
      <c r="AA43" s="1580"/>
      <c r="AB43" s="1557"/>
      <c r="AC43" s="1579"/>
      <c r="AD43" s="1580"/>
      <c r="AE43" s="1557"/>
      <c r="AF43" s="1579"/>
      <c r="AG43" s="1580"/>
      <c r="AH43" s="1557"/>
      <c r="AI43" s="1579"/>
      <c r="AJ43" s="1923"/>
      <c r="AK43" s="314"/>
      <c r="AL43" s="264"/>
      <c r="AM43" s="264"/>
      <c r="AN43" s="264"/>
      <c r="AO43" s="264"/>
      <c r="AP43" s="264"/>
      <c r="AQ43" s="264"/>
      <c r="AR43" s="264"/>
      <c r="AS43" s="264"/>
    </row>
    <row r="44" spans="1:45" ht="26.25" customHeight="1">
      <c r="A44" s="1539"/>
      <c r="B44" s="2065">
        <v>9</v>
      </c>
      <c r="C44" s="1928" t="s">
        <v>1763</v>
      </c>
      <c r="D44" s="1577"/>
      <c r="E44" s="1577"/>
      <c r="F44" s="1577"/>
      <c r="G44" s="1578"/>
      <c r="H44" s="1926" t="s">
        <v>79</v>
      </c>
      <c r="I44" s="527" t="s">
        <v>47</v>
      </c>
      <c r="J44" s="528"/>
      <c r="K44" s="523"/>
      <c r="L44" s="523"/>
      <c r="M44" s="523"/>
      <c r="N44" s="523"/>
      <c r="O44" s="523"/>
      <c r="P44" s="523"/>
      <c r="Q44" s="523"/>
      <c r="R44" s="672">
        <v>0.5</v>
      </c>
      <c r="S44" s="523"/>
      <c r="T44" s="523"/>
      <c r="U44" s="672">
        <v>0.5</v>
      </c>
      <c r="V44" s="529">
        <f t="shared" si="6"/>
        <v>1</v>
      </c>
      <c r="W44" s="2029">
        <v>0.1</v>
      </c>
      <c r="X44" s="288">
        <f t="shared" si="7"/>
        <v>0.1</v>
      </c>
      <c r="Y44" s="1922"/>
      <c r="Z44" s="1577"/>
      <c r="AA44" s="1578"/>
      <c r="AB44" s="2024"/>
      <c r="AC44" s="1577"/>
      <c r="AD44" s="1578"/>
      <c r="AE44" s="1922"/>
      <c r="AF44" s="1577"/>
      <c r="AG44" s="1578"/>
      <c r="AH44" s="1922"/>
      <c r="AI44" s="1577"/>
      <c r="AJ44" s="1747"/>
      <c r="AK44" s="314"/>
      <c r="AL44" s="264"/>
      <c r="AM44" s="264"/>
      <c r="AN44" s="264"/>
      <c r="AO44" s="264"/>
      <c r="AP44" s="264"/>
      <c r="AQ44" s="264"/>
      <c r="AR44" s="264"/>
      <c r="AS44" s="264"/>
    </row>
    <row r="45" spans="1:45" ht="26.25" customHeight="1">
      <c r="A45" s="1539"/>
      <c r="B45" s="1970"/>
      <c r="C45" s="1557"/>
      <c r="D45" s="1579"/>
      <c r="E45" s="1579"/>
      <c r="F45" s="1579"/>
      <c r="G45" s="1580"/>
      <c r="H45" s="1930"/>
      <c r="I45" s="531" t="s">
        <v>48</v>
      </c>
      <c r="J45" s="536"/>
      <c r="K45" s="533"/>
      <c r="L45" s="533"/>
      <c r="M45" s="525"/>
      <c r="N45" s="525"/>
      <c r="O45" s="525"/>
      <c r="P45" s="525"/>
      <c r="Q45" s="525"/>
      <c r="R45" s="525"/>
      <c r="S45" s="525"/>
      <c r="T45" s="525"/>
      <c r="U45" s="525"/>
      <c r="V45" s="534">
        <f t="shared" si="6"/>
        <v>0</v>
      </c>
      <c r="W45" s="2030"/>
      <c r="X45" s="288">
        <f t="shared" si="7"/>
        <v>0</v>
      </c>
      <c r="Y45" s="1557"/>
      <c r="Z45" s="1579"/>
      <c r="AA45" s="1580"/>
      <c r="AB45" s="1557"/>
      <c r="AC45" s="1579"/>
      <c r="AD45" s="1580"/>
      <c r="AE45" s="1557"/>
      <c r="AF45" s="1579"/>
      <c r="AG45" s="1580"/>
      <c r="AH45" s="1557"/>
      <c r="AI45" s="1579"/>
      <c r="AJ45" s="1923"/>
      <c r="AK45" s="314"/>
      <c r="AL45" s="264"/>
      <c r="AM45" s="264"/>
      <c r="AN45" s="264"/>
      <c r="AO45" s="264"/>
      <c r="AP45" s="264"/>
      <c r="AQ45" s="264"/>
      <c r="AR45" s="264"/>
      <c r="AS45" s="264"/>
    </row>
    <row r="46" spans="1:45" ht="12.75" customHeight="1">
      <c r="A46" s="1539"/>
      <c r="B46" s="1944" t="s">
        <v>85</v>
      </c>
      <c r="C46" s="1577"/>
      <c r="D46" s="1577"/>
      <c r="E46" s="1577"/>
      <c r="F46" s="1577"/>
      <c r="G46" s="1578"/>
      <c r="H46" s="2033" t="s">
        <v>79</v>
      </c>
      <c r="I46" s="541" t="s">
        <v>47</v>
      </c>
      <c r="J46" s="542">
        <f t="shared" ref="J46:U46" si="8">+J28*$W28+J30*$W30+J32*$W32+J34*$W34+J36*$W36+J38*$W38+J40*$W40+J42*$W$42+J44*$W$44</f>
        <v>5.000000000000001E-3</v>
      </c>
      <c r="K46" s="542">
        <f t="shared" si="8"/>
        <v>8.9999999999999993E-3</v>
      </c>
      <c r="L46" s="542">
        <f t="shared" si="8"/>
        <v>8.9999999999999993E-3</v>
      </c>
      <c r="M46" s="542">
        <f t="shared" si="8"/>
        <v>8.9999999999999993E-3</v>
      </c>
      <c r="N46" s="542">
        <f t="shared" si="8"/>
        <v>8.9999999999999993E-3</v>
      </c>
      <c r="O46" s="542">
        <f t="shared" si="8"/>
        <v>0.36899999999999999</v>
      </c>
      <c r="P46" s="542">
        <f t="shared" si="8"/>
        <v>8.9999999999999993E-3</v>
      </c>
      <c r="Q46" s="542">
        <f t="shared" si="8"/>
        <v>8.9999999999999993E-3</v>
      </c>
      <c r="R46" s="542">
        <f t="shared" si="8"/>
        <v>0.379</v>
      </c>
      <c r="S46" s="542">
        <f t="shared" si="8"/>
        <v>8.9999999999999993E-3</v>
      </c>
      <c r="T46" s="542">
        <f t="shared" si="8"/>
        <v>7.9000000000000001E-2</v>
      </c>
      <c r="U46" s="542">
        <f t="shared" si="8"/>
        <v>0.10500000000000001</v>
      </c>
      <c r="V46" s="542">
        <f>+V28*$W28+V30*$W30+V32*$W32+V34*$W34+V36*$W36+V38*$W38+V40*$W40</f>
        <v>0.79999999999999993</v>
      </c>
      <c r="W46" s="2039">
        <f>SUM(W28:W45)</f>
        <v>0.99999999999999989</v>
      </c>
      <c r="X46" s="288">
        <f t="shared" si="7"/>
        <v>0.79999999999999982</v>
      </c>
      <c r="Y46" s="1924"/>
      <c r="Z46" s="1577"/>
      <c r="AA46" s="1578"/>
      <c r="AB46" s="1924"/>
      <c r="AC46" s="1577"/>
      <c r="AD46" s="1578"/>
      <c r="AE46" s="1924"/>
      <c r="AF46" s="1577"/>
      <c r="AG46" s="1578"/>
      <c r="AH46" s="1924"/>
      <c r="AI46" s="1577"/>
      <c r="AJ46" s="1747"/>
      <c r="AK46" s="314"/>
      <c r="AL46" s="264"/>
      <c r="AM46" s="264"/>
      <c r="AN46" s="264"/>
      <c r="AO46" s="264"/>
      <c r="AP46" s="264"/>
      <c r="AQ46" s="264"/>
      <c r="AR46" s="264"/>
      <c r="AS46" s="264"/>
    </row>
    <row r="47" spans="1:45" ht="12.75" customHeight="1">
      <c r="A47" s="1682"/>
      <c r="B47" s="1557"/>
      <c r="C47" s="1579"/>
      <c r="D47" s="1579"/>
      <c r="E47" s="1579"/>
      <c r="F47" s="1579"/>
      <c r="G47" s="1580"/>
      <c r="H47" s="2063"/>
      <c r="I47" s="644" t="s">
        <v>48</v>
      </c>
      <c r="J47" s="645">
        <f t="shared" ref="J47:U47" si="9">+J29*$W29+J31*$W31+J33*$W33+J35*$W35+J37*$W37+J39*$W39+J41*$W41+J43*$W$42+J45*$W$44</f>
        <v>0</v>
      </c>
      <c r="K47" s="645">
        <f t="shared" si="9"/>
        <v>0</v>
      </c>
      <c r="L47" s="645">
        <f t="shared" si="9"/>
        <v>0</v>
      </c>
      <c r="M47" s="645">
        <f t="shared" si="9"/>
        <v>0</v>
      </c>
      <c r="N47" s="645">
        <f t="shared" si="9"/>
        <v>0</v>
      </c>
      <c r="O47" s="645">
        <f t="shared" si="9"/>
        <v>0</v>
      </c>
      <c r="P47" s="645">
        <f t="shared" si="9"/>
        <v>0</v>
      </c>
      <c r="Q47" s="645">
        <f t="shared" si="9"/>
        <v>0</v>
      </c>
      <c r="R47" s="645">
        <f t="shared" si="9"/>
        <v>0</v>
      </c>
      <c r="S47" s="645">
        <f t="shared" si="9"/>
        <v>0</v>
      </c>
      <c r="T47" s="645">
        <f t="shared" si="9"/>
        <v>0</v>
      </c>
      <c r="U47" s="645">
        <f t="shared" si="9"/>
        <v>0</v>
      </c>
      <c r="V47" s="645">
        <f>+V29*$W29+V31*$W30+V33*$W32+V35*$W34+V37*$W36+V39*$W38+V41*$W40</f>
        <v>0.51700000000000002</v>
      </c>
      <c r="W47" s="2030"/>
      <c r="X47" s="646">
        <f>+V47*W46</f>
        <v>0.5169999999999999</v>
      </c>
      <c r="Y47" s="1557"/>
      <c r="Z47" s="1579"/>
      <c r="AA47" s="1580"/>
      <c r="AB47" s="1557"/>
      <c r="AC47" s="1579"/>
      <c r="AD47" s="1580"/>
      <c r="AE47" s="1557"/>
      <c r="AF47" s="1579"/>
      <c r="AG47" s="1580"/>
      <c r="AH47" s="1557"/>
      <c r="AI47" s="1579"/>
      <c r="AJ47" s="1923"/>
      <c r="AK47" s="314"/>
      <c r="AL47" s="264"/>
      <c r="AM47" s="264"/>
      <c r="AN47" s="264"/>
      <c r="AO47" s="264"/>
      <c r="AP47" s="264"/>
      <c r="AQ47" s="264"/>
      <c r="AR47" s="264"/>
      <c r="AS47" s="264"/>
    </row>
    <row r="48" spans="1:45" ht="12.75" customHeight="1">
      <c r="A48" s="1967" t="s">
        <v>106</v>
      </c>
      <c r="B48" s="1555"/>
      <c r="C48" s="255" t="s">
        <v>107</v>
      </c>
      <c r="D48" s="255" t="s">
        <v>108</v>
      </c>
      <c r="E48" s="255" t="s">
        <v>28</v>
      </c>
      <c r="F48" s="255" t="s">
        <v>109</v>
      </c>
      <c r="G48" s="256" t="s">
        <v>110</v>
      </c>
      <c r="H48" s="1935" t="s">
        <v>111</v>
      </c>
      <c r="I48" s="1937"/>
      <c r="J48" s="261" t="s">
        <v>63</v>
      </c>
      <c r="K48" s="261" t="s">
        <v>64</v>
      </c>
      <c r="L48" s="261" t="s">
        <v>65</v>
      </c>
      <c r="M48" s="261" t="s">
        <v>66</v>
      </c>
      <c r="N48" s="261" t="s">
        <v>67</v>
      </c>
      <c r="O48" s="261" t="s">
        <v>68</v>
      </c>
      <c r="P48" s="261" t="s">
        <v>69</v>
      </c>
      <c r="Q48" s="261" t="s">
        <v>70</v>
      </c>
      <c r="R48" s="261" t="s">
        <v>71</v>
      </c>
      <c r="S48" s="261" t="s">
        <v>72</v>
      </c>
      <c r="T48" s="261" t="s">
        <v>73</v>
      </c>
      <c r="U48" s="261" t="s">
        <v>74</v>
      </c>
      <c r="V48" s="261" t="s">
        <v>75</v>
      </c>
      <c r="W48" s="261" t="s">
        <v>76</v>
      </c>
      <c r="X48" s="261" t="s">
        <v>77</v>
      </c>
      <c r="Y48" s="1935" t="s">
        <v>112</v>
      </c>
      <c r="Z48" s="1936"/>
      <c r="AA48" s="1937"/>
      <c r="AB48" s="1935" t="s">
        <v>116</v>
      </c>
      <c r="AC48" s="1936"/>
      <c r="AD48" s="1937"/>
      <c r="AE48" s="1935" t="s">
        <v>120</v>
      </c>
      <c r="AF48" s="1936"/>
      <c r="AG48" s="1937"/>
      <c r="AH48" s="1935" t="s">
        <v>740</v>
      </c>
      <c r="AI48" s="1936"/>
      <c r="AJ48" s="1954"/>
      <c r="AK48" s="314"/>
      <c r="AL48" s="264"/>
      <c r="AM48" s="264"/>
      <c r="AN48" s="264"/>
      <c r="AO48" s="264"/>
      <c r="AP48" s="264"/>
      <c r="AQ48" s="264"/>
      <c r="AR48" s="264"/>
      <c r="AS48" s="264"/>
    </row>
    <row r="49" spans="1:45" ht="75" customHeight="1">
      <c r="A49" s="1733"/>
      <c r="B49" s="1548"/>
      <c r="C49" s="1932" t="s">
        <v>1578</v>
      </c>
      <c r="D49" s="1932" t="s">
        <v>252</v>
      </c>
      <c r="E49" s="1943">
        <v>1</v>
      </c>
      <c r="F49" s="1932" t="s">
        <v>1791</v>
      </c>
      <c r="G49" s="1932" t="s">
        <v>1580</v>
      </c>
      <c r="H49" s="1951" t="s">
        <v>47</v>
      </c>
      <c r="I49" s="1583"/>
      <c r="J49" s="361"/>
      <c r="K49" s="352"/>
      <c r="L49" s="361"/>
      <c r="M49" s="352"/>
      <c r="N49" s="361"/>
      <c r="O49" s="352">
        <v>0.5</v>
      </c>
      <c r="P49" s="361"/>
      <c r="Q49" s="352"/>
      <c r="R49" s="361">
        <v>0.4</v>
      </c>
      <c r="S49" s="352"/>
      <c r="T49" s="361"/>
      <c r="U49" s="352">
        <v>0.1</v>
      </c>
      <c r="V49" s="524">
        <f t="shared" ref="V49:V50" si="10">SUM(J49:U49)</f>
        <v>1</v>
      </c>
      <c r="W49" s="1964">
        <v>0.2</v>
      </c>
      <c r="X49" s="524">
        <f>+(V49/V49)*W49</f>
        <v>0.2</v>
      </c>
      <c r="Y49" s="1956"/>
      <c r="Z49" s="1577"/>
      <c r="AA49" s="1578"/>
      <c r="AB49" s="1956" t="s">
        <v>1793</v>
      </c>
      <c r="AC49" s="1577"/>
      <c r="AD49" s="1578"/>
      <c r="AE49" s="1956" t="s">
        <v>1795</v>
      </c>
      <c r="AF49" s="1577"/>
      <c r="AG49" s="1578"/>
      <c r="AH49" s="1956"/>
      <c r="AI49" s="1577"/>
      <c r="AJ49" s="1578"/>
      <c r="AK49" s="314"/>
      <c r="AL49" s="264"/>
      <c r="AM49" s="264"/>
      <c r="AN49" s="264"/>
      <c r="AO49" s="264"/>
      <c r="AP49" s="264"/>
      <c r="AQ49" s="264"/>
      <c r="AR49" s="264"/>
      <c r="AS49" s="264"/>
    </row>
    <row r="50" spans="1:45" ht="68.25" customHeight="1">
      <c r="A50" s="1968"/>
      <c r="B50" s="1580"/>
      <c r="C50" s="1558"/>
      <c r="D50" s="1558"/>
      <c r="E50" s="1558"/>
      <c r="F50" s="1558"/>
      <c r="G50" s="1558"/>
      <c r="H50" s="1942" t="s">
        <v>78</v>
      </c>
      <c r="I50" s="1580"/>
      <c r="J50" s="791"/>
      <c r="K50" s="792"/>
      <c r="L50" s="791"/>
      <c r="M50" s="792"/>
      <c r="N50" s="791"/>
      <c r="O50" s="793">
        <v>0.5</v>
      </c>
      <c r="P50" s="791"/>
      <c r="Q50" s="792"/>
      <c r="R50" s="794">
        <v>0.3</v>
      </c>
      <c r="S50" s="792"/>
      <c r="T50" s="791"/>
      <c r="U50" s="792"/>
      <c r="V50" s="526">
        <f t="shared" si="10"/>
        <v>0.8</v>
      </c>
      <c r="W50" s="1558"/>
      <c r="X50" s="524">
        <f>+V50/V49*W49</f>
        <v>0.16000000000000003</v>
      </c>
      <c r="Y50" s="1557"/>
      <c r="Z50" s="1579"/>
      <c r="AA50" s="1580"/>
      <c r="AB50" s="1557"/>
      <c r="AC50" s="1579"/>
      <c r="AD50" s="1580"/>
      <c r="AE50" s="1557"/>
      <c r="AF50" s="1579"/>
      <c r="AG50" s="1580"/>
      <c r="AH50" s="1557"/>
      <c r="AI50" s="1579"/>
      <c r="AJ50" s="1580"/>
      <c r="AK50" s="314"/>
      <c r="AL50" s="264"/>
      <c r="AM50" s="264"/>
      <c r="AN50" s="264"/>
      <c r="AO50" s="264"/>
      <c r="AP50" s="264"/>
      <c r="AQ50" s="264"/>
      <c r="AR50" s="264"/>
      <c r="AS50" s="264"/>
    </row>
    <row r="51" spans="1:45" ht="18" customHeight="1">
      <c r="A51" s="1948" t="s">
        <v>1804</v>
      </c>
      <c r="B51" s="1952" t="s">
        <v>34</v>
      </c>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751"/>
      <c r="AK51" s="314"/>
      <c r="AL51" s="264"/>
      <c r="AM51" s="264"/>
      <c r="AN51" s="264"/>
      <c r="AO51" s="264"/>
      <c r="AP51" s="264"/>
      <c r="AQ51" s="264"/>
      <c r="AR51" s="264"/>
      <c r="AS51" s="264"/>
    </row>
    <row r="52" spans="1:45" ht="24" customHeight="1">
      <c r="A52" s="1539"/>
      <c r="B52" s="2065">
        <v>1</v>
      </c>
      <c r="C52" s="1928" t="s">
        <v>1805</v>
      </c>
      <c r="D52" s="1577"/>
      <c r="E52" s="1577"/>
      <c r="F52" s="1577"/>
      <c r="G52" s="1578"/>
      <c r="H52" s="1926" t="s">
        <v>79</v>
      </c>
      <c r="I52" s="527" t="s">
        <v>47</v>
      </c>
      <c r="J52" s="528"/>
      <c r="K52" s="523"/>
      <c r="L52" s="523"/>
      <c r="M52" s="523"/>
      <c r="N52" s="523"/>
      <c r="O52" s="523">
        <v>0.6</v>
      </c>
      <c r="P52" s="523">
        <v>0.2</v>
      </c>
      <c r="Q52" s="523">
        <v>0.1</v>
      </c>
      <c r="R52" s="523">
        <v>0.1</v>
      </c>
      <c r="S52" s="523"/>
      <c r="T52" s="523"/>
      <c r="U52" s="523"/>
      <c r="V52" s="529">
        <f t="shared" ref="V52:V85" si="11">SUM(J52:U52)</f>
        <v>1</v>
      </c>
      <c r="W52" s="2029">
        <v>0.05</v>
      </c>
      <c r="X52" s="288">
        <f>V52*W52</f>
        <v>0.05</v>
      </c>
      <c r="Y52" s="1922"/>
      <c r="Z52" s="1577"/>
      <c r="AA52" s="1578"/>
      <c r="AB52" s="2024" t="s">
        <v>1806</v>
      </c>
      <c r="AC52" s="1577"/>
      <c r="AD52" s="1578"/>
      <c r="AE52" s="1922"/>
      <c r="AF52" s="1577"/>
      <c r="AG52" s="1578"/>
      <c r="AH52" s="1922"/>
      <c r="AI52" s="1577"/>
      <c r="AJ52" s="1747"/>
      <c r="AK52" s="314"/>
      <c r="AL52" s="264"/>
      <c r="AM52" s="264"/>
      <c r="AN52" s="264"/>
      <c r="AO52" s="264"/>
      <c r="AP52" s="264"/>
      <c r="AQ52" s="264"/>
      <c r="AR52" s="264"/>
      <c r="AS52" s="264"/>
    </row>
    <row r="53" spans="1:45" ht="24" customHeight="1">
      <c r="A53" s="1539"/>
      <c r="B53" s="1970"/>
      <c r="C53" s="1557"/>
      <c r="D53" s="1579"/>
      <c r="E53" s="1579"/>
      <c r="F53" s="1579"/>
      <c r="G53" s="1580"/>
      <c r="H53" s="1930"/>
      <c r="I53" s="531" t="s">
        <v>48</v>
      </c>
      <c r="J53" s="532"/>
      <c r="K53" s="525"/>
      <c r="L53" s="525"/>
      <c r="M53" s="525"/>
      <c r="N53" s="525"/>
      <c r="O53" s="533">
        <v>0.6</v>
      </c>
      <c r="P53" s="525"/>
      <c r="Q53" s="525"/>
      <c r="R53" s="525"/>
      <c r="S53" s="525"/>
      <c r="T53" s="525"/>
      <c r="U53" s="525"/>
      <c r="V53" s="534">
        <f t="shared" si="11"/>
        <v>0.6</v>
      </c>
      <c r="W53" s="2030"/>
      <c r="X53" s="296">
        <f>+V53*W52</f>
        <v>0.03</v>
      </c>
      <c r="Y53" s="1557"/>
      <c r="Z53" s="1579"/>
      <c r="AA53" s="1580"/>
      <c r="AB53" s="1557"/>
      <c r="AC53" s="1579"/>
      <c r="AD53" s="1580"/>
      <c r="AE53" s="1557"/>
      <c r="AF53" s="1579"/>
      <c r="AG53" s="1580"/>
      <c r="AH53" s="1557"/>
      <c r="AI53" s="1579"/>
      <c r="AJ53" s="1923"/>
      <c r="AK53" s="314"/>
      <c r="AL53" s="264"/>
      <c r="AM53" s="264"/>
      <c r="AN53" s="264"/>
      <c r="AO53" s="264"/>
      <c r="AP53" s="264"/>
      <c r="AQ53" s="264"/>
      <c r="AR53" s="264"/>
      <c r="AS53" s="264"/>
    </row>
    <row r="54" spans="1:45" ht="51" customHeight="1">
      <c r="A54" s="1539"/>
      <c r="B54" s="2065">
        <v>2</v>
      </c>
      <c r="C54" s="1928" t="s">
        <v>1809</v>
      </c>
      <c r="D54" s="1577"/>
      <c r="E54" s="1577"/>
      <c r="F54" s="1577"/>
      <c r="G54" s="1578"/>
      <c r="H54" s="1926" t="s">
        <v>79</v>
      </c>
      <c r="I54" s="527" t="s">
        <v>47</v>
      </c>
      <c r="J54" s="528"/>
      <c r="K54" s="523"/>
      <c r="L54" s="523"/>
      <c r="M54" s="523"/>
      <c r="N54" s="523"/>
      <c r="O54" s="523">
        <v>0.6</v>
      </c>
      <c r="P54" s="523">
        <v>0.2</v>
      </c>
      <c r="Q54" s="523">
        <v>0.1</v>
      </c>
      <c r="R54" s="523">
        <v>0.1</v>
      </c>
      <c r="S54" s="523"/>
      <c r="T54" s="523"/>
      <c r="U54" s="523"/>
      <c r="V54" s="529">
        <f t="shared" si="11"/>
        <v>1</v>
      </c>
      <c r="W54" s="2029">
        <v>0.05</v>
      </c>
      <c r="X54" s="288">
        <f>V54*W54</f>
        <v>0.05</v>
      </c>
      <c r="Y54" s="1922"/>
      <c r="Z54" s="1577"/>
      <c r="AA54" s="1578"/>
      <c r="AB54" s="2024" t="s">
        <v>1816</v>
      </c>
      <c r="AC54" s="1577"/>
      <c r="AD54" s="1578"/>
      <c r="AE54" s="1922" t="s">
        <v>1818</v>
      </c>
      <c r="AF54" s="1577"/>
      <c r="AG54" s="1578"/>
      <c r="AH54" s="1922"/>
      <c r="AI54" s="1577"/>
      <c r="AJ54" s="1747"/>
      <c r="AK54" s="314"/>
      <c r="AL54" s="264"/>
      <c r="AM54" s="264"/>
      <c r="AN54" s="264"/>
      <c r="AO54" s="264"/>
      <c r="AP54" s="264"/>
      <c r="AQ54" s="264"/>
      <c r="AR54" s="264"/>
      <c r="AS54" s="264"/>
    </row>
    <row r="55" spans="1:45" ht="51" customHeight="1">
      <c r="A55" s="1539"/>
      <c r="B55" s="1970"/>
      <c r="C55" s="1557"/>
      <c r="D55" s="1579"/>
      <c r="E55" s="1579"/>
      <c r="F55" s="1579"/>
      <c r="G55" s="1580"/>
      <c r="H55" s="1930"/>
      <c r="I55" s="531" t="s">
        <v>48</v>
      </c>
      <c r="J55" s="532"/>
      <c r="K55" s="525"/>
      <c r="L55" s="525"/>
      <c r="M55" s="525"/>
      <c r="N55" s="525"/>
      <c r="O55" s="533">
        <v>0.6</v>
      </c>
      <c r="P55" s="533">
        <v>0.2</v>
      </c>
      <c r="Q55" s="525"/>
      <c r="R55" s="525"/>
      <c r="S55" s="525"/>
      <c r="T55" s="525"/>
      <c r="U55" s="525"/>
      <c r="V55" s="534">
        <f t="shared" si="11"/>
        <v>0.8</v>
      </c>
      <c r="W55" s="2030"/>
      <c r="X55" s="296">
        <f>+V55*W54</f>
        <v>4.0000000000000008E-2</v>
      </c>
      <c r="Y55" s="1557"/>
      <c r="Z55" s="1579"/>
      <c r="AA55" s="1580"/>
      <c r="AB55" s="1557"/>
      <c r="AC55" s="1579"/>
      <c r="AD55" s="1580"/>
      <c r="AE55" s="1557"/>
      <c r="AF55" s="1579"/>
      <c r="AG55" s="1580"/>
      <c r="AH55" s="1557"/>
      <c r="AI55" s="1579"/>
      <c r="AJ55" s="1923"/>
      <c r="AK55" s="314"/>
      <c r="AL55" s="264"/>
      <c r="AM55" s="264"/>
      <c r="AN55" s="264"/>
      <c r="AO55" s="264"/>
      <c r="AP55" s="264"/>
      <c r="AQ55" s="264"/>
      <c r="AR55" s="264"/>
      <c r="AS55" s="264"/>
    </row>
    <row r="56" spans="1:45" ht="24" customHeight="1">
      <c r="A56" s="1539"/>
      <c r="B56" s="2065">
        <v>3</v>
      </c>
      <c r="C56" s="2127" t="s">
        <v>1820</v>
      </c>
      <c r="D56" s="1577"/>
      <c r="E56" s="1577"/>
      <c r="F56" s="1577"/>
      <c r="G56" s="1578"/>
      <c r="H56" s="1926" t="s">
        <v>79</v>
      </c>
      <c r="I56" s="527" t="s">
        <v>47</v>
      </c>
      <c r="J56" s="528"/>
      <c r="K56" s="523"/>
      <c r="L56" s="523"/>
      <c r="M56" s="523"/>
      <c r="N56" s="523"/>
      <c r="O56" s="523">
        <v>0.3</v>
      </c>
      <c r="P56" s="523"/>
      <c r="Q56" s="523"/>
      <c r="R56" s="523">
        <v>0.4</v>
      </c>
      <c r="S56" s="523"/>
      <c r="T56" s="523"/>
      <c r="U56" s="523">
        <v>0.3</v>
      </c>
      <c r="V56" s="529">
        <f t="shared" si="11"/>
        <v>1</v>
      </c>
      <c r="W56" s="2029">
        <v>0</v>
      </c>
      <c r="X56" s="288">
        <f>V56*W56</f>
        <v>0</v>
      </c>
      <c r="Y56" s="1922"/>
      <c r="Z56" s="1577"/>
      <c r="AA56" s="1578"/>
      <c r="AB56" s="1922"/>
      <c r="AC56" s="1577"/>
      <c r="AD56" s="1578"/>
      <c r="AE56" s="1922"/>
      <c r="AF56" s="1577"/>
      <c r="AG56" s="1578"/>
      <c r="AH56" s="1922"/>
      <c r="AI56" s="1577"/>
      <c r="AJ56" s="1747"/>
      <c r="AK56" s="314"/>
      <c r="AL56" s="264"/>
      <c r="AM56" s="264"/>
      <c r="AN56" s="264"/>
      <c r="AO56" s="264"/>
      <c r="AP56" s="264"/>
      <c r="AQ56" s="264"/>
      <c r="AR56" s="264"/>
      <c r="AS56" s="264"/>
    </row>
    <row r="57" spans="1:45" ht="24" customHeight="1">
      <c r="A57" s="1539"/>
      <c r="B57" s="1970"/>
      <c r="C57" s="1557"/>
      <c r="D57" s="1579"/>
      <c r="E57" s="1579"/>
      <c r="F57" s="1579"/>
      <c r="G57" s="1580"/>
      <c r="H57" s="1930"/>
      <c r="I57" s="531" t="s">
        <v>48</v>
      </c>
      <c r="J57" s="532"/>
      <c r="K57" s="525"/>
      <c r="L57" s="525"/>
      <c r="M57" s="525"/>
      <c r="N57" s="525"/>
      <c r="O57" s="525"/>
      <c r="P57" s="525"/>
      <c r="Q57" s="525"/>
      <c r="R57" s="525"/>
      <c r="S57" s="525"/>
      <c r="T57" s="525"/>
      <c r="U57" s="525"/>
      <c r="V57" s="534">
        <f t="shared" si="11"/>
        <v>0</v>
      </c>
      <c r="W57" s="2030"/>
      <c r="X57" s="296">
        <f>+V57*W56</f>
        <v>0</v>
      </c>
      <c r="Y57" s="1557"/>
      <c r="Z57" s="1579"/>
      <c r="AA57" s="1580"/>
      <c r="AB57" s="1557"/>
      <c r="AC57" s="1579"/>
      <c r="AD57" s="1580"/>
      <c r="AE57" s="1557"/>
      <c r="AF57" s="1579"/>
      <c r="AG57" s="1580"/>
      <c r="AH57" s="1557"/>
      <c r="AI57" s="1579"/>
      <c r="AJ57" s="1923"/>
      <c r="AK57" s="314"/>
      <c r="AL57" s="264"/>
      <c r="AM57" s="264"/>
      <c r="AN57" s="264"/>
      <c r="AO57" s="264"/>
      <c r="AP57" s="264"/>
      <c r="AQ57" s="264"/>
      <c r="AR57" s="264"/>
      <c r="AS57" s="264"/>
    </row>
    <row r="58" spans="1:45" ht="24" customHeight="1">
      <c r="A58" s="1539"/>
      <c r="B58" s="2065">
        <v>4</v>
      </c>
      <c r="C58" s="1928" t="s">
        <v>1823</v>
      </c>
      <c r="D58" s="1577"/>
      <c r="E58" s="1577"/>
      <c r="F58" s="1577"/>
      <c r="G58" s="1578"/>
      <c r="H58" s="1926" t="s">
        <v>79</v>
      </c>
      <c r="I58" s="527" t="s">
        <v>47</v>
      </c>
      <c r="J58" s="528"/>
      <c r="K58" s="523"/>
      <c r="L58" s="523"/>
      <c r="M58" s="523"/>
      <c r="N58" s="523"/>
      <c r="O58" s="523">
        <v>0.6</v>
      </c>
      <c r="P58" s="523">
        <v>0.2</v>
      </c>
      <c r="Q58" s="523">
        <v>0.1</v>
      </c>
      <c r="R58" s="523">
        <v>0.1</v>
      </c>
      <c r="S58" s="523"/>
      <c r="T58" s="523"/>
      <c r="U58" s="523"/>
      <c r="V58" s="529">
        <f t="shared" si="11"/>
        <v>1</v>
      </c>
      <c r="W58" s="2029">
        <v>0.05</v>
      </c>
      <c r="X58" s="288">
        <f>V58*W58</f>
        <v>0.05</v>
      </c>
      <c r="Y58" s="1922"/>
      <c r="Z58" s="1577"/>
      <c r="AA58" s="1578"/>
      <c r="AB58" s="1922" t="s">
        <v>1824</v>
      </c>
      <c r="AC58" s="1577"/>
      <c r="AD58" s="1578"/>
      <c r="AE58" s="2024" t="s">
        <v>1825</v>
      </c>
      <c r="AF58" s="1577"/>
      <c r="AG58" s="1578"/>
      <c r="AH58" s="1922"/>
      <c r="AI58" s="1577"/>
      <c r="AJ58" s="1747"/>
      <c r="AK58" s="314"/>
      <c r="AL58" s="264"/>
      <c r="AM58" s="264"/>
      <c r="AN58" s="264"/>
      <c r="AO58" s="264"/>
      <c r="AP58" s="264"/>
      <c r="AQ58" s="264"/>
      <c r="AR58" s="264"/>
      <c r="AS58" s="264"/>
    </row>
    <row r="59" spans="1:45" ht="24" customHeight="1">
      <c r="A59" s="1539"/>
      <c r="B59" s="1970"/>
      <c r="C59" s="1557"/>
      <c r="D59" s="1579"/>
      <c r="E59" s="1579"/>
      <c r="F59" s="1579"/>
      <c r="G59" s="1580"/>
      <c r="H59" s="1930"/>
      <c r="I59" s="531" t="s">
        <v>48</v>
      </c>
      <c r="J59" s="532"/>
      <c r="K59" s="525"/>
      <c r="L59" s="525"/>
      <c r="M59" s="525"/>
      <c r="N59" s="525"/>
      <c r="O59" s="533">
        <v>0.6</v>
      </c>
      <c r="P59" s="533">
        <v>0.2</v>
      </c>
      <c r="Q59" s="533">
        <v>0.1</v>
      </c>
      <c r="R59" s="525"/>
      <c r="S59" s="525"/>
      <c r="T59" s="525"/>
      <c r="U59" s="525"/>
      <c r="V59" s="534">
        <f t="shared" si="11"/>
        <v>0.9</v>
      </c>
      <c r="W59" s="2030"/>
      <c r="X59" s="296">
        <f>+V59*W58</f>
        <v>4.5000000000000005E-2</v>
      </c>
      <c r="Y59" s="1557"/>
      <c r="Z59" s="1579"/>
      <c r="AA59" s="1580"/>
      <c r="AB59" s="1557"/>
      <c r="AC59" s="1579"/>
      <c r="AD59" s="1580"/>
      <c r="AE59" s="1557"/>
      <c r="AF59" s="1579"/>
      <c r="AG59" s="1580"/>
      <c r="AH59" s="1557"/>
      <c r="AI59" s="1579"/>
      <c r="AJ59" s="1923"/>
      <c r="AK59" s="314"/>
      <c r="AL59" s="264"/>
      <c r="AM59" s="264"/>
      <c r="AN59" s="264"/>
      <c r="AO59" s="264"/>
      <c r="AP59" s="264"/>
      <c r="AQ59" s="264"/>
      <c r="AR59" s="264"/>
      <c r="AS59" s="264"/>
    </row>
    <row r="60" spans="1:45" ht="64.5" customHeight="1">
      <c r="A60" s="1539"/>
      <c r="B60" s="2065">
        <v>5</v>
      </c>
      <c r="C60" s="1928" t="s">
        <v>1826</v>
      </c>
      <c r="D60" s="1577"/>
      <c r="E60" s="1577"/>
      <c r="F60" s="1577"/>
      <c r="G60" s="1578"/>
      <c r="H60" s="1926" t="s">
        <v>79</v>
      </c>
      <c r="I60" s="527" t="s">
        <v>47</v>
      </c>
      <c r="J60" s="528"/>
      <c r="K60" s="523"/>
      <c r="L60" s="523"/>
      <c r="M60" s="523"/>
      <c r="N60" s="523"/>
      <c r="O60" s="523">
        <v>0.6</v>
      </c>
      <c r="P60" s="523">
        <v>0.2</v>
      </c>
      <c r="Q60" s="523">
        <v>0.1</v>
      </c>
      <c r="R60" s="523">
        <v>0.1</v>
      </c>
      <c r="S60" s="523"/>
      <c r="T60" s="523"/>
      <c r="U60" s="523"/>
      <c r="V60" s="529">
        <f t="shared" si="11"/>
        <v>1</v>
      </c>
      <c r="W60" s="2029">
        <v>0.05</v>
      </c>
      <c r="X60" s="288">
        <f>V60*W60</f>
        <v>0.05</v>
      </c>
      <c r="Y60" s="1922"/>
      <c r="Z60" s="1577"/>
      <c r="AA60" s="1578"/>
      <c r="AB60" s="2024" t="s">
        <v>1827</v>
      </c>
      <c r="AC60" s="1577"/>
      <c r="AD60" s="1578"/>
      <c r="AE60" s="1922" t="s">
        <v>1828</v>
      </c>
      <c r="AF60" s="1577"/>
      <c r="AG60" s="1578"/>
      <c r="AH60" s="1922"/>
      <c r="AI60" s="1577"/>
      <c r="AJ60" s="1747"/>
      <c r="AK60" s="314"/>
      <c r="AL60" s="264"/>
      <c r="AM60" s="264"/>
      <c r="AN60" s="264"/>
      <c r="AO60" s="264"/>
      <c r="AP60" s="264"/>
      <c r="AQ60" s="264"/>
      <c r="AR60" s="264"/>
      <c r="AS60" s="264"/>
    </row>
    <row r="61" spans="1:45" ht="56.25" customHeight="1">
      <c r="A61" s="1539"/>
      <c r="B61" s="1970"/>
      <c r="C61" s="1557"/>
      <c r="D61" s="1579"/>
      <c r="E61" s="1579"/>
      <c r="F61" s="1579"/>
      <c r="G61" s="1580"/>
      <c r="H61" s="1930"/>
      <c r="I61" s="531" t="s">
        <v>48</v>
      </c>
      <c r="J61" s="532"/>
      <c r="K61" s="525"/>
      <c r="L61" s="525"/>
      <c r="M61" s="525"/>
      <c r="N61" s="525"/>
      <c r="O61" s="533">
        <v>0.6</v>
      </c>
      <c r="P61" s="533">
        <v>0.2</v>
      </c>
      <c r="Q61" s="525"/>
      <c r="R61" s="525"/>
      <c r="S61" s="525"/>
      <c r="T61" s="525"/>
      <c r="U61" s="525"/>
      <c r="V61" s="817">
        <f t="shared" si="11"/>
        <v>0.8</v>
      </c>
      <c r="W61" s="2030"/>
      <c r="X61" s="296">
        <f>+V61*W60</f>
        <v>4.0000000000000008E-2</v>
      </c>
      <c r="Y61" s="1557"/>
      <c r="Z61" s="1579"/>
      <c r="AA61" s="1580"/>
      <c r="AB61" s="1557"/>
      <c r="AC61" s="1579"/>
      <c r="AD61" s="1580"/>
      <c r="AE61" s="1557"/>
      <c r="AF61" s="1579"/>
      <c r="AG61" s="1580"/>
      <c r="AH61" s="1557"/>
      <c r="AI61" s="1579"/>
      <c r="AJ61" s="1923"/>
      <c r="AK61" s="314"/>
      <c r="AL61" s="264"/>
      <c r="AM61" s="264"/>
      <c r="AN61" s="264"/>
      <c r="AO61" s="264"/>
      <c r="AP61" s="264"/>
      <c r="AQ61" s="264"/>
      <c r="AR61" s="264"/>
      <c r="AS61" s="264"/>
    </row>
    <row r="62" spans="1:45" ht="41.25" customHeight="1">
      <c r="A62" s="1539"/>
      <c r="B62" s="2065">
        <v>6</v>
      </c>
      <c r="C62" s="1928" t="s">
        <v>1829</v>
      </c>
      <c r="D62" s="1577"/>
      <c r="E62" s="1577"/>
      <c r="F62" s="1577"/>
      <c r="G62" s="1578"/>
      <c r="H62" s="1926" t="s">
        <v>79</v>
      </c>
      <c r="I62" s="527" t="s">
        <v>47</v>
      </c>
      <c r="J62" s="528"/>
      <c r="K62" s="523"/>
      <c r="L62" s="523"/>
      <c r="M62" s="523"/>
      <c r="N62" s="523"/>
      <c r="O62" s="523">
        <v>0.6</v>
      </c>
      <c r="P62" s="523">
        <v>0.2</v>
      </c>
      <c r="Q62" s="523">
        <v>0.1</v>
      </c>
      <c r="R62" s="523">
        <v>0.1</v>
      </c>
      <c r="S62" s="523"/>
      <c r="T62" s="523"/>
      <c r="U62" s="523"/>
      <c r="V62" s="529">
        <f t="shared" si="11"/>
        <v>1</v>
      </c>
      <c r="W62" s="2029">
        <v>0.05</v>
      </c>
      <c r="X62" s="288"/>
      <c r="Y62" s="1922"/>
      <c r="Z62" s="1577"/>
      <c r="AA62" s="1578"/>
      <c r="AB62" s="2024" t="s">
        <v>1830</v>
      </c>
      <c r="AC62" s="1577"/>
      <c r="AD62" s="1578"/>
      <c r="AE62" s="1922" t="s">
        <v>1831</v>
      </c>
      <c r="AF62" s="1577"/>
      <c r="AG62" s="1578"/>
      <c r="AH62" s="1922"/>
      <c r="AI62" s="1577"/>
      <c r="AJ62" s="1747"/>
      <c r="AK62" s="314"/>
      <c r="AL62" s="264"/>
      <c r="AM62" s="264"/>
      <c r="AN62" s="264"/>
      <c r="AO62" s="264"/>
      <c r="AP62" s="264"/>
      <c r="AQ62" s="264"/>
      <c r="AR62" s="264"/>
      <c r="AS62" s="264"/>
    </row>
    <row r="63" spans="1:45" ht="39" customHeight="1">
      <c r="A63" s="1539"/>
      <c r="B63" s="1970"/>
      <c r="C63" s="1557"/>
      <c r="D63" s="1579"/>
      <c r="E63" s="1579"/>
      <c r="F63" s="1579"/>
      <c r="G63" s="1580"/>
      <c r="H63" s="1930"/>
      <c r="I63" s="531" t="s">
        <v>48</v>
      </c>
      <c r="J63" s="532"/>
      <c r="K63" s="525"/>
      <c r="L63" s="525"/>
      <c r="M63" s="525"/>
      <c r="N63" s="525"/>
      <c r="O63" s="533">
        <v>0.6</v>
      </c>
      <c r="P63" s="533">
        <v>0.2</v>
      </c>
      <c r="Q63" s="525"/>
      <c r="R63" s="525"/>
      <c r="S63" s="525"/>
      <c r="T63" s="525"/>
      <c r="U63" s="525"/>
      <c r="V63" s="817">
        <f t="shared" si="11"/>
        <v>0.8</v>
      </c>
      <c r="W63" s="2030"/>
      <c r="X63" s="296"/>
      <c r="Y63" s="1557"/>
      <c r="Z63" s="1579"/>
      <c r="AA63" s="1580"/>
      <c r="AB63" s="1557"/>
      <c r="AC63" s="1579"/>
      <c r="AD63" s="1580"/>
      <c r="AE63" s="1557"/>
      <c r="AF63" s="1579"/>
      <c r="AG63" s="1580"/>
      <c r="AH63" s="1557"/>
      <c r="AI63" s="1579"/>
      <c r="AJ63" s="1923"/>
      <c r="AK63" s="314"/>
      <c r="AL63" s="264"/>
      <c r="AM63" s="264"/>
      <c r="AN63" s="264"/>
      <c r="AO63" s="264"/>
      <c r="AP63" s="264"/>
      <c r="AQ63" s="264"/>
      <c r="AR63" s="264"/>
      <c r="AS63" s="264"/>
    </row>
    <row r="64" spans="1:45" ht="24" customHeight="1">
      <c r="A64" s="1539"/>
      <c r="B64" s="2065">
        <v>7</v>
      </c>
      <c r="C64" s="1928" t="s">
        <v>1832</v>
      </c>
      <c r="D64" s="1577"/>
      <c r="E64" s="1577"/>
      <c r="F64" s="1577"/>
      <c r="G64" s="1578"/>
      <c r="H64" s="1926" t="s">
        <v>79</v>
      </c>
      <c r="I64" s="527" t="s">
        <v>47</v>
      </c>
      <c r="J64" s="528"/>
      <c r="K64" s="523">
        <v>0.1</v>
      </c>
      <c r="L64" s="523">
        <v>0.1</v>
      </c>
      <c r="M64" s="523">
        <v>0.09</v>
      </c>
      <c r="N64" s="523">
        <v>0.09</v>
      </c>
      <c r="O64" s="523">
        <v>0.09</v>
      </c>
      <c r="P64" s="523">
        <v>0.09</v>
      </c>
      <c r="Q64" s="523">
        <v>0.09</v>
      </c>
      <c r="R64" s="523">
        <v>0.09</v>
      </c>
      <c r="S64" s="523">
        <v>0.09</v>
      </c>
      <c r="T64" s="523">
        <v>0.09</v>
      </c>
      <c r="U64" s="523">
        <v>0.08</v>
      </c>
      <c r="V64" s="529">
        <f t="shared" si="11"/>
        <v>0.99999999999999978</v>
      </c>
      <c r="W64" s="2029">
        <v>0.05</v>
      </c>
      <c r="X64" s="288"/>
      <c r="Y64" s="1946" t="s">
        <v>1833</v>
      </c>
      <c r="Z64" s="1577"/>
      <c r="AA64" s="1578"/>
      <c r="AB64" s="2024" t="s">
        <v>1834</v>
      </c>
      <c r="AC64" s="1577"/>
      <c r="AD64" s="1578"/>
      <c r="AE64" s="1922" t="s">
        <v>1835</v>
      </c>
      <c r="AF64" s="1577"/>
      <c r="AG64" s="1578"/>
      <c r="AH64" s="1922"/>
      <c r="AI64" s="1577"/>
      <c r="AJ64" s="1747"/>
      <c r="AK64" s="314"/>
      <c r="AL64" s="264"/>
      <c r="AM64" s="264"/>
      <c r="AN64" s="264"/>
      <c r="AO64" s="264"/>
      <c r="AP64" s="264"/>
      <c r="AQ64" s="264"/>
      <c r="AR64" s="264"/>
      <c r="AS64" s="264"/>
    </row>
    <row r="65" spans="1:45" ht="24" customHeight="1">
      <c r="A65" s="1539"/>
      <c r="B65" s="1970"/>
      <c r="C65" s="1557"/>
      <c r="D65" s="1579"/>
      <c r="E65" s="1579"/>
      <c r="F65" s="1579"/>
      <c r="G65" s="1580"/>
      <c r="H65" s="1930"/>
      <c r="I65" s="531" t="s">
        <v>48</v>
      </c>
      <c r="J65" s="532"/>
      <c r="K65" s="533">
        <v>0.1</v>
      </c>
      <c r="L65" s="533">
        <v>0.1</v>
      </c>
      <c r="M65" s="533">
        <v>0.09</v>
      </c>
      <c r="N65" s="533">
        <v>0.09</v>
      </c>
      <c r="O65" s="533">
        <v>0.09</v>
      </c>
      <c r="P65" s="533">
        <v>0.09</v>
      </c>
      <c r="Q65" s="533">
        <v>0.09</v>
      </c>
      <c r="R65" s="533">
        <v>0.09</v>
      </c>
      <c r="S65" s="525"/>
      <c r="T65" s="525"/>
      <c r="U65" s="525"/>
      <c r="V65" s="817">
        <f t="shared" si="11"/>
        <v>0.73999999999999988</v>
      </c>
      <c r="W65" s="2030"/>
      <c r="X65" s="296"/>
      <c r="Y65" s="1557"/>
      <c r="Z65" s="1579"/>
      <c r="AA65" s="1580"/>
      <c r="AB65" s="1557"/>
      <c r="AC65" s="1579"/>
      <c r="AD65" s="1580"/>
      <c r="AE65" s="1557"/>
      <c r="AF65" s="1579"/>
      <c r="AG65" s="1580"/>
      <c r="AH65" s="1557"/>
      <c r="AI65" s="1579"/>
      <c r="AJ65" s="1923"/>
      <c r="AK65" s="314"/>
      <c r="AL65" s="264"/>
      <c r="AM65" s="264"/>
      <c r="AN65" s="264"/>
      <c r="AO65" s="264"/>
      <c r="AP65" s="264"/>
      <c r="AQ65" s="264"/>
      <c r="AR65" s="264"/>
      <c r="AS65" s="264"/>
    </row>
    <row r="66" spans="1:45" ht="30" customHeight="1">
      <c r="A66" s="1539"/>
      <c r="B66" s="2065">
        <v>8</v>
      </c>
      <c r="C66" s="1928" t="s">
        <v>1836</v>
      </c>
      <c r="D66" s="1577"/>
      <c r="E66" s="1577"/>
      <c r="F66" s="1577"/>
      <c r="G66" s="1578"/>
      <c r="H66" s="1926" t="s">
        <v>79</v>
      </c>
      <c r="I66" s="527" t="s">
        <v>47</v>
      </c>
      <c r="J66" s="528"/>
      <c r="K66" s="523">
        <v>0.1</v>
      </c>
      <c r="L66" s="523">
        <v>0.1</v>
      </c>
      <c r="M66" s="523">
        <v>0.09</v>
      </c>
      <c r="N66" s="523">
        <v>0.09</v>
      </c>
      <c r="O66" s="523">
        <v>0.09</v>
      </c>
      <c r="P66" s="523">
        <v>0.09</v>
      </c>
      <c r="Q66" s="523">
        <v>0.09</v>
      </c>
      <c r="R66" s="523">
        <v>0.09</v>
      </c>
      <c r="S66" s="523">
        <v>0.09</v>
      </c>
      <c r="T66" s="523">
        <v>0.09</v>
      </c>
      <c r="U66" s="523">
        <v>0.08</v>
      </c>
      <c r="V66" s="529">
        <f t="shared" si="11"/>
        <v>0.99999999999999978</v>
      </c>
      <c r="W66" s="2029">
        <v>0.05</v>
      </c>
      <c r="X66" s="288"/>
      <c r="Y66" s="1946" t="s">
        <v>1837</v>
      </c>
      <c r="Z66" s="1577"/>
      <c r="AA66" s="1578"/>
      <c r="AB66" s="2024" t="s">
        <v>1834</v>
      </c>
      <c r="AC66" s="1577"/>
      <c r="AD66" s="1578"/>
      <c r="AE66" s="2024" t="s">
        <v>1838</v>
      </c>
      <c r="AF66" s="1577"/>
      <c r="AG66" s="1578"/>
      <c r="AH66" s="1922"/>
      <c r="AI66" s="1577"/>
      <c r="AJ66" s="1747"/>
      <c r="AK66" s="314"/>
      <c r="AL66" s="264"/>
      <c r="AM66" s="264"/>
      <c r="AN66" s="264"/>
      <c r="AO66" s="264"/>
      <c r="AP66" s="264"/>
      <c r="AQ66" s="264"/>
      <c r="AR66" s="264"/>
      <c r="AS66" s="264"/>
    </row>
    <row r="67" spans="1:45" ht="36.75" customHeight="1">
      <c r="A67" s="1539"/>
      <c r="B67" s="1970"/>
      <c r="C67" s="1557"/>
      <c r="D67" s="1579"/>
      <c r="E67" s="1579"/>
      <c r="F67" s="1579"/>
      <c r="G67" s="1580"/>
      <c r="H67" s="1930"/>
      <c r="I67" s="531" t="s">
        <v>48</v>
      </c>
      <c r="J67" s="532"/>
      <c r="K67" s="533">
        <v>0.1</v>
      </c>
      <c r="L67" s="533">
        <v>0.1</v>
      </c>
      <c r="M67" s="533">
        <v>0.09</v>
      </c>
      <c r="N67" s="533">
        <v>0.09</v>
      </c>
      <c r="O67" s="533">
        <v>0.09</v>
      </c>
      <c r="P67" s="533">
        <v>0.09</v>
      </c>
      <c r="Q67" s="533">
        <v>0.09</v>
      </c>
      <c r="R67" s="533">
        <v>0.09</v>
      </c>
      <c r="S67" s="533"/>
      <c r="T67" s="525"/>
      <c r="U67" s="525"/>
      <c r="V67" s="817">
        <f t="shared" si="11"/>
        <v>0.73999999999999988</v>
      </c>
      <c r="W67" s="2030"/>
      <c r="X67" s="296"/>
      <c r="Y67" s="1557"/>
      <c r="Z67" s="1579"/>
      <c r="AA67" s="1580"/>
      <c r="AB67" s="1557"/>
      <c r="AC67" s="1579"/>
      <c r="AD67" s="1580"/>
      <c r="AE67" s="1557"/>
      <c r="AF67" s="1579"/>
      <c r="AG67" s="1580"/>
      <c r="AH67" s="1557"/>
      <c r="AI67" s="1579"/>
      <c r="AJ67" s="1923"/>
      <c r="AK67" s="314"/>
      <c r="AL67" s="264"/>
      <c r="AM67" s="264"/>
      <c r="AN67" s="264"/>
      <c r="AO67" s="264"/>
      <c r="AP67" s="264"/>
      <c r="AQ67" s="264"/>
      <c r="AR67" s="264"/>
      <c r="AS67" s="264"/>
    </row>
    <row r="68" spans="1:45" ht="24.75" customHeight="1">
      <c r="A68" s="1539"/>
      <c r="B68" s="2065">
        <v>9</v>
      </c>
      <c r="C68" s="1928" t="s">
        <v>1839</v>
      </c>
      <c r="D68" s="1577"/>
      <c r="E68" s="1577"/>
      <c r="F68" s="1577"/>
      <c r="G68" s="1578"/>
      <c r="H68" s="1926" t="s">
        <v>79</v>
      </c>
      <c r="I68" s="527" t="s">
        <v>47</v>
      </c>
      <c r="J68" s="528">
        <v>0.05</v>
      </c>
      <c r="K68" s="523">
        <v>0.09</v>
      </c>
      <c r="L68" s="523">
        <v>0.09</v>
      </c>
      <c r="M68" s="523">
        <v>0.09</v>
      </c>
      <c r="N68" s="523">
        <v>0.09</v>
      </c>
      <c r="O68" s="523">
        <v>0.09</v>
      </c>
      <c r="P68" s="523">
        <v>0.09</v>
      </c>
      <c r="Q68" s="523">
        <v>0.09</v>
      </c>
      <c r="R68" s="523">
        <v>0.09</v>
      </c>
      <c r="S68" s="523">
        <v>0.09</v>
      </c>
      <c r="T68" s="523">
        <v>0.09</v>
      </c>
      <c r="U68" s="523">
        <v>0.05</v>
      </c>
      <c r="V68" s="529">
        <f t="shared" si="11"/>
        <v>0.99999999999999989</v>
      </c>
      <c r="W68" s="2029">
        <v>0.05</v>
      </c>
      <c r="X68" s="288"/>
      <c r="Y68" s="1946" t="s">
        <v>1840</v>
      </c>
      <c r="Z68" s="1577"/>
      <c r="AA68" s="1578"/>
      <c r="AB68" s="1922" t="s">
        <v>1841</v>
      </c>
      <c r="AC68" s="1577"/>
      <c r="AD68" s="1578"/>
      <c r="AE68" s="2024" t="s">
        <v>1842</v>
      </c>
      <c r="AF68" s="1577"/>
      <c r="AG68" s="1578"/>
      <c r="AH68" s="1922"/>
      <c r="AI68" s="1577"/>
      <c r="AJ68" s="1747"/>
      <c r="AK68" s="314"/>
      <c r="AL68" s="264"/>
      <c r="AM68" s="264"/>
      <c r="AN68" s="264"/>
      <c r="AO68" s="264"/>
      <c r="AP68" s="264"/>
      <c r="AQ68" s="264"/>
      <c r="AR68" s="264"/>
      <c r="AS68" s="264"/>
    </row>
    <row r="69" spans="1:45" ht="52.5" customHeight="1">
      <c r="A69" s="1539"/>
      <c r="B69" s="1970"/>
      <c r="C69" s="1557"/>
      <c r="D69" s="1579"/>
      <c r="E69" s="1579"/>
      <c r="F69" s="1579"/>
      <c r="G69" s="1580"/>
      <c r="H69" s="1930"/>
      <c r="I69" s="531" t="s">
        <v>48</v>
      </c>
      <c r="J69" s="536">
        <v>0.05</v>
      </c>
      <c r="K69" s="533">
        <v>0.09</v>
      </c>
      <c r="L69" s="533">
        <v>0.09</v>
      </c>
      <c r="M69" s="533">
        <v>0.09</v>
      </c>
      <c r="N69" s="533">
        <v>0.09</v>
      </c>
      <c r="O69" s="533">
        <v>0.09</v>
      </c>
      <c r="P69" s="533">
        <v>0.09</v>
      </c>
      <c r="Q69" s="533">
        <v>0.09</v>
      </c>
      <c r="R69" s="533">
        <v>0.09</v>
      </c>
      <c r="S69" s="525"/>
      <c r="T69" s="525"/>
      <c r="U69" s="525"/>
      <c r="V69" s="817">
        <f t="shared" si="11"/>
        <v>0.76999999999999991</v>
      </c>
      <c r="W69" s="2030"/>
      <c r="X69" s="296"/>
      <c r="Y69" s="1557"/>
      <c r="Z69" s="1579"/>
      <c r="AA69" s="1580"/>
      <c r="AB69" s="1557"/>
      <c r="AC69" s="1579"/>
      <c r="AD69" s="1580"/>
      <c r="AE69" s="1557"/>
      <c r="AF69" s="1579"/>
      <c r="AG69" s="1580"/>
      <c r="AH69" s="1557"/>
      <c r="AI69" s="1579"/>
      <c r="AJ69" s="1923"/>
      <c r="AK69" s="314"/>
      <c r="AL69" s="264"/>
      <c r="AM69" s="264"/>
      <c r="AN69" s="264"/>
      <c r="AO69" s="264"/>
      <c r="AP69" s="264"/>
      <c r="AQ69" s="264"/>
      <c r="AR69" s="264"/>
      <c r="AS69" s="264"/>
    </row>
    <row r="70" spans="1:45" ht="33.75" customHeight="1">
      <c r="A70" s="1539"/>
      <c r="B70" s="2065">
        <v>10</v>
      </c>
      <c r="C70" s="1928" t="s">
        <v>1843</v>
      </c>
      <c r="D70" s="1577"/>
      <c r="E70" s="1577"/>
      <c r="F70" s="1577"/>
      <c r="G70" s="1578"/>
      <c r="H70" s="1926" t="s">
        <v>79</v>
      </c>
      <c r="I70" s="527" t="s">
        <v>47</v>
      </c>
      <c r="J70" s="528">
        <v>0.05</v>
      </c>
      <c r="K70" s="523">
        <v>0.09</v>
      </c>
      <c r="L70" s="523">
        <v>0.09</v>
      </c>
      <c r="M70" s="523">
        <v>0.09</v>
      </c>
      <c r="N70" s="523">
        <v>0.09</v>
      </c>
      <c r="O70" s="523">
        <v>0.09</v>
      </c>
      <c r="P70" s="523">
        <v>0.09</v>
      </c>
      <c r="Q70" s="523">
        <v>0.09</v>
      </c>
      <c r="R70" s="523">
        <v>0.09</v>
      </c>
      <c r="S70" s="523">
        <v>0.09</v>
      </c>
      <c r="T70" s="523">
        <v>0.09</v>
      </c>
      <c r="U70" s="523">
        <v>0.05</v>
      </c>
      <c r="V70" s="529">
        <f t="shared" si="11"/>
        <v>0.99999999999999989</v>
      </c>
      <c r="W70" s="2029">
        <v>0.1</v>
      </c>
      <c r="X70" s="288"/>
      <c r="Y70" s="1946" t="s">
        <v>1844</v>
      </c>
      <c r="Z70" s="1577"/>
      <c r="AA70" s="1578"/>
      <c r="AB70" s="2024" t="s">
        <v>1845</v>
      </c>
      <c r="AC70" s="1577"/>
      <c r="AD70" s="1578"/>
      <c r="AE70" s="2024" t="s">
        <v>1842</v>
      </c>
      <c r="AF70" s="1577"/>
      <c r="AG70" s="1578"/>
      <c r="AH70" s="1922"/>
      <c r="AI70" s="1577"/>
      <c r="AJ70" s="1747"/>
      <c r="AK70" s="314"/>
      <c r="AL70" s="264"/>
      <c r="AM70" s="264"/>
      <c r="AN70" s="264"/>
      <c r="AO70" s="264"/>
      <c r="AP70" s="264"/>
      <c r="AQ70" s="264"/>
      <c r="AR70" s="264"/>
      <c r="AS70" s="264"/>
    </row>
    <row r="71" spans="1:45" ht="39" customHeight="1">
      <c r="A71" s="1539"/>
      <c r="B71" s="1970"/>
      <c r="C71" s="1557"/>
      <c r="D71" s="1579"/>
      <c r="E71" s="1579"/>
      <c r="F71" s="1579"/>
      <c r="G71" s="1580"/>
      <c r="H71" s="1930"/>
      <c r="I71" s="531" t="s">
        <v>48</v>
      </c>
      <c r="J71" s="536">
        <v>0.05</v>
      </c>
      <c r="K71" s="533">
        <v>0.09</v>
      </c>
      <c r="L71" s="533">
        <v>0.09</v>
      </c>
      <c r="M71" s="533">
        <v>0.09</v>
      </c>
      <c r="N71" s="533">
        <v>0.09</v>
      </c>
      <c r="O71" s="533">
        <v>0.09</v>
      </c>
      <c r="P71" s="533">
        <v>0.09</v>
      </c>
      <c r="Q71" s="533">
        <v>0.09</v>
      </c>
      <c r="R71" s="533">
        <v>0.09</v>
      </c>
      <c r="S71" s="525"/>
      <c r="T71" s="525"/>
      <c r="U71" s="525"/>
      <c r="V71" s="817">
        <f t="shared" si="11"/>
        <v>0.76999999999999991</v>
      </c>
      <c r="W71" s="2030"/>
      <c r="X71" s="296"/>
      <c r="Y71" s="1557"/>
      <c r="Z71" s="1579"/>
      <c r="AA71" s="1580"/>
      <c r="AB71" s="1557"/>
      <c r="AC71" s="1579"/>
      <c r="AD71" s="1580"/>
      <c r="AE71" s="1557"/>
      <c r="AF71" s="1579"/>
      <c r="AG71" s="1580"/>
      <c r="AH71" s="1557"/>
      <c r="AI71" s="1579"/>
      <c r="AJ71" s="1923"/>
      <c r="AK71" s="314"/>
      <c r="AL71" s="264"/>
      <c r="AM71" s="264"/>
      <c r="AN71" s="264"/>
      <c r="AO71" s="264"/>
      <c r="AP71" s="264"/>
      <c r="AQ71" s="264"/>
      <c r="AR71" s="264"/>
      <c r="AS71" s="264"/>
    </row>
    <row r="72" spans="1:45" ht="23.25" customHeight="1">
      <c r="A72" s="1539"/>
      <c r="B72" s="2065">
        <v>11</v>
      </c>
      <c r="C72" s="1928" t="s">
        <v>1847</v>
      </c>
      <c r="D72" s="1577"/>
      <c r="E72" s="1577"/>
      <c r="F72" s="1577"/>
      <c r="G72" s="1578"/>
      <c r="H72" s="1926" t="s">
        <v>79</v>
      </c>
      <c r="I72" s="527" t="s">
        <v>47</v>
      </c>
      <c r="J72" s="528"/>
      <c r="K72" s="523"/>
      <c r="L72" s="523"/>
      <c r="M72" s="523"/>
      <c r="N72" s="523"/>
      <c r="O72" s="523">
        <v>0.7</v>
      </c>
      <c r="P72" s="523"/>
      <c r="Q72" s="523">
        <v>0.3</v>
      </c>
      <c r="R72" s="523"/>
      <c r="S72" s="523"/>
      <c r="T72" s="523"/>
      <c r="U72" s="523"/>
      <c r="V72" s="529">
        <f t="shared" si="11"/>
        <v>1</v>
      </c>
      <c r="W72" s="2029">
        <v>0.05</v>
      </c>
      <c r="X72" s="288"/>
      <c r="Y72" s="1922"/>
      <c r="Z72" s="1577"/>
      <c r="AA72" s="1578"/>
      <c r="AB72" s="2024" t="s">
        <v>1848</v>
      </c>
      <c r="AC72" s="1577"/>
      <c r="AD72" s="1578"/>
      <c r="AE72" s="1922"/>
      <c r="AF72" s="1577"/>
      <c r="AG72" s="1578"/>
      <c r="AH72" s="1922"/>
      <c r="AI72" s="1577"/>
      <c r="AJ72" s="1747"/>
      <c r="AK72" s="314"/>
      <c r="AL72" s="264"/>
      <c r="AM72" s="264"/>
      <c r="AN72" s="264"/>
      <c r="AO72" s="264"/>
      <c r="AP72" s="264"/>
      <c r="AQ72" s="264"/>
      <c r="AR72" s="264"/>
      <c r="AS72" s="264"/>
    </row>
    <row r="73" spans="1:45" ht="23.25" customHeight="1">
      <c r="A73" s="1539"/>
      <c r="B73" s="1970"/>
      <c r="C73" s="1557"/>
      <c r="D73" s="1579"/>
      <c r="E73" s="1579"/>
      <c r="F73" s="1579"/>
      <c r="G73" s="1580"/>
      <c r="H73" s="1930"/>
      <c r="I73" s="531" t="s">
        <v>48</v>
      </c>
      <c r="J73" s="532"/>
      <c r="K73" s="525"/>
      <c r="L73" s="525"/>
      <c r="M73" s="525"/>
      <c r="N73" s="525"/>
      <c r="O73" s="533">
        <v>0.7</v>
      </c>
      <c r="P73" s="525"/>
      <c r="Q73" s="525"/>
      <c r="R73" s="525"/>
      <c r="S73" s="525"/>
      <c r="T73" s="525"/>
      <c r="U73" s="525"/>
      <c r="V73" s="817">
        <f t="shared" si="11"/>
        <v>0.7</v>
      </c>
      <c r="W73" s="2030"/>
      <c r="X73" s="296"/>
      <c r="Y73" s="1557"/>
      <c r="Z73" s="1579"/>
      <c r="AA73" s="1580"/>
      <c r="AB73" s="1557"/>
      <c r="AC73" s="1579"/>
      <c r="AD73" s="1580"/>
      <c r="AE73" s="1557"/>
      <c r="AF73" s="1579"/>
      <c r="AG73" s="1580"/>
      <c r="AH73" s="1557"/>
      <c r="AI73" s="1579"/>
      <c r="AJ73" s="1923"/>
      <c r="AK73" s="314"/>
      <c r="AL73" s="264"/>
      <c r="AM73" s="264"/>
      <c r="AN73" s="264"/>
      <c r="AO73" s="264"/>
      <c r="AP73" s="264"/>
      <c r="AQ73" s="264"/>
      <c r="AR73" s="264"/>
      <c r="AS73" s="264"/>
    </row>
    <row r="74" spans="1:45" ht="32.25" customHeight="1">
      <c r="A74" s="1539"/>
      <c r="B74" s="2065">
        <v>12</v>
      </c>
      <c r="C74" s="1928" t="s">
        <v>1849</v>
      </c>
      <c r="D74" s="1577"/>
      <c r="E74" s="1577"/>
      <c r="F74" s="1577"/>
      <c r="G74" s="1578"/>
      <c r="H74" s="1926" t="s">
        <v>79</v>
      </c>
      <c r="I74" s="527" t="s">
        <v>47</v>
      </c>
      <c r="J74" s="528"/>
      <c r="K74" s="523"/>
      <c r="L74" s="523"/>
      <c r="M74" s="523"/>
      <c r="N74" s="523"/>
      <c r="O74" s="523">
        <v>0.7</v>
      </c>
      <c r="P74" s="523"/>
      <c r="Q74" s="523">
        <v>0.3</v>
      </c>
      <c r="R74" s="523"/>
      <c r="S74" s="523"/>
      <c r="T74" s="523"/>
      <c r="U74" s="523"/>
      <c r="V74" s="529">
        <f t="shared" si="11"/>
        <v>1</v>
      </c>
      <c r="W74" s="2029">
        <v>0.1</v>
      </c>
      <c r="X74" s="288"/>
      <c r="Y74" s="1922"/>
      <c r="Z74" s="1577"/>
      <c r="AA74" s="1578"/>
      <c r="AB74" s="2024" t="s">
        <v>1850</v>
      </c>
      <c r="AC74" s="1577"/>
      <c r="AD74" s="1578"/>
      <c r="AE74" s="2024" t="s">
        <v>1851</v>
      </c>
      <c r="AF74" s="1577"/>
      <c r="AG74" s="1578"/>
      <c r="AH74" s="1922"/>
      <c r="AI74" s="1577"/>
      <c r="AJ74" s="1747"/>
      <c r="AK74" s="314"/>
      <c r="AL74" s="264"/>
      <c r="AM74" s="264"/>
      <c r="AN74" s="264"/>
      <c r="AO74" s="264"/>
      <c r="AP74" s="264"/>
      <c r="AQ74" s="264"/>
      <c r="AR74" s="264"/>
      <c r="AS74" s="264"/>
    </row>
    <row r="75" spans="1:45" ht="33.75" customHeight="1">
      <c r="A75" s="1539"/>
      <c r="B75" s="1970"/>
      <c r="C75" s="1557"/>
      <c r="D75" s="1579"/>
      <c r="E75" s="1579"/>
      <c r="F75" s="1579"/>
      <c r="G75" s="1580"/>
      <c r="H75" s="1930"/>
      <c r="I75" s="531" t="s">
        <v>48</v>
      </c>
      <c r="J75" s="532"/>
      <c r="K75" s="525"/>
      <c r="L75" s="525"/>
      <c r="M75" s="525"/>
      <c r="N75" s="525"/>
      <c r="O75" s="533">
        <v>0.7</v>
      </c>
      <c r="P75" s="525"/>
      <c r="Q75" s="525"/>
      <c r="R75" s="525"/>
      <c r="S75" s="525"/>
      <c r="T75" s="525"/>
      <c r="U75" s="525"/>
      <c r="V75" s="817">
        <f t="shared" si="11"/>
        <v>0.7</v>
      </c>
      <c r="W75" s="2030"/>
      <c r="X75" s="296"/>
      <c r="Y75" s="1557"/>
      <c r="Z75" s="1579"/>
      <c r="AA75" s="1580"/>
      <c r="AB75" s="1557"/>
      <c r="AC75" s="1579"/>
      <c r="AD75" s="1580"/>
      <c r="AE75" s="1557"/>
      <c r="AF75" s="1579"/>
      <c r="AG75" s="1580"/>
      <c r="AH75" s="1557"/>
      <c r="AI75" s="1579"/>
      <c r="AJ75" s="1923"/>
      <c r="AK75" s="314"/>
      <c r="AL75" s="264"/>
      <c r="AM75" s="264"/>
      <c r="AN75" s="264"/>
      <c r="AO75" s="264"/>
      <c r="AP75" s="264"/>
      <c r="AQ75" s="264"/>
      <c r="AR75" s="264"/>
      <c r="AS75" s="264"/>
    </row>
    <row r="76" spans="1:45" ht="49.5" customHeight="1">
      <c r="A76" s="1539"/>
      <c r="B76" s="2065">
        <v>13</v>
      </c>
      <c r="C76" s="1928" t="s">
        <v>1854</v>
      </c>
      <c r="D76" s="1577"/>
      <c r="E76" s="1577"/>
      <c r="F76" s="1577"/>
      <c r="G76" s="1578"/>
      <c r="H76" s="1926" t="s">
        <v>79</v>
      </c>
      <c r="I76" s="527" t="s">
        <v>47</v>
      </c>
      <c r="J76" s="528">
        <v>0.05</v>
      </c>
      <c r="K76" s="523">
        <v>0.09</v>
      </c>
      <c r="L76" s="523">
        <v>0.09</v>
      </c>
      <c r="M76" s="523">
        <v>0.09</v>
      </c>
      <c r="N76" s="523">
        <v>0.09</v>
      </c>
      <c r="O76" s="523">
        <v>0.09</v>
      </c>
      <c r="P76" s="523">
        <v>0.09</v>
      </c>
      <c r="Q76" s="523">
        <v>0.09</v>
      </c>
      <c r="R76" s="523">
        <v>0.09</v>
      </c>
      <c r="S76" s="523">
        <v>0.09</v>
      </c>
      <c r="T76" s="523">
        <v>0.09</v>
      </c>
      <c r="U76" s="523">
        <v>0.05</v>
      </c>
      <c r="V76" s="529">
        <f t="shared" si="11"/>
        <v>0.99999999999999989</v>
      </c>
      <c r="W76" s="2029">
        <v>0.05</v>
      </c>
      <c r="X76" s="288">
        <f>V76*W76</f>
        <v>4.9999999999999996E-2</v>
      </c>
      <c r="Y76" s="1946" t="s">
        <v>1855</v>
      </c>
      <c r="Z76" s="1577"/>
      <c r="AA76" s="1578"/>
      <c r="AB76" s="2024" t="s">
        <v>1856</v>
      </c>
      <c r="AC76" s="1577"/>
      <c r="AD76" s="1578"/>
      <c r="AE76" s="2024" t="s">
        <v>1851</v>
      </c>
      <c r="AF76" s="1577"/>
      <c r="AG76" s="1578"/>
      <c r="AH76" s="1922"/>
      <c r="AI76" s="1577"/>
      <c r="AJ76" s="1747"/>
      <c r="AK76" s="314"/>
      <c r="AL76" s="264"/>
      <c r="AM76" s="264"/>
      <c r="AN76" s="264"/>
      <c r="AO76" s="264"/>
      <c r="AP76" s="264"/>
      <c r="AQ76" s="264"/>
      <c r="AR76" s="264"/>
      <c r="AS76" s="264"/>
    </row>
    <row r="77" spans="1:45" ht="51" customHeight="1">
      <c r="A77" s="1539"/>
      <c r="B77" s="1970"/>
      <c r="C77" s="1557"/>
      <c r="D77" s="1579"/>
      <c r="E77" s="1579"/>
      <c r="F77" s="1579"/>
      <c r="G77" s="1580"/>
      <c r="H77" s="1930"/>
      <c r="I77" s="531" t="s">
        <v>48</v>
      </c>
      <c r="J77" s="536">
        <v>0.05</v>
      </c>
      <c r="K77" s="533">
        <v>0.09</v>
      </c>
      <c r="L77" s="533">
        <v>0.09</v>
      </c>
      <c r="M77" s="533">
        <v>0.09</v>
      </c>
      <c r="N77" s="533">
        <v>0.09</v>
      </c>
      <c r="O77" s="533">
        <v>0.09</v>
      </c>
      <c r="P77" s="533">
        <v>0.09</v>
      </c>
      <c r="Q77" s="533">
        <v>0.09</v>
      </c>
      <c r="R77" s="533">
        <v>0.09</v>
      </c>
      <c r="S77" s="525"/>
      <c r="T77" s="525"/>
      <c r="U77" s="525"/>
      <c r="V77" s="817">
        <f t="shared" si="11"/>
        <v>0.76999999999999991</v>
      </c>
      <c r="W77" s="2030"/>
      <c r="X77" s="296">
        <f>+V77*W76</f>
        <v>3.85E-2</v>
      </c>
      <c r="Y77" s="1557"/>
      <c r="Z77" s="1579"/>
      <c r="AA77" s="1580"/>
      <c r="AB77" s="1557"/>
      <c r="AC77" s="1579"/>
      <c r="AD77" s="1580"/>
      <c r="AE77" s="1557"/>
      <c r="AF77" s="1579"/>
      <c r="AG77" s="1580"/>
      <c r="AH77" s="1557"/>
      <c r="AI77" s="1579"/>
      <c r="AJ77" s="1923"/>
      <c r="AK77" s="314"/>
      <c r="AL77" s="264"/>
      <c r="AM77" s="264"/>
      <c r="AN77" s="264"/>
      <c r="AO77" s="264"/>
      <c r="AP77" s="264"/>
      <c r="AQ77" s="264"/>
      <c r="AR77" s="264"/>
      <c r="AS77" s="264"/>
    </row>
    <row r="78" spans="1:45" ht="54.75" customHeight="1">
      <c r="A78" s="1539"/>
      <c r="B78" s="2065">
        <v>14</v>
      </c>
      <c r="C78" s="1928" t="s">
        <v>1861</v>
      </c>
      <c r="D78" s="1577"/>
      <c r="E78" s="1577"/>
      <c r="F78" s="1577"/>
      <c r="G78" s="1578"/>
      <c r="H78" s="1926" t="s">
        <v>79</v>
      </c>
      <c r="I78" s="527" t="s">
        <v>47</v>
      </c>
      <c r="J78" s="528"/>
      <c r="K78" s="523"/>
      <c r="L78" s="523"/>
      <c r="M78" s="523"/>
      <c r="N78" s="523"/>
      <c r="O78" s="523">
        <v>0.6</v>
      </c>
      <c r="P78" s="523">
        <v>0.2</v>
      </c>
      <c r="Q78" s="523">
        <v>0.1</v>
      </c>
      <c r="R78" s="523">
        <v>0.1</v>
      </c>
      <c r="S78" s="523"/>
      <c r="T78" s="523"/>
      <c r="U78" s="523"/>
      <c r="V78" s="529">
        <f t="shared" si="11"/>
        <v>1</v>
      </c>
      <c r="W78" s="2029">
        <v>0.05</v>
      </c>
      <c r="X78" s="288"/>
      <c r="Y78" s="1922"/>
      <c r="Z78" s="1577"/>
      <c r="AA78" s="1578"/>
      <c r="AB78" s="2024" t="s">
        <v>1862</v>
      </c>
      <c r="AC78" s="1577"/>
      <c r="AD78" s="1578"/>
      <c r="AE78" s="1922" t="s">
        <v>1863</v>
      </c>
      <c r="AF78" s="1577"/>
      <c r="AG78" s="1578"/>
      <c r="AH78" s="1922"/>
      <c r="AI78" s="1577"/>
      <c r="AJ78" s="1747"/>
      <c r="AK78" s="314"/>
      <c r="AL78" s="264"/>
      <c r="AM78" s="264"/>
      <c r="AN78" s="264"/>
      <c r="AO78" s="264"/>
      <c r="AP78" s="264"/>
      <c r="AQ78" s="264"/>
      <c r="AR78" s="264"/>
      <c r="AS78" s="264"/>
    </row>
    <row r="79" spans="1:45" ht="85.5" customHeight="1">
      <c r="A79" s="1539"/>
      <c r="B79" s="1970"/>
      <c r="C79" s="1557"/>
      <c r="D79" s="1579"/>
      <c r="E79" s="1579"/>
      <c r="F79" s="1579"/>
      <c r="G79" s="1580"/>
      <c r="H79" s="1930"/>
      <c r="I79" s="531" t="s">
        <v>48</v>
      </c>
      <c r="J79" s="532"/>
      <c r="K79" s="525"/>
      <c r="L79" s="525"/>
      <c r="M79" s="525"/>
      <c r="N79" s="525"/>
      <c r="O79" s="533">
        <v>0.6</v>
      </c>
      <c r="P79" s="533">
        <v>0.2</v>
      </c>
      <c r="Q79" s="525"/>
      <c r="R79" s="525"/>
      <c r="S79" s="525"/>
      <c r="T79" s="525"/>
      <c r="U79" s="525"/>
      <c r="V79" s="817">
        <f t="shared" si="11"/>
        <v>0.8</v>
      </c>
      <c r="W79" s="2030"/>
      <c r="X79" s="296"/>
      <c r="Y79" s="1557"/>
      <c r="Z79" s="1579"/>
      <c r="AA79" s="1580"/>
      <c r="AB79" s="1557"/>
      <c r="AC79" s="1579"/>
      <c r="AD79" s="1580"/>
      <c r="AE79" s="1557"/>
      <c r="AF79" s="1579"/>
      <c r="AG79" s="1580"/>
      <c r="AH79" s="1557"/>
      <c r="AI79" s="1579"/>
      <c r="AJ79" s="1923"/>
      <c r="AK79" s="314"/>
      <c r="AL79" s="264"/>
      <c r="AM79" s="264"/>
      <c r="AN79" s="264"/>
      <c r="AO79" s="264"/>
      <c r="AP79" s="264"/>
      <c r="AQ79" s="264"/>
      <c r="AR79" s="264"/>
      <c r="AS79" s="264"/>
    </row>
    <row r="80" spans="1:45" ht="24" customHeight="1">
      <c r="A80" s="1539"/>
      <c r="B80" s="2065">
        <v>15</v>
      </c>
      <c r="C80" s="1928" t="s">
        <v>1865</v>
      </c>
      <c r="D80" s="1577"/>
      <c r="E80" s="1577"/>
      <c r="F80" s="1577"/>
      <c r="G80" s="1578"/>
      <c r="H80" s="1926" t="s">
        <v>79</v>
      </c>
      <c r="I80" s="527" t="s">
        <v>47</v>
      </c>
      <c r="J80" s="528"/>
      <c r="K80" s="523"/>
      <c r="L80" s="523"/>
      <c r="M80" s="523"/>
      <c r="N80" s="523"/>
      <c r="O80" s="523">
        <v>0.7</v>
      </c>
      <c r="P80" s="523"/>
      <c r="Q80" s="523">
        <v>0.3</v>
      </c>
      <c r="R80" s="523"/>
      <c r="S80" s="523"/>
      <c r="T80" s="523"/>
      <c r="U80" s="523"/>
      <c r="V80" s="529">
        <f t="shared" si="11"/>
        <v>1</v>
      </c>
      <c r="W80" s="2029">
        <v>0.1</v>
      </c>
      <c r="X80" s="288"/>
      <c r="Y80" s="1922"/>
      <c r="Z80" s="1577"/>
      <c r="AA80" s="1578"/>
      <c r="AB80" s="2024" t="s">
        <v>1867</v>
      </c>
      <c r="AC80" s="1577"/>
      <c r="AD80" s="1578"/>
      <c r="AE80" s="1922"/>
      <c r="AF80" s="1577"/>
      <c r="AG80" s="1578"/>
      <c r="AH80" s="1922"/>
      <c r="AI80" s="1577"/>
      <c r="AJ80" s="1747"/>
      <c r="AK80" s="314"/>
      <c r="AL80" s="264"/>
      <c r="AM80" s="264"/>
      <c r="AN80" s="264"/>
      <c r="AO80" s="264"/>
      <c r="AP80" s="264"/>
      <c r="AQ80" s="264"/>
      <c r="AR80" s="264"/>
      <c r="AS80" s="264"/>
    </row>
    <row r="81" spans="1:45" ht="24" customHeight="1">
      <c r="A81" s="1539"/>
      <c r="B81" s="1970"/>
      <c r="C81" s="1557"/>
      <c r="D81" s="1579"/>
      <c r="E81" s="1579"/>
      <c r="F81" s="1579"/>
      <c r="G81" s="1580"/>
      <c r="H81" s="1930"/>
      <c r="I81" s="531" t="s">
        <v>48</v>
      </c>
      <c r="J81" s="532"/>
      <c r="K81" s="525"/>
      <c r="L81" s="525"/>
      <c r="M81" s="525"/>
      <c r="N81" s="525"/>
      <c r="O81" s="533">
        <v>0.7</v>
      </c>
      <c r="P81" s="525"/>
      <c r="Q81" s="533"/>
      <c r="R81" s="525"/>
      <c r="S81" s="525"/>
      <c r="T81" s="525"/>
      <c r="U81" s="525"/>
      <c r="V81" s="817">
        <f t="shared" si="11"/>
        <v>0.7</v>
      </c>
      <c r="W81" s="2030"/>
      <c r="X81" s="296"/>
      <c r="Y81" s="1557"/>
      <c r="Z81" s="1579"/>
      <c r="AA81" s="1580"/>
      <c r="AB81" s="1557"/>
      <c r="AC81" s="1579"/>
      <c r="AD81" s="1580"/>
      <c r="AE81" s="1557"/>
      <c r="AF81" s="1579"/>
      <c r="AG81" s="1580"/>
      <c r="AH81" s="1557"/>
      <c r="AI81" s="1579"/>
      <c r="AJ81" s="1923"/>
      <c r="AK81" s="314"/>
      <c r="AL81" s="264"/>
      <c r="AM81" s="264"/>
      <c r="AN81" s="264"/>
      <c r="AO81" s="264"/>
      <c r="AP81" s="264"/>
      <c r="AQ81" s="264"/>
      <c r="AR81" s="264"/>
      <c r="AS81" s="264"/>
    </row>
    <row r="82" spans="1:45" ht="73.5" customHeight="1">
      <c r="A82" s="1539"/>
      <c r="B82" s="2065">
        <v>16</v>
      </c>
      <c r="C82" s="1928" t="s">
        <v>1870</v>
      </c>
      <c r="D82" s="1577"/>
      <c r="E82" s="1577"/>
      <c r="F82" s="1577"/>
      <c r="G82" s="1578"/>
      <c r="H82" s="1926" t="s">
        <v>79</v>
      </c>
      <c r="I82" s="527" t="s">
        <v>47</v>
      </c>
      <c r="J82" s="528">
        <v>0.05</v>
      </c>
      <c r="K82" s="523">
        <v>0.09</v>
      </c>
      <c r="L82" s="523">
        <v>0.09</v>
      </c>
      <c r="M82" s="523">
        <v>0.09</v>
      </c>
      <c r="N82" s="523">
        <v>0.09</v>
      </c>
      <c r="O82" s="523">
        <v>0.09</v>
      </c>
      <c r="P82" s="523">
        <v>0.09</v>
      </c>
      <c r="Q82" s="523">
        <v>0.09</v>
      </c>
      <c r="R82" s="523">
        <v>0.09</v>
      </c>
      <c r="S82" s="523">
        <v>0.09</v>
      </c>
      <c r="T82" s="523">
        <v>0.09</v>
      </c>
      <c r="U82" s="523">
        <v>0.05</v>
      </c>
      <c r="V82" s="529">
        <f t="shared" si="11"/>
        <v>0.99999999999999989</v>
      </c>
      <c r="W82" s="2029">
        <v>0.15</v>
      </c>
      <c r="X82" s="288">
        <f>V82*W82</f>
        <v>0.14999999999999997</v>
      </c>
      <c r="Y82" s="1946" t="s">
        <v>1872</v>
      </c>
      <c r="Z82" s="1577"/>
      <c r="AA82" s="1578"/>
      <c r="AB82" s="2024" t="s">
        <v>1874</v>
      </c>
      <c r="AC82" s="1577"/>
      <c r="AD82" s="1578"/>
      <c r="AE82" s="2024" t="s">
        <v>1877</v>
      </c>
      <c r="AF82" s="1577"/>
      <c r="AG82" s="1578"/>
      <c r="AH82" s="1922"/>
      <c r="AI82" s="1577"/>
      <c r="AJ82" s="1747"/>
      <c r="AK82" s="314"/>
      <c r="AL82" s="264"/>
      <c r="AM82" s="264"/>
      <c r="AN82" s="264"/>
      <c r="AO82" s="264"/>
      <c r="AP82" s="264"/>
      <c r="AQ82" s="264"/>
      <c r="AR82" s="264"/>
      <c r="AS82" s="264"/>
    </row>
    <row r="83" spans="1:45" ht="118.5" customHeight="1">
      <c r="A83" s="1539"/>
      <c r="B83" s="1970"/>
      <c r="C83" s="1557"/>
      <c r="D83" s="1579"/>
      <c r="E83" s="1579"/>
      <c r="F83" s="1579"/>
      <c r="G83" s="1580"/>
      <c r="H83" s="1930"/>
      <c r="I83" s="531" t="s">
        <v>48</v>
      </c>
      <c r="J83" s="536">
        <v>0.05</v>
      </c>
      <c r="K83" s="533">
        <v>0.09</v>
      </c>
      <c r="L83" s="533">
        <v>0.09</v>
      </c>
      <c r="M83" s="533">
        <v>0.09</v>
      </c>
      <c r="N83" s="533">
        <v>0.09</v>
      </c>
      <c r="O83" s="533">
        <v>0.09</v>
      </c>
      <c r="P83" s="533">
        <v>0.09</v>
      </c>
      <c r="Q83" s="533">
        <v>0.09</v>
      </c>
      <c r="R83" s="533">
        <v>0.09</v>
      </c>
      <c r="S83" s="525"/>
      <c r="T83" s="525"/>
      <c r="U83" s="525"/>
      <c r="V83" s="817">
        <f t="shared" si="11"/>
        <v>0.76999999999999991</v>
      </c>
      <c r="W83" s="2030"/>
      <c r="X83" s="296">
        <f>+V83*W82</f>
        <v>0.11549999999999998</v>
      </c>
      <c r="Y83" s="1557"/>
      <c r="Z83" s="1579"/>
      <c r="AA83" s="1580"/>
      <c r="AB83" s="1557"/>
      <c r="AC83" s="1579"/>
      <c r="AD83" s="1580"/>
      <c r="AE83" s="1557"/>
      <c r="AF83" s="1579"/>
      <c r="AG83" s="1580"/>
      <c r="AH83" s="1557"/>
      <c r="AI83" s="1579"/>
      <c r="AJ83" s="1923"/>
      <c r="AK83" s="314"/>
      <c r="AL83" s="264"/>
      <c r="AM83" s="264"/>
      <c r="AN83" s="264"/>
      <c r="AO83" s="264"/>
      <c r="AP83" s="264"/>
      <c r="AQ83" s="264"/>
      <c r="AR83" s="264"/>
      <c r="AS83" s="264"/>
    </row>
    <row r="84" spans="1:45" ht="12.75" customHeight="1">
      <c r="A84" s="1539"/>
      <c r="B84" s="1944" t="s">
        <v>85</v>
      </c>
      <c r="C84" s="1577"/>
      <c r="D84" s="1577"/>
      <c r="E84" s="1577"/>
      <c r="F84" s="1577"/>
      <c r="G84" s="1578"/>
      <c r="H84" s="2033" t="s">
        <v>79</v>
      </c>
      <c r="I84" s="541" t="s">
        <v>47</v>
      </c>
      <c r="J84" s="542">
        <f t="shared" ref="J84:U84" si="12">+J52*$W52+J54*$W54+J56*$W56+J58*$W58+J60*$W60+J76*$W76+J82*$W82</f>
        <v>0.01</v>
      </c>
      <c r="K84" s="542">
        <f t="shared" si="12"/>
        <v>1.7999999999999999E-2</v>
      </c>
      <c r="L84" s="542">
        <f t="shared" si="12"/>
        <v>1.7999999999999999E-2</v>
      </c>
      <c r="M84" s="542">
        <f t="shared" si="12"/>
        <v>1.7999999999999999E-2</v>
      </c>
      <c r="N84" s="542">
        <f t="shared" si="12"/>
        <v>1.7999999999999999E-2</v>
      </c>
      <c r="O84" s="542">
        <f t="shared" si="12"/>
        <v>0.13800000000000001</v>
      </c>
      <c r="P84" s="542">
        <f t="shared" si="12"/>
        <v>5.8000000000000003E-2</v>
      </c>
      <c r="Q84" s="542">
        <f t="shared" si="12"/>
        <v>3.8000000000000006E-2</v>
      </c>
      <c r="R84" s="542">
        <f t="shared" si="12"/>
        <v>3.8000000000000006E-2</v>
      </c>
      <c r="S84" s="542">
        <f t="shared" si="12"/>
        <v>1.7999999999999999E-2</v>
      </c>
      <c r="T84" s="542">
        <f t="shared" si="12"/>
        <v>1.7999999999999999E-2</v>
      </c>
      <c r="U84" s="542">
        <f t="shared" si="12"/>
        <v>0.01</v>
      </c>
      <c r="V84" s="529">
        <f t="shared" si="11"/>
        <v>0.40000000000000013</v>
      </c>
      <c r="W84" s="2039">
        <f>SUM(W52:W83)</f>
        <v>1</v>
      </c>
      <c r="X84" s="288">
        <f>V84*W84</f>
        <v>0.40000000000000013</v>
      </c>
      <c r="Y84" s="1924"/>
      <c r="Z84" s="1577"/>
      <c r="AA84" s="1578"/>
      <c r="AB84" s="1924"/>
      <c r="AC84" s="1577"/>
      <c r="AD84" s="1578"/>
      <c r="AE84" s="1924"/>
      <c r="AF84" s="1577"/>
      <c r="AG84" s="1578"/>
      <c r="AH84" s="1924"/>
      <c r="AI84" s="1577"/>
      <c r="AJ84" s="1747"/>
      <c r="AK84" s="314"/>
      <c r="AL84" s="264"/>
      <c r="AM84" s="264"/>
      <c r="AN84" s="264"/>
      <c r="AO84" s="264"/>
      <c r="AP84" s="264"/>
      <c r="AQ84" s="264"/>
      <c r="AR84" s="264"/>
      <c r="AS84" s="264"/>
    </row>
    <row r="85" spans="1:45" ht="12.75" customHeight="1">
      <c r="A85" s="1682"/>
      <c r="B85" s="1557"/>
      <c r="C85" s="1579"/>
      <c r="D85" s="1579"/>
      <c r="E85" s="1579"/>
      <c r="F85" s="1579"/>
      <c r="G85" s="1580"/>
      <c r="H85" s="2063"/>
      <c r="I85" s="644" t="s">
        <v>48</v>
      </c>
      <c r="J85" s="645">
        <f t="shared" ref="J85:U85" si="13">+J53*$W52+J55*$W54+J57*$W56+J59*$W58+J61*$W60+J77*$W76+J83*$W82</f>
        <v>0.01</v>
      </c>
      <c r="K85" s="645">
        <f t="shared" si="13"/>
        <v>1.7999999999999999E-2</v>
      </c>
      <c r="L85" s="645">
        <f t="shared" si="13"/>
        <v>1.7999999999999999E-2</v>
      </c>
      <c r="M85" s="645">
        <f t="shared" si="13"/>
        <v>1.7999999999999999E-2</v>
      </c>
      <c r="N85" s="645">
        <f t="shared" si="13"/>
        <v>1.7999999999999999E-2</v>
      </c>
      <c r="O85" s="645">
        <f t="shared" si="13"/>
        <v>0.13800000000000001</v>
      </c>
      <c r="P85" s="645">
        <f t="shared" si="13"/>
        <v>4.8000000000000001E-2</v>
      </c>
      <c r="Q85" s="645">
        <f t="shared" si="13"/>
        <v>2.3E-2</v>
      </c>
      <c r="R85" s="645">
        <f t="shared" si="13"/>
        <v>1.7999999999999999E-2</v>
      </c>
      <c r="S85" s="645">
        <f t="shared" si="13"/>
        <v>0</v>
      </c>
      <c r="T85" s="645">
        <f t="shared" si="13"/>
        <v>0</v>
      </c>
      <c r="U85" s="645">
        <f t="shared" si="13"/>
        <v>0</v>
      </c>
      <c r="V85" s="540">
        <f t="shared" si="11"/>
        <v>0.30900000000000005</v>
      </c>
      <c r="W85" s="2030"/>
      <c r="X85" s="646">
        <f>+V85*W84</f>
        <v>0.30900000000000005</v>
      </c>
      <c r="Y85" s="1557"/>
      <c r="Z85" s="1579"/>
      <c r="AA85" s="1580"/>
      <c r="AB85" s="1557"/>
      <c r="AC85" s="1579"/>
      <c r="AD85" s="1580"/>
      <c r="AE85" s="1557"/>
      <c r="AF85" s="1579"/>
      <c r="AG85" s="1580"/>
      <c r="AH85" s="1557"/>
      <c r="AI85" s="1579"/>
      <c r="AJ85" s="1923"/>
      <c r="AK85" s="314"/>
      <c r="AL85" s="264"/>
      <c r="AM85" s="264"/>
      <c r="AN85" s="264"/>
      <c r="AO85" s="264"/>
      <c r="AP85" s="264"/>
      <c r="AQ85" s="264"/>
      <c r="AR85" s="264"/>
      <c r="AS85" s="264"/>
    </row>
    <row r="86" spans="1:45" ht="12.75" customHeight="1">
      <c r="A86" s="1967" t="s">
        <v>106</v>
      </c>
      <c r="B86" s="1555"/>
      <c r="C86" s="255" t="s">
        <v>107</v>
      </c>
      <c r="D86" s="255" t="s">
        <v>108</v>
      </c>
      <c r="E86" s="255" t="s">
        <v>28</v>
      </c>
      <c r="F86" s="255" t="s">
        <v>109</v>
      </c>
      <c r="G86" s="256" t="s">
        <v>110</v>
      </c>
      <c r="H86" s="1935" t="s">
        <v>111</v>
      </c>
      <c r="I86" s="1937"/>
      <c r="J86" s="261" t="s">
        <v>63</v>
      </c>
      <c r="K86" s="261" t="s">
        <v>64</v>
      </c>
      <c r="L86" s="261" t="s">
        <v>65</v>
      </c>
      <c r="M86" s="261" t="s">
        <v>66</v>
      </c>
      <c r="N86" s="261" t="s">
        <v>67</v>
      </c>
      <c r="O86" s="261" t="s">
        <v>68</v>
      </c>
      <c r="P86" s="261" t="s">
        <v>69</v>
      </c>
      <c r="Q86" s="261" t="s">
        <v>70</v>
      </c>
      <c r="R86" s="261" t="s">
        <v>71</v>
      </c>
      <c r="S86" s="261" t="s">
        <v>72</v>
      </c>
      <c r="T86" s="261" t="s">
        <v>73</v>
      </c>
      <c r="U86" s="261" t="s">
        <v>74</v>
      </c>
      <c r="V86" s="261" t="s">
        <v>75</v>
      </c>
      <c r="W86" s="261" t="s">
        <v>76</v>
      </c>
      <c r="X86" s="261" t="s">
        <v>77</v>
      </c>
      <c r="Y86" s="1935" t="s">
        <v>112</v>
      </c>
      <c r="Z86" s="1936"/>
      <c r="AA86" s="1937"/>
      <c r="AB86" s="1935" t="s">
        <v>116</v>
      </c>
      <c r="AC86" s="1936"/>
      <c r="AD86" s="1937"/>
      <c r="AE86" s="1935" t="s">
        <v>120</v>
      </c>
      <c r="AF86" s="1936"/>
      <c r="AG86" s="1937"/>
      <c r="AH86" s="1935" t="s">
        <v>740</v>
      </c>
      <c r="AI86" s="1936"/>
      <c r="AJ86" s="1954"/>
      <c r="AK86" s="314"/>
      <c r="AL86" s="264"/>
      <c r="AM86" s="264"/>
      <c r="AN86" s="264"/>
      <c r="AO86" s="264"/>
      <c r="AP86" s="264"/>
      <c r="AQ86" s="264"/>
      <c r="AR86" s="264"/>
      <c r="AS86" s="264"/>
    </row>
    <row r="87" spans="1:45" ht="32.25" customHeight="1">
      <c r="A87" s="1733"/>
      <c r="B87" s="1548"/>
      <c r="C87" s="1932" t="s">
        <v>1578</v>
      </c>
      <c r="D87" s="1932" t="s">
        <v>1891</v>
      </c>
      <c r="E87" s="1932">
        <v>15</v>
      </c>
      <c r="F87" s="1932" t="s">
        <v>1892</v>
      </c>
      <c r="G87" s="1932" t="s">
        <v>1580</v>
      </c>
      <c r="H87" s="1951" t="s">
        <v>47</v>
      </c>
      <c r="I87" s="1583"/>
      <c r="J87" s="637"/>
      <c r="K87" s="268"/>
      <c r="L87" s="637"/>
      <c r="M87" s="268">
        <v>5</v>
      </c>
      <c r="N87" s="637"/>
      <c r="O87" s="268"/>
      <c r="P87" s="637"/>
      <c r="Q87" s="268">
        <v>5</v>
      </c>
      <c r="R87" s="637"/>
      <c r="S87" s="268"/>
      <c r="T87" s="637"/>
      <c r="U87" s="268">
        <v>5</v>
      </c>
      <c r="V87" s="695">
        <f t="shared" ref="V87:V88" si="14">SUM(J87:U87)</f>
        <v>15</v>
      </c>
      <c r="W87" s="1964">
        <v>0.2</v>
      </c>
      <c r="X87" s="524">
        <f>+(V87/V87)*W87</f>
        <v>0.2</v>
      </c>
      <c r="Y87" s="1956"/>
      <c r="Z87" s="1577"/>
      <c r="AA87" s="1578"/>
      <c r="AB87" s="1956" t="s">
        <v>1896</v>
      </c>
      <c r="AC87" s="1577"/>
      <c r="AD87" s="1578"/>
      <c r="AE87" s="1956" t="s">
        <v>1898</v>
      </c>
      <c r="AF87" s="1577"/>
      <c r="AG87" s="1578"/>
      <c r="AH87" s="1956"/>
      <c r="AI87" s="1577"/>
      <c r="AJ87" s="1578"/>
      <c r="AK87" s="314"/>
      <c r="AL87" s="264"/>
      <c r="AM87" s="264"/>
      <c r="AN87" s="264"/>
      <c r="AO87" s="264"/>
      <c r="AP87" s="264"/>
      <c r="AQ87" s="264"/>
      <c r="AR87" s="264"/>
      <c r="AS87" s="264"/>
    </row>
    <row r="88" spans="1:45" ht="54.75" customHeight="1">
      <c r="A88" s="1968"/>
      <c r="B88" s="1580"/>
      <c r="C88" s="1558"/>
      <c r="D88" s="1558"/>
      <c r="E88" s="1558"/>
      <c r="F88" s="1558"/>
      <c r="G88" s="1558"/>
      <c r="H88" s="1942" t="s">
        <v>78</v>
      </c>
      <c r="I88" s="1580"/>
      <c r="J88" s="638"/>
      <c r="K88" s="837"/>
      <c r="L88" s="638"/>
      <c r="M88" s="837"/>
      <c r="N88" s="638"/>
      <c r="O88" s="276">
        <v>10</v>
      </c>
      <c r="P88" s="638"/>
      <c r="Q88" s="276">
        <v>5</v>
      </c>
      <c r="R88" s="638"/>
      <c r="S88" s="837"/>
      <c r="T88" s="638"/>
      <c r="U88" s="837"/>
      <c r="V88" s="700">
        <f t="shared" si="14"/>
        <v>15</v>
      </c>
      <c r="W88" s="1558"/>
      <c r="X88" s="524">
        <f>+V88/V87*W87</f>
        <v>0.2</v>
      </c>
      <c r="Y88" s="1557"/>
      <c r="Z88" s="1579"/>
      <c r="AA88" s="1580"/>
      <c r="AB88" s="1557"/>
      <c r="AC88" s="1579"/>
      <c r="AD88" s="1580"/>
      <c r="AE88" s="1557"/>
      <c r="AF88" s="1579"/>
      <c r="AG88" s="1580"/>
      <c r="AH88" s="1557"/>
      <c r="AI88" s="1579"/>
      <c r="AJ88" s="1580"/>
      <c r="AK88" s="314"/>
      <c r="AL88" s="264"/>
      <c r="AM88" s="264"/>
      <c r="AN88" s="264"/>
      <c r="AO88" s="264"/>
      <c r="AP88" s="264"/>
      <c r="AQ88" s="264"/>
      <c r="AR88" s="264"/>
      <c r="AS88" s="264"/>
    </row>
    <row r="89" spans="1:45" ht="21" customHeight="1">
      <c r="A89" s="1948" t="s">
        <v>1904</v>
      </c>
      <c r="B89" s="1952" t="s">
        <v>34</v>
      </c>
      <c r="C89" s="1582"/>
      <c r="D89" s="1582"/>
      <c r="E89" s="1582"/>
      <c r="F89" s="1582"/>
      <c r="G89" s="1582"/>
      <c r="H89" s="1582"/>
      <c r="I89" s="1582"/>
      <c r="J89" s="1582"/>
      <c r="K89" s="1582"/>
      <c r="L89" s="1582"/>
      <c r="M89" s="1582"/>
      <c r="N89" s="1582"/>
      <c r="O89" s="1582"/>
      <c r="P89" s="1582"/>
      <c r="Q89" s="1582"/>
      <c r="R89" s="1582"/>
      <c r="S89" s="1582"/>
      <c r="T89" s="1582"/>
      <c r="U89" s="1582"/>
      <c r="V89" s="1582"/>
      <c r="W89" s="1582"/>
      <c r="X89" s="1582"/>
      <c r="Y89" s="1582"/>
      <c r="Z89" s="1582"/>
      <c r="AA89" s="1582"/>
      <c r="AB89" s="1582"/>
      <c r="AC89" s="1582"/>
      <c r="AD89" s="1582"/>
      <c r="AE89" s="1582"/>
      <c r="AF89" s="1582"/>
      <c r="AG89" s="1582"/>
      <c r="AH89" s="1582"/>
      <c r="AI89" s="1582"/>
      <c r="AJ89" s="1751"/>
      <c r="AK89" s="314"/>
      <c r="AL89" s="264"/>
      <c r="AM89" s="264"/>
      <c r="AN89" s="264"/>
      <c r="AO89" s="264"/>
      <c r="AP89" s="264"/>
      <c r="AQ89" s="264"/>
      <c r="AR89" s="264"/>
      <c r="AS89" s="264"/>
    </row>
    <row r="90" spans="1:45" ht="27.75" customHeight="1">
      <c r="A90" s="1539"/>
      <c r="B90" s="2065">
        <v>1</v>
      </c>
      <c r="C90" s="1928" t="s">
        <v>1909</v>
      </c>
      <c r="D90" s="1577"/>
      <c r="E90" s="1577"/>
      <c r="F90" s="1577"/>
      <c r="G90" s="1578"/>
      <c r="H90" s="1926" t="s">
        <v>79</v>
      </c>
      <c r="I90" s="527" t="s">
        <v>47</v>
      </c>
      <c r="J90" s="528"/>
      <c r="K90" s="523"/>
      <c r="L90" s="523"/>
      <c r="M90" s="523">
        <v>0.33</v>
      </c>
      <c r="N90" s="523"/>
      <c r="O90" s="523"/>
      <c r="P90" s="523"/>
      <c r="Q90" s="523">
        <v>0.34</v>
      </c>
      <c r="R90" s="523"/>
      <c r="S90" s="523"/>
      <c r="T90" s="523"/>
      <c r="U90" s="523">
        <v>0.33</v>
      </c>
      <c r="V90" s="529">
        <f t="shared" ref="V90:V105" si="15">SUM(J90:U90)</f>
        <v>1</v>
      </c>
      <c r="W90" s="2029">
        <v>1</v>
      </c>
      <c r="X90" s="288">
        <f>V90*W90</f>
        <v>1</v>
      </c>
      <c r="Y90" s="1922"/>
      <c r="Z90" s="1577"/>
      <c r="AA90" s="1578"/>
      <c r="AB90" s="2024" t="s">
        <v>1911</v>
      </c>
      <c r="AC90" s="1577"/>
      <c r="AD90" s="1578"/>
      <c r="AE90" s="2024" t="s">
        <v>1898</v>
      </c>
      <c r="AF90" s="1577"/>
      <c r="AG90" s="1578"/>
      <c r="AH90" s="1922"/>
      <c r="AI90" s="1577"/>
      <c r="AJ90" s="1747"/>
      <c r="AK90" s="314"/>
      <c r="AL90" s="264"/>
      <c r="AM90" s="264"/>
      <c r="AN90" s="264"/>
      <c r="AO90" s="264"/>
      <c r="AP90" s="264"/>
      <c r="AQ90" s="264"/>
      <c r="AR90" s="264"/>
      <c r="AS90" s="264"/>
    </row>
    <row r="91" spans="1:45" ht="27.75" customHeight="1">
      <c r="A91" s="1539"/>
      <c r="B91" s="1970"/>
      <c r="C91" s="1557"/>
      <c r="D91" s="1579"/>
      <c r="E91" s="1579"/>
      <c r="F91" s="1579"/>
      <c r="G91" s="1580"/>
      <c r="H91" s="1930"/>
      <c r="I91" s="531" t="s">
        <v>48</v>
      </c>
      <c r="J91" s="532"/>
      <c r="K91" s="525"/>
      <c r="L91" s="525"/>
      <c r="M91" s="533"/>
      <c r="N91" s="525"/>
      <c r="O91" s="533">
        <v>0.5</v>
      </c>
      <c r="P91" s="525"/>
      <c r="Q91" s="533">
        <v>0.5</v>
      </c>
      <c r="R91" s="525"/>
      <c r="S91" s="525"/>
      <c r="T91" s="525"/>
      <c r="U91" s="525"/>
      <c r="V91" s="534">
        <f t="shared" si="15"/>
        <v>1</v>
      </c>
      <c r="W91" s="2030"/>
      <c r="X91" s="296">
        <f>+V91*W90</f>
        <v>1</v>
      </c>
      <c r="Y91" s="1557"/>
      <c r="Z91" s="1579"/>
      <c r="AA91" s="1580"/>
      <c r="AB91" s="1557"/>
      <c r="AC91" s="1579"/>
      <c r="AD91" s="1580"/>
      <c r="AE91" s="1557"/>
      <c r="AF91" s="1579"/>
      <c r="AG91" s="1580"/>
      <c r="AH91" s="1557"/>
      <c r="AI91" s="1579"/>
      <c r="AJ91" s="1923"/>
      <c r="AK91" s="314"/>
      <c r="AL91" s="264"/>
      <c r="AM91" s="264"/>
      <c r="AN91" s="264"/>
      <c r="AO91" s="264"/>
      <c r="AP91" s="264"/>
      <c r="AQ91" s="264"/>
      <c r="AR91" s="264"/>
      <c r="AS91" s="264"/>
    </row>
    <row r="92" spans="1:45" ht="12.75" hidden="1" customHeight="1">
      <c r="A92" s="1539"/>
      <c r="B92" s="2065">
        <v>2</v>
      </c>
      <c r="C92" s="2023"/>
      <c r="D92" s="1577"/>
      <c r="E92" s="1577"/>
      <c r="F92" s="1577"/>
      <c r="G92" s="1578"/>
      <c r="H92" s="1926" t="s">
        <v>79</v>
      </c>
      <c r="I92" s="527" t="s">
        <v>47</v>
      </c>
      <c r="J92" s="528"/>
      <c r="K92" s="523"/>
      <c r="L92" s="523"/>
      <c r="M92" s="523"/>
      <c r="N92" s="523"/>
      <c r="O92" s="523"/>
      <c r="P92" s="523"/>
      <c r="Q92" s="523"/>
      <c r="R92" s="523"/>
      <c r="S92" s="523"/>
      <c r="T92" s="523"/>
      <c r="U92" s="523"/>
      <c r="V92" s="529">
        <f t="shared" si="15"/>
        <v>0</v>
      </c>
      <c r="W92" s="2029"/>
      <c r="X92" s="288">
        <f>V92*W92</f>
        <v>0</v>
      </c>
      <c r="Y92" s="1922"/>
      <c r="Z92" s="1577"/>
      <c r="AA92" s="1578"/>
      <c r="AB92" s="1922"/>
      <c r="AC92" s="1577"/>
      <c r="AD92" s="1578"/>
      <c r="AE92" s="1922"/>
      <c r="AF92" s="1577"/>
      <c r="AG92" s="1578"/>
      <c r="AH92" s="1922"/>
      <c r="AI92" s="1577"/>
      <c r="AJ92" s="1747"/>
      <c r="AK92" s="314"/>
      <c r="AL92" s="264"/>
      <c r="AM92" s="264"/>
      <c r="AN92" s="264"/>
      <c r="AO92" s="264"/>
      <c r="AP92" s="264"/>
      <c r="AQ92" s="264"/>
      <c r="AR92" s="264"/>
      <c r="AS92" s="264"/>
    </row>
    <row r="93" spans="1:45" ht="12.75" hidden="1" customHeight="1">
      <c r="A93" s="1539"/>
      <c r="B93" s="1970"/>
      <c r="C93" s="1557"/>
      <c r="D93" s="1579"/>
      <c r="E93" s="1579"/>
      <c r="F93" s="1579"/>
      <c r="G93" s="1580"/>
      <c r="H93" s="1930"/>
      <c r="I93" s="531" t="s">
        <v>48</v>
      </c>
      <c r="J93" s="537"/>
      <c r="K93" s="539"/>
      <c r="L93" s="539"/>
      <c r="M93" s="539"/>
      <c r="N93" s="539"/>
      <c r="O93" s="539"/>
      <c r="P93" s="539"/>
      <c r="Q93" s="539"/>
      <c r="R93" s="539"/>
      <c r="S93" s="539"/>
      <c r="T93" s="539"/>
      <c r="U93" s="539"/>
      <c r="V93" s="540">
        <f t="shared" si="15"/>
        <v>0</v>
      </c>
      <c r="W93" s="2030"/>
      <c r="X93" s="296">
        <f>+V93*W92</f>
        <v>0</v>
      </c>
      <c r="Y93" s="1557"/>
      <c r="Z93" s="1579"/>
      <c r="AA93" s="1580"/>
      <c r="AB93" s="1557"/>
      <c r="AC93" s="1579"/>
      <c r="AD93" s="1580"/>
      <c r="AE93" s="1557"/>
      <c r="AF93" s="1579"/>
      <c r="AG93" s="1580"/>
      <c r="AH93" s="1557"/>
      <c r="AI93" s="1579"/>
      <c r="AJ93" s="1923"/>
      <c r="AK93" s="314"/>
      <c r="AL93" s="264"/>
      <c r="AM93" s="264"/>
      <c r="AN93" s="264"/>
      <c r="AO93" s="264"/>
      <c r="AP93" s="264"/>
      <c r="AQ93" s="264"/>
      <c r="AR93" s="264"/>
      <c r="AS93" s="264"/>
    </row>
    <row r="94" spans="1:45" ht="12.75" hidden="1" customHeight="1">
      <c r="A94" s="1539"/>
      <c r="B94" s="2065">
        <v>3</v>
      </c>
      <c r="C94" s="2023"/>
      <c r="D94" s="1577"/>
      <c r="E94" s="1577"/>
      <c r="F94" s="1577"/>
      <c r="G94" s="1578"/>
      <c r="H94" s="1926" t="s">
        <v>79</v>
      </c>
      <c r="I94" s="527" t="s">
        <v>47</v>
      </c>
      <c r="J94" s="528"/>
      <c r="K94" s="523"/>
      <c r="L94" s="523"/>
      <c r="M94" s="523"/>
      <c r="N94" s="523"/>
      <c r="O94" s="523"/>
      <c r="P94" s="523"/>
      <c r="Q94" s="523"/>
      <c r="R94" s="523"/>
      <c r="S94" s="523"/>
      <c r="T94" s="523"/>
      <c r="U94" s="523"/>
      <c r="V94" s="529">
        <f t="shared" si="15"/>
        <v>0</v>
      </c>
      <c r="W94" s="2029"/>
      <c r="X94" s="288">
        <f>V94*W94</f>
        <v>0</v>
      </c>
      <c r="Y94" s="1922"/>
      <c r="Z94" s="1577"/>
      <c r="AA94" s="1578"/>
      <c r="AB94" s="1922"/>
      <c r="AC94" s="1577"/>
      <c r="AD94" s="1578"/>
      <c r="AE94" s="1922"/>
      <c r="AF94" s="1577"/>
      <c r="AG94" s="1578"/>
      <c r="AH94" s="1922"/>
      <c r="AI94" s="1577"/>
      <c r="AJ94" s="1747"/>
      <c r="AK94" s="314"/>
      <c r="AL94" s="264"/>
      <c r="AM94" s="264"/>
      <c r="AN94" s="264"/>
      <c r="AO94" s="264"/>
      <c r="AP94" s="264"/>
      <c r="AQ94" s="264"/>
      <c r="AR94" s="264"/>
      <c r="AS94" s="264"/>
    </row>
    <row r="95" spans="1:45" ht="12.75" hidden="1" customHeight="1">
      <c r="A95" s="1539"/>
      <c r="B95" s="1970"/>
      <c r="C95" s="1557"/>
      <c r="D95" s="1579"/>
      <c r="E95" s="1579"/>
      <c r="F95" s="1579"/>
      <c r="G95" s="1580"/>
      <c r="H95" s="1930"/>
      <c r="I95" s="531" t="s">
        <v>48</v>
      </c>
      <c r="J95" s="537"/>
      <c r="K95" s="539"/>
      <c r="L95" s="539"/>
      <c r="M95" s="539"/>
      <c r="N95" s="539"/>
      <c r="O95" s="539"/>
      <c r="P95" s="539"/>
      <c r="Q95" s="539"/>
      <c r="R95" s="539"/>
      <c r="S95" s="539"/>
      <c r="T95" s="539"/>
      <c r="U95" s="539"/>
      <c r="V95" s="540">
        <f t="shared" si="15"/>
        <v>0</v>
      </c>
      <c r="W95" s="2030"/>
      <c r="X95" s="296">
        <f>+V95*W94</f>
        <v>0</v>
      </c>
      <c r="Y95" s="1557"/>
      <c r="Z95" s="1579"/>
      <c r="AA95" s="1580"/>
      <c r="AB95" s="1557"/>
      <c r="AC95" s="1579"/>
      <c r="AD95" s="1580"/>
      <c r="AE95" s="1557"/>
      <c r="AF95" s="1579"/>
      <c r="AG95" s="1580"/>
      <c r="AH95" s="1557"/>
      <c r="AI95" s="1579"/>
      <c r="AJ95" s="1923"/>
      <c r="AK95" s="314"/>
      <c r="AL95" s="264"/>
      <c r="AM95" s="264"/>
      <c r="AN95" s="264"/>
      <c r="AO95" s="264"/>
      <c r="AP95" s="264"/>
      <c r="AQ95" s="264"/>
      <c r="AR95" s="264"/>
      <c r="AS95" s="264"/>
    </row>
    <row r="96" spans="1:45" ht="12.75" hidden="1" customHeight="1">
      <c r="A96" s="1539"/>
      <c r="B96" s="2065">
        <v>4</v>
      </c>
      <c r="C96" s="2023"/>
      <c r="D96" s="1577"/>
      <c r="E96" s="1577"/>
      <c r="F96" s="1577"/>
      <c r="G96" s="1578"/>
      <c r="H96" s="1926" t="s">
        <v>79</v>
      </c>
      <c r="I96" s="527" t="s">
        <v>47</v>
      </c>
      <c r="J96" s="528"/>
      <c r="K96" s="523"/>
      <c r="L96" s="523"/>
      <c r="M96" s="523"/>
      <c r="N96" s="523"/>
      <c r="O96" s="523"/>
      <c r="P96" s="523"/>
      <c r="Q96" s="523"/>
      <c r="R96" s="523"/>
      <c r="S96" s="523"/>
      <c r="T96" s="523"/>
      <c r="U96" s="523"/>
      <c r="V96" s="529">
        <f t="shared" si="15"/>
        <v>0</v>
      </c>
      <c r="W96" s="2029"/>
      <c r="X96" s="288">
        <f>V96*W96</f>
        <v>0</v>
      </c>
      <c r="Y96" s="1922"/>
      <c r="Z96" s="1577"/>
      <c r="AA96" s="1578"/>
      <c r="AB96" s="1922"/>
      <c r="AC96" s="1577"/>
      <c r="AD96" s="1578"/>
      <c r="AE96" s="1922"/>
      <c r="AF96" s="1577"/>
      <c r="AG96" s="1578"/>
      <c r="AH96" s="1922"/>
      <c r="AI96" s="1577"/>
      <c r="AJ96" s="1747"/>
      <c r="AK96" s="314"/>
      <c r="AL96" s="264"/>
      <c r="AM96" s="264"/>
      <c r="AN96" s="264"/>
      <c r="AO96" s="264"/>
      <c r="AP96" s="264"/>
      <c r="AQ96" s="264"/>
      <c r="AR96" s="264"/>
      <c r="AS96" s="264"/>
    </row>
    <row r="97" spans="1:45" ht="12.75" hidden="1" customHeight="1">
      <c r="A97" s="1539"/>
      <c r="B97" s="1970"/>
      <c r="C97" s="1557"/>
      <c r="D97" s="1579"/>
      <c r="E97" s="1579"/>
      <c r="F97" s="1579"/>
      <c r="G97" s="1580"/>
      <c r="H97" s="1930"/>
      <c r="I97" s="531" t="s">
        <v>48</v>
      </c>
      <c r="J97" s="537"/>
      <c r="K97" s="539"/>
      <c r="L97" s="539"/>
      <c r="M97" s="539"/>
      <c r="N97" s="539"/>
      <c r="O97" s="539"/>
      <c r="P97" s="539"/>
      <c r="Q97" s="539"/>
      <c r="R97" s="539"/>
      <c r="S97" s="539"/>
      <c r="T97" s="539"/>
      <c r="U97" s="539"/>
      <c r="V97" s="540">
        <f t="shared" si="15"/>
        <v>0</v>
      </c>
      <c r="W97" s="2030"/>
      <c r="X97" s="296">
        <f>+V97*W96</f>
        <v>0</v>
      </c>
      <c r="Y97" s="1557"/>
      <c r="Z97" s="1579"/>
      <c r="AA97" s="1580"/>
      <c r="AB97" s="1557"/>
      <c r="AC97" s="1579"/>
      <c r="AD97" s="1580"/>
      <c r="AE97" s="1557"/>
      <c r="AF97" s="1579"/>
      <c r="AG97" s="1580"/>
      <c r="AH97" s="1557"/>
      <c r="AI97" s="1579"/>
      <c r="AJ97" s="1923"/>
      <c r="AK97" s="314"/>
      <c r="AL97" s="264"/>
      <c r="AM97" s="264"/>
      <c r="AN97" s="264"/>
      <c r="AO97" s="264"/>
      <c r="AP97" s="264"/>
      <c r="AQ97" s="264"/>
      <c r="AR97" s="264"/>
      <c r="AS97" s="264"/>
    </row>
    <row r="98" spans="1:45" ht="12.75" hidden="1" customHeight="1">
      <c r="A98" s="1539"/>
      <c r="B98" s="2065">
        <v>5</v>
      </c>
      <c r="C98" s="2023"/>
      <c r="D98" s="1577"/>
      <c r="E98" s="1577"/>
      <c r="F98" s="1577"/>
      <c r="G98" s="1578"/>
      <c r="H98" s="1926" t="s">
        <v>79</v>
      </c>
      <c r="I98" s="527" t="s">
        <v>47</v>
      </c>
      <c r="J98" s="528"/>
      <c r="K98" s="523"/>
      <c r="L98" s="523"/>
      <c r="M98" s="523"/>
      <c r="N98" s="523"/>
      <c r="O98" s="523"/>
      <c r="P98" s="523"/>
      <c r="Q98" s="523"/>
      <c r="R98" s="523"/>
      <c r="S98" s="523"/>
      <c r="T98" s="523"/>
      <c r="U98" s="523"/>
      <c r="V98" s="529">
        <f t="shared" si="15"/>
        <v>0</v>
      </c>
      <c r="W98" s="2029"/>
      <c r="X98" s="288">
        <f>V98*W98</f>
        <v>0</v>
      </c>
      <c r="Y98" s="1922"/>
      <c r="Z98" s="1577"/>
      <c r="AA98" s="1578"/>
      <c r="AB98" s="1922"/>
      <c r="AC98" s="1577"/>
      <c r="AD98" s="1578"/>
      <c r="AE98" s="1922"/>
      <c r="AF98" s="1577"/>
      <c r="AG98" s="1578"/>
      <c r="AH98" s="1922"/>
      <c r="AI98" s="1577"/>
      <c r="AJ98" s="1747"/>
      <c r="AK98" s="314"/>
      <c r="AL98" s="264"/>
      <c r="AM98" s="264"/>
      <c r="AN98" s="264"/>
      <c r="AO98" s="264"/>
      <c r="AP98" s="264"/>
      <c r="AQ98" s="264"/>
      <c r="AR98" s="264"/>
      <c r="AS98" s="264"/>
    </row>
    <row r="99" spans="1:45" ht="12.75" hidden="1" customHeight="1">
      <c r="A99" s="1539"/>
      <c r="B99" s="1970"/>
      <c r="C99" s="1557"/>
      <c r="D99" s="1579"/>
      <c r="E99" s="1579"/>
      <c r="F99" s="1579"/>
      <c r="G99" s="1580"/>
      <c r="H99" s="1930"/>
      <c r="I99" s="531" t="s">
        <v>48</v>
      </c>
      <c r="J99" s="537"/>
      <c r="K99" s="539"/>
      <c r="L99" s="539"/>
      <c r="M99" s="539"/>
      <c r="N99" s="539"/>
      <c r="O99" s="539"/>
      <c r="P99" s="539"/>
      <c r="Q99" s="539"/>
      <c r="R99" s="539"/>
      <c r="S99" s="539"/>
      <c r="T99" s="539"/>
      <c r="U99" s="539"/>
      <c r="V99" s="540">
        <f t="shared" si="15"/>
        <v>0</v>
      </c>
      <c r="W99" s="2030"/>
      <c r="X99" s="296">
        <f>+V99*W98</f>
        <v>0</v>
      </c>
      <c r="Y99" s="1557"/>
      <c r="Z99" s="1579"/>
      <c r="AA99" s="1580"/>
      <c r="AB99" s="1557"/>
      <c r="AC99" s="1579"/>
      <c r="AD99" s="1580"/>
      <c r="AE99" s="1557"/>
      <c r="AF99" s="1579"/>
      <c r="AG99" s="1580"/>
      <c r="AH99" s="1557"/>
      <c r="AI99" s="1579"/>
      <c r="AJ99" s="1923"/>
      <c r="AK99" s="314"/>
      <c r="AL99" s="264"/>
      <c r="AM99" s="264"/>
      <c r="AN99" s="264"/>
      <c r="AO99" s="264"/>
      <c r="AP99" s="264"/>
      <c r="AQ99" s="264"/>
      <c r="AR99" s="264"/>
      <c r="AS99" s="264"/>
    </row>
    <row r="100" spans="1:45" ht="12.75" hidden="1" customHeight="1">
      <c r="A100" s="1539"/>
      <c r="B100" s="2065">
        <v>6</v>
      </c>
      <c r="C100" s="2023"/>
      <c r="D100" s="1577"/>
      <c r="E100" s="1577"/>
      <c r="F100" s="1577"/>
      <c r="G100" s="1578"/>
      <c r="H100" s="1926" t="s">
        <v>79</v>
      </c>
      <c r="I100" s="527" t="s">
        <v>47</v>
      </c>
      <c r="J100" s="528"/>
      <c r="K100" s="523"/>
      <c r="L100" s="523"/>
      <c r="M100" s="523"/>
      <c r="N100" s="523"/>
      <c r="O100" s="523"/>
      <c r="P100" s="523"/>
      <c r="Q100" s="523"/>
      <c r="R100" s="523"/>
      <c r="S100" s="523"/>
      <c r="T100" s="523"/>
      <c r="U100" s="523"/>
      <c r="V100" s="529">
        <f t="shared" si="15"/>
        <v>0</v>
      </c>
      <c r="W100" s="2029"/>
      <c r="X100" s="288">
        <f>V100*W100</f>
        <v>0</v>
      </c>
      <c r="Y100" s="1922"/>
      <c r="Z100" s="1577"/>
      <c r="AA100" s="1578"/>
      <c r="AB100" s="1922"/>
      <c r="AC100" s="1577"/>
      <c r="AD100" s="1578"/>
      <c r="AE100" s="1922"/>
      <c r="AF100" s="1577"/>
      <c r="AG100" s="1578"/>
      <c r="AH100" s="1922"/>
      <c r="AI100" s="1577"/>
      <c r="AJ100" s="1747"/>
      <c r="AK100" s="314"/>
      <c r="AL100" s="264"/>
      <c r="AM100" s="264"/>
      <c r="AN100" s="264"/>
      <c r="AO100" s="264"/>
      <c r="AP100" s="264"/>
      <c r="AQ100" s="264"/>
      <c r="AR100" s="264"/>
      <c r="AS100" s="264"/>
    </row>
    <row r="101" spans="1:45" ht="12.75" hidden="1" customHeight="1">
      <c r="A101" s="1539"/>
      <c r="B101" s="1970"/>
      <c r="C101" s="1557"/>
      <c r="D101" s="1579"/>
      <c r="E101" s="1579"/>
      <c r="F101" s="1579"/>
      <c r="G101" s="1580"/>
      <c r="H101" s="1930"/>
      <c r="I101" s="531" t="s">
        <v>48</v>
      </c>
      <c r="J101" s="537"/>
      <c r="K101" s="539"/>
      <c r="L101" s="539"/>
      <c r="M101" s="539"/>
      <c r="N101" s="539"/>
      <c r="O101" s="539"/>
      <c r="P101" s="539"/>
      <c r="Q101" s="539"/>
      <c r="R101" s="539"/>
      <c r="S101" s="539"/>
      <c r="T101" s="539"/>
      <c r="U101" s="539"/>
      <c r="V101" s="540">
        <f t="shared" si="15"/>
        <v>0</v>
      </c>
      <c r="W101" s="2030"/>
      <c r="X101" s="296">
        <f>+V101*W100</f>
        <v>0</v>
      </c>
      <c r="Y101" s="1557"/>
      <c r="Z101" s="1579"/>
      <c r="AA101" s="1580"/>
      <c r="AB101" s="1557"/>
      <c r="AC101" s="1579"/>
      <c r="AD101" s="1580"/>
      <c r="AE101" s="1557"/>
      <c r="AF101" s="1579"/>
      <c r="AG101" s="1580"/>
      <c r="AH101" s="1557"/>
      <c r="AI101" s="1579"/>
      <c r="AJ101" s="1923"/>
      <c r="AK101" s="314"/>
      <c r="AL101" s="264"/>
      <c r="AM101" s="264"/>
      <c r="AN101" s="264"/>
      <c r="AO101" s="264"/>
      <c r="AP101" s="264"/>
      <c r="AQ101" s="264"/>
      <c r="AR101" s="264"/>
      <c r="AS101" s="264"/>
    </row>
    <row r="102" spans="1:45" ht="12.75" hidden="1" customHeight="1">
      <c r="A102" s="1539"/>
      <c r="B102" s="2065">
        <v>7</v>
      </c>
      <c r="C102" s="2023"/>
      <c r="D102" s="1577"/>
      <c r="E102" s="1577"/>
      <c r="F102" s="1577"/>
      <c r="G102" s="1578"/>
      <c r="H102" s="1926" t="s">
        <v>79</v>
      </c>
      <c r="I102" s="527" t="s">
        <v>47</v>
      </c>
      <c r="J102" s="528"/>
      <c r="K102" s="523"/>
      <c r="L102" s="523"/>
      <c r="M102" s="523"/>
      <c r="N102" s="523"/>
      <c r="O102" s="523"/>
      <c r="P102" s="523"/>
      <c r="Q102" s="523"/>
      <c r="R102" s="523"/>
      <c r="S102" s="523"/>
      <c r="T102" s="523"/>
      <c r="U102" s="523"/>
      <c r="V102" s="529">
        <f t="shared" si="15"/>
        <v>0</v>
      </c>
      <c r="W102" s="2029"/>
      <c r="X102" s="288">
        <f>V102*W102</f>
        <v>0</v>
      </c>
      <c r="Y102" s="1922"/>
      <c r="Z102" s="1577"/>
      <c r="AA102" s="1578"/>
      <c r="AB102" s="1922"/>
      <c r="AC102" s="1577"/>
      <c r="AD102" s="1578"/>
      <c r="AE102" s="1922"/>
      <c r="AF102" s="1577"/>
      <c r="AG102" s="1578"/>
      <c r="AH102" s="1922"/>
      <c r="AI102" s="1577"/>
      <c r="AJ102" s="1747"/>
      <c r="AK102" s="314"/>
      <c r="AL102" s="264"/>
      <c r="AM102" s="264"/>
      <c r="AN102" s="264"/>
      <c r="AO102" s="264"/>
      <c r="AP102" s="264"/>
      <c r="AQ102" s="264"/>
      <c r="AR102" s="264"/>
      <c r="AS102" s="264"/>
    </row>
    <row r="103" spans="1:45" ht="12.75" hidden="1" customHeight="1">
      <c r="A103" s="1539"/>
      <c r="B103" s="1970"/>
      <c r="C103" s="1557"/>
      <c r="D103" s="1579"/>
      <c r="E103" s="1579"/>
      <c r="F103" s="1579"/>
      <c r="G103" s="1580"/>
      <c r="H103" s="1930"/>
      <c r="I103" s="531" t="s">
        <v>48</v>
      </c>
      <c r="J103" s="537"/>
      <c r="K103" s="539"/>
      <c r="L103" s="539"/>
      <c r="M103" s="539"/>
      <c r="N103" s="539"/>
      <c r="O103" s="539"/>
      <c r="P103" s="539"/>
      <c r="Q103" s="539"/>
      <c r="R103" s="539"/>
      <c r="S103" s="539"/>
      <c r="T103" s="539"/>
      <c r="U103" s="539"/>
      <c r="V103" s="540">
        <f t="shared" si="15"/>
        <v>0</v>
      </c>
      <c r="W103" s="2030"/>
      <c r="X103" s="296">
        <f>+V103*W102</f>
        <v>0</v>
      </c>
      <c r="Y103" s="1557"/>
      <c r="Z103" s="1579"/>
      <c r="AA103" s="1580"/>
      <c r="AB103" s="1557"/>
      <c r="AC103" s="1579"/>
      <c r="AD103" s="1580"/>
      <c r="AE103" s="1557"/>
      <c r="AF103" s="1579"/>
      <c r="AG103" s="1580"/>
      <c r="AH103" s="1557"/>
      <c r="AI103" s="1579"/>
      <c r="AJ103" s="1923"/>
      <c r="AK103" s="314"/>
      <c r="AL103" s="264"/>
      <c r="AM103" s="264"/>
      <c r="AN103" s="264"/>
      <c r="AO103" s="264"/>
      <c r="AP103" s="264"/>
      <c r="AQ103" s="264"/>
      <c r="AR103" s="264"/>
      <c r="AS103" s="264"/>
    </row>
    <row r="104" spans="1:45" ht="12.75" customHeight="1">
      <c r="A104" s="1539"/>
      <c r="B104" s="1944" t="s">
        <v>85</v>
      </c>
      <c r="C104" s="1577"/>
      <c r="D104" s="1577"/>
      <c r="E104" s="1577"/>
      <c r="F104" s="1577"/>
      <c r="G104" s="1578"/>
      <c r="H104" s="2033" t="s">
        <v>79</v>
      </c>
      <c r="I104" s="541" t="s">
        <v>47</v>
      </c>
      <c r="J104" s="542">
        <f t="shared" ref="J104:U104" si="16">+J90*$W90+J92*$W92+J94*$W94+J96*$W96+J98*$W98+J100*$W100+J102*$W102</f>
        <v>0</v>
      </c>
      <c r="K104" s="542">
        <f t="shared" si="16"/>
        <v>0</v>
      </c>
      <c r="L104" s="542">
        <f t="shared" si="16"/>
        <v>0</v>
      </c>
      <c r="M104" s="542">
        <f t="shared" si="16"/>
        <v>0.33</v>
      </c>
      <c r="N104" s="542">
        <f t="shared" si="16"/>
        <v>0</v>
      </c>
      <c r="O104" s="542">
        <f t="shared" si="16"/>
        <v>0</v>
      </c>
      <c r="P104" s="542">
        <f t="shared" si="16"/>
        <v>0</v>
      </c>
      <c r="Q104" s="542">
        <f t="shared" si="16"/>
        <v>0.34</v>
      </c>
      <c r="R104" s="542">
        <f t="shared" si="16"/>
        <v>0</v>
      </c>
      <c r="S104" s="542">
        <f t="shared" si="16"/>
        <v>0</v>
      </c>
      <c r="T104" s="542">
        <f t="shared" si="16"/>
        <v>0</v>
      </c>
      <c r="U104" s="542">
        <f t="shared" si="16"/>
        <v>0.33</v>
      </c>
      <c r="V104" s="529">
        <f t="shared" si="15"/>
        <v>1</v>
      </c>
      <c r="W104" s="2039">
        <f>SUM(W90:W103)</f>
        <v>1</v>
      </c>
      <c r="X104" s="288">
        <f>V104*W104</f>
        <v>1</v>
      </c>
      <c r="Y104" s="1924"/>
      <c r="Z104" s="1577"/>
      <c r="AA104" s="1578"/>
      <c r="AB104" s="1924"/>
      <c r="AC104" s="1577"/>
      <c r="AD104" s="1578"/>
      <c r="AE104" s="1924"/>
      <c r="AF104" s="1577"/>
      <c r="AG104" s="1578"/>
      <c r="AH104" s="1924"/>
      <c r="AI104" s="1577"/>
      <c r="AJ104" s="1747"/>
      <c r="AK104" s="314"/>
      <c r="AL104" s="264"/>
      <c r="AM104" s="264"/>
      <c r="AN104" s="264"/>
      <c r="AO104" s="264"/>
      <c r="AP104" s="264"/>
      <c r="AQ104" s="264"/>
      <c r="AR104" s="264"/>
      <c r="AS104" s="264"/>
    </row>
    <row r="105" spans="1:45" ht="12.75" customHeight="1">
      <c r="A105" s="1540"/>
      <c r="B105" s="1537"/>
      <c r="C105" s="1550"/>
      <c r="D105" s="1550"/>
      <c r="E105" s="1550"/>
      <c r="F105" s="1550"/>
      <c r="G105" s="1551"/>
      <c r="H105" s="2038"/>
      <c r="I105" s="556" t="s">
        <v>48</v>
      </c>
      <c r="J105" s="557">
        <f t="shared" ref="J105:U105" si="17">+J91*$W90+J93*$W92+J95*$W94+J97*$W96+J99*$W98+J101*$W100+J103*$W102</f>
        <v>0</v>
      </c>
      <c r="K105" s="557">
        <f t="shared" si="17"/>
        <v>0</v>
      </c>
      <c r="L105" s="557">
        <f t="shared" si="17"/>
        <v>0</v>
      </c>
      <c r="M105" s="557">
        <f t="shared" si="17"/>
        <v>0</v>
      </c>
      <c r="N105" s="557">
        <f t="shared" si="17"/>
        <v>0</v>
      </c>
      <c r="O105" s="557">
        <f t="shared" si="17"/>
        <v>0.5</v>
      </c>
      <c r="P105" s="557">
        <f t="shared" si="17"/>
        <v>0</v>
      </c>
      <c r="Q105" s="557">
        <f t="shared" si="17"/>
        <v>0.5</v>
      </c>
      <c r="R105" s="557">
        <f t="shared" si="17"/>
        <v>0</v>
      </c>
      <c r="S105" s="557">
        <f t="shared" si="17"/>
        <v>0</v>
      </c>
      <c r="T105" s="557">
        <f t="shared" si="17"/>
        <v>0</v>
      </c>
      <c r="U105" s="557">
        <f t="shared" si="17"/>
        <v>0</v>
      </c>
      <c r="V105" s="559">
        <f t="shared" si="15"/>
        <v>1</v>
      </c>
      <c r="W105" s="2040"/>
      <c r="X105" s="560">
        <f>+V105*W104</f>
        <v>1</v>
      </c>
      <c r="Y105" s="1537"/>
      <c r="Z105" s="1550"/>
      <c r="AA105" s="1551"/>
      <c r="AB105" s="1537"/>
      <c r="AC105" s="1550"/>
      <c r="AD105" s="1551"/>
      <c r="AE105" s="1537"/>
      <c r="AF105" s="1550"/>
      <c r="AG105" s="1551"/>
      <c r="AH105" s="1537"/>
      <c r="AI105" s="1550"/>
      <c r="AJ105" s="1721"/>
      <c r="AK105" s="314"/>
      <c r="AL105" s="264"/>
      <c r="AM105" s="264"/>
      <c r="AN105" s="264"/>
      <c r="AO105" s="264"/>
      <c r="AP105" s="264"/>
      <c r="AQ105" s="264"/>
      <c r="AR105" s="264"/>
      <c r="AS105" s="264"/>
    </row>
    <row r="106" spans="1:45" ht="12.75" customHeight="1">
      <c r="A106" s="1967" t="s">
        <v>106</v>
      </c>
      <c r="B106" s="1555"/>
      <c r="C106" s="255" t="s">
        <v>107</v>
      </c>
      <c r="D106" s="255" t="s">
        <v>108</v>
      </c>
      <c r="E106" s="255" t="s">
        <v>28</v>
      </c>
      <c r="F106" s="255" t="s">
        <v>109</v>
      </c>
      <c r="G106" s="256" t="s">
        <v>110</v>
      </c>
      <c r="H106" s="1935" t="s">
        <v>111</v>
      </c>
      <c r="I106" s="1937"/>
      <c r="J106" s="261" t="s">
        <v>63</v>
      </c>
      <c r="K106" s="261" t="s">
        <v>64</v>
      </c>
      <c r="L106" s="261" t="s">
        <v>65</v>
      </c>
      <c r="M106" s="261" t="s">
        <v>66</v>
      </c>
      <c r="N106" s="261" t="s">
        <v>67</v>
      </c>
      <c r="O106" s="261" t="s">
        <v>68</v>
      </c>
      <c r="P106" s="261" t="s">
        <v>69</v>
      </c>
      <c r="Q106" s="261" t="s">
        <v>70</v>
      </c>
      <c r="R106" s="261" t="s">
        <v>71</v>
      </c>
      <c r="S106" s="261" t="s">
        <v>72</v>
      </c>
      <c r="T106" s="261" t="s">
        <v>73</v>
      </c>
      <c r="U106" s="261" t="s">
        <v>74</v>
      </c>
      <c r="V106" s="261" t="s">
        <v>75</v>
      </c>
      <c r="W106" s="261" t="s">
        <v>76</v>
      </c>
      <c r="X106" s="261" t="s">
        <v>77</v>
      </c>
      <c r="Y106" s="1935" t="s">
        <v>112</v>
      </c>
      <c r="Z106" s="1936"/>
      <c r="AA106" s="1937"/>
      <c r="AB106" s="1935" t="s">
        <v>116</v>
      </c>
      <c r="AC106" s="1936"/>
      <c r="AD106" s="1937"/>
      <c r="AE106" s="1935" t="s">
        <v>120</v>
      </c>
      <c r="AF106" s="1936"/>
      <c r="AG106" s="1937"/>
      <c r="AH106" s="1935" t="s">
        <v>740</v>
      </c>
      <c r="AI106" s="1936"/>
      <c r="AJ106" s="1954"/>
      <c r="AK106" s="314"/>
      <c r="AL106" s="264"/>
      <c r="AM106" s="264"/>
      <c r="AN106" s="264"/>
      <c r="AO106" s="264"/>
      <c r="AP106" s="264"/>
      <c r="AQ106" s="264"/>
      <c r="AR106" s="264"/>
      <c r="AS106" s="264"/>
    </row>
    <row r="107" spans="1:45" ht="33.75" customHeight="1">
      <c r="A107" s="1733"/>
      <c r="B107" s="1548"/>
      <c r="C107" s="1932" t="s">
        <v>1578</v>
      </c>
      <c r="D107" s="1932" t="s">
        <v>1891</v>
      </c>
      <c r="E107" s="1932">
        <v>15</v>
      </c>
      <c r="F107" s="1932" t="s">
        <v>1948</v>
      </c>
      <c r="G107" s="1932" t="s">
        <v>1580</v>
      </c>
      <c r="H107" s="1951" t="s">
        <v>47</v>
      </c>
      <c r="I107" s="1583"/>
      <c r="J107" s="637"/>
      <c r="K107" s="268"/>
      <c r="L107" s="637"/>
      <c r="M107" s="268">
        <v>5</v>
      </c>
      <c r="N107" s="637"/>
      <c r="O107" s="268"/>
      <c r="P107" s="637"/>
      <c r="Q107" s="268">
        <v>5</v>
      </c>
      <c r="R107" s="637"/>
      <c r="S107" s="268"/>
      <c r="T107" s="637"/>
      <c r="U107" s="268">
        <v>5</v>
      </c>
      <c r="V107" s="695">
        <f t="shared" ref="V107:V108" si="18">SUM(J107:U107)</f>
        <v>15</v>
      </c>
      <c r="W107" s="1964">
        <v>0.2</v>
      </c>
      <c r="X107" s="524">
        <f>+(V107/V107)*W107</f>
        <v>0.2</v>
      </c>
      <c r="Y107" s="1956"/>
      <c r="Z107" s="1577"/>
      <c r="AA107" s="1578"/>
      <c r="AB107" s="1956" t="s">
        <v>1950</v>
      </c>
      <c r="AC107" s="1577"/>
      <c r="AD107" s="1578"/>
      <c r="AE107" s="1956" t="s">
        <v>1951</v>
      </c>
      <c r="AF107" s="1577"/>
      <c r="AG107" s="1578"/>
      <c r="AH107" s="1956"/>
      <c r="AI107" s="1577"/>
      <c r="AJ107" s="1578"/>
      <c r="AK107" s="314"/>
      <c r="AL107" s="264"/>
      <c r="AM107" s="264"/>
      <c r="AN107" s="264"/>
      <c r="AO107" s="264"/>
      <c r="AP107" s="264"/>
      <c r="AQ107" s="264"/>
      <c r="AR107" s="264"/>
      <c r="AS107" s="264"/>
    </row>
    <row r="108" spans="1:45" ht="33.75" customHeight="1">
      <c r="A108" s="1968"/>
      <c r="B108" s="1580"/>
      <c r="C108" s="1558"/>
      <c r="D108" s="1558"/>
      <c r="E108" s="1558"/>
      <c r="F108" s="1558"/>
      <c r="G108" s="1558"/>
      <c r="H108" s="1942" t="s">
        <v>78</v>
      </c>
      <c r="I108" s="1580"/>
      <c r="J108" s="638"/>
      <c r="K108" s="837"/>
      <c r="L108" s="638"/>
      <c r="M108" s="837"/>
      <c r="N108" s="638"/>
      <c r="O108" s="276">
        <v>10</v>
      </c>
      <c r="P108" s="638"/>
      <c r="Q108" s="276">
        <v>3</v>
      </c>
      <c r="R108" s="638"/>
      <c r="S108" s="837"/>
      <c r="T108" s="638"/>
      <c r="U108" s="837"/>
      <c r="V108" s="700">
        <f t="shared" si="18"/>
        <v>13</v>
      </c>
      <c r="W108" s="1558"/>
      <c r="X108" s="524">
        <f>+V108/V107*W107</f>
        <v>0.17333333333333334</v>
      </c>
      <c r="Y108" s="1557"/>
      <c r="Z108" s="1579"/>
      <c r="AA108" s="1580"/>
      <c r="AB108" s="1557"/>
      <c r="AC108" s="1579"/>
      <c r="AD108" s="1580"/>
      <c r="AE108" s="1557"/>
      <c r="AF108" s="1579"/>
      <c r="AG108" s="1580"/>
      <c r="AH108" s="1557"/>
      <c r="AI108" s="1579"/>
      <c r="AJ108" s="1580"/>
      <c r="AK108" s="314"/>
      <c r="AL108" s="264"/>
      <c r="AM108" s="264"/>
      <c r="AN108" s="264"/>
      <c r="AO108" s="264"/>
      <c r="AP108" s="264"/>
      <c r="AQ108" s="264"/>
      <c r="AR108" s="264"/>
      <c r="AS108" s="264"/>
    </row>
    <row r="109" spans="1:45" ht="21" customHeight="1">
      <c r="A109" s="1948" t="s">
        <v>1955</v>
      </c>
      <c r="B109" s="1952" t="s">
        <v>34</v>
      </c>
      <c r="C109" s="1582"/>
      <c r="D109" s="1582"/>
      <c r="E109" s="1582"/>
      <c r="F109" s="1582"/>
      <c r="G109" s="1582"/>
      <c r="H109" s="1582"/>
      <c r="I109" s="1582"/>
      <c r="J109" s="1582"/>
      <c r="K109" s="1582"/>
      <c r="L109" s="1582"/>
      <c r="M109" s="1582"/>
      <c r="N109" s="1582"/>
      <c r="O109" s="1582"/>
      <c r="P109" s="1582"/>
      <c r="Q109" s="1582"/>
      <c r="R109" s="1582"/>
      <c r="S109" s="1582"/>
      <c r="T109" s="1582"/>
      <c r="U109" s="1582"/>
      <c r="V109" s="1582"/>
      <c r="W109" s="1582"/>
      <c r="X109" s="1582"/>
      <c r="Y109" s="1582"/>
      <c r="Z109" s="1582"/>
      <c r="AA109" s="1582"/>
      <c r="AB109" s="1582"/>
      <c r="AC109" s="1582"/>
      <c r="AD109" s="1582"/>
      <c r="AE109" s="1582"/>
      <c r="AF109" s="1582"/>
      <c r="AG109" s="1582"/>
      <c r="AH109" s="1582"/>
      <c r="AI109" s="1582"/>
      <c r="AJ109" s="1751"/>
      <c r="AK109" s="314"/>
      <c r="AL109" s="264"/>
      <c r="AM109" s="264"/>
      <c r="AN109" s="264"/>
      <c r="AO109" s="264"/>
      <c r="AP109" s="264"/>
      <c r="AQ109" s="264"/>
      <c r="AR109" s="264"/>
      <c r="AS109" s="264"/>
    </row>
    <row r="110" spans="1:45" ht="23.25" customHeight="1">
      <c r="A110" s="1539"/>
      <c r="B110" s="2065">
        <v>1</v>
      </c>
      <c r="C110" s="1928" t="s">
        <v>1956</v>
      </c>
      <c r="D110" s="1577"/>
      <c r="E110" s="1577"/>
      <c r="F110" s="1577"/>
      <c r="G110" s="1578"/>
      <c r="H110" s="1926" t="s">
        <v>79</v>
      </c>
      <c r="I110" s="527" t="s">
        <v>47</v>
      </c>
      <c r="J110" s="528"/>
      <c r="K110" s="523"/>
      <c r="L110" s="523"/>
      <c r="M110" s="523">
        <v>0.33</v>
      </c>
      <c r="N110" s="523"/>
      <c r="O110" s="523"/>
      <c r="P110" s="523"/>
      <c r="Q110" s="523">
        <v>0.34</v>
      </c>
      <c r="R110" s="523"/>
      <c r="S110" s="523"/>
      <c r="T110" s="523"/>
      <c r="U110" s="523">
        <v>0.33</v>
      </c>
      <c r="V110" s="529">
        <f t="shared" ref="V110:V125" si="19">SUM(J110:U110)</f>
        <v>1</v>
      </c>
      <c r="W110" s="2029">
        <v>1</v>
      </c>
      <c r="X110" s="288">
        <f>V110*W110</f>
        <v>1</v>
      </c>
      <c r="Y110" s="1922"/>
      <c r="Z110" s="1577"/>
      <c r="AA110" s="1578"/>
      <c r="AB110" s="2024" t="s">
        <v>1950</v>
      </c>
      <c r="AC110" s="1577"/>
      <c r="AD110" s="1578"/>
      <c r="AE110" s="2024" t="s">
        <v>1951</v>
      </c>
      <c r="AF110" s="1577"/>
      <c r="AG110" s="1578"/>
      <c r="AH110" s="1922"/>
      <c r="AI110" s="1577"/>
      <c r="AJ110" s="1747"/>
      <c r="AK110" s="314"/>
      <c r="AL110" s="264"/>
      <c r="AM110" s="264"/>
      <c r="AN110" s="264"/>
      <c r="AO110" s="264"/>
      <c r="AP110" s="264"/>
      <c r="AQ110" s="264"/>
      <c r="AR110" s="264"/>
      <c r="AS110" s="264"/>
    </row>
    <row r="111" spans="1:45" ht="23.25" customHeight="1">
      <c r="A111" s="1539"/>
      <c r="B111" s="1970"/>
      <c r="C111" s="1557"/>
      <c r="D111" s="1579"/>
      <c r="E111" s="1579"/>
      <c r="F111" s="1579"/>
      <c r="G111" s="1580"/>
      <c r="H111" s="1930"/>
      <c r="I111" s="531" t="s">
        <v>48</v>
      </c>
      <c r="J111" s="532"/>
      <c r="K111" s="525"/>
      <c r="L111" s="525"/>
      <c r="M111" s="533"/>
      <c r="N111" s="525"/>
      <c r="O111" s="533">
        <v>0.5</v>
      </c>
      <c r="P111" s="525"/>
      <c r="Q111" s="533">
        <v>0.36</v>
      </c>
      <c r="R111" s="525"/>
      <c r="S111" s="525"/>
      <c r="T111" s="525"/>
      <c r="U111" s="525"/>
      <c r="V111" s="534">
        <f t="shared" si="19"/>
        <v>0.86</v>
      </c>
      <c r="W111" s="2030"/>
      <c r="X111" s="296">
        <f>+V111*W110</f>
        <v>0.86</v>
      </c>
      <c r="Y111" s="1557"/>
      <c r="Z111" s="1579"/>
      <c r="AA111" s="1580"/>
      <c r="AB111" s="1557"/>
      <c r="AC111" s="1579"/>
      <c r="AD111" s="1580"/>
      <c r="AE111" s="1557"/>
      <c r="AF111" s="1579"/>
      <c r="AG111" s="1580"/>
      <c r="AH111" s="1557"/>
      <c r="AI111" s="1579"/>
      <c r="AJ111" s="1923"/>
      <c r="AK111" s="314"/>
      <c r="AL111" s="264"/>
      <c r="AM111" s="264"/>
      <c r="AN111" s="264"/>
      <c r="AO111" s="264"/>
      <c r="AP111" s="264"/>
      <c r="AQ111" s="264"/>
      <c r="AR111" s="264"/>
      <c r="AS111" s="264"/>
    </row>
    <row r="112" spans="1:45" ht="12.75" hidden="1" customHeight="1">
      <c r="A112" s="1539"/>
      <c r="B112" s="2065">
        <v>2</v>
      </c>
      <c r="C112" s="2023"/>
      <c r="D112" s="1577"/>
      <c r="E112" s="1577"/>
      <c r="F112" s="1577"/>
      <c r="G112" s="1578"/>
      <c r="H112" s="1926" t="s">
        <v>79</v>
      </c>
      <c r="I112" s="527" t="s">
        <v>47</v>
      </c>
      <c r="J112" s="528"/>
      <c r="K112" s="523"/>
      <c r="L112" s="523"/>
      <c r="M112" s="523"/>
      <c r="N112" s="523"/>
      <c r="O112" s="523"/>
      <c r="P112" s="523"/>
      <c r="Q112" s="523"/>
      <c r="R112" s="523"/>
      <c r="S112" s="523"/>
      <c r="T112" s="523"/>
      <c r="U112" s="523"/>
      <c r="V112" s="529">
        <f t="shared" si="19"/>
        <v>0</v>
      </c>
      <c r="W112" s="2029"/>
      <c r="X112" s="288">
        <f>V112*W112</f>
        <v>0</v>
      </c>
      <c r="Y112" s="1922"/>
      <c r="Z112" s="1577"/>
      <c r="AA112" s="1578"/>
      <c r="AB112" s="1922"/>
      <c r="AC112" s="1577"/>
      <c r="AD112" s="1578"/>
      <c r="AE112" s="1922"/>
      <c r="AF112" s="1577"/>
      <c r="AG112" s="1578"/>
      <c r="AH112" s="1922"/>
      <c r="AI112" s="1577"/>
      <c r="AJ112" s="1747"/>
      <c r="AK112" s="314"/>
      <c r="AL112" s="264"/>
      <c r="AM112" s="264"/>
      <c r="AN112" s="264"/>
      <c r="AO112" s="264"/>
      <c r="AP112" s="264"/>
      <c r="AQ112" s="264"/>
      <c r="AR112" s="264"/>
      <c r="AS112" s="264"/>
    </row>
    <row r="113" spans="1:45" ht="12.75" hidden="1" customHeight="1">
      <c r="A113" s="1539"/>
      <c r="B113" s="1970"/>
      <c r="C113" s="1557"/>
      <c r="D113" s="1579"/>
      <c r="E113" s="1579"/>
      <c r="F113" s="1579"/>
      <c r="G113" s="1580"/>
      <c r="H113" s="1930"/>
      <c r="I113" s="531" t="s">
        <v>48</v>
      </c>
      <c r="J113" s="537"/>
      <c r="K113" s="539"/>
      <c r="L113" s="539"/>
      <c r="M113" s="539"/>
      <c r="N113" s="539"/>
      <c r="O113" s="539"/>
      <c r="P113" s="539"/>
      <c r="Q113" s="539"/>
      <c r="R113" s="539"/>
      <c r="S113" s="539"/>
      <c r="T113" s="539"/>
      <c r="U113" s="539"/>
      <c r="V113" s="540">
        <f t="shared" si="19"/>
        <v>0</v>
      </c>
      <c r="W113" s="2030"/>
      <c r="X113" s="296">
        <f>+V113*W112</f>
        <v>0</v>
      </c>
      <c r="Y113" s="1557"/>
      <c r="Z113" s="1579"/>
      <c r="AA113" s="1580"/>
      <c r="AB113" s="1557"/>
      <c r="AC113" s="1579"/>
      <c r="AD113" s="1580"/>
      <c r="AE113" s="1557"/>
      <c r="AF113" s="1579"/>
      <c r="AG113" s="1580"/>
      <c r="AH113" s="1557"/>
      <c r="AI113" s="1579"/>
      <c r="AJ113" s="1923"/>
      <c r="AK113" s="314"/>
      <c r="AL113" s="264"/>
      <c r="AM113" s="264"/>
      <c r="AN113" s="264"/>
      <c r="AO113" s="264"/>
      <c r="AP113" s="264"/>
      <c r="AQ113" s="264"/>
      <c r="AR113" s="264"/>
      <c r="AS113" s="264"/>
    </row>
    <row r="114" spans="1:45" ht="12.75" hidden="1" customHeight="1">
      <c r="A114" s="1539"/>
      <c r="B114" s="2065">
        <v>3</v>
      </c>
      <c r="C114" s="2023"/>
      <c r="D114" s="1577"/>
      <c r="E114" s="1577"/>
      <c r="F114" s="1577"/>
      <c r="G114" s="1578"/>
      <c r="H114" s="1926" t="s">
        <v>79</v>
      </c>
      <c r="I114" s="527" t="s">
        <v>47</v>
      </c>
      <c r="J114" s="528"/>
      <c r="K114" s="523"/>
      <c r="L114" s="523"/>
      <c r="M114" s="523"/>
      <c r="N114" s="523"/>
      <c r="O114" s="523"/>
      <c r="P114" s="523"/>
      <c r="Q114" s="523"/>
      <c r="R114" s="523"/>
      <c r="S114" s="523"/>
      <c r="T114" s="523"/>
      <c r="U114" s="523"/>
      <c r="V114" s="529">
        <f t="shared" si="19"/>
        <v>0</v>
      </c>
      <c r="W114" s="2029"/>
      <c r="X114" s="288">
        <f>V114*W114</f>
        <v>0</v>
      </c>
      <c r="Y114" s="1922"/>
      <c r="Z114" s="1577"/>
      <c r="AA114" s="1578"/>
      <c r="AB114" s="1922"/>
      <c r="AC114" s="1577"/>
      <c r="AD114" s="1578"/>
      <c r="AE114" s="1922"/>
      <c r="AF114" s="1577"/>
      <c r="AG114" s="1578"/>
      <c r="AH114" s="1922"/>
      <c r="AI114" s="1577"/>
      <c r="AJ114" s="1747"/>
      <c r="AK114" s="314"/>
      <c r="AL114" s="264"/>
      <c r="AM114" s="264"/>
      <c r="AN114" s="264"/>
      <c r="AO114" s="264"/>
      <c r="AP114" s="264"/>
      <c r="AQ114" s="264"/>
      <c r="AR114" s="264"/>
      <c r="AS114" s="264"/>
    </row>
    <row r="115" spans="1:45" ht="12.75" hidden="1" customHeight="1">
      <c r="A115" s="1539"/>
      <c r="B115" s="1970"/>
      <c r="C115" s="1557"/>
      <c r="D115" s="1579"/>
      <c r="E115" s="1579"/>
      <c r="F115" s="1579"/>
      <c r="G115" s="1580"/>
      <c r="H115" s="1930"/>
      <c r="I115" s="531" t="s">
        <v>48</v>
      </c>
      <c r="J115" s="537"/>
      <c r="K115" s="539"/>
      <c r="L115" s="539"/>
      <c r="M115" s="539"/>
      <c r="N115" s="539"/>
      <c r="O115" s="539"/>
      <c r="P115" s="539"/>
      <c r="Q115" s="539"/>
      <c r="R115" s="539"/>
      <c r="S115" s="539"/>
      <c r="T115" s="539"/>
      <c r="U115" s="539"/>
      <c r="V115" s="540">
        <f t="shared" si="19"/>
        <v>0</v>
      </c>
      <c r="W115" s="2030"/>
      <c r="X115" s="296">
        <f>+V115*W114</f>
        <v>0</v>
      </c>
      <c r="Y115" s="1557"/>
      <c r="Z115" s="1579"/>
      <c r="AA115" s="1580"/>
      <c r="AB115" s="1557"/>
      <c r="AC115" s="1579"/>
      <c r="AD115" s="1580"/>
      <c r="AE115" s="1557"/>
      <c r="AF115" s="1579"/>
      <c r="AG115" s="1580"/>
      <c r="AH115" s="1557"/>
      <c r="AI115" s="1579"/>
      <c r="AJ115" s="1923"/>
      <c r="AK115" s="314"/>
      <c r="AL115" s="264"/>
      <c r="AM115" s="264"/>
      <c r="AN115" s="264"/>
      <c r="AO115" s="264"/>
      <c r="AP115" s="264"/>
      <c r="AQ115" s="264"/>
      <c r="AR115" s="264"/>
      <c r="AS115" s="264"/>
    </row>
    <row r="116" spans="1:45" ht="12.75" hidden="1" customHeight="1">
      <c r="A116" s="1539"/>
      <c r="B116" s="2065">
        <v>4</v>
      </c>
      <c r="C116" s="2023"/>
      <c r="D116" s="1577"/>
      <c r="E116" s="1577"/>
      <c r="F116" s="1577"/>
      <c r="G116" s="1578"/>
      <c r="H116" s="1926" t="s">
        <v>79</v>
      </c>
      <c r="I116" s="527" t="s">
        <v>47</v>
      </c>
      <c r="J116" s="528"/>
      <c r="K116" s="523"/>
      <c r="L116" s="523"/>
      <c r="M116" s="523"/>
      <c r="N116" s="523"/>
      <c r="O116" s="523"/>
      <c r="P116" s="523"/>
      <c r="Q116" s="523"/>
      <c r="R116" s="523"/>
      <c r="S116" s="523"/>
      <c r="T116" s="523"/>
      <c r="U116" s="523"/>
      <c r="V116" s="529">
        <f t="shared" si="19"/>
        <v>0</v>
      </c>
      <c r="W116" s="2029"/>
      <c r="X116" s="288">
        <f>V116*W116</f>
        <v>0</v>
      </c>
      <c r="Y116" s="1922"/>
      <c r="Z116" s="1577"/>
      <c r="AA116" s="1578"/>
      <c r="AB116" s="1922"/>
      <c r="AC116" s="1577"/>
      <c r="AD116" s="1578"/>
      <c r="AE116" s="1922"/>
      <c r="AF116" s="1577"/>
      <c r="AG116" s="1578"/>
      <c r="AH116" s="1922"/>
      <c r="AI116" s="1577"/>
      <c r="AJ116" s="1747"/>
      <c r="AK116" s="314"/>
      <c r="AL116" s="264"/>
      <c r="AM116" s="264"/>
      <c r="AN116" s="264"/>
      <c r="AO116" s="264"/>
      <c r="AP116" s="264"/>
      <c r="AQ116" s="264"/>
      <c r="AR116" s="264"/>
      <c r="AS116" s="264"/>
    </row>
    <row r="117" spans="1:45" ht="12.75" hidden="1" customHeight="1">
      <c r="A117" s="1539"/>
      <c r="B117" s="1970"/>
      <c r="C117" s="1557"/>
      <c r="D117" s="1579"/>
      <c r="E117" s="1579"/>
      <c r="F117" s="1579"/>
      <c r="G117" s="1580"/>
      <c r="H117" s="1930"/>
      <c r="I117" s="531" t="s">
        <v>48</v>
      </c>
      <c r="J117" s="537"/>
      <c r="K117" s="539"/>
      <c r="L117" s="539"/>
      <c r="M117" s="539"/>
      <c r="N117" s="539"/>
      <c r="O117" s="539"/>
      <c r="P117" s="539"/>
      <c r="Q117" s="539"/>
      <c r="R117" s="539"/>
      <c r="S117" s="539"/>
      <c r="T117" s="539"/>
      <c r="U117" s="539"/>
      <c r="V117" s="540">
        <f t="shared" si="19"/>
        <v>0</v>
      </c>
      <c r="W117" s="2030"/>
      <c r="X117" s="296">
        <f>+V117*W116</f>
        <v>0</v>
      </c>
      <c r="Y117" s="1557"/>
      <c r="Z117" s="1579"/>
      <c r="AA117" s="1580"/>
      <c r="AB117" s="1557"/>
      <c r="AC117" s="1579"/>
      <c r="AD117" s="1580"/>
      <c r="AE117" s="1557"/>
      <c r="AF117" s="1579"/>
      <c r="AG117" s="1580"/>
      <c r="AH117" s="1557"/>
      <c r="AI117" s="1579"/>
      <c r="AJ117" s="1923"/>
      <c r="AK117" s="314"/>
      <c r="AL117" s="264"/>
      <c r="AM117" s="264"/>
      <c r="AN117" s="264"/>
      <c r="AO117" s="264"/>
      <c r="AP117" s="264"/>
      <c r="AQ117" s="264"/>
      <c r="AR117" s="264"/>
      <c r="AS117" s="264"/>
    </row>
    <row r="118" spans="1:45" ht="12.75" hidden="1" customHeight="1">
      <c r="A118" s="1539"/>
      <c r="B118" s="2065">
        <v>5</v>
      </c>
      <c r="C118" s="2023"/>
      <c r="D118" s="1577"/>
      <c r="E118" s="1577"/>
      <c r="F118" s="1577"/>
      <c r="G118" s="1578"/>
      <c r="H118" s="1926" t="s">
        <v>79</v>
      </c>
      <c r="I118" s="527" t="s">
        <v>47</v>
      </c>
      <c r="J118" s="528"/>
      <c r="K118" s="523"/>
      <c r="L118" s="523"/>
      <c r="M118" s="523"/>
      <c r="N118" s="523"/>
      <c r="O118" s="523"/>
      <c r="P118" s="523"/>
      <c r="Q118" s="523"/>
      <c r="R118" s="523"/>
      <c r="S118" s="523"/>
      <c r="T118" s="523"/>
      <c r="U118" s="523"/>
      <c r="V118" s="529">
        <f t="shared" si="19"/>
        <v>0</v>
      </c>
      <c r="W118" s="2029"/>
      <c r="X118" s="288">
        <f>V118*W118</f>
        <v>0</v>
      </c>
      <c r="Y118" s="1922"/>
      <c r="Z118" s="1577"/>
      <c r="AA118" s="1578"/>
      <c r="AB118" s="1922"/>
      <c r="AC118" s="1577"/>
      <c r="AD118" s="1578"/>
      <c r="AE118" s="1922"/>
      <c r="AF118" s="1577"/>
      <c r="AG118" s="1578"/>
      <c r="AH118" s="1922"/>
      <c r="AI118" s="1577"/>
      <c r="AJ118" s="1747"/>
      <c r="AK118" s="314"/>
      <c r="AL118" s="264"/>
      <c r="AM118" s="264"/>
      <c r="AN118" s="264"/>
      <c r="AO118" s="264"/>
      <c r="AP118" s="264"/>
      <c r="AQ118" s="264"/>
      <c r="AR118" s="264"/>
      <c r="AS118" s="264"/>
    </row>
    <row r="119" spans="1:45" ht="12.75" hidden="1" customHeight="1">
      <c r="A119" s="1539"/>
      <c r="B119" s="1970"/>
      <c r="C119" s="1557"/>
      <c r="D119" s="1579"/>
      <c r="E119" s="1579"/>
      <c r="F119" s="1579"/>
      <c r="G119" s="1580"/>
      <c r="H119" s="1930"/>
      <c r="I119" s="531" t="s">
        <v>48</v>
      </c>
      <c r="J119" s="537"/>
      <c r="K119" s="539"/>
      <c r="L119" s="539"/>
      <c r="M119" s="539"/>
      <c r="N119" s="539"/>
      <c r="O119" s="539"/>
      <c r="P119" s="539"/>
      <c r="Q119" s="539"/>
      <c r="R119" s="539"/>
      <c r="S119" s="539"/>
      <c r="T119" s="539"/>
      <c r="U119" s="539"/>
      <c r="V119" s="540">
        <f t="shared" si="19"/>
        <v>0</v>
      </c>
      <c r="W119" s="2030"/>
      <c r="X119" s="296">
        <f>+V119*W118</f>
        <v>0</v>
      </c>
      <c r="Y119" s="1557"/>
      <c r="Z119" s="1579"/>
      <c r="AA119" s="1580"/>
      <c r="AB119" s="1557"/>
      <c r="AC119" s="1579"/>
      <c r="AD119" s="1580"/>
      <c r="AE119" s="1557"/>
      <c r="AF119" s="1579"/>
      <c r="AG119" s="1580"/>
      <c r="AH119" s="1557"/>
      <c r="AI119" s="1579"/>
      <c r="AJ119" s="1923"/>
      <c r="AK119" s="314"/>
      <c r="AL119" s="264"/>
      <c r="AM119" s="264"/>
      <c r="AN119" s="264"/>
      <c r="AO119" s="264"/>
      <c r="AP119" s="264"/>
      <c r="AQ119" s="264"/>
      <c r="AR119" s="264"/>
      <c r="AS119" s="264"/>
    </row>
    <row r="120" spans="1:45" ht="12.75" hidden="1" customHeight="1">
      <c r="A120" s="1539"/>
      <c r="B120" s="2065">
        <v>6</v>
      </c>
      <c r="C120" s="2023"/>
      <c r="D120" s="1577"/>
      <c r="E120" s="1577"/>
      <c r="F120" s="1577"/>
      <c r="G120" s="1578"/>
      <c r="H120" s="1926" t="s">
        <v>79</v>
      </c>
      <c r="I120" s="527" t="s">
        <v>47</v>
      </c>
      <c r="J120" s="528"/>
      <c r="K120" s="523"/>
      <c r="L120" s="523"/>
      <c r="M120" s="523"/>
      <c r="N120" s="523"/>
      <c r="O120" s="523"/>
      <c r="P120" s="523"/>
      <c r="Q120" s="523"/>
      <c r="R120" s="523"/>
      <c r="S120" s="523"/>
      <c r="T120" s="523"/>
      <c r="U120" s="523"/>
      <c r="V120" s="529">
        <f t="shared" si="19"/>
        <v>0</v>
      </c>
      <c r="W120" s="2029"/>
      <c r="X120" s="288">
        <f>V120*W120</f>
        <v>0</v>
      </c>
      <c r="Y120" s="1922"/>
      <c r="Z120" s="1577"/>
      <c r="AA120" s="1578"/>
      <c r="AB120" s="1922"/>
      <c r="AC120" s="1577"/>
      <c r="AD120" s="1578"/>
      <c r="AE120" s="1922"/>
      <c r="AF120" s="1577"/>
      <c r="AG120" s="1578"/>
      <c r="AH120" s="1922"/>
      <c r="AI120" s="1577"/>
      <c r="AJ120" s="1747"/>
      <c r="AK120" s="314"/>
      <c r="AL120" s="264"/>
      <c r="AM120" s="264"/>
      <c r="AN120" s="264"/>
      <c r="AO120" s="264"/>
      <c r="AP120" s="264"/>
      <c r="AQ120" s="264"/>
      <c r="AR120" s="264"/>
      <c r="AS120" s="264"/>
    </row>
    <row r="121" spans="1:45" ht="12.75" hidden="1" customHeight="1">
      <c r="A121" s="1539"/>
      <c r="B121" s="1970"/>
      <c r="C121" s="1557"/>
      <c r="D121" s="1579"/>
      <c r="E121" s="1579"/>
      <c r="F121" s="1579"/>
      <c r="G121" s="1580"/>
      <c r="H121" s="1930"/>
      <c r="I121" s="531" t="s">
        <v>48</v>
      </c>
      <c r="J121" s="537"/>
      <c r="K121" s="539"/>
      <c r="L121" s="539"/>
      <c r="M121" s="539"/>
      <c r="N121" s="539"/>
      <c r="O121" s="539"/>
      <c r="P121" s="539"/>
      <c r="Q121" s="539"/>
      <c r="R121" s="539"/>
      <c r="S121" s="539"/>
      <c r="T121" s="539"/>
      <c r="U121" s="539"/>
      <c r="V121" s="540">
        <f t="shared" si="19"/>
        <v>0</v>
      </c>
      <c r="W121" s="2030"/>
      <c r="X121" s="296">
        <f>+V121*W120</f>
        <v>0</v>
      </c>
      <c r="Y121" s="1557"/>
      <c r="Z121" s="1579"/>
      <c r="AA121" s="1580"/>
      <c r="AB121" s="1557"/>
      <c r="AC121" s="1579"/>
      <c r="AD121" s="1580"/>
      <c r="AE121" s="1557"/>
      <c r="AF121" s="1579"/>
      <c r="AG121" s="1580"/>
      <c r="AH121" s="1557"/>
      <c r="AI121" s="1579"/>
      <c r="AJ121" s="1923"/>
      <c r="AK121" s="314"/>
      <c r="AL121" s="264"/>
      <c r="AM121" s="264"/>
      <c r="AN121" s="264"/>
      <c r="AO121" s="264"/>
      <c r="AP121" s="264"/>
      <c r="AQ121" s="264"/>
      <c r="AR121" s="264"/>
      <c r="AS121" s="264"/>
    </row>
    <row r="122" spans="1:45" ht="12.75" hidden="1" customHeight="1">
      <c r="A122" s="1539"/>
      <c r="B122" s="2065">
        <v>7</v>
      </c>
      <c r="C122" s="2023"/>
      <c r="D122" s="1577"/>
      <c r="E122" s="1577"/>
      <c r="F122" s="1577"/>
      <c r="G122" s="1578"/>
      <c r="H122" s="1926" t="s">
        <v>79</v>
      </c>
      <c r="I122" s="527" t="s">
        <v>47</v>
      </c>
      <c r="J122" s="528"/>
      <c r="K122" s="523"/>
      <c r="L122" s="523"/>
      <c r="M122" s="523"/>
      <c r="N122" s="523"/>
      <c r="O122" s="523"/>
      <c r="P122" s="523"/>
      <c r="Q122" s="523"/>
      <c r="R122" s="523"/>
      <c r="S122" s="523"/>
      <c r="T122" s="523"/>
      <c r="U122" s="523"/>
      <c r="V122" s="529">
        <f t="shared" si="19"/>
        <v>0</v>
      </c>
      <c r="W122" s="2029"/>
      <c r="X122" s="288">
        <f>V122*W122</f>
        <v>0</v>
      </c>
      <c r="Y122" s="1922"/>
      <c r="Z122" s="1577"/>
      <c r="AA122" s="1578"/>
      <c r="AB122" s="1922"/>
      <c r="AC122" s="1577"/>
      <c r="AD122" s="1578"/>
      <c r="AE122" s="1922"/>
      <c r="AF122" s="1577"/>
      <c r="AG122" s="1578"/>
      <c r="AH122" s="1922"/>
      <c r="AI122" s="1577"/>
      <c r="AJ122" s="1747"/>
      <c r="AK122" s="314"/>
      <c r="AL122" s="264"/>
      <c r="AM122" s="264"/>
      <c r="AN122" s="264"/>
      <c r="AO122" s="264"/>
      <c r="AP122" s="264"/>
      <c r="AQ122" s="264"/>
      <c r="AR122" s="264"/>
      <c r="AS122" s="264"/>
    </row>
    <row r="123" spans="1:45" ht="12.75" hidden="1" customHeight="1">
      <c r="A123" s="1539"/>
      <c r="B123" s="1970"/>
      <c r="C123" s="1557"/>
      <c r="D123" s="1579"/>
      <c r="E123" s="1579"/>
      <c r="F123" s="1579"/>
      <c r="G123" s="1580"/>
      <c r="H123" s="1930"/>
      <c r="I123" s="531" t="s">
        <v>48</v>
      </c>
      <c r="J123" s="537"/>
      <c r="K123" s="539"/>
      <c r="L123" s="539"/>
      <c r="M123" s="539"/>
      <c r="N123" s="539"/>
      <c r="O123" s="539"/>
      <c r="P123" s="539"/>
      <c r="Q123" s="539"/>
      <c r="R123" s="539"/>
      <c r="S123" s="539"/>
      <c r="T123" s="539"/>
      <c r="U123" s="539"/>
      <c r="V123" s="540">
        <f t="shared" si="19"/>
        <v>0</v>
      </c>
      <c r="W123" s="2030"/>
      <c r="X123" s="296">
        <f>+V123*W122</f>
        <v>0</v>
      </c>
      <c r="Y123" s="1557"/>
      <c r="Z123" s="1579"/>
      <c r="AA123" s="1580"/>
      <c r="AB123" s="1557"/>
      <c r="AC123" s="1579"/>
      <c r="AD123" s="1580"/>
      <c r="AE123" s="1557"/>
      <c r="AF123" s="1579"/>
      <c r="AG123" s="1580"/>
      <c r="AH123" s="1557"/>
      <c r="AI123" s="1579"/>
      <c r="AJ123" s="1923"/>
      <c r="AK123" s="314"/>
      <c r="AL123" s="264"/>
      <c r="AM123" s="264"/>
      <c r="AN123" s="264"/>
      <c r="AO123" s="264"/>
      <c r="AP123" s="264"/>
      <c r="AQ123" s="264"/>
      <c r="AR123" s="264"/>
      <c r="AS123" s="264"/>
    </row>
    <row r="124" spans="1:45" ht="12.75" customHeight="1">
      <c r="A124" s="1539"/>
      <c r="B124" s="1944" t="s">
        <v>85</v>
      </c>
      <c r="C124" s="1577"/>
      <c r="D124" s="1577"/>
      <c r="E124" s="1577"/>
      <c r="F124" s="1577"/>
      <c r="G124" s="1578"/>
      <c r="H124" s="2033" t="s">
        <v>79</v>
      </c>
      <c r="I124" s="541" t="s">
        <v>47</v>
      </c>
      <c r="J124" s="542">
        <f t="shared" ref="J124:U124" si="20">+J110*$W110+J112*$W112+J114*$W114+J116*$W116+J118*$W118+J120*$W120+J122*$W122</f>
        <v>0</v>
      </c>
      <c r="K124" s="542">
        <f t="shared" si="20"/>
        <v>0</v>
      </c>
      <c r="L124" s="542">
        <f t="shared" si="20"/>
        <v>0</v>
      </c>
      <c r="M124" s="542">
        <f t="shared" si="20"/>
        <v>0.33</v>
      </c>
      <c r="N124" s="542">
        <f t="shared" si="20"/>
        <v>0</v>
      </c>
      <c r="O124" s="542">
        <f t="shared" si="20"/>
        <v>0</v>
      </c>
      <c r="P124" s="542">
        <f t="shared" si="20"/>
        <v>0</v>
      </c>
      <c r="Q124" s="542">
        <f t="shared" si="20"/>
        <v>0.34</v>
      </c>
      <c r="R124" s="542">
        <f t="shared" si="20"/>
        <v>0</v>
      </c>
      <c r="S124" s="542">
        <f t="shared" si="20"/>
        <v>0</v>
      </c>
      <c r="T124" s="542">
        <f t="shared" si="20"/>
        <v>0</v>
      </c>
      <c r="U124" s="542">
        <f t="shared" si="20"/>
        <v>0.33</v>
      </c>
      <c r="V124" s="529">
        <f t="shared" si="19"/>
        <v>1</v>
      </c>
      <c r="W124" s="2039">
        <f>SUM(W110:W123)</f>
        <v>1</v>
      </c>
      <c r="X124" s="288">
        <f>V124*W124</f>
        <v>1</v>
      </c>
      <c r="Y124" s="1924"/>
      <c r="Z124" s="1577"/>
      <c r="AA124" s="1578"/>
      <c r="AB124" s="1924"/>
      <c r="AC124" s="1577"/>
      <c r="AD124" s="1578"/>
      <c r="AE124" s="1924"/>
      <c r="AF124" s="1577"/>
      <c r="AG124" s="1578"/>
      <c r="AH124" s="1924"/>
      <c r="AI124" s="1577"/>
      <c r="AJ124" s="1747"/>
      <c r="AK124" s="314"/>
      <c r="AL124" s="264"/>
      <c r="AM124" s="264"/>
      <c r="AN124" s="264"/>
      <c r="AO124" s="264"/>
      <c r="AP124" s="264"/>
      <c r="AQ124" s="264"/>
      <c r="AR124" s="264"/>
      <c r="AS124" s="264"/>
    </row>
    <row r="125" spans="1:45" ht="12.75" customHeight="1">
      <c r="A125" s="1540"/>
      <c r="B125" s="1537"/>
      <c r="C125" s="1550"/>
      <c r="D125" s="1550"/>
      <c r="E125" s="1550"/>
      <c r="F125" s="1550"/>
      <c r="G125" s="1551"/>
      <c r="H125" s="2038"/>
      <c r="I125" s="556" t="s">
        <v>48</v>
      </c>
      <c r="J125" s="557">
        <f t="shared" ref="J125:U125" si="21">+J111*$W110+J113*$W112+J115*$W114+J117*$W116+J119*$W118+J121*$W120+J123*$W122</f>
        <v>0</v>
      </c>
      <c r="K125" s="557">
        <f t="shared" si="21"/>
        <v>0</v>
      </c>
      <c r="L125" s="557">
        <f t="shared" si="21"/>
        <v>0</v>
      </c>
      <c r="M125" s="557">
        <f t="shared" si="21"/>
        <v>0</v>
      </c>
      <c r="N125" s="557">
        <f t="shared" si="21"/>
        <v>0</v>
      </c>
      <c r="O125" s="557">
        <f t="shared" si="21"/>
        <v>0.5</v>
      </c>
      <c r="P125" s="557">
        <f t="shared" si="21"/>
        <v>0</v>
      </c>
      <c r="Q125" s="557">
        <f t="shared" si="21"/>
        <v>0.36</v>
      </c>
      <c r="R125" s="557">
        <f t="shared" si="21"/>
        <v>0</v>
      </c>
      <c r="S125" s="557">
        <f t="shared" si="21"/>
        <v>0</v>
      </c>
      <c r="T125" s="557">
        <f t="shared" si="21"/>
        <v>0</v>
      </c>
      <c r="U125" s="557">
        <f t="shared" si="21"/>
        <v>0</v>
      </c>
      <c r="V125" s="559">
        <f t="shared" si="19"/>
        <v>0.86</v>
      </c>
      <c r="W125" s="2040"/>
      <c r="X125" s="560">
        <f>+V125*W124</f>
        <v>0.86</v>
      </c>
      <c r="Y125" s="1537"/>
      <c r="Z125" s="1550"/>
      <c r="AA125" s="1551"/>
      <c r="AB125" s="1537"/>
      <c r="AC125" s="1550"/>
      <c r="AD125" s="1551"/>
      <c r="AE125" s="1537"/>
      <c r="AF125" s="1550"/>
      <c r="AG125" s="1551"/>
      <c r="AH125" s="1537"/>
      <c r="AI125" s="1550"/>
      <c r="AJ125" s="1721"/>
      <c r="AK125" s="314"/>
      <c r="AL125" s="264"/>
      <c r="AM125" s="264"/>
      <c r="AN125" s="264"/>
      <c r="AO125" s="264"/>
      <c r="AP125" s="264"/>
      <c r="AQ125" s="264"/>
      <c r="AR125" s="264"/>
      <c r="AS125" s="264"/>
    </row>
    <row r="126" spans="1:45" ht="12.75" customHeight="1">
      <c r="A126" s="1967" t="s">
        <v>106</v>
      </c>
      <c r="B126" s="1555"/>
      <c r="C126" s="255" t="s">
        <v>107</v>
      </c>
      <c r="D126" s="255" t="s">
        <v>108</v>
      </c>
      <c r="E126" s="255" t="s">
        <v>28</v>
      </c>
      <c r="F126" s="255" t="s">
        <v>109</v>
      </c>
      <c r="G126" s="256" t="s">
        <v>110</v>
      </c>
      <c r="H126" s="1935" t="s">
        <v>111</v>
      </c>
      <c r="I126" s="1937"/>
      <c r="J126" s="261" t="s">
        <v>63</v>
      </c>
      <c r="K126" s="261" t="s">
        <v>64</v>
      </c>
      <c r="L126" s="261" t="s">
        <v>65</v>
      </c>
      <c r="M126" s="261" t="s">
        <v>66</v>
      </c>
      <c r="N126" s="261" t="s">
        <v>67</v>
      </c>
      <c r="O126" s="261" t="s">
        <v>68</v>
      </c>
      <c r="P126" s="261" t="s">
        <v>69</v>
      </c>
      <c r="Q126" s="261" t="s">
        <v>70</v>
      </c>
      <c r="R126" s="261" t="s">
        <v>71</v>
      </c>
      <c r="S126" s="261" t="s">
        <v>72</v>
      </c>
      <c r="T126" s="261" t="s">
        <v>73</v>
      </c>
      <c r="U126" s="261" t="s">
        <v>74</v>
      </c>
      <c r="V126" s="261" t="s">
        <v>75</v>
      </c>
      <c r="W126" s="261" t="s">
        <v>76</v>
      </c>
      <c r="X126" s="261" t="s">
        <v>77</v>
      </c>
      <c r="Y126" s="1935" t="s">
        <v>112</v>
      </c>
      <c r="Z126" s="1936"/>
      <c r="AA126" s="1937"/>
      <c r="AB126" s="1935" t="s">
        <v>116</v>
      </c>
      <c r="AC126" s="1936"/>
      <c r="AD126" s="1937"/>
      <c r="AE126" s="1935" t="s">
        <v>120</v>
      </c>
      <c r="AF126" s="1936"/>
      <c r="AG126" s="1937"/>
      <c r="AH126" s="1935" t="s">
        <v>740</v>
      </c>
      <c r="AI126" s="1936"/>
      <c r="AJ126" s="1954"/>
      <c r="AK126" s="314"/>
      <c r="AL126" s="264"/>
      <c r="AM126" s="264"/>
      <c r="AN126" s="264"/>
      <c r="AO126" s="264"/>
      <c r="AP126" s="264"/>
      <c r="AQ126" s="264"/>
      <c r="AR126" s="264"/>
      <c r="AS126" s="264"/>
    </row>
    <row r="127" spans="1:45" ht="28.5" customHeight="1">
      <c r="A127" s="1733"/>
      <c r="B127" s="1548"/>
      <c r="C127" s="1932" t="s">
        <v>1578</v>
      </c>
      <c r="D127" s="1932" t="s">
        <v>1200</v>
      </c>
      <c r="E127" s="1932">
        <v>20</v>
      </c>
      <c r="F127" s="1932" t="s">
        <v>2000</v>
      </c>
      <c r="G127" s="1932" t="s">
        <v>1580</v>
      </c>
      <c r="H127" s="1951" t="s">
        <v>47</v>
      </c>
      <c r="I127" s="1583"/>
      <c r="J127" s="742"/>
      <c r="K127" s="856"/>
      <c r="L127" s="742"/>
      <c r="M127" s="856"/>
      <c r="N127" s="742"/>
      <c r="O127" s="856">
        <v>10</v>
      </c>
      <c r="P127" s="742"/>
      <c r="Q127" s="856"/>
      <c r="R127" s="742"/>
      <c r="S127" s="856"/>
      <c r="T127" s="742"/>
      <c r="U127" s="856">
        <v>10</v>
      </c>
      <c r="V127" s="695">
        <f t="shared" ref="V127:V128" si="22">SUM(J127:U127)</f>
        <v>20</v>
      </c>
      <c r="W127" s="1964">
        <v>0.1</v>
      </c>
      <c r="X127" s="524">
        <f>+(V127/V127)*W127</f>
        <v>0.1</v>
      </c>
      <c r="Y127" s="1956"/>
      <c r="Z127" s="1577"/>
      <c r="AA127" s="1578"/>
      <c r="AB127" s="1956" t="s">
        <v>2001</v>
      </c>
      <c r="AC127" s="1577"/>
      <c r="AD127" s="1578"/>
      <c r="AE127" s="1956" t="s">
        <v>2002</v>
      </c>
      <c r="AF127" s="1577"/>
      <c r="AG127" s="1578"/>
      <c r="AH127" s="1956"/>
      <c r="AI127" s="1577"/>
      <c r="AJ127" s="1578"/>
      <c r="AK127" s="314"/>
      <c r="AL127" s="264"/>
      <c r="AM127" s="264"/>
      <c r="AN127" s="264"/>
      <c r="AO127" s="264"/>
      <c r="AP127" s="264"/>
      <c r="AQ127" s="264"/>
      <c r="AR127" s="264"/>
      <c r="AS127" s="264"/>
    </row>
    <row r="128" spans="1:45" ht="30" customHeight="1">
      <c r="A128" s="1968"/>
      <c r="B128" s="1580"/>
      <c r="C128" s="1558"/>
      <c r="D128" s="1558"/>
      <c r="E128" s="1558"/>
      <c r="F128" s="1558"/>
      <c r="G128" s="1558"/>
      <c r="H128" s="1942" t="s">
        <v>78</v>
      </c>
      <c r="I128" s="1580"/>
      <c r="J128" s="858"/>
      <c r="K128" s="859"/>
      <c r="L128" s="858"/>
      <c r="M128" s="859"/>
      <c r="N128" s="858"/>
      <c r="O128" s="276">
        <v>34</v>
      </c>
      <c r="P128" s="858"/>
      <c r="Q128" s="859"/>
      <c r="R128" s="860">
        <v>2</v>
      </c>
      <c r="S128" s="859"/>
      <c r="T128" s="858"/>
      <c r="U128" s="859"/>
      <c r="V128" s="700">
        <f t="shared" si="22"/>
        <v>36</v>
      </c>
      <c r="W128" s="1558"/>
      <c r="X128" s="524">
        <f>+V128/V127*W127</f>
        <v>0.18000000000000002</v>
      </c>
      <c r="Y128" s="1557"/>
      <c r="Z128" s="1579"/>
      <c r="AA128" s="1580"/>
      <c r="AB128" s="1557"/>
      <c r="AC128" s="1579"/>
      <c r="AD128" s="1580"/>
      <c r="AE128" s="1557"/>
      <c r="AF128" s="1579"/>
      <c r="AG128" s="1580"/>
      <c r="AH128" s="1557"/>
      <c r="AI128" s="1579"/>
      <c r="AJ128" s="1580"/>
      <c r="AK128" s="314"/>
      <c r="AL128" s="264"/>
      <c r="AM128" s="264"/>
      <c r="AN128" s="264"/>
      <c r="AO128" s="264"/>
      <c r="AP128" s="264"/>
      <c r="AQ128" s="264"/>
      <c r="AR128" s="264"/>
      <c r="AS128" s="264"/>
    </row>
    <row r="129" spans="1:45" ht="19.5" customHeight="1">
      <c r="A129" s="1948" t="s">
        <v>2003</v>
      </c>
      <c r="B129" s="1952" t="s">
        <v>34</v>
      </c>
      <c r="C129" s="1582"/>
      <c r="D129" s="1582"/>
      <c r="E129" s="1582"/>
      <c r="F129" s="1582"/>
      <c r="G129" s="1582"/>
      <c r="H129" s="1582"/>
      <c r="I129" s="1582"/>
      <c r="J129" s="1582"/>
      <c r="K129" s="1582"/>
      <c r="L129" s="1582"/>
      <c r="M129" s="1582"/>
      <c r="N129" s="1582"/>
      <c r="O129" s="1582"/>
      <c r="P129" s="1582"/>
      <c r="Q129" s="1582"/>
      <c r="R129" s="1582"/>
      <c r="S129" s="1582"/>
      <c r="T129" s="1582"/>
      <c r="U129" s="1582"/>
      <c r="V129" s="1582"/>
      <c r="W129" s="1582"/>
      <c r="X129" s="1582"/>
      <c r="Y129" s="1582"/>
      <c r="Z129" s="1582"/>
      <c r="AA129" s="1582"/>
      <c r="AB129" s="1582"/>
      <c r="AC129" s="1582"/>
      <c r="AD129" s="1582"/>
      <c r="AE129" s="1582"/>
      <c r="AF129" s="1582"/>
      <c r="AG129" s="1582"/>
      <c r="AH129" s="1582"/>
      <c r="AI129" s="1582"/>
      <c r="AJ129" s="1751"/>
      <c r="AK129" s="314"/>
      <c r="AL129" s="264"/>
      <c r="AM129" s="264"/>
      <c r="AN129" s="264"/>
      <c r="AO129" s="264"/>
      <c r="AP129" s="264"/>
      <c r="AQ129" s="264"/>
      <c r="AR129" s="264"/>
      <c r="AS129" s="264"/>
    </row>
    <row r="130" spans="1:45" ht="30.75" customHeight="1">
      <c r="A130" s="1539"/>
      <c r="B130" s="2065">
        <v>1</v>
      </c>
      <c r="C130" s="1928" t="s">
        <v>2004</v>
      </c>
      <c r="D130" s="1577"/>
      <c r="E130" s="1577"/>
      <c r="F130" s="1577"/>
      <c r="G130" s="1578"/>
      <c r="H130" s="1926" t="s">
        <v>79</v>
      </c>
      <c r="I130" s="527" t="s">
        <v>47</v>
      </c>
      <c r="J130" s="528"/>
      <c r="K130" s="523"/>
      <c r="L130" s="523"/>
      <c r="M130" s="523"/>
      <c r="N130" s="523"/>
      <c r="O130" s="523">
        <v>0.5</v>
      </c>
      <c r="P130" s="523"/>
      <c r="Q130" s="523"/>
      <c r="R130" s="523"/>
      <c r="S130" s="523"/>
      <c r="T130" s="523"/>
      <c r="U130" s="523">
        <v>0.5</v>
      </c>
      <c r="V130" s="529">
        <f t="shared" ref="V130:V145" si="23">SUM(J130:U130)</f>
        <v>1</v>
      </c>
      <c r="W130" s="2029">
        <v>1</v>
      </c>
      <c r="X130" s="288">
        <f>V130*W130</f>
        <v>1</v>
      </c>
      <c r="Y130" s="1922"/>
      <c r="Z130" s="1577"/>
      <c r="AA130" s="1578"/>
      <c r="AB130" s="1922" t="s">
        <v>2005</v>
      </c>
      <c r="AC130" s="1577"/>
      <c r="AD130" s="1578"/>
      <c r="AE130" s="2024" t="s">
        <v>2006</v>
      </c>
      <c r="AF130" s="1577"/>
      <c r="AG130" s="1578"/>
      <c r="AH130" s="1922"/>
      <c r="AI130" s="1577"/>
      <c r="AJ130" s="1747"/>
      <c r="AK130" s="314"/>
      <c r="AL130" s="264"/>
      <c r="AM130" s="264"/>
      <c r="AN130" s="264"/>
      <c r="AO130" s="264"/>
      <c r="AP130" s="264"/>
      <c r="AQ130" s="264"/>
      <c r="AR130" s="264"/>
      <c r="AS130" s="264"/>
    </row>
    <row r="131" spans="1:45" ht="30.75" customHeight="1">
      <c r="A131" s="1539"/>
      <c r="B131" s="1970"/>
      <c r="C131" s="1557"/>
      <c r="D131" s="1579"/>
      <c r="E131" s="1579"/>
      <c r="F131" s="1579"/>
      <c r="G131" s="1580"/>
      <c r="H131" s="1930"/>
      <c r="I131" s="531" t="s">
        <v>48</v>
      </c>
      <c r="J131" s="532"/>
      <c r="K131" s="525"/>
      <c r="L131" s="525"/>
      <c r="M131" s="525"/>
      <c r="N131" s="525"/>
      <c r="O131" s="533">
        <v>0.9</v>
      </c>
      <c r="P131" s="525"/>
      <c r="Q131" s="525"/>
      <c r="R131" s="525"/>
      <c r="S131" s="525"/>
      <c r="T131" s="525"/>
      <c r="U131" s="525"/>
      <c r="V131" s="534">
        <f t="shared" si="23"/>
        <v>0.9</v>
      </c>
      <c r="W131" s="2030"/>
      <c r="X131" s="296">
        <f>+V131*W130</f>
        <v>0.9</v>
      </c>
      <c r="Y131" s="1557"/>
      <c r="Z131" s="1579"/>
      <c r="AA131" s="1580"/>
      <c r="AB131" s="1557"/>
      <c r="AC131" s="1579"/>
      <c r="AD131" s="1580"/>
      <c r="AE131" s="1557"/>
      <c r="AF131" s="1579"/>
      <c r="AG131" s="1580"/>
      <c r="AH131" s="1557"/>
      <c r="AI131" s="1579"/>
      <c r="AJ131" s="1923"/>
      <c r="AK131" s="314"/>
      <c r="AL131" s="264"/>
      <c r="AM131" s="264"/>
      <c r="AN131" s="264"/>
      <c r="AO131" s="264"/>
      <c r="AP131" s="264"/>
      <c r="AQ131" s="264"/>
      <c r="AR131" s="264"/>
      <c r="AS131" s="264"/>
    </row>
    <row r="132" spans="1:45" ht="12.75" hidden="1" customHeight="1">
      <c r="A132" s="1539"/>
      <c r="B132" s="2065">
        <v>2</v>
      </c>
      <c r="C132" s="2023"/>
      <c r="D132" s="1577"/>
      <c r="E132" s="1577"/>
      <c r="F132" s="1577"/>
      <c r="G132" s="1578"/>
      <c r="H132" s="1926" t="s">
        <v>79</v>
      </c>
      <c r="I132" s="527" t="s">
        <v>47</v>
      </c>
      <c r="J132" s="528"/>
      <c r="K132" s="523"/>
      <c r="L132" s="523"/>
      <c r="M132" s="523"/>
      <c r="N132" s="523"/>
      <c r="O132" s="523"/>
      <c r="P132" s="523"/>
      <c r="Q132" s="523"/>
      <c r="R132" s="523"/>
      <c r="S132" s="523"/>
      <c r="T132" s="523"/>
      <c r="U132" s="523"/>
      <c r="V132" s="529">
        <f t="shared" si="23"/>
        <v>0</v>
      </c>
      <c r="W132" s="2029"/>
      <c r="X132" s="288">
        <f>V132*W132</f>
        <v>0</v>
      </c>
      <c r="Y132" s="1922"/>
      <c r="Z132" s="1577"/>
      <c r="AA132" s="1578"/>
      <c r="AB132" s="1922"/>
      <c r="AC132" s="1577"/>
      <c r="AD132" s="1578"/>
      <c r="AE132" s="1922"/>
      <c r="AF132" s="1577"/>
      <c r="AG132" s="1578"/>
      <c r="AH132" s="1922"/>
      <c r="AI132" s="1577"/>
      <c r="AJ132" s="1747"/>
      <c r="AK132" s="314"/>
      <c r="AL132" s="264"/>
      <c r="AM132" s="264"/>
      <c r="AN132" s="264"/>
      <c r="AO132" s="264"/>
      <c r="AP132" s="264"/>
      <c r="AQ132" s="264"/>
      <c r="AR132" s="264"/>
      <c r="AS132" s="264"/>
    </row>
    <row r="133" spans="1:45" ht="12.75" hidden="1" customHeight="1">
      <c r="A133" s="1539"/>
      <c r="B133" s="1970"/>
      <c r="C133" s="1557"/>
      <c r="D133" s="1579"/>
      <c r="E133" s="1579"/>
      <c r="F133" s="1579"/>
      <c r="G133" s="1580"/>
      <c r="H133" s="1930"/>
      <c r="I133" s="531" t="s">
        <v>48</v>
      </c>
      <c r="J133" s="537"/>
      <c r="K133" s="539"/>
      <c r="L133" s="539"/>
      <c r="M133" s="539"/>
      <c r="N133" s="539"/>
      <c r="O133" s="539"/>
      <c r="P133" s="539"/>
      <c r="Q133" s="539"/>
      <c r="R133" s="539"/>
      <c r="S133" s="539"/>
      <c r="T133" s="539"/>
      <c r="U133" s="539"/>
      <c r="V133" s="540">
        <f t="shared" si="23"/>
        <v>0</v>
      </c>
      <c r="W133" s="2030"/>
      <c r="X133" s="296">
        <f>+V133*W132</f>
        <v>0</v>
      </c>
      <c r="Y133" s="1557"/>
      <c r="Z133" s="1579"/>
      <c r="AA133" s="1580"/>
      <c r="AB133" s="1557"/>
      <c r="AC133" s="1579"/>
      <c r="AD133" s="1580"/>
      <c r="AE133" s="1557"/>
      <c r="AF133" s="1579"/>
      <c r="AG133" s="1580"/>
      <c r="AH133" s="1557"/>
      <c r="AI133" s="1579"/>
      <c r="AJ133" s="1923"/>
      <c r="AK133" s="314"/>
      <c r="AL133" s="264"/>
      <c r="AM133" s="264"/>
      <c r="AN133" s="264"/>
      <c r="AO133" s="264"/>
      <c r="AP133" s="264"/>
      <c r="AQ133" s="264"/>
      <c r="AR133" s="264"/>
      <c r="AS133" s="264"/>
    </row>
    <row r="134" spans="1:45" ht="12.75" hidden="1" customHeight="1">
      <c r="A134" s="1539"/>
      <c r="B134" s="2065">
        <v>3</v>
      </c>
      <c r="C134" s="2023"/>
      <c r="D134" s="1577"/>
      <c r="E134" s="1577"/>
      <c r="F134" s="1577"/>
      <c r="G134" s="1578"/>
      <c r="H134" s="1926" t="s">
        <v>79</v>
      </c>
      <c r="I134" s="527" t="s">
        <v>47</v>
      </c>
      <c r="J134" s="528"/>
      <c r="K134" s="523"/>
      <c r="L134" s="523"/>
      <c r="M134" s="523"/>
      <c r="N134" s="523"/>
      <c r="O134" s="523"/>
      <c r="P134" s="523"/>
      <c r="Q134" s="523"/>
      <c r="R134" s="523"/>
      <c r="S134" s="523"/>
      <c r="T134" s="523"/>
      <c r="U134" s="523"/>
      <c r="V134" s="529">
        <f t="shared" si="23"/>
        <v>0</v>
      </c>
      <c r="W134" s="2029"/>
      <c r="X134" s="288">
        <f>V134*W134</f>
        <v>0</v>
      </c>
      <c r="Y134" s="1922"/>
      <c r="Z134" s="1577"/>
      <c r="AA134" s="1578"/>
      <c r="AB134" s="1922"/>
      <c r="AC134" s="1577"/>
      <c r="AD134" s="1578"/>
      <c r="AE134" s="1922"/>
      <c r="AF134" s="1577"/>
      <c r="AG134" s="1578"/>
      <c r="AH134" s="1922"/>
      <c r="AI134" s="1577"/>
      <c r="AJ134" s="1747"/>
      <c r="AK134" s="314"/>
      <c r="AL134" s="264"/>
      <c r="AM134" s="264"/>
      <c r="AN134" s="264"/>
      <c r="AO134" s="264"/>
      <c r="AP134" s="264"/>
      <c r="AQ134" s="264"/>
      <c r="AR134" s="264"/>
      <c r="AS134" s="264"/>
    </row>
    <row r="135" spans="1:45" ht="12.75" hidden="1" customHeight="1">
      <c r="A135" s="1539"/>
      <c r="B135" s="1970"/>
      <c r="C135" s="1557"/>
      <c r="D135" s="1579"/>
      <c r="E135" s="1579"/>
      <c r="F135" s="1579"/>
      <c r="G135" s="1580"/>
      <c r="H135" s="1930"/>
      <c r="I135" s="531" t="s">
        <v>48</v>
      </c>
      <c r="J135" s="537"/>
      <c r="K135" s="539"/>
      <c r="L135" s="539"/>
      <c r="M135" s="539"/>
      <c r="N135" s="539"/>
      <c r="O135" s="539"/>
      <c r="P135" s="539"/>
      <c r="Q135" s="539"/>
      <c r="R135" s="539"/>
      <c r="S135" s="539"/>
      <c r="T135" s="539"/>
      <c r="U135" s="539"/>
      <c r="V135" s="540">
        <f t="shared" si="23"/>
        <v>0</v>
      </c>
      <c r="W135" s="2030"/>
      <c r="X135" s="296">
        <f>+V135*W134</f>
        <v>0</v>
      </c>
      <c r="Y135" s="1557"/>
      <c r="Z135" s="1579"/>
      <c r="AA135" s="1580"/>
      <c r="AB135" s="1557"/>
      <c r="AC135" s="1579"/>
      <c r="AD135" s="1580"/>
      <c r="AE135" s="1557"/>
      <c r="AF135" s="1579"/>
      <c r="AG135" s="1580"/>
      <c r="AH135" s="1557"/>
      <c r="AI135" s="1579"/>
      <c r="AJ135" s="1923"/>
      <c r="AK135" s="314"/>
      <c r="AL135" s="264"/>
      <c r="AM135" s="264"/>
      <c r="AN135" s="264"/>
      <c r="AO135" s="264"/>
      <c r="AP135" s="264"/>
      <c r="AQ135" s="264"/>
      <c r="AR135" s="264"/>
      <c r="AS135" s="264"/>
    </row>
    <row r="136" spans="1:45" ht="12.75" hidden="1" customHeight="1">
      <c r="A136" s="1539"/>
      <c r="B136" s="2065">
        <v>4</v>
      </c>
      <c r="C136" s="2023"/>
      <c r="D136" s="1577"/>
      <c r="E136" s="1577"/>
      <c r="F136" s="1577"/>
      <c r="G136" s="1578"/>
      <c r="H136" s="1926" t="s">
        <v>79</v>
      </c>
      <c r="I136" s="527" t="s">
        <v>47</v>
      </c>
      <c r="J136" s="528"/>
      <c r="K136" s="523"/>
      <c r="L136" s="523"/>
      <c r="M136" s="523"/>
      <c r="N136" s="523"/>
      <c r="O136" s="523"/>
      <c r="P136" s="523"/>
      <c r="Q136" s="523"/>
      <c r="R136" s="523"/>
      <c r="S136" s="523"/>
      <c r="T136" s="523"/>
      <c r="U136" s="523"/>
      <c r="V136" s="529">
        <f t="shared" si="23"/>
        <v>0</v>
      </c>
      <c r="W136" s="2029"/>
      <c r="X136" s="288">
        <f>V136*W136</f>
        <v>0</v>
      </c>
      <c r="Y136" s="1922"/>
      <c r="Z136" s="1577"/>
      <c r="AA136" s="1578"/>
      <c r="AB136" s="1922"/>
      <c r="AC136" s="1577"/>
      <c r="AD136" s="1578"/>
      <c r="AE136" s="1922"/>
      <c r="AF136" s="1577"/>
      <c r="AG136" s="1578"/>
      <c r="AH136" s="1922"/>
      <c r="AI136" s="1577"/>
      <c r="AJ136" s="1747"/>
      <c r="AK136" s="314"/>
      <c r="AL136" s="264"/>
      <c r="AM136" s="264"/>
      <c r="AN136" s="264"/>
      <c r="AO136" s="264"/>
      <c r="AP136" s="264"/>
      <c r="AQ136" s="264"/>
      <c r="AR136" s="264"/>
      <c r="AS136" s="264"/>
    </row>
    <row r="137" spans="1:45" ht="12.75" hidden="1" customHeight="1">
      <c r="A137" s="1539"/>
      <c r="B137" s="1970"/>
      <c r="C137" s="1557"/>
      <c r="D137" s="1579"/>
      <c r="E137" s="1579"/>
      <c r="F137" s="1579"/>
      <c r="G137" s="1580"/>
      <c r="H137" s="1930"/>
      <c r="I137" s="531" t="s">
        <v>48</v>
      </c>
      <c r="J137" s="537"/>
      <c r="K137" s="539"/>
      <c r="L137" s="539"/>
      <c r="M137" s="539"/>
      <c r="N137" s="539"/>
      <c r="O137" s="539"/>
      <c r="P137" s="539"/>
      <c r="Q137" s="539"/>
      <c r="R137" s="539"/>
      <c r="S137" s="539"/>
      <c r="T137" s="539"/>
      <c r="U137" s="539"/>
      <c r="V137" s="540">
        <f t="shared" si="23"/>
        <v>0</v>
      </c>
      <c r="W137" s="2030"/>
      <c r="X137" s="296">
        <f>+V137*W136</f>
        <v>0</v>
      </c>
      <c r="Y137" s="1557"/>
      <c r="Z137" s="1579"/>
      <c r="AA137" s="1580"/>
      <c r="AB137" s="1557"/>
      <c r="AC137" s="1579"/>
      <c r="AD137" s="1580"/>
      <c r="AE137" s="1557"/>
      <c r="AF137" s="1579"/>
      <c r="AG137" s="1580"/>
      <c r="AH137" s="1557"/>
      <c r="AI137" s="1579"/>
      <c r="AJ137" s="1923"/>
      <c r="AK137" s="314"/>
      <c r="AL137" s="264"/>
      <c r="AM137" s="264"/>
      <c r="AN137" s="264"/>
      <c r="AO137" s="264"/>
      <c r="AP137" s="264"/>
      <c r="AQ137" s="264"/>
      <c r="AR137" s="264"/>
      <c r="AS137" s="264"/>
    </row>
    <row r="138" spans="1:45" ht="12.75" hidden="1" customHeight="1">
      <c r="A138" s="1539"/>
      <c r="B138" s="2065">
        <v>5</v>
      </c>
      <c r="C138" s="2023"/>
      <c r="D138" s="1577"/>
      <c r="E138" s="1577"/>
      <c r="F138" s="1577"/>
      <c r="G138" s="1578"/>
      <c r="H138" s="1926" t="s">
        <v>79</v>
      </c>
      <c r="I138" s="527" t="s">
        <v>47</v>
      </c>
      <c r="J138" s="528"/>
      <c r="K138" s="523"/>
      <c r="L138" s="523"/>
      <c r="M138" s="523"/>
      <c r="N138" s="523"/>
      <c r="O138" s="523"/>
      <c r="P138" s="523"/>
      <c r="Q138" s="523"/>
      <c r="R138" s="523"/>
      <c r="S138" s="523"/>
      <c r="T138" s="523"/>
      <c r="U138" s="523"/>
      <c r="V138" s="529">
        <f t="shared" si="23"/>
        <v>0</v>
      </c>
      <c r="W138" s="2029"/>
      <c r="X138" s="288">
        <f>V138*W138</f>
        <v>0</v>
      </c>
      <c r="Y138" s="1922"/>
      <c r="Z138" s="1577"/>
      <c r="AA138" s="1578"/>
      <c r="AB138" s="1922"/>
      <c r="AC138" s="1577"/>
      <c r="AD138" s="1578"/>
      <c r="AE138" s="1922"/>
      <c r="AF138" s="1577"/>
      <c r="AG138" s="1578"/>
      <c r="AH138" s="1922"/>
      <c r="AI138" s="1577"/>
      <c r="AJ138" s="1747"/>
      <c r="AK138" s="314"/>
      <c r="AL138" s="264"/>
      <c r="AM138" s="264"/>
      <c r="AN138" s="264"/>
      <c r="AO138" s="264"/>
      <c r="AP138" s="264"/>
      <c r="AQ138" s="264"/>
      <c r="AR138" s="264"/>
      <c r="AS138" s="264"/>
    </row>
    <row r="139" spans="1:45" ht="12.75" hidden="1" customHeight="1">
      <c r="A139" s="1539"/>
      <c r="B139" s="1970"/>
      <c r="C139" s="1557"/>
      <c r="D139" s="1579"/>
      <c r="E139" s="1579"/>
      <c r="F139" s="1579"/>
      <c r="G139" s="1580"/>
      <c r="H139" s="1930"/>
      <c r="I139" s="531" t="s">
        <v>48</v>
      </c>
      <c r="J139" s="537"/>
      <c r="K139" s="539"/>
      <c r="L139" s="539"/>
      <c r="M139" s="539"/>
      <c r="N139" s="539"/>
      <c r="O139" s="539"/>
      <c r="P139" s="539"/>
      <c r="Q139" s="539"/>
      <c r="R139" s="539"/>
      <c r="S139" s="539"/>
      <c r="T139" s="539"/>
      <c r="U139" s="539"/>
      <c r="V139" s="540">
        <f t="shared" si="23"/>
        <v>0</v>
      </c>
      <c r="W139" s="2030"/>
      <c r="X139" s="296">
        <f>+V139*W138</f>
        <v>0</v>
      </c>
      <c r="Y139" s="1557"/>
      <c r="Z139" s="1579"/>
      <c r="AA139" s="1580"/>
      <c r="AB139" s="1557"/>
      <c r="AC139" s="1579"/>
      <c r="AD139" s="1580"/>
      <c r="AE139" s="1557"/>
      <c r="AF139" s="1579"/>
      <c r="AG139" s="1580"/>
      <c r="AH139" s="1557"/>
      <c r="AI139" s="1579"/>
      <c r="AJ139" s="1923"/>
      <c r="AK139" s="314"/>
      <c r="AL139" s="264"/>
      <c r="AM139" s="264"/>
      <c r="AN139" s="264"/>
      <c r="AO139" s="264"/>
      <c r="AP139" s="264"/>
      <c r="AQ139" s="264"/>
      <c r="AR139" s="264"/>
      <c r="AS139" s="264"/>
    </row>
    <row r="140" spans="1:45" ht="12.75" hidden="1" customHeight="1">
      <c r="A140" s="1539"/>
      <c r="B140" s="2065">
        <v>6</v>
      </c>
      <c r="C140" s="2023"/>
      <c r="D140" s="1577"/>
      <c r="E140" s="1577"/>
      <c r="F140" s="1577"/>
      <c r="G140" s="1578"/>
      <c r="H140" s="1926" t="s">
        <v>79</v>
      </c>
      <c r="I140" s="527" t="s">
        <v>47</v>
      </c>
      <c r="J140" s="528"/>
      <c r="K140" s="523"/>
      <c r="L140" s="523"/>
      <c r="M140" s="523"/>
      <c r="N140" s="523"/>
      <c r="O140" s="523"/>
      <c r="P140" s="523"/>
      <c r="Q140" s="523"/>
      <c r="R140" s="523"/>
      <c r="S140" s="523"/>
      <c r="T140" s="523"/>
      <c r="U140" s="523"/>
      <c r="V140" s="529">
        <f t="shared" si="23"/>
        <v>0</v>
      </c>
      <c r="W140" s="2029"/>
      <c r="X140" s="288">
        <f>V140*W140</f>
        <v>0</v>
      </c>
      <c r="Y140" s="1922"/>
      <c r="Z140" s="1577"/>
      <c r="AA140" s="1578"/>
      <c r="AB140" s="1922"/>
      <c r="AC140" s="1577"/>
      <c r="AD140" s="1578"/>
      <c r="AE140" s="1922"/>
      <c r="AF140" s="1577"/>
      <c r="AG140" s="1578"/>
      <c r="AH140" s="1922"/>
      <c r="AI140" s="1577"/>
      <c r="AJ140" s="1747"/>
      <c r="AK140" s="314"/>
      <c r="AL140" s="264"/>
      <c r="AM140" s="264"/>
      <c r="AN140" s="264"/>
      <c r="AO140" s="264"/>
      <c r="AP140" s="264"/>
      <c r="AQ140" s="264"/>
      <c r="AR140" s="264"/>
      <c r="AS140" s="264"/>
    </row>
    <row r="141" spans="1:45" ht="12.75" hidden="1" customHeight="1">
      <c r="A141" s="1539"/>
      <c r="B141" s="1970"/>
      <c r="C141" s="1557"/>
      <c r="D141" s="1579"/>
      <c r="E141" s="1579"/>
      <c r="F141" s="1579"/>
      <c r="G141" s="1580"/>
      <c r="H141" s="1930"/>
      <c r="I141" s="531" t="s">
        <v>48</v>
      </c>
      <c r="J141" s="537"/>
      <c r="K141" s="539"/>
      <c r="L141" s="539"/>
      <c r="M141" s="539"/>
      <c r="N141" s="539"/>
      <c r="O141" s="539"/>
      <c r="P141" s="539"/>
      <c r="Q141" s="539"/>
      <c r="R141" s="539"/>
      <c r="S141" s="539"/>
      <c r="T141" s="539"/>
      <c r="U141" s="539"/>
      <c r="V141" s="540">
        <f t="shared" si="23"/>
        <v>0</v>
      </c>
      <c r="W141" s="2030"/>
      <c r="X141" s="296">
        <f>+V141*W140</f>
        <v>0</v>
      </c>
      <c r="Y141" s="1557"/>
      <c r="Z141" s="1579"/>
      <c r="AA141" s="1580"/>
      <c r="AB141" s="1557"/>
      <c r="AC141" s="1579"/>
      <c r="AD141" s="1580"/>
      <c r="AE141" s="1557"/>
      <c r="AF141" s="1579"/>
      <c r="AG141" s="1580"/>
      <c r="AH141" s="1557"/>
      <c r="AI141" s="1579"/>
      <c r="AJ141" s="1923"/>
      <c r="AK141" s="314"/>
      <c r="AL141" s="264"/>
      <c r="AM141" s="264"/>
      <c r="AN141" s="264"/>
      <c r="AO141" s="264"/>
      <c r="AP141" s="264"/>
      <c r="AQ141" s="264"/>
      <c r="AR141" s="264"/>
      <c r="AS141" s="264"/>
    </row>
    <row r="142" spans="1:45" ht="12.75" hidden="1" customHeight="1">
      <c r="A142" s="1539"/>
      <c r="B142" s="2065">
        <v>7</v>
      </c>
      <c r="C142" s="2023"/>
      <c r="D142" s="1577"/>
      <c r="E142" s="1577"/>
      <c r="F142" s="1577"/>
      <c r="G142" s="1578"/>
      <c r="H142" s="1926" t="s">
        <v>79</v>
      </c>
      <c r="I142" s="527" t="s">
        <v>47</v>
      </c>
      <c r="J142" s="528"/>
      <c r="K142" s="523"/>
      <c r="L142" s="523"/>
      <c r="M142" s="523"/>
      <c r="N142" s="523"/>
      <c r="O142" s="523"/>
      <c r="P142" s="523"/>
      <c r="Q142" s="523"/>
      <c r="R142" s="523"/>
      <c r="S142" s="523"/>
      <c r="T142" s="523"/>
      <c r="U142" s="523"/>
      <c r="V142" s="529">
        <f t="shared" si="23"/>
        <v>0</v>
      </c>
      <c r="W142" s="2029"/>
      <c r="X142" s="288">
        <f>V142*W142</f>
        <v>0</v>
      </c>
      <c r="Y142" s="1922"/>
      <c r="Z142" s="1577"/>
      <c r="AA142" s="1578"/>
      <c r="AB142" s="1922"/>
      <c r="AC142" s="1577"/>
      <c r="AD142" s="1578"/>
      <c r="AE142" s="1922"/>
      <c r="AF142" s="1577"/>
      <c r="AG142" s="1578"/>
      <c r="AH142" s="1922"/>
      <c r="AI142" s="1577"/>
      <c r="AJ142" s="1747"/>
      <c r="AK142" s="314"/>
      <c r="AL142" s="264"/>
      <c r="AM142" s="264"/>
      <c r="AN142" s="264"/>
      <c r="AO142" s="264"/>
      <c r="AP142" s="264"/>
      <c r="AQ142" s="264"/>
      <c r="AR142" s="264"/>
      <c r="AS142" s="264"/>
    </row>
    <row r="143" spans="1:45" ht="12.75" hidden="1" customHeight="1">
      <c r="A143" s="1539"/>
      <c r="B143" s="1970"/>
      <c r="C143" s="1557"/>
      <c r="D143" s="1579"/>
      <c r="E143" s="1579"/>
      <c r="F143" s="1579"/>
      <c r="G143" s="1580"/>
      <c r="H143" s="1930"/>
      <c r="I143" s="531" t="s">
        <v>48</v>
      </c>
      <c r="J143" s="537"/>
      <c r="K143" s="539"/>
      <c r="L143" s="539"/>
      <c r="M143" s="539"/>
      <c r="N143" s="539"/>
      <c r="O143" s="539"/>
      <c r="P143" s="539"/>
      <c r="Q143" s="539"/>
      <c r="R143" s="539"/>
      <c r="S143" s="539"/>
      <c r="T143" s="539"/>
      <c r="U143" s="539"/>
      <c r="V143" s="540">
        <f t="shared" si="23"/>
        <v>0</v>
      </c>
      <c r="W143" s="2030"/>
      <c r="X143" s="296">
        <f>+V143*W142</f>
        <v>0</v>
      </c>
      <c r="Y143" s="1557"/>
      <c r="Z143" s="1579"/>
      <c r="AA143" s="1580"/>
      <c r="AB143" s="1557"/>
      <c r="AC143" s="1579"/>
      <c r="AD143" s="1580"/>
      <c r="AE143" s="1557"/>
      <c r="AF143" s="1579"/>
      <c r="AG143" s="1580"/>
      <c r="AH143" s="1557"/>
      <c r="AI143" s="1579"/>
      <c r="AJ143" s="1923"/>
      <c r="AK143" s="314"/>
      <c r="AL143" s="264"/>
      <c r="AM143" s="264"/>
      <c r="AN143" s="264"/>
      <c r="AO143" s="264"/>
      <c r="AP143" s="264"/>
      <c r="AQ143" s="264"/>
      <c r="AR143" s="264"/>
      <c r="AS143" s="264"/>
    </row>
    <row r="144" spans="1:45" ht="12.75" customHeight="1">
      <c r="A144" s="1539"/>
      <c r="B144" s="1944" t="s">
        <v>85</v>
      </c>
      <c r="C144" s="1577"/>
      <c r="D144" s="1577"/>
      <c r="E144" s="1577"/>
      <c r="F144" s="1577"/>
      <c r="G144" s="1578"/>
      <c r="H144" s="2033" t="s">
        <v>79</v>
      </c>
      <c r="I144" s="541" t="s">
        <v>47</v>
      </c>
      <c r="J144" s="542">
        <f t="shared" ref="J144:U144" si="24">+J130*$W130+J132*$W132+J134*$W134+J136*$W136+J138*$W138+J140*$W140+J142*$W142</f>
        <v>0</v>
      </c>
      <c r="K144" s="542">
        <f t="shared" si="24"/>
        <v>0</v>
      </c>
      <c r="L144" s="542">
        <f t="shared" si="24"/>
        <v>0</v>
      </c>
      <c r="M144" s="542">
        <f t="shared" si="24"/>
        <v>0</v>
      </c>
      <c r="N144" s="542">
        <f t="shared" si="24"/>
        <v>0</v>
      </c>
      <c r="O144" s="542">
        <f t="shared" si="24"/>
        <v>0.5</v>
      </c>
      <c r="P144" s="542">
        <f t="shared" si="24"/>
        <v>0</v>
      </c>
      <c r="Q144" s="542">
        <f t="shared" si="24"/>
        <v>0</v>
      </c>
      <c r="R144" s="542">
        <f t="shared" si="24"/>
        <v>0</v>
      </c>
      <c r="S144" s="542">
        <f t="shared" si="24"/>
        <v>0</v>
      </c>
      <c r="T144" s="542">
        <f t="shared" si="24"/>
        <v>0</v>
      </c>
      <c r="U144" s="542">
        <f t="shared" si="24"/>
        <v>0.5</v>
      </c>
      <c r="V144" s="529">
        <f t="shared" si="23"/>
        <v>1</v>
      </c>
      <c r="W144" s="2039">
        <f>SUM(W130:W143)</f>
        <v>1</v>
      </c>
      <c r="X144" s="288">
        <f>V144*W144</f>
        <v>1</v>
      </c>
      <c r="Y144" s="1924"/>
      <c r="Z144" s="1577"/>
      <c r="AA144" s="1578"/>
      <c r="AB144" s="1924"/>
      <c r="AC144" s="1577"/>
      <c r="AD144" s="1578"/>
      <c r="AE144" s="1924"/>
      <c r="AF144" s="1577"/>
      <c r="AG144" s="1578"/>
      <c r="AH144" s="1924"/>
      <c r="AI144" s="1577"/>
      <c r="AJ144" s="1747"/>
      <c r="AK144" s="314"/>
      <c r="AL144" s="264"/>
      <c r="AM144" s="264"/>
      <c r="AN144" s="264"/>
      <c r="AO144" s="264"/>
      <c r="AP144" s="264"/>
      <c r="AQ144" s="264"/>
      <c r="AR144" s="264"/>
      <c r="AS144" s="264"/>
    </row>
    <row r="145" spans="1:45" ht="12.75" customHeight="1">
      <c r="A145" s="1540"/>
      <c r="B145" s="1537"/>
      <c r="C145" s="1550"/>
      <c r="D145" s="1550"/>
      <c r="E145" s="1550"/>
      <c r="F145" s="1550"/>
      <c r="G145" s="1551"/>
      <c r="H145" s="2038"/>
      <c r="I145" s="556" t="s">
        <v>48</v>
      </c>
      <c r="J145" s="557">
        <f t="shared" ref="J145:U145" si="25">+J131*$W130+J133*$W132+J135*$W134+J137*$W136+J139*$W138+J141*$W140+J143*$W142</f>
        <v>0</v>
      </c>
      <c r="K145" s="557">
        <f t="shared" si="25"/>
        <v>0</v>
      </c>
      <c r="L145" s="557">
        <f t="shared" si="25"/>
        <v>0</v>
      </c>
      <c r="M145" s="557">
        <f t="shared" si="25"/>
        <v>0</v>
      </c>
      <c r="N145" s="557">
        <f t="shared" si="25"/>
        <v>0</v>
      </c>
      <c r="O145" s="557">
        <f t="shared" si="25"/>
        <v>0.9</v>
      </c>
      <c r="P145" s="557">
        <f t="shared" si="25"/>
        <v>0</v>
      </c>
      <c r="Q145" s="557">
        <f t="shared" si="25"/>
        <v>0</v>
      </c>
      <c r="R145" s="557">
        <f t="shared" si="25"/>
        <v>0</v>
      </c>
      <c r="S145" s="557">
        <f t="shared" si="25"/>
        <v>0</v>
      </c>
      <c r="T145" s="557">
        <f t="shared" si="25"/>
        <v>0</v>
      </c>
      <c r="U145" s="557">
        <f t="shared" si="25"/>
        <v>0</v>
      </c>
      <c r="V145" s="559">
        <f t="shared" si="23"/>
        <v>0.9</v>
      </c>
      <c r="W145" s="2040"/>
      <c r="X145" s="560">
        <f>+V145*W144</f>
        <v>0.9</v>
      </c>
      <c r="Y145" s="1537"/>
      <c r="Z145" s="1550"/>
      <c r="AA145" s="1551"/>
      <c r="AB145" s="1537"/>
      <c r="AC145" s="1550"/>
      <c r="AD145" s="1551"/>
      <c r="AE145" s="1537"/>
      <c r="AF145" s="1550"/>
      <c r="AG145" s="1551"/>
      <c r="AH145" s="1537"/>
      <c r="AI145" s="1550"/>
      <c r="AJ145" s="1721"/>
      <c r="AK145" s="314"/>
      <c r="AL145" s="264"/>
      <c r="AM145" s="264"/>
      <c r="AN145" s="264"/>
      <c r="AO145" s="264"/>
      <c r="AP145" s="264"/>
      <c r="AQ145" s="264"/>
      <c r="AR145" s="264"/>
      <c r="AS145" s="264"/>
    </row>
    <row r="146" spans="1:45" ht="12.75" customHeight="1">
      <c r="A146" s="264"/>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264"/>
      <c r="AM146" s="264"/>
      <c r="AN146" s="264"/>
      <c r="AO146" s="264"/>
      <c r="AP146" s="264"/>
      <c r="AQ146" s="264"/>
      <c r="AR146" s="264"/>
      <c r="AS146" s="264"/>
    </row>
    <row r="147" spans="1:45" ht="12.75" customHeight="1">
      <c r="A147" s="264"/>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row>
    <row r="148" spans="1:45" ht="12.75" customHeight="1">
      <c r="A148" s="264"/>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S148" s="264"/>
    </row>
    <row r="149" spans="1:45" ht="12.75" customHeight="1">
      <c r="A149" s="264"/>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c r="AS149" s="264"/>
    </row>
    <row r="150" spans="1:45" ht="12.75" customHeight="1">
      <c r="A150" s="264"/>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c r="AS150" s="264"/>
    </row>
    <row r="151" spans="1:45" ht="12.75" customHeight="1">
      <c r="A151" s="264"/>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row>
    <row r="152" spans="1:45" ht="12.75" customHeight="1">
      <c r="A152" s="264"/>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c r="AS152" s="264"/>
    </row>
    <row r="153" spans="1:45" ht="12.75" customHeight="1">
      <c r="A153" s="264"/>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row>
    <row r="154" spans="1:45" ht="12.75" customHeight="1">
      <c r="A154" s="264"/>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row>
    <row r="155" spans="1:45" ht="12.75" customHeight="1">
      <c r="A155" s="264"/>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c r="AS155" s="264"/>
    </row>
    <row r="156" spans="1:45" ht="12.75" customHeight="1">
      <c r="A156" s="264"/>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S156" s="264"/>
    </row>
    <row r="157" spans="1:45" ht="12.75" customHeight="1">
      <c r="A157" s="264"/>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row>
    <row r="158" spans="1:45" ht="12.75" customHeight="1">
      <c r="A158" s="264"/>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c r="AS158" s="264"/>
    </row>
    <row r="159" spans="1:45" ht="12.75" customHeight="1">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row>
    <row r="160" spans="1:45" ht="12.75" customHeight="1">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row>
    <row r="161" spans="1:45" ht="12.75" customHeight="1">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row>
    <row r="162" spans="1:45" ht="12.75" customHeight="1">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row>
    <row r="163" spans="1:45" ht="12.75" customHeight="1">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row>
    <row r="164" spans="1:45" ht="12.75" customHeight="1">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row>
    <row r="165" spans="1:45" ht="12.75" customHeight="1">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row>
    <row r="166" spans="1:45" ht="12.7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row>
    <row r="167" spans="1:45" ht="12.75" customHeight="1">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row>
    <row r="168" spans="1:45" ht="12.75" customHeight="1">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row>
    <row r="169" spans="1:45" ht="12.75" customHeight="1">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row>
    <row r="170" spans="1:45" ht="12.75" customHeight="1">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row>
    <row r="171" spans="1:45" ht="12.75" customHeight="1">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row>
    <row r="172" spans="1:45" ht="12.7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row>
    <row r="173" spans="1:45" ht="12.7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row>
    <row r="174" spans="1:45" ht="12.7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row>
    <row r="175" spans="1:45" ht="12.7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row>
    <row r="176" spans="1:45" ht="12.7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row>
    <row r="177" spans="1:45" ht="12.7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row>
    <row r="178" spans="1:45" ht="12.7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row>
    <row r="179" spans="1:45" ht="12.7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row>
    <row r="180" spans="1:45" ht="12.7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row>
    <row r="181" spans="1:45" ht="12.7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row>
    <row r="182" spans="1:45" ht="12.75" customHeight="1">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row>
    <row r="183" spans="1:45" ht="12.75" customHeight="1">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row>
    <row r="184" spans="1:45" ht="12.75" customHeight="1">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row>
    <row r="185" spans="1:45" ht="12.75" customHeight="1">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row>
    <row r="186" spans="1:45" ht="12.75" customHeight="1">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row>
    <row r="187" spans="1:45" ht="12.75" customHeight="1">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row>
    <row r="188" spans="1:45" ht="12.75" customHeight="1">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row>
    <row r="189" spans="1:45" ht="12.75" customHeight="1">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row>
    <row r="190" spans="1:45" ht="12.75" customHeight="1">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row>
    <row r="191" spans="1:45" ht="12.75" customHeight="1">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row>
    <row r="192" spans="1:45" ht="12.75" customHeight="1">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row>
    <row r="193" spans="1:45" ht="12.75" customHeight="1">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row>
    <row r="194" spans="1:45" ht="12.75" customHeight="1">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row>
    <row r="195" spans="1:45" ht="12.75" customHeight="1">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row>
    <row r="196" spans="1:45" ht="12.75" customHeight="1">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row>
    <row r="197" spans="1:45" ht="12.75" customHeight="1">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row>
    <row r="198" spans="1:45" ht="12.75" customHeight="1">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row>
    <row r="199" spans="1:45" ht="12.75" customHeight="1">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row>
    <row r="200" spans="1:45" ht="12.75" customHeight="1">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row>
    <row r="201" spans="1:45" ht="12.75" customHeight="1">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row>
    <row r="202" spans="1:45" ht="12.75" customHeight="1">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row>
    <row r="203" spans="1:45" ht="12.75" customHeight="1">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row>
    <row r="204" spans="1:45" ht="12.75" customHeight="1">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row>
    <row r="205" spans="1:45" ht="12.75" customHeight="1">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row>
    <row r="206" spans="1:45" ht="12.75" customHeight="1">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row>
    <row r="207" spans="1:45" ht="12.75" customHeight="1">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row>
    <row r="208" spans="1:45" ht="12.75" customHeight="1">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row>
    <row r="209" spans="1:45" ht="12.75" customHeight="1">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row>
    <row r="210" spans="1:45" ht="12.75" customHeight="1">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row>
    <row r="211" spans="1:45" ht="12.75" customHeight="1">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row>
    <row r="212" spans="1:45" ht="12.75" customHeight="1">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row>
    <row r="213" spans="1:45" ht="12.75" customHeight="1">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row>
    <row r="214" spans="1:45" ht="12.75" customHeight="1">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row>
    <row r="215" spans="1:45" ht="12.75" customHeight="1">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row>
    <row r="216" spans="1:45" ht="12.75" customHeight="1">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row>
    <row r="217" spans="1:45" ht="12.75" customHeight="1">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row>
    <row r="218" spans="1:45" ht="12.75" customHeight="1">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row>
    <row r="219" spans="1:45" ht="12.75" customHeight="1">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row>
    <row r="220" spans="1:45" ht="12.75" customHeight="1">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row>
    <row r="221" spans="1:45" ht="12.75" customHeight="1">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row>
    <row r="222" spans="1:45" ht="12.75" customHeight="1">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row>
    <row r="223" spans="1:45" ht="12.75" customHeight="1">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row>
    <row r="224" spans="1:45" ht="12.75" customHeight="1">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row>
    <row r="225" spans="1:45" ht="12.75" customHeight="1">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row>
    <row r="226" spans="1:45" ht="12.75" customHeight="1">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row>
    <row r="227" spans="1:45" ht="12.75" customHeight="1">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row>
    <row r="228" spans="1:45" ht="12.75" customHeight="1">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row>
    <row r="229" spans="1:45" ht="12.75" customHeight="1">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row>
    <row r="230" spans="1:45" ht="12.75" customHeight="1">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row>
    <row r="231" spans="1:45" ht="12.75" customHeight="1">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row>
    <row r="232" spans="1:45" ht="12.75" customHeight="1">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row>
    <row r="233" spans="1:45" ht="12.75" customHeight="1">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row>
    <row r="234" spans="1:45" ht="12.75" customHeight="1">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row>
    <row r="235" spans="1:45" ht="12.75" customHeight="1">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row>
    <row r="236" spans="1:45" ht="12.75" customHeight="1">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row>
    <row r="237" spans="1:45" ht="12.75" customHeight="1">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row>
    <row r="238" spans="1:45" ht="12.75" customHeight="1">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row>
    <row r="239" spans="1:45" ht="12.75" customHeight="1">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row>
    <row r="240" spans="1:45" ht="12.75" customHeight="1">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row>
    <row r="241" spans="1:45" ht="12.75" customHeight="1">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row>
    <row r="242" spans="1:45" ht="12.75" customHeight="1">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row>
    <row r="243" spans="1:45" ht="12.75" customHeight="1">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row>
    <row r="244" spans="1:45" ht="12.75" customHeight="1">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row>
    <row r="245" spans="1:45" ht="12.75" customHeight="1">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row>
    <row r="246" spans="1:45" ht="12.75" customHeight="1">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row>
    <row r="247" spans="1:45" ht="12.75" customHeight="1">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row>
    <row r="248" spans="1:45" ht="12.75" customHeight="1">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row>
    <row r="249" spans="1:45" ht="12.75" customHeight="1">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row>
    <row r="250" spans="1:45" ht="12.75" customHeight="1">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row>
    <row r="251" spans="1:45" ht="12.75" customHeight="1">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row>
    <row r="252" spans="1:45" ht="12.75" customHeight="1">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row>
    <row r="253" spans="1:45" ht="12.75" customHeight="1">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row>
    <row r="254" spans="1:45" ht="12.75" customHeight="1">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row>
    <row r="255" spans="1:45" ht="12.75" customHeight="1">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row>
    <row r="256" spans="1:45" ht="12.75" customHeight="1">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row>
    <row r="257" spans="1:45" ht="12.75" customHeight="1">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row>
    <row r="258" spans="1:45" ht="12.75" customHeight="1">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row>
    <row r="259" spans="1:45" ht="12.75" customHeight="1">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row>
    <row r="260" spans="1:45" ht="12.75" customHeight="1">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row>
    <row r="261" spans="1:45" ht="12.75" customHeight="1">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row>
    <row r="262" spans="1:45" ht="12.75" customHeight="1">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row>
    <row r="263" spans="1:45" ht="12.75" customHeight="1">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row>
    <row r="264" spans="1:45" ht="12.75" customHeight="1">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row>
    <row r="265" spans="1:45" ht="12.75" customHeight="1">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row>
    <row r="266" spans="1:45" ht="12.75" customHeight="1">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row>
    <row r="267" spans="1:45" ht="12.75" customHeight="1">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row>
    <row r="268" spans="1:45" ht="12.75" customHeight="1">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row>
    <row r="269" spans="1:45" ht="12.75" customHeight="1">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row>
    <row r="270" spans="1:45" ht="12.75" customHeight="1">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row>
    <row r="271" spans="1:45" ht="12.75" customHeight="1">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row>
    <row r="272" spans="1:45" ht="12.75" customHeight="1">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row>
    <row r="273" spans="1:45" ht="12.75" customHeight="1">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row>
    <row r="274" spans="1:45" ht="12.75" customHeight="1">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row>
    <row r="275" spans="1:45" ht="12.75" customHeight="1">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row>
    <row r="276" spans="1:45" ht="12.75" customHeight="1">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row>
    <row r="277" spans="1:45" ht="12.75" customHeight="1">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row>
    <row r="278" spans="1:45" ht="12.75" customHeight="1">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row>
    <row r="279" spans="1:45" ht="12.75" customHeight="1">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row>
    <row r="280" spans="1:45" ht="12.75" customHeight="1">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row>
    <row r="281" spans="1:45" ht="12.75" customHeight="1">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row>
    <row r="282" spans="1:45" ht="12.75" customHeight="1">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row>
    <row r="283" spans="1:45" ht="12.75" customHeight="1">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row>
    <row r="284" spans="1:45" ht="12.75" customHeight="1">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row>
    <row r="285" spans="1:45" ht="12.75" customHeight="1">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row>
    <row r="286" spans="1:45" ht="12.75" customHeight="1">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row>
    <row r="287" spans="1:45" ht="12.75" customHeight="1">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row>
    <row r="288" spans="1:45" ht="12.75" customHeight="1">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row>
    <row r="289" spans="1:45" ht="12.75" customHeight="1">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row>
    <row r="290" spans="1:45" ht="12.75" customHeight="1">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row>
    <row r="291" spans="1:45" ht="12.75" customHeight="1">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row>
    <row r="292" spans="1:45" ht="12.75" customHeight="1">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row>
    <row r="293" spans="1:45" ht="12.75" customHeight="1">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row>
    <row r="294" spans="1:45" ht="12.75" customHeight="1">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row>
    <row r="295" spans="1:45" ht="12.75" customHeight="1">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row>
    <row r="296" spans="1:45" ht="12.75" customHeight="1">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row>
    <row r="297" spans="1:45" ht="12.75" customHeight="1">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row>
    <row r="298" spans="1:45" ht="12.75" customHeight="1">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row>
    <row r="299" spans="1:45" ht="12.75" customHeight="1">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row>
    <row r="300" spans="1:45" ht="12.75" customHeight="1">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row>
    <row r="301" spans="1:45" ht="12.75" customHeight="1">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row>
    <row r="302" spans="1:45" ht="12.75" customHeight="1">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row>
    <row r="303" spans="1:45" ht="12.75" customHeight="1">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row>
    <row r="304" spans="1:45" ht="12.75" customHeight="1">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row>
    <row r="305" spans="1:45" ht="12.75" customHeight="1">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row>
    <row r="306" spans="1:45" ht="12.75" customHeight="1">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row>
    <row r="307" spans="1:45" ht="12.75" customHeight="1">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row>
    <row r="308" spans="1:45" ht="12.75" customHeight="1">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row>
    <row r="309" spans="1:45" ht="12.75" customHeight="1">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row>
    <row r="310" spans="1:45" ht="12.75" customHeight="1">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row>
    <row r="311" spans="1:45" ht="12.75" customHeight="1">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row>
    <row r="312" spans="1:45" ht="12.75" customHeight="1">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row>
    <row r="313" spans="1:45" ht="12.75" customHeight="1">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row>
    <row r="314" spans="1:45" ht="12.75" customHeight="1">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row>
    <row r="315" spans="1:45" ht="12.75" customHeight="1">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row>
    <row r="316" spans="1:45" ht="12.75" customHeight="1">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row>
    <row r="317" spans="1:45" ht="12.75" customHeight="1">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row>
    <row r="318" spans="1:45" ht="12.75" customHeight="1">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row>
    <row r="319" spans="1:45" ht="12.75" customHeight="1">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row>
    <row r="320" spans="1:45" ht="12.75" customHeight="1">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row>
    <row r="321" spans="1:45" ht="12.75" customHeight="1">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row>
    <row r="322" spans="1:45" ht="12.75" customHeight="1">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row>
    <row r="323" spans="1:45" ht="12.75" customHeight="1">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row>
    <row r="324" spans="1:45" ht="12.75" customHeight="1">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row>
    <row r="325" spans="1:45" ht="12.75" customHeight="1">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row>
    <row r="326" spans="1:45" ht="12.75" customHeight="1">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row>
    <row r="327" spans="1:45" ht="12.75" customHeight="1">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row>
    <row r="328" spans="1:45" ht="12.75" customHeight="1">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row>
    <row r="329" spans="1:45" ht="12.75" customHeight="1">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row>
    <row r="330" spans="1:45" ht="12.75" customHeight="1">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row>
    <row r="331" spans="1:45" ht="12.75" customHeight="1">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row>
    <row r="332" spans="1:45" ht="12.75" customHeight="1">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row>
    <row r="333" spans="1:45" ht="12.75" customHeight="1">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row>
    <row r="334" spans="1:45" ht="12.75" customHeight="1">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row>
    <row r="335" spans="1:45" ht="12.75" customHeight="1">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row>
    <row r="336" spans="1:45" ht="12.75" customHeight="1">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row>
    <row r="337" spans="1:45" ht="12.75" customHeight="1">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row>
    <row r="338" spans="1:45" ht="12.75" customHeight="1">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row>
    <row r="339" spans="1:45" ht="12.75" customHeight="1">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row>
    <row r="340" spans="1:45" ht="12.75" customHeight="1">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row>
    <row r="341" spans="1:45" ht="12.75" customHeight="1">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row>
    <row r="342" spans="1:45" ht="12.75" customHeight="1">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row>
    <row r="343" spans="1:45" ht="12.75" customHeight="1">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row>
    <row r="344" spans="1:45" ht="12.75" customHeight="1">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row>
    <row r="345" spans="1:45" ht="12.75" customHeight="1">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row>
    <row r="346" spans="1:45" ht="12.75" customHeight="1">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row>
    <row r="347" spans="1:45" ht="12.75" customHeight="1">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row>
    <row r="348" spans="1:45" ht="12.75" customHeight="1">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row>
    <row r="349" spans="1:45" ht="12.75" customHeight="1">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row>
    <row r="350" spans="1:45" ht="12.75" customHeight="1">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row>
    <row r="351" spans="1:45" ht="12.75" customHeight="1">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row>
    <row r="352" spans="1:45" ht="12.75" customHeight="1">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row>
    <row r="353" spans="1:45" ht="12.75" customHeight="1">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row>
    <row r="354" spans="1:45" ht="12.75" customHeight="1">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row>
    <row r="355" spans="1:45" ht="12.75" customHeight="1">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row>
    <row r="356" spans="1:45" ht="12.75" customHeight="1">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row>
    <row r="357" spans="1:45" ht="12.75" customHeight="1">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row>
    <row r="358" spans="1:45" ht="12.75" customHeight="1">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row>
    <row r="359" spans="1:45" ht="12.75" customHeight="1">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row>
    <row r="360" spans="1:45" ht="12.75" customHeight="1">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row>
    <row r="361" spans="1:45" ht="12.75" customHeight="1">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row>
    <row r="362" spans="1:45" ht="12.75" customHeight="1">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row>
    <row r="363" spans="1:45" ht="12.75" customHeight="1">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row>
    <row r="364" spans="1:45" ht="12.75" customHeight="1">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row>
    <row r="365" spans="1:45" ht="12.75" customHeight="1">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row>
    <row r="366" spans="1:45" ht="12.75" customHeight="1">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row>
    <row r="367" spans="1:45" ht="12.75" customHeight="1">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row>
    <row r="368" spans="1:45" ht="12.75" customHeight="1">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row>
    <row r="369" spans="1:45" ht="12.75" customHeight="1">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row>
    <row r="370" spans="1:45" ht="12.75" customHeight="1">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row>
    <row r="371" spans="1:45" ht="12.75" customHeight="1">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row>
    <row r="372" spans="1:45" ht="12.75" customHeight="1">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row>
    <row r="373" spans="1:45" ht="12.75" customHeight="1">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row>
    <row r="374" spans="1:45" ht="12.75" customHeight="1">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row>
    <row r="375" spans="1:45" ht="12.75" customHeight="1">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row>
    <row r="376" spans="1:45" ht="12.75" customHeight="1">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row>
    <row r="377" spans="1:45" ht="12.75" customHeight="1">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row>
    <row r="378" spans="1:45" ht="12.75" customHeight="1">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row>
    <row r="379" spans="1:45" ht="12.75" customHeight="1">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row>
    <row r="380" spans="1:45" ht="12.75" customHeight="1">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row>
    <row r="381" spans="1:45" ht="12.75" customHeight="1">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row>
    <row r="382" spans="1:45" ht="12.75" customHeight="1">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row>
    <row r="383" spans="1:45" ht="12.75" customHeight="1">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row>
    <row r="384" spans="1:45" ht="12.75" customHeight="1">
      <c r="A384" s="247"/>
      <c r="B384" s="247"/>
      <c r="C384" s="247"/>
      <c r="D384" s="247"/>
      <c r="E384" s="247"/>
      <c r="F384" s="247"/>
      <c r="G384" s="247"/>
      <c r="H384" s="247"/>
      <c r="I384" s="247"/>
      <c r="J384" s="247"/>
      <c r="K384" s="247"/>
      <c r="L384" s="247"/>
      <c r="M384" s="247"/>
      <c r="N384" s="885">
        <f>+Informatica!W22</f>
        <v>1</v>
      </c>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row>
    <row r="385" spans="1:45" ht="12.75" customHeight="1">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row>
    <row r="386" spans="1:45" ht="15.75" customHeight="1"/>
    <row r="387" spans="1:45" ht="15.75" customHeight="1"/>
    <row r="388" spans="1:45" ht="15.75" customHeight="1"/>
    <row r="389" spans="1:45" ht="15.75" customHeight="1"/>
    <row r="390" spans="1:45" ht="15.75" customHeight="1"/>
    <row r="391" spans="1:45" ht="15.75" customHeight="1"/>
    <row r="392" spans="1:45" ht="15.75" customHeight="1"/>
    <row r="393" spans="1:45" ht="15.75" customHeight="1"/>
    <row r="394" spans="1:45" ht="15.75" customHeight="1"/>
    <row r="395" spans="1:45" ht="15.75" customHeight="1"/>
    <row r="396" spans="1:45" ht="15.75" customHeight="1"/>
    <row r="397" spans="1:45" ht="15.75" customHeight="1"/>
    <row r="398" spans="1:45" ht="15.75" customHeight="1"/>
    <row r="399" spans="1:45" ht="15.75" customHeight="1"/>
    <row r="400" spans="1:45"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594">
    <mergeCell ref="AE4:AG4"/>
    <mergeCell ref="AE49:AG50"/>
    <mergeCell ref="AE52:AG53"/>
    <mergeCell ref="AE86:AG86"/>
    <mergeCell ref="AE84:AG85"/>
    <mergeCell ref="AE60:AG61"/>
    <mergeCell ref="AE58:AG59"/>
    <mergeCell ref="AE48:AG48"/>
    <mergeCell ref="AE40:AG41"/>
    <mergeCell ref="AE42:AG43"/>
    <mergeCell ref="AE54:AG55"/>
    <mergeCell ref="AE64:AG65"/>
    <mergeCell ref="AE62:AG63"/>
    <mergeCell ref="B7:AJ7"/>
    <mergeCell ref="AH8:AJ9"/>
    <mergeCell ref="AE8:AG9"/>
    <mergeCell ref="AB20:AD21"/>
    <mergeCell ref="AB24:AD24"/>
    <mergeCell ref="B10:B11"/>
    <mergeCell ref="AH42:AJ43"/>
    <mergeCell ref="AH38:AJ39"/>
    <mergeCell ref="AH24:AJ24"/>
    <mergeCell ref="Y14:AA15"/>
    <mergeCell ref="Y16:AA17"/>
    <mergeCell ref="H130:H131"/>
    <mergeCell ref="H136:H137"/>
    <mergeCell ref="H134:H135"/>
    <mergeCell ref="H132:H133"/>
    <mergeCell ref="H142:H143"/>
    <mergeCell ref="H144:H145"/>
    <mergeCell ref="C110:G111"/>
    <mergeCell ref="H110:H111"/>
    <mergeCell ref="H114:H115"/>
    <mergeCell ref="H116:H117"/>
    <mergeCell ref="B144:G145"/>
    <mergeCell ref="C142:G143"/>
    <mergeCell ref="H140:H141"/>
    <mergeCell ref="H138:H139"/>
    <mergeCell ref="C138:G139"/>
    <mergeCell ref="C136:G137"/>
    <mergeCell ref="C130:G131"/>
    <mergeCell ref="C132:G133"/>
    <mergeCell ref="C134:G135"/>
    <mergeCell ref="C140:G141"/>
    <mergeCell ref="B140:B141"/>
    <mergeCell ref="C112:G113"/>
    <mergeCell ref="C114:G115"/>
    <mergeCell ref="A129:A145"/>
    <mergeCell ref="B132:B133"/>
    <mergeCell ref="A126:B128"/>
    <mergeCell ref="B138:B139"/>
    <mergeCell ref="C127:C128"/>
    <mergeCell ref="B120:B121"/>
    <mergeCell ref="B122:B123"/>
    <mergeCell ref="B130:B131"/>
    <mergeCell ref="B134:B135"/>
    <mergeCell ref="B136:B137"/>
    <mergeCell ref="B142:B143"/>
    <mergeCell ref="Y110:AA111"/>
    <mergeCell ref="AB110:AD111"/>
    <mergeCell ref="F127:F128"/>
    <mergeCell ref="B129:AJ129"/>
    <mergeCell ref="AB116:AD117"/>
    <mergeCell ref="B110:B111"/>
    <mergeCell ref="H112:H113"/>
    <mergeCell ref="B114:B115"/>
    <mergeCell ref="B112:B113"/>
    <mergeCell ref="B116:B117"/>
    <mergeCell ref="B118:B119"/>
    <mergeCell ref="H127:I127"/>
    <mergeCell ref="H126:I126"/>
    <mergeCell ref="AB127:AD128"/>
    <mergeCell ref="AB124:AD125"/>
    <mergeCell ref="AB126:AD126"/>
    <mergeCell ref="C122:G123"/>
    <mergeCell ref="C116:G117"/>
    <mergeCell ref="C120:G121"/>
    <mergeCell ref="C118:G119"/>
    <mergeCell ref="E127:E128"/>
    <mergeCell ref="D127:D128"/>
    <mergeCell ref="G127:G128"/>
    <mergeCell ref="B124:G125"/>
    <mergeCell ref="AI1:AJ1"/>
    <mergeCell ref="I2:T3"/>
    <mergeCell ref="AB4:AD4"/>
    <mergeCell ref="W2:AH3"/>
    <mergeCell ref="W5:W6"/>
    <mergeCell ref="H128:I128"/>
    <mergeCell ref="H118:H119"/>
    <mergeCell ref="H120:H121"/>
    <mergeCell ref="H122:H123"/>
    <mergeCell ref="H124:H125"/>
    <mergeCell ref="AH54:AJ55"/>
    <mergeCell ref="AH56:AJ57"/>
    <mergeCell ref="AH76:AJ77"/>
    <mergeCell ref="AH78:AJ79"/>
    <mergeCell ref="AH52:AJ53"/>
    <mergeCell ref="AI2:AJ2"/>
    <mergeCell ref="AI3:AJ3"/>
    <mergeCell ref="AH40:AJ41"/>
    <mergeCell ref="AH20:AJ21"/>
    <mergeCell ref="AH84:AJ85"/>
    <mergeCell ref="AH86:AJ86"/>
    <mergeCell ref="AE87:AG88"/>
    <mergeCell ref="AH87:AJ88"/>
    <mergeCell ref="AE90:AG91"/>
    <mergeCell ref="W110:W111"/>
    <mergeCell ref="Y4:AA4"/>
    <mergeCell ref="Y5:AA6"/>
    <mergeCell ref="H4:I4"/>
    <mergeCell ref="A1:C3"/>
    <mergeCell ref="D2:H3"/>
    <mergeCell ref="G5:G6"/>
    <mergeCell ref="E5:E6"/>
    <mergeCell ref="F5:F6"/>
    <mergeCell ref="A4:B6"/>
    <mergeCell ref="D5:D6"/>
    <mergeCell ref="C5:C6"/>
    <mergeCell ref="D1:AH1"/>
    <mergeCell ref="A109:A125"/>
    <mergeCell ref="AE82:AG83"/>
    <mergeCell ref="AE78:AG79"/>
    <mergeCell ref="AE76:AG77"/>
    <mergeCell ref="AH82:AJ83"/>
    <mergeCell ref="AH80:AJ81"/>
    <mergeCell ref="AE80:AG81"/>
    <mergeCell ref="AH90:AJ91"/>
    <mergeCell ref="AE18:AG19"/>
    <mergeCell ref="AH18:AJ19"/>
    <mergeCell ref="AH4:AJ4"/>
    <mergeCell ref="H5:I5"/>
    <mergeCell ref="H6:I6"/>
    <mergeCell ref="AH60:AJ61"/>
    <mergeCell ref="AH58:AJ59"/>
    <mergeCell ref="AH48:AJ48"/>
    <mergeCell ref="AB104:AD105"/>
    <mergeCell ref="AB100:AD101"/>
    <mergeCell ref="Y98:AA99"/>
    <mergeCell ref="Y100:AA101"/>
    <mergeCell ref="Y102:AA103"/>
    <mergeCell ref="Y104:AA105"/>
    <mergeCell ref="Y96:AA97"/>
    <mergeCell ref="AE5:AG6"/>
    <mergeCell ref="AH5:AJ6"/>
    <mergeCell ref="AB5:AD6"/>
    <mergeCell ref="AE12:AG13"/>
    <mergeCell ref="AE30:AG31"/>
    <mergeCell ref="AE24:AG24"/>
    <mergeCell ref="AE22:AG23"/>
    <mergeCell ref="AE20:AG21"/>
    <mergeCell ref="AH30:AJ31"/>
    <mergeCell ref="AH66:AJ67"/>
    <mergeCell ref="AE66:AG67"/>
    <mergeCell ref="AE56:AG57"/>
    <mergeCell ref="C14:G15"/>
    <mergeCell ref="C16:G17"/>
    <mergeCell ref="H16:H17"/>
    <mergeCell ref="H14:H15"/>
    <mergeCell ref="H49:I49"/>
    <mergeCell ref="H50:I50"/>
    <mergeCell ref="H48:I48"/>
    <mergeCell ref="H66:H67"/>
    <mergeCell ref="AB18:AD19"/>
    <mergeCell ref="AB16:AD17"/>
    <mergeCell ref="C62:G63"/>
    <mergeCell ref="C64:G65"/>
    <mergeCell ref="B51:AJ51"/>
    <mergeCell ref="AH49:AJ50"/>
    <mergeCell ref="AH64:AJ65"/>
    <mergeCell ref="AH62:AJ63"/>
    <mergeCell ref="C18:G19"/>
    <mergeCell ref="C20:G21"/>
    <mergeCell ref="C52:G53"/>
    <mergeCell ref="C49:C50"/>
    <mergeCell ref="D49:D50"/>
    <mergeCell ref="G49:G50"/>
    <mergeCell ref="H52:H53"/>
    <mergeCell ref="E49:E50"/>
    <mergeCell ref="W112:W113"/>
    <mergeCell ref="W114:W115"/>
    <mergeCell ref="AE126:AG126"/>
    <mergeCell ref="AH126:AJ126"/>
    <mergeCell ref="AB122:AD123"/>
    <mergeCell ref="W122:W123"/>
    <mergeCell ref="AE127:AG128"/>
    <mergeCell ref="AH127:AJ128"/>
    <mergeCell ref="Y127:AA128"/>
    <mergeCell ref="W127:W128"/>
    <mergeCell ref="Y126:AA126"/>
    <mergeCell ref="Y114:AA115"/>
    <mergeCell ref="Y112:AA113"/>
    <mergeCell ref="AB114:AD115"/>
    <mergeCell ref="AB112:AD113"/>
    <mergeCell ref="AE114:AG115"/>
    <mergeCell ref="AE112:AG113"/>
    <mergeCell ref="Y118:AA119"/>
    <mergeCell ref="Y116:AA117"/>
    <mergeCell ref="W118:W119"/>
    <mergeCell ref="W120:W121"/>
    <mergeCell ref="AB118:AD119"/>
    <mergeCell ref="Y124:AA125"/>
    <mergeCell ref="Y122:AA123"/>
    <mergeCell ref="AE110:AG111"/>
    <mergeCell ref="AH110:AJ111"/>
    <mergeCell ref="AH112:AJ113"/>
    <mergeCell ref="AH114:AJ115"/>
    <mergeCell ref="AH116:AJ117"/>
    <mergeCell ref="AE116:AG117"/>
    <mergeCell ref="AH142:AJ143"/>
    <mergeCell ref="AH138:AJ139"/>
    <mergeCell ref="AE138:AG139"/>
    <mergeCell ref="AH130:AJ131"/>
    <mergeCell ref="AE130:AG131"/>
    <mergeCell ref="AE140:AG141"/>
    <mergeCell ref="AE134:AG135"/>
    <mergeCell ref="AE136:AG137"/>
    <mergeCell ref="AE118:AG119"/>
    <mergeCell ref="AE120:AG121"/>
    <mergeCell ref="AH118:AJ119"/>
    <mergeCell ref="AH140:AJ141"/>
    <mergeCell ref="AH136:AJ137"/>
    <mergeCell ref="AH134:AJ135"/>
    <mergeCell ref="AH132:AJ133"/>
    <mergeCell ref="AH72:AJ73"/>
    <mergeCell ref="AH74:AJ75"/>
    <mergeCell ref="AE72:AG73"/>
    <mergeCell ref="AE70:AG71"/>
    <mergeCell ref="AE68:AG69"/>
    <mergeCell ref="AB68:AD69"/>
    <mergeCell ref="AH68:AJ69"/>
    <mergeCell ref="AH70:AJ71"/>
    <mergeCell ref="AE74:AG75"/>
    <mergeCell ref="W124:W125"/>
    <mergeCell ref="AB120:AD121"/>
    <mergeCell ref="Y120:AA121"/>
    <mergeCell ref="AH122:AJ123"/>
    <mergeCell ref="AE122:AG123"/>
    <mergeCell ref="AH124:AJ125"/>
    <mergeCell ref="AE124:AG125"/>
    <mergeCell ref="AH120:AJ121"/>
    <mergeCell ref="W116:W117"/>
    <mergeCell ref="W130:W131"/>
    <mergeCell ref="W142:W143"/>
    <mergeCell ref="W136:W137"/>
    <mergeCell ref="Y130:AA131"/>
    <mergeCell ref="Y132:AA133"/>
    <mergeCell ref="AB142:AD143"/>
    <mergeCell ref="AB144:AD145"/>
    <mergeCell ref="AB134:AD135"/>
    <mergeCell ref="AE142:AG143"/>
    <mergeCell ref="AE144:AG145"/>
    <mergeCell ref="Y140:AA141"/>
    <mergeCell ref="Y138:AA139"/>
    <mergeCell ref="Y136:AA137"/>
    <mergeCell ref="W140:W141"/>
    <mergeCell ref="AB140:AD141"/>
    <mergeCell ref="AB138:AD139"/>
    <mergeCell ref="AB130:AD131"/>
    <mergeCell ref="Y142:AA143"/>
    <mergeCell ref="Y144:AA145"/>
    <mergeCell ref="Y134:AA135"/>
    <mergeCell ref="AB132:AD133"/>
    <mergeCell ref="AB136:AD137"/>
    <mergeCell ref="AE132:AG133"/>
    <mergeCell ref="W144:W145"/>
    <mergeCell ref="W132:W133"/>
    <mergeCell ref="W134:W135"/>
    <mergeCell ref="W138:W139"/>
    <mergeCell ref="AH144:AJ145"/>
    <mergeCell ref="A89:A105"/>
    <mergeCell ref="A106:B108"/>
    <mergeCell ref="B60:B61"/>
    <mergeCell ref="B58:B59"/>
    <mergeCell ref="B66:B67"/>
    <mergeCell ref="B62:B63"/>
    <mergeCell ref="H78:H79"/>
    <mergeCell ref="H80:H81"/>
    <mergeCell ref="H68:H69"/>
    <mergeCell ref="C66:G67"/>
    <mergeCell ref="H76:H77"/>
    <mergeCell ref="H74:H75"/>
    <mergeCell ref="H72:H73"/>
    <mergeCell ref="H70:H71"/>
    <mergeCell ref="H82:H83"/>
    <mergeCell ref="C58:G59"/>
    <mergeCell ref="H60:H61"/>
    <mergeCell ref="AE94:AG95"/>
    <mergeCell ref="AE92:AG93"/>
    <mergeCell ref="AH94:AJ95"/>
    <mergeCell ref="F49:F50"/>
    <mergeCell ref="A51:A85"/>
    <mergeCell ref="A86:B88"/>
    <mergeCell ref="A48:B50"/>
    <mergeCell ref="B78:B79"/>
    <mergeCell ref="B52:B53"/>
    <mergeCell ref="C78:G79"/>
    <mergeCell ref="C76:G77"/>
    <mergeCell ref="C74:G75"/>
    <mergeCell ref="C72:G73"/>
    <mergeCell ref="C70:G71"/>
    <mergeCell ref="C68:G69"/>
    <mergeCell ref="C80:G81"/>
    <mergeCell ref="C82:G83"/>
    <mergeCell ref="B82:B83"/>
    <mergeCell ref="B80:B81"/>
    <mergeCell ref="B68:B69"/>
    <mergeCell ref="B76:B77"/>
    <mergeCell ref="B74:B75"/>
    <mergeCell ref="B70:B71"/>
    <mergeCell ref="B72:B73"/>
    <mergeCell ref="B54:B55"/>
    <mergeCell ref="B56:B57"/>
    <mergeCell ref="C60:G61"/>
    <mergeCell ref="C56:G57"/>
    <mergeCell ref="C54:G55"/>
    <mergeCell ref="H58:H59"/>
    <mergeCell ref="H62:H63"/>
    <mergeCell ref="H64:H65"/>
    <mergeCell ref="H56:H57"/>
    <mergeCell ref="B64:B65"/>
    <mergeCell ref="H54:H55"/>
    <mergeCell ref="AB94:AD95"/>
    <mergeCell ref="Y94:AA95"/>
    <mergeCell ref="Y92:AA93"/>
    <mergeCell ref="W94:W95"/>
    <mergeCell ref="H84:H85"/>
    <mergeCell ref="B84:G85"/>
    <mergeCell ref="C90:G91"/>
    <mergeCell ref="C92:G93"/>
    <mergeCell ref="C94:G95"/>
    <mergeCell ref="W90:W91"/>
    <mergeCell ref="W92:W93"/>
    <mergeCell ref="Y72:AA73"/>
    <mergeCell ref="W72:W73"/>
    <mergeCell ref="W74:W75"/>
    <mergeCell ref="W80:W81"/>
    <mergeCell ref="W87:W88"/>
    <mergeCell ref="AB102:AD103"/>
    <mergeCell ref="AB96:AD97"/>
    <mergeCell ref="AB98:AD99"/>
    <mergeCell ref="AB92:AD93"/>
    <mergeCell ref="AE96:AG97"/>
    <mergeCell ref="AE98:AG99"/>
    <mergeCell ref="AH96:AJ97"/>
    <mergeCell ref="AH98:AJ99"/>
    <mergeCell ref="AH92:AJ93"/>
    <mergeCell ref="D107:D108"/>
    <mergeCell ref="F107:F108"/>
    <mergeCell ref="C102:G103"/>
    <mergeCell ref="C100:G101"/>
    <mergeCell ref="W100:W101"/>
    <mergeCell ref="W102:W103"/>
    <mergeCell ref="AB106:AD106"/>
    <mergeCell ref="AB107:AD108"/>
    <mergeCell ref="B109:AJ109"/>
    <mergeCell ref="H102:H103"/>
    <mergeCell ref="H100:H101"/>
    <mergeCell ref="H106:I106"/>
    <mergeCell ref="C107:C108"/>
    <mergeCell ref="W104:W105"/>
    <mergeCell ref="Y107:AA108"/>
    <mergeCell ref="Y106:AA106"/>
    <mergeCell ref="B100:B101"/>
    <mergeCell ref="B102:B103"/>
    <mergeCell ref="E107:E108"/>
    <mergeCell ref="H108:I108"/>
    <mergeCell ref="G107:G108"/>
    <mergeCell ref="H107:I107"/>
    <mergeCell ref="W107:W108"/>
    <mergeCell ref="AE100:AG101"/>
    <mergeCell ref="B89:AJ89"/>
    <mergeCell ref="E87:E88"/>
    <mergeCell ref="B98:B99"/>
    <mergeCell ref="B92:B93"/>
    <mergeCell ref="B90:B91"/>
    <mergeCell ref="B94:B95"/>
    <mergeCell ref="B96:B97"/>
    <mergeCell ref="H98:H99"/>
    <mergeCell ref="H96:H97"/>
    <mergeCell ref="H92:H93"/>
    <mergeCell ref="H94:H95"/>
    <mergeCell ref="H90:H91"/>
    <mergeCell ref="H8:H9"/>
    <mergeCell ref="B12:B13"/>
    <mergeCell ref="C98:G99"/>
    <mergeCell ref="AH102:AJ103"/>
    <mergeCell ref="AH100:AJ101"/>
    <mergeCell ref="AE102:AG103"/>
    <mergeCell ref="AE104:AG105"/>
    <mergeCell ref="AE106:AG106"/>
    <mergeCell ref="AE107:AG108"/>
    <mergeCell ref="AH104:AJ105"/>
    <mergeCell ref="AH107:AJ108"/>
    <mergeCell ref="AH106:AJ106"/>
    <mergeCell ref="W96:W97"/>
    <mergeCell ref="G87:G88"/>
    <mergeCell ref="F87:F88"/>
    <mergeCell ref="D87:D88"/>
    <mergeCell ref="H86:I86"/>
    <mergeCell ref="C96:G97"/>
    <mergeCell ref="W98:W99"/>
    <mergeCell ref="H104:H105"/>
    <mergeCell ref="B104:G105"/>
    <mergeCell ref="H88:I88"/>
    <mergeCell ref="H87:I87"/>
    <mergeCell ref="C87:C88"/>
    <mergeCell ref="C12:G13"/>
    <mergeCell ref="H12:H13"/>
    <mergeCell ref="A7:A23"/>
    <mergeCell ref="B27:AJ27"/>
    <mergeCell ref="B16:B17"/>
    <mergeCell ref="W14:W15"/>
    <mergeCell ref="AH12:AJ13"/>
    <mergeCell ref="H20:H21"/>
    <mergeCell ref="C10:G11"/>
    <mergeCell ref="B8:B9"/>
    <mergeCell ref="B14:B15"/>
    <mergeCell ref="Y22:AA23"/>
    <mergeCell ref="W16:W17"/>
    <mergeCell ref="AB22:AD23"/>
    <mergeCell ref="AH22:AJ23"/>
    <mergeCell ref="AE14:AG15"/>
    <mergeCell ref="AE16:AG17"/>
    <mergeCell ref="AH10:AJ11"/>
    <mergeCell ref="AE10:AG11"/>
    <mergeCell ref="AH14:AJ15"/>
    <mergeCell ref="AH16:AJ17"/>
    <mergeCell ref="H10:H11"/>
    <mergeCell ref="W8:W9"/>
    <mergeCell ref="C8:G9"/>
    <mergeCell ref="W10:W11"/>
    <mergeCell ref="W12:W13"/>
    <mergeCell ref="AB28:AD29"/>
    <mergeCell ref="AB25:AD26"/>
    <mergeCell ref="AH44:AJ45"/>
    <mergeCell ref="AE32:AG33"/>
    <mergeCell ref="AE28:AG29"/>
    <mergeCell ref="AE38:AG39"/>
    <mergeCell ref="AE25:AG26"/>
    <mergeCell ref="AB10:AD11"/>
    <mergeCell ref="AE44:AG45"/>
    <mergeCell ref="Y42:AA43"/>
    <mergeCell ref="AB40:AD41"/>
    <mergeCell ref="AB42:AD43"/>
    <mergeCell ref="Y40:AA41"/>
    <mergeCell ref="AB14:AD15"/>
    <mergeCell ref="AB38:AD39"/>
    <mergeCell ref="AB36:AD37"/>
    <mergeCell ref="AB30:AD31"/>
    <mergeCell ref="AB32:AD33"/>
    <mergeCell ref="AB34:AD35"/>
    <mergeCell ref="W38:W39"/>
    <mergeCell ref="Y8:AA9"/>
    <mergeCell ref="AB8:AD9"/>
    <mergeCell ref="Y10:AA11"/>
    <mergeCell ref="Y12:AA13"/>
    <mergeCell ref="AB12:AD13"/>
    <mergeCell ref="AH32:AJ33"/>
    <mergeCell ref="AH36:AJ37"/>
    <mergeCell ref="AH34:AJ35"/>
    <mergeCell ref="AE34:AG35"/>
    <mergeCell ref="AE36:AG37"/>
    <mergeCell ref="AH28:AJ29"/>
    <mergeCell ref="AH25:AJ26"/>
    <mergeCell ref="Y18:AA19"/>
    <mergeCell ref="Y20:AA21"/>
    <mergeCell ref="AE46:AG47"/>
    <mergeCell ref="AH46:AJ47"/>
    <mergeCell ref="B20:B21"/>
    <mergeCell ref="B18:B19"/>
    <mergeCell ref="B30:B31"/>
    <mergeCell ref="B28:B29"/>
    <mergeCell ref="W36:W37"/>
    <mergeCell ref="W32:W33"/>
    <mergeCell ref="W34:W35"/>
    <mergeCell ref="W28:W29"/>
    <mergeCell ref="W30:W31"/>
    <mergeCell ref="W20:W21"/>
    <mergeCell ref="W22:W23"/>
    <mergeCell ref="W18:W19"/>
    <mergeCell ref="W25:W26"/>
    <mergeCell ref="H18:H19"/>
    <mergeCell ref="Y36:AA37"/>
    <mergeCell ref="Y38:AA39"/>
    <mergeCell ref="Y30:AA31"/>
    <mergeCell ref="Y28:AA29"/>
    <mergeCell ref="Y34:AA35"/>
    <mergeCell ref="Y32:AA33"/>
    <mergeCell ref="Y25:AA26"/>
    <mergeCell ref="Y24:AA24"/>
    <mergeCell ref="B42:B43"/>
    <mergeCell ref="A27:A47"/>
    <mergeCell ref="C44:G45"/>
    <mergeCell ref="B46:G47"/>
    <mergeCell ref="H44:H45"/>
    <mergeCell ref="H46:H47"/>
    <mergeCell ref="B44:B45"/>
    <mergeCell ref="C38:G39"/>
    <mergeCell ref="C32:G33"/>
    <mergeCell ref="C36:G37"/>
    <mergeCell ref="C34:G35"/>
    <mergeCell ref="C42:G43"/>
    <mergeCell ref="C40:G41"/>
    <mergeCell ref="H42:H43"/>
    <mergeCell ref="H30:H31"/>
    <mergeCell ref="B40:B41"/>
    <mergeCell ref="A24:B26"/>
    <mergeCell ref="B22:G23"/>
    <mergeCell ref="F25:F26"/>
    <mergeCell ref="G25:G26"/>
    <mergeCell ref="C30:G31"/>
    <mergeCell ref="C28:G29"/>
    <mergeCell ref="H40:H41"/>
    <mergeCell ref="H38:H39"/>
    <mergeCell ref="H26:I26"/>
    <mergeCell ref="H25:I25"/>
    <mergeCell ref="B38:B39"/>
    <mergeCell ref="B36:B37"/>
    <mergeCell ref="B32:B33"/>
    <mergeCell ref="B34:B35"/>
    <mergeCell ref="H32:H33"/>
    <mergeCell ref="H36:H37"/>
    <mergeCell ref="H34:H35"/>
    <mergeCell ref="H28:H29"/>
    <mergeCell ref="E25:E26"/>
    <mergeCell ref="H24:I24"/>
    <mergeCell ref="H22:H23"/>
    <mergeCell ref="C25:C26"/>
    <mergeCell ref="D25:D26"/>
    <mergeCell ref="Y84:AA85"/>
    <mergeCell ref="W52:W53"/>
    <mergeCell ref="W54:W55"/>
    <mergeCell ref="Y90:AA91"/>
    <mergeCell ref="Y86:AA86"/>
    <mergeCell ref="Y87:AA88"/>
    <mergeCell ref="AB80:AD81"/>
    <mergeCell ref="AB82:AD83"/>
    <mergeCell ref="Y44:AA45"/>
    <mergeCell ref="AB48:AD48"/>
    <mergeCell ref="AB46:AD47"/>
    <mergeCell ref="AB44:AD45"/>
    <mergeCell ref="Y58:AA59"/>
    <mergeCell ref="Y56:AA57"/>
    <mergeCell ref="Y80:AA81"/>
    <mergeCell ref="Y82:AA83"/>
    <mergeCell ref="AB90:AD91"/>
    <mergeCell ref="Y48:AA48"/>
    <mergeCell ref="Y46:AA47"/>
    <mergeCell ref="Y70:AA71"/>
    <mergeCell ref="W82:W83"/>
    <mergeCell ref="W84:W85"/>
    <mergeCell ref="W78:W79"/>
    <mergeCell ref="W76:W77"/>
    <mergeCell ref="W42:W43"/>
    <mergeCell ref="W44:W45"/>
    <mergeCell ref="W40:W41"/>
    <mergeCell ref="AB84:AD85"/>
    <mergeCell ref="AB86:AD86"/>
    <mergeCell ref="AB87:AD88"/>
    <mergeCell ref="AB78:AD79"/>
    <mergeCell ref="AB74:AD75"/>
    <mergeCell ref="AB76:AD77"/>
    <mergeCell ref="AB49:AD50"/>
    <mergeCell ref="Y60:AA61"/>
    <mergeCell ref="Y62:AA63"/>
    <mergeCell ref="Y54:AA55"/>
    <mergeCell ref="Y52:AA53"/>
    <mergeCell ref="Y68:AA69"/>
    <mergeCell ref="Y64:AA65"/>
    <mergeCell ref="Y66:AA67"/>
    <mergeCell ref="Y74:AA75"/>
    <mergeCell ref="Y78:AA79"/>
    <mergeCell ref="Y76:AA77"/>
    <mergeCell ref="Y49:AA50"/>
    <mergeCell ref="AB72:AD73"/>
    <mergeCell ref="AB62:AD63"/>
    <mergeCell ref="W70:W71"/>
    <mergeCell ref="AB64:AD65"/>
    <mergeCell ref="AB66:AD67"/>
    <mergeCell ref="AB70:AD71"/>
    <mergeCell ref="AB60:AD61"/>
    <mergeCell ref="AB56:AD57"/>
    <mergeCell ref="AB58:AD59"/>
    <mergeCell ref="AB52:AD53"/>
    <mergeCell ref="AB54:AD55"/>
    <mergeCell ref="W46:W47"/>
    <mergeCell ref="W68:W69"/>
    <mergeCell ref="W66:W67"/>
    <mergeCell ref="W64:W65"/>
    <mergeCell ref="W60:W61"/>
    <mergeCell ref="W62:W63"/>
    <mergeCell ref="W56:W57"/>
    <mergeCell ref="W58:W59"/>
    <mergeCell ref="W49:W50"/>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00"/>
    <outlinePr summaryBelow="0" summaryRight="0"/>
  </sheetPr>
  <dimension ref="A1:AJ1000"/>
  <sheetViews>
    <sheetView workbookViewId="0">
      <selection activeCell="B4" sqref="B4"/>
    </sheetView>
  </sheetViews>
  <sheetFormatPr baseColWidth="10" defaultColWidth="14.42578125" defaultRowHeight="15" customHeight="1"/>
  <cols>
    <col min="1" max="1" width="23" customWidth="1"/>
    <col min="2" max="2" width="5.5703125" customWidth="1"/>
    <col min="3" max="3" width="17.28515625" customWidth="1"/>
    <col min="4" max="4" width="10.5703125" customWidth="1"/>
    <col min="5" max="5" width="9.5703125" customWidth="1"/>
    <col min="6" max="6" width="27.5703125" customWidth="1"/>
    <col min="7" max="7" width="11.85546875" customWidth="1"/>
    <col min="8" max="9" width="4.85546875" customWidth="1"/>
    <col min="10" max="21" width="9.28515625" customWidth="1"/>
    <col min="22" max="22" width="19" customWidth="1"/>
    <col min="23" max="23" width="13.140625" customWidth="1"/>
    <col min="24" max="24" width="15.7109375" customWidth="1"/>
    <col min="25" max="26" width="19.85546875" customWidth="1"/>
    <col min="27" max="27" width="26.140625" customWidth="1"/>
    <col min="28" max="29" width="10.7109375" customWidth="1"/>
    <col min="30" max="30" width="34.140625" customWidth="1"/>
    <col min="31" max="32" width="10.7109375" customWidth="1"/>
    <col min="33" max="33" width="46.5703125" customWidth="1"/>
    <col min="34" max="36" width="10.7109375" customWidth="1"/>
  </cols>
  <sheetData>
    <row r="1" spans="1:36" ht="34.5" customHeight="1">
      <c r="A1" s="1971"/>
      <c r="B1" s="1554"/>
      <c r="C1" s="1555"/>
      <c r="D1" s="2130"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row>
    <row r="2" spans="1:36" ht="19.5" customHeight="1">
      <c r="A2" s="1733"/>
      <c r="B2" s="1547"/>
      <c r="C2" s="1548"/>
      <c r="D2" s="1980" t="s">
        <v>23</v>
      </c>
      <c r="E2" s="1577"/>
      <c r="F2" s="1577"/>
      <c r="G2" s="1577"/>
      <c r="H2" s="1578"/>
      <c r="I2" s="2031" t="s">
        <v>1846</v>
      </c>
      <c r="J2" s="1577"/>
      <c r="K2" s="1577"/>
      <c r="L2" s="1577"/>
      <c r="M2" s="1577"/>
      <c r="N2" s="1577"/>
      <c r="O2" s="1577"/>
      <c r="P2" s="1577"/>
      <c r="Q2" s="1577"/>
      <c r="R2" s="1577"/>
      <c r="S2" s="1577"/>
      <c r="T2" s="1578"/>
      <c r="U2" s="820" t="s">
        <v>47</v>
      </c>
      <c r="V2" s="821">
        <f t="shared" ref="V2:V3" si="0">+X5+X25</f>
        <v>1</v>
      </c>
      <c r="W2" s="2031"/>
      <c r="X2" s="1577"/>
      <c r="Y2" s="1577"/>
      <c r="Z2" s="1577"/>
      <c r="AA2" s="1577"/>
      <c r="AB2" s="1577"/>
      <c r="AC2" s="1577"/>
      <c r="AD2" s="1577"/>
      <c r="AE2" s="1577"/>
      <c r="AF2" s="1577"/>
      <c r="AG2" s="1577"/>
      <c r="AH2" s="1578"/>
      <c r="AI2" s="1975" t="s">
        <v>18</v>
      </c>
      <c r="AJ2" s="1751"/>
    </row>
    <row r="3" spans="1:36" ht="22.5" customHeight="1">
      <c r="A3" s="1549"/>
      <c r="B3" s="1550"/>
      <c r="C3" s="1551"/>
      <c r="D3" s="1537"/>
      <c r="E3" s="1550"/>
      <c r="F3" s="1550"/>
      <c r="G3" s="1550"/>
      <c r="H3" s="1551"/>
      <c r="I3" s="1537"/>
      <c r="J3" s="1550"/>
      <c r="K3" s="1550"/>
      <c r="L3" s="1550"/>
      <c r="M3" s="1550"/>
      <c r="N3" s="1550"/>
      <c r="O3" s="1550"/>
      <c r="P3" s="1550"/>
      <c r="Q3" s="1550"/>
      <c r="R3" s="1550"/>
      <c r="S3" s="1550"/>
      <c r="T3" s="1551"/>
      <c r="U3" s="822" t="s">
        <v>48</v>
      </c>
      <c r="V3" s="823">
        <f t="shared" si="0"/>
        <v>0.7688799999999999</v>
      </c>
      <c r="W3" s="1537"/>
      <c r="X3" s="1550"/>
      <c r="Y3" s="1550"/>
      <c r="Z3" s="1550"/>
      <c r="AA3" s="1550"/>
      <c r="AB3" s="1550"/>
      <c r="AC3" s="1550"/>
      <c r="AD3" s="1550"/>
      <c r="AE3" s="1550"/>
      <c r="AF3" s="1550"/>
      <c r="AG3" s="1550"/>
      <c r="AH3" s="1551"/>
      <c r="AI3" s="1976">
        <v>43157</v>
      </c>
      <c r="AJ3" s="1977"/>
    </row>
    <row r="4" spans="1:36" ht="39"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row>
    <row r="5" spans="1:36" ht="85.5" customHeight="1">
      <c r="A5" s="1733"/>
      <c r="B5" s="1548"/>
      <c r="C5" s="2049" t="s">
        <v>1852</v>
      </c>
      <c r="D5" s="2049" t="s">
        <v>252</v>
      </c>
      <c r="E5" s="2052" t="s">
        <v>919</v>
      </c>
      <c r="F5" s="2049" t="s">
        <v>1853</v>
      </c>
      <c r="G5" s="1932" t="s">
        <v>254</v>
      </c>
      <c r="H5" s="1951" t="s">
        <v>47</v>
      </c>
      <c r="I5" s="1583"/>
      <c r="J5" s="361">
        <f t="shared" ref="J5:U5" si="1">+J22</f>
        <v>2.0825E-2</v>
      </c>
      <c r="K5" s="361">
        <f t="shared" si="1"/>
        <v>2.0825E-2</v>
      </c>
      <c r="L5" s="361">
        <f t="shared" si="1"/>
        <v>5.0824999999999995E-2</v>
      </c>
      <c r="M5" s="361">
        <f t="shared" si="1"/>
        <v>0.21834999999999999</v>
      </c>
      <c r="N5" s="361">
        <f t="shared" si="1"/>
        <v>8.0825000000000008E-2</v>
      </c>
      <c r="O5" s="361">
        <f t="shared" si="1"/>
        <v>7.0824999999999999E-2</v>
      </c>
      <c r="P5" s="361">
        <f t="shared" si="1"/>
        <v>0.25835000000000002</v>
      </c>
      <c r="Q5" s="361">
        <f t="shared" si="1"/>
        <v>3.3325E-2</v>
      </c>
      <c r="R5" s="361">
        <f t="shared" si="1"/>
        <v>3.3325E-2</v>
      </c>
      <c r="S5" s="361">
        <f t="shared" si="1"/>
        <v>0.14584999999999998</v>
      </c>
      <c r="T5" s="361">
        <f t="shared" si="1"/>
        <v>3.3325E-2</v>
      </c>
      <c r="U5" s="361">
        <f t="shared" si="1"/>
        <v>3.3350000000000005E-2</v>
      </c>
      <c r="V5" s="524">
        <f t="shared" ref="V5:V6" si="2">SUM(J5:U5)</f>
        <v>1.0000000000000002</v>
      </c>
      <c r="W5" s="1964">
        <v>0.8</v>
      </c>
      <c r="X5" s="524">
        <f>+(V5/V5)*W5</f>
        <v>0.8</v>
      </c>
      <c r="Y5" s="1962" t="s">
        <v>1858</v>
      </c>
      <c r="Z5" s="1577"/>
      <c r="AA5" s="1578"/>
      <c r="AB5" s="1956" t="s">
        <v>1859</v>
      </c>
      <c r="AC5" s="1577"/>
      <c r="AD5" s="1578"/>
      <c r="AE5" s="1956" t="s">
        <v>1860</v>
      </c>
      <c r="AF5" s="1577"/>
      <c r="AG5" s="1578"/>
      <c r="AH5" s="1956"/>
      <c r="AI5" s="1577"/>
      <c r="AJ5" s="1578"/>
    </row>
    <row r="6" spans="1:36" ht="116.25" customHeight="1">
      <c r="A6" s="1968"/>
      <c r="B6" s="1580"/>
      <c r="C6" s="2030"/>
      <c r="D6" s="2030"/>
      <c r="E6" s="2068"/>
      <c r="F6" s="2030"/>
      <c r="G6" s="1558"/>
      <c r="H6" s="1942" t="s">
        <v>78</v>
      </c>
      <c r="I6" s="1580"/>
      <c r="J6" s="648">
        <v>2.0799999999999999E-2</v>
      </c>
      <c r="K6" s="648">
        <v>2.0799999999999999E-2</v>
      </c>
      <c r="L6" s="648">
        <v>5.0799999999999998E-2</v>
      </c>
      <c r="M6" s="648">
        <v>0.1996</v>
      </c>
      <c r="N6" s="648">
        <v>8.0799999999999997E-2</v>
      </c>
      <c r="O6" s="648">
        <v>7.0800000000000002E-2</v>
      </c>
      <c r="P6" s="648">
        <v>0.25840000000000002</v>
      </c>
      <c r="Q6" s="648">
        <v>3.3300000000000003E-2</v>
      </c>
      <c r="R6" s="648">
        <v>3.3300000000000003E-2</v>
      </c>
      <c r="S6" s="647"/>
      <c r="T6" s="647"/>
      <c r="U6" s="647"/>
      <c r="V6" s="526">
        <f t="shared" si="2"/>
        <v>0.76859999999999995</v>
      </c>
      <c r="W6" s="1558"/>
      <c r="X6" s="524">
        <f>+V6/V5*W5</f>
        <v>0.61487999999999987</v>
      </c>
      <c r="Y6" s="1557"/>
      <c r="Z6" s="1579"/>
      <c r="AA6" s="1580"/>
      <c r="AB6" s="1557"/>
      <c r="AC6" s="1579"/>
      <c r="AD6" s="1580"/>
      <c r="AE6" s="1557"/>
      <c r="AF6" s="1579"/>
      <c r="AG6" s="1580"/>
      <c r="AH6" s="1557"/>
      <c r="AI6" s="1579"/>
      <c r="AJ6" s="1580"/>
    </row>
    <row r="7" spans="1:36" ht="18.75" customHeight="1">
      <c r="A7" s="1966" t="s">
        <v>1864</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3"/>
    </row>
    <row r="8" spans="1:36" ht="48" customHeight="1">
      <c r="A8" s="1539"/>
      <c r="B8" s="1922">
        <v>1</v>
      </c>
      <c r="C8" s="1928" t="s">
        <v>1866</v>
      </c>
      <c r="D8" s="1577"/>
      <c r="E8" s="1577"/>
      <c r="F8" s="1577"/>
      <c r="G8" s="1578"/>
      <c r="H8" s="1926" t="s">
        <v>79</v>
      </c>
      <c r="I8" s="824" t="s">
        <v>47</v>
      </c>
      <c r="J8" s="738"/>
      <c r="K8" s="738"/>
      <c r="L8" s="738"/>
      <c r="M8" s="738">
        <v>0.25</v>
      </c>
      <c r="N8" s="738"/>
      <c r="O8" s="738"/>
      <c r="P8" s="825">
        <v>0.125</v>
      </c>
      <c r="Q8" s="825">
        <v>0.125</v>
      </c>
      <c r="R8" s="825">
        <v>0.125</v>
      </c>
      <c r="S8" s="825">
        <v>0.125</v>
      </c>
      <c r="T8" s="825">
        <v>0.125</v>
      </c>
      <c r="U8" s="825">
        <v>0.125</v>
      </c>
      <c r="V8" s="529">
        <f t="shared" ref="V8:V23" si="3">SUM(J8:U8)</f>
        <v>1</v>
      </c>
      <c r="W8" s="2029">
        <v>0.1</v>
      </c>
      <c r="X8" s="420">
        <f>V8*W8</f>
        <v>0.1</v>
      </c>
      <c r="Y8" s="1946" t="s">
        <v>1871</v>
      </c>
      <c r="Z8" s="1577"/>
      <c r="AA8" s="1578"/>
      <c r="AB8" s="2133"/>
      <c r="AC8" s="1577"/>
      <c r="AD8" s="1578"/>
      <c r="AE8" s="2024" t="s">
        <v>1876</v>
      </c>
      <c r="AF8" s="1577"/>
      <c r="AG8" s="1578"/>
      <c r="AH8" s="1922"/>
      <c r="AI8" s="1577"/>
      <c r="AJ8" s="1747"/>
    </row>
    <row r="9" spans="1:36" ht="126" customHeight="1">
      <c r="A9" s="1539"/>
      <c r="B9" s="1557"/>
      <c r="C9" s="1557"/>
      <c r="D9" s="1579"/>
      <c r="E9" s="1579"/>
      <c r="F9" s="1579"/>
      <c r="G9" s="1580"/>
      <c r="H9" s="1930"/>
      <c r="I9" s="827" t="s">
        <v>48</v>
      </c>
      <c r="J9" s="829"/>
      <c r="K9" s="829"/>
      <c r="L9" s="831"/>
      <c r="M9" s="831">
        <v>0.25</v>
      </c>
      <c r="N9" s="829"/>
      <c r="O9" s="829"/>
      <c r="P9" s="831">
        <v>0.125</v>
      </c>
      <c r="Q9" s="831">
        <v>0.125</v>
      </c>
      <c r="R9" s="831">
        <v>0.125</v>
      </c>
      <c r="S9" s="829"/>
      <c r="T9" s="829"/>
      <c r="U9" s="829"/>
      <c r="V9" s="534">
        <f t="shared" si="3"/>
        <v>0.625</v>
      </c>
      <c r="W9" s="2030"/>
      <c r="X9" s="418">
        <f>+V9*W8</f>
        <v>6.25E-2</v>
      </c>
      <c r="Y9" s="1557"/>
      <c r="Z9" s="1579"/>
      <c r="AA9" s="1580"/>
      <c r="AB9" s="1557"/>
      <c r="AC9" s="1579"/>
      <c r="AD9" s="1580"/>
      <c r="AE9" s="1557"/>
      <c r="AF9" s="1579"/>
      <c r="AG9" s="1580"/>
      <c r="AH9" s="1557"/>
      <c r="AI9" s="1579"/>
      <c r="AJ9" s="1923"/>
    </row>
    <row r="10" spans="1:36" ht="35.25" customHeight="1">
      <c r="A10" s="1539"/>
      <c r="B10" s="1934">
        <v>2</v>
      </c>
      <c r="C10" s="1928" t="s">
        <v>1880</v>
      </c>
      <c r="D10" s="1577"/>
      <c r="E10" s="1577"/>
      <c r="F10" s="1577"/>
      <c r="G10" s="1578"/>
      <c r="H10" s="1926" t="s">
        <v>79</v>
      </c>
      <c r="I10" s="827" t="s">
        <v>47</v>
      </c>
      <c r="J10" s="826"/>
      <c r="K10" s="826"/>
      <c r="L10" s="826"/>
      <c r="M10" s="826">
        <v>0.25</v>
      </c>
      <c r="N10" s="826"/>
      <c r="O10" s="826"/>
      <c r="P10" s="833">
        <v>0.5</v>
      </c>
      <c r="Q10" s="826"/>
      <c r="R10" s="826"/>
      <c r="S10" s="833">
        <v>0.25</v>
      </c>
      <c r="T10" s="826"/>
      <c r="U10" s="826"/>
      <c r="V10" s="529">
        <f t="shared" si="3"/>
        <v>1</v>
      </c>
      <c r="W10" s="2029">
        <v>0.3</v>
      </c>
      <c r="X10" s="420">
        <f>V10*W10</f>
        <v>0.3</v>
      </c>
      <c r="Y10" s="1946" t="s">
        <v>1881</v>
      </c>
      <c r="Z10" s="1577"/>
      <c r="AA10" s="1578"/>
      <c r="AB10" s="1922"/>
      <c r="AC10" s="1577"/>
      <c r="AD10" s="1578"/>
      <c r="AE10" s="2024" t="s">
        <v>1883</v>
      </c>
      <c r="AF10" s="1577"/>
      <c r="AG10" s="1578"/>
      <c r="AH10" s="1922"/>
      <c r="AI10" s="1577"/>
      <c r="AJ10" s="1747"/>
    </row>
    <row r="11" spans="1:36" ht="85.5" customHeight="1">
      <c r="A11" s="1539"/>
      <c r="B11" s="1558"/>
      <c r="C11" s="1557"/>
      <c r="D11" s="1579"/>
      <c r="E11" s="1579"/>
      <c r="F11" s="1579"/>
      <c r="G11" s="1580"/>
      <c r="H11" s="1930"/>
      <c r="I11" s="827" t="s">
        <v>48</v>
      </c>
      <c r="J11" s="829"/>
      <c r="K11" s="829"/>
      <c r="L11" s="831"/>
      <c r="M11" s="831">
        <v>0.25</v>
      </c>
      <c r="N11" s="829"/>
      <c r="O11" s="829"/>
      <c r="P11" s="831">
        <v>0.5</v>
      </c>
      <c r="Q11" s="829"/>
      <c r="R11" s="829"/>
      <c r="S11" s="829"/>
      <c r="T11" s="829"/>
      <c r="U11" s="829"/>
      <c r="V11" s="534">
        <f t="shared" si="3"/>
        <v>0.75</v>
      </c>
      <c r="W11" s="2030"/>
      <c r="X11" s="418">
        <f>+V11*W10</f>
        <v>0.22499999999999998</v>
      </c>
      <c r="Y11" s="1557"/>
      <c r="Z11" s="1579"/>
      <c r="AA11" s="1580"/>
      <c r="AB11" s="1557"/>
      <c r="AC11" s="1579"/>
      <c r="AD11" s="1580"/>
      <c r="AE11" s="1557"/>
      <c r="AF11" s="1579"/>
      <c r="AG11" s="1580"/>
      <c r="AH11" s="1557"/>
      <c r="AI11" s="1579"/>
      <c r="AJ11" s="1923"/>
    </row>
    <row r="12" spans="1:36" ht="35.25" customHeight="1">
      <c r="A12" s="1539"/>
      <c r="B12" s="1934">
        <v>3</v>
      </c>
      <c r="C12" s="1928" t="s">
        <v>1886</v>
      </c>
      <c r="D12" s="1577"/>
      <c r="E12" s="1577"/>
      <c r="F12" s="1577"/>
      <c r="G12" s="1578"/>
      <c r="H12" s="1926" t="s">
        <v>79</v>
      </c>
      <c r="I12" s="827" t="s">
        <v>47</v>
      </c>
      <c r="J12" s="826">
        <v>8.3299999999999999E-2</v>
      </c>
      <c r="K12" s="826">
        <v>8.3299999999999999E-2</v>
      </c>
      <c r="L12" s="826">
        <v>8.3299999999999999E-2</v>
      </c>
      <c r="M12" s="826">
        <v>8.3400000000000002E-2</v>
      </c>
      <c r="N12" s="826">
        <v>8.3299999999999999E-2</v>
      </c>
      <c r="O12" s="826">
        <v>8.3299999999999999E-2</v>
      </c>
      <c r="P12" s="826">
        <v>8.3400000000000002E-2</v>
      </c>
      <c r="Q12" s="826">
        <v>8.3299999999999999E-2</v>
      </c>
      <c r="R12" s="826">
        <v>8.3299999999999999E-2</v>
      </c>
      <c r="S12" s="826">
        <v>8.3400000000000002E-2</v>
      </c>
      <c r="T12" s="826">
        <v>8.3299999999999999E-2</v>
      </c>
      <c r="U12" s="826">
        <v>8.3400000000000002E-2</v>
      </c>
      <c r="V12" s="529">
        <f t="shared" si="3"/>
        <v>1.0000000000000002</v>
      </c>
      <c r="W12" s="2029">
        <v>0.15</v>
      </c>
      <c r="X12" s="420">
        <f>V12*W12</f>
        <v>0.15000000000000002</v>
      </c>
      <c r="Y12" s="1946" t="s">
        <v>1888</v>
      </c>
      <c r="Z12" s="1577"/>
      <c r="AA12" s="1578"/>
      <c r="AB12" s="1922" t="s">
        <v>1889</v>
      </c>
      <c r="AC12" s="1577"/>
      <c r="AD12" s="1578"/>
      <c r="AE12" s="1922" t="s">
        <v>1890</v>
      </c>
      <c r="AF12" s="1577"/>
      <c r="AG12" s="1578"/>
      <c r="AH12" s="1922"/>
      <c r="AI12" s="1577"/>
      <c r="AJ12" s="1747"/>
    </row>
    <row r="13" spans="1:36" ht="54" customHeight="1">
      <c r="A13" s="1539"/>
      <c r="B13" s="1558"/>
      <c r="C13" s="1557"/>
      <c r="D13" s="1579"/>
      <c r="E13" s="1579"/>
      <c r="F13" s="1579"/>
      <c r="G13" s="1580"/>
      <c r="H13" s="1930"/>
      <c r="I13" s="827" t="s">
        <v>48</v>
      </c>
      <c r="J13" s="831">
        <v>8.3299999999999999E-2</v>
      </c>
      <c r="K13" s="831">
        <v>8.3299999999999999E-2</v>
      </c>
      <c r="L13" s="831">
        <v>8.3299999999999999E-2</v>
      </c>
      <c r="M13" s="831">
        <v>8.3400000000000002E-2</v>
      </c>
      <c r="N13" s="831">
        <v>8.3299999999999999E-2</v>
      </c>
      <c r="O13" s="831">
        <v>8.3299999999999999E-2</v>
      </c>
      <c r="P13" s="831">
        <v>8.3400000000000002E-2</v>
      </c>
      <c r="Q13" s="831">
        <v>8.3299999999999999E-2</v>
      </c>
      <c r="R13" s="831">
        <v>8.3299999999999999E-2</v>
      </c>
      <c r="S13" s="829"/>
      <c r="T13" s="829"/>
      <c r="U13" s="829"/>
      <c r="V13" s="534">
        <f t="shared" si="3"/>
        <v>0.74990000000000012</v>
      </c>
      <c r="W13" s="2030"/>
      <c r="X13" s="418">
        <f>+V13*W12</f>
        <v>0.11248500000000002</v>
      </c>
      <c r="Y13" s="1557"/>
      <c r="Z13" s="1579"/>
      <c r="AA13" s="1580"/>
      <c r="AB13" s="1557"/>
      <c r="AC13" s="1579"/>
      <c r="AD13" s="1580"/>
      <c r="AE13" s="1557"/>
      <c r="AF13" s="1579"/>
      <c r="AG13" s="1580"/>
      <c r="AH13" s="1557"/>
      <c r="AI13" s="1579"/>
      <c r="AJ13" s="1923"/>
    </row>
    <row r="14" spans="1:36" ht="35.25" customHeight="1">
      <c r="A14" s="1539"/>
      <c r="B14" s="1922">
        <v>4</v>
      </c>
      <c r="C14" s="1928" t="s">
        <v>1894</v>
      </c>
      <c r="D14" s="1577"/>
      <c r="E14" s="1577"/>
      <c r="F14" s="1577"/>
      <c r="G14" s="1578"/>
      <c r="H14" s="1926" t="s">
        <v>79</v>
      </c>
      <c r="I14" s="827" t="s">
        <v>47</v>
      </c>
      <c r="J14" s="826"/>
      <c r="K14" s="826"/>
      <c r="L14" s="826"/>
      <c r="M14" s="826">
        <v>0.25</v>
      </c>
      <c r="N14" s="826"/>
      <c r="O14" s="826"/>
      <c r="P14" s="833">
        <v>0.5</v>
      </c>
      <c r="Q14" s="826"/>
      <c r="R14" s="826"/>
      <c r="S14" s="833">
        <v>0.25</v>
      </c>
      <c r="T14" s="826"/>
      <c r="U14" s="826"/>
      <c r="V14" s="529">
        <f t="shared" si="3"/>
        <v>1</v>
      </c>
      <c r="W14" s="2029">
        <v>0.15</v>
      </c>
      <c r="X14" s="420">
        <f>V14*W14</f>
        <v>0.15</v>
      </c>
      <c r="Y14" s="1946" t="s">
        <v>1899</v>
      </c>
      <c r="Z14" s="1577"/>
      <c r="AA14" s="1578"/>
      <c r="AB14" s="1922" t="s">
        <v>1901</v>
      </c>
      <c r="AC14" s="1577"/>
      <c r="AD14" s="1578"/>
      <c r="AE14" s="1922" t="s">
        <v>1902</v>
      </c>
      <c r="AF14" s="1577"/>
      <c r="AG14" s="1578"/>
      <c r="AH14" s="1922"/>
      <c r="AI14" s="1577"/>
      <c r="AJ14" s="1747"/>
    </row>
    <row r="15" spans="1:36" ht="35.25" customHeight="1">
      <c r="A15" s="1539"/>
      <c r="B15" s="1557"/>
      <c r="C15" s="1557"/>
      <c r="D15" s="1579"/>
      <c r="E15" s="1579"/>
      <c r="F15" s="1579"/>
      <c r="G15" s="1580"/>
      <c r="H15" s="1930"/>
      <c r="I15" s="827" t="s">
        <v>48</v>
      </c>
      <c r="J15" s="829"/>
      <c r="K15" s="829"/>
      <c r="L15" s="831"/>
      <c r="M15" s="831">
        <v>0.125</v>
      </c>
      <c r="N15" s="829"/>
      <c r="O15" s="829"/>
      <c r="P15" s="831">
        <v>0.5</v>
      </c>
      <c r="Q15" s="829"/>
      <c r="R15" s="829"/>
      <c r="S15" s="829"/>
      <c r="T15" s="829"/>
      <c r="U15" s="829"/>
      <c r="V15" s="534">
        <f t="shared" si="3"/>
        <v>0.625</v>
      </c>
      <c r="W15" s="2030"/>
      <c r="X15" s="418">
        <f>+V15*W14</f>
        <v>9.375E-2</v>
      </c>
      <c r="Y15" s="1557"/>
      <c r="Z15" s="1579"/>
      <c r="AA15" s="1580"/>
      <c r="AB15" s="1557"/>
      <c r="AC15" s="1579"/>
      <c r="AD15" s="1580"/>
      <c r="AE15" s="1557"/>
      <c r="AF15" s="1579"/>
      <c r="AG15" s="1580"/>
      <c r="AH15" s="1557"/>
      <c r="AI15" s="1579"/>
      <c r="AJ15" s="1923"/>
    </row>
    <row r="16" spans="1:36" ht="35.25" customHeight="1">
      <c r="A16" s="1539"/>
      <c r="B16" s="1922">
        <v>5</v>
      </c>
      <c r="C16" s="1928" t="s">
        <v>1905</v>
      </c>
      <c r="D16" s="1577"/>
      <c r="E16" s="1577"/>
      <c r="F16" s="1577"/>
      <c r="G16" s="1578"/>
      <c r="H16" s="1926" t="s">
        <v>79</v>
      </c>
      <c r="I16" s="827" t="s">
        <v>47</v>
      </c>
      <c r="J16" s="826"/>
      <c r="K16" s="826"/>
      <c r="L16" s="826">
        <v>0.15</v>
      </c>
      <c r="M16" s="826">
        <v>0.3</v>
      </c>
      <c r="N16" s="826">
        <v>0.3</v>
      </c>
      <c r="O16" s="826">
        <v>0.25</v>
      </c>
      <c r="P16" s="826"/>
      <c r="Q16" s="826"/>
      <c r="R16" s="826"/>
      <c r="S16" s="826"/>
      <c r="T16" s="826"/>
      <c r="U16" s="826"/>
      <c r="V16" s="529">
        <f t="shared" si="3"/>
        <v>1</v>
      </c>
      <c r="W16" s="2029">
        <v>0.2</v>
      </c>
      <c r="X16" s="420">
        <f>V16*W16</f>
        <v>0.2</v>
      </c>
      <c r="Y16" s="2096" t="s">
        <v>1907</v>
      </c>
      <c r="Z16" s="1577"/>
      <c r="AA16" s="1578"/>
      <c r="AB16" s="1922" t="s">
        <v>1908</v>
      </c>
      <c r="AC16" s="1577"/>
      <c r="AD16" s="1578"/>
      <c r="AE16" s="1922" t="s">
        <v>1910</v>
      </c>
      <c r="AF16" s="1577"/>
      <c r="AG16" s="1578"/>
      <c r="AH16" s="1922"/>
      <c r="AI16" s="1577"/>
      <c r="AJ16" s="1747"/>
    </row>
    <row r="17" spans="1:36" ht="51.75" customHeight="1">
      <c r="A17" s="1539"/>
      <c r="B17" s="1557"/>
      <c r="C17" s="1557"/>
      <c r="D17" s="1579"/>
      <c r="E17" s="1579"/>
      <c r="F17" s="1579"/>
      <c r="G17" s="1580"/>
      <c r="H17" s="1930"/>
      <c r="I17" s="827" t="s">
        <v>48</v>
      </c>
      <c r="J17" s="829"/>
      <c r="K17" s="829"/>
      <c r="L17" s="829">
        <v>0.15</v>
      </c>
      <c r="M17" s="831">
        <v>0.3</v>
      </c>
      <c r="N17" s="831">
        <v>0.3</v>
      </c>
      <c r="O17" s="831">
        <v>0.25</v>
      </c>
      <c r="P17" s="829"/>
      <c r="Q17" s="829"/>
      <c r="R17" s="829"/>
      <c r="S17" s="829"/>
      <c r="T17" s="829"/>
      <c r="U17" s="829"/>
      <c r="V17" s="534">
        <f t="shared" si="3"/>
        <v>1</v>
      </c>
      <c r="W17" s="2030"/>
      <c r="X17" s="418">
        <f>+V17*W16</f>
        <v>0.2</v>
      </c>
      <c r="Y17" s="1557"/>
      <c r="Z17" s="1579"/>
      <c r="AA17" s="1580"/>
      <c r="AB17" s="1557"/>
      <c r="AC17" s="1579"/>
      <c r="AD17" s="1580"/>
      <c r="AE17" s="1557"/>
      <c r="AF17" s="1579"/>
      <c r="AG17" s="1580"/>
      <c r="AH17" s="1557"/>
      <c r="AI17" s="1579"/>
      <c r="AJ17" s="1923"/>
    </row>
    <row r="18" spans="1:36" ht="35.25" customHeight="1">
      <c r="A18" s="1539"/>
      <c r="B18" s="1922">
        <v>6</v>
      </c>
      <c r="C18" s="2132" t="s">
        <v>1913</v>
      </c>
      <c r="D18" s="1577"/>
      <c r="E18" s="1577"/>
      <c r="F18" s="1577"/>
      <c r="G18" s="1578"/>
      <c r="H18" s="1926" t="s">
        <v>79</v>
      </c>
      <c r="I18" s="827" t="s">
        <v>47</v>
      </c>
      <c r="J18" s="826"/>
      <c r="K18" s="826"/>
      <c r="L18" s="826"/>
      <c r="M18" s="826">
        <v>0.25</v>
      </c>
      <c r="N18" s="826"/>
      <c r="O18" s="826"/>
      <c r="P18" s="833">
        <v>0</v>
      </c>
      <c r="Q18" s="826"/>
      <c r="R18" s="826"/>
      <c r="S18" s="833">
        <v>0</v>
      </c>
      <c r="T18" s="826"/>
      <c r="U18" s="833">
        <v>0</v>
      </c>
      <c r="V18" s="529">
        <f t="shared" si="3"/>
        <v>0.25</v>
      </c>
      <c r="W18" s="2029">
        <v>0</v>
      </c>
      <c r="X18" s="420">
        <f>V18*W18</f>
        <v>0</v>
      </c>
      <c r="Y18" s="1946" t="s">
        <v>1916</v>
      </c>
      <c r="Z18" s="1577"/>
      <c r="AA18" s="1578"/>
      <c r="AB18" s="1922"/>
      <c r="AC18" s="1577"/>
      <c r="AD18" s="1578"/>
      <c r="AE18" s="1922"/>
      <c r="AF18" s="1577"/>
      <c r="AG18" s="1578"/>
      <c r="AH18" s="1922"/>
      <c r="AI18" s="1577"/>
      <c r="AJ18" s="1747"/>
    </row>
    <row r="19" spans="1:36" ht="35.25" customHeight="1">
      <c r="A19" s="1539"/>
      <c r="B19" s="1557"/>
      <c r="C19" s="1557"/>
      <c r="D19" s="1579"/>
      <c r="E19" s="1579"/>
      <c r="F19" s="1579"/>
      <c r="G19" s="1580"/>
      <c r="H19" s="1930"/>
      <c r="I19" s="827" t="s">
        <v>48</v>
      </c>
      <c r="J19" s="829"/>
      <c r="K19" s="829"/>
      <c r="L19" s="831">
        <v>0</v>
      </c>
      <c r="M19" s="831">
        <v>0.25</v>
      </c>
      <c r="N19" s="829"/>
      <c r="O19" s="829"/>
      <c r="P19" s="829"/>
      <c r="Q19" s="829"/>
      <c r="R19" s="829"/>
      <c r="S19" s="829"/>
      <c r="T19" s="829"/>
      <c r="U19" s="829"/>
      <c r="V19" s="534">
        <f t="shared" si="3"/>
        <v>0.25</v>
      </c>
      <c r="W19" s="2030"/>
      <c r="X19" s="418">
        <f>+V19*W18</f>
        <v>0</v>
      </c>
      <c r="Y19" s="1557"/>
      <c r="Z19" s="1579"/>
      <c r="AA19" s="1580"/>
      <c r="AB19" s="1557"/>
      <c r="AC19" s="1579"/>
      <c r="AD19" s="1580"/>
      <c r="AE19" s="1557"/>
      <c r="AF19" s="1579"/>
      <c r="AG19" s="1580"/>
      <c r="AH19" s="1557"/>
      <c r="AI19" s="1579"/>
      <c r="AJ19" s="1923"/>
    </row>
    <row r="20" spans="1:36" ht="72" customHeight="1">
      <c r="A20" s="1539"/>
      <c r="B20" s="1922">
        <v>7</v>
      </c>
      <c r="C20" s="1928" t="s">
        <v>1918</v>
      </c>
      <c r="D20" s="1577"/>
      <c r="E20" s="1577"/>
      <c r="F20" s="1577"/>
      <c r="G20" s="1578"/>
      <c r="H20" s="1926" t="s">
        <v>79</v>
      </c>
      <c r="I20" s="827" t="s">
        <v>47</v>
      </c>
      <c r="J20" s="826">
        <v>8.3299999999999999E-2</v>
      </c>
      <c r="K20" s="826">
        <v>8.3299999999999999E-2</v>
      </c>
      <c r="L20" s="826">
        <v>8.3299999999999999E-2</v>
      </c>
      <c r="M20" s="826">
        <v>8.3400000000000002E-2</v>
      </c>
      <c r="N20" s="826">
        <v>8.3299999999999999E-2</v>
      </c>
      <c r="O20" s="826">
        <v>8.3299999999999999E-2</v>
      </c>
      <c r="P20" s="826">
        <v>8.3400000000000002E-2</v>
      </c>
      <c r="Q20" s="826">
        <v>8.3299999999999999E-2</v>
      </c>
      <c r="R20" s="826">
        <v>8.3299999999999999E-2</v>
      </c>
      <c r="S20" s="826">
        <v>8.3400000000000002E-2</v>
      </c>
      <c r="T20" s="826">
        <v>8.3299999999999999E-2</v>
      </c>
      <c r="U20" s="826">
        <v>8.3400000000000002E-2</v>
      </c>
      <c r="V20" s="529">
        <f t="shared" si="3"/>
        <v>1.0000000000000002</v>
      </c>
      <c r="W20" s="2029">
        <v>0.1</v>
      </c>
      <c r="X20" s="420">
        <f>V20*W20</f>
        <v>0.10000000000000003</v>
      </c>
      <c r="Y20" s="1946" t="s">
        <v>1922</v>
      </c>
      <c r="Z20" s="1577"/>
      <c r="AA20" s="1578"/>
      <c r="AB20" s="2134" t="s">
        <v>1923</v>
      </c>
      <c r="AC20" s="1577"/>
      <c r="AD20" s="1578"/>
      <c r="AE20" s="1946" t="s">
        <v>1924</v>
      </c>
      <c r="AF20" s="1577"/>
      <c r="AG20" s="1578"/>
      <c r="AH20" s="1922"/>
      <c r="AI20" s="1577"/>
      <c r="AJ20" s="1747"/>
    </row>
    <row r="21" spans="1:36" ht="72" customHeight="1">
      <c r="A21" s="1539"/>
      <c r="B21" s="1557"/>
      <c r="C21" s="1557"/>
      <c r="D21" s="1579"/>
      <c r="E21" s="1579"/>
      <c r="F21" s="1579"/>
      <c r="G21" s="1580"/>
      <c r="H21" s="1930"/>
      <c r="I21" s="838" t="s">
        <v>48</v>
      </c>
      <c r="J21" s="829">
        <v>8.3299999999999999E-2</v>
      </c>
      <c r="K21" s="829">
        <v>8.3299999999999999E-2</v>
      </c>
      <c r="L21" s="829">
        <v>8.3299999999999999E-2</v>
      </c>
      <c r="M21" s="533">
        <v>8.3400000000000002E-2</v>
      </c>
      <c r="N21" s="533">
        <v>8.3299999999999999E-2</v>
      </c>
      <c r="O21" s="533">
        <v>8.3299999999999999E-2</v>
      </c>
      <c r="P21" s="533">
        <v>8.3400000000000002E-2</v>
      </c>
      <c r="Q21" s="533">
        <v>8.3299999999999999E-2</v>
      </c>
      <c r="R21" s="533">
        <v>8.3299999999999999E-2</v>
      </c>
      <c r="S21" s="525"/>
      <c r="T21" s="525"/>
      <c r="U21" s="525"/>
      <c r="V21" s="534">
        <f t="shared" si="3"/>
        <v>0.74990000000000012</v>
      </c>
      <c r="W21" s="2030"/>
      <c r="X21" s="418">
        <f>+V21*W20</f>
        <v>7.4990000000000015E-2</v>
      </c>
      <c r="Y21" s="1557"/>
      <c r="Z21" s="1579"/>
      <c r="AA21" s="1580"/>
      <c r="AB21" s="1557"/>
      <c r="AC21" s="1579"/>
      <c r="AD21" s="1580"/>
      <c r="AE21" s="1557"/>
      <c r="AF21" s="1579"/>
      <c r="AG21" s="1580"/>
      <c r="AH21" s="1557"/>
      <c r="AI21" s="1579"/>
      <c r="AJ21" s="1923"/>
    </row>
    <row r="22" spans="1:36" ht="24" customHeight="1">
      <c r="A22" s="1539"/>
      <c r="B22" s="1944" t="s">
        <v>85</v>
      </c>
      <c r="C22" s="1577"/>
      <c r="D22" s="1577"/>
      <c r="E22" s="1577"/>
      <c r="F22" s="1577"/>
      <c r="G22" s="1578"/>
      <c r="H22" s="2033" t="s">
        <v>79</v>
      </c>
      <c r="I22" s="541" t="s">
        <v>47</v>
      </c>
      <c r="J22" s="542">
        <f t="shared" ref="J22:U22" si="4">+J8*$W8+J10*$W10+J12*$W12+J14*$W14+J16*$W16+J18*$W18+J20*$W20</f>
        <v>2.0825E-2</v>
      </c>
      <c r="K22" s="542">
        <f t="shared" si="4"/>
        <v>2.0825E-2</v>
      </c>
      <c r="L22" s="542">
        <f t="shared" si="4"/>
        <v>5.0824999999999995E-2</v>
      </c>
      <c r="M22" s="542">
        <f t="shared" si="4"/>
        <v>0.21834999999999999</v>
      </c>
      <c r="N22" s="542">
        <f t="shared" si="4"/>
        <v>8.0825000000000008E-2</v>
      </c>
      <c r="O22" s="542">
        <f t="shared" si="4"/>
        <v>7.0824999999999999E-2</v>
      </c>
      <c r="P22" s="542">
        <f t="shared" si="4"/>
        <v>0.25835000000000002</v>
      </c>
      <c r="Q22" s="542">
        <f t="shared" si="4"/>
        <v>3.3325E-2</v>
      </c>
      <c r="R22" s="542">
        <f t="shared" si="4"/>
        <v>3.3325E-2</v>
      </c>
      <c r="S22" s="542">
        <f t="shared" si="4"/>
        <v>0.14584999999999998</v>
      </c>
      <c r="T22" s="542">
        <f t="shared" si="4"/>
        <v>3.3325E-2</v>
      </c>
      <c r="U22" s="542">
        <f t="shared" si="4"/>
        <v>3.3350000000000005E-2</v>
      </c>
      <c r="V22" s="529">
        <f t="shared" si="3"/>
        <v>1.0000000000000002</v>
      </c>
      <c r="W22" s="2039">
        <f>SUM(W8:W21)</f>
        <v>1.0000000000000002</v>
      </c>
      <c r="X22" s="420">
        <f>V22*W22</f>
        <v>1.0000000000000004</v>
      </c>
      <c r="Y22" s="2131"/>
      <c r="Z22" s="1577"/>
      <c r="AA22" s="1578"/>
      <c r="AB22" s="1924"/>
      <c r="AC22" s="1577"/>
      <c r="AD22" s="1578"/>
      <c r="AE22" s="1924"/>
      <c r="AF22" s="1577"/>
      <c r="AG22" s="1578"/>
      <c r="AH22" s="1924"/>
      <c r="AI22" s="1577"/>
      <c r="AJ22" s="1747"/>
    </row>
    <row r="23" spans="1:36" ht="24" customHeight="1">
      <c r="A23" s="1682"/>
      <c r="B23" s="1557"/>
      <c r="C23" s="1579"/>
      <c r="D23" s="1579"/>
      <c r="E23" s="1579"/>
      <c r="F23" s="1579"/>
      <c r="G23" s="1580"/>
      <c r="H23" s="2063"/>
      <c r="I23" s="644" t="s">
        <v>48</v>
      </c>
      <c r="J23" s="645">
        <f t="shared" ref="J23:U23" si="5">+J9*$W8+J11*$W10+J13*$W12+J15*$W14+J17*$W16+J19*$W18+J21*$W20</f>
        <v>2.0825E-2</v>
      </c>
      <c r="K23" s="645">
        <f t="shared" si="5"/>
        <v>2.0825E-2</v>
      </c>
      <c r="L23" s="645">
        <f t="shared" si="5"/>
        <v>5.0824999999999995E-2</v>
      </c>
      <c r="M23" s="645">
        <f t="shared" si="5"/>
        <v>0.1996</v>
      </c>
      <c r="N23" s="645">
        <f t="shared" si="5"/>
        <v>8.0825000000000008E-2</v>
      </c>
      <c r="O23" s="645">
        <f t="shared" si="5"/>
        <v>7.0824999999999999E-2</v>
      </c>
      <c r="P23" s="645">
        <f t="shared" si="5"/>
        <v>0.25835000000000002</v>
      </c>
      <c r="Q23" s="645">
        <f t="shared" si="5"/>
        <v>3.3325E-2</v>
      </c>
      <c r="R23" s="645">
        <f t="shared" si="5"/>
        <v>3.3325E-2</v>
      </c>
      <c r="S23" s="645">
        <f t="shared" si="5"/>
        <v>0</v>
      </c>
      <c r="T23" s="645">
        <f t="shared" si="5"/>
        <v>0</v>
      </c>
      <c r="U23" s="645">
        <f t="shared" si="5"/>
        <v>0</v>
      </c>
      <c r="V23" s="540">
        <f t="shared" si="3"/>
        <v>0.7687250000000001</v>
      </c>
      <c r="W23" s="2030"/>
      <c r="X23" s="839">
        <f>+V23*W22</f>
        <v>0.76872500000000032</v>
      </c>
      <c r="Y23" s="1557"/>
      <c r="Z23" s="1579"/>
      <c r="AA23" s="1580"/>
      <c r="AB23" s="1557"/>
      <c r="AC23" s="1579"/>
      <c r="AD23" s="1580"/>
      <c r="AE23" s="1557"/>
      <c r="AF23" s="1579"/>
      <c r="AG23" s="1580"/>
      <c r="AH23" s="1557"/>
      <c r="AI23" s="1579"/>
      <c r="AJ23" s="1923"/>
    </row>
    <row r="24" spans="1:36" ht="15.75" customHeight="1">
      <c r="A24" s="1967" t="s">
        <v>106</v>
      </c>
      <c r="B24" s="1555"/>
      <c r="C24" s="255" t="s">
        <v>107</v>
      </c>
      <c r="D24" s="255" t="s">
        <v>108</v>
      </c>
      <c r="E24" s="255" t="s">
        <v>28</v>
      </c>
      <c r="F24" s="255" t="s">
        <v>109</v>
      </c>
      <c r="G24" s="256" t="s">
        <v>110</v>
      </c>
      <c r="H24" s="1935" t="s">
        <v>111</v>
      </c>
      <c r="I24" s="1937"/>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1935" t="s">
        <v>112</v>
      </c>
      <c r="Z24" s="1936"/>
      <c r="AA24" s="1937"/>
      <c r="AB24" s="1935" t="s">
        <v>116</v>
      </c>
      <c r="AC24" s="1936"/>
      <c r="AD24" s="1937"/>
      <c r="AE24" s="1935" t="s">
        <v>120</v>
      </c>
      <c r="AF24" s="1936"/>
      <c r="AG24" s="1937"/>
      <c r="AH24" s="1935" t="s">
        <v>740</v>
      </c>
      <c r="AI24" s="1936"/>
      <c r="AJ24" s="1954"/>
    </row>
    <row r="25" spans="1:36" ht="135.75" customHeight="1">
      <c r="A25" s="1733"/>
      <c r="B25" s="1548"/>
      <c r="C25" s="1932" t="s">
        <v>1940</v>
      </c>
      <c r="D25" s="1932" t="s">
        <v>252</v>
      </c>
      <c r="E25" s="1943">
        <v>1</v>
      </c>
      <c r="F25" s="1932" t="s">
        <v>1943</v>
      </c>
      <c r="G25" s="1932" t="s">
        <v>254</v>
      </c>
      <c r="H25" s="1951" t="s">
        <v>47</v>
      </c>
      <c r="I25" s="1583"/>
      <c r="J25" s="361">
        <v>0</v>
      </c>
      <c r="K25" s="361">
        <v>0.11</v>
      </c>
      <c r="L25" s="361">
        <v>0.11</v>
      </c>
      <c r="M25" s="361">
        <v>0</v>
      </c>
      <c r="N25" s="361">
        <v>0.11</v>
      </c>
      <c r="O25" s="361">
        <v>0.11</v>
      </c>
      <c r="P25" s="361">
        <v>0.11</v>
      </c>
      <c r="Q25" s="361">
        <v>0.11</v>
      </c>
      <c r="R25" s="361">
        <v>0.11</v>
      </c>
      <c r="S25" s="361">
        <v>0.11</v>
      </c>
      <c r="T25" s="361">
        <v>0.12</v>
      </c>
      <c r="U25" s="361">
        <v>0</v>
      </c>
      <c r="V25" s="524">
        <f t="shared" ref="V25:V26" si="6">SUM(J25:U25)</f>
        <v>1</v>
      </c>
      <c r="W25" s="1964">
        <v>0.2</v>
      </c>
      <c r="X25" s="524">
        <f>+(V25/V25)*W25</f>
        <v>0.2</v>
      </c>
      <c r="Y25" s="1962" t="s">
        <v>1944</v>
      </c>
      <c r="Z25" s="1577"/>
      <c r="AA25" s="1578"/>
      <c r="AB25" s="1962" t="s">
        <v>1945</v>
      </c>
      <c r="AC25" s="1577"/>
      <c r="AD25" s="1578"/>
      <c r="AE25" s="1962" t="s">
        <v>1946</v>
      </c>
      <c r="AF25" s="1577"/>
      <c r="AG25" s="1578"/>
      <c r="AH25" s="1956"/>
      <c r="AI25" s="1577"/>
      <c r="AJ25" s="1578"/>
    </row>
    <row r="26" spans="1:36" ht="218.25" customHeight="1">
      <c r="A26" s="1968"/>
      <c r="B26" s="1580"/>
      <c r="C26" s="1558"/>
      <c r="D26" s="1558"/>
      <c r="E26" s="1558"/>
      <c r="F26" s="1558"/>
      <c r="G26" s="1558"/>
      <c r="H26" s="1942" t="s">
        <v>78</v>
      </c>
      <c r="I26" s="1580"/>
      <c r="J26" s="648">
        <v>0</v>
      </c>
      <c r="K26" s="648">
        <v>0.11</v>
      </c>
      <c r="L26" s="648">
        <v>0.11</v>
      </c>
      <c r="M26" s="648">
        <v>0</v>
      </c>
      <c r="N26" s="648">
        <v>0.11</v>
      </c>
      <c r="O26" s="648">
        <v>0.11</v>
      </c>
      <c r="P26" s="648">
        <v>0.11</v>
      </c>
      <c r="Q26" s="648">
        <v>0.11</v>
      </c>
      <c r="R26" s="648">
        <v>0.11</v>
      </c>
      <c r="S26" s="647"/>
      <c r="T26" s="647"/>
      <c r="U26" s="647"/>
      <c r="V26" s="526">
        <f t="shared" si="6"/>
        <v>0.77</v>
      </c>
      <c r="W26" s="1558"/>
      <c r="X26" s="524">
        <f>+V26/V25*W25</f>
        <v>0.15400000000000003</v>
      </c>
      <c r="Y26" s="1557"/>
      <c r="Z26" s="1579"/>
      <c r="AA26" s="1580"/>
      <c r="AB26" s="1557"/>
      <c r="AC26" s="1579"/>
      <c r="AD26" s="1580"/>
      <c r="AE26" s="1557"/>
      <c r="AF26" s="1579"/>
      <c r="AG26" s="1580"/>
      <c r="AH26" s="1557"/>
      <c r="AI26" s="1579"/>
      <c r="AJ26" s="1580"/>
    </row>
    <row r="27" spans="1:36" ht="15.75" customHeight="1">
      <c r="A27" s="1948" t="s">
        <v>1947</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3"/>
    </row>
    <row r="28" spans="1:36" ht="27.75" customHeight="1">
      <c r="A28" s="1539"/>
      <c r="B28" s="1922">
        <v>1</v>
      </c>
      <c r="C28" s="1928" t="s">
        <v>1949</v>
      </c>
      <c r="D28" s="1577"/>
      <c r="E28" s="1577"/>
      <c r="F28" s="1577"/>
      <c r="G28" s="1578"/>
      <c r="H28" s="1926" t="s">
        <v>79</v>
      </c>
      <c r="I28" s="824" t="s">
        <v>47</v>
      </c>
      <c r="J28" s="523"/>
      <c r="K28" s="523"/>
      <c r="L28" s="523">
        <v>0.25</v>
      </c>
      <c r="M28" s="523"/>
      <c r="N28" s="523"/>
      <c r="O28" s="523">
        <v>0.25</v>
      </c>
      <c r="P28" s="523"/>
      <c r="Q28" s="523"/>
      <c r="R28" s="523">
        <v>0.25</v>
      </c>
      <c r="S28" s="523"/>
      <c r="T28" s="523"/>
      <c r="U28" s="673">
        <v>0.25</v>
      </c>
      <c r="V28" s="529">
        <f t="shared" ref="V28:V43" si="7">SUM(J28:U28)</f>
        <v>1</v>
      </c>
      <c r="W28" s="1931">
        <v>0.15</v>
      </c>
      <c r="X28" s="420">
        <f>V28*W28</f>
        <v>0.15</v>
      </c>
      <c r="Y28" s="1946" t="s">
        <v>1952</v>
      </c>
      <c r="Z28" s="1577"/>
      <c r="AA28" s="1578"/>
      <c r="AB28" s="1946" t="s">
        <v>1953</v>
      </c>
      <c r="AC28" s="1577"/>
      <c r="AD28" s="1578"/>
      <c r="AE28" s="1946" t="s">
        <v>1954</v>
      </c>
      <c r="AF28" s="1577"/>
      <c r="AG28" s="1578"/>
      <c r="AH28" s="1922"/>
      <c r="AI28" s="1577"/>
      <c r="AJ28" s="1747"/>
    </row>
    <row r="29" spans="1:36" ht="27.75" customHeight="1">
      <c r="A29" s="1539"/>
      <c r="B29" s="1557"/>
      <c r="C29" s="1557"/>
      <c r="D29" s="1579"/>
      <c r="E29" s="1579"/>
      <c r="F29" s="1579"/>
      <c r="G29" s="1580"/>
      <c r="H29" s="2036"/>
      <c r="I29" s="827" t="s">
        <v>48</v>
      </c>
      <c r="J29" s="842"/>
      <c r="K29" s="842"/>
      <c r="L29" s="843">
        <v>0.25</v>
      </c>
      <c r="M29" s="842"/>
      <c r="N29" s="842"/>
      <c r="O29" s="843">
        <v>0.25</v>
      </c>
      <c r="P29" s="842"/>
      <c r="Q29" s="842"/>
      <c r="R29" s="843">
        <v>0.25</v>
      </c>
      <c r="S29" s="842"/>
      <c r="T29" s="842"/>
      <c r="U29" s="844"/>
      <c r="V29" s="534">
        <f t="shared" si="7"/>
        <v>0.75</v>
      </c>
      <c r="W29" s="1558"/>
      <c r="X29" s="418">
        <f>+V29*W28</f>
        <v>0.11249999999999999</v>
      </c>
      <c r="Y29" s="1557"/>
      <c r="Z29" s="1579"/>
      <c r="AA29" s="1580"/>
      <c r="AB29" s="1557"/>
      <c r="AC29" s="1579"/>
      <c r="AD29" s="1580"/>
      <c r="AE29" s="1557"/>
      <c r="AF29" s="1579"/>
      <c r="AG29" s="1580"/>
      <c r="AH29" s="1557"/>
      <c r="AI29" s="1579"/>
      <c r="AJ29" s="1923"/>
    </row>
    <row r="30" spans="1:36" ht="27.75" customHeight="1">
      <c r="A30" s="1539"/>
      <c r="B30" s="1922">
        <v>2</v>
      </c>
      <c r="C30" s="1928" t="s">
        <v>1957</v>
      </c>
      <c r="D30" s="1577"/>
      <c r="E30" s="1577"/>
      <c r="F30" s="1577"/>
      <c r="G30" s="1578"/>
      <c r="H30" s="2129" t="s">
        <v>79</v>
      </c>
      <c r="I30" s="827" t="s">
        <v>47</v>
      </c>
      <c r="J30" s="845"/>
      <c r="K30" s="845"/>
      <c r="L30" s="845"/>
      <c r="M30" s="845">
        <v>0.2</v>
      </c>
      <c r="N30" s="845"/>
      <c r="O30" s="845">
        <v>0.45</v>
      </c>
      <c r="P30" s="845"/>
      <c r="Q30" s="845"/>
      <c r="R30" s="845"/>
      <c r="S30" s="845"/>
      <c r="T30" s="845">
        <v>0.35</v>
      </c>
      <c r="U30" s="846"/>
      <c r="V30" s="529">
        <f t="shared" si="7"/>
        <v>1</v>
      </c>
      <c r="W30" s="1931">
        <v>0.2</v>
      </c>
      <c r="X30" s="420">
        <f>V30*W30</f>
        <v>0.2</v>
      </c>
      <c r="Y30" s="1946" t="s">
        <v>1959</v>
      </c>
      <c r="Z30" s="1577"/>
      <c r="AA30" s="1578"/>
      <c r="AB30" s="1946" t="s">
        <v>1960</v>
      </c>
      <c r="AC30" s="1577"/>
      <c r="AD30" s="1578"/>
      <c r="AE30" s="1946" t="s">
        <v>1961</v>
      </c>
      <c r="AF30" s="1577"/>
      <c r="AG30" s="1578"/>
      <c r="AH30" s="1922"/>
      <c r="AI30" s="1577"/>
      <c r="AJ30" s="1747"/>
    </row>
    <row r="31" spans="1:36" ht="144" customHeight="1">
      <c r="A31" s="1539"/>
      <c r="B31" s="1557"/>
      <c r="C31" s="1557"/>
      <c r="D31" s="1579"/>
      <c r="E31" s="1579"/>
      <c r="F31" s="1579"/>
      <c r="G31" s="1580"/>
      <c r="H31" s="2036"/>
      <c r="I31" s="827" t="s">
        <v>48</v>
      </c>
      <c r="J31" s="842"/>
      <c r="K31" s="842"/>
      <c r="L31" s="842"/>
      <c r="M31" s="843">
        <v>0.2</v>
      </c>
      <c r="N31" s="842"/>
      <c r="O31" s="843">
        <v>0.45</v>
      </c>
      <c r="P31" s="842"/>
      <c r="Q31" s="842"/>
      <c r="R31" s="842"/>
      <c r="S31" s="842"/>
      <c r="T31" s="842"/>
      <c r="U31" s="844"/>
      <c r="V31" s="534">
        <f t="shared" si="7"/>
        <v>0.65</v>
      </c>
      <c r="W31" s="1558"/>
      <c r="X31" s="418">
        <f>+V31*W30</f>
        <v>0.13</v>
      </c>
      <c r="Y31" s="1557"/>
      <c r="Z31" s="1579"/>
      <c r="AA31" s="1580"/>
      <c r="AB31" s="1557"/>
      <c r="AC31" s="1579"/>
      <c r="AD31" s="1580"/>
      <c r="AE31" s="1557"/>
      <c r="AF31" s="1579"/>
      <c r="AG31" s="1580"/>
      <c r="AH31" s="1557"/>
      <c r="AI31" s="1579"/>
      <c r="AJ31" s="1923"/>
    </row>
    <row r="32" spans="1:36" ht="69.75" customHeight="1">
      <c r="A32" s="1539"/>
      <c r="B32" s="1922">
        <v>3</v>
      </c>
      <c r="C32" s="1928" t="s">
        <v>1964</v>
      </c>
      <c r="D32" s="1577"/>
      <c r="E32" s="1577"/>
      <c r="F32" s="1577"/>
      <c r="G32" s="1578"/>
      <c r="H32" s="2129" t="s">
        <v>79</v>
      </c>
      <c r="I32" s="827" t="s">
        <v>47</v>
      </c>
      <c r="J32" s="845">
        <v>0.02</v>
      </c>
      <c r="K32" s="845">
        <v>0.05</v>
      </c>
      <c r="L32" s="845">
        <v>0.15</v>
      </c>
      <c r="M32" s="845">
        <v>0.15</v>
      </c>
      <c r="N32" s="845">
        <v>0.13</v>
      </c>
      <c r="O32" s="845">
        <v>0.08</v>
      </c>
      <c r="P32" s="845">
        <v>7.1400000000000005E-2</v>
      </c>
      <c r="Q32" s="845">
        <v>7.1400000000000005E-2</v>
      </c>
      <c r="R32" s="845">
        <v>7.1400000000000005E-2</v>
      </c>
      <c r="S32" s="845">
        <v>7.1400000000000005E-2</v>
      </c>
      <c r="T32" s="845">
        <v>7.1400000000000005E-2</v>
      </c>
      <c r="U32" s="846">
        <v>6.3E-2</v>
      </c>
      <c r="V32" s="529">
        <f t="shared" si="7"/>
        <v>1</v>
      </c>
      <c r="W32" s="1931">
        <v>0.15</v>
      </c>
      <c r="X32" s="420">
        <f>V32*W32</f>
        <v>0.15</v>
      </c>
      <c r="Y32" s="1946" t="s">
        <v>1965</v>
      </c>
      <c r="Z32" s="1577"/>
      <c r="AA32" s="1578"/>
      <c r="AB32" s="1946" t="s">
        <v>1966</v>
      </c>
      <c r="AC32" s="1577"/>
      <c r="AD32" s="1578"/>
      <c r="AE32" s="1946" t="s">
        <v>1967</v>
      </c>
      <c r="AF32" s="1577"/>
      <c r="AG32" s="1578"/>
      <c r="AH32" s="1922"/>
      <c r="AI32" s="1577"/>
      <c r="AJ32" s="1747"/>
    </row>
    <row r="33" spans="1:36" ht="69.75" customHeight="1">
      <c r="A33" s="1539"/>
      <c r="B33" s="1557"/>
      <c r="C33" s="1557"/>
      <c r="D33" s="1579"/>
      <c r="E33" s="1579"/>
      <c r="F33" s="1579"/>
      <c r="G33" s="1580"/>
      <c r="H33" s="2036"/>
      <c r="I33" s="827" t="s">
        <v>48</v>
      </c>
      <c r="J33" s="843">
        <v>0.02</v>
      </c>
      <c r="K33" s="843">
        <v>0.05</v>
      </c>
      <c r="L33" s="843">
        <v>0.15</v>
      </c>
      <c r="M33" s="843">
        <v>0.15</v>
      </c>
      <c r="N33" s="843">
        <v>0.13</v>
      </c>
      <c r="O33" s="843">
        <v>0.08</v>
      </c>
      <c r="P33" s="843">
        <v>7.1400000000000005E-2</v>
      </c>
      <c r="Q33" s="843">
        <v>7.1400000000000005E-2</v>
      </c>
      <c r="R33" s="843">
        <v>7.1400000000000005E-2</v>
      </c>
      <c r="S33" s="842"/>
      <c r="T33" s="842"/>
      <c r="U33" s="844"/>
      <c r="V33" s="534">
        <f t="shared" si="7"/>
        <v>0.79420000000000002</v>
      </c>
      <c r="W33" s="1558"/>
      <c r="X33" s="418">
        <f>+V33*W32</f>
        <v>0.11913</v>
      </c>
      <c r="Y33" s="1557"/>
      <c r="Z33" s="1579"/>
      <c r="AA33" s="1580"/>
      <c r="AB33" s="1557"/>
      <c r="AC33" s="1579"/>
      <c r="AD33" s="1580"/>
      <c r="AE33" s="1557"/>
      <c r="AF33" s="1579"/>
      <c r="AG33" s="1580"/>
      <c r="AH33" s="1557"/>
      <c r="AI33" s="1579"/>
      <c r="AJ33" s="1923"/>
    </row>
    <row r="34" spans="1:36" ht="27.75" customHeight="1">
      <c r="A34" s="1539"/>
      <c r="B34" s="1922">
        <v>4</v>
      </c>
      <c r="C34" s="1928" t="s">
        <v>1969</v>
      </c>
      <c r="D34" s="1577"/>
      <c r="E34" s="1577"/>
      <c r="F34" s="1577"/>
      <c r="G34" s="1578"/>
      <c r="H34" s="2129" t="s">
        <v>79</v>
      </c>
      <c r="I34" s="827" t="s">
        <v>47</v>
      </c>
      <c r="J34" s="845"/>
      <c r="K34" s="845">
        <v>0.5</v>
      </c>
      <c r="L34" s="845">
        <v>0.5</v>
      </c>
      <c r="M34" s="845"/>
      <c r="N34" s="845"/>
      <c r="O34" s="845"/>
      <c r="P34" s="845"/>
      <c r="Q34" s="845"/>
      <c r="R34" s="845"/>
      <c r="S34" s="845"/>
      <c r="T34" s="845"/>
      <c r="U34" s="846"/>
      <c r="V34" s="529">
        <f t="shared" si="7"/>
        <v>1</v>
      </c>
      <c r="W34" s="1931">
        <v>0.1</v>
      </c>
      <c r="X34" s="420">
        <f>V34*W34</f>
        <v>0.1</v>
      </c>
      <c r="Y34" s="1946" t="s">
        <v>1970</v>
      </c>
      <c r="Z34" s="1577"/>
      <c r="AA34" s="1578"/>
      <c r="AB34" s="2021" t="s">
        <v>1971</v>
      </c>
      <c r="AC34" s="1577"/>
      <c r="AD34" s="1578"/>
      <c r="AE34" s="2021" t="s">
        <v>1959</v>
      </c>
      <c r="AF34" s="1577"/>
      <c r="AG34" s="1578"/>
      <c r="AH34" s="1922"/>
      <c r="AI34" s="1577"/>
      <c r="AJ34" s="1747"/>
    </row>
    <row r="35" spans="1:36" ht="27.75" customHeight="1">
      <c r="A35" s="1539"/>
      <c r="B35" s="1557"/>
      <c r="C35" s="1557"/>
      <c r="D35" s="1579"/>
      <c r="E35" s="1579"/>
      <c r="F35" s="1579"/>
      <c r="G35" s="1580"/>
      <c r="H35" s="2036"/>
      <c r="I35" s="827" t="s">
        <v>48</v>
      </c>
      <c r="J35" s="842"/>
      <c r="K35" s="843">
        <v>0.5</v>
      </c>
      <c r="L35" s="843">
        <v>0.5</v>
      </c>
      <c r="M35" s="842"/>
      <c r="N35" s="842"/>
      <c r="O35" s="842"/>
      <c r="P35" s="842"/>
      <c r="Q35" s="842"/>
      <c r="R35" s="842"/>
      <c r="S35" s="842"/>
      <c r="T35" s="842"/>
      <c r="U35" s="844"/>
      <c r="V35" s="534">
        <f t="shared" si="7"/>
        <v>1</v>
      </c>
      <c r="W35" s="1558"/>
      <c r="X35" s="418">
        <f>+V35*W34</f>
        <v>0.1</v>
      </c>
      <c r="Y35" s="1557"/>
      <c r="Z35" s="1579"/>
      <c r="AA35" s="1580"/>
      <c r="AB35" s="1557"/>
      <c r="AC35" s="1579"/>
      <c r="AD35" s="1580"/>
      <c r="AE35" s="1557"/>
      <c r="AF35" s="1579"/>
      <c r="AG35" s="1580"/>
      <c r="AH35" s="1557"/>
      <c r="AI35" s="1579"/>
      <c r="AJ35" s="1923"/>
    </row>
    <row r="36" spans="1:36" ht="27.75" customHeight="1">
      <c r="A36" s="1539"/>
      <c r="B36" s="1922">
        <v>5</v>
      </c>
      <c r="C36" s="1928" t="s">
        <v>1975</v>
      </c>
      <c r="D36" s="1577"/>
      <c r="E36" s="1577"/>
      <c r="F36" s="1577"/>
      <c r="G36" s="1578"/>
      <c r="H36" s="2129" t="s">
        <v>79</v>
      </c>
      <c r="I36" s="827" t="s">
        <v>47</v>
      </c>
      <c r="J36" s="845"/>
      <c r="K36" s="845"/>
      <c r="L36" s="845">
        <v>0.1</v>
      </c>
      <c r="M36" s="845">
        <v>0.15</v>
      </c>
      <c r="N36" s="845">
        <v>0.13</v>
      </c>
      <c r="O36" s="845">
        <v>0.15</v>
      </c>
      <c r="P36" s="845">
        <v>0.12139999999999999</v>
      </c>
      <c r="Q36" s="845">
        <v>7.1400000000000005E-2</v>
      </c>
      <c r="R36" s="845">
        <v>7.1400000000000005E-2</v>
      </c>
      <c r="S36" s="845">
        <v>7.1400000000000005E-2</v>
      </c>
      <c r="T36" s="845">
        <v>7.1400000000000005E-2</v>
      </c>
      <c r="U36" s="846">
        <v>6.3E-2</v>
      </c>
      <c r="V36" s="529">
        <f t="shared" si="7"/>
        <v>1</v>
      </c>
      <c r="W36" s="1931">
        <v>0.1</v>
      </c>
      <c r="X36" s="420">
        <f>V36*W36</f>
        <v>0.1</v>
      </c>
      <c r="Y36" s="1946" t="s">
        <v>1976</v>
      </c>
      <c r="Z36" s="1577"/>
      <c r="AA36" s="1578"/>
      <c r="AB36" s="1946" t="s">
        <v>1977</v>
      </c>
      <c r="AC36" s="1577"/>
      <c r="AD36" s="1578"/>
      <c r="AE36" s="1946" t="s">
        <v>1978</v>
      </c>
      <c r="AF36" s="1577"/>
      <c r="AG36" s="1578"/>
      <c r="AH36" s="1922"/>
      <c r="AI36" s="1577"/>
      <c r="AJ36" s="1747"/>
    </row>
    <row r="37" spans="1:36" ht="27.75" customHeight="1">
      <c r="A37" s="1539"/>
      <c r="B37" s="1557"/>
      <c r="C37" s="1557"/>
      <c r="D37" s="1579"/>
      <c r="E37" s="1579"/>
      <c r="F37" s="1579"/>
      <c r="G37" s="1580"/>
      <c r="H37" s="2036"/>
      <c r="I37" s="827" t="s">
        <v>48</v>
      </c>
      <c r="J37" s="842"/>
      <c r="K37" s="842"/>
      <c r="L37" s="843">
        <v>0.1</v>
      </c>
      <c r="M37" s="843">
        <v>0.15</v>
      </c>
      <c r="N37" s="843">
        <v>0.13</v>
      </c>
      <c r="O37" s="843">
        <v>0.15</v>
      </c>
      <c r="P37" s="843">
        <v>0.12139999999999999</v>
      </c>
      <c r="Q37" s="843">
        <v>7.1400000000000005E-2</v>
      </c>
      <c r="R37" s="843">
        <v>7.1400000000000005E-2</v>
      </c>
      <c r="S37" s="842"/>
      <c r="T37" s="842"/>
      <c r="U37" s="844"/>
      <c r="V37" s="534">
        <f t="shared" si="7"/>
        <v>0.79420000000000002</v>
      </c>
      <c r="W37" s="1558"/>
      <c r="X37" s="418">
        <f>+V37*W36</f>
        <v>7.9420000000000004E-2</v>
      </c>
      <c r="Y37" s="1557"/>
      <c r="Z37" s="1579"/>
      <c r="AA37" s="1580"/>
      <c r="AB37" s="1557"/>
      <c r="AC37" s="1579"/>
      <c r="AD37" s="1580"/>
      <c r="AE37" s="1557"/>
      <c r="AF37" s="1579"/>
      <c r="AG37" s="1580"/>
      <c r="AH37" s="1557"/>
      <c r="AI37" s="1579"/>
      <c r="AJ37" s="1923"/>
    </row>
    <row r="38" spans="1:36" ht="27.75" customHeight="1">
      <c r="A38" s="1539"/>
      <c r="B38" s="1922">
        <v>6</v>
      </c>
      <c r="C38" s="1928" t="s">
        <v>1980</v>
      </c>
      <c r="D38" s="1577"/>
      <c r="E38" s="1577"/>
      <c r="F38" s="1577"/>
      <c r="G38" s="1578"/>
      <c r="H38" s="2129" t="s">
        <v>79</v>
      </c>
      <c r="I38" s="827" t="s">
        <v>47</v>
      </c>
      <c r="J38" s="845">
        <v>0.02</v>
      </c>
      <c r="K38" s="845">
        <v>0.05</v>
      </c>
      <c r="L38" s="845">
        <v>0.15</v>
      </c>
      <c r="M38" s="845">
        <v>0.15</v>
      </c>
      <c r="N38" s="845">
        <v>0.13</v>
      </c>
      <c r="O38" s="845">
        <v>0.08</v>
      </c>
      <c r="P38" s="845">
        <v>7.1400000000000005E-2</v>
      </c>
      <c r="Q38" s="845">
        <v>7.1400000000000005E-2</v>
      </c>
      <c r="R38" s="845">
        <v>7.1400000000000005E-2</v>
      </c>
      <c r="S38" s="845">
        <v>7.1400000000000005E-2</v>
      </c>
      <c r="T38" s="845">
        <v>7.1400000000000005E-2</v>
      </c>
      <c r="U38" s="846">
        <v>6.3E-2</v>
      </c>
      <c r="V38" s="529">
        <f t="shared" si="7"/>
        <v>1</v>
      </c>
      <c r="W38" s="1931">
        <v>0.2</v>
      </c>
      <c r="X38" s="420">
        <f>V38*W38</f>
        <v>0.2</v>
      </c>
      <c r="Y38" s="1946" t="s">
        <v>1984</v>
      </c>
      <c r="Z38" s="1577"/>
      <c r="AA38" s="1578"/>
      <c r="AB38" s="1946" t="s">
        <v>1985</v>
      </c>
      <c r="AC38" s="1577"/>
      <c r="AD38" s="1578"/>
      <c r="AE38" s="1946" t="s">
        <v>1986</v>
      </c>
      <c r="AF38" s="1577"/>
      <c r="AG38" s="1578"/>
      <c r="AH38" s="1922"/>
      <c r="AI38" s="1577"/>
      <c r="AJ38" s="1747"/>
    </row>
    <row r="39" spans="1:36" ht="51.75" customHeight="1">
      <c r="A39" s="1539"/>
      <c r="B39" s="1557"/>
      <c r="C39" s="1557"/>
      <c r="D39" s="1579"/>
      <c r="E39" s="1579"/>
      <c r="F39" s="1579"/>
      <c r="G39" s="1580"/>
      <c r="H39" s="2036"/>
      <c r="I39" s="827" t="s">
        <v>48</v>
      </c>
      <c r="J39" s="843">
        <v>0.02</v>
      </c>
      <c r="K39" s="843">
        <v>0.05</v>
      </c>
      <c r="L39" s="843">
        <v>0.15</v>
      </c>
      <c r="M39" s="843">
        <v>0.15</v>
      </c>
      <c r="N39" s="843">
        <v>0.13</v>
      </c>
      <c r="O39" s="843">
        <v>0.08</v>
      </c>
      <c r="P39" s="843">
        <v>7.1400000000000005E-2</v>
      </c>
      <c r="Q39" s="843">
        <v>7.1400000000000005E-2</v>
      </c>
      <c r="R39" s="843">
        <v>7.1400000000000005E-2</v>
      </c>
      <c r="S39" s="842"/>
      <c r="T39" s="842"/>
      <c r="U39" s="844"/>
      <c r="V39" s="534">
        <f t="shared" si="7"/>
        <v>0.79420000000000002</v>
      </c>
      <c r="W39" s="1558"/>
      <c r="X39" s="418">
        <f>+V39*W38</f>
        <v>0.15884000000000001</v>
      </c>
      <c r="Y39" s="1557"/>
      <c r="Z39" s="1579"/>
      <c r="AA39" s="1580"/>
      <c r="AB39" s="1557"/>
      <c r="AC39" s="1579"/>
      <c r="AD39" s="1580"/>
      <c r="AE39" s="1557"/>
      <c r="AF39" s="1579"/>
      <c r="AG39" s="1580"/>
      <c r="AH39" s="1557"/>
      <c r="AI39" s="1579"/>
      <c r="AJ39" s="1923"/>
    </row>
    <row r="40" spans="1:36" ht="27.75" customHeight="1">
      <c r="A40" s="1539"/>
      <c r="B40" s="1922">
        <v>7</v>
      </c>
      <c r="C40" s="1928" t="s">
        <v>1988</v>
      </c>
      <c r="D40" s="1577"/>
      <c r="E40" s="1577"/>
      <c r="F40" s="1577"/>
      <c r="G40" s="1578"/>
      <c r="H40" s="2129" t="s">
        <v>79</v>
      </c>
      <c r="I40" s="827" t="s">
        <v>47</v>
      </c>
      <c r="J40" s="845"/>
      <c r="K40" s="845"/>
      <c r="L40" s="845">
        <v>0.33329999999999999</v>
      </c>
      <c r="M40" s="845"/>
      <c r="N40" s="845"/>
      <c r="O40" s="845">
        <v>0.33339999999999997</v>
      </c>
      <c r="P40" s="845"/>
      <c r="Q40" s="845"/>
      <c r="R40" s="848">
        <v>0.33329999999999999</v>
      </c>
      <c r="S40" s="845"/>
      <c r="T40" s="845"/>
      <c r="U40" s="846"/>
      <c r="V40" s="529">
        <f t="shared" si="7"/>
        <v>1</v>
      </c>
      <c r="W40" s="1931">
        <v>0.1</v>
      </c>
      <c r="X40" s="420">
        <f>V40*W40</f>
        <v>0.1</v>
      </c>
      <c r="Y40" s="1946" t="s">
        <v>1990</v>
      </c>
      <c r="Z40" s="1577"/>
      <c r="AA40" s="1578"/>
      <c r="AB40" s="1946" t="s">
        <v>1991</v>
      </c>
      <c r="AC40" s="1577"/>
      <c r="AD40" s="1578"/>
      <c r="AE40" s="1946" t="s">
        <v>1992</v>
      </c>
      <c r="AF40" s="1577"/>
      <c r="AG40" s="1578"/>
      <c r="AH40" s="1922"/>
      <c r="AI40" s="1577"/>
      <c r="AJ40" s="1747"/>
    </row>
    <row r="41" spans="1:36" ht="27.75" customHeight="1">
      <c r="A41" s="1539"/>
      <c r="B41" s="1557"/>
      <c r="C41" s="1557"/>
      <c r="D41" s="1579"/>
      <c r="E41" s="1579"/>
      <c r="F41" s="1579"/>
      <c r="G41" s="1580"/>
      <c r="H41" s="1930"/>
      <c r="I41" s="838" t="s">
        <v>48</v>
      </c>
      <c r="J41" s="849"/>
      <c r="K41" s="849"/>
      <c r="L41" s="850">
        <v>0.33329999999999999</v>
      </c>
      <c r="M41" s="849"/>
      <c r="N41" s="849"/>
      <c r="O41" s="850">
        <v>0.33339999999999997</v>
      </c>
      <c r="P41" s="849"/>
      <c r="Q41" s="849"/>
      <c r="R41" s="850">
        <v>0.33329999999999999</v>
      </c>
      <c r="S41" s="849"/>
      <c r="T41" s="849"/>
      <c r="U41" s="851"/>
      <c r="V41" s="534">
        <f t="shared" si="7"/>
        <v>1</v>
      </c>
      <c r="W41" s="1961"/>
      <c r="X41" s="418">
        <f>+V41*W40</f>
        <v>0.1</v>
      </c>
      <c r="Y41" s="1557"/>
      <c r="Z41" s="1579"/>
      <c r="AA41" s="1580"/>
      <c r="AB41" s="1557"/>
      <c r="AC41" s="1579"/>
      <c r="AD41" s="1580"/>
      <c r="AE41" s="1557"/>
      <c r="AF41" s="1579"/>
      <c r="AG41" s="1580"/>
      <c r="AH41" s="1557"/>
      <c r="AI41" s="1579"/>
      <c r="AJ41" s="1923"/>
    </row>
    <row r="42" spans="1:36" ht="24.75" customHeight="1">
      <c r="A42" s="1539"/>
      <c r="B42" s="1944" t="s">
        <v>85</v>
      </c>
      <c r="C42" s="1577"/>
      <c r="D42" s="1577"/>
      <c r="E42" s="1577"/>
      <c r="F42" s="1577"/>
      <c r="G42" s="1578"/>
      <c r="H42" s="2033" t="s">
        <v>79</v>
      </c>
      <c r="I42" s="541" t="s">
        <v>47</v>
      </c>
      <c r="J42" s="852">
        <f t="shared" ref="J42:U42" si="8">+J28*$W28+J30*$W30+J32*$W32+J34*$W34+J36*$W36+J38*$W38+J40*$W40</f>
        <v>7.0000000000000001E-3</v>
      </c>
      <c r="K42" s="542">
        <f t="shared" si="8"/>
        <v>6.7500000000000004E-2</v>
      </c>
      <c r="L42" s="542">
        <f t="shared" si="8"/>
        <v>0.18332999999999999</v>
      </c>
      <c r="M42" s="542">
        <f t="shared" si="8"/>
        <v>0.1075</v>
      </c>
      <c r="N42" s="542">
        <f t="shared" si="8"/>
        <v>5.8500000000000003E-2</v>
      </c>
      <c r="O42" s="542">
        <f t="shared" si="8"/>
        <v>0.20384000000000005</v>
      </c>
      <c r="P42" s="542">
        <f t="shared" si="8"/>
        <v>3.7130000000000003E-2</v>
      </c>
      <c r="Q42" s="542">
        <f t="shared" si="8"/>
        <v>3.2130000000000006E-2</v>
      </c>
      <c r="R42" s="542">
        <f t="shared" si="8"/>
        <v>0.10296</v>
      </c>
      <c r="S42" s="542">
        <f t="shared" si="8"/>
        <v>3.2130000000000006E-2</v>
      </c>
      <c r="T42" s="542">
        <f t="shared" si="8"/>
        <v>0.10212999999999998</v>
      </c>
      <c r="U42" s="542">
        <f t="shared" si="8"/>
        <v>6.5849999999999992E-2</v>
      </c>
      <c r="V42" s="853">
        <f t="shared" si="7"/>
        <v>0.99999999999999989</v>
      </c>
      <c r="W42" s="2128">
        <f>SUM(W28:W41)</f>
        <v>0.99999999999999989</v>
      </c>
      <c r="X42" s="854">
        <f>V42*W42</f>
        <v>0.99999999999999978</v>
      </c>
      <c r="Y42" s="1924"/>
      <c r="Z42" s="1577"/>
      <c r="AA42" s="1578"/>
      <c r="AB42" s="1924"/>
      <c r="AC42" s="1577"/>
      <c r="AD42" s="1578"/>
      <c r="AE42" s="1924"/>
      <c r="AF42" s="1577"/>
      <c r="AG42" s="1578"/>
      <c r="AH42" s="1924"/>
      <c r="AI42" s="1577"/>
      <c r="AJ42" s="1747"/>
    </row>
    <row r="43" spans="1:36" ht="24.75" customHeight="1">
      <c r="A43" s="1682"/>
      <c r="B43" s="1557"/>
      <c r="C43" s="1579"/>
      <c r="D43" s="1579"/>
      <c r="E43" s="1579"/>
      <c r="F43" s="1579"/>
      <c r="G43" s="1580"/>
      <c r="H43" s="2063"/>
      <c r="I43" s="644" t="s">
        <v>48</v>
      </c>
      <c r="J43" s="645">
        <f t="shared" ref="J43:U43" si="9">+J29*$W28+J31*$W30+J33*$W32+J35*$W34+J37*$W36+J39*$W38+J41*$W40</f>
        <v>7.0000000000000001E-3</v>
      </c>
      <c r="K43" s="645">
        <f t="shared" si="9"/>
        <v>6.7500000000000004E-2</v>
      </c>
      <c r="L43" s="645">
        <f t="shared" si="9"/>
        <v>0.18332999999999999</v>
      </c>
      <c r="M43" s="645">
        <f t="shared" si="9"/>
        <v>0.1075</v>
      </c>
      <c r="N43" s="645">
        <f t="shared" si="9"/>
        <v>5.8500000000000003E-2</v>
      </c>
      <c r="O43" s="645">
        <f t="shared" si="9"/>
        <v>0.20384000000000005</v>
      </c>
      <c r="P43" s="645">
        <f t="shared" si="9"/>
        <v>3.7130000000000003E-2</v>
      </c>
      <c r="Q43" s="645">
        <f t="shared" si="9"/>
        <v>3.2130000000000006E-2</v>
      </c>
      <c r="R43" s="645">
        <f t="shared" si="9"/>
        <v>0.10296</v>
      </c>
      <c r="S43" s="645">
        <f t="shared" si="9"/>
        <v>0</v>
      </c>
      <c r="T43" s="645">
        <f t="shared" si="9"/>
        <v>0</v>
      </c>
      <c r="U43" s="645">
        <f t="shared" si="9"/>
        <v>0</v>
      </c>
      <c r="V43" s="855">
        <f t="shared" si="7"/>
        <v>0.79988999999999999</v>
      </c>
      <c r="W43" s="2030"/>
      <c r="X43" s="857">
        <f>+V43*W42</f>
        <v>0.79988999999999988</v>
      </c>
      <c r="Y43" s="1557"/>
      <c r="Z43" s="1579"/>
      <c r="AA43" s="1580"/>
      <c r="AB43" s="1557"/>
      <c r="AC43" s="1579"/>
      <c r="AD43" s="1580"/>
      <c r="AE43" s="1557"/>
      <c r="AF43" s="1579"/>
      <c r="AG43" s="1580"/>
      <c r="AH43" s="1557"/>
      <c r="AI43" s="1579"/>
      <c r="AJ43" s="1923"/>
    </row>
    <row r="44" spans="1:36"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520"/>
      <c r="Y44" s="69"/>
      <c r="Z44" s="69"/>
      <c r="AA44" s="69"/>
      <c r="AB44" s="69"/>
      <c r="AC44" s="69"/>
      <c r="AD44" s="69"/>
      <c r="AE44" s="69"/>
      <c r="AF44" s="69"/>
      <c r="AG44" s="69"/>
      <c r="AH44" s="69"/>
      <c r="AI44" s="69"/>
      <c r="AJ44" s="69"/>
    </row>
    <row r="45" spans="1:36" ht="15.75" customHeight="1">
      <c r="X45" s="67"/>
    </row>
    <row r="46" spans="1:36" ht="15.75" customHeight="1">
      <c r="X46" s="67"/>
    </row>
    <row r="47" spans="1:36" ht="15.75" customHeight="1">
      <c r="X47" s="67"/>
    </row>
    <row r="48" spans="1:36" ht="15.75" customHeight="1">
      <c r="X48" s="67"/>
    </row>
    <row r="49" spans="24:24" ht="15.75" customHeight="1">
      <c r="X49" s="67"/>
    </row>
    <row r="50" spans="24:24" ht="15.75" customHeight="1">
      <c r="X50" s="67"/>
    </row>
    <row r="51" spans="24:24" ht="15.75" customHeight="1">
      <c r="X51" s="67"/>
    </row>
    <row r="52" spans="24:24" ht="15.75" customHeight="1">
      <c r="X52" s="67"/>
    </row>
    <row r="53" spans="24:24" ht="15.75" customHeight="1">
      <c r="X53" s="67"/>
    </row>
    <row r="54" spans="24:24" ht="15.75" customHeight="1">
      <c r="X54" s="67"/>
    </row>
    <row r="55" spans="24:24" ht="15.75" customHeight="1">
      <c r="X55" s="67"/>
    </row>
    <row r="56" spans="24:24" ht="15.75" customHeight="1">
      <c r="X56" s="67"/>
    </row>
    <row r="57" spans="24:24" ht="15.75" customHeight="1">
      <c r="X57" s="67"/>
    </row>
    <row r="58" spans="24:24" ht="15.75" customHeight="1">
      <c r="X58" s="67"/>
    </row>
    <row r="59" spans="24:24" ht="15.75" customHeight="1">
      <c r="X59" s="67"/>
    </row>
    <row r="60" spans="24:24" ht="15.75" customHeight="1">
      <c r="X60" s="67"/>
    </row>
    <row r="61" spans="24:24" ht="15.75" customHeight="1">
      <c r="X61" s="67"/>
    </row>
    <row r="62" spans="24:24" ht="15.75" customHeight="1">
      <c r="X62" s="67"/>
    </row>
    <row r="63" spans="24:24" ht="15.75" customHeight="1">
      <c r="X63" s="67"/>
    </row>
    <row r="64" spans="24:24" ht="15.75" customHeight="1">
      <c r="X64" s="67"/>
    </row>
    <row r="65" spans="24:24" ht="15.75" customHeight="1">
      <c r="X65" s="67"/>
    </row>
    <row r="66" spans="24:24" ht="15.75" customHeight="1">
      <c r="X66" s="67"/>
    </row>
    <row r="67" spans="24:24" ht="15.75" customHeight="1">
      <c r="X67" s="67"/>
    </row>
    <row r="68" spans="24:24" ht="15.75" customHeight="1">
      <c r="X68" s="67"/>
    </row>
    <row r="69" spans="24:24" ht="15.75" customHeight="1">
      <c r="X69" s="67"/>
    </row>
    <row r="70" spans="24:24" ht="15.75" customHeight="1">
      <c r="X70" s="67"/>
    </row>
    <row r="71" spans="24:24" ht="15.75" customHeight="1">
      <c r="X71" s="67"/>
    </row>
    <row r="72" spans="24:24" ht="15.75" customHeight="1">
      <c r="X72" s="67"/>
    </row>
    <row r="73" spans="24:24" ht="15.75" customHeight="1">
      <c r="X73" s="67"/>
    </row>
    <row r="74" spans="24:24" ht="15.75" customHeight="1">
      <c r="X74" s="67"/>
    </row>
    <row r="75" spans="24:24" ht="15.75" customHeight="1">
      <c r="X75" s="67"/>
    </row>
    <row r="76" spans="24:24" ht="15.75" customHeight="1">
      <c r="X76" s="67"/>
    </row>
    <row r="77" spans="24:24" ht="15.75" customHeight="1">
      <c r="X77" s="67"/>
    </row>
    <row r="78" spans="24:24" ht="15.75" customHeight="1">
      <c r="X78" s="67"/>
    </row>
    <row r="79" spans="24:24" ht="15.75" customHeight="1">
      <c r="X79" s="67"/>
    </row>
    <row r="80" spans="24:24" ht="15.75" customHeight="1">
      <c r="X80" s="67"/>
    </row>
    <row r="81" spans="24:24" ht="15.75" customHeight="1">
      <c r="X81" s="67"/>
    </row>
    <row r="82" spans="24:24" ht="15.75" customHeight="1">
      <c r="X82" s="67"/>
    </row>
    <row r="83" spans="24:24" ht="15.75" customHeight="1">
      <c r="X83" s="67"/>
    </row>
    <row r="84" spans="24:24" ht="15.75" customHeight="1">
      <c r="X84" s="67"/>
    </row>
    <row r="85" spans="24:24" ht="15.75" customHeight="1">
      <c r="X85" s="67"/>
    </row>
    <row r="86" spans="24:24" ht="15.75" customHeight="1">
      <c r="X86" s="67"/>
    </row>
    <row r="87" spans="24:24" ht="15.75" customHeight="1">
      <c r="X87" s="67"/>
    </row>
    <row r="88" spans="24:24" ht="15.75" customHeight="1">
      <c r="X88" s="67"/>
    </row>
    <row r="89" spans="24:24" ht="15.75" customHeight="1">
      <c r="X89" s="67"/>
    </row>
    <row r="90" spans="24:24" ht="15.75" customHeight="1">
      <c r="X90" s="67"/>
    </row>
    <row r="91" spans="24:24" ht="15.75" customHeight="1">
      <c r="X91" s="67"/>
    </row>
    <row r="92" spans="24:24" ht="15.75" customHeight="1">
      <c r="X92" s="67"/>
    </row>
    <row r="93" spans="24:24" ht="15.75" customHeight="1">
      <c r="X93" s="67"/>
    </row>
    <row r="94" spans="24:24" ht="15.75" customHeight="1">
      <c r="X94" s="67"/>
    </row>
    <row r="95" spans="24:24" ht="15.75" customHeight="1">
      <c r="X95" s="67"/>
    </row>
    <row r="96" spans="24:24" ht="15.75" customHeight="1">
      <c r="X96" s="67"/>
    </row>
    <row r="97" spans="24:24" ht="15.75" customHeight="1">
      <c r="X97" s="67"/>
    </row>
    <row r="98" spans="24:24" ht="15.75" customHeight="1">
      <c r="X98" s="67"/>
    </row>
    <row r="99" spans="24:24" ht="15.75" customHeight="1">
      <c r="X99" s="67"/>
    </row>
    <row r="100" spans="24:24" ht="15.75" customHeight="1">
      <c r="X100" s="67"/>
    </row>
    <row r="101" spans="24:24" ht="15.75" customHeight="1">
      <c r="X101" s="67"/>
    </row>
    <row r="102" spans="24:24" ht="15.75" customHeight="1">
      <c r="X102" s="67"/>
    </row>
    <row r="103" spans="24:24" ht="15.75" customHeight="1">
      <c r="X103" s="67"/>
    </row>
    <row r="104" spans="24:24" ht="15.75" customHeight="1">
      <c r="X104" s="67"/>
    </row>
    <row r="105" spans="24:24" ht="15.75" customHeight="1">
      <c r="X105" s="67"/>
    </row>
    <row r="106" spans="24:24" ht="15.75" customHeight="1">
      <c r="X106" s="67"/>
    </row>
    <row r="107" spans="24:24" ht="15.75" customHeight="1">
      <c r="X107" s="67"/>
    </row>
    <row r="108" spans="24:24" ht="15.75" customHeight="1">
      <c r="X108" s="67"/>
    </row>
    <row r="109" spans="24:24" ht="15.75" customHeight="1">
      <c r="X109" s="67"/>
    </row>
    <row r="110" spans="24:24" ht="15.75" customHeight="1">
      <c r="X110" s="67"/>
    </row>
    <row r="111" spans="24:24" ht="15.75" customHeight="1">
      <c r="X111" s="67"/>
    </row>
    <row r="112" spans="24:24" ht="15.75" customHeight="1">
      <c r="X112" s="67"/>
    </row>
    <row r="113" spans="24:24" ht="15.75" customHeight="1">
      <c r="X113" s="67"/>
    </row>
    <row r="114" spans="24:24" ht="15.75" customHeight="1">
      <c r="X114" s="67"/>
    </row>
    <row r="115" spans="24:24" ht="15.75" customHeight="1">
      <c r="X115" s="67"/>
    </row>
    <row r="116" spans="24:24" ht="15.75" customHeight="1">
      <c r="X116" s="67"/>
    </row>
    <row r="117" spans="24:24" ht="15.75" customHeight="1">
      <c r="X117" s="67"/>
    </row>
    <row r="118" spans="24:24" ht="15.75" customHeight="1">
      <c r="X118" s="67"/>
    </row>
    <row r="119" spans="24:24" ht="15.75" customHeight="1">
      <c r="X119" s="67"/>
    </row>
    <row r="120" spans="24:24" ht="15.75" customHeight="1">
      <c r="X120" s="67"/>
    </row>
    <row r="121" spans="24:24" ht="15.75" customHeight="1">
      <c r="X121" s="67"/>
    </row>
    <row r="122" spans="24:24" ht="15.75" customHeight="1">
      <c r="X122" s="67"/>
    </row>
    <row r="123" spans="24:24" ht="15.75" customHeight="1">
      <c r="X123" s="67"/>
    </row>
    <row r="124" spans="24:24" ht="15.75" customHeight="1">
      <c r="X124" s="67"/>
    </row>
    <row r="125" spans="24:24" ht="15.75" customHeight="1">
      <c r="X125" s="67"/>
    </row>
    <row r="126" spans="24:24" ht="15.75" customHeight="1">
      <c r="X126" s="67"/>
    </row>
    <row r="127" spans="24:24" ht="15.75" customHeight="1">
      <c r="X127" s="67"/>
    </row>
    <row r="128" spans="24:24" ht="15.75" customHeight="1">
      <c r="X128" s="67"/>
    </row>
    <row r="129" spans="24:24" ht="15.75" customHeight="1">
      <c r="X129" s="67"/>
    </row>
    <row r="130" spans="24:24" ht="15.75" customHeight="1">
      <c r="X130" s="67"/>
    </row>
    <row r="131" spans="24:24" ht="15.75" customHeight="1">
      <c r="X131" s="67"/>
    </row>
    <row r="132" spans="24:24" ht="15.75" customHeight="1">
      <c r="X132" s="67"/>
    </row>
    <row r="133" spans="24:24" ht="15.75" customHeight="1">
      <c r="X133" s="67"/>
    </row>
    <row r="134" spans="24:24" ht="15.75" customHeight="1">
      <c r="X134" s="67"/>
    </row>
    <row r="135" spans="24:24" ht="15.75" customHeight="1">
      <c r="X135" s="67"/>
    </row>
    <row r="136" spans="24:24" ht="15.75" customHeight="1">
      <c r="X136" s="67"/>
    </row>
    <row r="137" spans="24:24" ht="15.75" customHeight="1">
      <c r="X137" s="67"/>
    </row>
    <row r="138" spans="24:24" ht="15.75" customHeight="1">
      <c r="X138" s="67"/>
    </row>
    <row r="139" spans="24:24" ht="15.75" customHeight="1">
      <c r="X139" s="67"/>
    </row>
    <row r="140" spans="24:24" ht="15.75" customHeight="1">
      <c r="X140" s="67"/>
    </row>
    <row r="141" spans="24:24" ht="15.75" customHeight="1">
      <c r="X141" s="67"/>
    </row>
    <row r="142" spans="24:24" ht="15.75" customHeight="1">
      <c r="X142" s="67"/>
    </row>
    <row r="143" spans="24:24" ht="15.75" customHeight="1">
      <c r="X143" s="67"/>
    </row>
    <row r="144" spans="24:24" ht="15.75" customHeight="1">
      <c r="X144" s="67"/>
    </row>
    <row r="145" spans="24:24" ht="15.75" customHeight="1">
      <c r="X145" s="67"/>
    </row>
    <row r="146" spans="24:24" ht="15.75" customHeight="1">
      <c r="X146" s="67"/>
    </row>
    <row r="147" spans="24:24" ht="15.75" customHeight="1">
      <c r="X147" s="67"/>
    </row>
    <row r="148" spans="24:24" ht="15.75" customHeight="1">
      <c r="X148" s="67"/>
    </row>
    <row r="149" spans="24:24" ht="15.75" customHeight="1">
      <c r="X149" s="67"/>
    </row>
    <row r="150" spans="24:24" ht="15.75" customHeight="1">
      <c r="X150" s="67"/>
    </row>
    <row r="151" spans="24:24" ht="15.75" customHeight="1">
      <c r="X151" s="67"/>
    </row>
    <row r="152" spans="24:24" ht="15.75" customHeight="1">
      <c r="X152" s="67"/>
    </row>
    <row r="153" spans="24:24" ht="15.75" customHeight="1">
      <c r="X153" s="67"/>
    </row>
    <row r="154" spans="24:24" ht="15.75" customHeight="1">
      <c r="X154" s="67"/>
    </row>
    <row r="155" spans="24:24" ht="15.75" customHeight="1">
      <c r="X155" s="67"/>
    </row>
    <row r="156" spans="24:24" ht="15.75" customHeight="1">
      <c r="X156" s="67"/>
    </row>
    <row r="157" spans="24:24" ht="15.75" customHeight="1">
      <c r="X157" s="67"/>
    </row>
    <row r="158" spans="24:24" ht="15.75" customHeight="1">
      <c r="X158" s="67"/>
    </row>
    <row r="159" spans="24:24" ht="15.75" customHeight="1">
      <c r="X159" s="67"/>
    </row>
    <row r="160" spans="24:24" ht="15.75" customHeight="1">
      <c r="X160" s="67"/>
    </row>
    <row r="161" spans="24:24" ht="15.75" customHeight="1">
      <c r="X161" s="67"/>
    </row>
    <row r="162" spans="24:24" ht="15.75" customHeight="1">
      <c r="X162" s="67"/>
    </row>
    <row r="163" spans="24:24" ht="15.75" customHeight="1">
      <c r="X163" s="67"/>
    </row>
    <row r="164" spans="24:24" ht="15.75" customHeight="1">
      <c r="X164" s="67"/>
    </row>
    <row r="165" spans="24:24" ht="15.75" customHeight="1">
      <c r="X165" s="67"/>
    </row>
    <row r="166" spans="24:24" ht="15.75" customHeight="1">
      <c r="X166" s="67"/>
    </row>
    <row r="167" spans="24:24" ht="15.75" customHeight="1">
      <c r="X167" s="67"/>
    </row>
    <row r="168" spans="24:24" ht="15.75" customHeight="1">
      <c r="X168" s="67"/>
    </row>
    <row r="169" spans="24:24" ht="15.75" customHeight="1">
      <c r="X169" s="67"/>
    </row>
    <row r="170" spans="24:24" ht="15.75" customHeight="1">
      <c r="X170" s="67"/>
    </row>
    <row r="171" spans="24:24" ht="15.75" customHeight="1">
      <c r="X171" s="67"/>
    </row>
    <row r="172" spans="24:24" ht="15.75" customHeight="1">
      <c r="X172" s="67"/>
    </row>
    <row r="173" spans="24:24" ht="15.75" customHeight="1">
      <c r="X173" s="67"/>
    </row>
    <row r="174" spans="24:24" ht="15.75" customHeight="1">
      <c r="X174" s="67"/>
    </row>
    <row r="175" spans="24:24" ht="15.75" customHeight="1">
      <c r="X175" s="67"/>
    </row>
    <row r="176" spans="24:24" ht="15.75" customHeight="1">
      <c r="X176" s="67"/>
    </row>
    <row r="177" spans="24:24" ht="15.75" customHeight="1">
      <c r="X177" s="67"/>
    </row>
    <row r="178" spans="24:24" ht="15.75" customHeight="1">
      <c r="X178" s="67"/>
    </row>
    <row r="179" spans="24:24" ht="15.75" customHeight="1">
      <c r="X179" s="67"/>
    </row>
    <row r="180" spans="24:24" ht="15.75" customHeight="1">
      <c r="X180" s="67"/>
    </row>
    <row r="181" spans="24:24" ht="15.75" customHeight="1">
      <c r="X181" s="67"/>
    </row>
    <row r="182" spans="24:24" ht="15.75" customHeight="1">
      <c r="X182" s="67"/>
    </row>
    <row r="183" spans="24:24" ht="15.75" customHeight="1">
      <c r="X183" s="67"/>
    </row>
    <row r="184" spans="24:24" ht="15.75" customHeight="1">
      <c r="X184" s="67"/>
    </row>
    <row r="185" spans="24:24" ht="15.75" customHeight="1">
      <c r="X185" s="67"/>
    </row>
    <row r="186" spans="24:24" ht="15.75" customHeight="1">
      <c r="X186" s="67"/>
    </row>
    <row r="187" spans="24:24" ht="15.75" customHeight="1">
      <c r="X187" s="67"/>
    </row>
    <row r="188" spans="24:24" ht="15.75" customHeight="1">
      <c r="X188" s="67"/>
    </row>
    <row r="189" spans="24:24" ht="15.75" customHeight="1">
      <c r="X189" s="67"/>
    </row>
    <row r="190" spans="24:24" ht="15.75" customHeight="1">
      <c r="X190" s="67"/>
    </row>
    <row r="191" spans="24:24" ht="15.75" customHeight="1">
      <c r="X191" s="67"/>
    </row>
    <row r="192" spans="24:24" ht="15.75" customHeight="1">
      <c r="X192" s="67"/>
    </row>
    <row r="193" spans="24:24" ht="15.75" customHeight="1">
      <c r="X193" s="67"/>
    </row>
    <row r="194" spans="24:24" ht="15.75" customHeight="1">
      <c r="X194" s="67"/>
    </row>
    <row r="195" spans="24:24" ht="15.75" customHeight="1">
      <c r="X195" s="67"/>
    </row>
    <row r="196" spans="24:24" ht="15.75" customHeight="1">
      <c r="X196" s="67"/>
    </row>
    <row r="197" spans="24:24" ht="15.75" customHeight="1">
      <c r="X197" s="67"/>
    </row>
    <row r="198" spans="24:24" ht="15.75" customHeight="1">
      <c r="X198" s="67"/>
    </row>
    <row r="199" spans="24:24" ht="15.75" customHeight="1">
      <c r="X199" s="67"/>
    </row>
    <row r="200" spans="24:24" ht="15.75" customHeight="1">
      <c r="X200" s="67"/>
    </row>
    <row r="201" spans="24:24" ht="15.75" customHeight="1">
      <c r="X201" s="67"/>
    </row>
    <row r="202" spans="24:24" ht="15.75" customHeight="1">
      <c r="X202" s="67"/>
    </row>
    <row r="203" spans="24:24" ht="15.75" customHeight="1">
      <c r="X203" s="67"/>
    </row>
    <row r="204" spans="24:24" ht="15.75" customHeight="1">
      <c r="X204" s="67"/>
    </row>
    <row r="205" spans="24:24" ht="15.75" customHeight="1">
      <c r="X205" s="67"/>
    </row>
    <row r="206" spans="24:24" ht="15.75" customHeight="1">
      <c r="X206" s="67"/>
    </row>
    <row r="207" spans="24:24" ht="15.75" customHeight="1">
      <c r="X207" s="67"/>
    </row>
    <row r="208" spans="24:24" ht="15.75" customHeight="1">
      <c r="X208" s="67"/>
    </row>
    <row r="209" spans="24:24" ht="15.75" customHeight="1">
      <c r="X209" s="67"/>
    </row>
    <row r="210" spans="24:24" ht="15.75" customHeight="1">
      <c r="X210" s="67"/>
    </row>
    <row r="211" spans="24:24" ht="15.75" customHeight="1">
      <c r="X211" s="67"/>
    </row>
    <row r="212" spans="24:24" ht="15.75" customHeight="1">
      <c r="X212" s="67"/>
    </row>
    <row r="213" spans="24:24" ht="15.75" customHeight="1">
      <c r="X213" s="67"/>
    </row>
    <row r="214" spans="24:24" ht="15.75" customHeight="1">
      <c r="X214" s="67"/>
    </row>
    <row r="215" spans="24:24" ht="15.75" customHeight="1">
      <c r="X215" s="67"/>
    </row>
    <row r="216" spans="24:24" ht="15.75" customHeight="1">
      <c r="X216" s="67"/>
    </row>
    <row r="217" spans="24:24" ht="15.75" customHeight="1">
      <c r="X217" s="67"/>
    </row>
    <row r="218" spans="24:24" ht="15.75" customHeight="1">
      <c r="X218" s="67"/>
    </row>
    <row r="219" spans="24:24" ht="15.75" customHeight="1">
      <c r="X219" s="67"/>
    </row>
    <row r="220" spans="24:24" ht="15.75" customHeight="1">
      <c r="X220" s="67"/>
    </row>
    <row r="221" spans="24:24" ht="15.75" customHeight="1">
      <c r="X221" s="67"/>
    </row>
    <row r="222" spans="24:24" ht="15.75" customHeight="1">
      <c r="X222" s="67"/>
    </row>
    <row r="223" spans="24:24" ht="15.75" customHeight="1">
      <c r="X223" s="67"/>
    </row>
    <row r="224" spans="24:24" ht="15.75" customHeight="1">
      <c r="X224" s="67"/>
    </row>
    <row r="225" spans="24:24" ht="15.75" customHeight="1">
      <c r="X225" s="67"/>
    </row>
    <row r="226" spans="24:24" ht="15.75" customHeight="1">
      <c r="X226" s="67"/>
    </row>
    <row r="227" spans="24:24" ht="15.75" customHeight="1">
      <c r="X227" s="67"/>
    </row>
    <row r="228" spans="24:24" ht="15.75" customHeight="1">
      <c r="X228" s="67"/>
    </row>
    <row r="229" spans="24:24" ht="15.75" customHeight="1">
      <c r="X229" s="67"/>
    </row>
    <row r="230" spans="24:24" ht="15.75" customHeight="1">
      <c r="X230" s="67"/>
    </row>
    <row r="231" spans="24:24" ht="15.75" customHeight="1">
      <c r="X231" s="67"/>
    </row>
    <row r="232" spans="24:24" ht="15.75" customHeight="1">
      <c r="X232" s="67"/>
    </row>
    <row r="233" spans="24:24" ht="15.75" customHeight="1">
      <c r="X233" s="67"/>
    </row>
    <row r="234" spans="24:24" ht="15.75" customHeight="1">
      <c r="X234" s="67"/>
    </row>
    <row r="235" spans="24:24" ht="15.75" customHeight="1">
      <c r="X235" s="67"/>
    </row>
    <row r="236" spans="24:24" ht="15.75" customHeight="1">
      <c r="X236" s="67"/>
    </row>
    <row r="237" spans="24:24" ht="15.75" customHeight="1">
      <c r="X237" s="67"/>
    </row>
    <row r="238" spans="24:24" ht="15.75" customHeight="1">
      <c r="X238" s="67"/>
    </row>
    <row r="239" spans="24:24" ht="15.75" customHeight="1">
      <c r="X239" s="67"/>
    </row>
    <row r="240" spans="24:24" ht="15.75" customHeight="1">
      <c r="X240" s="67"/>
    </row>
    <row r="241" spans="24:24" ht="15.75" customHeight="1">
      <c r="X241" s="67"/>
    </row>
    <row r="242" spans="24:24" ht="15.75" customHeight="1">
      <c r="X242" s="67"/>
    </row>
    <row r="243" spans="24:24" ht="15.75" customHeight="1">
      <c r="X243" s="67"/>
    </row>
    <row r="244" spans="24:24" ht="15.75" customHeight="1">
      <c r="X244" s="67"/>
    </row>
    <row r="245" spans="24:24" ht="15.75" customHeight="1">
      <c r="X245" s="67"/>
    </row>
    <row r="246" spans="24:24" ht="15.75" customHeight="1">
      <c r="X246" s="67"/>
    </row>
    <row r="247" spans="24:24" ht="15.75" customHeight="1">
      <c r="X247" s="67"/>
    </row>
    <row r="248" spans="24:24" ht="15.75" customHeight="1">
      <c r="X248" s="67"/>
    </row>
    <row r="249" spans="24:24" ht="15.75" customHeight="1">
      <c r="X249" s="67"/>
    </row>
    <row r="250" spans="24:24" ht="15.75" customHeight="1">
      <c r="X250" s="67"/>
    </row>
    <row r="251" spans="24:24" ht="15.75" customHeight="1">
      <c r="X251" s="67"/>
    </row>
    <row r="252" spans="24:24" ht="15.75" customHeight="1">
      <c r="X252" s="67"/>
    </row>
    <row r="253" spans="24:24" ht="15.75" customHeight="1">
      <c r="X253" s="67"/>
    </row>
    <row r="254" spans="24:24" ht="15.75" customHeight="1">
      <c r="X254" s="67"/>
    </row>
    <row r="255" spans="24:24" ht="15.75" customHeight="1">
      <c r="X255" s="67"/>
    </row>
    <row r="256" spans="24:24" ht="15.75" customHeight="1">
      <c r="X256" s="67"/>
    </row>
    <row r="257" spans="24:24" ht="15.75" customHeight="1">
      <c r="X257" s="67"/>
    </row>
    <row r="258" spans="24:24" ht="15.75" customHeight="1">
      <c r="X258" s="67"/>
    </row>
    <row r="259" spans="24:24" ht="15.75" customHeight="1">
      <c r="X259" s="67"/>
    </row>
    <row r="260" spans="24:24" ht="15.75" customHeight="1">
      <c r="X260" s="67"/>
    </row>
    <row r="261" spans="24:24" ht="15.75" customHeight="1">
      <c r="X261" s="67"/>
    </row>
    <row r="262" spans="24:24" ht="15.75" customHeight="1">
      <c r="X262" s="67"/>
    </row>
    <row r="263" spans="24:24" ht="15.75" customHeight="1">
      <c r="X263" s="67"/>
    </row>
    <row r="264" spans="24:24" ht="15.75" customHeight="1">
      <c r="X264" s="67"/>
    </row>
    <row r="265" spans="24:24" ht="15.75" customHeight="1">
      <c r="X265" s="67"/>
    </row>
    <row r="266" spans="24:24" ht="15.75" customHeight="1">
      <c r="X266" s="67"/>
    </row>
    <row r="267" spans="24:24" ht="15.75" customHeight="1">
      <c r="X267" s="67"/>
    </row>
    <row r="268" spans="24:24" ht="15.75" customHeight="1">
      <c r="X268" s="67"/>
    </row>
    <row r="269" spans="24:24" ht="15.75" customHeight="1">
      <c r="X269" s="67"/>
    </row>
    <row r="270" spans="24:24" ht="15.75" customHeight="1">
      <c r="X270" s="67"/>
    </row>
    <row r="271" spans="24:24" ht="15.75" customHeight="1">
      <c r="X271" s="67"/>
    </row>
    <row r="272" spans="24:24" ht="15.75" customHeight="1">
      <c r="X272" s="67"/>
    </row>
    <row r="273" spans="24:24" ht="15.75" customHeight="1">
      <c r="X273" s="67"/>
    </row>
    <row r="274" spans="24:24" ht="15.75" customHeight="1">
      <c r="X274" s="67"/>
    </row>
    <row r="275" spans="24:24" ht="15.75" customHeight="1">
      <c r="X275" s="67"/>
    </row>
    <row r="276" spans="24:24" ht="15.75" customHeight="1">
      <c r="X276" s="67"/>
    </row>
    <row r="277" spans="24:24" ht="15.75" customHeight="1">
      <c r="X277" s="67"/>
    </row>
    <row r="278" spans="24:24" ht="15.75" customHeight="1">
      <c r="X278" s="67"/>
    </row>
    <row r="279" spans="24:24" ht="15.75" customHeight="1">
      <c r="X279" s="67"/>
    </row>
    <row r="280" spans="24:24" ht="15.75" customHeight="1">
      <c r="X280" s="67"/>
    </row>
    <row r="281" spans="24:24" ht="15.75" customHeight="1">
      <c r="X281" s="67"/>
    </row>
    <row r="282" spans="24:24" ht="15.75" customHeight="1">
      <c r="X282" s="67"/>
    </row>
    <row r="283" spans="24:24" ht="15.75" customHeight="1">
      <c r="X283" s="67"/>
    </row>
    <row r="284" spans="24:24" ht="15.75" customHeight="1">
      <c r="X284" s="67"/>
    </row>
    <row r="285" spans="24:24" ht="15.75" customHeight="1">
      <c r="X285" s="67"/>
    </row>
    <row r="286" spans="24:24" ht="15.75" customHeight="1">
      <c r="X286" s="67"/>
    </row>
    <row r="287" spans="24:24" ht="15.75" customHeight="1">
      <c r="X287" s="67"/>
    </row>
    <row r="288" spans="24:24" ht="15.75" customHeight="1">
      <c r="X288" s="67"/>
    </row>
    <row r="289" spans="24:24" ht="15.75" customHeight="1">
      <c r="X289" s="67"/>
    </row>
    <row r="290" spans="24:24" ht="15.75" customHeight="1">
      <c r="X290" s="67"/>
    </row>
    <row r="291" spans="24:24" ht="15.75" customHeight="1">
      <c r="X291" s="67"/>
    </row>
    <row r="292" spans="24:24" ht="15.75" customHeight="1">
      <c r="X292" s="67"/>
    </row>
    <row r="293" spans="24:24" ht="15.75" customHeight="1">
      <c r="X293" s="67"/>
    </row>
    <row r="294" spans="24:24" ht="15.75" customHeight="1">
      <c r="X294" s="67"/>
    </row>
    <row r="295" spans="24:24" ht="15.75" customHeight="1">
      <c r="X295" s="67"/>
    </row>
    <row r="296" spans="24:24" ht="15.75" customHeight="1">
      <c r="X296" s="67"/>
    </row>
    <row r="297" spans="24:24" ht="15.75" customHeight="1">
      <c r="X297" s="67"/>
    </row>
    <row r="298" spans="24:24" ht="15.75" customHeight="1">
      <c r="X298" s="67"/>
    </row>
    <row r="299" spans="24:24" ht="15.75" customHeight="1">
      <c r="X299" s="67"/>
    </row>
    <row r="300" spans="24:24" ht="15.75" customHeight="1">
      <c r="X300" s="67"/>
    </row>
    <row r="301" spans="24:24" ht="15.75" customHeight="1">
      <c r="X301" s="67"/>
    </row>
    <row r="302" spans="24:24" ht="15.75" customHeight="1">
      <c r="X302" s="67"/>
    </row>
    <row r="303" spans="24:24" ht="15.75" customHeight="1">
      <c r="X303" s="67"/>
    </row>
    <row r="304" spans="24:24" ht="15.75" customHeight="1">
      <c r="X304" s="67"/>
    </row>
    <row r="305" spans="24:24" ht="15.75" customHeight="1">
      <c r="X305" s="67"/>
    </row>
    <row r="306" spans="24:24" ht="15.75" customHeight="1">
      <c r="X306" s="67"/>
    </row>
    <row r="307" spans="24:24" ht="15.75" customHeight="1">
      <c r="X307" s="67"/>
    </row>
    <row r="308" spans="24:24" ht="15.75" customHeight="1">
      <c r="X308" s="67"/>
    </row>
    <row r="309" spans="24:24" ht="15.75" customHeight="1">
      <c r="X309" s="67"/>
    </row>
    <row r="310" spans="24:24" ht="15.75" customHeight="1">
      <c r="X310" s="67"/>
    </row>
    <row r="311" spans="24:24" ht="15.75" customHeight="1">
      <c r="X311" s="67"/>
    </row>
    <row r="312" spans="24:24" ht="15.75" customHeight="1">
      <c r="X312" s="67"/>
    </row>
    <row r="313" spans="24:24" ht="15.75" customHeight="1">
      <c r="X313" s="67"/>
    </row>
    <row r="314" spans="24:24" ht="15.75" customHeight="1">
      <c r="X314" s="67"/>
    </row>
    <row r="315" spans="24:24" ht="15.75" customHeight="1">
      <c r="X315" s="67"/>
    </row>
    <row r="316" spans="24:24" ht="15.75" customHeight="1">
      <c r="X316" s="67"/>
    </row>
    <row r="317" spans="24:24" ht="15.75" customHeight="1">
      <c r="X317" s="67"/>
    </row>
    <row r="318" spans="24:24" ht="15.75" customHeight="1">
      <c r="X318" s="67"/>
    </row>
    <row r="319" spans="24:24" ht="15.75" customHeight="1">
      <c r="X319" s="67"/>
    </row>
    <row r="320" spans="24:24" ht="15.75" customHeight="1">
      <c r="X320" s="67"/>
    </row>
    <row r="321" spans="24:24" ht="15.75" customHeight="1">
      <c r="X321" s="67"/>
    </row>
    <row r="322" spans="24:24" ht="15.75" customHeight="1">
      <c r="X322" s="67"/>
    </row>
    <row r="323" spans="24:24" ht="15.75" customHeight="1">
      <c r="X323" s="67"/>
    </row>
    <row r="324" spans="24:24" ht="15.75" customHeight="1">
      <c r="X324" s="67"/>
    </row>
    <row r="325" spans="24:24" ht="15.75" customHeight="1">
      <c r="X325" s="67"/>
    </row>
    <row r="326" spans="24:24" ht="15.75" customHeight="1">
      <c r="X326" s="67"/>
    </row>
    <row r="327" spans="24:24" ht="15.75" customHeight="1">
      <c r="X327" s="67"/>
    </row>
    <row r="328" spans="24:24" ht="15.75" customHeight="1">
      <c r="X328" s="67"/>
    </row>
    <row r="329" spans="24:24" ht="15.75" customHeight="1">
      <c r="X329" s="67"/>
    </row>
    <row r="330" spans="24:24" ht="15.75" customHeight="1">
      <c r="X330" s="67"/>
    </row>
    <row r="331" spans="24:24" ht="15.75" customHeight="1">
      <c r="X331" s="67"/>
    </row>
    <row r="332" spans="24:24" ht="15.75" customHeight="1">
      <c r="X332" s="67"/>
    </row>
    <row r="333" spans="24:24" ht="15.75" customHeight="1">
      <c r="X333" s="67"/>
    </row>
    <row r="334" spans="24:24" ht="15.75" customHeight="1">
      <c r="X334" s="67"/>
    </row>
    <row r="335" spans="24:24" ht="15.75" customHeight="1">
      <c r="X335" s="67"/>
    </row>
    <row r="336" spans="24:24" ht="15.75" customHeight="1">
      <c r="X336" s="67"/>
    </row>
    <row r="337" spans="24:24" ht="15.75" customHeight="1">
      <c r="X337" s="67"/>
    </row>
    <row r="338" spans="24:24" ht="15.75" customHeight="1">
      <c r="X338" s="67"/>
    </row>
    <row r="339" spans="24:24" ht="15.75" customHeight="1">
      <c r="X339" s="67"/>
    </row>
    <row r="340" spans="24:24" ht="15.75" customHeight="1">
      <c r="X340" s="67"/>
    </row>
    <row r="341" spans="24:24" ht="15.75" customHeight="1">
      <c r="X341" s="67"/>
    </row>
    <row r="342" spans="24:24" ht="15.75" customHeight="1">
      <c r="X342" s="67"/>
    </row>
    <row r="343" spans="24:24" ht="15.75" customHeight="1">
      <c r="X343" s="67"/>
    </row>
    <row r="344" spans="24:24" ht="15.75" customHeight="1">
      <c r="X344" s="67"/>
    </row>
    <row r="345" spans="24:24" ht="15.75" customHeight="1">
      <c r="X345" s="67"/>
    </row>
    <row r="346" spans="24:24" ht="15.75" customHeight="1">
      <c r="X346" s="67"/>
    </row>
    <row r="347" spans="24:24" ht="15.75" customHeight="1">
      <c r="X347" s="67"/>
    </row>
    <row r="348" spans="24:24" ht="15.75" customHeight="1">
      <c r="X348" s="67"/>
    </row>
    <row r="349" spans="24:24" ht="15.75" customHeight="1">
      <c r="X349" s="67"/>
    </row>
    <row r="350" spans="24:24" ht="15.75" customHeight="1">
      <c r="X350" s="67"/>
    </row>
    <row r="351" spans="24:24" ht="15.75" customHeight="1">
      <c r="X351" s="67"/>
    </row>
    <row r="352" spans="24:24" ht="15.75" customHeight="1">
      <c r="X352" s="67"/>
    </row>
    <row r="353" spans="24:24" ht="15.75" customHeight="1">
      <c r="X353" s="67"/>
    </row>
    <row r="354" spans="24:24" ht="15.75" customHeight="1">
      <c r="X354" s="67"/>
    </row>
    <row r="355" spans="24:24" ht="15.75" customHeight="1">
      <c r="X355" s="67"/>
    </row>
    <row r="356" spans="24:24" ht="15.75" customHeight="1">
      <c r="X356" s="67"/>
    </row>
    <row r="357" spans="24:24" ht="15.75" customHeight="1">
      <c r="X357" s="67"/>
    </row>
    <row r="358" spans="24:24" ht="15.75" customHeight="1">
      <c r="X358" s="67"/>
    </row>
    <row r="359" spans="24:24" ht="15.75" customHeight="1">
      <c r="X359" s="67"/>
    </row>
    <row r="360" spans="24:24" ht="15.75" customHeight="1">
      <c r="X360" s="67"/>
    </row>
    <row r="361" spans="24:24" ht="15.75" customHeight="1">
      <c r="X361" s="67"/>
    </row>
    <row r="362" spans="24:24" ht="15.75" customHeight="1">
      <c r="X362" s="67"/>
    </row>
    <row r="363" spans="24:24" ht="15.75" customHeight="1">
      <c r="X363" s="67"/>
    </row>
    <row r="364" spans="24:24" ht="15.75" customHeight="1">
      <c r="X364" s="67"/>
    </row>
    <row r="365" spans="24:24" ht="15.75" customHeight="1">
      <c r="X365" s="67"/>
    </row>
    <row r="366" spans="24:24" ht="15.75" customHeight="1">
      <c r="X366" s="67"/>
    </row>
    <row r="367" spans="24:24" ht="15.75" customHeight="1">
      <c r="X367" s="67"/>
    </row>
    <row r="368" spans="24:24" ht="15.75" customHeight="1">
      <c r="X368" s="67"/>
    </row>
    <row r="369" spans="24:24" ht="15.75" customHeight="1">
      <c r="X369" s="67"/>
    </row>
    <row r="370" spans="24:24" ht="15.75" customHeight="1">
      <c r="X370" s="67"/>
    </row>
    <row r="371" spans="24:24" ht="15.75" customHeight="1">
      <c r="X371" s="67"/>
    </row>
    <row r="372" spans="24:24" ht="15.75" customHeight="1">
      <c r="X372" s="67"/>
    </row>
    <row r="373" spans="24:24" ht="15.75" customHeight="1">
      <c r="X373" s="67"/>
    </row>
    <row r="374" spans="24:24" ht="15.75" customHeight="1">
      <c r="X374" s="67"/>
    </row>
    <row r="375" spans="24:24" ht="15.75" customHeight="1">
      <c r="X375" s="67"/>
    </row>
    <row r="376" spans="24:24" ht="15.75" customHeight="1">
      <c r="X376" s="67"/>
    </row>
    <row r="377" spans="24:24" ht="15.75" customHeight="1">
      <c r="X377" s="67"/>
    </row>
    <row r="378" spans="24:24" ht="15.75" customHeight="1">
      <c r="X378" s="67"/>
    </row>
    <row r="379" spans="24:24" ht="15.75" customHeight="1">
      <c r="X379" s="67"/>
    </row>
    <row r="380" spans="24:24" ht="15.75" customHeight="1">
      <c r="X380" s="67"/>
    </row>
    <row r="381" spans="24:24" ht="15.75" customHeight="1">
      <c r="X381" s="67"/>
    </row>
    <row r="382" spans="24:24" ht="15.75" customHeight="1">
      <c r="X382" s="67"/>
    </row>
    <row r="383" spans="24:24" ht="15.75" customHeight="1">
      <c r="X383" s="67"/>
    </row>
    <row r="384" spans="24:24" ht="15.75" customHeight="1">
      <c r="X384" s="67"/>
    </row>
    <row r="385" spans="24:24" ht="15.75" customHeight="1">
      <c r="X385" s="67"/>
    </row>
    <row r="386" spans="24:24" ht="15.75" customHeight="1">
      <c r="X386" s="67"/>
    </row>
    <row r="387" spans="24:24" ht="15.75" customHeight="1">
      <c r="X387" s="67"/>
    </row>
    <row r="388" spans="24:24" ht="15.75" customHeight="1">
      <c r="X388" s="67"/>
    </row>
    <row r="389" spans="24:24" ht="15.75" customHeight="1">
      <c r="X389" s="67"/>
    </row>
    <row r="390" spans="24:24" ht="15.75" customHeight="1">
      <c r="X390" s="67"/>
    </row>
    <row r="391" spans="24:24" ht="15.75" customHeight="1">
      <c r="X391" s="67"/>
    </row>
    <row r="392" spans="24:24" ht="15.75" customHeight="1">
      <c r="X392" s="67"/>
    </row>
    <row r="393" spans="24:24" ht="15.75" customHeight="1">
      <c r="X393" s="67"/>
    </row>
    <row r="394" spans="24:24" ht="15.75" customHeight="1">
      <c r="X394" s="67"/>
    </row>
    <row r="395" spans="24:24" ht="15.75" customHeight="1">
      <c r="X395" s="67"/>
    </row>
    <row r="396" spans="24:24" ht="15.75" customHeight="1">
      <c r="X396" s="67"/>
    </row>
    <row r="397" spans="24:24" ht="15.75" customHeight="1">
      <c r="X397" s="67"/>
    </row>
    <row r="398" spans="24:24" ht="15.75" customHeight="1">
      <c r="X398" s="67"/>
    </row>
    <row r="399" spans="24:24" ht="15.75" customHeight="1">
      <c r="X399" s="67"/>
    </row>
    <row r="400" spans="24:24" ht="15.75" customHeight="1">
      <c r="X400" s="67"/>
    </row>
    <row r="401" spans="24:24" ht="15.75" customHeight="1">
      <c r="X401" s="67"/>
    </row>
    <row r="402" spans="24:24" ht="15.75" customHeight="1">
      <c r="X402" s="67"/>
    </row>
    <row r="403" spans="24:24" ht="15.75" customHeight="1">
      <c r="X403" s="67"/>
    </row>
    <row r="404" spans="24:24" ht="15.75" customHeight="1">
      <c r="X404" s="67"/>
    </row>
    <row r="405" spans="24:24" ht="15.75" customHeight="1">
      <c r="X405" s="67"/>
    </row>
    <row r="406" spans="24:24" ht="15.75" customHeight="1">
      <c r="X406" s="67"/>
    </row>
    <row r="407" spans="24:24" ht="15.75" customHeight="1">
      <c r="X407" s="67"/>
    </row>
    <row r="408" spans="24:24" ht="15.75" customHeight="1">
      <c r="X408" s="67"/>
    </row>
    <row r="409" spans="24:24" ht="15.75" customHeight="1">
      <c r="X409" s="67"/>
    </row>
    <row r="410" spans="24:24" ht="15.75" customHeight="1">
      <c r="X410" s="67"/>
    </row>
    <row r="411" spans="24:24" ht="15.75" customHeight="1">
      <c r="X411" s="67"/>
    </row>
    <row r="412" spans="24:24" ht="15.75" customHeight="1">
      <c r="X412" s="67"/>
    </row>
    <row r="413" spans="24:24" ht="15.75" customHeight="1">
      <c r="X413" s="67"/>
    </row>
    <row r="414" spans="24:24" ht="15.75" customHeight="1">
      <c r="X414" s="67"/>
    </row>
    <row r="415" spans="24:24" ht="15.75" customHeight="1">
      <c r="X415" s="67"/>
    </row>
    <row r="416" spans="24:24" ht="15.75" customHeight="1">
      <c r="X416" s="67"/>
    </row>
    <row r="417" spans="24:24" ht="15.75" customHeight="1">
      <c r="X417" s="67"/>
    </row>
    <row r="418" spans="24:24" ht="15.75" customHeight="1">
      <c r="X418" s="67"/>
    </row>
    <row r="419" spans="24:24" ht="15.75" customHeight="1">
      <c r="X419" s="67"/>
    </row>
    <row r="420" spans="24:24" ht="15.75" customHeight="1">
      <c r="X420" s="67"/>
    </row>
    <row r="421" spans="24:24" ht="15.75" customHeight="1">
      <c r="X421" s="67"/>
    </row>
    <row r="422" spans="24:24" ht="15.75" customHeight="1">
      <c r="X422" s="67"/>
    </row>
    <row r="423" spans="24:24" ht="15.75" customHeight="1">
      <c r="X423" s="67"/>
    </row>
    <row r="424" spans="24:24" ht="15.75" customHeight="1">
      <c r="X424" s="67"/>
    </row>
    <row r="425" spans="24:24" ht="15.75" customHeight="1">
      <c r="X425" s="67"/>
    </row>
    <row r="426" spans="24:24" ht="15.75" customHeight="1">
      <c r="X426" s="67"/>
    </row>
    <row r="427" spans="24:24" ht="15.75" customHeight="1">
      <c r="X427" s="67"/>
    </row>
    <row r="428" spans="24:24" ht="15.75" customHeight="1">
      <c r="X428" s="67"/>
    </row>
    <row r="429" spans="24:24" ht="15.75" customHeight="1">
      <c r="X429" s="67"/>
    </row>
    <row r="430" spans="24:24" ht="15.75" customHeight="1">
      <c r="X430" s="67"/>
    </row>
    <row r="431" spans="24:24" ht="15.75" customHeight="1">
      <c r="X431" s="67"/>
    </row>
    <row r="432" spans="24:24" ht="15.75" customHeight="1">
      <c r="X432" s="67"/>
    </row>
    <row r="433" spans="24:24" ht="15.75" customHeight="1">
      <c r="X433" s="67"/>
    </row>
    <row r="434" spans="24:24" ht="15.75" customHeight="1">
      <c r="X434" s="67"/>
    </row>
    <row r="435" spans="24:24" ht="15.75" customHeight="1">
      <c r="X435" s="67"/>
    </row>
    <row r="436" spans="24:24" ht="15.75" customHeight="1">
      <c r="X436" s="67"/>
    </row>
    <row r="437" spans="24:24" ht="15.75" customHeight="1">
      <c r="X437" s="67"/>
    </row>
    <row r="438" spans="24:24" ht="15.75" customHeight="1">
      <c r="X438" s="67"/>
    </row>
    <row r="439" spans="24:24" ht="15.75" customHeight="1">
      <c r="X439" s="67"/>
    </row>
    <row r="440" spans="24:24" ht="15.75" customHeight="1">
      <c r="X440" s="67"/>
    </row>
    <row r="441" spans="24:24" ht="15.75" customHeight="1">
      <c r="X441" s="67"/>
    </row>
    <row r="442" spans="24:24" ht="15.75" customHeight="1">
      <c r="X442" s="67"/>
    </row>
    <row r="443" spans="24:24" ht="15.75" customHeight="1">
      <c r="X443" s="67"/>
    </row>
    <row r="444" spans="24:24" ht="15.75" customHeight="1">
      <c r="X444" s="67"/>
    </row>
    <row r="445" spans="24:24" ht="15.75" customHeight="1">
      <c r="X445" s="67"/>
    </row>
    <row r="446" spans="24:24" ht="15.75" customHeight="1">
      <c r="X446" s="67"/>
    </row>
    <row r="447" spans="24:24" ht="15.75" customHeight="1">
      <c r="X447" s="67"/>
    </row>
    <row r="448" spans="24:24" ht="15.75" customHeight="1">
      <c r="X448" s="67"/>
    </row>
    <row r="449" spans="24:24" ht="15.75" customHeight="1">
      <c r="X449" s="67"/>
    </row>
    <row r="450" spans="24:24" ht="15.75" customHeight="1">
      <c r="X450" s="67"/>
    </row>
    <row r="451" spans="24:24" ht="15.75" customHeight="1">
      <c r="X451" s="67"/>
    </row>
    <row r="452" spans="24:24" ht="15.75" customHeight="1">
      <c r="X452" s="67"/>
    </row>
    <row r="453" spans="24:24" ht="15.75" customHeight="1">
      <c r="X453" s="67"/>
    </row>
    <row r="454" spans="24:24" ht="15.75" customHeight="1">
      <c r="X454" s="67"/>
    </row>
    <row r="455" spans="24:24" ht="15.75" customHeight="1">
      <c r="X455" s="67"/>
    </row>
    <row r="456" spans="24:24" ht="15.75" customHeight="1">
      <c r="X456" s="67"/>
    </row>
    <row r="457" spans="24:24" ht="15.75" customHeight="1">
      <c r="X457" s="67"/>
    </row>
    <row r="458" spans="24:24" ht="15.75" customHeight="1">
      <c r="X458" s="67"/>
    </row>
    <row r="459" spans="24:24" ht="15.75" customHeight="1">
      <c r="X459" s="67"/>
    </row>
    <row r="460" spans="24:24" ht="15.75" customHeight="1">
      <c r="X460" s="67"/>
    </row>
    <row r="461" spans="24:24" ht="15.75" customHeight="1">
      <c r="X461" s="67"/>
    </row>
    <row r="462" spans="24:24" ht="15.75" customHeight="1">
      <c r="X462" s="67"/>
    </row>
    <row r="463" spans="24:24" ht="15.75" customHeight="1">
      <c r="X463" s="67"/>
    </row>
    <row r="464" spans="24:24" ht="15.75" customHeight="1">
      <c r="X464" s="67"/>
    </row>
    <row r="465" spans="24:24" ht="15.75" customHeight="1">
      <c r="X465" s="67"/>
    </row>
    <row r="466" spans="24:24" ht="15.75" customHeight="1">
      <c r="X466" s="67"/>
    </row>
    <row r="467" spans="24:24" ht="15.75" customHeight="1">
      <c r="X467" s="67"/>
    </row>
    <row r="468" spans="24:24" ht="15.75" customHeight="1">
      <c r="X468" s="67"/>
    </row>
    <row r="469" spans="24:24" ht="15.75" customHeight="1">
      <c r="X469" s="67"/>
    </row>
    <row r="470" spans="24:24" ht="15.75" customHeight="1">
      <c r="X470" s="67"/>
    </row>
    <row r="471" spans="24:24" ht="15.75" customHeight="1">
      <c r="X471" s="67"/>
    </row>
    <row r="472" spans="24:24" ht="15.75" customHeight="1">
      <c r="X472" s="67"/>
    </row>
    <row r="473" spans="24:24" ht="15.75" customHeight="1">
      <c r="X473" s="67"/>
    </row>
    <row r="474" spans="24:24" ht="15.75" customHeight="1">
      <c r="X474" s="67"/>
    </row>
    <row r="475" spans="24:24" ht="15.75" customHeight="1">
      <c r="X475" s="67"/>
    </row>
    <row r="476" spans="24:24" ht="15.75" customHeight="1">
      <c r="X476" s="67"/>
    </row>
    <row r="477" spans="24:24" ht="15.75" customHeight="1">
      <c r="X477" s="67"/>
    </row>
    <row r="478" spans="24:24" ht="15.75" customHeight="1">
      <c r="X478" s="67"/>
    </row>
    <row r="479" spans="24:24" ht="15.75" customHeight="1">
      <c r="X479" s="67"/>
    </row>
    <row r="480" spans="24:24" ht="15.75" customHeight="1">
      <c r="X480" s="67"/>
    </row>
    <row r="481" spans="24:24" ht="15.75" customHeight="1">
      <c r="X481" s="67"/>
    </row>
    <row r="482" spans="24:24" ht="15.75" customHeight="1">
      <c r="X482" s="67"/>
    </row>
    <row r="483" spans="24:24" ht="15.75" customHeight="1">
      <c r="X483" s="67"/>
    </row>
    <row r="484" spans="24:24" ht="15.75" customHeight="1">
      <c r="X484" s="67"/>
    </row>
    <row r="485" spans="24:24" ht="15.75" customHeight="1">
      <c r="X485" s="67"/>
    </row>
    <row r="486" spans="24:24" ht="15.75" customHeight="1">
      <c r="X486" s="67"/>
    </row>
    <row r="487" spans="24:24" ht="15.75" customHeight="1">
      <c r="X487" s="67"/>
    </row>
    <row r="488" spans="24:24" ht="15.75" customHeight="1">
      <c r="X488" s="67"/>
    </row>
    <row r="489" spans="24:24" ht="15.75" customHeight="1">
      <c r="X489" s="67"/>
    </row>
    <row r="490" spans="24:24" ht="15.75" customHeight="1">
      <c r="X490" s="67"/>
    </row>
    <row r="491" spans="24:24" ht="15.75" customHeight="1">
      <c r="X491" s="67"/>
    </row>
    <row r="492" spans="24:24" ht="15.75" customHeight="1">
      <c r="X492" s="67"/>
    </row>
    <row r="493" spans="24:24" ht="15.75" customHeight="1">
      <c r="X493" s="67"/>
    </row>
    <row r="494" spans="24:24" ht="15.75" customHeight="1">
      <c r="X494" s="67"/>
    </row>
    <row r="495" spans="24:24" ht="15.75" customHeight="1">
      <c r="X495" s="67"/>
    </row>
    <row r="496" spans="24:24" ht="15.75" customHeight="1">
      <c r="X496" s="67"/>
    </row>
    <row r="497" spans="24:24" ht="15.75" customHeight="1">
      <c r="X497" s="67"/>
    </row>
    <row r="498" spans="24:24" ht="15.75" customHeight="1">
      <c r="X498" s="67"/>
    </row>
    <row r="499" spans="24:24" ht="15.75" customHeight="1">
      <c r="X499" s="67"/>
    </row>
    <row r="500" spans="24:24" ht="15.75" customHeight="1">
      <c r="X500" s="67"/>
    </row>
    <row r="501" spans="24:24" ht="15.75" customHeight="1">
      <c r="X501" s="67"/>
    </row>
    <row r="502" spans="24:24" ht="15.75" customHeight="1">
      <c r="X502" s="67"/>
    </row>
    <row r="503" spans="24:24" ht="15.75" customHeight="1">
      <c r="X503" s="67"/>
    </row>
    <row r="504" spans="24:24" ht="15.75" customHeight="1">
      <c r="X504" s="67"/>
    </row>
    <row r="505" spans="24:24" ht="15.75" customHeight="1">
      <c r="X505" s="67"/>
    </row>
    <row r="506" spans="24:24" ht="15.75" customHeight="1">
      <c r="X506" s="67"/>
    </row>
    <row r="507" spans="24:24" ht="15.75" customHeight="1">
      <c r="X507" s="67"/>
    </row>
    <row r="508" spans="24:24" ht="15.75" customHeight="1">
      <c r="X508" s="67"/>
    </row>
    <row r="509" spans="24:24" ht="15.75" customHeight="1">
      <c r="X509" s="67"/>
    </row>
    <row r="510" spans="24:24" ht="15.75" customHeight="1">
      <c r="X510" s="67"/>
    </row>
    <row r="511" spans="24:24" ht="15.75" customHeight="1">
      <c r="X511" s="67"/>
    </row>
    <row r="512" spans="24:24" ht="15.75" customHeight="1">
      <c r="X512" s="67"/>
    </row>
    <row r="513" spans="24:24" ht="15.75" customHeight="1">
      <c r="X513" s="67"/>
    </row>
    <row r="514" spans="24:24" ht="15.75" customHeight="1">
      <c r="X514" s="67"/>
    </row>
    <row r="515" spans="24:24" ht="15.75" customHeight="1">
      <c r="X515" s="67"/>
    </row>
    <row r="516" spans="24:24" ht="15.75" customHeight="1">
      <c r="X516" s="67"/>
    </row>
    <row r="517" spans="24:24" ht="15.75" customHeight="1">
      <c r="X517" s="67"/>
    </row>
    <row r="518" spans="24:24" ht="15.75" customHeight="1">
      <c r="X518" s="67"/>
    </row>
    <row r="519" spans="24:24" ht="15.75" customHeight="1">
      <c r="X519" s="67"/>
    </row>
    <row r="520" spans="24:24" ht="15.75" customHeight="1">
      <c r="X520" s="67"/>
    </row>
    <row r="521" spans="24:24" ht="15.75" customHeight="1">
      <c r="X521" s="67"/>
    </row>
    <row r="522" spans="24:24" ht="15.75" customHeight="1">
      <c r="X522" s="67"/>
    </row>
    <row r="523" spans="24:24" ht="15.75" customHeight="1">
      <c r="X523" s="67"/>
    </row>
    <row r="524" spans="24:24" ht="15.75" customHeight="1">
      <c r="X524" s="67"/>
    </row>
    <row r="525" spans="24:24" ht="15.75" customHeight="1">
      <c r="X525" s="67"/>
    </row>
    <row r="526" spans="24:24" ht="15.75" customHeight="1">
      <c r="X526" s="67"/>
    </row>
    <row r="527" spans="24:24" ht="15.75" customHeight="1">
      <c r="X527" s="67"/>
    </row>
    <row r="528" spans="24:24" ht="15.75" customHeight="1">
      <c r="X528" s="67"/>
    </row>
    <row r="529" spans="24:24" ht="15.75" customHeight="1">
      <c r="X529" s="67"/>
    </row>
    <row r="530" spans="24:24" ht="15.75" customHeight="1">
      <c r="X530" s="67"/>
    </row>
    <row r="531" spans="24:24" ht="15.75" customHeight="1">
      <c r="X531" s="67"/>
    </row>
    <row r="532" spans="24:24" ht="15.75" customHeight="1">
      <c r="X532" s="67"/>
    </row>
    <row r="533" spans="24:24" ht="15.75" customHeight="1">
      <c r="X533" s="67"/>
    </row>
    <row r="534" spans="24:24" ht="15.75" customHeight="1">
      <c r="X534" s="67"/>
    </row>
    <row r="535" spans="24:24" ht="15.75" customHeight="1">
      <c r="X535" s="67"/>
    </row>
    <row r="536" spans="24:24" ht="15.75" customHeight="1">
      <c r="X536" s="67"/>
    </row>
    <row r="537" spans="24:24" ht="15.75" customHeight="1">
      <c r="X537" s="67"/>
    </row>
    <row r="538" spans="24:24" ht="15.75" customHeight="1">
      <c r="X538" s="67"/>
    </row>
    <row r="539" spans="24:24" ht="15.75" customHeight="1">
      <c r="X539" s="67"/>
    </row>
    <row r="540" spans="24:24" ht="15.75" customHeight="1">
      <c r="X540" s="67"/>
    </row>
    <row r="541" spans="24:24" ht="15.75" customHeight="1">
      <c r="X541" s="67"/>
    </row>
    <row r="542" spans="24:24" ht="15.75" customHeight="1">
      <c r="X542" s="67"/>
    </row>
    <row r="543" spans="24:24" ht="15.75" customHeight="1">
      <c r="X543" s="67"/>
    </row>
    <row r="544" spans="24:24" ht="15.75" customHeight="1">
      <c r="X544" s="67"/>
    </row>
    <row r="545" spans="24:24" ht="15.75" customHeight="1">
      <c r="X545" s="67"/>
    </row>
    <row r="546" spans="24:24" ht="15.75" customHeight="1">
      <c r="X546" s="67"/>
    </row>
    <row r="547" spans="24:24" ht="15.75" customHeight="1">
      <c r="X547" s="67"/>
    </row>
    <row r="548" spans="24:24" ht="15.75" customHeight="1">
      <c r="X548" s="67"/>
    </row>
    <row r="549" spans="24:24" ht="15.75" customHeight="1">
      <c r="X549" s="67"/>
    </row>
    <row r="550" spans="24:24" ht="15.75" customHeight="1">
      <c r="X550" s="67"/>
    </row>
    <row r="551" spans="24:24" ht="15.75" customHeight="1">
      <c r="X551" s="67"/>
    </row>
    <row r="552" spans="24:24" ht="15.75" customHeight="1">
      <c r="X552" s="67"/>
    </row>
    <row r="553" spans="24:24" ht="15.75" customHeight="1">
      <c r="X553" s="67"/>
    </row>
    <row r="554" spans="24:24" ht="15.75" customHeight="1">
      <c r="X554" s="67"/>
    </row>
    <row r="555" spans="24:24" ht="15.75" customHeight="1">
      <c r="X555" s="67"/>
    </row>
    <row r="556" spans="24:24" ht="15.75" customHeight="1">
      <c r="X556" s="67"/>
    </row>
    <row r="557" spans="24:24" ht="15.75" customHeight="1">
      <c r="X557" s="67"/>
    </row>
    <row r="558" spans="24:24" ht="15.75" customHeight="1">
      <c r="X558" s="67"/>
    </row>
    <row r="559" spans="24:24" ht="15.75" customHeight="1">
      <c r="X559" s="67"/>
    </row>
    <row r="560" spans="24:24" ht="15.75" customHeight="1">
      <c r="X560" s="67"/>
    </row>
    <row r="561" spans="24:24" ht="15.75" customHeight="1">
      <c r="X561" s="67"/>
    </row>
    <row r="562" spans="24:24" ht="15.75" customHeight="1">
      <c r="X562" s="67"/>
    </row>
    <row r="563" spans="24:24" ht="15.75" customHeight="1">
      <c r="X563" s="67"/>
    </row>
    <row r="564" spans="24:24" ht="15.75" customHeight="1">
      <c r="X564" s="67"/>
    </row>
    <row r="565" spans="24:24" ht="15.75" customHeight="1">
      <c r="X565" s="67"/>
    </row>
    <row r="566" spans="24:24" ht="15.75" customHeight="1">
      <c r="X566" s="67"/>
    </row>
    <row r="567" spans="24:24" ht="15.75" customHeight="1">
      <c r="X567" s="67"/>
    </row>
    <row r="568" spans="24:24" ht="15.75" customHeight="1">
      <c r="X568" s="67"/>
    </row>
    <row r="569" spans="24:24" ht="15.75" customHeight="1">
      <c r="X569" s="67"/>
    </row>
    <row r="570" spans="24:24" ht="15.75" customHeight="1">
      <c r="X570" s="67"/>
    </row>
    <row r="571" spans="24:24" ht="15.75" customHeight="1">
      <c r="X571" s="67"/>
    </row>
    <row r="572" spans="24:24" ht="15.75" customHeight="1">
      <c r="X572" s="67"/>
    </row>
    <row r="573" spans="24:24" ht="15.75" customHeight="1">
      <c r="X573" s="67"/>
    </row>
    <row r="574" spans="24:24" ht="15.75" customHeight="1">
      <c r="X574" s="67"/>
    </row>
    <row r="575" spans="24:24" ht="15.75" customHeight="1">
      <c r="X575" s="67"/>
    </row>
    <row r="576" spans="24:24" ht="15.75" customHeight="1">
      <c r="X576" s="67"/>
    </row>
    <row r="577" spans="24:24" ht="15.75" customHeight="1">
      <c r="X577" s="67"/>
    </row>
    <row r="578" spans="24:24" ht="15.75" customHeight="1">
      <c r="X578" s="67"/>
    </row>
    <row r="579" spans="24:24" ht="15.75" customHeight="1">
      <c r="X579" s="67"/>
    </row>
    <row r="580" spans="24:24" ht="15.75" customHeight="1">
      <c r="X580" s="67"/>
    </row>
    <row r="581" spans="24:24" ht="15.75" customHeight="1">
      <c r="X581" s="67"/>
    </row>
    <row r="582" spans="24:24" ht="15.75" customHeight="1">
      <c r="X582" s="67"/>
    </row>
    <row r="583" spans="24:24" ht="15.75" customHeight="1">
      <c r="X583" s="67"/>
    </row>
    <row r="584" spans="24:24" ht="15.75" customHeight="1">
      <c r="X584" s="67"/>
    </row>
    <row r="585" spans="24:24" ht="15.75" customHeight="1">
      <c r="X585" s="67"/>
    </row>
    <row r="586" spans="24:24" ht="15.75" customHeight="1">
      <c r="X586" s="67"/>
    </row>
    <row r="587" spans="24:24" ht="15.75" customHeight="1">
      <c r="X587" s="67"/>
    </row>
    <row r="588" spans="24:24" ht="15.75" customHeight="1">
      <c r="X588" s="67"/>
    </row>
    <row r="589" spans="24:24" ht="15.75" customHeight="1">
      <c r="X589" s="67"/>
    </row>
    <row r="590" spans="24:24" ht="15.75" customHeight="1">
      <c r="X590" s="67"/>
    </row>
    <row r="591" spans="24:24" ht="15.75" customHeight="1">
      <c r="X591" s="67"/>
    </row>
    <row r="592" spans="24:24" ht="15.75" customHeight="1">
      <c r="X592" s="67"/>
    </row>
    <row r="593" spans="24:24" ht="15.75" customHeight="1">
      <c r="X593" s="67"/>
    </row>
    <row r="594" spans="24:24" ht="15.75" customHeight="1">
      <c r="X594" s="67"/>
    </row>
    <row r="595" spans="24:24" ht="15.75" customHeight="1">
      <c r="X595" s="67"/>
    </row>
    <row r="596" spans="24:24" ht="15.75" customHeight="1">
      <c r="X596" s="67"/>
    </row>
    <row r="597" spans="24:24" ht="15.75" customHeight="1">
      <c r="X597" s="67"/>
    </row>
    <row r="598" spans="24:24" ht="15.75" customHeight="1">
      <c r="X598" s="67"/>
    </row>
    <row r="599" spans="24:24" ht="15.75" customHeight="1">
      <c r="X599" s="67"/>
    </row>
    <row r="600" spans="24:24" ht="15.75" customHeight="1">
      <c r="X600" s="67"/>
    </row>
    <row r="601" spans="24:24" ht="15.75" customHeight="1">
      <c r="X601" s="67"/>
    </row>
    <row r="602" spans="24:24" ht="15.75" customHeight="1">
      <c r="X602" s="67"/>
    </row>
    <row r="603" spans="24:24" ht="15.75" customHeight="1">
      <c r="X603" s="67"/>
    </row>
    <row r="604" spans="24:24" ht="15.75" customHeight="1">
      <c r="X604" s="67"/>
    </row>
    <row r="605" spans="24:24" ht="15.75" customHeight="1">
      <c r="X605" s="67"/>
    </row>
    <row r="606" spans="24:24" ht="15.75" customHeight="1">
      <c r="X606" s="67"/>
    </row>
    <row r="607" spans="24:24" ht="15.75" customHeight="1">
      <c r="X607" s="67"/>
    </row>
    <row r="608" spans="24:24" ht="15.75" customHeight="1">
      <c r="X608" s="67"/>
    </row>
    <row r="609" spans="24:24" ht="15.75" customHeight="1">
      <c r="X609" s="67"/>
    </row>
    <row r="610" spans="24:24" ht="15.75" customHeight="1">
      <c r="X610" s="67"/>
    </row>
    <row r="611" spans="24:24" ht="15.75" customHeight="1">
      <c r="X611" s="67"/>
    </row>
    <row r="612" spans="24:24" ht="15.75" customHeight="1">
      <c r="X612" s="67"/>
    </row>
    <row r="613" spans="24:24" ht="15.75" customHeight="1">
      <c r="X613" s="67"/>
    </row>
    <row r="614" spans="24:24" ht="15.75" customHeight="1">
      <c r="X614" s="67"/>
    </row>
    <row r="615" spans="24:24" ht="15.75" customHeight="1">
      <c r="X615" s="67"/>
    </row>
    <row r="616" spans="24:24" ht="15.75" customHeight="1">
      <c r="X616" s="67"/>
    </row>
    <row r="617" spans="24:24" ht="15.75" customHeight="1">
      <c r="X617" s="67"/>
    </row>
    <row r="618" spans="24:24" ht="15.75" customHeight="1">
      <c r="X618" s="67"/>
    </row>
    <row r="619" spans="24:24" ht="15.75" customHeight="1">
      <c r="X619" s="67"/>
    </row>
    <row r="620" spans="24:24" ht="15.75" customHeight="1">
      <c r="X620" s="67"/>
    </row>
    <row r="621" spans="24:24" ht="15.75" customHeight="1">
      <c r="X621" s="67"/>
    </row>
    <row r="622" spans="24:24" ht="15.75" customHeight="1">
      <c r="X622" s="67"/>
    </row>
    <row r="623" spans="24:24" ht="15.75" customHeight="1">
      <c r="X623" s="67"/>
    </row>
    <row r="624" spans="24:24" ht="15.75" customHeight="1">
      <c r="X624" s="67"/>
    </row>
    <row r="625" spans="24:24" ht="15.75" customHeight="1">
      <c r="X625" s="67"/>
    </row>
    <row r="626" spans="24:24" ht="15.75" customHeight="1">
      <c r="X626" s="67"/>
    </row>
    <row r="627" spans="24:24" ht="15.75" customHeight="1">
      <c r="X627" s="67"/>
    </row>
    <row r="628" spans="24:24" ht="15.75" customHeight="1">
      <c r="X628" s="67"/>
    </row>
    <row r="629" spans="24:24" ht="15.75" customHeight="1">
      <c r="X629" s="67"/>
    </row>
    <row r="630" spans="24:24" ht="15.75" customHeight="1">
      <c r="X630" s="67"/>
    </row>
    <row r="631" spans="24:24" ht="15.75" customHeight="1">
      <c r="X631" s="67"/>
    </row>
    <row r="632" spans="24:24" ht="15.75" customHeight="1">
      <c r="X632" s="67"/>
    </row>
    <row r="633" spans="24:24" ht="15.75" customHeight="1">
      <c r="X633" s="67"/>
    </row>
    <row r="634" spans="24:24" ht="15.75" customHeight="1">
      <c r="X634" s="67"/>
    </row>
    <row r="635" spans="24:24" ht="15.75" customHeight="1">
      <c r="X635" s="67"/>
    </row>
    <row r="636" spans="24:24" ht="15.75" customHeight="1">
      <c r="X636" s="67"/>
    </row>
    <row r="637" spans="24:24" ht="15.75" customHeight="1">
      <c r="X637" s="67"/>
    </row>
    <row r="638" spans="24:24" ht="15.75" customHeight="1">
      <c r="X638" s="67"/>
    </row>
    <row r="639" spans="24:24" ht="15.75" customHeight="1">
      <c r="X639" s="67"/>
    </row>
    <row r="640" spans="24:24" ht="15.75" customHeight="1">
      <c r="X640" s="67"/>
    </row>
    <row r="641" spans="24:24" ht="15.75" customHeight="1">
      <c r="X641" s="67"/>
    </row>
    <row r="642" spans="24:24" ht="15.75" customHeight="1">
      <c r="X642" s="67"/>
    </row>
    <row r="643" spans="24:24" ht="15.75" customHeight="1">
      <c r="X643" s="67"/>
    </row>
    <row r="644" spans="24:24" ht="15.75" customHeight="1">
      <c r="X644" s="67"/>
    </row>
    <row r="645" spans="24:24" ht="15.75" customHeight="1">
      <c r="X645" s="67"/>
    </row>
    <row r="646" spans="24:24" ht="15.75" customHeight="1">
      <c r="X646" s="67"/>
    </row>
    <row r="647" spans="24:24" ht="15.75" customHeight="1">
      <c r="X647" s="67"/>
    </row>
    <row r="648" spans="24:24" ht="15.75" customHeight="1">
      <c r="X648" s="67"/>
    </row>
    <row r="649" spans="24:24" ht="15.75" customHeight="1">
      <c r="X649" s="67"/>
    </row>
    <row r="650" spans="24:24" ht="15.75" customHeight="1">
      <c r="X650" s="67"/>
    </row>
    <row r="651" spans="24:24" ht="15.75" customHeight="1">
      <c r="X651" s="67"/>
    </row>
    <row r="652" spans="24:24" ht="15.75" customHeight="1">
      <c r="X652" s="67"/>
    </row>
    <row r="653" spans="24:24" ht="15.75" customHeight="1">
      <c r="X653" s="67"/>
    </row>
    <row r="654" spans="24:24" ht="15.75" customHeight="1">
      <c r="X654" s="67"/>
    </row>
    <row r="655" spans="24:24" ht="15.75" customHeight="1">
      <c r="X655" s="67"/>
    </row>
    <row r="656" spans="24:24" ht="15.75" customHeight="1">
      <c r="X656" s="67"/>
    </row>
    <row r="657" spans="24:24" ht="15.75" customHeight="1">
      <c r="X657" s="67"/>
    </row>
    <row r="658" spans="24:24" ht="15.75" customHeight="1">
      <c r="X658" s="67"/>
    </row>
    <row r="659" spans="24:24" ht="15.75" customHeight="1">
      <c r="X659" s="67"/>
    </row>
    <row r="660" spans="24:24" ht="15.75" customHeight="1">
      <c r="X660" s="67"/>
    </row>
    <row r="661" spans="24:24" ht="15.75" customHeight="1">
      <c r="X661" s="67"/>
    </row>
    <row r="662" spans="24:24" ht="15.75" customHeight="1">
      <c r="X662" s="67"/>
    </row>
    <row r="663" spans="24:24" ht="15.75" customHeight="1">
      <c r="X663" s="67"/>
    </row>
    <row r="664" spans="24:24" ht="15.75" customHeight="1">
      <c r="X664" s="67"/>
    </row>
    <row r="665" spans="24:24" ht="15.75" customHeight="1">
      <c r="X665" s="67"/>
    </row>
    <row r="666" spans="24:24" ht="15.75" customHeight="1">
      <c r="X666" s="67"/>
    </row>
    <row r="667" spans="24:24" ht="15.75" customHeight="1">
      <c r="X667" s="67"/>
    </row>
    <row r="668" spans="24:24" ht="15.75" customHeight="1">
      <c r="X668" s="67"/>
    </row>
    <row r="669" spans="24:24" ht="15.75" customHeight="1">
      <c r="X669" s="67"/>
    </row>
    <row r="670" spans="24:24" ht="15.75" customHeight="1">
      <c r="X670" s="67"/>
    </row>
    <row r="671" spans="24:24" ht="15.75" customHeight="1">
      <c r="X671" s="67"/>
    </row>
    <row r="672" spans="24:24" ht="15.75" customHeight="1">
      <c r="X672" s="67"/>
    </row>
    <row r="673" spans="24:24" ht="15.75" customHeight="1">
      <c r="X673" s="67"/>
    </row>
    <row r="674" spans="24:24" ht="15.75" customHeight="1">
      <c r="X674" s="67"/>
    </row>
    <row r="675" spans="24:24" ht="15.75" customHeight="1">
      <c r="X675" s="67"/>
    </row>
    <row r="676" spans="24:24" ht="15.75" customHeight="1">
      <c r="X676" s="67"/>
    </row>
    <row r="677" spans="24:24" ht="15.75" customHeight="1">
      <c r="X677" s="67"/>
    </row>
    <row r="678" spans="24:24" ht="15.75" customHeight="1">
      <c r="X678" s="67"/>
    </row>
    <row r="679" spans="24:24" ht="15.75" customHeight="1">
      <c r="X679" s="67"/>
    </row>
    <row r="680" spans="24:24" ht="15.75" customHeight="1">
      <c r="X680" s="67"/>
    </row>
    <row r="681" spans="24:24" ht="15.75" customHeight="1">
      <c r="X681" s="67"/>
    </row>
    <row r="682" spans="24:24" ht="15.75" customHeight="1">
      <c r="X682" s="67"/>
    </row>
    <row r="683" spans="24:24" ht="15.75" customHeight="1">
      <c r="X683" s="67"/>
    </row>
    <row r="684" spans="24:24" ht="15.75" customHeight="1">
      <c r="X684" s="67"/>
    </row>
    <row r="685" spans="24:24" ht="15.75" customHeight="1">
      <c r="X685" s="67"/>
    </row>
    <row r="686" spans="24:24" ht="15.75" customHeight="1">
      <c r="X686" s="67"/>
    </row>
    <row r="687" spans="24:24" ht="15.75" customHeight="1">
      <c r="X687" s="67"/>
    </row>
    <row r="688" spans="24:24" ht="15.75" customHeight="1">
      <c r="X688" s="67"/>
    </row>
    <row r="689" spans="24:24" ht="15.75" customHeight="1">
      <c r="X689" s="67"/>
    </row>
    <row r="690" spans="24:24" ht="15.75" customHeight="1">
      <c r="X690" s="67"/>
    </row>
    <row r="691" spans="24:24" ht="15.75" customHeight="1">
      <c r="X691" s="67"/>
    </row>
    <row r="692" spans="24:24" ht="15.75" customHeight="1">
      <c r="X692" s="67"/>
    </row>
    <row r="693" spans="24:24" ht="15.75" customHeight="1">
      <c r="X693" s="67"/>
    </row>
    <row r="694" spans="24:24" ht="15.75" customHeight="1">
      <c r="X694" s="67"/>
    </row>
    <row r="695" spans="24:24" ht="15.75" customHeight="1">
      <c r="X695" s="67"/>
    </row>
    <row r="696" spans="24:24" ht="15.75" customHeight="1">
      <c r="X696" s="67"/>
    </row>
    <row r="697" spans="24:24" ht="15.75" customHeight="1">
      <c r="X697" s="67"/>
    </row>
    <row r="698" spans="24:24" ht="15.75" customHeight="1">
      <c r="X698" s="67"/>
    </row>
    <row r="699" spans="24:24" ht="15.75" customHeight="1">
      <c r="X699" s="67"/>
    </row>
    <row r="700" spans="24:24" ht="15.75" customHeight="1">
      <c r="X700" s="67"/>
    </row>
    <row r="701" spans="24:24" ht="15.75" customHeight="1">
      <c r="X701" s="67"/>
    </row>
    <row r="702" spans="24:24" ht="15.75" customHeight="1">
      <c r="X702" s="67"/>
    </row>
    <row r="703" spans="24:24" ht="15.75" customHeight="1">
      <c r="X703" s="67"/>
    </row>
    <row r="704" spans="24:24" ht="15.75" customHeight="1">
      <c r="X704" s="67"/>
    </row>
    <row r="705" spans="24:24" ht="15.75" customHeight="1">
      <c r="X705" s="67"/>
    </row>
    <row r="706" spans="24:24" ht="15.75" customHeight="1">
      <c r="X706" s="67"/>
    </row>
    <row r="707" spans="24:24" ht="15.75" customHeight="1">
      <c r="X707" s="67"/>
    </row>
    <row r="708" spans="24:24" ht="15.75" customHeight="1">
      <c r="X708" s="67"/>
    </row>
    <row r="709" spans="24:24" ht="15.75" customHeight="1">
      <c r="X709" s="67"/>
    </row>
    <row r="710" spans="24:24" ht="15.75" customHeight="1">
      <c r="X710" s="67"/>
    </row>
    <row r="711" spans="24:24" ht="15.75" customHeight="1">
      <c r="X711" s="67"/>
    </row>
    <row r="712" spans="24:24" ht="15.75" customHeight="1">
      <c r="X712" s="67"/>
    </row>
    <row r="713" spans="24:24" ht="15.75" customHeight="1">
      <c r="X713" s="67"/>
    </row>
    <row r="714" spans="24:24" ht="15.75" customHeight="1">
      <c r="X714" s="67"/>
    </row>
    <row r="715" spans="24:24" ht="15.75" customHeight="1">
      <c r="X715" s="67"/>
    </row>
    <row r="716" spans="24:24" ht="15.75" customHeight="1">
      <c r="X716" s="67"/>
    </row>
    <row r="717" spans="24:24" ht="15.75" customHeight="1">
      <c r="X717" s="67"/>
    </row>
    <row r="718" spans="24:24" ht="15.75" customHeight="1">
      <c r="X718" s="67"/>
    </row>
    <row r="719" spans="24:24" ht="15.75" customHeight="1">
      <c r="X719" s="67"/>
    </row>
    <row r="720" spans="24:24" ht="15.75" customHeight="1">
      <c r="X720" s="67"/>
    </row>
    <row r="721" spans="24:24" ht="15.75" customHeight="1">
      <c r="X721" s="67"/>
    </row>
    <row r="722" spans="24:24" ht="15.75" customHeight="1">
      <c r="X722" s="67"/>
    </row>
    <row r="723" spans="24:24" ht="15.75" customHeight="1">
      <c r="X723" s="67"/>
    </row>
    <row r="724" spans="24:24" ht="15.75" customHeight="1">
      <c r="X724" s="67"/>
    </row>
    <row r="725" spans="24:24" ht="15.75" customHeight="1">
      <c r="X725" s="67"/>
    </row>
    <row r="726" spans="24:24" ht="15.75" customHeight="1">
      <c r="X726" s="67"/>
    </row>
    <row r="727" spans="24:24" ht="15.75" customHeight="1">
      <c r="X727" s="67"/>
    </row>
    <row r="728" spans="24:24" ht="15.75" customHeight="1">
      <c r="X728" s="67"/>
    </row>
    <row r="729" spans="24:24" ht="15.75" customHeight="1">
      <c r="X729" s="67"/>
    </row>
    <row r="730" spans="24:24" ht="15.75" customHeight="1">
      <c r="X730" s="67"/>
    </row>
    <row r="731" spans="24:24" ht="15.75" customHeight="1">
      <c r="X731" s="67"/>
    </row>
    <row r="732" spans="24:24" ht="15.75" customHeight="1">
      <c r="X732" s="67"/>
    </row>
    <row r="733" spans="24:24" ht="15.75" customHeight="1">
      <c r="X733" s="67"/>
    </row>
    <row r="734" spans="24:24" ht="15.75" customHeight="1">
      <c r="X734" s="67"/>
    </row>
    <row r="735" spans="24:24" ht="15.75" customHeight="1">
      <c r="X735" s="67"/>
    </row>
    <row r="736" spans="24:24" ht="15.75" customHeight="1">
      <c r="X736" s="67"/>
    </row>
    <row r="737" spans="24:24" ht="15.75" customHeight="1">
      <c r="X737" s="67"/>
    </row>
    <row r="738" spans="24:24" ht="15.75" customHeight="1">
      <c r="X738" s="67"/>
    </row>
    <row r="739" spans="24:24" ht="15.75" customHeight="1">
      <c r="X739" s="67"/>
    </row>
    <row r="740" spans="24:24" ht="15.75" customHeight="1">
      <c r="X740" s="67"/>
    </row>
    <row r="741" spans="24:24" ht="15.75" customHeight="1">
      <c r="X741" s="67"/>
    </row>
    <row r="742" spans="24:24" ht="15.75" customHeight="1">
      <c r="X742" s="67"/>
    </row>
    <row r="743" spans="24:24" ht="15.75" customHeight="1">
      <c r="X743" s="67"/>
    </row>
    <row r="744" spans="24:24" ht="15.75" customHeight="1">
      <c r="X744" s="67"/>
    </row>
    <row r="745" spans="24:24" ht="15.75" customHeight="1">
      <c r="X745" s="67"/>
    </row>
    <row r="746" spans="24:24" ht="15.75" customHeight="1">
      <c r="X746" s="67"/>
    </row>
    <row r="747" spans="24:24" ht="15.75" customHeight="1">
      <c r="X747" s="67"/>
    </row>
    <row r="748" spans="24:24" ht="15.75" customHeight="1">
      <c r="X748" s="67"/>
    </row>
    <row r="749" spans="24:24" ht="15.75" customHeight="1">
      <c r="X749" s="67"/>
    </row>
    <row r="750" spans="24:24" ht="15.75" customHeight="1">
      <c r="X750" s="67"/>
    </row>
    <row r="751" spans="24:24" ht="15.75" customHeight="1">
      <c r="X751" s="67"/>
    </row>
    <row r="752" spans="24:24" ht="15.75" customHeight="1">
      <c r="X752" s="67"/>
    </row>
    <row r="753" spans="24:24" ht="15.75" customHeight="1">
      <c r="X753" s="67"/>
    </row>
    <row r="754" spans="24:24" ht="15.75" customHeight="1">
      <c r="X754" s="67"/>
    </row>
    <row r="755" spans="24:24" ht="15.75" customHeight="1">
      <c r="X755" s="67"/>
    </row>
    <row r="756" spans="24:24" ht="15.75" customHeight="1">
      <c r="X756" s="67"/>
    </row>
    <row r="757" spans="24:24" ht="15.75" customHeight="1">
      <c r="X757" s="67"/>
    </row>
    <row r="758" spans="24:24" ht="15.75" customHeight="1">
      <c r="X758" s="67"/>
    </row>
    <row r="759" spans="24:24" ht="15.75" customHeight="1">
      <c r="X759" s="67"/>
    </row>
    <row r="760" spans="24:24" ht="15.75" customHeight="1">
      <c r="X760" s="67"/>
    </row>
    <row r="761" spans="24:24" ht="15.75" customHeight="1">
      <c r="X761" s="67"/>
    </row>
    <row r="762" spans="24:24" ht="15.75" customHeight="1">
      <c r="X762" s="67"/>
    </row>
    <row r="763" spans="24:24" ht="15.75" customHeight="1">
      <c r="X763" s="67"/>
    </row>
    <row r="764" spans="24:24" ht="15.75" customHeight="1">
      <c r="X764" s="67"/>
    </row>
    <row r="765" spans="24:24" ht="15.75" customHeight="1">
      <c r="X765" s="67"/>
    </row>
    <row r="766" spans="24:24" ht="15.75" customHeight="1">
      <c r="X766" s="67"/>
    </row>
    <row r="767" spans="24:24" ht="15.75" customHeight="1">
      <c r="X767" s="67"/>
    </row>
    <row r="768" spans="24:24" ht="15.75" customHeight="1">
      <c r="X768" s="67"/>
    </row>
    <row r="769" spans="24:24" ht="15.75" customHeight="1">
      <c r="X769" s="67"/>
    </row>
    <row r="770" spans="24:24" ht="15.75" customHeight="1">
      <c r="X770" s="67"/>
    </row>
    <row r="771" spans="24:24" ht="15.75" customHeight="1">
      <c r="X771" s="67"/>
    </row>
    <row r="772" spans="24:24" ht="15.75" customHeight="1">
      <c r="X772" s="67"/>
    </row>
    <row r="773" spans="24:24" ht="15.75" customHeight="1">
      <c r="X773" s="67"/>
    </row>
    <row r="774" spans="24:24" ht="15.75" customHeight="1">
      <c r="X774" s="67"/>
    </row>
    <row r="775" spans="24:24" ht="15.75" customHeight="1">
      <c r="X775" s="67"/>
    </row>
    <row r="776" spans="24:24" ht="15.75" customHeight="1">
      <c r="X776" s="67"/>
    </row>
    <row r="777" spans="24:24" ht="15.75" customHeight="1">
      <c r="X777" s="67"/>
    </row>
    <row r="778" spans="24:24" ht="15.75" customHeight="1">
      <c r="X778" s="67"/>
    </row>
    <row r="779" spans="24:24" ht="15.75" customHeight="1">
      <c r="X779" s="67"/>
    </row>
    <row r="780" spans="24:24" ht="15.75" customHeight="1">
      <c r="X780" s="67"/>
    </row>
    <row r="781" spans="24:24" ht="15.75" customHeight="1">
      <c r="X781" s="67"/>
    </row>
    <row r="782" spans="24:24" ht="15.75" customHeight="1">
      <c r="X782" s="67"/>
    </row>
    <row r="783" spans="24:24" ht="15.75" customHeight="1">
      <c r="X783" s="67"/>
    </row>
    <row r="784" spans="24:24" ht="15.75" customHeight="1">
      <c r="X784" s="67"/>
    </row>
    <row r="785" spans="24:24" ht="15.75" customHeight="1">
      <c r="X785" s="67"/>
    </row>
    <row r="786" spans="24:24" ht="15.75" customHeight="1">
      <c r="X786" s="67"/>
    </row>
    <row r="787" spans="24:24" ht="15.75" customHeight="1">
      <c r="X787" s="67"/>
    </row>
    <row r="788" spans="24:24" ht="15.75" customHeight="1">
      <c r="X788" s="67"/>
    </row>
    <row r="789" spans="24:24" ht="15.75" customHeight="1">
      <c r="X789" s="67"/>
    </row>
    <row r="790" spans="24:24" ht="15.75" customHeight="1">
      <c r="X790" s="67"/>
    </row>
    <row r="791" spans="24:24" ht="15.75" customHeight="1">
      <c r="X791" s="67"/>
    </row>
    <row r="792" spans="24:24" ht="15.75" customHeight="1">
      <c r="X792" s="67"/>
    </row>
    <row r="793" spans="24:24" ht="15.75" customHeight="1">
      <c r="X793" s="67"/>
    </row>
    <row r="794" spans="24:24" ht="15.75" customHeight="1">
      <c r="X794" s="67"/>
    </row>
    <row r="795" spans="24:24" ht="15.75" customHeight="1">
      <c r="X795" s="67"/>
    </row>
    <row r="796" spans="24:24" ht="15.75" customHeight="1">
      <c r="X796" s="67"/>
    </row>
    <row r="797" spans="24:24" ht="15.75" customHeight="1">
      <c r="X797" s="67"/>
    </row>
    <row r="798" spans="24:24" ht="15.75" customHeight="1">
      <c r="X798" s="67"/>
    </row>
    <row r="799" spans="24:24" ht="15.75" customHeight="1">
      <c r="X799" s="67"/>
    </row>
    <row r="800" spans="24:24" ht="15.75" customHeight="1">
      <c r="X800" s="67"/>
    </row>
    <row r="801" spans="24:24" ht="15.75" customHeight="1">
      <c r="X801" s="67"/>
    </row>
    <row r="802" spans="24:24" ht="15.75" customHeight="1">
      <c r="X802" s="67"/>
    </row>
    <row r="803" spans="24:24" ht="15.75" customHeight="1">
      <c r="X803" s="67"/>
    </row>
    <row r="804" spans="24:24" ht="15.75" customHeight="1">
      <c r="X804" s="67"/>
    </row>
    <row r="805" spans="24:24" ht="15.75" customHeight="1">
      <c r="X805" s="67"/>
    </row>
    <row r="806" spans="24:24" ht="15.75" customHeight="1">
      <c r="X806" s="67"/>
    </row>
    <row r="807" spans="24:24" ht="15.75" customHeight="1">
      <c r="X807" s="67"/>
    </row>
    <row r="808" spans="24:24" ht="15.75" customHeight="1">
      <c r="X808" s="67"/>
    </row>
    <row r="809" spans="24:24" ht="15.75" customHeight="1">
      <c r="X809" s="67"/>
    </row>
    <row r="810" spans="24:24" ht="15.75" customHeight="1">
      <c r="X810" s="67"/>
    </row>
    <row r="811" spans="24:24" ht="15.75" customHeight="1">
      <c r="X811" s="67"/>
    </row>
    <row r="812" spans="24:24" ht="15.75" customHeight="1">
      <c r="X812" s="67"/>
    </row>
    <row r="813" spans="24:24" ht="15.75" customHeight="1">
      <c r="X813" s="67"/>
    </row>
    <row r="814" spans="24:24" ht="15.75" customHeight="1">
      <c r="X814" s="67"/>
    </row>
    <row r="815" spans="24:24" ht="15.75" customHeight="1">
      <c r="X815" s="67"/>
    </row>
    <row r="816" spans="24:24" ht="15.75" customHeight="1">
      <c r="X816" s="67"/>
    </row>
    <row r="817" spans="24:24" ht="15.75" customHeight="1">
      <c r="X817" s="67"/>
    </row>
    <row r="818" spans="24:24" ht="15.75" customHeight="1">
      <c r="X818" s="67"/>
    </row>
    <row r="819" spans="24:24" ht="15.75" customHeight="1">
      <c r="X819" s="67"/>
    </row>
    <row r="820" spans="24:24" ht="15.75" customHeight="1">
      <c r="X820" s="67"/>
    </row>
    <row r="821" spans="24:24" ht="15.75" customHeight="1">
      <c r="X821" s="67"/>
    </row>
    <row r="822" spans="24:24" ht="15.75" customHeight="1">
      <c r="X822" s="67"/>
    </row>
    <row r="823" spans="24:24" ht="15.75" customHeight="1">
      <c r="X823" s="67"/>
    </row>
    <row r="824" spans="24:24" ht="15.75" customHeight="1">
      <c r="X824" s="67"/>
    </row>
    <row r="825" spans="24:24" ht="15.75" customHeight="1">
      <c r="X825" s="67"/>
    </row>
    <row r="826" spans="24:24" ht="15.75" customHeight="1">
      <c r="X826" s="67"/>
    </row>
    <row r="827" spans="24:24" ht="15.75" customHeight="1">
      <c r="X827" s="67"/>
    </row>
    <row r="828" spans="24:24" ht="15.75" customHeight="1">
      <c r="X828" s="67"/>
    </row>
    <row r="829" spans="24:24" ht="15.75" customHeight="1">
      <c r="X829" s="67"/>
    </row>
    <row r="830" spans="24:24" ht="15.75" customHeight="1">
      <c r="X830" s="67"/>
    </row>
    <row r="831" spans="24:24" ht="15.75" customHeight="1">
      <c r="X831" s="67"/>
    </row>
    <row r="832" spans="24:24" ht="15.75" customHeight="1">
      <c r="X832" s="67"/>
    </row>
    <row r="833" spans="24:24" ht="15.75" customHeight="1">
      <c r="X833" s="67"/>
    </row>
    <row r="834" spans="24:24" ht="15.75" customHeight="1">
      <c r="X834" s="67"/>
    </row>
    <row r="835" spans="24:24" ht="15.75" customHeight="1">
      <c r="X835" s="67"/>
    </row>
    <row r="836" spans="24:24" ht="15.75" customHeight="1">
      <c r="X836" s="67"/>
    </row>
    <row r="837" spans="24:24" ht="15.75" customHeight="1">
      <c r="X837" s="67"/>
    </row>
    <row r="838" spans="24:24" ht="15.75" customHeight="1">
      <c r="X838" s="67"/>
    </row>
    <row r="839" spans="24:24" ht="15.75" customHeight="1">
      <c r="X839" s="67"/>
    </row>
    <row r="840" spans="24:24" ht="15.75" customHeight="1">
      <c r="X840" s="67"/>
    </row>
    <row r="841" spans="24:24" ht="15.75" customHeight="1">
      <c r="X841" s="67"/>
    </row>
    <row r="842" spans="24:24" ht="15.75" customHeight="1">
      <c r="X842" s="67"/>
    </row>
    <row r="843" spans="24:24" ht="15.75" customHeight="1">
      <c r="X843" s="67"/>
    </row>
    <row r="844" spans="24:24" ht="15.75" customHeight="1">
      <c r="X844" s="67"/>
    </row>
    <row r="845" spans="24:24" ht="15.75" customHeight="1">
      <c r="X845" s="67"/>
    </row>
    <row r="846" spans="24:24" ht="15.75" customHeight="1">
      <c r="X846" s="67"/>
    </row>
    <row r="847" spans="24:24" ht="15.75" customHeight="1">
      <c r="X847" s="67"/>
    </row>
    <row r="848" spans="24:24" ht="15.75" customHeight="1">
      <c r="X848" s="67"/>
    </row>
    <row r="849" spans="24:24" ht="15.75" customHeight="1">
      <c r="X849" s="67"/>
    </row>
    <row r="850" spans="24:24" ht="15.75" customHeight="1">
      <c r="X850" s="67"/>
    </row>
    <row r="851" spans="24:24" ht="15.75" customHeight="1">
      <c r="X851" s="67"/>
    </row>
    <row r="852" spans="24:24" ht="15.75" customHeight="1">
      <c r="X852" s="67"/>
    </row>
    <row r="853" spans="24:24" ht="15.75" customHeight="1">
      <c r="X853" s="67"/>
    </row>
    <row r="854" spans="24:24" ht="15.75" customHeight="1">
      <c r="X854" s="67"/>
    </row>
    <row r="855" spans="24:24" ht="15.75" customHeight="1">
      <c r="X855" s="67"/>
    </row>
    <row r="856" spans="24:24" ht="15.75" customHeight="1">
      <c r="X856" s="67"/>
    </row>
    <row r="857" spans="24:24" ht="15.75" customHeight="1">
      <c r="X857" s="67"/>
    </row>
    <row r="858" spans="24:24" ht="15.75" customHeight="1">
      <c r="X858" s="67"/>
    </row>
    <row r="859" spans="24:24" ht="15.75" customHeight="1">
      <c r="X859" s="67"/>
    </row>
    <row r="860" spans="24:24" ht="15.75" customHeight="1">
      <c r="X860" s="67"/>
    </row>
    <row r="861" spans="24:24" ht="15.75" customHeight="1">
      <c r="X861" s="67"/>
    </row>
    <row r="862" spans="24:24" ht="15.75" customHeight="1">
      <c r="X862" s="67"/>
    </row>
    <row r="863" spans="24:24" ht="15.75" customHeight="1">
      <c r="X863" s="67"/>
    </row>
    <row r="864" spans="24:24" ht="15.75" customHeight="1">
      <c r="X864" s="67"/>
    </row>
    <row r="865" spans="24:24" ht="15.75" customHeight="1">
      <c r="X865" s="67"/>
    </row>
    <row r="866" spans="24:24" ht="15.75" customHeight="1">
      <c r="X866" s="67"/>
    </row>
    <row r="867" spans="24:24" ht="15.75" customHeight="1">
      <c r="X867" s="67"/>
    </row>
    <row r="868" spans="24:24" ht="15.75" customHeight="1">
      <c r="X868" s="67"/>
    </row>
    <row r="869" spans="24:24" ht="15.75" customHeight="1">
      <c r="X869" s="67"/>
    </row>
    <row r="870" spans="24:24" ht="15.75" customHeight="1">
      <c r="X870" s="67"/>
    </row>
    <row r="871" spans="24:24" ht="15.75" customHeight="1">
      <c r="X871" s="67"/>
    </row>
    <row r="872" spans="24:24" ht="15.75" customHeight="1">
      <c r="X872" s="67"/>
    </row>
    <row r="873" spans="24:24" ht="15.75" customHeight="1">
      <c r="X873" s="67"/>
    </row>
    <row r="874" spans="24:24" ht="15.75" customHeight="1">
      <c r="X874" s="67"/>
    </row>
    <row r="875" spans="24:24" ht="15.75" customHeight="1">
      <c r="X875" s="67"/>
    </row>
    <row r="876" spans="24:24" ht="15.75" customHeight="1">
      <c r="X876" s="67"/>
    </row>
    <row r="877" spans="24:24" ht="15.75" customHeight="1">
      <c r="X877" s="67"/>
    </row>
    <row r="878" spans="24:24" ht="15.75" customHeight="1">
      <c r="X878" s="67"/>
    </row>
    <row r="879" spans="24:24" ht="15.75" customHeight="1">
      <c r="X879" s="67"/>
    </row>
    <row r="880" spans="24:24" ht="15.75" customHeight="1">
      <c r="X880" s="67"/>
    </row>
    <row r="881" spans="24:24" ht="15.75" customHeight="1">
      <c r="X881" s="67"/>
    </row>
    <row r="882" spans="24:24" ht="15.75" customHeight="1">
      <c r="X882" s="67"/>
    </row>
    <row r="883" spans="24:24" ht="15.75" customHeight="1">
      <c r="X883" s="67"/>
    </row>
    <row r="884" spans="24:24" ht="15.75" customHeight="1">
      <c r="X884" s="67"/>
    </row>
    <row r="885" spans="24:24" ht="15.75" customHeight="1">
      <c r="X885" s="67"/>
    </row>
    <row r="886" spans="24:24" ht="15.75" customHeight="1">
      <c r="X886" s="67"/>
    </row>
    <row r="887" spans="24:24" ht="15.75" customHeight="1">
      <c r="X887" s="67"/>
    </row>
    <row r="888" spans="24:24" ht="15.75" customHeight="1">
      <c r="X888" s="67"/>
    </row>
    <row r="889" spans="24:24" ht="15.75" customHeight="1">
      <c r="X889" s="67"/>
    </row>
    <row r="890" spans="24:24" ht="15.75" customHeight="1">
      <c r="X890" s="67"/>
    </row>
    <row r="891" spans="24:24" ht="15.75" customHeight="1">
      <c r="X891" s="67"/>
    </row>
    <row r="892" spans="24:24" ht="15.75" customHeight="1">
      <c r="X892" s="67"/>
    </row>
    <row r="893" spans="24:24" ht="15.75" customHeight="1">
      <c r="X893" s="67"/>
    </row>
    <row r="894" spans="24:24" ht="15.75" customHeight="1">
      <c r="X894" s="67"/>
    </row>
    <row r="895" spans="24:24" ht="15.75" customHeight="1">
      <c r="X895" s="67"/>
    </row>
    <row r="896" spans="24:24" ht="15.75" customHeight="1">
      <c r="X896" s="67"/>
    </row>
    <row r="897" spans="24:24" ht="15.75" customHeight="1">
      <c r="X897" s="67"/>
    </row>
    <row r="898" spans="24:24" ht="15.75" customHeight="1">
      <c r="X898" s="67"/>
    </row>
    <row r="899" spans="24:24" ht="15.75" customHeight="1">
      <c r="X899" s="67"/>
    </row>
    <row r="900" spans="24:24" ht="15.75" customHeight="1">
      <c r="X900" s="67"/>
    </row>
    <row r="901" spans="24:24" ht="15.75" customHeight="1">
      <c r="X901" s="67"/>
    </row>
    <row r="902" spans="24:24" ht="15.75" customHeight="1">
      <c r="X902" s="67"/>
    </row>
    <row r="903" spans="24:24" ht="15.75" customHeight="1">
      <c r="X903" s="67"/>
    </row>
    <row r="904" spans="24:24" ht="15.75" customHeight="1">
      <c r="X904" s="67"/>
    </row>
    <row r="905" spans="24:24" ht="15.75" customHeight="1">
      <c r="X905" s="67"/>
    </row>
    <row r="906" spans="24:24" ht="15.75" customHeight="1">
      <c r="X906" s="67"/>
    </row>
    <row r="907" spans="24:24" ht="15.75" customHeight="1">
      <c r="X907" s="67"/>
    </row>
    <row r="908" spans="24:24" ht="15.75" customHeight="1">
      <c r="X908" s="67"/>
    </row>
    <row r="909" spans="24:24" ht="15.75" customHeight="1">
      <c r="X909" s="67"/>
    </row>
    <row r="910" spans="24:24" ht="15.75" customHeight="1">
      <c r="X910" s="67"/>
    </row>
    <row r="911" spans="24:24" ht="15.75" customHeight="1">
      <c r="X911" s="67"/>
    </row>
    <row r="912" spans="24:24" ht="15.75" customHeight="1">
      <c r="X912" s="67"/>
    </row>
    <row r="913" spans="24:24" ht="15.75" customHeight="1">
      <c r="X913" s="67"/>
    </row>
    <row r="914" spans="24:24" ht="15.75" customHeight="1">
      <c r="X914" s="67"/>
    </row>
    <row r="915" spans="24:24" ht="15.75" customHeight="1">
      <c r="X915" s="67"/>
    </row>
    <row r="916" spans="24:24" ht="15.75" customHeight="1">
      <c r="X916" s="67"/>
    </row>
    <row r="917" spans="24:24" ht="15.75" customHeight="1">
      <c r="X917" s="67"/>
    </row>
    <row r="918" spans="24:24" ht="15.75" customHeight="1">
      <c r="X918" s="67"/>
    </row>
    <row r="919" spans="24:24" ht="15.75" customHeight="1">
      <c r="X919" s="67"/>
    </row>
    <row r="920" spans="24:24" ht="15.75" customHeight="1">
      <c r="X920" s="67"/>
    </row>
    <row r="921" spans="24:24" ht="15.75" customHeight="1">
      <c r="X921" s="67"/>
    </row>
    <row r="922" spans="24:24" ht="15.75" customHeight="1">
      <c r="X922" s="67"/>
    </row>
    <row r="923" spans="24:24" ht="15.75" customHeight="1">
      <c r="X923" s="67"/>
    </row>
    <row r="924" spans="24:24" ht="15.75" customHeight="1">
      <c r="X924" s="67"/>
    </row>
    <row r="925" spans="24:24" ht="15.75" customHeight="1">
      <c r="X925" s="67"/>
    </row>
    <row r="926" spans="24:24" ht="15.75" customHeight="1">
      <c r="X926" s="67"/>
    </row>
    <row r="927" spans="24:24" ht="15.75" customHeight="1">
      <c r="X927" s="67"/>
    </row>
    <row r="928" spans="24:24" ht="15.75" customHeight="1">
      <c r="X928" s="67"/>
    </row>
    <row r="929" spans="24:24" ht="15.75" customHeight="1">
      <c r="X929" s="67"/>
    </row>
    <row r="930" spans="24:24" ht="15.75" customHeight="1">
      <c r="X930" s="67"/>
    </row>
    <row r="931" spans="24:24" ht="15.75" customHeight="1">
      <c r="X931" s="67"/>
    </row>
    <row r="932" spans="24:24" ht="15.75" customHeight="1">
      <c r="X932" s="67"/>
    </row>
    <row r="933" spans="24:24" ht="15.75" customHeight="1">
      <c r="X933" s="67"/>
    </row>
    <row r="934" spans="24:24" ht="15.75" customHeight="1">
      <c r="X934" s="67"/>
    </row>
    <row r="935" spans="24:24" ht="15.75" customHeight="1">
      <c r="X935" s="67"/>
    </row>
    <row r="936" spans="24:24" ht="15.75" customHeight="1">
      <c r="X936" s="67"/>
    </row>
    <row r="937" spans="24:24" ht="15.75" customHeight="1">
      <c r="X937" s="67"/>
    </row>
    <row r="938" spans="24:24" ht="15.75" customHeight="1">
      <c r="X938" s="67"/>
    </row>
    <row r="939" spans="24:24" ht="15.75" customHeight="1">
      <c r="X939" s="67"/>
    </row>
    <row r="940" spans="24:24" ht="15.75" customHeight="1">
      <c r="X940" s="67"/>
    </row>
    <row r="941" spans="24:24" ht="15.75" customHeight="1">
      <c r="X941" s="67"/>
    </row>
    <row r="942" spans="24:24" ht="15.75" customHeight="1">
      <c r="X942" s="67"/>
    </row>
    <row r="943" spans="24:24" ht="15.75" customHeight="1">
      <c r="X943" s="67"/>
    </row>
    <row r="944" spans="24:24" ht="15.75" customHeight="1">
      <c r="X944" s="67"/>
    </row>
    <row r="945" spans="24:24" ht="15.75" customHeight="1">
      <c r="X945" s="67"/>
    </row>
    <row r="946" spans="24:24" ht="15.75" customHeight="1">
      <c r="X946" s="67"/>
    </row>
    <row r="947" spans="24:24" ht="15.75" customHeight="1">
      <c r="X947" s="67"/>
    </row>
    <row r="948" spans="24:24" ht="15.75" customHeight="1">
      <c r="X948" s="67"/>
    </row>
    <row r="949" spans="24:24" ht="15.75" customHeight="1">
      <c r="X949" s="67"/>
    </row>
    <row r="950" spans="24:24" ht="15.75" customHeight="1">
      <c r="X950" s="67"/>
    </row>
    <row r="951" spans="24:24" ht="15.75" customHeight="1">
      <c r="X951" s="67"/>
    </row>
    <row r="952" spans="24:24" ht="15.75" customHeight="1">
      <c r="X952" s="67"/>
    </row>
    <row r="953" spans="24:24" ht="15.75" customHeight="1">
      <c r="X953" s="67"/>
    </row>
    <row r="954" spans="24:24" ht="15.75" customHeight="1">
      <c r="X954" s="67"/>
    </row>
    <row r="955" spans="24:24" ht="15.75" customHeight="1">
      <c r="X955" s="67"/>
    </row>
    <row r="956" spans="24:24" ht="15.75" customHeight="1">
      <c r="X956" s="67"/>
    </row>
    <row r="957" spans="24:24" ht="15.75" customHeight="1">
      <c r="X957" s="67"/>
    </row>
    <row r="958" spans="24:24" ht="15.75" customHeight="1">
      <c r="X958" s="67"/>
    </row>
    <row r="959" spans="24:24" ht="15.75" customHeight="1">
      <c r="X959" s="67"/>
    </row>
    <row r="960" spans="24:24" ht="15.75" customHeight="1">
      <c r="X960" s="67"/>
    </row>
    <row r="961" spans="24:24" ht="15.75" customHeight="1">
      <c r="X961" s="67"/>
    </row>
    <row r="962" spans="24:24" ht="15.75" customHeight="1">
      <c r="X962" s="67"/>
    </row>
    <row r="963" spans="24:24" ht="15.75" customHeight="1">
      <c r="X963" s="67"/>
    </row>
    <row r="964" spans="24:24" ht="15.75" customHeight="1">
      <c r="X964" s="67"/>
    </row>
    <row r="965" spans="24:24" ht="15.75" customHeight="1">
      <c r="X965" s="67"/>
    </row>
    <row r="966" spans="24:24" ht="15.75" customHeight="1">
      <c r="X966" s="67"/>
    </row>
    <row r="967" spans="24:24" ht="15.75" customHeight="1">
      <c r="X967" s="67"/>
    </row>
    <row r="968" spans="24:24" ht="15.75" customHeight="1">
      <c r="X968" s="67"/>
    </row>
    <row r="969" spans="24:24" ht="15.75" customHeight="1">
      <c r="X969" s="67"/>
    </row>
    <row r="970" spans="24:24" ht="15.75" customHeight="1">
      <c r="X970" s="67"/>
    </row>
    <row r="971" spans="24:24" ht="15.75" customHeight="1">
      <c r="X971" s="67"/>
    </row>
    <row r="972" spans="24:24" ht="15.75" customHeight="1">
      <c r="X972" s="67"/>
    </row>
    <row r="973" spans="24:24" ht="15.75" customHeight="1">
      <c r="X973" s="67"/>
    </row>
    <row r="974" spans="24:24" ht="15.75" customHeight="1">
      <c r="X974" s="67"/>
    </row>
    <row r="975" spans="24:24" ht="15.75" customHeight="1">
      <c r="X975" s="67"/>
    </row>
    <row r="976" spans="24:24" ht="15.75" customHeight="1">
      <c r="X976" s="67"/>
    </row>
    <row r="977" spans="24:24" ht="15.75" customHeight="1">
      <c r="X977" s="67"/>
    </row>
    <row r="978" spans="24:24" ht="15.75" customHeight="1">
      <c r="X978" s="67"/>
    </row>
    <row r="979" spans="24:24" ht="15.75" customHeight="1">
      <c r="X979" s="67"/>
    </row>
    <row r="980" spans="24:24" ht="15.75" customHeight="1">
      <c r="X980" s="67"/>
    </row>
    <row r="981" spans="24:24" ht="15.75" customHeight="1">
      <c r="X981" s="67"/>
    </row>
    <row r="982" spans="24:24" ht="15.75" customHeight="1">
      <c r="X982" s="67"/>
    </row>
    <row r="983" spans="24:24" ht="15.75" customHeight="1">
      <c r="X983" s="67"/>
    </row>
    <row r="984" spans="24:24" ht="15.75" customHeight="1">
      <c r="X984" s="67"/>
    </row>
    <row r="985" spans="24:24" ht="15.75" customHeight="1">
      <c r="X985" s="67"/>
    </row>
    <row r="986" spans="24:24" ht="15.75" customHeight="1">
      <c r="X986" s="67"/>
    </row>
    <row r="987" spans="24:24" ht="15.75" customHeight="1">
      <c r="X987" s="67"/>
    </row>
    <row r="988" spans="24:24" ht="15.75" customHeight="1">
      <c r="X988" s="67"/>
    </row>
    <row r="989" spans="24:24" ht="15.75" customHeight="1">
      <c r="X989" s="67"/>
    </row>
    <row r="990" spans="24:24" ht="15.75" customHeight="1">
      <c r="X990" s="67"/>
    </row>
    <row r="991" spans="24:24" ht="15.75" customHeight="1">
      <c r="X991" s="67"/>
    </row>
    <row r="992" spans="24:24" ht="15.75" customHeight="1">
      <c r="X992" s="67"/>
    </row>
    <row r="993" spans="24:24" ht="15.75" customHeight="1">
      <c r="X993" s="67"/>
    </row>
    <row r="994" spans="24:24" ht="15.75" customHeight="1">
      <c r="X994" s="67"/>
    </row>
    <row r="995" spans="24:24" ht="15.75" customHeight="1">
      <c r="X995" s="67"/>
    </row>
    <row r="996" spans="24:24" ht="15.75" customHeight="1">
      <c r="X996" s="67"/>
    </row>
    <row r="997" spans="24:24" ht="15.75" customHeight="1">
      <c r="X997" s="67"/>
    </row>
    <row r="998" spans="24:24" ht="15.75" customHeight="1">
      <c r="X998" s="67"/>
    </row>
    <row r="999" spans="24:24" ht="15.75" customHeight="1">
      <c r="X999" s="67"/>
    </row>
    <row r="1000" spans="24:24" ht="15.75" customHeight="1">
      <c r="X1000" s="67"/>
    </row>
  </sheetData>
  <mergeCells count="174">
    <mergeCell ref="B28:B29"/>
    <mergeCell ref="W18:W19"/>
    <mergeCell ref="W16:W17"/>
    <mergeCell ref="W10:W11"/>
    <mergeCell ref="W8:W9"/>
    <mergeCell ref="W12:W13"/>
    <mergeCell ref="B7:AJ7"/>
    <mergeCell ref="B20:B21"/>
    <mergeCell ref="B14:B15"/>
    <mergeCell ref="Y20:AA21"/>
    <mergeCell ref="AB20:AD21"/>
    <mergeCell ref="AE20:AG21"/>
    <mergeCell ref="W20:W21"/>
    <mergeCell ref="H18:H19"/>
    <mergeCell ref="W14:W15"/>
    <mergeCell ref="Y14:AA15"/>
    <mergeCell ref="AB14:AD15"/>
    <mergeCell ref="AH14:AJ15"/>
    <mergeCell ref="Y18:AA19"/>
    <mergeCell ref="Y10:AA11"/>
    <mergeCell ref="Y8:AA9"/>
    <mergeCell ref="AE8:AG9"/>
    <mergeCell ref="Y12:AA13"/>
    <mergeCell ref="AB16:AD17"/>
    <mergeCell ref="Y16:AA17"/>
    <mergeCell ref="AH8:AJ9"/>
    <mergeCell ref="AH10:AJ11"/>
    <mergeCell ref="AE10:AG11"/>
    <mergeCell ref="AE16:AG17"/>
    <mergeCell ref="AE5:AG6"/>
    <mergeCell ref="AH20:AJ21"/>
    <mergeCell ref="AH12:AJ13"/>
    <mergeCell ref="AH18:AJ19"/>
    <mergeCell ref="AE12:AG13"/>
    <mergeCell ref="AE14:AG15"/>
    <mergeCell ref="AE18:AG19"/>
    <mergeCell ref="AB18:AD19"/>
    <mergeCell ref="AH16:AJ17"/>
    <mergeCell ref="AB10:AD11"/>
    <mergeCell ref="AB12:AD13"/>
    <mergeCell ref="AB4:AD4"/>
    <mergeCell ref="AB5:AD6"/>
    <mergeCell ref="AH5:AJ6"/>
    <mergeCell ref="AH4:AJ4"/>
    <mergeCell ref="AB8:AD9"/>
    <mergeCell ref="C10:G11"/>
    <mergeCell ref="C8:G9"/>
    <mergeCell ref="H12:H13"/>
    <mergeCell ref="H8:H9"/>
    <mergeCell ref="H10:H11"/>
    <mergeCell ref="C20:G21"/>
    <mergeCell ref="B22:G23"/>
    <mergeCell ref="H20:H21"/>
    <mergeCell ref="B10:B11"/>
    <mergeCell ref="B12:B13"/>
    <mergeCell ref="C18:G19"/>
    <mergeCell ref="C12:G13"/>
    <mergeCell ref="B8:B9"/>
    <mergeCell ref="C16:G17"/>
    <mergeCell ref="C14:G15"/>
    <mergeCell ref="H14:H15"/>
    <mergeCell ref="H16:H17"/>
    <mergeCell ref="B16:B17"/>
    <mergeCell ref="B18:B19"/>
    <mergeCell ref="H22:H23"/>
    <mergeCell ref="A27:A43"/>
    <mergeCell ref="B40:B41"/>
    <mergeCell ref="B38:B39"/>
    <mergeCell ref="D25:D26"/>
    <mergeCell ref="F25:F26"/>
    <mergeCell ref="E25:E26"/>
    <mergeCell ref="H26:I26"/>
    <mergeCell ref="H40:H41"/>
    <mergeCell ref="C40:G41"/>
    <mergeCell ref="B42:G43"/>
    <mergeCell ref="H42:H43"/>
    <mergeCell ref="C25:C26"/>
    <mergeCell ref="B30:B31"/>
    <mergeCell ref="C36:G37"/>
    <mergeCell ref="C38:G39"/>
    <mergeCell ref="H38:H39"/>
    <mergeCell ref="B36:B37"/>
    <mergeCell ref="B34:B35"/>
    <mergeCell ref="H25:I25"/>
    <mergeCell ref="C32:G33"/>
    <mergeCell ref="C34:G35"/>
    <mergeCell ref="H34:H35"/>
    <mergeCell ref="H36:H37"/>
    <mergeCell ref="H32:H33"/>
    <mergeCell ref="A7:A23"/>
    <mergeCell ref="G25:G26"/>
    <mergeCell ref="A24:B26"/>
    <mergeCell ref="B32:B33"/>
    <mergeCell ref="E5:E6"/>
    <mergeCell ref="F5:F6"/>
    <mergeCell ref="A1:C3"/>
    <mergeCell ref="D2:H3"/>
    <mergeCell ref="I2:T3"/>
    <mergeCell ref="D1:AH1"/>
    <mergeCell ref="W22:W23"/>
    <mergeCell ref="AE22:AG23"/>
    <mergeCell ref="AB22:AD23"/>
    <mergeCell ref="AH22:AJ23"/>
    <mergeCell ref="W25:W26"/>
    <mergeCell ref="Y24:AA24"/>
    <mergeCell ref="Y22:AA23"/>
    <mergeCell ref="Y25:AA26"/>
    <mergeCell ref="W30:W31"/>
    <mergeCell ref="AH25:AJ26"/>
    <mergeCell ref="AB24:AD24"/>
    <mergeCell ref="AB25:AD26"/>
    <mergeCell ref="AE25:AG26"/>
    <mergeCell ref="AE24:AG24"/>
    <mergeCell ref="AI1:AJ1"/>
    <mergeCell ref="D5:D6"/>
    <mergeCell ref="C5:C6"/>
    <mergeCell ref="A4:B6"/>
    <mergeCell ref="H5:I5"/>
    <mergeCell ref="H6:I6"/>
    <mergeCell ref="H4:I4"/>
    <mergeCell ref="G5:G6"/>
    <mergeCell ref="Y4:AA4"/>
    <mergeCell ref="Y5:AA6"/>
    <mergeCell ref="AI2:AJ2"/>
    <mergeCell ref="AI3:AJ3"/>
    <mergeCell ref="W2:AH3"/>
    <mergeCell ref="W5:W6"/>
    <mergeCell ref="AE4:AG4"/>
    <mergeCell ref="AH24:AJ24"/>
    <mergeCell ref="AE34:AG35"/>
    <mergeCell ref="AH32:AJ33"/>
    <mergeCell ref="AE32:AG33"/>
    <mergeCell ref="AB34:AD35"/>
    <mergeCell ref="AB32:AD33"/>
    <mergeCell ref="AH30:AJ31"/>
    <mergeCell ref="C30:G31"/>
    <mergeCell ref="C28:G29"/>
    <mergeCell ref="B27:AJ27"/>
    <mergeCell ref="AH28:AJ29"/>
    <mergeCell ref="W32:W33"/>
    <mergeCell ref="Y28:AA29"/>
    <mergeCell ref="W28:W29"/>
    <mergeCell ref="AE30:AG31"/>
    <mergeCell ref="Y30:AA31"/>
    <mergeCell ref="AB30:AD31"/>
    <mergeCell ref="AB28:AD29"/>
    <mergeCell ref="AE28:AG29"/>
    <mergeCell ref="H30:H31"/>
    <mergeCell ref="H28:H29"/>
    <mergeCell ref="AH34:AJ35"/>
    <mergeCell ref="W34:W35"/>
    <mergeCell ref="H24:I24"/>
    <mergeCell ref="W42:W43"/>
    <mergeCell ref="W40:W41"/>
    <mergeCell ref="Y40:AA41"/>
    <mergeCell ref="Y42:AA43"/>
    <mergeCell ref="AE42:AG43"/>
    <mergeCell ref="AH40:AJ41"/>
    <mergeCell ref="AH42:AJ43"/>
    <mergeCell ref="AE40:AG41"/>
    <mergeCell ref="Y32:AA33"/>
    <mergeCell ref="Y34:AA35"/>
    <mergeCell ref="AB42:AD43"/>
    <mergeCell ref="AB40:AD41"/>
    <mergeCell ref="Y38:AA39"/>
    <mergeCell ref="AB38:AD39"/>
    <mergeCell ref="AE38:AG39"/>
    <mergeCell ref="AH38:AJ39"/>
    <mergeCell ref="AB36:AD37"/>
    <mergeCell ref="Y36:AA37"/>
    <mergeCell ref="AE36:AG37"/>
    <mergeCell ref="AH36:AJ37"/>
    <mergeCell ref="W36:W37"/>
    <mergeCell ref="W38:W39"/>
  </mergeCells>
  <pageMargins left="0.70866141732283472" right="0.70866141732283472" top="0.74803149606299213" bottom="0.74803149606299213"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outlinePr summaryBelow="0" summaryRight="0"/>
  </sheetPr>
  <dimension ref="A1:AS1000"/>
  <sheetViews>
    <sheetView workbookViewId="0">
      <selection activeCell="B4" sqref="B4"/>
    </sheetView>
  </sheetViews>
  <sheetFormatPr baseColWidth="10" defaultColWidth="14.42578125" defaultRowHeight="15" customHeight="1"/>
  <cols>
    <col min="1" max="1" width="15.5703125" customWidth="1"/>
    <col min="2" max="2" width="5.42578125" customWidth="1"/>
    <col min="3" max="3" width="16.140625" customWidth="1"/>
    <col min="4" max="4" width="10.5703125" customWidth="1"/>
    <col min="5" max="5" width="9.7109375" customWidth="1"/>
    <col min="6" max="6" width="18.42578125" customWidth="1"/>
    <col min="7" max="7" width="12.5703125" customWidth="1"/>
    <col min="8" max="9" width="3.85546875" customWidth="1"/>
    <col min="10" max="21" width="9.85546875" customWidth="1"/>
    <col min="22" max="22" width="14.85546875" customWidth="1"/>
    <col min="23" max="23" width="9.42578125" customWidth="1"/>
    <col min="24" max="24" width="14.42578125" customWidth="1"/>
    <col min="25" max="26" width="17.28515625" customWidth="1"/>
    <col min="27" max="27" width="8.85546875" customWidth="1"/>
    <col min="28" max="30" width="16.42578125" customWidth="1"/>
    <col min="31" max="31" width="20.5703125" customWidth="1"/>
    <col min="32" max="32" width="19.85546875" customWidth="1"/>
    <col min="33" max="33" width="15.5703125" customWidth="1"/>
    <col min="34" max="36" width="7"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1980" t="s">
        <v>1857</v>
      </c>
      <c r="J2" s="1577"/>
      <c r="K2" s="1577"/>
      <c r="L2" s="1577"/>
      <c r="M2" s="1577"/>
      <c r="N2" s="1577"/>
      <c r="O2" s="1577"/>
      <c r="P2" s="1577"/>
      <c r="Q2" s="1577"/>
      <c r="R2" s="1577"/>
      <c r="S2" s="1577"/>
      <c r="T2" s="1578"/>
      <c r="U2" s="248" t="s">
        <v>47</v>
      </c>
      <c r="V2" s="590">
        <f t="shared" ref="V2:V3" si="0">+X5+X7+X31</f>
        <v>1</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1"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591">
        <f t="shared" si="0"/>
        <v>0.68408399999999991</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45" customHeight="1">
      <c r="A4" s="1967" t="s">
        <v>106</v>
      </c>
      <c r="B4" s="2117"/>
      <c r="C4" s="255"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101.25" customHeight="1">
      <c r="A5" s="1733"/>
      <c r="B5" s="1676"/>
      <c r="C5" s="2137" t="s">
        <v>1868</v>
      </c>
      <c r="D5" s="2049" t="s">
        <v>252</v>
      </c>
      <c r="E5" s="2051">
        <v>0.82</v>
      </c>
      <c r="F5" s="2049" t="s">
        <v>1869</v>
      </c>
      <c r="G5" s="2054" t="s">
        <v>254</v>
      </c>
      <c r="H5" s="2044" t="s">
        <v>47</v>
      </c>
      <c r="I5" s="2028"/>
      <c r="J5" s="826"/>
      <c r="K5" s="826"/>
      <c r="L5" s="826"/>
      <c r="M5" s="826"/>
      <c r="N5" s="826"/>
      <c r="O5" s="826"/>
      <c r="P5" s="826">
        <v>0.82</v>
      </c>
      <c r="Q5" s="826"/>
      <c r="R5" s="826"/>
      <c r="S5" s="826"/>
      <c r="T5" s="826"/>
      <c r="U5" s="826">
        <v>0.82</v>
      </c>
      <c r="V5" s="524">
        <f>(SUM(J5:U5)*100%/SUM(J5:U5))</f>
        <v>1</v>
      </c>
      <c r="W5" s="1964">
        <v>0.3</v>
      </c>
      <c r="X5" s="524">
        <f>+(V5/V5)*W5</f>
        <v>0.3</v>
      </c>
      <c r="Y5" s="1946" t="s">
        <v>1873</v>
      </c>
      <c r="Z5" s="1577"/>
      <c r="AA5" s="1578"/>
      <c r="AB5" s="1956" t="s">
        <v>1875</v>
      </c>
      <c r="AC5" s="1577"/>
      <c r="AD5" s="1578"/>
      <c r="AE5" s="1956" t="s">
        <v>1878</v>
      </c>
      <c r="AF5" s="1577"/>
      <c r="AG5" s="1578"/>
      <c r="AH5" s="1956"/>
      <c r="AI5" s="1577"/>
      <c r="AJ5" s="1747"/>
      <c r="AK5" s="264"/>
      <c r="AL5" s="264"/>
      <c r="AM5" s="264"/>
      <c r="AN5" s="264"/>
      <c r="AO5" s="264"/>
      <c r="AP5" s="264"/>
      <c r="AQ5" s="264"/>
      <c r="AR5" s="264"/>
      <c r="AS5" s="264"/>
    </row>
    <row r="6" spans="1:45" ht="101.25" customHeight="1">
      <c r="A6" s="1733"/>
      <c r="B6" s="1676"/>
      <c r="C6" s="1547"/>
      <c r="D6" s="2050"/>
      <c r="E6" s="1547"/>
      <c r="F6" s="2050"/>
      <c r="G6" s="2055"/>
      <c r="H6" s="2047" t="s">
        <v>78</v>
      </c>
      <c r="I6" s="2048"/>
      <c r="J6" s="828"/>
      <c r="K6" s="828"/>
      <c r="L6" s="828"/>
      <c r="M6" s="828"/>
      <c r="N6" s="828"/>
      <c r="O6" s="828"/>
      <c r="P6" s="533">
        <v>0.75</v>
      </c>
      <c r="Q6" s="828"/>
      <c r="R6" s="828"/>
      <c r="S6" s="828"/>
      <c r="T6" s="828"/>
      <c r="U6" s="830"/>
      <c r="V6" s="526">
        <f>IF(COUNTA(J6:U6)&gt;1,SUM(J6:U6)/2,LOOKUP(200%,J6:U6))</f>
        <v>0.75</v>
      </c>
      <c r="W6" s="1558"/>
      <c r="X6" s="524">
        <f>+V6/V5*W5</f>
        <v>0.22499999999999998</v>
      </c>
      <c r="Y6" s="1536"/>
      <c r="Z6" s="1547"/>
      <c r="AA6" s="1548"/>
      <c r="AB6" s="1536"/>
      <c r="AC6" s="1547"/>
      <c r="AD6" s="1548"/>
      <c r="AE6" s="1536"/>
      <c r="AF6" s="1547"/>
      <c r="AG6" s="1548"/>
      <c r="AH6" s="1536"/>
      <c r="AI6" s="1547"/>
      <c r="AJ6" s="1720"/>
      <c r="AK6" s="264"/>
      <c r="AL6" s="264"/>
      <c r="AM6" s="264"/>
      <c r="AN6" s="264"/>
      <c r="AO6" s="264"/>
      <c r="AP6" s="264"/>
      <c r="AQ6" s="264"/>
      <c r="AR6" s="264"/>
      <c r="AS6" s="264"/>
    </row>
    <row r="7" spans="1:45" ht="54" customHeight="1">
      <c r="A7" s="1733"/>
      <c r="B7" s="1676"/>
      <c r="C7" s="1547"/>
      <c r="D7" s="2049" t="s">
        <v>252</v>
      </c>
      <c r="E7" s="2051">
        <v>1</v>
      </c>
      <c r="F7" s="2049" t="s">
        <v>1879</v>
      </c>
      <c r="G7" s="2054" t="s">
        <v>254</v>
      </c>
      <c r="H7" s="2044" t="s">
        <v>47</v>
      </c>
      <c r="I7" s="2028"/>
      <c r="J7" s="600"/>
      <c r="K7" s="832">
        <v>1.15E-2</v>
      </c>
      <c r="L7" s="832">
        <v>9.7999999999999997E-3</v>
      </c>
      <c r="M7" s="834">
        <v>0.1308</v>
      </c>
      <c r="N7" s="834">
        <v>6.2199999999999998E-2</v>
      </c>
      <c r="O7" s="834">
        <v>3.4000000000000002E-2</v>
      </c>
      <c r="P7" s="834">
        <v>0.12470000000000001</v>
      </c>
      <c r="Q7" s="834">
        <v>0.2767</v>
      </c>
      <c r="R7" s="834">
        <v>2.7300000000000001E-2</v>
      </c>
      <c r="S7" s="834">
        <v>0.15920000000000001</v>
      </c>
      <c r="T7" s="834">
        <v>3.5400000000000001E-2</v>
      </c>
      <c r="U7" s="834">
        <v>0.12839999999999999</v>
      </c>
      <c r="V7" s="524">
        <f t="shared" ref="V7:V8" si="1">SUM(J7:U7)</f>
        <v>0.99999999999999989</v>
      </c>
      <c r="W7" s="1964">
        <v>0.3</v>
      </c>
      <c r="X7" s="524">
        <f>+(V7/V7)*W7</f>
        <v>0.3</v>
      </c>
      <c r="Y7" s="1946" t="s">
        <v>1882</v>
      </c>
      <c r="Z7" s="1577"/>
      <c r="AA7" s="1578"/>
      <c r="AB7" s="1956" t="s">
        <v>1884</v>
      </c>
      <c r="AC7" s="1577"/>
      <c r="AD7" s="1578"/>
      <c r="AE7" s="1956" t="s">
        <v>1885</v>
      </c>
      <c r="AF7" s="1577"/>
      <c r="AG7" s="1578"/>
      <c r="AH7" s="1956"/>
      <c r="AI7" s="1577"/>
      <c r="AJ7" s="1747"/>
      <c r="AK7" s="264"/>
      <c r="AL7" s="264"/>
      <c r="AM7" s="264"/>
      <c r="AN7" s="264"/>
      <c r="AO7" s="264"/>
      <c r="AP7" s="264"/>
      <c r="AQ7" s="264"/>
      <c r="AR7" s="264"/>
      <c r="AS7" s="264"/>
    </row>
    <row r="8" spans="1:45" ht="23.25" customHeight="1">
      <c r="A8" s="1549"/>
      <c r="B8" s="1677"/>
      <c r="C8" s="1550"/>
      <c r="D8" s="2050"/>
      <c r="E8" s="1547"/>
      <c r="F8" s="2050"/>
      <c r="G8" s="2055"/>
      <c r="H8" s="2047" t="s">
        <v>78</v>
      </c>
      <c r="I8" s="2048"/>
      <c r="J8" s="835"/>
      <c r="K8" s="836">
        <v>1.15E-2</v>
      </c>
      <c r="L8" s="836">
        <v>9.7999999999999997E-3</v>
      </c>
      <c r="M8" s="836">
        <v>0.1308</v>
      </c>
      <c r="N8" s="836">
        <v>6.2199999999999998E-2</v>
      </c>
      <c r="O8" s="836">
        <v>3.4000000000000002E-2</v>
      </c>
      <c r="P8" s="836">
        <v>0.12470000000000001</v>
      </c>
      <c r="Q8" s="836">
        <v>0.2767</v>
      </c>
      <c r="R8" s="836">
        <v>2.7300000000000001E-2</v>
      </c>
      <c r="S8" s="836"/>
      <c r="T8" s="836"/>
      <c r="U8" s="836"/>
      <c r="V8" s="526">
        <f t="shared" si="1"/>
        <v>0.67699999999999994</v>
      </c>
      <c r="W8" s="1558"/>
      <c r="X8" s="524">
        <f>+V8/V7*W7</f>
        <v>0.2031</v>
      </c>
      <c r="Y8" s="1536"/>
      <c r="Z8" s="1547"/>
      <c r="AA8" s="1548"/>
      <c r="AB8" s="1536"/>
      <c r="AC8" s="1547"/>
      <c r="AD8" s="1548"/>
      <c r="AE8" s="1536"/>
      <c r="AF8" s="1547"/>
      <c r="AG8" s="1548"/>
      <c r="AH8" s="1536"/>
      <c r="AI8" s="1547"/>
      <c r="AJ8" s="1720"/>
      <c r="AK8" s="264"/>
      <c r="AL8" s="264"/>
      <c r="AM8" s="264"/>
      <c r="AN8" s="264"/>
      <c r="AO8" s="264"/>
      <c r="AP8" s="264"/>
      <c r="AQ8" s="264"/>
      <c r="AR8" s="264"/>
      <c r="AS8" s="264"/>
    </row>
    <row r="9" spans="1:45" ht="17.25" customHeight="1">
      <c r="A9" s="1974" t="s">
        <v>1887</v>
      </c>
      <c r="B9" s="2046" t="s">
        <v>34</v>
      </c>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49"/>
      <c r="AK9" s="264"/>
      <c r="AL9" s="264"/>
      <c r="AM9" s="264"/>
      <c r="AN9" s="264"/>
      <c r="AO9" s="264"/>
      <c r="AP9" s="264"/>
      <c r="AQ9" s="264"/>
      <c r="AR9" s="264"/>
      <c r="AS9" s="264"/>
    </row>
    <row r="10" spans="1:45" ht="172.5" customHeight="1">
      <c r="A10" s="1539"/>
      <c r="B10" s="1934">
        <v>1</v>
      </c>
      <c r="C10" s="1928" t="s">
        <v>1893</v>
      </c>
      <c r="D10" s="1577"/>
      <c r="E10" s="1577"/>
      <c r="F10" s="1577"/>
      <c r="G10" s="1578"/>
      <c r="H10" s="1926" t="s">
        <v>79</v>
      </c>
      <c r="I10" s="527" t="s">
        <v>47</v>
      </c>
      <c r="J10" s="523"/>
      <c r="K10" s="523">
        <v>6.8750000000000006E-2</v>
      </c>
      <c r="L10" s="523">
        <v>1.8749999999999999E-2</v>
      </c>
      <c r="M10" s="523">
        <v>0.125</v>
      </c>
      <c r="N10" s="523">
        <v>9.375E-2</v>
      </c>
      <c r="O10" s="523">
        <v>0.14374999999999999</v>
      </c>
      <c r="P10" s="523">
        <v>0.11875000000000001</v>
      </c>
      <c r="Q10" s="523">
        <v>0.125</v>
      </c>
      <c r="R10" s="523">
        <v>4.3749999999999997E-2</v>
      </c>
      <c r="S10" s="523">
        <v>0.05</v>
      </c>
      <c r="T10" s="523">
        <v>1.2500000000000001E-2</v>
      </c>
      <c r="U10" s="523">
        <v>0.2</v>
      </c>
      <c r="V10" s="529">
        <f t="shared" ref="V10:V29" si="2">SUM(J10:U10)</f>
        <v>1</v>
      </c>
      <c r="W10" s="2029">
        <v>0.1</v>
      </c>
      <c r="X10" s="288">
        <f>V10*W10</f>
        <v>0.1</v>
      </c>
      <c r="Y10" s="1946" t="s">
        <v>1895</v>
      </c>
      <c r="Z10" s="1577"/>
      <c r="AA10" s="1578"/>
      <c r="AB10" s="1946" t="s">
        <v>1897</v>
      </c>
      <c r="AC10" s="1577"/>
      <c r="AD10" s="1578"/>
      <c r="AE10" s="1946" t="s">
        <v>1900</v>
      </c>
      <c r="AF10" s="1577"/>
      <c r="AG10" s="1578"/>
      <c r="AH10" s="2045"/>
      <c r="AI10" s="1577"/>
      <c r="AJ10" s="1747"/>
      <c r="AK10" s="264"/>
      <c r="AL10" s="264"/>
      <c r="AM10" s="264"/>
      <c r="AN10" s="264"/>
      <c r="AO10" s="264"/>
      <c r="AP10" s="264"/>
      <c r="AQ10" s="264"/>
      <c r="AR10" s="264"/>
      <c r="AS10" s="264"/>
    </row>
    <row r="11" spans="1:45" ht="172.5" customHeight="1">
      <c r="A11" s="1539"/>
      <c r="B11" s="1558"/>
      <c r="C11" s="1557"/>
      <c r="D11" s="1579"/>
      <c r="E11" s="1579"/>
      <c r="F11" s="1579"/>
      <c r="G11" s="1580"/>
      <c r="H11" s="1930"/>
      <c r="I11" s="531" t="s">
        <v>48</v>
      </c>
      <c r="J11" s="525"/>
      <c r="K11" s="525">
        <v>6.8750000000000006E-2</v>
      </c>
      <c r="L11" s="525">
        <v>1.8749999999999999E-2</v>
      </c>
      <c r="M11" s="533">
        <v>0.125</v>
      </c>
      <c r="N11" s="533">
        <v>9.375E-2</v>
      </c>
      <c r="O11" s="533">
        <v>0.14374999999999999</v>
      </c>
      <c r="P11" s="533">
        <v>0.11875000000000001</v>
      </c>
      <c r="Q11" s="533">
        <v>0.125</v>
      </c>
      <c r="R11" s="533">
        <v>4.3749999999999997E-2</v>
      </c>
      <c r="S11" s="525"/>
      <c r="T11" s="525"/>
      <c r="U11" s="525"/>
      <c r="V11" s="534">
        <f t="shared" si="2"/>
        <v>0.73749999999999993</v>
      </c>
      <c r="W11" s="2030"/>
      <c r="X11" s="296">
        <f>+V11*W10</f>
        <v>7.3749999999999996E-2</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74.25" customHeight="1">
      <c r="A12" s="1539"/>
      <c r="B12" s="1934">
        <v>2</v>
      </c>
      <c r="C12" s="1928" t="s">
        <v>1903</v>
      </c>
      <c r="D12" s="1577"/>
      <c r="E12" s="1577"/>
      <c r="F12" s="1577"/>
      <c r="G12" s="1578"/>
      <c r="H12" s="1926" t="s">
        <v>79</v>
      </c>
      <c r="I12" s="527" t="s">
        <v>47</v>
      </c>
      <c r="J12" s="528">
        <v>0</v>
      </c>
      <c r="K12" s="523">
        <v>0</v>
      </c>
      <c r="L12" s="523">
        <v>0</v>
      </c>
      <c r="M12" s="523">
        <v>0</v>
      </c>
      <c r="N12" s="523">
        <v>0</v>
      </c>
      <c r="O12" s="523">
        <v>0</v>
      </c>
      <c r="P12" s="523">
        <v>0</v>
      </c>
      <c r="Q12" s="523">
        <v>0.46499999999999997</v>
      </c>
      <c r="R12" s="523">
        <v>0</v>
      </c>
      <c r="S12" s="523">
        <v>0.16500000000000001</v>
      </c>
      <c r="T12" s="523">
        <v>0.2</v>
      </c>
      <c r="U12" s="523">
        <v>0.17</v>
      </c>
      <c r="V12" s="529">
        <f t="shared" si="2"/>
        <v>1</v>
      </c>
      <c r="W12" s="2029">
        <v>0.1</v>
      </c>
      <c r="X12" s="288">
        <f>V12*W12</f>
        <v>0.1</v>
      </c>
      <c r="Y12" s="1946" t="s">
        <v>809</v>
      </c>
      <c r="Z12" s="1577"/>
      <c r="AA12" s="1578"/>
      <c r="AB12" s="1946" t="s">
        <v>809</v>
      </c>
      <c r="AC12" s="1577"/>
      <c r="AD12" s="1578"/>
      <c r="AE12" s="1946" t="s">
        <v>1906</v>
      </c>
      <c r="AF12" s="1577"/>
      <c r="AG12" s="1578"/>
      <c r="AH12" s="2045"/>
      <c r="AI12" s="1577"/>
      <c r="AJ12" s="1747"/>
      <c r="AK12" s="264"/>
      <c r="AL12" s="264"/>
      <c r="AM12" s="264"/>
      <c r="AN12" s="264"/>
      <c r="AO12" s="264"/>
      <c r="AP12" s="264"/>
      <c r="AQ12" s="264"/>
      <c r="AR12" s="264"/>
      <c r="AS12" s="264"/>
    </row>
    <row r="13" spans="1:45" ht="74.25" customHeight="1">
      <c r="A13" s="1539"/>
      <c r="B13" s="1558"/>
      <c r="C13" s="1557"/>
      <c r="D13" s="1579"/>
      <c r="E13" s="1579"/>
      <c r="F13" s="1579"/>
      <c r="G13" s="1580"/>
      <c r="H13" s="1930"/>
      <c r="I13" s="531" t="s">
        <v>48</v>
      </c>
      <c r="J13" s="532"/>
      <c r="K13" s="525"/>
      <c r="L13" s="525"/>
      <c r="M13" s="525"/>
      <c r="N13" s="525"/>
      <c r="O13" s="525"/>
      <c r="P13" s="525"/>
      <c r="Q13" s="533">
        <v>0.46500000000000002</v>
      </c>
      <c r="R13" s="525"/>
      <c r="S13" s="525"/>
      <c r="T13" s="525"/>
      <c r="U13" s="525"/>
      <c r="V13" s="534">
        <f t="shared" si="2"/>
        <v>0.46500000000000002</v>
      </c>
      <c r="W13" s="2030"/>
      <c r="X13" s="296">
        <f>+V13*W12</f>
        <v>4.6500000000000007E-2</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48" customHeight="1">
      <c r="A14" s="1539"/>
      <c r="B14" s="1934">
        <v>3</v>
      </c>
      <c r="C14" s="1928" t="s">
        <v>1912</v>
      </c>
      <c r="D14" s="1577"/>
      <c r="E14" s="1577"/>
      <c r="F14" s="1577"/>
      <c r="G14" s="1578"/>
      <c r="H14" s="1926" t="s">
        <v>79</v>
      </c>
      <c r="I14" s="527" t="s">
        <v>47</v>
      </c>
      <c r="J14" s="528"/>
      <c r="K14" s="523"/>
      <c r="L14" s="523"/>
      <c r="M14" s="523">
        <v>0.33</v>
      </c>
      <c r="N14" s="523"/>
      <c r="O14" s="523"/>
      <c r="P14" s="523">
        <v>0.33</v>
      </c>
      <c r="Q14" s="523"/>
      <c r="R14" s="523"/>
      <c r="S14" s="523">
        <v>0.34</v>
      </c>
      <c r="T14" s="523"/>
      <c r="U14" s="523"/>
      <c r="V14" s="529">
        <f t="shared" si="2"/>
        <v>1</v>
      </c>
      <c r="W14" s="2029">
        <v>0.1</v>
      </c>
      <c r="X14" s="288">
        <f>V14*W14</f>
        <v>0.1</v>
      </c>
      <c r="Y14" s="1946" t="s">
        <v>1914</v>
      </c>
      <c r="Z14" s="1577"/>
      <c r="AA14" s="1578"/>
      <c r="AB14" s="1946" t="s">
        <v>1915</v>
      </c>
      <c r="AC14" s="1577"/>
      <c r="AD14" s="1578"/>
      <c r="AE14" s="2045"/>
      <c r="AF14" s="1577"/>
      <c r="AG14" s="1578"/>
      <c r="AH14" s="2045"/>
      <c r="AI14" s="1577"/>
      <c r="AJ14" s="1747"/>
      <c r="AK14" s="264"/>
      <c r="AL14" s="264"/>
      <c r="AM14" s="264"/>
      <c r="AN14" s="264"/>
      <c r="AO14" s="264"/>
      <c r="AP14" s="264"/>
      <c r="AQ14" s="264"/>
      <c r="AR14" s="264"/>
      <c r="AS14" s="264"/>
    </row>
    <row r="15" spans="1:45" ht="48" customHeight="1">
      <c r="A15" s="1539"/>
      <c r="B15" s="1558"/>
      <c r="C15" s="1557"/>
      <c r="D15" s="1579"/>
      <c r="E15" s="1579"/>
      <c r="F15" s="1579"/>
      <c r="G15" s="1580"/>
      <c r="H15" s="1930"/>
      <c r="I15" s="531" t="s">
        <v>48</v>
      </c>
      <c r="J15" s="532"/>
      <c r="K15" s="525"/>
      <c r="L15" s="525"/>
      <c r="M15" s="533">
        <v>0.33</v>
      </c>
      <c r="N15" s="525"/>
      <c r="O15" s="525"/>
      <c r="P15" s="533">
        <v>0.33</v>
      </c>
      <c r="Q15" s="525"/>
      <c r="R15" s="525"/>
      <c r="S15" s="525"/>
      <c r="T15" s="525"/>
      <c r="U15" s="525"/>
      <c r="V15" s="534">
        <f t="shared" si="2"/>
        <v>0.66</v>
      </c>
      <c r="W15" s="2030"/>
      <c r="X15" s="296">
        <f>+V15*W14</f>
        <v>6.6000000000000003E-2</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85.5" customHeight="1">
      <c r="A16" s="1539"/>
      <c r="B16" s="1934">
        <v>4</v>
      </c>
      <c r="C16" s="2136" t="s">
        <v>1917</v>
      </c>
      <c r="D16" s="1577"/>
      <c r="E16" s="1577"/>
      <c r="F16" s="1577"/>
      <c r="G16" s="1578"/>
      <c r="H16" s="1926" t="s">
        <v>79</v>
      </c>
      <c r="I16" s="527" t="s">
        <v>47</v>
      </c>
      <c r="J16" s="528"/>
      <c r="K16" s="523"/>
      <c r="L16" s="523"/>
      <c r="M16" s="523">
        <v>0.33</v>
      </c>
      <c r="N16" s="523"/>
      <c r="O16" s="523"/>
      <c r="P16" s="523"/>
      <c r="Q16" s="523">
        <v>0.33</v>
      </c>
      <c r="R16" s="523"/>
      <c r="S16" s="523">
        <v>0.34</v>
      </c>
      <c r="T16" s="523"/>
      <c r="U16" s="523"/>
      <c r="V16" s="529">
        <f t="shared" si="2"/>
        <v>1</v>
      </c>
      <c r="W16" s="2029">
        <v>0.05</v>
      </c>
      <c r="X16" s="288">
        <f>V16*W16</f>
        <v>0.05</v>
      </c>
      <c r="Y16" s="1946" t="s">
        <v>1919</v>
      </c>
      <c r="Z16" s="1577"/>
      <c r="AA16" s="1578"/>
      <c r="AB16" s="1946" t="s">
        <v>1920</v>
      </c>
      <c r="AC16" s="1577"/>
      <c r="AD16" s="1578"/>
      <c r="AE16" s="1946" t="s">
        <v>1921</v>
      </c>
      <c r="AF16" s="1577"/>
      <c r="AG16" s="1578"/>
      <c r="AH16" s="2045"/>
      <c r="AI16" s="1577"/>
      <c r="AJ16" s="1747"/>
      <c r="AK16" s="264"/>
      <c r="AL16" s="264"/>
      <c r="AM16" s="264"/>
      <c r="AN16" s="264"/>
      <c r="AO16" s="264"/>
      <c r="AP16" s="264"/>
      <c r="AQ16" s="264"/>
      <c r="AR16" s="264"/>
      <c r="AS16" s="264"/>
    </row>
    <row r="17" spans="1:45" ht="69.75" customHeight="1">
      <c r="A17" s="1539"/>
      <c r="B17" s="1558"/>
      <c r="C17" s="1557"/>
      <c r="D17" s="1579"/>
      <c r="E17" s="1579"/>
      <c r="F17" s="1579"/>
      <c r="G17" s="1580"/>
      <c r="H17" s="1930"/>
      <c r="I17" s="531" t="s">
        <v>48</v>
      </c>
      <c r="J17" s="532"/>
      <c r="K17" s="525"/>
      <c r="L17" s="525"/>
      <c r="M17" s="533">
        <v>0.33</v>
      </c>
      <c r="N17" s="525"/>
      <c r="O17" s="525"/>
      <c r="P17" s="525"/>
      <c r="Q17" s="533">
        <v>0.33</v>
      </c>
      <c r="R17" s="525"/>
      <c r="S17" s="525"/>
      <c r="T17" s="525"/>
      <c r="U17" s="525"/>
      <c r="V17" s="534">
        <f t="shared" si="2"/>
        <v>0.66</v>
      </c>
      <c r="W17" s="2030"/>
      <c r="X17" s="296">
        <f>+V17*W16</f>
        <v>3.3000000000000002E-2</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93.75" customHeight="1">
      <c r="A18" s="1539"/>
      <c r="B18" s="1934">
        <v>5</v>
      </c>
      <c r="C18" s="2140" t="s">
        <v>1925</v>
      </c>
      <c r="D18" s="1577"/>
      <c r="E18" s="1577"/>
      <c r="F18" s="1577"/>
      <c r="G18" s="1578"/>
      <c r="H18" s="1926" t="s">
        <v>79</v>
      </c>
      <c r="I18" s="527" t="s">
        <v>47</v>
      </c>
      <c r="J18" s="528">
        <v>0</v>
      </c>
      <c r="K18" s="523">
        <v>0</v>
      </c>
      <c r="L18" s="523">
        <v>0.04</v>
      </c>
      <c r="M18" s="523">
        <v>0</v>
      </c>
      <c r="N18" s="523">
        <v>0.27999999999999997</v>
      </c>
      <c r="O18" s="523">
        <v>0.06</v>
      </c>
      <c r="P18" s="523">
        <v>0.3</v>
      </c>
      <c r="Q18" s="523">
        <v>0.04</v>
      </c>
      <c r="R18" s="523">
        <v>0.12</v>
      </c>
      <c r="S18" s="523">
        <v>0.06</v>
      </c>
      <c r="T18" s="523">
        <v>0</v>
      </c>
      <c r="U18" s="523">
        <v>0.1</v>
      </c>
      <c r="V18" s="529">
        <f t="shared" si="2"/>
        <v>0.99999999999999989</v>
      </c>
      <c r="W18" s="2029">
        <v>0.1</v>
      </c>
      <c r="X18" s="288">
        <f>V18*W18</f>
        <v>9.9999999999999992E-2</v>
      </c>
      <c r="Y18" s="1946" t="s">
        <v>1926</v>
      </c>
      <c r="Z18" s="1577"/>
      <c r="AA18" s="1578"/>
      <c r="AB18" s="1946" t="s">
        <v>1927</v>
      </c>
      <c r="AC18" s="1577"/>
      <c r="AD18" s="1578"/>
      <c r="AE18" s="2138" t="s">
        <v>1928</v>
      </c>
      <c r="AF18" s="1577"/>
      <c r="AG18" s="1578"/>
      <c r="AH18" s="2045"/>
      <c r="AI18" s="1577"/>
      <c r="AJ18" s="1747"/>
      <c r="AK18" s="264"/>
      <c r="AL18" s="264"/>
      <c r="AM18" s="264"/>
      <c r="AN18" s="264"/>
      <c r="AO18" s="264"/>
      <c r="AP18" s="264"/>
      <c r="AQ18" s="264"/>
      <c r="AR18" s="264"/>
      <c r="AS18" s="264"/>
    </row>
    <row r="19" spans="1:45" ht="65.25" customHeight="1">
      <c r="A19" s="1539"/>
      <c r="B19" s="1558"/>
      <c r="C19" s="1557"/>
      <c r="D19" s="1579"/>
      <c r="E19" s="1579"/>
      <c r="F19" s="1579"/>
      <c r="G19" s="1580"/>
      <c r="H19" s="1930"/>
      <c r="I19" s="531" t="s">
        <v>48</v>
      </c>
      <c r="J19" s="532"/>
      <c r="K19" s="525"/>
      <c r="L19" s="533">
        <v>0.04</v>
      </c>
      <c r="M19" s="525"/>
      <c r="N19" s="533">
        <v>0.28000000000000003</v>
      </c>
      <c r="O19" s="533">
        <v>0.06</v>
      </c>
      <c r="P19" s="533"/>
      <c r="Q19" s="533"/>
      <c r="R19" s="533"/>
      <c r="S19" s="525"/>
      <c r="T19" s="525"/>
      <c r="U19" s="525"/>
      <c r="V19" s="534">
        <f t="shared" si="2"/>
        <v>0.38</v>
      </c>
      <c r="W19" s="2030"/>
      <c r="X19" s="296">
        <f>+V19*W18</f>
        <v>3.8000000000000006E-2</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112.5" customHeight="1">
      <c r="A20" s="1539"/>
      <c r="B20" s="1934">
        <v>6</v>
      </c>
      <c r="C20" s="1928" t="s">
        <v>1929</v>
      </c>
      <c r="D20" s="1577"/>
      <c r="E20" s="1577"/>
      <c r="F20" s="1577"/>
      <c r="G20" s="1578"/>
      <c r="H20" s="1926" t="s">
        <v>79</v>
      </c>
      <c r="I20" s="527" t="s">
        <v>47</v>
      </c>
      <c r="J20" s="528">
        <v>0</v>
      </c>
      <c r="K20" s="523"/>
      <c r="L20" s="523">
        <v>0</v>
      </c>
      <c r="M20" s="523">
        <v>0</v>
      </c>
      <c r="N20" s="523">
        <v>0</v>
      </c>
      <c r="O20" s="523"/>
      <c r="P20" s="523">
        <v>0</v>
      </c>
      <c r="Q20" s="523">
        <v>0.7</v>
      </c>
      <c r="R20" s="523">
        <v>0</v>
      </c>
      <c r="S20" s="523">
        <v>0</v>
      </c>
      <c r="T20" s="523">
        <v>0</v>
      </c>
      <c r="U20" s="523">
        <v>0.3</v>
      </c>
      <c r="V20" s="529">
        <f t="shared" si="2"/>
        <v>1</v>
      </c>
      <c r="W20" s="2029">
        <v>0.1</v>
      </c>
      <c r="X20" s="288">
        <f>V20*W20</f>
        <v>0.1</v>
      </c>
      <c r="Y20" s="2021" t="s">
        <v>1919</v>
      </c>
      <c r="Z20" s="1577"/>
      <c r="AA20" s="1578"/>
      <c r="AB20" s="1946" t="s">
        <v>1930</v>
      </c>
      <c r="AC20" s="1577"/>
      <c r="AD20" s="1578"/>
      <c r="AE20" s="1946" t="s">
        <v>1931</v>
      </c>
      <c r="AF20" s="1577"/>
      <c r="AG20" s="1578"/>
      <c r="AH20" s="2045"/>
      <c r="AI20" s="1577"/>
      <c r="AJ20" s="1747"/>
      <c r="AK20" s="264"/>
      <c r="AL20" s="264"/>
      <c r="AM20" s="264"/>
      <c r="AN20" s="264"/>
      <c r="AO20" s="264"/>
      <c r="AP20" s="264"/>
      <c r="AQ20" s="264"/>
      <c r="AR20" s="264"/>
      <c r="AS20" s="264"/>
    </row>
    <row r="21" spans="1:45" ht="112.5" customHeight="1">
      <c r="A21" s="1539"/>
      <c r="B21" s="1558"/>
      <c r="C21" s="1557"/>
      <c r="D21" s="1579"/>
      <c r="E21" s="1579"/>
      <c r="F21" s="1579"/>
      <c r="G21" s="1580"/>
      <c r="H21" s="1930"/>
      <c r="I21" s="531" t="s">
        <v>48</v>
      </c>
      <c r="J21" s="532"/>
      <c r="K21" s="525"/>
      <c r="L21" s="525"/>
      <c r="M21" s="525"/>
      <c r="N21" s="533">
        <v>1</v>
      </c>
      <c r="O21" s="533"/>
      <c r="P21" s="525"/>
      <c r="Q21" s="525"/>
      <c r="R21" s="525"/>
      <c r="S21" s="525"/>
      <c r="T21" s="525"/>
      <c r="U21" s="525"/>
      <c r="V21" s="534">
        <f t="shared" si="2"/>
        <v>1</v>
      </c>
      <c r="W21" s="2030"/>
      <c r="X21" s="296">
        <f>+V21*W20</f>
        <v>0.1</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56.25" customHeight="1">
      <c r="A22" s="1539"/>
      <c r="B22" s="1934">
        <v>7</v>
      </c>
      <c r="C22" s="1928" t="s">
        <v>1932</v>
      </c>
      <c r="D22" s="1577"/>
      <c r="E22" s="1577"/>
      <c r="F22" s="1577"/>
      <c r="G22" s="1578"/>
      <c r="H22" s="1926" t="s">
        <v>79</v>
      </c>
      <c r="I22" s="527" t="s">
        <v>47</v>
      </c>
      <c r="J22" s="528"/>
      <c r="K22" s="523"/>
      <c r="L22" s="523"/>
      <c r="M22" s="523"/>
      <c r="N22" s="523"/>
      <c r="O22" s="523">
        <v>0.5</v>
      </c>
      <c r="P22" s="523"/>
      <c r="Q22" s="523"/>
      <c r="R22" s="523"/>
      <c r="S22" s="523"/>
      <c r="T22" s="523">
        <v>0.5</v>
      </c>
      <c r="U22" s="523"/>
      <c r="V22" s="529">
        <f t="shared" si="2"/>
        <v>1</v>
      </c>
      <c r="W22" s="2029">
        <v>0.1</v>
      </c>
      <c r="X22" s="288">
        <f>V22*W22</f>
        <v>0.1</v>
      </c>
      <c r="Y22" s="2045" t="s">
        <v>1919</v>
      </c>
      <c r="Z22" s="1577"/>
      <c r="AA22" s="1578"/>
      <c r="AB22" s="1946" t="s">
        <v>1933</v>
      </c>
      <c r="AC22" s="1577"/>
      <c r="AD22" s="1578"/>
      <c r="AE22" s="1946" t="s">
        <v>1934</v>
      </c>
      <c r="AF22" s="1577"/>
      <c r="AG22" s="1578"/>
      <c r="AH22" s="2045"/>
      <c r="AI22" s="1577"/>
      <c r="AJ22" s="1747"/>
      <c r="AK22" s="264"/>
      <c r="AL22" s="264"/>
      <c r="AM22" s="264"/>
      <c r="AN22" s="264"/>
      <c r="AO22" s="264"/>
      <c r="AP22" s="264"/>
      <c r="AQ22" s="264"/>
      <c r="AR22" s="264"/>
      <c r="AS22" s="264"/>
    </row>
    <row r="23" spans="1:45" ht="42.75" customHeight="1">
      <c r="A23" s="1539"/>
      <c r="B23" s="1558"/>
      <c r="C23" s="1557"/>
      <c r="D23" s="1579"/>
      <c r="E23" s="1579"/>
      <c r="F23" s="1579"/>
      <c r="G23" s="1580"/>
      <c r="H23" s="1930"/>
      <c r="I23" s="531" t="s">
        <v>48</v>
      </c>
      <c r="J23" s="532"/>
      <c r="K23" s="525"/>
      <c r="L23" s="525"/>
      <c r="M23" s="525"/>
      <c r="N23" s="525"/>
      <c r="O23" s="533">
        <v>0.5</v>
      </c>
      <c r="P23" s="525"/>
      <c r="Q23" s="525"/>
      <c r="R23" s="525"/>
      <c r="S23" s="525"/>
      <c r="T23" s="525"/>
      <c r="U23" s="525"/>
      <c r="V23" s="534">
        <f t="shared" si="2"/>
        <v>0.5</v>
      </c>
      <c r="W23" s="2030"/>
      <c r="X23" s="296">
        <f>+V23*W22</f>
        <v>0.05</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69" customHeight="1">
      <c r="A24" s="1539"/>
      <c r="B24" s="1934">
        <v>8</v>
      </c>
      <c r="C24" s="1928" t="s">
        <v>1935</v>
      </c>
      <c r="D24" s="1577"/>
      <c r="E24" s="1577"/>
      <c r="F24" s="1577"/>
      <c r="G24" s="1578"/>
      <c r="H24" s="1926" t="s">
        <v>79</v>
      </c>
      <c r="I24" s="527" t="s">
        <v>47</v>
      </c>
      <c r="J24" s="528"/>
      <c r="K24" s="523">
        <v>0.2</v>
      </c>
      <c r="L24" s="523"/>
      <c r="M24" s="523"/>
      <c r="N24" s="523"/>
      <c r="O24" s="523"/>
      <c r="P24" s="523">
        <v>0.4</v>
      </c>
      <c r="Q24" s="523"/>
      <c r="R24" s="523"/>
      <c r="S24" s="523"/>
      <c r="T24" s="523"/>
      <c r="U24" s="523">
        <v>0.4</v>
      </c>
      <c r="V24" s="529">
        <f t="shared" si="2"/>
        <v>1</v>
      </c>
      <c r="W24" s="2029">
        <v>0.2</v>
      </c>
      <c r="X24" s="288">
        <f>V24*W24</f>
        <v>0.2</v>
      </c>
      <c r="Y24" s="1946" t="s">
        <v>1936</v>
      </c>
      <c r="Z24" s="1577"/>
      <c r="AA24" s="1578"/>
      <c r="AB24" s="1946" t="s">
        <v>1937</v>
      </c>
      <c r="AC24" s="1577"/>
      <c r="AD24" s="1578"/>
      <c r="AE24" s="1946" t="s">
        <v>1938</v>
      </c>
      <c r="AF24" s="1577"/>
      <c r="AG24" s="1578"/>
      <c r="AH24" s="2045"/>
      <c r="AI24" s="1577"/>
      <c r="AJ24" s="1747"/>
      <c r="AK24" s="264"/>
      <c r="AL24" s="264"/>
      <c r="AM24" s="264"/>
      <c r="AN24" s="264"/>
      <c r="AO24" s="264"/>
      <c r="AP24" s="264"/>
      <c r="AQ24" s="264"/>
      <c r="AR24" s="264"/>
      <c r="AS24" s="264"/>
    </row>
    <row r="25" spans="1:45" ht="63.75" customHeight="1">
      <c r="A25" s="1539"/>
      <c r="B25" s="1558"/>
      <c r="C25" s="1557"/>
      <c r="D25" s="1579"/>
      <c r="E25" s="1579"/>
      <c r="F25" s="1579"/>
      <c r="G25" s="1580"/>
      <c r="H25" s="1930"/>
      <c r="I25" s="531" t="s">
        <v>48</v>
      </c>
      <c r="J25" s="532"/>
      <c r="K25" s="533">
        <v>0.2</v>
      </c>
      <c r="L25" s="525"/>
      <c r="M25" s="525"/>
      <c r="N25" s="525"/>
      <c r="O25" s="525"/>
      <c r="P25" s="533">
        <v>0.4</v>
      </c>
      <c r="Q25" s="525"/>
      <c r="R25" s="525"/>
      <c r="S25" s="525"/>
      <c r="T25" s="525"/>
      <c r="U25" s="525"/>
      <c r="V25" s="534">
        <f t="shared" si="2"/>
        <v>0.60000000000000009</v>
      </c>
      <c r="W25" s="2030"/>
      <c r="X25" s="296">
        <f>+V25*W24</f>
        <v>0.12000000000000002</v>
      </c>
      <c r="Y25" s="1557"/>
      <c r="Z25" s="1579"/>
      <c r="AA25" s="1580"/>
      <c r="AB25" s="1557"/>
      <c r="AC25" s="1579"/>
      <c r="AD25" s="1580"/>
      <c r="AE25" s="1557"/>
      <c r="AF25" s="1579"/>
      <c r="AG25" s="1580"/>
      <c r="AH25" s="1557"/>
      <c r="AI25" s="1579"/>
      <c r="AJ25" s="1923"/>
      <c r="AK25" s="264"/>
      <c r="AL25" s="264"/>
      <c r="AM25" s="264"/>
      <c r="AN25" s="264"/>
      <c r="AO25" s="264"/>
      <c r="AP25" s="264"/>
      <c r="AQ25" s="264"/>
      <c r="AR25" s="264"/>
      <c r="AS25" s="264"/>
    </row>
    <row r="26" spans="1:45" ht="67.5" customHeight="1">
      <c r="A26" s="1539"/>
      <c r="B26" s="1934">
        <v>9</v>
      </c>
      <c r="C26" s="2136" t="s">
        <v>1939</v>
      </c>
      <c r="D26" s="1577"/>
      <c r="E26" s="1577"/>
      <c r="F26" s="1577"/>
      <c r="G26" s="1578"/>
      <c r="H26" s="1926" t="s">
        <v>79</v>
      </c>
      <c r="I26" s="527" t="s">
        <v>47</v>
      </c>
      <c r="J26" s="528"/>
      <c r="K26" s="523"/>
      <c r="L26" s="523"/>
      <c r="M26" s="523"/>
      <c r="N26" s="523"/>
      <c r="O26" s="840">
        <v>0.05</v>
      </c>
      <c r="P26" s="840">
        <v>0.05</v>
      </c>
      <c r="Q26" s="840">
        <v>0.05</v>
      </c>
      <c r="R26" s="840">
        <v>0.05</v>
      </c>
      <c r="S26" s="840">
        <v>0.25</v>
      </c>
      <c r="T26" s="840">
        <v>0.25</v>
      </c>
      <c r="U26" s="523">
        <v>0.3</v>
      </c>
      <c r="V26" s="529">
        <f t="shared" si="2"/>
        <v>1</v>
      </c>
      <c r="W26" s="2029">
        <v>0.15</v>
      </c>
      <c r="X26" s="288">
        <f>V26*W26</f>
        <v>0.15</v>
      </c>
      <c r="Y26" s="1946" t="s">
        <v>1919</v>
      </c>
      <c r="Z26" s="1577"/>
      <c r="AA26" s="1578"/>
      <c r="AB26" s="1946" t="s">
        <v>1941</v>
      </c>
      <c r="AC26" s="1577"/>
      <c r="AD26" s="1578"/>
      <c r="AE26" s="1946" t="s">
        <v>1942</v>
      </c>
      <c r="AF26" s="1577"/>
      <c r="AG26" s="1578"/>
      <c r="AH26" s="2045"/>
      <c r="AI26" s="1577"/>
      <c r="AJ26" s="1747"/>
      <c r="AK26" s="264"/>
      <c r="AL26" s="264"/>
      <c r="AM26" s="264"/>
      <c r="AN26" s="264"/>
      <c r="AO26" s="264"/>
      <c r="AP26" s="264"/>
      <c r="AQ26" s="264"/>
      <c r="AR26" s="264"/>
      <c r="AS26" s="264"/>
    </row>
    <row r="27" spans="1:45" ht="58.5" customHeight="1">
      <c r="A27" s="1539"/>
      <c r="B27" s="1558"/>
      <c r="C27" s="1557"/>
      <c r="D27" s="1579"/>
      <c r="E27" s="1579"/>
      <c r="F27" s="1579"/>
      <c r="G27" s="1580"/>
      <c r="H27" s="1930"/>
      <c r="I27" s="531" t="s">
        <v>48</v>
      </c>
      <c r="J27" s="532"/>
      <c r="K27" s="525"/>
      <c r="L27" s="525"/>
      <c r="M27" s="525"/>
      <c r="N27" s="525"/>
      <c r="O27" s="533">
        <v>0.05</v>
      </c>
      <c r="P27" s="533">
        <v>0.05</v>
      </c>
      <c r="Q27" s="533">
        <v>0.05</v>
      </c>
      <c r="R27" s="533">
        <v>0.05</v>
      </c>
      <c r="S27" s="525"/>
      <c r="T27" s="525"/>
      <c r="U27" s="525"/>
      <c r="V27" s="534">
        <f t="shared" si="2"/>
        <v>0.2</v>
      </c>
      <c r="W27" s="2030"/>
      <c r="X27" s="296">
        <f>+V27*W26</f>
        <v>0.03</v>
      </c>
      <c r="Y27" s="1557"/>
      <c r="Z27" s="1579"/>
      <c r="AA27" s="1580"/>
      <c r="AB27" s="1557"/>
      <c r="AC27" s="1579"/>
      <c r="AD27" s="1580"/>
      <c r="AE27" s="1557"/>
      <c r="AF27" s="1579"/>
      <c r="AG27" s="1580"/>
      <c r="AH27" s="1557"/>
      <c r="AI27" s="1579"/>
      <c r="AJ27" s="1923"/>
      <c r="AK27" s="264"/>
      <c r="AL27" s="264"/>
      <c r="AM27" s="264"/>
      <c r="AN27" s="264"/>
      <c r="AO27" s="264"/>
      <c r="AP27" s="264"/>
      <c r="AQ27" s="264"/>
      <c r="AR27" s="264"/>
      <c r="AS27" s="264"/>
    </row>
    <row r="28" spans="1:45" ht="21.75" customHeight="1">
      <c r="A28" s="1539"/>
      <c r="B28" s="1944" t="s">
        <v>85</v>
      </c>
      <c r="C28" s="1577"/>
      <c r="D28" s="1577"/>
      <c r="E28" s="1577"/>
      <c r="F28" s="1577"/>
      <c r="G28" s="1578"/>
      <c r="H28" s="2060" t="s">
        <v>79</v>
      </c>
      <c r="I28" s="541" t="s">
        <v>47</v>
      </c>
      <c r="J28" s="542">
        <f t="shared" ref="J28:U28" si="3">+J10*$W$10+J12*$W$12+J14*$W$14+J16*$W$16+J18*$W$18+J20*$W$20+J22*$W$22+J24*$W$24+J26*$W$26</f>
        <v>0</v>
      </c>
      <c r="K28" s="542">
        <f t="shared" si="3"/>
        <v>4.6875000000000007E-2</v>
      </c>
      <c r="L28" s="542">
        <f t="shared" si="3"/>
        <v>5.875E-3</v>
      </c>
      <c r="M28" s="542">
        <f t="shared" si="3"/>
        <v>6.2E-2</v>
      </c>
      <c r="N28" s="542">
        <f t="shared" si="3"/>
        <v>3.7374999999999999E-2</v>
      </c>
      <c r="O28" s="542">
        <f t="shared" si="3"/>
        <v>7.7875E-2</v>
      </c>
      <c r="P28" s="542">
        <f t="shared" si="3"/>
        <v>0.16237500000000002</v>
      </c>
      <c r="Q28" s="542">
        <f t="shared" si="3"/>
        <v>0.157</v>
      </c>
      <c r="R28" s="542">
        <f t="shared" si="3"/>
        <v>2.3875E-2</v>
      </c>
      <c r="S28" s="542">
        <f t="shared" si="3"/>
        <v>0.11600000000000002</v>
      </c>
      <c r="T28" s="542">
        <f t="shared" si="3"/>
        <v>0.10875000000000001</v>
      </c>
      <c r="U28" s="542">
        <f t="shared" si="3"/>
        <v>0.20200000000000001</v>
      </c>
      <c r="V28" s="529">
        <f t="shared" si="2"/>
        <v>1</v>
      </c>
      <c r="W28" s="2039">
        <f>SUM(W10:W27)</f>
        <v>1</v>
      </c>
      <c r="X28" s="288">
        <f>V28*W28</f>
        <v>1</v>
      </c>
      <c r="Y28" s="1924"/>
      <c r="Z28" s="1577"/>
      <c r="AA28" s="1578"/>
      <c r="AB28" s="1924"/>
      <c r="AC28" s="1577"/>
      <c r="AD28" s="1578"/>
      <c r="AE28" s="1924"/>
      <c r="AF28" s="1577"/>
      <c r="AG28" s="1578"/>
      <c r="AH28" s="1924"/>
      <c r="AI28" s="1577"/>
      <c r="AJ28" s="1747"/>
      <c r="AK28" s="264"/>
      <c r="AL28" s="264"/>
      <c r="AM28" s="264"/>
      <c r="AN28" s="264"/>
      <c r="AO28" s="264"/>
      <c r="AP28" s="264"/>
      <c r="AQ28" s="264"/>
      <c r="AR28" s="264"/>
      <c r="AS28" s="264"/>
    </row>
    <row r="29" spans="1:45" ht="21.75" customHeight="1">
      <c r="A29" s="1540"/>
      <c r="B29" s="1537"/>
      <c r="C29" s="1550"/>
      <c r="D29" s="1550"/>
      <c r="E29" s="1550"/>
      <c r="F29" s="1550"/>
      <c r="G29" s="1551"/>
      <c r="H29" s="2061"/>
      <c r="I29" s="556" t="s">
        <v>48</v>
      </c>
      <c r="J29" s="624">
        <f t="shared" ref="J29:U29" si="4">+J11*$W$10+J13*$W$12+J15*$W$14+J17*$W$16+J19*$W$18+J21*$W$20+J23*$W$22+J25*$W$24+J27*$W$26</f>
        <v>0</v>
      </c>
      <c r="K29" s="624">
        <f t="shared" si="4"/>
        <v>4.6875000000000007E-2</v>
      </c>
      <c r="L29" s="624">
        <f t="shared" si="4"/>
        <v>5.875E-3</v>
      </c>
      <c r="M29" s="624">
        <f t="shared" si="4"/>
        <v>6.2E-2</v>
      </c>
      <c r="N29" s="624">
        <f t="shared" si="4"/>
        <v>0.13737500000000002</v>
      </c>
      <c r="O29" s="624">
        <f t="shared" si="4"/>
        <v>7.7875E-2</v>
      </c>
      <c r="P29" s="624">
        <f t="shared" si="4"/>
        <v>0.13237500000000002</v>
      </c>
      <c r="Q29" s="624">
        <f t="shared" si="4"/>
        <v>8.3000000000000018E-2</v>
      </c>
      <c r="R29" s="624">
        <f t="shared" si="4"/>
        <v>1.1875E-2</v>
      </c>
      <c r="S29" s="624">
        <f t="shared" si="4"/>
        <v>0</v>
      </c>
      <c r="T29" s="624">
        <f t="shared" si="4"/>
        <v>0</v>
      </c>
      <c r="U29" s="624">
        <f t="shared" si="4"/>
        <v>0</v>
      </c>
      <c r="V29" s="841">
        <f t="shared" si="2"/>
        <v>0.55725000000000013</v>
      </c>
      <c r="W29" s="2040"/>
      <c r="X29" s="560">
        <f>+V29*W28</f>
        <v>0.55725000000000013</v>
      </c>
      <c r="Y29" s="1537"/>
      <c r="Z29" s="1550"/>
      <c r="AA29" s="1551"/>
      <c r="AB29" s="1537"/>
      <c r="AC29" s="1550"/>
      <c r="AD29" s="1551"/>
      <c r="AE29" s="1537"/>
      <c r="AF29" s="1550"/>
      <c r="AG29" s="1551"/>
      <c r="AH29" s="1537"/>
      <c r="AI29" s="1550"/>
      <c r="AJ29" s="1721"/>
      <c r="AK29" s="264"/>
      <c r="AL29" s="264"/>
      <c r="AM29" s="264"/>
      <c r="AN29" s="264"/>
      <c r="AO29" s="264"/>
      <c r="AP29" s="264"/>
      <c r="AQ29" s="264"/>
      <c r="AR29" s="264"/>
      <c r="AS29" s="264"/>
    </row>
    <row r="30" spans="1:45" ht="30.75" customHeight="1">
      <c r="A30" s="1967" t="s">
        <v>106</v>
      </c>
      <c r="B30" s="1555"/>
      <c r="C30" s="255" t="s">
        <v>107</v>
      </c>
      <c r="D30" s="255" t="s">
        <v>108</v>
      </c>
      <c r="E30" s="255" t="s">
        <v>28</v>
      </c>
      <c r="F30" s="255" t="s">
        <v>109</v>
      </c>
      <c r="G30" s="321" t="s">
        <v>110</v>
      </c>
      <c r="H30" s="1959" t="s">
        <v>111</v>
      </c>
      <c r="I30" s="1756"/>
      <c r="J30" s="255" t="s">
        <v>63</v>
      </c>
      <c r="K30" s="255" t="s">
        <v>64</v>
      </c>
      <c r="L30" s="255" t="s">
        <v>65</v>
      </c>
      <c r="M30" s="255" t="s">
        <v>66</v>
      </c>
      <c r="N30" s="255" t="s">
        <v>67</v>
      </c>
      <c r="O30" s="255" t="s">
        <v>68</v>
      </c>
      <c r="P30" s="255" t="s">
        <v>69</v>
      </c>
      <c r="Q30" s="255" t="s">
        <v>70</v>
      </c>
      <c r="R30" s="255" t="s">
        <v>71</v>
      </c>
      <c r="S30" s="255" t="s">
        <v>72</v>
      </c>
      <c r="T30" s="255" t="s">
        <v>73</v>
      </c>
      <c r="U30" s="255" t="s">
        <v>74</v>
      </c>
      <c r="V30" s="255" t="s">
        <v>75</v>
      </c>
      <c r="W30" s="255" t="s">
        <v>76</v>
      </c>
      <c r="X30" s="255" t="s">
        <v>77</v>
      </c>
      <c r="Y30" s="1959" t="s">
        <v>112</v>
      </c>
      <c r="Z30" s="1754"/>
      <c r="AA30" s="1756"/>
      <c r="AB30" s="1959" t="s">
        <v>116</v>
      </c>
      <c r="AC30" s="1754"/>
      <c r="AD30" s="1756"/>
      <c r="AE30" s="1959" t="s">
        <v>120</v>
      </c>
      <c r="AF30" s="1754"/>
      <c r="AG30" s="1756"/>
      <c r="AH30" s="1959" t="s">
        <v>740</v>
      </c>
      <c r="AI30" s="1754"/>
      <c r="AJ30" s="1749"/>
      <c r="AK30" s="264"/>
      <c r="AL30" s="264"/>
      <c r="AM30" s="264"/>
      <c r="AN30" s="264"/>
      <c r="AO30" s="264"/>
      <c r="AP30" s="264"/>
      <c r="AQ30" s="264"/>
      <c r="AR30" s="264"/>
      <c r="AS30" s="264"/>
    </row>
    <row r="31" spans="1:45" ht="52.5" customHeight="1">
      <c r="A31" s="1733"/>
      <c r="B31" s="1548"/>
      <c r="C31" s="2052" t="s">
        <v>1868</v>
      </c>
      <c r="D31" s="2049" t="s">
        <v>252</v>
      </c>
      <c r="E31" s="2051">
        <v>1</v>
      </c>
      <c r="F31" s="2049" t="s">
        <v>1958</v>
      </c>
      <c r="G31" s="2054" t="s">
        <v>254</v>
      </c>
      <c r="H31" s="2044" t="s">
        <v>47</v>
      </c>
      <c r="I31" s="2028"/>
      <c r="J31" s="592">
        <f t="shared" ref="J31:U31" si="5">J44</f>
        <v>2.2499999999999998E-3</v>
      </c>
      <c r="K31" s="592">
        <f t="shared" si="5"/>
        <v>5.0899999999999994E-2</v>
      </c>
      <c r="L31" s="592">
        <f t="shared" si="5"/>
        <v>5.8979999999999998E-2</v>
      </c>
      <c r="M31" s="592">
        <f t="shared" si="5"/>
        <v>9.6329999999999999E-2</v>
      </c>
      <c r="N31" s="592">
        <f t="shared" si="5"/>
        <v>8.1279999999999991E-2</v>
      </c>
      <c r="O31" s="592">
        <f t="shared" si="5"/>
        <v>6.318E-2</v>
      </c>
      <c r="P31" s="592">
        <f t="shared" si="5"/>
        <v>0.10278</v>
      </c>
      <c r="Q31" s="592">
        <f t="shared" si="5"/>
        <v>0.12857999999999997</v>
      </c>
      <c r="R31" s="592">
        <f t="shared" si="5"/>
        <v>5.5679999999999993E-2</v>
      </c>
      <c r="S31" s="592">
        <f t="shared" si="5"/>
        <v>0.10213</v>
      </c>
      <c r="T31" s="592">
        <f t="shared" si="5"/>
        <v>6.3579999999999998E-2</v>
      </c>
      <c r="U31" s="592">
        <f t="shared" si="5"/>
        <v>0.19433</v>
      </c>
      <c r="V31" s="524">
        <f t="shared" ref="V31:V32" si="6">SUM(J31:U31)</f>
        <v>0.99999999999999989</v>
      </c>
      <c r="W31" s="1964">
        <v>0.4</v>
      </c>
      <c r="X31" s="524">
        <f>+(V31/V31)*W31</f>
        <v>0.4</v>
      </c>
      <c r="Y31" s="2024" t="s">
        <v>1962</v>
      </c>
      <c r="Z31" s="1577"/>
      <c r="AA31" s="1578"/>
      <c r="AB31" s="1962" t="s">
        <v>1963</v>
      </c>
      <c r="AC31" s="1577"/>
      <c r="AD31" s="1578"/>
      <c r="AE31" s="1956"/>
      <c r="AF31" s="1577"/>
      <c r="AG31" s="1578"/>
      <c r="AH31" s="1956"/>
      <c r="AI31" s="1577"/>
      <c r="AJ31" s="1747"/>
      <c r="AK31" s="264"/>
      <c r="AL31" s="264"/>
      <c r="AM31" s="264"/>
      <c r="AN31" s="264"/>
      <c r="AO31" s="264"/>
      <c r="AP31" s="264"/>
      <c r="AQ31" s="264"/>
      <c r="AR31" s="264"/>
      <c r="AS31" s="264"/>
    </row>
    <row r="32" spans="1:45" ht="52.5" customHeight="1">
      <c r="A32" s="1972"/>
      <c r="B32" s="1973"/>
      <c r="C32" s="2053"/>
      <c r="D32" s="2050"/>
      <c r="E32" s="1547"/>
      <c r="F32" s="2050"/>
      <c r="G32" s="2055"/>
      <c r="H32" s="2047" t="s">
        <v>78</v>
      </c>
      <c r="I32" s="2048"/>
      <c r="J32" s="847">
        <f t="shared" ref="J32:U32" si="7">J45</f>
        <v>2.2499999999999998E-3</v>
      </c>
      <c r="K32" s="847">
        <f t="shared" si="7"/>
        <v>5.0899999999999994E-2</v>
      </c>
      <c r="L32" s="847">
        <f t="shared" si="7"/>
        <v>5.8979999999999998E-2</v>
      </c>
      <c r="M32" s="847">
        <f t="shared" si="7"/>
        <v>9.6329999999999999E-2</v>
      </c>
      <c r="N32" s="847">
        <f t="shared" si="7"/>
        <v>8.1279999999999991E-2</v>
      </c>
      <c r="O32" s="847">
        <f t="shared" si="7"/>
        <v>6.318E-2</v>
      </c>
      <c r="P32" s="847">
        <f t="shared" si="7"/>
        <v>0.10278</v>
      </c>
      <c r="Q32" s="847">
        <f t="shared" si="7"/>
        <v>0.12857999999999997</v>
      </c>
      <c r="R32" s="847">
        <f t="shared" si="7"/>
        <v>5.5679999999999993E-2</v>
      </c>
      <c r="S32" s="847">
        <f t="shared" si="7"/>
        <v>0</v>
      </c>
      <c r="T32" s="847">
        <f t="shared" si="7"/>
        <v>0</v>
      </c>
      <c r="U32" s="847">
        <f t="shared" si="7"/>
        <v>0</v>
      </c>
      <c r="V32" s="526">
        <f t="shared" si="6"/>
        <v>0.63995999999999986</v>
      </c>
      <c r="W32" s="1558"/>
      <c r="X32" s="524">
        <f>+V32/V31*W31</f>
        <v>0.25598399999999999</v>
      </c>
      <c r="Y32" s="1536"/>
      <c r="Z32" s="1547"/>
      <c r="AA32" s="1548"/>
      <c r="AB32" s="1536"/>
      <c r="AC32" s="1547"/>
      <c r="AD32" s="1548"/>
      <c r="AE32" s="1536"/>
      <c r="AF32" s="1547"/>
      <c r="AG32" s="1548"/>
      <c r="AH32" s="1536"/>
      <c r="AI32" s="1547"/>
      <c r="AJ32" s="1720"/>
      <c r="AK32" s="264"/>
      <c r="AL32" s="264"/>
      <c r="AM32" s="264"/>
      <c r="AN32" s="264"/>
      <c r="AO32" s="264"/>
      <c r="AP32" s="264"/>
      <c r="AQ32" s="264"/>
      <c r="AR32" s="264"/>
      <c r="AS32" s="264"/>
    </row>
    <row r="33" spans="1:45" ht="15.75" customHeight="1">
      <c r="A33" s="1974" t="s">
        <v>868</v>
      </c>
      <c r="B33" s="2046" t="s">
        <v>34</v>
      </c>
      <c r="C33" s="1754"/>
      <c r="D33" s="1754"/>
      <c r="E33" s="1754"/>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49"/>
      <c r="AK33" s="264"/>
      <c r="AL33" s="264"/>
      <c r="AM33" s="264"/>
      <c r="AN33" s="264"/>
      <c r="AO33" s="264"/>
      <c r="AP33" s="264"/>
      <c r="AQ33" s="264"/>
      <c r="AR33" s="264"/>
      <c r="AS33" s="264"/>
    </row>
    <row r="34" spans="1:45" ht="66" customHeight="1">
      <c r="A34" s="1539"/>
      <c r="B34" s="1934">
        <v>1</v>
      </c>
      <c r="C34" s="2136" t="s">
        <v>1968</v>
      </c>
      <c r="D34" s="1577"/>
      <c r="E34" s="1577"/>
      <c r="F34" s="1577"/>
      <c r="G34" s="1578"/>
      <c r="H34" s="1926" t="s">
        <v>79</v>
      </c>
      <c r="I34" s="527" t="s">
        <v>47</v>
      </c>
      <c r="J34" s="528">
        <v>1.4999999999999999E-2</v>
      </c>
      <c r="K34" s="523">
        <v>0.106</v>
      </c>
      <c r="L34" s="523">
        <v>0.06</v>
      </c>
      <c r="M34" s="523">
        <v>8.8999999999999996E-2</v>
      </c>
      <c r="N34" s="523">
        <v>4.2000000000000003E-2</v>
      </c>
      <c r="O34" s="523">
        <v>8.7999999999999995E-2</v>
      </c>
      <c r="P34" s="523">
        <v>0.13200000000000001</v>
      </c>
      <c r="Q34" s="523">
        <v>0.224</v>
      </c>
      <c r="R34" s="523">
        <v>3.7999999999999999E-2</v>
      </c>
      <c r="S34" s="523">
        <v>0.121</v>
      </c>
      <c r="T34" s="523">
        <v>2.4E-2</v>
      </c>
      <c r="U34" s="523">
        <v>6.0999999999999999E-2</v>
      </c>
      <c r="V34" s="529">
        <f t="shared" ref="V34:V45" si="8">SUM(J34:U34)</f>
        <v>1</v>
      </c>
      <c r="W34" s="2029">
        <v>0.15</v>
      </c>
      <c r="X34" s="288">
        <f>V34*W34</f>
        <v>0.15</v>
      </c>
      <c r="Y34" s="2024" t="s">
        <v>1972</v>
      </c>
      <c r="Z34" s="1577"/>
      <c r="AA34" s="1578"/>
      <c r="AB34" s="2135" t="s">
        <v>1973</v>
      </c>
      <c r="AC34" s="1577"/>
      <c r="AD34" s="1578"/>
      <c r="AE34" s="2139" t="s">
        <v>1974</v>
      </c>
      <c r="AF34" s="1577"/>
      <c r="AG34" s="1578"/>
      <c r="AH34" s="2045"/>
      <c r="AI34" s="1577"/>
      <c r="AJ34" s="1747"/>
      <c r="AK34" s="264"/>
      <c r="AL34" s="264"/>
      <c r="AM34" s="264"/>
      <c r="AN34" s="264"/>
      <c r="AO34" s="264"/>
      <c r="AP34" s="264"/>
      <c r="AQ34" s="264"/>
      <c r="AR34" s="264"/>
      <c r="AS34" s="264"/>
    </row>
    <row r="35" spans="1:45" ht="66" customHeight="1">
      <c r="A35" s="1539"/>
      <c r="B35" s="1558"/>
      <c r="C35" s="1557"/>
      <c r="D35" s="1579"/>
      <c r="E35" s="1579"/>
      <c r="F35" s="1579"/>
      <c r="G35" s="1580"/>
      <c r="H35" s="1930"/>
      <c r="I35" s="531" t="s">
        <v>48</v>
      </c>
      <c r="J35" s="536">
        <v>1.4999999999999999E-2</v>
      </c>
      <c r="K35" s="533">
        <v>0.106</v>
      </c>
      <c r="L35" s="533">
        <v>0.06</v>
      </c>
      <c r="M35" s="533">
        <v>8.8999999999999996E-2</v>
      </c>
      <c r="N35" s="533">
        <v>4.2000000000000003E-2</v>
      </c>
      <c r="O35" s="533">
        <v>8.7999999999999995E-2</v>
      </c>
      <c r="P35" s="533">
        <v>0.13200000000000001</v>
      </c>
      <c r="Q35" s="533">
        <v>0.224</v>
      </c>
      <c r="R35" s="533">
        <v>3.7999999999999999E-2</v>
      </c>
      <c r="S35" s="525"/>
      <c r="T35" s="525"/>
      <c r="U35" s="525"/>
      <c r="V35" s="534">
        <f t="shared" si="8"/>
        <v>0.79400000000000004</v>
      </c>
      <c r="W35" s="2030"/>
      <c r="X35" s="296">
        <f>+V35*W34</f>
        <v>0.1191</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63" customHeight="1">
      <c r="A36" s="1539"/>
      <c r="B36" s="1934">
        <v>2</v>
      </c>
      <c r="C36" s="1928" t="s">
        <v>1979</v>
      </c>
      <c r="D36" s="1577"/>
      <c r="E36" s="1577"/>
      <c r="F36" s="1577"/>
      <c r="G36" s="1578"/>
      <c r="H36" s="1926" t="s">
        <v>79</v>
      </c>
      <c r="I36" s="527" t="s">
        <v>47</v>
      </c>
      <c r="J36" s="528"/>
      <c r="K36" s="523">
        <v>0.35</v>
      </c>
      <c r="L36" s="523"/>
      <c r="M36" s="523"/>
      <c r="N36" s="523">
        <v>0.25</v>
      </c>
      <c r="O36" s="523"/>
      <c r="P36" s="523"/>
      <c r="Q36" s="523">
        <v>0.3</v>
      </c>
      <c r="R36" s="523"/>
      <c r="S36" s="523"/>
      <c r="T36" s="523">
        <v>0.1</v>
      </c>
      <c r="U36" s="523"/>
      <c r="V36" s="529">
        <f t="shared" si="8"/>
        <v>0.99999999999999989</v>
      </c>
      <c r="W36" s="2029">
        <v>0.1</v>
      </c>
      <c r="X36" s="288">
        <f>V36*W36</f>
        <v>9.9999999999999992E-2</v>
      </c>
      <c r="Y36" s="2024" t="s">
        <v>1981</v>
      </c>
      <c r="Z36" s="1577"/>
      <c r="AA36" s="1578"/>
      <c r="AB36" s="2135" t="s">
        <v>1982</v>
      </c>
      <c r="AC36" s="1577"/>
      <c r="AD36" s="1578"/>
      <c r="AE36" s="2135" t="s">
        <v>1983</v>
      </c>
      <c r="AF36" s="1577"/>
      <c r="AG36" s="1578"/>
      <c r="AH36" s="2045"/>
      <c r="AI36" s="1577"/>
      <c r="AJ36" s="1747"/>
      <c r="AK36" s="264"/>
      <c r="AL36" s="264"/>
      <c r="AM36" s="264"/>
      <c r="AN36" s="264"/>
      <c r="AO36" s="264"/>
      <c r="AP36" s="264"/>
      <c r="AQ36" s="264"/>
      <c r="AR36" s="264"/>
      <c r="AS36" s="264"/>
    </row>
    <row r="37" spans="1:45" ht="63" customHeight="1">
      <c r="A37" s="1539"/>
      <c r="B37" s="1558"/>
      <c r="C37" s="1557"/>
      <c r="D37" s="1579"/>
      <c r="E37" s="1579"/>
      <c r="F37" s="1579"/>
      <c r="G37" s="1580"/>
      <c r="H37" s="1930"/>
      <c r="I37" s="531" t="s">
        <v>48</v>
      </c>
      <c r="J37" s="532"/>
      <c r="K37" s="533">
        <v>0.35</v>
      </c>
      <c r="L37" s="525"/>
      <c r="M37" s="525"/>
      <c r="N37" s="533">
        <v>0.25</v>
      </c>
      <c r="O37" s="525"/>
      <c r="P37" s="525"/>
      <c r="Q37" s="533">
        <v>0.3</v>
      </c>
      <c r="R37" s="525"/>
      <c r="S37" s="525"/>
      <c r="T37" s="525"/>
      <c r="U37" s="525"/>
      <c r="V37" s="534">
        <f t="shared" si="8"/>
        <v>0.89999999999999991</v>
      </c>
      <c r="W37" s="2030"/>
      <c r="X37" s="296">
        <f>+V37*W36</f>
        <v>0.09</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42.75" customHeight="1">
      <c r="A38" s="1539"/>
      <c r="B38" s="1934">
        <v>3</v>
      </c>
      <c r="C38" s="1928" t="s">
        <v>1987</v>
      </c>
      <c r="D38" s="1577"/>
      <c r="E38" s="1577"/>
      <c r="F38" s="1577"/>
      <c r="G38" s="1578"/>
      <c r="H38" s="1926" t="s">
        <v>79</v>
      </c>
      <c r="I38" s="527" t="s">
        <v>47</v>
      </c>
      <c r="J38" s="528"/>
      <c r="K38" s="523"/>
      <c r="L38" s="523"/>
      <c r="M38" s="523"/>
      <c r="N38" s="523"/>
      <c r="O38" s="523"/>
      <c r="P38" s="523"/>
      <c r="Q38" s="523">
        <v>0.3</v>
      </c>
      <c r="R38" s="523"/>
      <c r="S38" s="523"/>
      <c r="T38" s="523"/>
      <c r="U38" s="523">
        <v>0.7</v>
      </c>
      <c r="V38" s="529">
        <f t="shared" si="8"/>
        <v>1</v>
      </c>
      <c r="W38" s="2029">
        <v>0.05</v>
      </c>
      <c r="X38" s="288">
        <f>V38*W38</f>
        <v>0.05</v>
      </c>
      <c r="Y38" s="2021" t="s">
        <v>1919</v>
      </c>
      <c r="Z38" s="1577"/>
      <c r="AA38" s="1578"/>
      <c r="AB38" s="2135" t="s">
        <v>1919</v>
      </c>
      <c r="AC38" s="1577"/>
      <c r="AD38" s="1578"/>
      <c r="AE38" s="2135" t="s">
        <v>1989</v>
      </c>
      <c r="AF38" s="1577"/>
      <c r="AG38" s="1578"/>
      <c r="AH38" s="2045"/>
      <c r="AI38" s="1577"/>
      <c r="AJ38" s="1747"/>
      <c r="AK38" s="264"/>
      <c r="AL38" s="264"/>
      <c r="AM38" s="264"/>
      <c r="AN38" s="264"/>
      <c r="AO38" s="264"/>
      <c r="AP38" s="264"/>
      <c r="AQ38" s="264"/>
      <c r="AR38" s="264"/>
      <c r="AS38" s="264"/>
    </row>
    <row r="39" spans="1:45" ht="42.75" customHeight="1">
      <c r="A39" s="1539"/>
      <c r="B39" s="1558"/>
      <c r="C39" s="1557"/>
      <c r="D39" s="1579"/>
      <c r="E39" s="1579"/>
      <c r="F39" s="1579"/>
      <c r="G39" s="1580"/>
      <c r="H39" s="1930"/>
      <c r="I39" s="531" t="s">
        <v>48</v>
      </c>
      <c r="J39" s="532"/>
      <c r="K39" s="525"/>
      <c r="L39" s="525"/>
      <c r="M39" s="525"/>
      <c r="N39" s="525"/>
      <c r="O39" s="525"/>
      <c r="P39" s="525"/>
      <c r="Q39" s="533">
        <v>0.3</v>
      </c>
      <c r="R39" s="525"/>
      <c r="S39" s="525"/>
      <c r="T39" s="525"/>
      <c r="U39" s="525"/>
      <c r="V39" s="534">
        <f t="shared" si="8"/>
        <v>0.3</v>
      </c>
      <c r="W39" s="2030"/>
      <c r="X39" s="296">
        <f>+V39*W38</f>
        <v>1.4999999999999999E-2</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47.25" customHeight="1">
      <c r="A40" s="1539"/>
      <c r="B40" s="1934">
        <v>4</v>
      </c>
      <c r="C40" s="1928" t="s">
        <v>1993</v>
      </c>
      <c r="D40" s="1577"/>
      <c r="E40" s="1577"/>
      <c r="F40" s="1577"/>
      <c r="G40" s="1578"/>
      <c r="H40" s="1926" t="s">
        <v>79</v>
      </c>
      <c r="I40" s="527" t="s">
        <v>47</v>
      </c>
      <c r="J40" s="528">
        <v>0</v>
      </c>
      <c r="K40" s="523">
        <v>0</v>
      </c>
      <c r="L40" s="672">
        <v>8.3299999999999999E-2</v>
      </c>
      <c r="M40" s="672">
        <v>8.3299999999999999E-2</v>
      </c>
      <c r="N40" s="672">
        <v>8.3299999999999999E-2</v>
      </c>
      <c r="O40" s="672">
        <v>8.3299999999999999E-2</v>
      </c>
      <c r="P40" s="672">
        <v>8.3299999999999999E-2</v>
      </c>
      <c r="Q40" s="672">
        <v>8.3299999999999999E-2</v>
      </c>
      <c r="R40" s="672">
        <v>8.3299999999999999E-2</v>
      </c>
      <c r="S40" s="672">
        <v>8.3299999999999999E-2</v>
      </c>
      <c r="T40" s="672">
        <v>8.3299999999999999E-2</v>
      </c>
      <c r="U40" s="672">
        <v>0.25030000000000002</v>
      </c>
      <c r="V40" s="529">
        <f t="shared" si="8"/>
        <v>1</v>
      </c>
      <c r="W40" s="2029">
        <v>0.6</v>
      </c>
      <c r="X40" s="288">
        <f>V40*W40</f>
        <v>0.6</v>
      </c>
      <c r="Y40" s="2135" t="s">
        <v>1994</v>
      </c>
      <c r="Z40" s="1577"/>
      <c r="AA40" s="1578"/>
      <c r="AB40" s="2135" t="s">
        <v>1995</v>
      </c>
      <c r="AC40" s="1577"/>
      <c r="AD40" s="1578"/>
      <c r="AE40" s="2135" t="s">
        <v>1996</v>
      </c>
      <c r="AF40" s="1577"/>
      <c r="AG40" s="1578"/>
      <c r="AH40" s="2045"/>
      <c r="AI40" s="1577"/>
      <c r="AJ40" s="1747"/>
      <c r="AK40" s="264"/>
      <c r="AL40" s="264"/>
      <c r="AM40" s="264"/>
      <c r="AN40" s="264"/>
      <c r="AO40" s="264"/>
      <c r="AP40" s="264"/>
      <c r="AQ40" s="264"/>
      <c r="AR40" s="264"/>
      <c r="AS40" s="264"/>
    </row>
    <row r="41" spans="1:45" ht="15.75" customHeight="1">
      <c r="A41" s="1539"/>
      <c r="B41" s="1558"/>
      <c r="C41" s="1557"/>
      <c r="D41" s="1579"/>
      <c r="E41" s="1579"/>
      <c r="F41" s="1579"/>
      <c r="G41" s="1580"/>
      <c r="H41" s="1930"/>
      <c r="I41" s="531" t="s">
        <v>48</v>
      </c>
      <c r="J41" s="532"/>
      <c r="K41" s="525"/>
      <c r="L41" s="533">
        <v>8.3299999999999999E-2</v>
      </c>
      <c r="M41" s="533">
        <v>8.3299999999999999E-2</v>
      </c>
      <c r="N41" s="533">
        <v>8.3299999999999999E-2</v>
      </c>
      <c r="O41" s="533">
        <v>8.3299999999999999E-2</v>
      </c>
      <c r="P41" s="533">
        <v>8.3299999999999999E-2</v>
      </c>
      <c r="Q41" s="533">
        <v>8.3299999999999999E-2</v>
      </c>
      <c r="R41" s="533">
        <v>8.3299999999999999E-2</v>
      </c>
      <c r="S41" s="525"/>
      <c r="T41" s="525"/>
      <c r="U41" s="525"/>
      <c r="V41" s="534">
        <f t="shared" si="8"/>
        <v>0.58309999999999995</v>
      </c>
      <c r="W41" s="2030"/>
      <c r="X41" s="296">
        <f>+V41*W40</f>
        <v>0.34985999999999995</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28.5" customHeight="1">
      <c r="A42" s="1539"/>
      <c r="B42" s="1934">
        <v>5</v>
      </c>
      <c r="C42" s="1928" t="s">
        <v>1997</v>
      </c>
      <c r="D42" s="1577"/>
      <c r="E42" s="1577"/>
      <c r="F42" s="1577"/>
      <c r="G42" s="1578"/>
      <c r="H42" s="1926" t="s">
        <v>79</v>
      </c>
      <c r="I42" s="527" t="s">
        <v>47</v>
      </c>
      <c r="J42" s="528"/>
      <c r="K42" s="523"/>
      <c r="L42" s="523"/>
      <c r="M42" s="523">
        <v>0.33</v>
      </c>
      <c r="N42" s="523"/>
      <c r="O42" s="523"/>
      <c r="P42" s="523">
        <v>0.33</v>
      </c>
      <c r="Q42" s="523"/>
      <c r="R42" s="523"/>
      <c r="S42" s="523">
        <v>0.34</v>
      </c>
      <c r="T42" s="523"/>
      <c r="U42" s="523"/>
      <c r="V42" s="529">
        <f t="shared" si="8"/>
        <v>1</v>
      </c>
      <c r="W42" s="2029">
        <v>0.1</v>
      </c>
      <c r="X42" s="288">
        <f>V42*W42</f>
        <v>0.1</v>
      </c>
      <c r="Y42" s="2135" t="s">
        <v>1919</v>
      </c>
      <c r="Z42" s="1577"/>
      <c r="AA42" s="1578"/>
      <c r="AB42" s="2135" t="s">
        <v>1998</v>
      </c>
      <c r="AC42" s="1577"/>
      <c r="AD42" s="1578"/>
      <c r="AE42" s="2135" t="s">
        <v>1999</v>
      </c>
      <c r="AF42" s="1577"/>
      <c r="AG42" s="1578"/>
      <c r="AH42" s="2045"/>
      <c r="AI42" s="1577"/>
      <c r="AJ42" s="1747"/>
      <c r="AK42" s="264"/>
      <c r="AL42" s="264"/>
      <c r="AM42" s="264"/>
      <c r="AN42" s="264"/>
      <c r="AO42" s="264"/>
      <c r="AP42" s="264"/>
      <c r="AQ42" s="264"/>
      <c r="AR42" s="264"/>
      <c r="AS42" s="264"/>
    </row>
    <row r="43" spans="1:45" ht="39" customHeight="1">
      <c r="A43" s="1539"/>
      <c r="B43" s="1558"/>
      <c r="C43" s="1557"/>
      <c r="D43" s="1579"/>
      <c r="E43" s="1579"/>
      <c r="F43" s="1579"/>
      <c r="G43" s="1580"/>
      <c r="H43" s="1930"/>
      <c r="I43" s="531" t="s">
        <v>48</v>
      </c>
      <c r="J43" s="532"/>
      <c r="K43" s="525"/>
      <c r="L43" s="525"/>
      <c r="M43" s="533">
        <v>0.33</v>
      </c>
      <c r="N43" s="525"/>
      <c r="O43" s="525"/>
      <c r="P43" s="533">
        <v>0.33</v>
      </c>
      <c r="Q43" s="525"/>
      <c r="R43" s="525"/>
      <c r="S43" s="525"/>
      <c r="T43" s="525"/>
      <c r="U43" s="525"/>
      <c r="V43" s="534">
        <f t="shared" si="8"/>
        <v>0.66</v>
      </c>
      <c r="W43" s="2030"/>
      <c r="X43" s="296">
        <f>+V43*W42</f>
        <v>6.6000000000000003E-2</v>
      </c>
      <c r="Y43" s="1557"/>
      <c r="Z43" s="1579"/>
      <c r="AA43" s="1580"/>
      <c r="AB43" s="1557"/>
      <c r="AC43" s="1579"/>
      <c r="AD43" s="1580"/>
      <c r="AE43" s="1557"/>
      <c r="AF43" s="1579"/>
      <c r="AG43" s="1580"/>
      <c r="AH43" s="1557"/>
      <c r="AI43" s="1579"/>
      <c r="AJ43" s="1923"/>
      <c r="AK43" s="264"/>
      <c r="AL43" s="264"/>
      <c r="AM43" s="264"/>
      <c r="AN43" s="264"/>
      <c r="AO43" s="264"/>
      <c r="AP43" s="264"/>
      <c r="AQ43" s="264"/>
      <c r="AR43" s="264"/>
      <c r="AS43" s="264"/>
    </row>
    <row r="44" spans="1:45" ht="17.25" customHeight="1">
      <c r="A44" s="1539"/>
      <c r="B44" s="1944" t="s">
        <v>85</v>
      </c>
      <c r="C44" s="1577"/>
      <c r="D44" s="1577"/>
      <c r="E44" s="1577"/>
      <c r="F44" s="1577"/>
      <c r="G44" s="1578"/>
      <c r="H44" s="2060" t="s">
        <v>79</v>
      </c>
      <c r="I44" s="541" t="s">
        <v>47</v>
      </c>
      <c r="J44" s="542">
        <f t="shared" ref="J44:U44" si="9">+J34*$W$34+J36*$W$36+J38*$W$38+J40*$W$40+J42*$W$42</f>
        <v>2.2499999999999998E-3</v>
      </c>
      <c r="K44" s="542">
        <f t="shared" si="9"/>
        <v>5.0899999999999994E-2</v>
      </c>
      <c r="L44" s="542">
        <f t="shared" si="9"/>
        <v>5.8979999999999998E-2</v>
      </c>
      <c r="M44" s="542">
        <f t="shared" si="9"/>
        <v>9.6329999999999999E-2</v>
      </c>
      <c r="N44" s="542">
        <f t="shared" si="9"/>
        <v>8.1279999999999991E-2</v>
      </c>
      <c r="O44" s="542">
        <f t="shared" si="9"/>
        <v>6.318E-2</v>
      </c>
      <c r="P44" s="542">
        <f t="shared" si="9"/>
        <v>0.10278</v>
      </c>
      <c r="Q44" s="542">
        <f t="shared" si="9"/>
        <v>0.12857999999999997</v>
      </c>
      <c r="R44" s="542">
        <f t="shared" si="9"/>
        <v>5.5679999999999993E-2</v>
      </c>
      <c r="S44" s="542">
        <f t="shared" si="9"/>
        <v>0.10213</v>
      </c>
      <c r="T44" s="542">
        <f t="shared" si="9"/>
        <v>6.3579999999999998E-2</v>
      </c>
      <c r="U44" s="542">
        <f t="shared" si="9"/>
        <v>0.19433</v>
      </c>
      <c r="V44" s="529">
        <f t="shared" si="8"/>
        <v>0.99999999999999989</v>
      </c>
      <c r="W44" s="2039">
        <f>SUM(W34:W43)</f>
        <v>0.99999999999999989</v>
      </c>
      <c r="X44" s="288">
        <f>V44*W44</f>
        <v>0.99999999999999978</v>
      </c>
      <c r="Y44" s="1924"/>
      <c r="Z44" s="1577"/>
      <c r="AA44" s="1578"/>
      <c r="AB44" s="1924"/>
      <c r="AC44" s="1577"/>
      <c r="AD44" s="1578"/>
      <c r="AE44" s="1924"/>
      <c r="AF44" s="1577"/>
      <c r="AG44" s="1578"/>
      <c r="AH44" s="1924"/>
      <c r="AI44" s="1577"/>
      <c r="AJ44" s="1747"/>
      <c r="AK44" s="264"/>
      <c r="AL44" s="264"/>
      <c r="AM44" s="264"/>
      <c r="AN44" s="264"/>
      <c r="AO44" s="264"/>
      <c r="AP44" s="264"/>
      <c r="AQ44" s="264"/>
      <c r="AR44" s="264"/>
      <c r="AS44" s="264"/>
    </row>
    <row r="45" spans="1:45" ht="17.25" customHeight="1">
      <c r="A45" s="1540"/>
      <c r="B45" s="1537"/>
      <c r="C45" s="1550"/>
      <c r="D45" s="1550"/>
      <c r="E45" s="1550"/>
      <c r="F45" s="1550"/>
      <c r="G45" s="1551"/>
      <c r="H45" s="2061"/>
      <c r="I45" s="556" t="s">
        <v>48</v>
      </c>
      <c r="J45" s="624">
        <f t="shared" ref="J45:U45" si="10">+J35*$W$34+J37*$W$36+J39*$W$38+J41*$W$40+J43*$W$42</f>
        <v>2.2499999999999998E-3</v>
      </c>
      <c r="K45" s="624">
        <f t="shared" si="10"/>
        <v>5.0899999999999994E-2</v>
      </c>
      <c r="L45" s="624">
        <f t="shared" si="10"/>
        <v>5.8979999999999998E-2</v>
      </c>
      <c r="M45" s="624">
        <f t="shared" si="10"/>
        <v>9.6329999999999999E-2</v>
      </c>
      <c r="N45" s="624">
        <f t="shared" si="10"/>
        <v>8.1279999999999991E-2</v>
      </c>
      <c r="O45" s="624">
        <f t="shared" si="10"/>
        <v>6.318E-2</v>
      </c>
      <c r="P45" s="624">
        <f t="shared" si="10"/>
        <v>0.10278</v>
      </c>
      <c r="Q45" s="624">
        <f t="shared" si="10"/>
        <v>0.12857999999999997</v>
      </c>
      <c r="R45" s="624">
        <f t="shared" si="10"/>
        <v>5.5679999999999993E-2</v>
      </c>
      <c r="S45" s="624">
        <f t="shared" si="10"/>
        <v>0</v>
      </c>
      <c r="T45" s="624">
        <f t="shared" si="10"/>
        <v>0</v>
      </c>
      <c r="U45" s="624">
        <f t="shared" si="10"/>
        <v>0</v>
      </c>
      <c r="V45" s="559">
        <f t="shared" si="8"/>
        <v>0.63995999999999986</v>
      </c>
      <c r="W45" s="2040"/>
      <c r="X45" s="560">
        <f>+V45*W44</f>
        <v>0.63995999999999975</v>
      </c>
      <c r="Y45" s="1537"/>
      <c r="Z45" s="1550"/>
      <c r="AA45" s="1551"/>
      <c r="AB45" s="1537"/>
      <c r="AC45" s="1550"/>
      <c r="AD45" s="1551"/>
      <c r="AE45" s="1537"/>
      <c r="AF45" s="1550"/>
      <c r="AG45" s="1551"/>
      <c r="AH45" s="1537"/>
      <c r="AI45" s="1550"/>
      <c r="AJ45" s="1721"/>
      <c r="AK45" s="264"/>
      <c r="AL45" s="264"/>
      <c r="AM45" s="264"/>
      <c r="AN45" s="264"/>
      <c r="AO45" s="264"/>
      <c r="AP45" s="264"/>
      <c r="AQ45" s="264"/>
      <c r="AR45" s="264"/>
      <c r="AS45" s="264"/>
    </row>
    <row r="46" spans="1:45" ht="12.75" customHeight="1">
      <c r="A46" s="264"/>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row>
    <row r="47" spans="1:45"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row>
    <row r="48" spans="1:4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5">
    <mergeCell ref="H22:H23"/>
    <mergeCell ref="C22:G23"/>
    <mergeCell ref="C24:G25"/>
    <mergeCell ref="B28:G29"/>
    <mergeCell ref="C26:G27"/>
    <mergeCell ref="H18:H19"/>
    <mergeCell ref="C18:G19"/>
    <mergeCell ref="H24:H25"/>
    <mergeCell ref="H20:H21"/>
    <mergeCell ref="H28:H29"/>
    <mergeCell ref="AB12:AD13"/>
    <mergeCell ref="AE12:AG13"/>
    <mergeCell ref="Y14:AA15"/>
    <mergeCell ref="Y12:AA13"/>
    <mergeCell ref="AB10:AD11"/>
    <mergeCell ref="W12:W13"/>
    <mergeCell ref="AH10:AJ11"/>
    <mergeCell ref="Y10:AA11"/>
    <mergeCell ref="W10:W11"/>
    <mergeCell ref="AE10:AG11"/>
    <mergeCell ref="W14:W15"/>
    <mergeCell ref="C40:G41"/>
    <mergeCell ref="B44:G45"/>
    <mergeCell ref="C42:G43"/>
    <mergeCell ref="B42:B43"/>
    <mergeCell ref="H44:H45"/>
    <mergeCell ref="H42:H43"/>
    <mergeCell ref="B34:B35"/>
    <mergeCell ref="A30:B32"/>
    <mergeCell ref="B40:B41"/>
    <mergeCell ref="B38:B39"/>
    <mergeCell ref="B36:B37"/>
    <mergeCell ref="C36:G37"/>
    <mergeCell ref="C34:G35"/>
    <mergeCell ref="C38:G39"/>
    <mergeCell ref="A33:A45"/>
    <mergeCell ref="F31:F32"/>
    <mergeCell ref="G31:G32"/>
    <mergeCell ref="C31:C32"/>
    <mergeCell ref="E31:E32"/>
    <mergeCell ref="D31:D32"/>
    <mergeCell ref="H38:H39"/>
    <mergeCell ref="H40:H41"/>
    <mergeCell ref="H34:H35"/>
    <mergeCell ref="H30:I30"/>
    <mergeCell ref="AH34:AJ35"/>
    <mergeCell ref="AH31:AJ32"/>
    <mergeCell ref="AH44:AJ45"/>
    <mergeCell ref="AH12:AJ13"/>
    <mergeCell ref="AH14:AJ15"/>
    <mergeCell ref="AH24:AJ25"/>
    <mergeCell ref="AH22:AJ23"/>
    <mergeCell ref="AH26:AJ27"/>
    <mergeCell ref="AH28:AJ29"/>
    <mergeCell ref="AH16:AJ17"/>
    <mergeCell ref="AH36:AJ37"/>
    <mergeCell ref="AH38:AJ39"/>
    <mergeCell ref="AH42:AJ43"/>
    <mergeCell ref="AH20:AJ21"/>
    <mergeCell ref="AH18:AJ19"/>
    <mergeCell ref="W44:W45"/>
    <mergeCell ref="Y28:AA29"/>
    <mergeCell ref="Y44:AA45"/>
    <mergeCell ref="Y34:AA35"/>
    <mergeCell ref="Y31:AA32"/>
    <mergeCell ref="W42:W43"/>
    <mergeCell ref="AE36:AG37"/>
    <mergeCell ref="AE34:AG35"/>
    <mergeCell ref="AB44:AD45"/>
    <mergeCell ref="AB40:AD41"/>
    <mergeCell ref="AE44:AG45"/>
    <mergeCell ref="AE38:AG39"/>
    <mergeCell ref="AB38:AD39"/>
    <mergeCell ref="AB36:AD37"/>
    <mergeCell ref="AE40:AG41"/>
    <mergeCell ref="AE31:AG32"/>
    <mergeCell ref="B33:AJ33"/>
    <mergeCell ref="AH30:AJ30"/>
    <mergeCell ref="AE30:AG30"/>
    <mergeCell ref="Y40:AA41"/>
    <mergeCell ref="AB42:AD43"/>
    <mergeCell ref="AE42:AG43"/>
    <mergeCell ref="Y42:AA43"/>
    <mergeCell ref="AH40:AJ41"/>
    <mergeCell ref="D1:AH1"/>
    <mergeCell ref="W2:AH3"/>
    <mergeCell ref="AI1:AJ1"/>
    <mergeCell ref="A1:C3"/>
    <mergeCell ref="D7:D8"/>
    <mergeCell ref="C5:C8"/>
    <mergeCell ref="AB5:AD6"/>
    <mergeCell ref="AB7:AD8"/>
    <mergeCell ref="AE5:AG6"/>
    <mergeCell ref="Y5:AA6"/>
    <mergeCell ref="AE7:AG8"/>
    <mergeCell ref="AH7:AJ8"/>
    <mergeCell ref="Y7:AA8"/>
    <mergeCell ref="W7:W8"/>
    <mergeCell ref="AH5:AJ6"/>
    <mergeCell ref="Y4:AA4"/>
    <mergeCell ref="AI2:AJ2"/>
    <mergeCell ref="AI3:AJ3"/>
    <mergeCell ref="AB4:AD4"/>
    <mergeCell ref="AH4:AJ4"/>
    <mergeCell ref="D5:D6"/>
    <mergeCell ref="E5:E6"/>
    <mergeCell ref="H5:I5"/>
    <mergeCell ref="H6:I6"/>
    <mergeCell ref="AE4:AG4"/>
    <mergeCell ref="B20:B21"/>
    <mergeCell ref="C20:G21"/>
    <mergeCell ref="B22:B23"/>
    <mergeCell ref="F5:F6"/>
    <mergeCell ref="G5:G6"/>
    <mergeCell ref="W5:W6"/>
    <mergeCell ref="D2:H3"/>
    <mergeCell ref="H4:I4"/>
    <mergeCell ref="I2:T3"/>
    <mergeCell ref="C12:G13"/>
    <mergeCell ref="C10:G11"/>
    <mergeCell ref="C14:G15"/>
    <mergeCell ref="W16:W17"/>
    <mergeCell ref="AE22:AG23"/>
    <mergeCell ref="AE20:AG21"/>
    <mergeCell ref="AE16:AG17"/>
    <mergeCell ref="AE18:AG19"/>
    <mergeCell ref="AE14:AG15"/>
    <mergeCell ref="AB16:AD17"/>
    <mergeCell ref="AB14:AD15"/>
    <mergeCell ref="Y16:AA17"/>
    <mergeCell ref="Y18:AA19"/>
    <mergeCell ref="Y22:AA23"/>
    <mergeCell ref="W18:W19"/>
    <mergeCell ref="AB18:AD19"/>
    <mergeCell ref="AB26:AD27"/>
    <mergeCell ref="AB28:AD29"/>
    <mergeCell ref="C16:G17"/>
    <mergeCell ref="B18:B19"/>
    <mergeCell ref="B16:B17"/>
    <mergeCell ref="E7:E8"/>
    <mergeCell ref="H10:H11"/>
    <mergeCell ref="H12:H13"/>
    <mergeCell ref="H14:H15"/>
    <mergeCell ref="H16:H17"/>
    <mergeCell ref="B14:B15"/>
    <mergeCell ref="B12:B13"/>
    <mergeCell ref="A4:B8"/>
    <mergeCell ref="A9:A29"/>
    <mergeCell ref="B10:B11"/>
    <mergeCell ref="B24:B25"/>
    <mergeCell ref="B26:B27"/>
    <mergeCell ref="G7:G8"/>
    <mergeCell ref="F7:F8"/>
    <mergeCell ref="H8:I8"/>
    <mergeCell ref="H7:I7"/>
    <mergeCell ref="B9:AJ9"/>
    <mergeCell ref="AB34:AD35"/>
    <mergeCell ref="AB31:AD32"/>
    <mergeCell ref="W34:W35"/>
    <mergeCell ref="W31:W32"/>
    <mergeCell ref="W26:W27"/>
    <mergeCell ref="W28:W29"/>
    <mergeCell ref="W20:W21"/>
    <mergeCell ref="AE26:AG27"/>
    <mergeCell ref="AE28:AG29"/>
    <mergeCell ref="Y30:AA30"/>
    <mergeCell ref="AB30:AD30"/>
    <mergeCell ref="W22:W23"/>
    <mergeCell ref="AB24:AD25"/>
    <mergeCell ref="AE24:AG25"/>
    <mergeCell ref="W24:W25"/>
    <mergeCell ref="Y24:AA25"/>
    <mergeCell ref="AB22:AD23"/>
    <mergeCell ref="AB20:AD21"/>
    <mergeCell ref="Y20:AA21"/>
    <mergeCell ref="H31:I31"/>
    <mergeCell ref="H32:I32"/>
    <mergeCell ref="H36:H37"/>
    <mergeCell ref="Y26:AA27"/>
    <mergeCell ref="H26:H27"/>
    <mergeCell ref="Y38:AA39"/>
    <mergeCell ref="Y36:AA37"/>
    <mergeCell ref="W40:W41"/>
    <mergeCell ref="W36:W37"/>
    <mergeCell ref="W38:W39"/>
  </mergeCells>
  <pageMargins left="0.25" right="0.25" top="0.75" bottom="0.75" header="0" footer="0"/>
  <pageSetup paperSize="5" scale="70"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1000"/>
  <sheetViews>
    <sheetView workbookViewId="0">
      <selection activeCell="B4" sqref="B4"/>
    </sheetView>
  </sheetViews>
  <sheetFormatPr baseColWidth="10" defaultColWidth="14.42578125" defaultRowHeight="15" customHeight="1"/>
  <cols>
    <col min="1" max="1" width="15.5703125" customWidth="1"/>
    <col min="2" max="2" width="5" customWidth="1"/>
    <col min="3" max="3" width="16.5703125" customWidth="1"/>
    <col min="4" max="4" width="10.5703125" customWidth="1"/>
    <col min="5" max="5" width="10.7109375" customWidth="1"/>
    <col min="6" max="6" width="20.7109375" customWidth="1"/>
    <col min="7" max="7" width="12.5703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9.42578125" customWidth="1"/>
    <col min="28" max="28" width="24.7109375" customWidth="1"/>
    <col min="29" max="29" width="18.42578125" customWidth="1"/>
    <col min="30" max="30" width="19.7109375" customWidth="1"/>
    <col min="31" max="31" width="30.42578125" customWidth="1"/>
    <col min="32" max="32" width="11.140625" customWidth="1"/>
    <col min="33" max="33" width="19.42578125" customWidth="1"/>
    <col min="34" max="36" width="11.140625"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c r="A2" s="1733"/>
      <c r="B2" s="1547"/>
      <c r="C2" s="1548"/>
      <c r="D2" s="1980" t="s">
        <v>23</v>
      </c>
      <c r="E2" s="1577"/>
      <c r="F2" s="1577"/>
      <c r="G2" s="1577"/>
      <c r="H2" s="1578"/>
      <c r="I2" s="1980" t="s">
        <v>2007</v>
      </c>
      <c r="J2" s="1577"/>
      <c r="K2" s="1577"/>
      <c r="L2" s="1577"/>
      <c r="M2" s="1577"/>
      <c r="N2" s="1577"/>
      <c r="O2" s="1577"/>
      <c r="P2" s="1577"/>
      <c r="Q2" s="1577"/>
      <c r="R2" s="1577"/>
      <c r="S2" s="1577"/>
      <c r="T2" s="1578"/>
      <c r="U2" s="861" t="s">
        <v>47</v>
      </c>
      <c r="V2" s="862">
        <f t="shared" ref="V2:V3" si="0">+V5</f>
        <v>1.0000000000000002</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15.75" customHeight="1">
      <c r="A3" s="1549"/>
      <c r="B3" s="1550"/>
      <c r="C3" s="1551"/>
      <c r="D3" s="1537"/>
      <c r="E3" s="1550"/>
      <c r="F3" s="1550"/>
      <c r="G3" s="1550"/>
      <c r="H3" s="1551"/>
      <c r="I3" s="1537"/>
      <c r="J3" s="1550"/>
      <c r="K3" s="1550"/>
      <c r="L3" s="1550"/>
      <c r="M3" s="1550"/>
      <c r="N3" s="1550"/>
      <c r="O3" s="1550"/>
      <c r="P3" s="1550"/>
      <c r="Q3" s="1550"/>
      <c r="R3" s="1550"/>
      <c r="S3" s="1550"/>
      <c r="T3" s="1551"/>
      <c r="U3" s="863" t="s">
        <v>48</v>
      </c>
      <c r="V3" s="864">
        <f t="shared" si="0"/>
        <v>0.87204999999999988</v>
      </c>
      <c r="W3" s="1537"/>
      <c r="X3" s="1550"/>
      <c r="Y3" s="1550"/>
      <c r="Z3" s="1550"/>
      <c r="AA3" s="1550"/>
      <c r="AB3" s="1550"/>
      <c r="AC3" s="1550"/>
      <c r="AD3" s="1550"/>
      <c r="AE3" s="1550"/>
      <c r="AF3" s="1550"/>
      <c r="AG3" s="1550"/>
      <c r="AH3" s="1551"/>
      <c r="AI3" s="2058">
        <v>43348</v>
      </c>
      <c r="AJ3" s="1977"/>
      <c r="AK3" s="247"/>
      <c r="AL3" s="247"/>
      <c r="AM3" s="247"/>
      <c r="AN3" s="247"/>
      <c r="AO3" s="247"/>
      <c r="AP3" s="247"/>
      <c r="AQ3" s="247"/>
      <c r="AR3" s="247"/>
      <c r="AS3" s="247"/>
    </row>
    <row r="4" spans="1:45" ht="24.75" customHeight="1">
      <c r="A4" s="2145" t="s">
        <v>106</v>
      </c>
      <c r="B4" s="1555"/>
      <c r="C4" s="865" t="s">
        <v>107</v>
      </c>
      <c r="D4" s="865" t="s">
        <v>108</v>
      </c>
      <c r="E4" s="865" t="s">
        <v>28</v>
      </c>
      <c r="F4" s="865" t="s">
        <v>109</v>
      </c>
      <c r="G4" s="321" t="s">
        <v>110</v>
      </c>
      <c r="H4" s="2142" t="s">
        <v>111</v>
      </c>
      <c r="I4" s="1756"/>
      <c r="J4" s="865" t="s">
        <v>63</v>
      </c>
      <c r="K4" s="865" t="s">
        <v>64</v>
      </c>
      <c r="L4" s="865" t="s">
        <v>65</v>
      </c>
      <c r="M4" s="865" t="s">
        <v>66</v>
      </c>
      <c r="N4" s="865" t="s">
        <v>67</v>
      </c>
      <c r="O4" s="865" t="s">
        <v>68</v>
      </c>
      <c r="P4" s="865" t="s">
        <v>69</v>
      </c>
      <c r="Q4" s="865" t="s">
        <v>70</v>
      </c>
      <c r="R4" s="865" t="s">
        <v>71</v>
      </c>
      <c r="S4" s="865" t="s">
        <v>72</v>
      </c>
      <c r="T4" s="865" t="s">
        <v>73</v>
      </c>
      <c r="U4" s="865" t="s">
        <v>74</v>
      </c>
      <c r="V4" s="865" t="s">
        <v>75</v>
      </c>
      <c r="W4" s="865" t="s">
        <v>76</v>
      </c>
      <c r="X4" s="865" t="s">
        <v>77</v>
      </c>
      <c r="Y4" s="2142" t="s">
        <v>112</v>
      </c>
      <c r="Z4" s="1754"/>
      <c r="AA4" s="1756"/>
      <c r="AB4" s="2142" t="s">
        <v>116</v>
      </c>
      <c r="AC4" s="1754"/>
      <c r="AD4" s="1756"/>
      <c r="AE4" s="2142" t="s">
        <v>120</v>
      </c>
      <c r="AF4" s="1754"/>
      <c r="AG4" s="1756"/>
      <c r="AH4" s="2142" t="s">
        <v>740</v>
      </c>
      <c r="AI4" s="1754"/>
      <c r="AJ4" s="1749"/>
      <c r="AK4" s="247"/>
      <c r="AL4" s="247"/>
      <c r="AM4" s="247"/>
      <c r="AN4" s="247"/>
      <c r="AO4" s="247"/>
      <c r="AP4" s="247"/>
      <c r="AQ4" s="247"/>
      <c r="AR4" s="247"/>
      <c r="AS4" s="247"/>
    </row>
    <row r="5" spans="1:45" ht="79.5" customHeight="1">
      <c r="A5" s="1733"/>
      <c r="B5" s="1548"/>
      <c r="C5" s="1969" t="s">
        <v>2008</v>
      </c>
      <c r="D5" s="2049" t="s">
        <v>252</v>
      </c>
      <c r="E5" s="2146">
        <v>1</v>
      </c>
      <c r="F5" s="2049" t="s">
        <v>2009</v>
      </c>
      <c r="G5" s="2054" t="s">
        <v>2010</v>
      </c>
      <c r="H5" s="2081" t="s">
        <v>47</v>
      </c>
      <c r="I5" s="2028"/>
      <c r="J5" s="530">
        <v>3.8870000000000002E-2</v>
      </c>
      <c r="K5" s="523">
        <v>8.4150000000000003E-2</v>
      </c>
      <c r="L5" s="523">
        <v>6.744E-2</v>
      </c>
      <c r="M5" s="523">
        <v>9.3210000000000001E-2</v>
      </c>
      <c r="N5" s="523">
        <v>7.9039999999999999E-2</v>
      </c>
      <c r="O5" s="523">
        <v>8.3019999999999997E-2</v>
      </c>
      <c r="P5" s="523">
        <v>8.1720000000000001E-2</v>
      </c>
      <c r="Q5" s="523">
        <v>0.11306000000000001</v>
      </c>
      <c r="R5" s="523">
        <v>0.10223000000000002</v>
      </c>
      <c r="S5" s="523">
        <v>0.10442000000000001</v>
      </c>
      <c r="T5" s="523">
        <v>8.0700000000000008E-2</v>
      </c>
      <c r="U5" s="523">
        <v>7.2139999999999996E-2</v>
      </c>
      <c r="V5" s="866">
        <f t="shared" ref="V5:V6" si="1">SUM(J5:U5)</f>
        <v>1.0000000000000002</v>
      </c>
      <c r="W5" s="2141">
        <v>1</v>
      </c>
      <c r="X5" s="866">
        <f>+(V5/V5)*W5</f>
        <v>1</v>
      </c>
      <c r="Y5" s="1946" t="s">
        <v>2011</v>
      </c>
      <c r="Z5" s="1577"/>
      <c r="AA5" s="1578"/>
      <c r="AB5" s="1946" t="s">
        <v>2012</v>
      </c>
      <c r="AC5" s="1577"/>
      <c r="AD5" s="1578"/>
      <c r="AE5" s="2144" t="s">
        <v>2013</v>
      </c>
      <c r="AF5" s="1577"/>
      <c r="AG5" s="1578"/>
      <c r="AH5" s="2143"/>
      <c r="AI5" s="1577"/>
      <c r="AJ5" s="1747"/>
      <c r="AK5" s="247"/>
      <c r="AL5" s="247"/>
      <c r="AM5" s="247"/>
      <c r="AN5" s="247"/>
      <c r="AO5" s="247"/>
      <c r="AP5" s="247"/>
      <c r="AQ5" s="247"/>
      <c r="AR5" s="247"/>
      <c r="AS5" s="247"/>
    </row>
    <row r="6" spans="1:45" ht="108.75" customHeight="1">
      <c r="A6" s="1549"/>
      <c r="B6" s="1551"/>
      <c r="C6" s="2061"/>
      <c r="D6" s="2040"/>
      <c r="E6" s="2040"/>
      <c r="F6" s="2040"/>
      <c r="G6" s="2147"/>
      <c r="H6" s="2149" t="s">
        <v>78</v>
      </c>
      <c r="I6" s="2150"/>
      <c r="J6" s="867">
        <f t="shared" ref="J6:R6" si="2">J23</f>
        <v>4.3029999999999999E-2</v>
      </c>
      <c r="K6" s="868">
        <f t="shared" si="2"/>
        <v>0.1237</v>
      </c>
      <c r="L6" s="868">
        <f t="shared" si="2"/>
        <v>8.5050000000000001E-2</v>
      </c>
      <c r="M6" s="868">
        <f t="shared" si="2"/>
        <v>0.11044</v>
      </c>
      <c r="N6" s="868">
        <f t="shared" si="2"/>
        <v>9.2760000000000009E-2</v>
      </c>
      <c r="O6" s="868">
        <f t="shared" si="2"/>
        <v>7.9240000000000005E-2</v>
      </c>
      <c r="P6" s="868">
        <f t="shared" si="2"/>
        <v>0.14435999999999999</v>
      </c>
      <c r="Q6" s="868">
        <f t="shared" si="2"/>
        <v>0.10669000000000001</v>
      </c>
      <c r="R6" s="868">
        <f t="shared" si="2"/>
        <v>8.6779999999999996E-2</v>
      </c>
      <c r="S6" s="868"/>
      <c r="T6" s="868"/>
      <c r="U6" s="868"/>
      <c r="V6" s="869">
        <f t="shared" si="1"/>
        <v>0.87204999999999988</v>
      </c>
      <c r="W6" s="1558"/>
      <c r="X6" s="866">
        <f>+V6/V5*W5</f>
        <v>0.87204999999999966</v>
      </c>
      <c r="Y6" s="1537"/>
      <c r="Z6" s="1550"/>
      <c r="AA6" s="1551"/>
      <c r="AB6" s="1537"/>
      <c r="AC6" s="1550"/>
      <c r="AD6" s="1551"/>
      <c r="AE6" s="1537"/>
      <c r="AF6" s="1550"/>
      <c r="AG6" s="1551"/>
      <c r="AH6" s="1537"/>
      <c r="AI6" s="1550"/>
      <c r="AJ6" s="1721"/>
      <c r="AK6" s="247"/>
      <c r="AL6" s="247"/>
      <c r="AM6" s="247"/>
      <c r="AN6" s="247"/>
      <c r="AO6" s="247"/>
      <c r="AP6" s="247"/>
      <c r="AQ6" s="247"/>
      <c r="AR6" s="247"/>
      <c r="AS6" s="247"/>
    </row>
    <row r="7" spans="1:45" ht="12.75" customHeight="1">
      <c r="A7" s="2148" t="s">
        <v>2014</v>
      </c>
      <c r="B7" s="2046" t="s">
        <v>34</v>
      </c>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49"/>
      <c r="AK7" s="247"/>
      <c r="AL7" s="247"/>
      <c r="AM7" s="247"/>
      <c r="AN7" s="247"/>
      <c r="AO7" s="247"/>
      <c r="AP7" s="247"/>
      <c r="AQ7" s="247"/>
      <c r="AR7" s="247"/>
      <c r="AS7" s="247"/>
    </row>
    <row r="8" spans="1:45" ht="66" customHeight="1">
      <c r="A8" s="1539"/>
      <c r="B8" s="1922">
        <v>1</v>
      </c>
      <c r="C8" s="1928" t="s">
        <v>2015</v>
      </c>
      <c r="D8" s="1577"/>
      <c r="E8" s="1577"/>
      <c r="F8" s="1577"/>
      <c r="G8" s="1578"/>
      <c r="H8" s="1926" t="s">
        <v>79</v>
      </c>
      <c r="I8" s="527" t="s">
        <v>47</v>
      </c>
      <c r="J8" s="528">
        <v>4.58E-2</v>
      </c>
      <c r="K8" s="523">
        <v>8.2500000000000004E-2</v>
      </c>
      <c r="L8" s="523">
        <v>6.6900000000000001E-2</v>
      </c>
      <c r="M8" s="523">
        <v>9.8100000000000007E-2</v>
      </c>
      <c r="N8" s="523">
        <v>7.46E-2</v>
      </c>
      <c r="O8" s="523">
        <v>8.5599999999999996E-2</v>
      </c>
      <c r="P8" s="523">
        <v>8.2500000000000004E-2</v>
      </c>
      <c r="Q8" s="523">
        <v>0.10639999999999999</v>
      </c>
      <c r="R8" s="523">
        <v>0.1109</v>
      </c>
      <c r="S8" s="523">
        <v>9.3200000000000005E-2</v>
      </c>
      <c r="T8" s="523">
        <v>8.3400000000000002E-2</v>
      </c>
      <c r="U8" s="523">
        <v>7.0099999999999996E-2</v>
      </c>
      <c r="V8" s="529">
        <f t="shared" ref="V8:V10" si="3">SUM(J8:U8)</f>
        <v>1</v>
      </c>
      <c r="W8" s="530">
        <v>0.4</v>
      </c>
      <c r="X8" s="288">
        <f>V8*W8</f>
        <v>0.4</v>
      </c>
      <c r="Y8" s="1946" t="s">
        <v>2016</v>
      </c>
      <c r="Z8" s="1577"/>
      <c r="AA8" s="1578"/>
      <c r="AB8" s="1946" t="s">
        <v>2017</v>
      </c>
      <c r="AC8" s="1577"/>
      <c r="AD8" s="1578"/>
      <c r="AE8" s="1922" t="s">
        <v>2018</v>
      </c>
      <c r="AF8" s="1577"/>
      <c r="AG8" s="1578"/>
      <c r="AH8" s="1922"/>
      <c r="AI8" s="1577"/>
      <c r="AJ8" s="1747"/>
      <c r="AK8" s="264"/>
      <c r="AL8" s="870">
        <v>8.25</v>
      </c>
      <c r="AM8" s="870">
        <v>100</v>
      </c>
      <c r="AN8" s="264"/>
      <c r="AO8" s="264"/>
      <c r="AP8" s="264"/>
      <c r="AQ8" s="264"/>
      <c r="AR8" s="264"/>
      <c r="AS8" s="264"/>
    </row>
    <row r="9" spans="1:45" ht="81.75" customHeight="1">
      <c r="A9" s="1539"/>
      <c r="B9" s="1557"/>
      <c r="C9" s="1557"/>
      <c r="D9" s="1579"/>
      <c r="E9" s="1579"/>
      <c r="F9" s="1579"/>
      <c r="G9" s="1580"/>
      <c r="H9" s="1930"/>
      <c r="I9" s="531" t="s">
        <v>48</v>
      </c>
      <c r="J9" s="525">
        <v>5.5300000000000002E-2</v>
      </c>
      <c r="K9" s="532">
        <v>0.12130000000000001</v>
      </c>
      <c r="L9" s="532">
        <v>6.7799999999999999E-2</v>
      </c>
      <c r="M9" s="533">
        <v>8.7999999999999995E-2</v>
      </c>
      <c r="N9" s="533">
        <v>0.1008</v>
      </c>
      <c r="O9" s="533">
        <v>9.9400000000000002E-2</v>
      </c>
      <c r="P9" s="533">
        <v>0.2298</v>
      </c>
      <c r="Q9" s="533">
        <v>0.1186</v>
      </c>
      <c r="R9" s="533">
        <v>9.6199999999999994E-2</v>
      </c>
      <c r="S9" s="525"/>
      <c r="T9" s="525"/>
      <c r="U9" s="525"/>
      <c r="V9" s="871">
        <f t="shared" si="3"/>
        <v>0.97720000000000007</v>
      </c>
      <c r="W9" s="654"/>
      <c r="X9" s="296">
        <f>+V9*W8</f>
        <v>0.39088000000000006</v>
      </c>
      <c r="Y9" s="1557"/>
      <c r="Z9" s="1579"/>
      <c r="AA9" s="1580"/>
      <c r="AB9" s="1557"/>
      <c r="AC9" s="1579"/>
      <c r="AD9" s="1580"/>
      <c r="AE9" s="1557"/>
      <c r="AF9" s="1579"/>
      <c r="AG9" s="1580"/>
      <c r="AH9" s="1557"/>
      <c r="AI9" s="1579"/>
      <c r="AJ9" s="1923"/>
      <c r="AK9" s="264"/>
      <c r="AL9" s="870">
        <v>22.98</v>
      </c>
      <c r="AM9" s="264">
        <f>AL9*AM8/AL8</f>
        <v>278.54545454545456</v>
      </c>
      <c r="AN9" s="264"/>
      <c r="AO9" s="264"/>
      <c r="AP9" s="264"/>
      <c r="AQ9" s="264"/>
      <c r="AR9" s="264"/>
      <c r="AS9" s="264"/>
    </row>
    <row r="10" spans="1:45" ht="61.5" customHeight="1">
      <c r="A10" s="1539"/>
      <c r="B10" s="1922">
        <v>2</v>
      </c>
      <c r="C10" s="1928" t="s">
        <v>2019</v>
      </c>
      <c r="D10" s="1577"/>
      <c r="E10" s="1577"/>
      <c r="F10" s="1577"/>
      <c r="G10" s="1578"/>
      <c r="H10" s="1926" t="s">
        <v>79</v>
      </c>
      <c r="I10" s="527" t="s">
        <v>47</v>
      </c>
      <c r="J10" s="528">
        <v>1.7999999999999999E-2</v>
      </c>
      <c r="K10" s="523">
        <v>6.0499999999999998E-2</v>
      </c>
      <c r="L10" s="523">
        <v>7.85E-2</v>
      </c>
      <c r="M10" s="523">
        <v>8.7300000000000003E-2</v>
      </c>
      <c r="N10" s="523">
        <v>8.14E-2</v>
      </c>
      <c r="O10" s="523">
        <v>8.7400000000000005E-2</v>
      </c>
      <c r="P10" s="523">
        <v>7.8399999999999997E-2</v>
      </c>
      <c r="Q10" s="523">
        <v>0.127</v>
      </c>
      <c r="R10" s="523">
        <v>0.1012</v>
      </c>
      <c r="S10" s="523">
        <v>0.13350000000000001</v>
      </c>
      <c r="T10" s="523">
        <v>8.7300000000000003E-2</v>
      </c>
      <c r="U10" s="523">
        <v>5.9499999999999997E-2</v>
      </c>
      <c r="V10" s="529">
        <f t="shared" si="3"/>
        <v>1</v>
      </c>
      <c r="W10" s="530">
        <v>0.3</v>
      </c>
      <c r="X10" s="288">
        <f>V10*W10</f>
        <v>0.3</v>
      </c>
      <c r="Y10" s="2151" t="s">
        <v>2020</v>
      </c>
      <c r="Z10" s="1547"/>
      <c r="AA10" s="1548"/>
      <c r="AB10" s="2151" t="s">
        <v>2021</v>
      </c>
      <c r="AC10" s="1547"/>
      <c r="AD10" s="1548"/>
      <c r="AE10" s="1922" t="s">
        <v>2022</v>
      </c>
      <c r="AF10" s="1577"/>
      <c r="AG10" s="1578"/>
      <c r="AH10" s="1922"/>
      <c r="AI10" s="1577"/>
      <c r="AJ10" s="1747"/>
      <c r="AK10" s="264"/>
      <c r="AL10" s="264"/>
      <c r="AM10" s="264"/>
      <c r="AN10" s="264"/>
      <c r="AO10" s="264"/>
      <c r="AP10" s="264"/>
      <c r="AQ10" s="264"/>
      <c r="AR10" s="264"/>
      <c r="AS10" s="264"/>
    </row>
    <row r="11" spans="1:45" ht="66" customHeight="1">
      <c r="A11" s="1539"/>
      <c r="B11" s="1557"/>
      <c r="C11" s="1557"/>
      <c r="D11" s="1579"/>
      <c r="E11" s="1579"/>
      <c r="F11" s="1579"/>
      <c r="G11" s="1580"/>
      <c r="H11" s="1930"/>
      <c r="I11" s="531" t="s">
        <v>48</v>
      </c>
      <c r="J11" s="525">
        <v>1.9199999999999998E-2</v>
      </c>
      <c r="K11" s="532">
        <v>0.1177</v>
      </c>
      <c r="L11" s="532">
        <v>6.9000000000000006E-2</v>
      </c>
      <c r="M11" s="533">
        <v>0.13539999999999999</v>
      </c>
      <c r="N11" s="533">
        <v>9.6699999999999994E-2</v>
      </c>
      <c r="O11" s="533">
        <v>9.8400000000000001E-2</v>
      </c>
      <c r="P11" s="533">
        <v>9.4399999999999998E-2</v>
      </c>
      <c r="Q11" s="533">
        <v>8.6699999999999999E-2</v>
      </c>
      <c r="R11" s="533">
        <v>8.5300000000000001E-2</v>
      </c>
      <c r="S11" s="525"/>
      <c r="T11" s="525"/>
      <c r="U11" s="525"/>
      <c r="V11" s="872">
        <f>SUM(J11:N11)</f>
        <v>0.438</v>
      </c>
      <c r="W11" s="654"/>
      <c r="X11" s="296">
        <f>+V11*W10</f>
        <v>0.13139999999999999</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47.25" customHeight="1">
      <c r="A12" s="1539"/>
      <c r="B12" s="1922">
        <v>3</v>
      </c>
      <c r="C12" s="1928" t="s">
        <v>2023</v>
      </c>
      <c r="D12" s="1577"/>
      <c r="E12" s="1577"/>
      <c r="F12" s="1577"/>
      <c r="G12" s="1578"/>
      <c r="H12" s="1926" t="s">
        <v>79</v>
      </c>
      <c r="I12" s="527" t="s">
        <v>47</v>
      </c>
      <c r="J12" s="528">
        <v>5.0500000000000003E-2</v>
      </c>
      <c r="K12" s="523">
        <v>0.11</v>
      </c>
      <c r="L12" s="523">
        <v>5.7099999999999998E-2</v>
      </c>
      <c r="M12" s="523">
        <v>9.2600000000000002E-2</v>
      </c>
      <c r="N12" s="523">
        <v>8.2600000000000007E-2</v>
      </c>
      <c r="O12" s="523">
        <v>7.5200000000000003E-2</v>
      </c>
      <c r="P12" s="523">
        <v>8.4000000000000005E-2</v>
      </c>
      <c r="Q12" s="523">
        <v>0.108</v>
      </c>
      <c r="R12" s="523">
        <v>9.1700000000000004E-2</v>
      </c>
      <c r="S12" s="523">
        <v>9.0300000000000005E-2</v>
      </c>
      <c r="T12" s="523">
        <v>7.0499999999999993E-2</v>
      </c>
      <c r="U12" s="523">
        <v>8.7499999999999994E-2</v>
      </c>
      <c r="V12" s="529">
        <f>SUM(J12:U12)</f>
        <v>1</v>
      </c>
      <c r="W12" s="530">
        <v>0.3</v>
      </c>
      <c r="X12" s="288">
        <f>V12*W12</f>
        <v>0.3</v>
      </c>
      <c r="Y12" s="2018" t="s">
        <v>2024</v>
      </c>
      <c r="Z12" s="1547"/>
      <c r="AA12" s="1548"/>
      <c r="AB12" s="2018" t="s">
        <v>2025</v>
      </c>
      <c r="AC12" s="1547"/>
      <c r="AD12" s="1548"/>
      <c r="AE12" s="1922" t="s">
        <v>2026</v>
      </c>
      <c r="AF12" s="1577"/>
      <c r="AG12" s="1578"/>
      <c r="AH12" s="1922"/>
      <c r="AI12" s="1577"/>
      <c r="AJ12" s="1747"/>
      <c r="AK12" s="264"/>
      <c r="AL12" s="264"/>
      <c r="AM12" s="264"/>
      <c r="AN12" s="264"/>
      <c r="AO12" s="264"/>
      <c r="AP12" s="264"/>
      <c r="AQ12" s="264"/>
      <c r="AR12" s="264"/>
      <c r="AS12" s="264"/>
    </row>
    <row r="13" spans="1:45" ht="47.25" customHeight="1">
      <c r="A13" s="1539"/>
      <c r="B13" s="1557"/>
      <c r="C13" s="1557"/>
      <c r="D13" s="1579"/>
      <c r="E13" s="1579"/>
      <c r="F13" s="1579"/>
      <c r="G13" s="1580"/>
      <c r="H13" s="1930"/>
      <c r="I13" s="531" t="s">
        <v>48</v>
      </c>
      <c r="J13" s="525">
        <v>5.0500000000000003E-2</v>
      </c>
      <c r="K13" s="532">
        <v>0.13289999999999999</v>
      </c>
      <c r="L13" s="532">
        <v>0.1241</v>
      </c>
      <c r="M13" s="533">
        <v>0.1154</v>
      </c>
      <c r="N13" s="533">
        <v>7.8100000000000003E-2</v>
      </c>
      <c r="O13" s="533">
        <v>3.32E-2</v>
      </c>
      <c r="P13" s="533">
        <v>8.0399999999999999E-2</v>
      </c>
      <c r="Q13" s="533">
        <v>0.1108</v>
      </c>
      <c r="R13" s="533">
        <v>7.5700000000000003E-2</v>
      </c>
      <c r="S13" s="525"/>
      <c r="T13" s="525"/>
      <c r="U13" s="525"/>
      <c r="V13" s="873">
        <f>J13+K13+L13+M13+N13</f>
        <v>0.501</v>
      </c>
      <c r="W13" s="654"/>
      <c r="X13" s="296">
        <f>+V13*W12</f>
        <v>0.15029999999999999</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17.25" customHeight="1">
      <c r="A14" s="1539"/>
      <c r="B14" s="1922">
        <v>4</v>
      </c>
      <c r="C14" s="1928"/>
      <c r="D14" s="1577"/>
      <c r="E14" s="1577"/>
      <c r="F14" s="1577"/>
      <c r="G14" s="1578"/>
      <c r="H14" s="1926" t="s">
        <v>79</v>
      </c>
      <c r="I14" s="527" t="s">
        <v>47</v>
      </c>
      <c r="J14" s="528"/>
      <c r="K14" s="523"/>
      <c r="L14" s="523"/>
      <c r="M14" s="523"/>
      <c r="N14" s="523"/>
      <c r="O14" s="523"/>
      <c r="P14" s="523"/>
      <c r="Q14" s="523"/>
      <c r="R14" s="523"/>
      <c r="S14" s="523"/>
      <c r="T14" s="523"/>
      <c r="U14" s="523"/>
      <c r="V14" s="529">
        <f t="shared" ref="V14:V23" si="4">SUM(J14:U14)</f>
        <v>0</v>
      </c>
      <c r="W14" s="2029"/>
      <c r="X14" s="288">
        <f>V14*W14</f>
        <v>0</v>
      </c>
      <c r="Y14" s="1922"/>
      <c r="Z14" s="1577"/>
      <c r="AA14" s="1578"/>
      <c r="AB14" s="1922"/>
      <c r="AC14" s="1577"/>
      <c r="AD14" s="1578"/>
      <c r="AE14" s="1922"/>
      <c r="AF14" s="1577"/>
      <c r="AG14" s="1578"/>
      <c r="AH14" s="1922"/>
      <c r="AI14" s="1577"/>
      <c r="AJ14" s="1747"/>
      <c r="AK14" s="264"/>
      <c r="AL14" s="264"/>
      <c r="AM14" s="264"/>
      <c r="AN14" s="264"/>
      <c r="AO14" s="264"/>
      <c r="AP14" s="264"/>
      <c r="AQ14" s="264"/>
      <c r="AR14" s="264"/>
      <c r="AS14" s="264"/>
    </row>
    <row r="15" spans="1:45" ht="17.25" customHeight="1">
      <c r="A15" s="1539"/>
      <c r="B15" s="1557"/>
      <c r="C15" s="1557"/>
      <c r="D15" s="1579"/>
      <c r="E15" s="1579"/>
      <c r="F15" s="1579"/>
      <c r="G15" s="1580"/>
      <c r="H15" s="1930"/>
      <c r="I15" s="531" t="s">
        <v>48</v>
      </c>
      <c r="J15" s="537"/>
      <c r="K15" s="539"/>
      <c r="L15" s="539"/>
      <c r="M15" s="539"/>
      <c r="N15" s="539"/>
      <c r="O15" s="539"/>
      <c r="P15" s="539"/>
      <c r="Q15" s="539"/>
      <c r="R15" s="539"/>
      <c r="S15" s="539"/>
      <c r="T15" s="539"/>
      <c r="U15" s="539"/>
      <c r="V15" s="540">
        <f t="shared" si="4"/>
        <v>0</v>
      </c>
      <c r="W15" s="2030"/>
      <c r="X15" s="296">
        <f>+V15*W14</f>
        <v>0</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12.75" customHeight="1">
      <c r="A16" s="1539"/>
      <c r="B16" s="1922">
        <v>5</v>
      </c>
      <c r="C16" s="1928"/>
      <c r="D16" s="1577"/>
      <c r="E16" s="1577"/>
      <c r="F16" s="1577"/>
      <c r="G16" s="1578"/>
      <c r="H16" s="1926"/>
      <c r="I16" s="527"/>
      <c r="J16" s="528"/>
      <c r="K16" s="523"/>
      <c r="L16" s="523"/>
      <c r="M16" s="523"/>
      <c r="N16" s="523"/>
      <c r="O16" s="523"/>
      <c r="P16" s="523"/>
      <c r="Q16" s="523"/>
      <c r="R16" s="523"/>
      <c r="S16" s="523"/>
      <c r="T16" s="523"/>
      <c r="U16" s="523"/>
      <c r="V16" s="529">
        <f t="shared" si="4"/>
        <v>0</v>
      </c>
      <c r="W16" s="2029"/>
      <c r="X16" s="288">
        <f>V16*W16</f>
        <v>0</v>
      </c>
      <c r="Y16" s="1922"/>
      <c r="Z16" s="1577"/>
      <c r="AA16" s="1578"/>
      <c r="AB16" s="1922"/>
      <c r="AC16" s="1577"/>
      <c r="AD16" s="1578"/>
      <c r="AE16" s="1922"/>
      <c r="AF16" s="1577"/>
      <c r="AG16" s="1578"/>
      <c r="AH16" s="1922"/>
      <c r="AI16" s="1577"/>
      <c r="AJ16" s="1747"/>
      <c r="AK16" s="264"/>
      <c r="AL16" s="264"/>
      <c r="AM16" s="264"/>
      <c r="AN16" s="264"/>
      <c r="AO16" s="264"/>
      <c r="AP16" s="264"/>
      <c r="AQ16" s="264"/>
      <c r="AR16" s="264"/>
      <c r="AS16" s="264"/>
    </row>
    <row r="17" spans="1:45" ht="12.75" customHeight="1">
      <c r="A17" s="1539"/>
      <c r="B17" s="1557"/>
      <c r="C17" s="1557"/>
      <c r="D17" s="1579"/>
      <c r="E17" s="1579"/>
      <c r="F17" s="1579"/>
      <c r="G17" s="1580"/>
      <c r="H17" s="1930"/>
      <c r="I17" s="531"/>
      <c r="J17" s="537"/>
      <c r="K17" s="539"/>
      <c r="L17" s="539"/>
      <c r="M17" s="539"/>
      <c r="N17" s="539"/>
      <c r="O17" s="539"/>
      <c r="P17" s="539"/>
      <c r="Q17" s="539"/>
      <c r="R17" s="539"/>
      <c r="S17" s="539"/>
      <c r="T17" s="539"/>
      <c r="U17" s="539"/>
      <c r="V17" s="540">
        <f t="shared" si="4"/>
        <v>0</v>
      </c>
      <c r="W17" s="2030"/>
      <c r="X17" s="296">
        <f>+V17*W16</f>
        <v>0</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12.75" customHeight="1">
      <c r="A18" s="1539"/>
      <c r="B18" s="1922">
        <v>6</v>
      </c>
      <c r="C18" s="2023"/>
      <c r="D18" s="1577"/>
      <c r="E18" s="1577"/>
      <c r="F18" s="1577"/>
      <c r="G18" s="1578"/>
      <c r="H18" s="1926" t="s">
        <v>79</v>
      </c>
      <c r="I18" s="527" t="s">
        <v>47</v>
      </c>
      <c r="J18" s="528"/>
      <c r="K18" s="523"/>
      <c r="L18" s="523"/>
      <c r="M18" s="523"/>
      <c r="N18" s="523"/>
      <c r="O18" s="523"/>
      <c r="P18" s="523"/>
      <c r="Q18" s="523"/>
      <c r="R18" s="523"/>
      <c r="S18" s="523"/>
      <c r="T18" s="523"/>
      <c r="U18" s="523"/>
      <c r="V18" s="529">
        <f t="shared" si="4"/>
        <v>0</v>
      </c>
      <c r="W18" s="2029"/>
      <c r="X18" s="288">
        <f>V18*W18</f>
        <v>0</v>
      </c>
      <c r="Y18" s="1922"/>
      <c r="Z18" s="1577"/>
      <c r="AA18" s="1578"/>
      <c r="AB18" s="1922"/>
      <c r="AC18" s="1577"/>
      <c r="AD18" s="1578"/>
      <c r="AE18" s="1922"/>
      <c r="AF18" s="1577"/>
      <c r="AG18" s="1578"/>
      <c r="AH18" s="1922"/>
      <c r="AI18" s="1577"/>
      <c r="AJ18" s="1747"/>
      <c r="AK18" s="264"/>
      <c r="AL18" s="264"/>
      <c r="AM18" s="264"/>
      <c r="AN18" s="264"/>
      <c r="AO18" s="264"/>
      <c r="AP18" s="264"/>
      <c r="AQ18" s="264"/>
      <c r="AR18" s="264"/>
      <c r="AS18" s="264"/>
    </row>
    <row r="19" spans="1:45" ht="12.75" customHeight="1">
      <c r="A19" s="1539"/>
      <c r="B19" s="1557"/>
      <c r="C19" s="1557"/>
      <c r="D19" s="1579"/>
      <c r="E19" s="1579"/>
      <c r="F19" s="1579"/>
      <c r="G19" s="1580"/>
      <c r="H19" s="1930"/>
      <c r="I19" s="531" t="s">
        <v>48</v>
      </c>
      <c r="J19" s="537"/>
      <c r="K19" s="539"/>
      <c r="L19" s="539"/>
      <c r="M19" s="539"/>
      <c r="N19" s="539"/>
      <c r="O19" s="539"/>
      <c r="P19" s="539"/>
      <c r="Q19" s="539"/>
      <c r="R19" s="539"/>
      <c r="S19" s="539"/>
      <c r="T19" s="539"/>
      <c r="U19" s="539"/>
      <c r="V19" s="540">
        <f t="shared" si="4"/>
        <v>0</v>
      </c>
      <c r="W19" s="2030"/>
      <c r="X19" s="296">
        <f>+V19*W18</f>
        <v>0</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12.75" customHeight="1">
      <c r="A20" s="1539"/>
      <c r="B20" s="1922">
        <v>7</v>
      </c>
      <c r="C20" s="2023"/>
      <c r="D20" s="1577"/>
      <c r="E20" s="1577"/>
      <c r="F20" s="1577"/>
      <c r="G20" s="1578"/>
      <c r="H20" s="1926" t="s">
        <v>79</v>
      </c>
      <c r="I20" s="527" t="s">
        <v>47</v>
      </c>
      <c r="J20" s="528"/>
      <c r="K20" s="523"/>
      <c r="L20" s="523"/>
      <c r="M20" s="523"/>
      <c r="N20" s="523"/>
      <c r="O20" s="523"/>
      <c r="P20" s="523"/>
      <c r="Q20" s="523"/>
      <c r="R20" s="523"/>
      <c r="S20" s="523"/>
      <c r="T20" s="523"/>
      <c r="U20" s="523"/>
      <c r="V20" s="529">
        <f t="shared" si="4"/>
        <v>0</v>
      </c>
      <c r="W20" s="2029"/>
      <c r="X20" s="288">
        <f>V20*W20</f>
        <v>0</v>
      </c>
      <c r="Y20" s="1922"/>
      <c r="Z20" s="1577"/>
      <c r="AA20" s="1578"/>
      <c r="AB20" s="1922"/>
      <c r="AC20" s="1577"/>
      <c r="AD20" s="1578"/>
      <c r="AE20" s="1922"/>
      <c r="AF20" s="1577"/>
      <c r="AG20" s="1578"/>
      <c r="AH20" s="1922"/>
      <c r="AI20" s="1577"/>
      <c r="AJ20" s="1747"/>
      <c r="AK20" s="264"/>
      <c r="AL20" s="264"/>
      <c r="AM20" s="264"/>
      <c r="AN20" s="264"/>
      <c r="AO20" s="264"/>
      <c r="AP20" s="264"/>
      <c r="AQ20" s="264"/>
      <c r="AR20" s="264"/>
      <c r="AS20" s="264"/>
    </row>
    <row r="21" spans="1:45" ht="12.75" customHeight="1">
      <c r="A21" s="1539"/>
      <c r="B21" s="1557"/>
      <c r="C21" s="1557"/>
      <c r="D21" s="1579"/>
      <c r="E21" s="1579"/>
      <c r="F21" s="1579"/>
      <c r="G21" s="1580"/>
      <c r="H21" s="1930"/>
      <c r="I21" s="531" t="s">
        <v>48</v>
      </c>
      <c r="J21" s="537"/>
      <c r="K21" s="539"/>
      <c r="L21" s="539"/>
      <c r="M21" s="539"/>
      <c r="N21" s="539"/>
      <c r="O21" s="539"/>
      <c r="P21" s="539"/>
      <c r="Q21" s="539"/>
      <c r="R21" s="539"/>
      <c r="S21" s="539"/>
      <c r="T21" s="539"/>
      <c r="U21" s="539"/>
      <c r="V21" s="540">
        <f t="shared" si="4"/>
        <v>0</v>
      </c>
      <c r="W21" s="2030"/>
      <c r="X21" s="296">
        <f>+V21*W20</f>
        <v>0</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2.75" customHeight="1">
      <c r="A22" s="1539"/>
      <c r="B22" s="1944" t="s">
        <v>85</v>
      </c>
      <c r="C22" s="1577"/>
      <c r="D22" s="1577"/>
      <c r="E22" s="1577"/>
      <c r="F22" s="1577"/>
      <c r="G22" s="1578"/>
      <c r="H22" s="2033" t="s">
        <v>79</v>
      </c>
      <c r="I22" s="541" t="s">
        <v>47</v>
      </c>
      <c r="J22" s="542">
        <f t="shared" ref="J22:U22" si="5">+J8*$W8+J10*$W10+J12*$W12+J14*$W14+J16*$W16+J18*$W18+J20*$W20</f>
        <v>3.8870000000000002E-2</v>
      </c>
      <c r="K22" s="542">
        <f t="shared" si="5"/>
        <v>8.4150000000000003E-2</v>
      </c>
      <c r="L22" s="542">
        <f t="shared" si="5"/>
        <v>6.744E-2</v>
      </c>
      <c r="M22" s="542">
        <f t="shared" si="5"/>
        <v>9.3210000000000001E-2</v>
      </c>
      <c r="N22" s="542">
        <f t="shared" si="5"/>
        <v>7.9039999999999999E-2</v>
      </c>
      <c r="O22" s="542">
        <f t="shared" si="5"/>
        <v>8.3019999999999997E-2</v>
      </c>
      <c r="P22" s="542">
        <f t="shared" si="5"/>
        <v>8.1720000000000001E-2</v>
      </c>
      <c r="Q22" s="542">
        <f t="shared" si="5"/>
        <v>0.11306000000000001</v>
      </c>
      <c r="R22" s="542">
        <f t="shared" si="5"/>
        <v>0.10223000000000002</v>
      </c>
      <c r="S22" s="542">
        <f t="shared" si="5"/>
        <v>0.10442000000000001</v>
      </c>
      <c r="T22" s="542">
        <f t="shared" si="5"/>
        <v>8.0700000000000008E-2</v>
      </c>
      <c r="U22" s="542">
        <f t="shared" si="5"/>
        <v>7.2139999999999996E-2</v>
      </c>
      <c r="V22" s="529">
        <f t="shared" si="4"/>
        <v>1.0000000000000002</v>
      </c>
      <c r="W22" s="2039">
        <f>SUM(W8:W21)</f>
        <v>1</v>
      </c>
      <c r="X22" s="288">
        <f>V22*W22</f>
        <v>1.0000000000000002</v>
      </c>
      <c r="Y22" s="1924"/>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5.75" customHeight="1">
      <c r="A23" s="1540"/>
      <c r="B23" s="1537"/>
      <c r="C23" s="1550"/>
      <c r="D23" s="1550"/>
      <c r="E23" s="1550"/>
      <c r="F23" s="1550"/>
      <c r="G23" s="1551"/>
      <c r="H23" s="2038"/>
      <c r="I23" s="556" t="s">
        <v>48</v>
      </c>
      <c r="J23" s="557">
        <f t="shared" ref="J23:L23" si="6">+J9*$W8+J11*$W10+J13*$W12+J15*$W14+J17*$W16+J19*$W18+J21*$W20</f>
        <v>4.3029999999999999E-2</v>
      </c>
      <c r="K23" s="557">
        <f t="shared" si="6"/>
        <v>0.1237</v>
      </c>
      <c r="L23" s="557">
        <f t="shared" si="6"/>
        <v>8.5050000000000001E-2</v>
      </c>
      <c r="M23" s="557">
        <f>+M9*$W8+M11*$W10+M13*W12</f>
        <v>0.11044</v>
      </c>
      <c r="N23" s="557">
        <f t="shared" ref="N23:U23" si="7">+N9*$W8+N11*$W10+N13*$W12+N15*$W14+N17*$W16+N19*$W18+N21*$W20</f>
        <v>9.2760000000000009E-2</v>
      </c>
      <c r="O23" s="557">
        <f t="shared" si="7"/>
        <v>7.9240000000000005E-2</v>
      </c>
      <c r="P23" s="557">
        <f t="shared" si="7"/>
        <v>0.14435999999999999</v>
      </c>
      <c r="Q23" s="557">
        <f t="shared" si="7"/>
        <v>0.10669000000000001</v>
      </c>
      <c r="R23" s="557">
        <f t="shared" si="7"/>
        <v>8.6779999999999996E-2</v>
      </c>
      <c r="S23" s="557">
        <f t="shared" si="7"/>
        <v>0</v>
      </c>
      <c r="T23" s="557">
        <f t="shared" si="7"/>
        <v>0</v>
      </c>
      <c r="U23" s="557">
        <f t="shared" si="7"/>
        <v>0</v>
      </c>
      <c r="V23" s="559">
        <f t="shared" si="4"/>
        <v>0.87204999999999988</v>
      </c>
      <c r="W23" s="2040"/>
      <c r="X23" s="560">
        <f>+V23*W22</f>
        <v>0.87204999999999988</v>
      </c>
      <c r="Y23" s="1537"/>
      <c r="Z23" s="1550"/>
      <c r="AA23" s="1551"/>
      <c r="AB23" s="1537"/>
      <c r="AC23" s="1550"/>
      <c r="AD23" s="1551"/>
      <c r="AE23" s="1537"/>
      <c r="AF23" s="1550"/>
      <c r="AG23" s="1551"/>
      <c r="AH23" s="1537"/>
      <c r="AI23" s="1550"/>
      <c r="AJ23" s="1721"/>
      <c r="AK23" s="264"/>
      <c r="AL23" s="264"/>
      <c r="AM23" s="264"/>
      <c r="AN23" s="264"/>
      <c r="AO23" s="264"/>
      <c r="AP23" s="264"/>
      <c r="AQ23" s="264"/>
      <c r="AR23" s="264"/>
      <c r="AS23" s="264"/>
    </row>
    <row r="24" spans="1:45" ht="12.75" customHeight="1">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row>
    <row r="25" spans="1:45" ht="15.75" customHeight="1"/>
    <row r="26" spans="1:45" ht="15.75" customHeight="1"/>
    <row r="27" spans="1:45" ht="15.75" customHeight="1"/>
    <row r="28" spans="1:45" ht="15.75" customHeight="1"/>
    <row r="29" spans="1:45" ht="15.75" customHeight="1"/>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AH12:AJ13"/>
    <mergeCell ref="AB14:AD15"/>
    <mergeCell ref="AB16:AD17"/>
    <mergeCell ref="Y10:AA11"/>
    <mergeCell ref="AB10:AD11"/>
    <mergeCell ref="AE16:AG17"/>
    <mergeCell ref="AE14:AG15"/>
    <mergeCell ref="AB12:AD13"/>
    <mergeCell ref="AE12:AG13"/>
    <mergeCell ref="D1:AH1"/>
    <mergeCell ref="AI1:AJ1"/>
    <mergeCell ref="I2:T3"/>
    <mergeCell ref="C8:G9"/>
    <mergeCell ref="H10:H11"/>
    <mergeCell ref="B7:AJ7"/>
    <mergeCell ref="A1:C3"/>
    <mergeCell ref="C10:G11"/>
    <mergeCell ref="D2:H3"/>
    <mergeCell ref="H4:I4"/>
    <mergeCell ref="H8:H9"/>
    <mergeCell ref="H6:I6"/>
    <mergeCell ref="H5:I5"/>
    <mergeCell ref="Y4:AA4"/>
    <mergeCell ref="AH4:AJ4"/>
    <mergeCell ref="H20:H21"/>
    <mergeCell ref="C20:G21"/>
    <mergeCell ref="B20:B21"/>
    <mergeCell ref="B22:G23"/>
    <mergeCell ref="AI3:AJ3"/>
    <mergeCell ref="W2:AH3"/>
    <mergeCell ref="AI2:AJ2"/>
    <mergeCell ref="C16:G17"/>
    <mergeCell ref="C14:G15"/>
    <mergeCell ref="C12:G13"/>
    <mergeCell ref="H12:H13"/>
    <mergeCell ref="H14:H15"/>
    <mergeCell ref="H16:H17"/>
    <mergeCell ref="Y12:AA13"/>
    <mergeCell ref="Y14:AA15"/>
    <mergeCell ref="Y16:AA17"/>
    <mergeCell ref="C5:C6"/>
    <mergeCell ref="A4:B6"/>
    <mergeCell ref="C18:G19"/>
    <mergeCell ref="H18:H19"/>
    <mergeCell ref="F5:F6"/>
    <mergeCell ref="D5:D6"/>
    <mergeCell ref="E5:E6"/>
    <mergeCell ref="G5:G6"/>
    <mergeCell ref="B10:B11"/>
    <mergeCell ref="B12:B13"/>
    <mergeCell ref="B8:B9"/>
    <mergeCell ref="B18:B19"/>
    <mergeCell ref="B16:B17"/>
    <mergeCell ref="A7:A23"/>
    <mergeCell ref="B14:B15"/>
    <mergeCell ref="H22:H23"/>
    <mergeCell ref="AH22:AJ23"/>
    <mergeCell ref="AH20:AJ21"/>
    <mergeCell ref="AB22:AD23"/>
    <mergeCell ref="AB20:AD21"/>
    <mergeCell ref="Y20:AA21"/>
    <mergeCell ref="Y22:AA23"/>
    <mergeCell ref="W22:W23"/>
    <mergeCell ref="AE22:AG23"/>
    <mergeCell ref="AE20:AG21"/>
    <mergeCell ref="W20:W21"/>
    <mergeCell ref="W16:W17"/>
    <mergeCell ref="W14:W15"/>
    <mergeCell ref="AB18:AD19"/>
    <mergeCell ref="Y18:AA19"/>
    <mergeCell ref="AE18:AG19"/>
    <mergeCell ref="AH18:AJ19"/>
    <mergeCell ref="W18:W19"/>
    <mergeCell ref="AH16:AJ17"/>
    <mergeCell ref="AH14:AJ15"/>
    <mergeCell ref="AH8:AJ9"/>
    <mergeCell ref="AH10:AJ11"/>
    <mergeCell ref="AH5:AJ6"/>
    <mergeCell ref="AE8:AG9"/>
    <mergeCell ref="AE10:AG11"/>
    <mergeCell ref="AE5:AG6"/>
    <mergeCell ref="W5:W6"/>
    <mergeCell ref="Y5:AA6"/>
    <mergeCell ref="AE4:AG4"/>
    <mergeCell ref="AB4:AD4"/>
    <mergeCell ref="Y8:AA9"/>
    <mergeCell ref="AB8:AD9"/>
    <mergeCell ref="AB5:AD6"/>
  </mergeCells>
  <conditionalFormatting sqref="AE8:AG9">
    <cfRule type="notContainsBlanks" dxfId="1" priority="1">
      <formula>LEN(TRIM(AE8))&gt;0</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outlinePr summaryBelow="0" summaryRight="0"/>
  </sheetPr>
  <dimension ref="A1:AS1000"/>
  <sheetViews>
    <sheetView workbookViewId="0">
      <selection activeCell="B4" sqref="B4"/>
    </sheetView>
  </sheetViews>
  <sheetFormatPr baseColWidth="10" defaultColWidth="14.42578125" defaultRowHeight="15" customHeight="1"/>
  <cols>
    <col min="1" max="1" width="17.28515625" customWidth="1"/>
    <col min="2" max="2" width="6.140625" customWidth="1"/>
    <col min="3" max="3" width="17.42578125" customWidth="1"/>
    <col min="4" max="4" width="9.85546875" customWidth="1"/>
    <col min="5" max="5" width="8.5703125" customWidth="1"/>
    <col min="6" max="6" width="19.85546875" customWidth="1"/>
    <col min="7" max="7" width="12.140625" customWidth="1"/>
    <col min="8"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30" width="15.28515625" customWidth="1"/>
    <col min="31" max="45" width="11.42578125" customWidth="1"/>
  </cols>
  <sheetData>
    <row r="1" spans="1:45" ht="12.75"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c r="AK1" s="247"/>
      <c r="AL1" s="247"/>
      <c r="AM1" s="247"/>
      <c r="AN1" s="247"/>
      <c r="AO1" s="247"/>
      <c r="AP1" s="247"/>
      <c r="AQ1" s="247"/>
      <c r="AR1" s="247"/>
      <c r="AS1" s="247"/>
    </row>
    <row r="2" spans="1:45">
      <c r="A2" s="1733"/>
      <c r="B2" s="1547"/>
      <c r="C2" s="1548"/>
      <c r="D2" s="1980" t="s">
        <v>23</v>
      </c>
      <c r="E2" s="1577"/>
      <c r="F2" s="1577"/>
      <c r="G2" s="1577"/>
      <c r="H2" s="1578"/>
      <c r="I2" s="1982" t="s">
        <v>2027</v>
      </c>
      <c r="J2" s="1577"/>
      <c r="K2" s="1577"/>
      <c r="L2" s="1577"/>
      <c r="M2" s="1577"/>
      <c r="N2" s="1577"/>
      <c r="O2" s="1577"/>
      <c r="P2" s="1577"/>
      <c r="Q2" s="1577"/>
      <c r="R2" s="1577"/>
      <c r="S2" s="1577"/>
      <c r="T2" s="1578"/>
      <c r="U2" s="248" t="s">
        <v>47</v>
      </c>
      <c r="V2" s="590">
        <f t="shared" ref="V2:V3" si="0">+X5+X26+X46</f>
        <v>1</v>
      </c>
      <c r="W2" s="1982"/>
      <c r="X2" s="1577"/>
      <c r="Y2" s="1577"/>
      <c r="Z2" s="1577"/>
      <c r="AA2" s="1577"/>
      <c r="AB2" s="1577"/>
      <c r="AC2" s="1577"/>
      <c r="AD2" s="1577"/>
      <c r="AE2" s="1577"/>
      <c r="AF2" s="1577"/>
      <c r="AG2" s="1577"/>
      <c r="AH2" s="1578"/>
      <c r="AI2" s="1975" t="s">
        <v>18</v>
      </c>
      <c r="AJ2" s="1751"/>
      <c r="AK2" s="247"/>
      <c r="AL2" s="247"/>
      <c r="AM2" s="247"/>
      <c r="AN2" s="247"/>
      <c r="AO2" s="247"/>
      <c r="AP2" s="247"/>
      <c r="AQ2" s="247"/>
      <c r="AR2" s="247"/>
      <c r="AS2" s="247"/>
    </row>
    <row r="3" spans="1:45"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403">
        <f t="shared" si="0"/>
        <v>0.75900000000000001</v>
      </c>
      <c r="W3" s="1537"/>
      <c r="X3" s="1550"/>
      <c r="Y3" s="1550"/>
      <c r="Z3" s="1550"/>
      <c r="AA3" s="1550"/>
      <c r="AB3" s="1550"/>
      <c r="AC3" s="1550"/>
      <c r="AD3" s="1550"/>
      <c r="AE3" s="1550"/>
      <c r="AF3" s="1550"/>
      <c r="AG3" s="1550"/>
      <c r="AH3" s="1551"/>
      <c r="AI3" s="1976">
        <v>43120</v>
      </c>
      <c r="AJ3" s="1977"/>
      <c r="AK3" s="247"/>
      <c r="AL3" s="247"/>
      <c r="AM3" s="247"/>
      <c r="AN3" s="247"/>
      <c r="AO3" s="247"/>
      <c r="AP3" s="247"/>
      <c r="AQ3" s="247"/>
      <c r="AR3" s="247"/>
      <c r="AS3" s="247"/>
    </row>
    <row r="4" spans="1:45" ht="12.75" customHeight="1">
      <c r="A4" s="1967" t="s">
        <v>106</v>
      </c>
      <c r="B4" s="1555"/>
      <c r="C4" s="255" t="s">
        <v>107</v>
      </c>
      <c r="D4" s="255" t="s">
        <v>108</v>
      </c>
      <c r="E4" s="255" t="s">
        <v>28</v>
      </c>
      <c r="F4" s="255" t="s">
        <v>109</v>
      </c>
      <c r="G4" s="256" t="s">
        <v>110</v>
      </c>
      <c r="H4" s="1935" t="s">
        <v>2028</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c r="AK4" s="264"/>
      <c r="AL4" s="264"/>
      <c r="AM4" s="264"/>
      <c r="AN4" s="264"/>
      <c r="AO4" s="264"/>
      <c r="AP4" s="264"/>
      <c r="AQ4" s="264"/>
      <c r="AR4" s="264"/>
      <c r="AS4" s="264"/>
    </row>
    <row r="5" spans="1:45" ht="50.25" customHeight="1">
      <c r="A5" s="1733"/>
      <c r="B5" s="1548"/>
      <c r="C5" s="1932" t="s">
        <v>2029</v>
      </c>
      <c r="D5" s="1932" t="s">
        <v>2030</v>
      </c>
      <c r="E5" s="1943">
        <v>1</v>
      </c>
      <c r="F5" s="1932" t="s">
        <v>2031</v>
      </c>
      <c r="G5" s="1932" t="s">
        <v>254</v>
      </c>
      <c r="H5" s="1951" t="s">
        <v>47</v>
      </c>
      <c r="I5" s="1583"/>
      <c r="J5" s="361">
        <f t="shared" ref="J5:U5" si="1">J22</f>
        <v>3.6000000000000004E-2</v>
      </c>
      <c r="K5" s="361">
        <f t="shared" si="1"/>
        <v>7.2000000000000008E-2</v>
      </c>
      <c r="L5" s="361">
        <f t="shared" si="1"/>
        <v>8.0000000000000016E-2</v>
      </c>
      <c r="M5" s="361">
        <f t="shared" si="1"/>
        <v>8.0000000000000016E-2</v>
      </c>
      <c r="N5" s="361">
        <f t="shared" si="1"/>
        <v>0.10200000000000002</v>
      </c>
      <c r="O5" s="361">
        <f t="shared" si="1"/>
        <v>0.10200000000000002</v>
      </c>
      <c r="P5" s="361">
        <f t="shared" si="1"/>
        <v>0.10200000000000002</v>
      </c>
      <c r="Q5" s="361">
        <f t="shared" si="1"/>
        <v>0.10200000000000002</v>
      </c>
      <c r="R5" s="361">
        <f t="shared" si="1"/>
        <v>8.4000000000000005E-2</v>
      </c>
      <c r="S5" s="361">
        <f t="shared" si="1"/>
        <v>8.4000000000000005E-2</v>
      </c>
      <c r="T5" s="361">
        <f t="shared" si="1"/>
        <v>8.4000000000000005E-2</v>
      </c>
      <c r="U5" s="361">
        <f t="shared" si="1"/>
        <v>7.2000000000000008E-2</v>
      </c>
      <c r="V5" s="524">
        <f t="shared" ref="V5:V6" si="2">SUM(J5:U5)</f>
        <v>1</v>
      </c>
      <c r="W5" s="1964">
        <v>1</v>
      </c>
      <c r="X5" s="524">
        <f>+(V5/V5)*W5</f>
        <v>1</v>
      </c>
      <c r="Y5" s="1956"/>
      <c r="Z5" s="1577"/>
      <c r="AA5" s="1578"/>
      <c r="AB5" s="1956" t="s">
        <v>2032</v>
      </c>
      <c r="AC5" s="1577"/>
      <c r="AD5" s="1578"/>
      <c r="AE5" s="1956" t="s">
        <v>2033</v>
      </c>
      <c r="AF5" s="1577"/>
      <c r="AG5" s="1578"/>
      <c r="AH5" s="1956"/>
      <c r="AI5" s="1577"/>
      <c r="AJ5" s="1578"/>
      <c r="AK5" s="264"/>
      <c r="AL5" s="264"/>
      <c r="AM5" s="264"/>
      <c r="AN5" s="264"/>
      <c r="AO5" s="264"/>
      <c r="AP5" s="264"/>
      <c r="AQ5" s="264"/>
      <c r="AR5" s="264"/>
      <c r="AS5" s="264"/>
    </row>
    <row r="6" spans="1:45" ht="69" customHeight="1">
      <c r="A6" s="1968"/>
      <c r="B6" s="1580"/>
      <c r="C6" s="1558"/>
      <c r="D6" s="1558"/>
      <c r="E6" s="1558"/>
      <c r="F6" s="1558"/>
      <c r="G6" s="1558"/>
      <c r="H6" s="1942" t="s">
        <v>78</v>
      </c>
      <c r="I6" s="1580"/>
      <c r="J6" s="647">
        <f t="shared" ref="J6:U6" si="3">J23</f>
        <v>3.6000000000000004E-2</v>
      </c>
      <c r="K6" s="647">
        <f t="shared" si="3"/>
        <v>7.2000000000000008E-2</v>
      </c>
      <c r="L6" s="647">
        <f t="shared" si="3"/>
        <v>8.0000000000000016E-2</v>
      </c>
      <c r="M6" s="647">
        <f t="shared" si="3"/>
        <v>8.0000000000000016E-2</v>
      </c>
      <c r="N6" s="647">
        <f t="shared" si="3"/>
        <v>0.10200000000000002</v>
      </c>
      <c r="O6" s="647">
        <f t="shared" si="3"/>
        <v>0.10200000000000002</v>
      </c>
      <c r="P6" s="647">
        <f t="shared" si="3"/>
        <v>0.10100000000000001</v>
      </c>
      <c r="Q6" s="647">
        <f t="shared" si="3"/>
        <v>0.10200000000000002</v>
      </c>
      <c r="R6" s="647">
        <f t="shared" si="3"/>
        <v>8.4000000000000005E-2</v>
      </c>
      <c r="S6" s="647">
        <f t="shared" si="3"/>
        <v>0</v>
      </c>
      <c r="T6" s="647">
        <f t="shared" si="3"/>
        <v>0</v>
      </c>
      <c r="U6" s="647">
        <f t="shared" si="3"/>
        <v>0</v>
      </c>
      <c r="V6" s="526">
        <f t="shared" si="2"/>
        <v>0.75900000000000001</v>
      </c>
      <c r="W6" s="1558"/>
      <c r="X6" s="524">
        <f>+V6/V5*W5</f>
        <v>0.75900000000000001</v>
      </c>
      <c r="Y6" s="1557"/>
      <c r="Z6" s="1579"/>
      <c r="AA6" s="1580"/>
      <c r="AB6" s="1557"/>
      <c r="AC6" s="1579"/>
      <c r="AD6" s="1580"/>
      <c r="AE6" s="1557"/>
      <c r="AF6" s="1579"/>
      <c r="AG6" s="1580"/>
      <c r="AH6" s="1557"/>
      <c r="AI6" s="1579"/>
      <c r="AJ6" s="1580"/>
      <c r="AK6" s="264"/>
      <c r="AL6" s="264"/>
      <c r="AM6" s="264"/>
      <c r="AN6" s="264"/>
      <c r="AO6" s="264"/>
      <c r="AP6" s="264"/>
      <c r="AQ6" s="264"/>
      <c r="AR6" s="264"/>
      <c r="AS6" s="264"/>
    </row>
    <row r="7" spans="1:45" ht="12.75" customHeight="1">
      <c r="A7" s="1966" t="s">
        <v>2034</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751"/>
      <c r="AK7" s="264"/>
      <c r="AL7" s="264"/>
      <c r="AM7" s="264"/>
      <c r="AN7" s="264"/>
      <c r="AO7" s="264"/>
      <c r="AP7" s="264"/>
      <c r="AQ7" s="264"/>
      <c r="AR7" s="264"/>
      <c r="AS7" s="264"/>
    </row>
    <row r="8" spans="1:45" ht="68.25" customHeight="1">
      <c r="A8" s="1539"/>
      <c r="B8" s="1922">
        <v>1</v>
      </c>
      <c r="C8" s="1928" t="s">
        <v>2035</v>
      </c>
      <c r="D8" s="1577"/>
      <c r="E8" s="1577"/>
      <c r="F8" s="1577"/>
      <c r="G8" s="1578"/>
      <c r="H8" s="1926" t="s">
        <v>79</v>
      </c>
      <c r="I8" s="527" t="s">
        <v>47</v>
      </c>
      <c r="J8" s="528">
        <v>0.04</v>
      </c>
      <c r="K8" s="528">
        <v>0.08</v>
      </c>
      <c r="L8" s="528">
        <v>0.08</v>
      </c>
      <c r="M8" s="528">
        <v>0.08</v>
      </c>
      <c r="N8" s="528">
        <v>0.1</v>
      </c>
      <c r="O8" s="528">
        <v>0.1</v>
      </c>
      <c r="P8" s="528">
        <v>0.1</v>
      </c>
      <c r="Q8" s="528">
        <v>0.1</v>
      </c>
      <c r="R8" s="528">
        <v>0.08</v>
      </c>
      <c r="S8" s="528">
        <v>0.08</v>
      </c>
      <c r="T8" s="528">
        <v>0.08</v>
      </c>
      <c r="U8" s="528">
        <v>0.08</v>
      </c>
      <c r="V8" s="529">
        <f t="shared" ref="V8:V23" si="4">SUM(J8:U8)</f>
        <v>0.99999999999999978</v>
      </c>
      <c r="W8" s="2029">
        <v>0.8</v>
      </c>
      <c r="X8" s="288">
        <f>V8*W8</f>
        <v>0.79999999999999982</v>
      </c>
      <c r="Y8" s="2152" t="s">
        <v>2036</v>
      </c>
      <c r="Z8" s="1577"/>
      <c r="AA8" s="1578"/>
      <c r="AB8" s="2152" t="s">
        <v>2037</v>
      </c>
      <c r="AC8" s="1577"/>
      <c r="AD8" s="1578"/>
      <c r="AE8" s="2152" t="s">
        <v>2038</v>
      </c>
      <c r="AF8" s="1577"/>
      <c r="AG8" s="1578"/>
      <c r="AH8" s="1922"/>
      <c r="AI8" s="1577"/>
      <c r="AJ8" s="1747"/>
      <c r="AK8" s="264"/>
      <c r="AL8" s="264"/>
      <c r="AM8" s="264"/>
      <c r="AN8" s="264"/>
      <c r="AO8" s="264"/>
      <c r="AP8" s="264"/>
      <c r="AQ8" s="264"/>
      <c r="AR8" s="264"/>
      <c r="AS8" s="264"/>
    </row>
    <row r="9" spans="1:45" ht="66.75" customHeight="1">
      <c r="A9" s="1539"/>
      <c r="B9" s="1557"/>
      <c r="C9" s="1557"/>
      <c r="D9" s="1579"/>
      <c r="E9" s="1579"/>
      <c r="F9" s="1579"/>
      <c r="G9" s="1580"/>
      <c r="H9" s="1930"/>
      <c r="I9" s="531" t="s">
        <v>48</v>
      </c>
      <c r="J9" s="536">
        <v>0.04</v>
      </c>
      <c r="K9" s="533">
        <v>0.08</v>
      </c>
      <c r="L9" s="533">
        <v>0.08</v>
      </c>
      <c r="M9" s="533">
        <v>0.08</v>
      </c>
      <c r="N9" s="533">
        <v>0.1</v>
      </c>
      <c r="O9" s="533">
        <v>0.1</v>
      </c>
      <c r="P9" s="533">
        <v>0.1</v>
      </c>
      <c r="Q9" s="533">
        <v>0.1</v>
      </c>
      <c r="R9" s="533">
        <v>0.08</v>
      </c>
      <c r="S9" s="525"/>
      <c r="T9" s="525"/>
      <c r="U9" s="525"/>
      <c r="V9" s="534">
        <f t="shared" si="4"/>
        <v>0.7599999999999999</v>
      </c>
      <c r="W9" s="2030"/>
      <c r="X9" s="296">
        <f>+V9*W8</f>
        <v>0.60799999999999998</v>
      </c>
      <c r="Y9" s="1557"/>
      <c r="Z9" s="1579"/>
      <c r="AA9" s="1580"/>
      <c r="AB9" s="1557"/>
      <c r="AC9" s="1579"/>
      <c r="AD9" s="1580"/>
      <c r="AE9" s="1557"/>
      <c r="AF9" s="1579"/>
      <c r="AG9" s="1580"/>
      <c r="AH9" s="1557"/>
      <c r="AI9" s="1579"/>
      <c r="AJ9" s="1923"/>
      <c r="AK9" s="264"/>
      <c r="AL9" s="264"/>
      <c r="AM9" s="264"/>
      <c r="AN9" s="264"/>
      <c r="AO9" s="264"/>
      <c r="AP9" s="264"/>
      <c r="AQ9" s="264"/>
      <c r="AR9" s="264"/>
      <c r="AS9" s="264"/>
    </row>
    <row r="10" spans="1:45" ht="34.5" customHeight="1">
      <c r="A10" s="1539"/>
      <c r="B10" s="1922">
        <v>2</v>
      </c>
      <c r="C10" s="1928" t="s">
        <v>2039</v>
      </c>
      <c r="D10" s="1577"/>
      <c r="E10" s="1577"/>
      <c r="F10" s="1577"/>
      <c r="G10" s="1578"/>
      <c r="H10" s="1926" t="s">
        <v>79</v>
      </c>
      <c r="I10" s="527" t="s">
        <v>47</v>
      </c>
      <c r="J10" s="528">
        <v>0.04</v>
      </c>
      <c r="K10" s="528">
        <v>0.08</v>
      </c>
      <c r="L10" s="528">
        <v>0.08</v>
      </c>
      <c r="M10" s="528">
        <v>0.08</v>
      </c>
      <c r="N10" s="528">
        <v>0.1</v>
      </c>
      <c r="O10" s="528">
        <v>0.1</v>
      </c>
      <c r="P10" s="528">
        <v>0.1</v>
      </c>
      <c r="Q10" s="528">
        <v>0.1</v>
      </c>
      <c r="R10" s="528">
        <v>0.08</v>
      </c>
      <c r="S10" s="528">
        <v>0.08</v>
      </c>
      <c r="T10" s="528">
        <v>0.08</v>
      </c>
      <c r="U10" s="528">
        <v>0.08</v>
      </c>
      <c r="V10" s="529">
        <f t="shared" si="4"/>
        <v>0.99999999999999978</v>
      </c>
      <c r="W10" s="2029">
        <v>0.1</v>
      </c>
      <c r="X10" s="288">
        <f>V10*W10</f>
        <v>9.9999999999999978E-2</v>
      </c>
      <c r="Y10" s="2152" t="s">
        <v>2040</v>
      </c>
      <c r="Z10" s="1577"/>
      <c r="AA10" s="1578"/>
      <c r="AB10" s="2152" t="s">
        <v>2041</v>
      </c>
      <c r="AC10" s="1577"/>
      <c r="AD10" s="1578"/>
      <c r="AE10" s="2152" t="s">
        <v>2042</v>
      </c>
      <c r="AF10" s="1577"/>
      <c r="AG10" s="1578"/>
      <c r="AH10" s="1922"/>
      <c r="AI10" s="1577"/>
      <c r="AJ10" s="1747"/>
      <c r="AK10" s="264"/>
      <c r="AL10" s="264"/>
      <c r="AM10" s="264"/>
      <c r="AN10" s="264"/>
      <c r="AO10" s="264"/>
      <c r="AP10" s="264"/>
      <c r="AQ10" s="264"/>
      <c r="AR10" s="264"/>
      <c r="AS10" s="264"/>
    </row>
    <row r="11" spans="1:45" ht="34.5" customHeight="1">
      <c r="A11" s="1539"/>
      <c r="B11" s="1557"/>
      <c r="C11" s="1557"/>
      <c r="D11" s="1579"/>
      <c r="E11" s="1579"/>
      <c r="F11" s="1579"/>
      <c r="G11" s="1580"/>
      <c r="H11" s="1930"/>
      <c r="I11" s="531" t="s">
        <v>48</v>
      </c>
      <c r="J11" s="536">
        <v>0.04</v>
      </c>
      <c r="K11" s="533">
        <v>0.08</v>
      </c>
      <c r="L11" s="533">
        <v>0.08</v>
      </c>
      <c r="M11" s="533">
        <v>0.08</v>
      </c>
      <c r="N11" s="533">
        <v>0.1</v>
      </c>
      <c r="O11" s="533">
        <v>0.1</v>
      </c>
      <c r="P11" s="533">
        <v>0.1</v>
      </c>
      <c r="Q11" s="533">
        <v>0.1</v>
      </c>
      <c r="R11" s="533">
        <v>0.08</v>
      </c>
      <c r="S11" s="525"/>
      <c r="T11" s="525"/>
      <c r="U11" s="525"/>
      <c r="V11" s="534">
        <f t="shared" si="4"/>
        <v>0.7599999999999999</v>
      </c>
      <c r="W11" s="2030"/>
      <c r="X11" s="296">
        <f>+V11*W10</f>
        <v>7.5999999999999998E-2</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34.5" customHeight="1">
      <c r="A12" s="1539"/>
      <c r="B12" s="1922">
        <v>3</v>
      </c>
      <c r="C12" s="1928" t="s">
        <v>2043</v>
      </c>
      <c r="D12" s="1577"/>
      <c r="E12" s="1577"/>
      <c r="F12" s="1577"/>
      <c r="G12" s="1578"/>
      <c r="H12" s="1926" t="s">
        <v>79</v>
      </c>
      <c r="I12" s="527" t="s">
        <v>47</v>
      </c>
      <c r="J12" s="528">
        <v>0</v>
      </c>
      <c r="K12" s="523">
        <v>0</v>
      </c>
      <c r="L12" s="523">
        <v>0.08</v>
      </c>
      <c r="M12" s="523">
        <v>0.08</v>
      </c>
      <c r="N12" s="523">
        <v>0.12</v>
      </c>
      <c r="O12" s="523">
        <v>0.12</v>
      </c>
      <c r="P12" s="523">
        <v>0.12</v>
      </c>
      <c r="Q12" s="523">
        <v>0.12</v>
      </c>
      <c r="R12" s="523">
        <v>0.12</v>
      </c>
      <c r="S12" s="523">
        <v>0.12</v>
      </c>
      <c r="T12" s="523">
        <v>0.12</v>
      </c>
      <c r="U12" s="523"/>
      <c r="V12" s="529">
        <f t="shared" si="4"/>
        <v>1</v>
      </c>
      <c r="W12" s="2029">
        <v>0.1</v>
      </c>
      <c r="X12" s="288">
        <f>V12*W12</f>
        <v>0.1</v>
      </c>
      <c r="Y12" s="2152" t="s">
        <v>2044</v>
      </c>
      <c r="Z12" s="1577"/>
      <c r="AA12" s="1578"/>
      <c r="AB12" s="2152" t="s">
        <v>2045</v>
      </c>
      <c r="AC12" s="1577"/>
      <c r="AD12" s="1578"/>
      <c r="AE12" s="2152" t="s">
        <v>2046</v>
      </c>
      <c r="AF12" s="1577"/>
      <c r="AG12" s="1578"/>
      <c r="AH12" s="1922"/>
      <c r="AI12" s="1577"/>
      <c r="AJ12" s="1747"/>
      <c r="AK12" s="264"/>
      <c r="AL12" s="264"/>
      <c r="AM12" s="264"/>
      <c r="AN12" s="264"/>
      <c r="AO12" s="264"/>
      <c r="AP12" s="264"/>
      <c r="AQ12" s="264"/>
      <c r="AR12" s="264"/>
      <c r="AS12" s="264"/>
    </row>
    <row r="13" spans="1:45" ht="34.5" customHeight="1">
      <c r="A13" s="1539"/>
      <c r="B13" s="1557"/>
      <c r="C13" s="1557"/>
      <c r="D13" s="1579"/>
      <c r="E13" s="1579"/>
      <c r="F13" s="1579"/>
      <c r="G13" s="1580"/>
      <c r="H13" s="1930"/>
      <c r="I13" s="531" t="s">
        <v>48</v>
      </c>
      <c r="J13" s="532"/>
      <c r="K13" s="525"/>
      <c r="L13" s="533">
        <v>0.08</v>
      </c>
      <c r="M13" s="533">
        <v>0.08</v>
      </c>
      <c r="N13" s="533">
        <v>0.12</v>
      </c>
      <c r="O13" s="533">
        <v>0.12</v>
      </c>
      <c r="P13" s="533">
        <v>0.12</v>
      </c>
      <c r="Q13" s="533">
        <v>0.12</v>
      </c>
      <c r="R13" s="533">
        <v>0.12</v>
      </c>
      <c r="S13" s="525"/>
      <c r="T13" s="525"/>
      <c r="U13" s="525"/>
      <c r="V13" s="534">
        <f t="shared" si="4"/>
        <v>0.76</v>
      </c>
      <c r="W13" s="2030"/>
      <c r="X13" s="296">
        <f>+V13*W12</f>
        <v>7.6000000000000012E-2</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12.75" hidden="1" customHeight="1">
      <c r="A14" s="1539"/>
      <c r="B14" s="1922">
        <v>4</v>
      </c>
      <c r="C14" s="1928"/>
      <c r="D14" s="1577"/>
      <c r="E14" s="1577"/>
      <c r="F14" s="1577"/>
      <c r="G14" s="1578"/>
      <c r="H14" s="1926" t="s">
        <v>79</v>
      </c>
      <c r="I14" s="527" t="s">
        <v>47</v>
      </c>
      <c r="J14" s="528"/>
      <c r="K14" s="523"/>
      <c r="L14" s="523"/>
      <c r="M14" s="523"/>
      <c r="N14" s="523"/>
      <c r="O14" s="523"/>
      <c r="P14" s="523"/>
      <c r="Q14" s="523"/>
      <c r="R14" s="523"/>
      <c r="S14" s="523"/>
      <c r="T14" s="523"/>
      <c r="U14" s="523"/>
      <c r="V14" s="529">
        <f t="shared" si="4"/>
        <v>0</v>
      </c>
      <c r="W14" s="2029"/>
      <c r="X14" s="288">
        <f>V14*W14</f>
        <v>0</v>
      </c>
      <c r="Y14" s="1922"/>
      <c r="Z14" s="1577"/>
      <c r="AA14" s="1578"/>
      <c r="AB14" s="1922"/>
      <c r="AC14" s="1577"/>
      <c r="AD14" s="1578"/>
      <c r="AH14" s="1922"/>
      <c r="AI14" s="1577"/>
      <c r="AJ14" s="1747"/>
      <c r="AK14" s="264"/>
      <c r="AL14" s="264"/>
      <c r="AM14" s="264"/>
      <c r="AN14" s="264"/>
      <c r="AO14" s="264"/>
      <c r="AP14" s="264"/>
      <c r="AQ14" s="264"/>
      <c r="AR14" s="264"/>
      <c r="AS14" s="264"/>
    </row>
    <row r="15" spans="1:45" ht="12.75" hidden="1" customHeight="1">
      <c r="A15" s="1539"/>
      <c r="B15" s="1557"/>
      <c r="C15" s="1557"/>
      <c r="D15" s="1579"/>
      <c r="E15" s="1579"/>
      <c r="F15" s="1579"/>
      <c r="G15" s="1580"/>
      <c r="H15" s="1930"/>
      <c r="I15" s="531" t="s">
        <v>48</v>
      </c>
      <c r="J15" s="537"/>
      <c r="K15" s="539"/>
      <c r="L15" s="539"/>
      <c r="M15" s="539"/>
      <c r="N15" s="539"/>
      <c r="O15" s="539"/>
      <c r="P15" s="539"/>
      <c r="Q15" s="539"/>
      <c r="R15" s="539"/>
      <c r="S15" s="539"/>
      <c r="T15" s="539"/>
      <c r="U15" s="539"/>
      <c r="V15" s="540">
        <f t="shared" si="4"/>
        <v>0</v>
      </c>
      <c r="W15" s="2030"/>
      <c r="X15" s="296">
        <f>+V15*W14</f>
        <v>0</v>
      </c>
      <c r="Y15" s="1557"/>
      <c r="Z15" s="1579"/>
      <c r="AA15" s="1580"/>
      <c r="AB15" s="1557"/>
      <c r="AC15" s="1579"/>
      <c r="AD15" s="1580"/>
      <c r="AE15" s="874"/>
      <c r="AF15" s="875"/>
      <c r="AG15" s="876"/>
      <c r="AH15" s="1557"/>
      <c r="AI15" s="1579"/>
      <c r="AJ15" s="1923"/>
      <c r="AK15" s="264"/>
      <c r="AL15" s="264"/>
      <c r="AM15" s="264"/>
      <c r="AN15" s="264"/>
      <c r="AO15" s="264"/>
      <c r="AP15" s="264"/>
      <c r="AQ15" s="264"/>
      <c r="AR15" s="264"/>
      <c r="AS15" s="264"/>
    </row>
    <row r="16" spans="1:45" ht="12.75" hidden="1" customHeight="1">
      <c r="A16" s="1539"/>
      <c r="B16" s="1922">
        <v>5</v>
      </c>
      <c r="C16" s="2023"/>
      <c r="D16" s="1577"/>
      <c r="E16" s="1577"/>
      <c r="F16" s="1577"/>
      <c r="G16" s="1578"/>
      <c r="H16" s="1926" t="s">
        <v>79</v>
      </c>
      <c r="I16" s="527" t="s">
        <v>47</v>
      </c>
      <c r="J16" s="528"/>
      <c r="K16" s="523"/>
      <c r="L16" s="523"/>
      <c r="M16" s="523"/>
      <c r="N16" s="523"/>
      <c r="O16" s="523"/>
      <c r="P16" s="523"/>
      <c r="Q16" s="523"/>
      <c r="R16" s="523"/>
      <c r="S16" s="523"/>
      <c r="T16" s="523"/>
      <c r="U16" s="523"/>
      <c r="V16" s="529">
        <f t="shared" si="4"/>
        <v>0</v>
      </c>
      <c r="W16" s="2029"/>
      <c r="X16" s="288">
        <f>V16*W16</f>
        <v>0</v>
      </c>
      <c r="Y16" s="1922"/>
      <c r="Z16" s="1577"/>
      <c r="AA16" s="1578"/>
      <c r="AB16" s="1922"/>
      <c r="AC16" s="1577"/>
      <c r="AD16" s="1578"/>
      <c r="AE16" s="1922"/>
      <c r="AF16" s="1577"/>
      <c r="AG16" s="1578"/>
      <c r="AH16" s="1922"/>
      <c r="AI16" s="1577"/>
      <c r="AJ16" s="1747"/>
      <c r="AK16" s="264"/>
      <c r="AL16" s="264"/>
      <c r="AM16" s="264"/>
      <c r="AN16" s="264"/>
      <c r="AO16" s="264"/>
      <c r="AP16" s="264"/>
      <c r="AQ16" s="264"/>
      <c r="AR16" s="264"/>
      <c r="AS16" s="264"/>
    </row>
    <row r="17" spans="1:45" ht="12.75" hidden="1" customHeight="1">
      <c r="A17" s="1539"/>
      <c r="B17" s="1557"/>
      <c r="C17" s="1557"/>
      <c r="D17" s="1579"/>
      <c r="E17" s="1579"/>
      <c r="F17" s="1579"/>
      <c r="G17" s="1580"/>
      <c r="H17" s="1930"/>
      <c r="I17" s="531" t="s">
        <v>48</v>
      </c>
      <c r="J17" s="537"/>
      <c r="K17" s="539"/>
      <c r="L17" s="539"/>
      <c r="M17" s="539"/>
      <c r="N17" s="539"/>
      <c r="O17" s="539"/>
      <c r="P17" s="539"/>
      <c r="Q17" s="539"/>
      <c r="R17" s="539"/>
      <c r="S17" s="539"/>
      <c r="T17" s="539"/>
      <c r="U17" s="539"/>
      <c r="V17" s="540">
        <f t="shared" si="4"/>
        <v>0</v>
      </c>
      <c r="W17" s="2030"/>
      <c r="X17" s="296">
        <f>+V17*W16</f>
        <v>0</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12.75" hidden="1" customHeight="1">
      <c r="A18" s="1539"/>
      <c r="B18" s="1922">
        <v>6</v>
      </c>
      <c r="C18" s="2023"/>
      <c r="D18" s="1577"/>
      <c r="E18" s="1577"/>
      <c r="F18" s="1577"/>
      <c r="G18" s="1578"/>
      <c r="H18" s="1926" t="s">
        <v>79</v>
      </c>
      <c r="I18" s="527" t="s">
        <v>47</v>
      </c>
      <c r="J18" s="528"/>
      <c r="K18" s="523"/>
      <c r="L18" s="523"/>
      <c r="M18" s="523"/>
      <c r="N18" s="523"/>
      <c r="O18" s="523"/>
      <c r="P18" s="523"/>
      <c r="Q18" s="523"/>
      <c r="R18" s="523"/>
      <c r="S18" s="523"/>
      <c r="T18" s="523"/>
      <c r="U18" s="523"/>
      <c r="V18" s="529">
        <f t="shared" si="4"/>
        <v>0</v>
      </c>
      <c r="W18" s="2029"/>
      <c r="X18" s="288">
        <f>V18*W18</f>
        <v>0</v>
      </c>
      <c r="Y18" s="1922"/>
      <c r="Z18" s="1577"/>
      <c r="AA18" s="1578"/>
      <c r="AB18" s="1922"/>
      <c r="AC18" s="1577"/>
      <c r="AD18" s="1578"/>
      <c r="AE18" s="1922"/>
      <c r="AF18" s="1577"/>
      <c r="AG18" s="1578"/>
      <c r="AH18" s="1922"/>
      <c r="AI18" s="1577"/>
      <c r="AJ18" s="1747"/>
      <c r="AK18" s="264"/>
      <c r="AL18" s="264"/>
      <c r="AM18" s="264"/>
      <c r="AN18" s="264"/>
      <c r="AO18" s="264"/>
      <c r="AP18" s="264"/>
      <c r="AQ18" s="264"/>
      <c r="AR18" s="264"/>
      <c r="AS18" s="264"/>
    </row>
    <row r="19" spans="1:45" ht="12.75" hidden="1" customHeight="1">
      <c r="A19" s="1539"/>
      <c r="B19" s="1557"/>
      <c r="C19" s="1557"/>
      <c r="D19" s="1579"/>
      <c r="E19" s="1579"/>
      <c r="F19" s="1579"/>
      <c r="G19" s="1580"/>
      <c r="H19" s="1930"/>
      <c r="I19" s="531" t="s">
        <v>48</v>
      </c>
      <c r="J19" s="537"/>
      <c r="K19" s="539"/>
      <c r="L19" s="539"/>
      <c r="M19" s="539"/>
      <c r="N19" s="539"/>
      <c r="O19" s="539"/>
      <c r="P19" s="539"/>
      <c r="Q19" s="539"/>
      <c r="R19" s="539"/>
      <c r="S19" s="539"/>
      <c r="T19" s="539"/>
      <c r="U19" s="539"/>
      <c r="V19" s="540">
        <f t="shared" si="4"/>
        <v>0</v>
      </c>
      <c r="W19" s="2030"/>
      <c r="X19" s="296">
        <f>+V19*W18</f>
        <v>0</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12.75" hidden="1" customHeight="1">
      <c r="A20" s="1539"/>
      <c r="B20" s="1922">
        <v>7</v>
      </c>
      <c r="C20" s="2023"/>
      <c r="D20" s="1577"/>
      <c r="E20" s="1577"/>
      <c r="F20" s="1577"/>
      <c r="G20" s="1578"/>
      <c r="H20" s="1926" t="s">
        <v>79</v>
      </c>
      <c r="I20" s="527" t="s">
        <v>47</v>
      </c>
      <c r="J20" s="528"/>
      <c r="K20" s="523"/>
      <c r="L20" s="523"/>
      <c r="M20" s="523"/>
      <c r="N20" s="523"/>
      <c r="O20" s="523"/>
      <c r="P20" s="523"/>
      <c r="Q20" s="523"/>
      <c r="R20" s="523"/>
      <c r="S20" s="523"/>
      <c r="T20" s="523"/>
      <c r="U20" s="523"/>
      <c r="V20" s="529">
        <f t="shared" si="4"/>
        <v>0</v>
      </c>
      <c r="W20" s="2029"/>
      <c r="X20" s="288">
        <f>V20*W20</f>
        <v>0</v>
      </c>
      <c r="Y20" s="1922"/>
      <c r="Z20" s="1577"/>
      <c r="AA20" s="1578"/>
      <c r="AB20" s="1922"/>
      <c r="AC20" s="1577"/>
      <c r="AD20" s="1578"/>
      <c r="AE20" s="1922"/>
      <c r="AF20" s="1577"/>
      <c r="AG20" s="1578"/>
      <c r="AH20" s="1922"/>
      <c r="AI20" s="1577"/>
      <c r="AJ20" s="1747"/>
      <c r="AK20" s="264"/>
      <c r="AL20" s="264"/>
      <c r="AM20" s="264"/>
      <c r="AN20" s="264"/>
      <c r="AO20" s="264"/>
      <c r="AP20" s="264"/>
      <c r="AQ20" s="264"/>
      <c r="AR20" s="264"/>
      <c r="AS20" s="264"/>
    </row>
    <row r="21" spans="1:45" ht="12.75" hidden="1" customHeight="1">
      <c r="A21" s="1539"/>
      <c r="B21" s="1557"/>
      <c r="C21" s="1557"/>
      <c r="D21" s="1579"/>
      <c r="E21" s="1579"/>
      <c r="F21" s="1579"/>
      <c r="G21" s="1580"/>
      <c r="H21" s="1930"/>
      <c r="I21" s="531" t="s">
        <v>48</v>
      </c>
      <c r="J21" s="537"/>
      <c r="K21" s="539"/>
      <c r="L21" s="539"/>
      <c r="M21" s="539"/>
      <c r="N21" s="539"/>
      <c r="O21" s="539"/>
      <c r="P21" s="539"/>
      <c r="Q21" s="539"/>
      <c r="R21" s="539"/>
      <c r="S21" s="539"/>
      <c r="T21" s="539"/>
      <c r="U21" s="539"/>
      <c r="V21" s="540">
        <f t="shared" si="4"/>
        <v>0</v>
      </c>
      <c r="W21" s="2030"/>
      <c r="X21" s="296">
        <f>+V21*W20</f>
        <v>0</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2.75" customHeight="1">
      <c r="A22" s="1539"/>
      <c r="B22" s="1944" t="s">
        <v>85</v>
      </c>
      <c r="C22" s="1577"/>
      <c r="D22" s="1577"/>
      <c r="E22" s="1577"/>
      <c r="F22" s="1577"/>
      <c r="G22" s="1578"/>
      <c r="H22" s="2033" t="s">
        <v>79</v>
      </c>
      <c r="I22" s="541" t="s">
        <v>47</v>
      </c>
      <c r="J22" s="542">
        <f t="shared" ref="J22:U22" si="5">+J8*$W8+J10*$W10+J12*$W12+J14*$W14+J16*$W16+J18*$W18+J20*$W20</f>
        <v>3.6000000000000004E-2</v>
      </c>
      <c r="K22" s="542">
        <f t="shared" si="5"/>
        <v>7.2000000000000008E-2</v>
      </c>
      <c r="L22" s="542">
        <f t="shared" si="5"/>
        <v>8.0000000000000016E-2</v>
      </c>
      <c r="M22" s="542">
        <f t="shared" si="5"/>
        <v>8.0000000000000016E-2</v>
      </c>
      <c r="N22" s="542">
        <f t="shared" si="5"/>
        <v>0.10200000000000002</v>
      </c>
      <c r="O22" s="542">
        <f t="shared" si="5"/>
        <v>0.10200000000000002</v>
      </c>
      <c r="P22" s="542">
        <f t="shared" si="5"/>
        <v>0.10200000000000002</v>
      </c>
      <c r="Q22" s="542">
        <f t="shared" si="5"/>
        <v>0.10200000000000002</v>
      </c>
      <c r="R22" s="542">
        <f t="shared" si="5"/>
        <v>8.4000000000000005E-2</v>
      </c>
      <c r="S22" s="542">
        <f t="shared" si="5"/>
        <v>8.4000000000000005E-2</v>
      </c>
      <c r="T22" s="542">
        <f t="shared" si="5"/>
        <v>8.4000000000000005E-2</v>
      </c>
      <c r="U22" s="542">
        <f t="shared" si="5"/>
        <v>7.2000000000000008E-2</v>
      </c>
      <c r="V22" s="529">
        <f t="shared" si="4"/>
        <v>1</v>
      </c>
      <c r="W22" s="2039">
        <f>SUM(W8:W21)</f>
        <v>1</v>
      </c>
      <c r="X22" s="288">
        <f>V22*W22</f>
        <v>1</v>
      </c>
      <c r="Y22" s="1924"/>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2.75" customHeight="1">
      <c r="A23" s="1682"/>
      <c r="B23" s="1557"/>
      <c r="C23" s="1579"/>
      <c r="D23" s="1579"/>
      <c r="E23" s="1579"/>
      <c r="F23" s="1579"/>
      <c r="G23" s="1580"/>
      <c r="H23" s="2063"/>
      <c r="I23" s="644" t="s">
        <v>48</v>
      </c>
      <c r="J23" s="645">
        <f t="shared" ref="J23:O23" si="6">+J9*$W8+J11*$W10+J13*$W12+J15*$W14+J17*$W16+J19*$W18+J21*$W20</f>
        <v>3.6000000000000004E-2</v>
      </c>
      <c r="K23" s="645">
        <f t="shared" si="6"/>
        <v>7.2000000000000008E-2</v>
      </c>
      <c r="L23" s="645">
        <f t="shared" si="6"/>
        <v>8.0000000000000016E-2</v>
      </c>
      <c r="M23" s="645">
        <f t="shared" si="6"/>
        <v>8.0000000000000016E-2</v>
      </c>
      <c r="N23" s="645">
        <f t="shared" si="6"/>
        <v>0.10200000000000002</v>
      </c>
      <c r="O23" s="645">
        <f t="shared" si="6"/>
        <v>0.10200000000000002</v>
      </c>
      <c r="P23" s="879">
        <v>0.10100000000000001</v>
      </c>
      <c r="Q23" s="645">
        <f t="shared" ref="Q23:U23" si="7">+Q9*$W8+Q11*$W10+Q13*$W12+Q15*$W14+Q17*$W16+Q19*$W18+Q21*$W20</f>
        <v>0.10200000000000002</v>
      </c>
      <c r="R23" s="645">
        <f t="shared" si="7"/>
        <v>8.4000000000000005E-2</v>
      </c>
      <c r="S23" s="645">
        <f t="shared" si="7"/>
        <v>0</v>
      </c>
      <c r="T23" s="645">
        <f t="shared" si="7"/>
        <v>0</v>
      </c>
      <c r="U23" s="645">
        <f t="shared" si="7"/>
        <v>0</v>
      </c>
      <c r="V23" s="540">
        <f t="shared" si="4"/>
        <v>0.75900000000000001</v>
      </c>
      <c r="W23" s="2030"/>
      <c r="X23" s="646">
        <f>+V23*W22</f>
        <v>0.75900000000000001</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12.75" customHeight="1">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row>
    <row r="25" spans="1:45" ht="15.75" customHeight="1"/>
    <row r="26" spans="1:45" ht="15.75" customHeight="1"/>
    <row r="27" spans="1:45" ht="15.75" customHeight="1"/>
    <row r="28" spans="1:45" ht="15.75" customHeight="1"/>
    <row r="29" spans="1:45" ht="15.75" customHeight="1"/>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0">
    <mergeCell ref="AH14:AJ15"/>
    <mergeCell ref="AH16:AJ17"/>
    <mergeCell ref="AB14:AD15"/>
    <mergeCell ref="AB10:AD11"/>
    <mergeCell ref="AB12:AD13"/>
    <mergeCell ref="AH12:AJ13"/>
    <mergeCell ref="AH10:AJ11"/>
    <mergeCell ref="AE12:AG13"/>
    <mergeCell ref="AE10:AG11"/>
    <mergeCell ref="AE5:AG6"/>
    <mergeCell ref="AH8:AJ9"/>
    <mergeCell ref="F5:F6"/>
    <mergeCell ref="E5:E6"/>
    <mergeCell ref="W5:W6"/>
    <mergeCell ref="W8:W9"/>
    <mergeCell ref="Y8:AA9"/>
    <mergeCell ref="AB8:AD9"/>
    <mergeCell ref="AE8:AG9"/>
    <mergeCell ref="Y22:AA23"/>
    <mergeCell ref="AB18:AD19"/>
    <mergeCell ref="AB20:AD21"/>
    <mergeCell ref="W20:W21"/>
    <mergeCell ref="W18:W19"/>
    <mergeCell ref="W22:W23"/>
    <mergeCell ref="AH18:AJ19"/>
    <mergeCell ref="AH20:AJ21"/>
    <mergeCell ref="AH22:AJ23"/>
    <mergeCell ref="AE22:AG23"/>
    <mergeCell ref="AB22:AD23"/>
    <mergeCell ref="H20:H21"/>
    <mergeCell ref="B10:B11"/>
    <mergeCell ref="B20:B21"/>
    <mergeCell ref="AE18:AG19"/>
    <mergeCell ref="AE20:AG21"/>
    <mergeCell ref="AB16:AD17"/>
    <mergeCell ref="Y16:AA17"/>
    <mergeCell ref="AE16:AG17"/>
    <mergeCell ref="H12:H13"/>
    <mergeCell ref="W16:W17"/>
    <mergeCell ref="C18:G19"/>
    <mergeCell ref="C8:G9"/>
    <mergeCell ref="B8:B9"/>
    <mergeCell ref="H8:H9"/>
    <mergeCell ref="C10:G11"/>
    <mergeCell ref="H10:H11"/>
    <mergeCell ref="B7:AJ7"/>
    <mergeCell ref="D5:D6"/>
    <mergeCell ref="C14:G15"/>
    <mergeCell ref="C16:G17"/>
    <mergeCell ref="C5:C6"/>
    <mergeCell ref="A4:B6"/>
    <mergeCell ref="AB5:AD6"/>
    <mergeCell ref="AH5:AJ6"/>
    <mergeCell ref="Y5:AA6"/>
    <mergeCell ref="G5:G6"/>
    <mergeCell ref="H5:I5"/>
    <mergeCell ref="H6:I6"/>
    <mergeCell ref="A7:A23"/>
    <mergeCell ref="Y20:AA21"/>
    <mergeCell ref="Y18:AA19"/>
    <mergeCell ref="H14:H15"/>
    <mergeCell ref="B22:G23"/>
    <mergeCell ref="C20:G21"/>
    <mergeCell ref="B16:B17"/>
    <mergeCell ref="Y14:AA15"/>
    <mergeCell ref="W10:W11"/>
    <mergeCell ref="Y10:AA11"/>
    <mergeCell ref="W12:W13"/>
    <mergeCell ref="W14:W15"/>
    <mergeCell ref="Y12:AA13"/>
    <mergeCell ref="H16:H17"/>
    <mergeCell ref="H18:H19"/>
    <mergeCell ref="H22:H23"/>
    <mergeCell ref="B18:B19"/>
    <mergeCell ref="B14:B15"/>
    <mergeCell ref="B12:B13"/>
    <mergeCell ref="C12:G13"/>
    <mergeCell ref="A1:C3"/>
    <mergeCell ref="W2:AH3"/>
    <mergeCell ref="I2:T3"/>
    <mergeCell ref="H4:I4"/>
    <mergeCell ref="AB4:AD4"/>
    <mergeCell ref="AE4:AG4"/>
    <mergeCell ref="AH4:AJ4"/>
    <mergeCell ref="Y4:AA4"/>
    <mergeCell ref="AI2:AJ2"/>
    <mergeCell ref="AI3:AJ3"/>
    <mergeCell ref="AI1:AJ1"/>
    <mergeCell ref="D1:AH1"/>
    <mergeCell ref="D2:H3"/>
  </mergeCells>
  <pageMargins left="0.7" right="0.7" top="0.75" bottom="0.75" header="0" footer="0"/>
  <pageSetup scale="8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outlinePr summaryBelow="0" summaryRight="0"/>
  </sheetPr>
  <dimension ref="A1:AJ1000"/>
  <sheetViews>
    <sheetView workbookViewId="0">
      <selection activeCell="B4" sqref="B4"/>
    </sheetView>
  </sheetViews>
  <sheetFormatPr baseColWidth="10" defaultColWidth="14.42578125" defaultRowHeight="15" customHeight="1"/>
  <cols>
    <col min="1" max="1" width="20.85546875" customWidth="1"/>
    <col min="2" max="2" width="5.42578125" customWidth="1"/>
    <col min="3" max="3" width="17.28515625" customWidth="1"/>
    <col min="4" max="4" width="10.5703125" customWidth="1"/>
    <col min="5" max="5" width="9" customWidth="1"/>
    <col min="6" max="6" width="26.7109375" customWidth="1"/>
    <col min="7" max="7" width="11.5703125" customWidth="1"/>
    <col min="8" max="9" width="4.140625" customWidth="1"/>
    <col min="10" max="21" width="9.28515625" customWidth="1"/>
    <col min="22" max="22" width="19" customWidth="1"/>
    <col min="23" max="23" width="13.140625" customWidth="1"/>
    <col min="24" max="24" width="10.7109375" customWidth="1"/>
    <col min="25" max="27" width="19.85546875" customWidth="1"/>
    <col min="28" max="28" width="21" customWidth="1"/>
    <col min="29" max="29" width="18.5703125" customWidth="1"/>
    <col min="30" max="30" width="19.28515625" customWidth="1"/>
    <col min="31" max="31" width="14.5703125" customWidth="1"/>
    <col min="32" max="32" width="15.42578125" customWidth="1"/>
    <col min="33" max="33" width="16.5703125" customWidth="1"/>
    <col min="34" max="36" width="10.7109375" customWidth="1"/>
  </cols>
  <sheetData>
    <row r="1" spans="1:36" ht="34.5" customHeight="1">
      <c r="A1" s="1971"/>
      <c r="B1" s="1554"/>
      <c r="C1" s="1555"/>
      <c r="D1" s="2130"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row>
    <row r="2" spans="1:36" ht="19.5" customHeight="1">
      <c r="A2" s="1733"/>
      <c r="B2" s="1547"/>
      <c r="C2" s="1548"/>
      <c r="D2" s="1980" t="s">
        <v>23</v>
      </c>
      <c r="E2" s="1577"/>
      <c r="F2" s="1577"/>
      <c r="G2" s="1577"/>
      <c r="H2" s="1578"/>
      <c r="I2" s="2031" t="s">
        <v>2047</v>
      </c>
      <c r="J2" s="1577"/>
      <c r="K2" s="1577"/>
      <c r="L2" s="1577"/>
      <c r="M2" s="1577"/>
      <c r="N2" s="1577"/>
      <c r="O2" s="1577"/>
      <c r="P2" s="1577"/>
      <c r="Q2" s="1577"/>
      <c r="R2" s="1577"/>
      <c r="S2" s="1577"/>
      <c r="T2" s="1578"/>
      <c r="U2" s="820" t="s">
        <v>47</v>
      </c>
      <c r="V2" s="821">
        <f t="shared" ref="V2:V3" si="0">+X5</f>
        <v>1</v>
      </c>
      <c r="W2" s="2031"/>
      <c r="X2" s="1577"/>
      <c r="Y2" s="1577"/>
      <c r="Z2" s="1577"/>
      <c r="AA2" s="1577"/>
      <c r="AB2" s="1577"/>
      <c r="AC2" s="1577"/>
      <c r="AD2" s="1577"/>
      <c r="AE2" s="1577"/>
      <c r="AF2" s="1577"/>
      <c r="AG2" s="1577"/>
      <c r="AH2" s="1578"/>
      <c r="AI2" s="1975" t="s">
        <v>18</v>
      </c>
      <c r="AJ2" s="1751"/>
    </row>
    <row r="3" spans="1:36" ht="22.5" customHeight="1">
      <c r="A3" s="1549"/>
      <c r="B3" s="1550"/>
      <c r="C3" s="1551"/>
      <c r="D3" s="1537"/>
      <c r="E3" s="1550"/>
      <c r="F3" s="1550"/>
      <c r="G3" s="1550"/>
      <c r="H3" s="1551"/>
      <c r="I3" s="1537"/>
      <c r="J3" s="1550"/>
      <c r="K3" s="1550"/>
      <c r="L3" s="1550"/>
      <c r="M3" s="1550"/>
      <c r="N3" s="1550"/>
      <c r="O3" s="1550"/>
      <c r="P3" s="1550"/>
      <c r="Q3" s="1550"/>
      <c r="R3" s="1550"/>
      <c r="S3" s="1550"/>
      <c r="T3" s="1551"/>
      <c r="U3" s="822" t="s">
        <v>48</v>
      </c>
      <c r="V3" s="823">
        <f t="shared" si="0"/>
        <v>0.65800000000000003</v>
      </c>
      <c r="W3" s="1537"/>
      <c r="X3" s="1550"/>
      <c r="Y3" s="1550"/>
      <c r="Z3" s="1550"/>
      <c r="AA3" s="1550"/>
      <c r="AB3" s="1550"/>
      <c r="AC3" s="1550"/>
      <c r="AD3" s="1550"/>
      <c r="AE3" s="1550"/>
      <c r="AF3" s="1550"/>
      <c r="AG3" s="1550"/>
      <c r="AH3" s="1551"/>
      <c r="AI3" s="2154">
        <v>43373</v>
      </c>
      <c r="AJ3" s="1977"/>
    </row>
    <row r="4" spans="1:36" ht="48.7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row>
    <row r="5" spans="1:36" ht="101.25" customHeight="1">
      <c r="A5" s="1733"/>
      <c r="B5" s="1548"/>
      <c r="C5" s="2049" t="s">
        <v>1852</v>
      </c>
      <c r="D5" s="2049" t="s">
        <v>252</v>
      </c>
      <c r="E5" s="2052" t="s">
        <v>919</v>
      </c>
      <c r="F5" s="2049" t="s">
        <v>2048</v>
      </c>
      <c r="G5" s="1932" t="s">
        <v>254</v>
      </c>
      <c r="H5" s="1951" t="s">
        <v>47</v>
      </c>
      <c r="I5" s="1583"/>
      <c r="J5" s="877">
        <v>0.08</v>
      </c>
      <c r="K5" s="877">
        <v>2.7E-2</v>
      </c>
      <c r="L5" s="877">
        <v>7.1999999999999995E-2</v>
      </c>
      <c r="M5" s="877">
        <v>8.1000000000000003E-2</v>
      </c>
      <c r="N5" s="877">
        <v>6.3E-2</v>
      </c>
      <c r="O5" s="877">
        <v>7.1999999999999995E-2</v>
      </c>
      <c r="P5" s="877">
        <v>8.1000000000000003E-2</v>
      </c>
      <c r="Q5" s="877">
        <v>7.1999999999999995E-2</v>
      </c>
      <c r="R5" s="877">
        <v>0.11</v>
      </c>
      <c r="S5" s="877">
        <v>0.17899999999999999</v>
      </c>
      <c r="T5" s="877">
        <v>0.13400000000000001</v>
      </c>
      <c r="U5" s="877">
        <v>2.9000000000000001E-2</v>
      </c>
      <c r="V5" s="524">
        <f t="shared" ref="V5:V6" si="1">SUM(J5:U5)</f>
        <v>1</v>
      </c>
      <c r="W5" s="1964">
        <v>1</v>
      </c>
      <c r="X5" s="524">
        <f>+(V5/V5)*W5</f>
        <v>1</v>
      </c>
      <c r="Y5" s="1962" t="s">
        <v>2049</v>
      </c>
      <c r="Z5" s="1577"/>
      <c r="AA5" s="1578"/>
      <c r="AB5" s="1962" t="s">
        <v>2050</v>
      </c>
      <c r="AC5" s="1577"/>
      <c r="AD5" s="1578"/>
      <c r="AE5" s="1962" t="s">
        <v>2051</v>
      </c>
      <c r="AF5" s="1577"/>
      <c r="AG5" s="1578"/>
      <c r="AH5" s="1956"/>
      <c r="AI5" s="1577"/>
      <c r="AJ5" s="1578"/>
    </row>
    <row r="6" spans="1:36" ht="89.25" customHeight="1">
      <c r="A6" s="1968"/>
      <c r="B6" s="1580"/>
      <c r="C6" s="2030"/>
      <c r="D6" s="2030"/>
      <c r="E6" s="2068"/>
      <c r="F6" s="2030"/>
      <c r="G6" s="1558"/>
      <c r="H6" s="1942" t="s">
        <v>78</v>
      </c>
      <c r="I6" s="1580"/>
      <c r="J6" s="362">
        <f t="shared" ref="J6:R6" si="2">J23</f>
        <v>0.08</v>
      </c>
      <c r="K6" s="362">
        <f t="shared" si="2"/>
        <v>2.7E-2</v>
      </c>
      <c r="L6" s="362">
        <f t="shared" si="2"/>
        <v>7.1999999999999995E-2</v>
      </c>
      <c r="M6" s="362">
        <f t="shared" si="2"/>
        <v>8.1000000000000003E-2</v>
      </c>
      <c r="N6" s="362">
        <f t="shared" si="2"/>
        <v>6.3E-2</v>
      </c>
      <c r="O6" s="362">
        <f t="shared" si="2"/>
        <v>7.1999999999999995E-2</v>
      </c>
      <c r="P6" s="362">
        <f t="shared" si="2"/>
        <v>8.1000000000000003E-2</v>
      </c>
      <c r="Q6" s="362">
        <f t="shared" si="2"/>
        <v>7.1999999999999995E-2</v>
      </c>
      <c r="R6" s="362">
        <f t="shared" si="2"/>
        <v>0.11</v>
      </c>
      <c r="S6" s="362"/>
      <c r="T6" s="362"/>
      <c r="U6" s="362"/>
      <c r="V6" s="526">
        <f t="shared" si="1"/>
        <v>0.65800000000000003</v>
      </c>
      <c r="W6" s="1558"/>
      <c r="X6" s="524">
        <f>+V6/V5*W5</f>
        <v>0.65800000000000003</v>
      </c>
      <c r="Y6" s="1557"/>
      <c r="Z6" s="1579"/>
      <c r="AA6" s="1580"/>
      <c r="AB6" s="1557"/>
      <c r="AC6" s="1579"/>
      <c r="AD6" s="1580"/>
      <c r="AE6" s="1557"/>
      <c r="AF6" s="1579"/>
      <c r="AG6" s="1580"/>
      <c r="AH6" s="1557"/>
      <c r="AI6" s="1579"/>
      <c r="AJ6" s="1580"/>
    </row>
    <row r="7" spans="1:36" ht="16.5" customHeight="1">
      <c r="A7" s="1966" t="s">
        <v>2052</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3"/>
    </row>
    <row r="8" spans="1:36" ht="25.5" customHeight="1">
      <c r="A8" s="1539"/>
      <c r="B8" s="1922">
        <v>1</v>
      </c>
      <c r="C8" s="1928" t="s">
        <v>2053</v>
      </c>
      <c r="D8" s="1577"/>
      <c r="E8" s="1577"/>
      <c r="F8" s="1577"/>
      <c r="G8" s="1578"/>
      <c r="H8" s="1926" t="s">
        <v>79</v>
      </c>
      <c r="I8" s="285" t="s">
        <v>47</v>
      </c>
      <c r="J8" s="878"/>
      <c r="K8" s="738"/>
      <c r="L8" s="738">
        <v>0.15</v>
      </c>
      <c r="M8" s="738">
        <v>0.1</v>
      </c>
      <c r="N8" s="738">
        <v>0.1</v>
      </c>
      <c r="O8" s="738">
        <v>0.1</v>
      </c>
      <c r="P8" s="738">
        <v>0.1</v>
      </c>
      <c r="Q8" s="738">
        <v>0.15</v>
      </c>
      <c r="R8" s="738">
        <v>0.1</v>
      </c>
      <c r="S8" s="738">
        <v>0.1</v>
      </c>
      <c r="T8" s="738">
        <v>0.1</v>
      </c>
      <c r="U8" s="738"/>
      <c r="V8" s="529">
        <f t="shared" ref="V8:V23" si="3">SUM(J8:U8)</f>
        <v>0.99999999999999989</v>
      </c>
      <c r="W8" s="2029">
        <v>0.18</v>
      </c>
      <c r="X8" s="288">
        <f>V8*W8</f>
        <v>0.17999999999999997</v>
      </c>
      <c r="Y8" s="1946" t="s">
        <v>2054</v>
      </c>
      <c r="Z8" s="1577"/>
      <c r="AA8" s="1578"/>
      <c r="AB8" s="1946" t="s">
        <v>2055</v>
      </c>
      <c r="AC8" s="1577"/>
      <c r="AD8" s="1578"/>
      <c r="AE8" s="1946" t="s">
        <v>2056</v>
      </c>
      <c r="AF8" s="1577"/>
      <c r="AG8" s="1578"/>
      <c r="AH8" s="1922"/>
      <c r="AI8" s="1577"/>
      <c r="AJ8" s="1747"/>
    </row>
    <row r="9" spans="1:36" ht="25.5" customHeight="1">
      <c r="A9" s="1539"/>
      <c r="B9" s="1557"/>
      <c r="C9" s="1557"/>
      <c r="D9" s="1579"/>
      <c r="E9" s="1579"/>
      <c r="F9" s="1579"/>
      <c r="G9" s="1580"/>
      <c r="H9" s="1930"/>
      <c r="I9" s="291" t="s">
        <v>48</v>
      </c>
      <c r="J9" s="880"/>
      <c r="K9" s="881"/>
      <c r="L9" s="882">
        <v>0.15</v>
      </c>
      <c r="M9" s="882">
        <v>0.1</v>
      </c>
      <c r="N9" s="882">
        <v>0.1</v>
      </c>
      <c r="O9" s="882">
        <v>0.1</v>
      </c>
      <c r="P9" s="882">
        <v>0.1</v>
      </c>
      <c r="Q9" s="882">
        <v>0.15</v>
      </c>
      <c r="R9" s="882">
        <v>0.1</v>
      </c>
      <c r="S9" s="881"/>
      <c r="T9" s="881"/>
      <c r="U9" s="881"/>
      <c r="V9" s="534">
        <f t="shared" si="3"/>
        <v>0.79999999999999993</v>
      </c>
      <c r="W9" s="2030"/>
      <c r="X9" s="296">
        <f>+V9*W8</f>
        <v>0.14399999999999999</v>
      </c>
      <c r="Y9" s="1557"/>
      <c r="Z9" s="1579"/>
      <c r="AA9" s="1580"/>
      <c r="AB9" s="1557"/>
      <c r="AC9" s="1579"/>
      <c r="AD9" s="1580"/>
      <c r="AE9" s="1557"/>
      <c r="AF9" s="1579"/>
      <c r="AG9" s="1580"/>
      <c r="AH9" s="1557"/>
      <c r="AI9" s="1579"/>
      <c r="AJ9" s="1923"/>
    </row>
    <row r="10" spans="1:36" ht="25.5" customHeight="1">
      <c r="A10" s="1539"/>
      <c r="B10" s="1934">
        <v>2</v>
      </c>
      <c r="C10" s="1928" t="s">
        <v>2057</v>
      </c>
      <c r="D10" s="1577"/>
      <c r="E10" s="1577"/>
      <c r="F10" s="1577"/>
      <c r="G10" s="1578"/>
      <c r="H10" s="1926" t="s">
        <v>79</v>
      </c>
      <c r="I10" s="285" t="s">
        <v>47</v>
      </c>
      <c r="J10" s="878"/>
      <c r="K10" s="738"/>
      <c r="L10" s="738">
        <v>0.1</v>
      </c>
      <c r="M10" s="738">
        <v>0.1</v>
      </c>
      <c r="N10" s="738">
        <v>0.1</v>
      </c>
      <c r="O10" s="738">
        <v>0.1</v>
      </c>
      <c r="P10" s="738">
        <v>0.1</v>
      </c>
      <c r="Q10" s="738">
        <v>0.1</v>
      </c>
      <c r="R10" s="738">
        <v>0.15</v>
      </c>
      <c r="S10" s="738">
        <v>0.15</v>
      </c>
      <c r="T10" s="738">
        <v>0.1</v>
      </c>
      <c r="U10" s="738"/>
      <c r="V10" s="529">
        <f t="shared" si="3"/>
        <v>1</v>
      </c>
      <c r="W10" s="2029">
        <v>0.18</v>
      </c>
      <c r="X10" s="288">
        <f>V10*W10</f>
        <v>0.18</v>
      </c>
      <c r="Y10" s="1946" t="s">
        <v>2058</v>
      </c>
      <c r="Z10" s="1577"/>
      <c r="AA10" s="1578"/>
      <c r="AB10" s="2153" t="s">
        <v>2059</v>
      </c>
      <c r="AC10" s="1547"/>
      <c r="AD10" s="1547"/>
      <c r="AE10" s="2153" t="s">
        <v>2060</v>
      </c>
      <c r="AF10" s="1547"/>
      <c r="AG10" s="1547"/>
      <c r="AH10" s="1922"/>
      <c r="AI10" s="1577"/>
      <c r="AJ10" s="1747"/>
    </row>
    <row r="11" spans="1:36" ht="25.5" customHeight="1">
      <c r="A11" s="1539"/>
      <c r="B11" s="1558"/>
      <c r="C11" s="1557"/>
      <c r="D11" s="1579"/>
      <c r="E11" s="1579"/>
      <c r="F11" s="1579"/>
      <c r="G11" s="1580"/>
      <c r="H11" s="1930"/>
      <c r="I11" s="291" t="s">
        <v>48</v>
      </c>
      <c r="J11" s="880"/>
      <c r="K11" s="881"/>
      <c r="L11" s="882">
        <v>0.1</v>
      </c>
      <c r="M11" s="882">
        <v>0.1</v>
      </c>
      <c r="N11" s="882">
        <v>0.1</v>
      </c>
      <c r="O11" s="882">
        <v>0.1</v>
      </c>
      <c r="P11" s="882">
        <v>0.1</v>
      </c>
      <c r="Q11" s="882">
        <v>0.1</v>
      </c>
      <c r="R11" s="882">
        <v>0.15</v>
      </c>
      <c r="S11" s="881"/>
      <c r="T11" s="881"/>
      <c r="U11" s="881"/>
      <c r="V11" s="534">
        <f t="shared" si="3"/>
        <v>0.75</v>
      </c>
      <c r="W11" s="2030"/>
      <c r="X11" s="296">
        <f>+V11*W10</f>
        <v>0.13500000000000001</v>
      </c>
      <c r="Y11" s="1557"/>
      <c r="Z11" s="1579"/>
      <c r="AA11" s="1580"/>
      <c r="AB11" s="1547"/>
      <c r="AC11" s="1547"/>
      <c r="AD11" s="1547"/>
      <c r="AE11" s="1547"/>
      <c r="AF11" s="1547"/>
      <c r="AG11" s="1547"/>
      <c r="AH11" s="1557"/>
      <c r="AI11" s="1579"/>
      <c r="AJ11" s="1923"/>
    </row>
    <row r="12" spans="1:36" ht="25.5" customHeight="1">
      <c r="A12" s="1539"/>
      <c r="B12" s="1934">
        <v>3</v>
      </c>
      <c r="C12" s="1928" t="s">
        <v>2061</v>
      </c>
      <c r="D12" s="1577"/>
      <c r="E12" s="1577"/>
      <c r="F12" s="1577"/>
      <c r="G12" s="1578"/>
      <c r="H12" s="1926" t="s">
        <v>79</v>
      </c>
      <c r="I12" s="285" t="s">
        <v>47</v>
      </c>
      <c r="J12" s="883">
        <v>1</v>
      </c>
      <c r="K12" s="643"/>
      <c r="L12" s="643"/>
      <c r="M12" s="643"/>
      <c r="N12" s="643"/>
      <c r="O12" s="643"/>
      <c r="P12" s="643"/>
      <c r="Q12" s="643"/>
      <c r="R12" s="643"/>
      <c r="S12" s="643"/>
      <c r="T12" s="643"/>
      <c r="U12" s="643"/>
      <c r="V12" s="529">
        <f t="shared" si="3"/>
        <v>1</v>
      </c>
      <c r="W12" s="2029">
        <v>0.08</v>
      </c>
      <c r="X12" s="288">
        <f>V12*W12</f>
        <v>0.08</v>
      </c>
      <c r="Y12" s="1946" t="s">
        <v>2062</v>
      </c>
      <c r="Z12" s="1577"/>
      <c r="AA12" s="1578"/>
      <c r="AB12" s="2021" t="s">
        <v>2063</v>
      </c>
      <c r="AC12" s="1577"/>
      <c r="AD12" s="1578"/>
      <c r="AE12" s="2021" t="s">
        <v>2063</v>
      </c>
      <c r="AF12" s="1577"/>
      <c r="AG12" s="1578"/>
      <c r="AH12" s="1922"/>
      <c r="AI12" s="1577"/>
      <c r="AJ12" s="1747"/>
    </row>
    <row r="13" spans="1:36" ht="25.5" customHeight="1">
      <c r="A13" s="1539"/>
      <c r="B13" s="1558"/>
      <c r="C13" s="1557"/>
      <c r="D13" s="1579"/>
      <c r="E13" s="1579"/>
      <c r="F13" s="1579"/>
      <c r="G13" s="1580"/>
      <c r="H13" s="1930"/>
      <c r="I13" s="291" t="s">
        <v>48</v>
      </c>
      <c r="J13" s="884">
        <v>1</v>
      </c>
      <c r="K13" s="881"/>
      <c r="L13" s="881"/>
      <c r="M13" s="881"/>
      <c r="N13" s="881"/>
      <c r="O13" s="881"/>
      <c r="P13" s="881"/>
      <c r="Q13" s="881"/>
      <c r="R13" s="881"/>
      <c r="S13" s="881"/>
      <c r="T13" s="881"/>
      <c r="U13" s="881"/>
      <c r="V13" s="534">
        <f t="shared" si="3"/>
        <v>1</v>
      </c>
      <c r="W13" s="2030"/>
      <c r="X13" s="296">
        <f>+V13*W12</f>
        <v>0.08</v>
      </c>
      <c r="Y13" s="1557"/>
      <c r="Z13" s="1579"/>
      <c r="AA13" s="1580"/>
      <c r="AB13" s="1557"/>
      <c r="AC13" s="1579"/>
      <c r="AD13" s="1580"/>
      <c r="AE13" s="1557"/>
      <c r="AF13" s="1579"/>
      <c r="AG13" s="1580"/>
      <c r="AH13" s="1557"/>
      <c r="AI13" s="1579"/>
      <c r="AJ13" s="1923"/>
    </row>
    <row r="14" spans="1:36" ht="31.5" customHeight="1">
      <c r="A14" s="1539"/>
      <c r="B14" s="1922">
        <v>4</v>
      </c>
      <c r="C14" s="1928" t="s">
        <v>2064</v>
      </c>
      <c r="D14" s="1577"/>
      <c r="E14" s="1577"/>
      <c r="F14" s="1577"/>
      <c r="G14" s="1578"/>
      <c r="H14" s="1926" t="s">
        <v>79</v>
      </c>
      <c r="I14" s="285" t="s">
        <v>47</v>
      </c>
      <c r="J14" s="883"/>
      <c r="K14" s="643"/>
      <c r="L14" s="643">
        <v>0.05</v>
      </c>
      <c r="M14" s="643">
        <v>0.15</v>
      </c>
      <c r="N14" s="643">
        <v>0.05</v>
      </c>
      <c r="O14" s="643">
        <v>0.1</v>
      </c>
      <c r="P14" s="643">
        <v>0.15</v>
      </c>
      <c r="Q14" s="643">
        <v>0.05</v>
      </c>
      <c r="R14" s="643">
        <v>0.15</v>
      </c>
      <c r="S14" s="643">
        <v>0.2</v>
      </c>
      <c r="T14" s="643">
        <v>0.05</v>
      </c>
      <c r="U14" s="643">
        <v>0.05</v>
      </c>
      <c r="V14" s="529">
        <f t="shared" si="3"/>
        <v>1.0000000000000002</v>
      </c>
      <c r="W14" s="2029">
        <v>0.18</v>
      </c>
      <c r="X14" s="288">
        <f>V14*W14</f>
        <v>0.18000000000000002</v>
      </c>
      <c r="Y14" s="1946" t="s">
        <v>2065</v>
      </c>
      <c r="Z14" s="1577"/>
      <c r="AA14" s="1578"/>
      <c r="AB14" s="1946" t="s">
        <v>2066</v>
      </c>
      <c r="AC14" s="1577"/>
      <c r="AD14" s="1578"/>
      <c r="AE14" s="1946" t="s">
        <v>2067</v>
      </c>
      <c r="AF14" s="1577"/>
      <c r="AG14" s="1578"/>
      <c r="AH14" s="1922"/>
      <c r="AI14" s="1577"/>
      <c r="AJ14" s="1747"/>
    </row>
    <row r="15" spans="1:36" ht="33.75" customHeight="1">
      <c r="A15" s="1539"/>
      <c r="B15" s="1557"/>
      <c r="C15" s="1557"/>
      <c r="D15" s="1579"/>
      <c r="E15" s="1579"/>
      <c r="F15" s="1579"/>
      <c r="G15" s="1580"/>
      <c r="H15" s="1930"/>
      <c r="I15" s="291" t="s">
        <v>48</v>
      </c>
      <c r="J15" s="880"/>
      <c r="K15" s="881"/>
      <c r="L15" s="882">
        <v>0.05</v>
      </c>
      <c r="M15" s="882">
        <v>0.15</v>
      </c>
      <c r="N15" s="882">
        <v>0.05</v>
      </c>
      <c r="O15" s="882">
        <v>0.1</v>
      </c>
      <c r="P15" s="882">
        <v>0.15</v>
      </c>
      <c r="Q15" s="882">
        <v>0.05</v>
      </c>
      <c r="R15" s="882">
        <v>0.15</v>
      </c>
      <c r="S15" s="881"/>
      <c r="T15" s="881"/>
      <c r="U15" s="881"/>
      <c r="V15" s="534">
        <f t="shared" si="3"/>
        <v>0.70000000000000007</v>
      </c>
      <c r="W15" s="2030"/>
      <c r="X15" s="296">
        <f>+V15*W14</f>
        <v>0.126</v>
      </c>
      <c r="Y15" s="1557"/>
      <c r="Z15" s="1579"/>
      <c r="AA15" s="1580"/>
      <c r="AB15" s="1557"/>
      <c r="AC15" s="1579"/>
      <c r="AD15" s="1580"/>
      <c r="AE15" s="1557"/>
      <c r="AF15" s="1579"/>
      <c r="AG15" s="1580"/>
      <c r="AH15" s="1557"/>
      <c r="AI15" s="1579"/>
      <c r="AJ15" s="1923"/>
    </row>
    <row r="16" spans="1:36" ht="25.5" customHeight="1">
      <c r="A16" s="1539"/>
      <c r="B16" s="1922">
        <v>5</v>
      </c>
      <c r="C16" s="1928" t="s">
        <v>2068</v>
      </c>
      <c r="D16" s="1577"/>
      <c r="E16" s="1577"/>
      <c r="F16" s="1577"/>
      <c r="G16" s="1578"/>
      <c r="H16" s="1926" t="s">
        <v>79</v>
      </c>
      <c r="I16" s="285" t="s">
        <v>47</v>
      </c>
      <c r="J16" s="878"/>
      <c r="K16" s="738"/>
      <c r="L16" s="643"/>
      <c r="M16" s="643"/>
      <c r="N16" s="643"/>
      <c r="O16" s="643"/>
      <c r="P16" s="738"/>
      <c r="Q16" s="738"/>
      <c r="R16" s="738">
        <v>0.2</v>
      </c>
      <c r="S16" s="738">
        <v>0.4</v>
      </c>
      <c r="T16" s="738">
        <v>0.4</v>
      </c>
      <c r="U16" s="738"/>
      <c r="V16" s="529">
        <f t="shared" si="3"/>
        <v>1</v>
      </c>
      <c r="W16" s="2029">
        <v>0.1</v>
      </c>
      <c r="X16" s="288">
        <f>V16*W16</f>
        <v>0.1</v>
      </c>
      <c r="Y16" s="1946" t="s">
        <v>2063</v>
      </c>
      <c r="Z16" s="1577"/>
      <c r="AA16" s="1578"/>
      <c r="AB16" s="2021" t="s">
        <v>2063</v>
      </c>
      <c r="AC16" s="1577"/>
      <c r="AD16" s="1578"/>
      <c r="AE16" s="1946" t="s">
        <v>2069</v>
      </c>
      <c r="AF16" s="1577"/>
      <c r="AG16" s="1578"/>
      <c r="AH16" s="1922"/>
      <c r="AI16" s="1577"/>
      <c r="AJ16" s="1747"/>
    </row>
    <row r="17" spans="1:36" ht="25.5" customHeight="1">
      <c r="A17" s="1539"/>
      <c r="B17" s="1557"/>
      <c r="C17" s="1557"/>
      <c r="D17" s="1579"/>
      <c r="E17" s="1579"/>
      <c r="F17" s="1579"/>
      <c r="G17" s="1580"/>
      <c r="H17" s="1930"/>
      <c r="I17" s="291" t="s">
        <v>48</v>
      </c>
      <c r="J17" s="880"/>
      <c r="K17" s="881"/>
      <c r="L17" s="881"/>
      <c r="M17" s="881"/>
      <c r="N17" s="881"/>
      <c r="O17" s="881"/>
      <c r="P17" s="881"/>
      <c r="Q17" s="881"/>
      <c r="R17" s="882">
        <v>0.2</v>
      </c>
      <c r="S17" s="881"/>
      <c r="T17" s="881"/>
      <c r="U17" s="881"/>
      <c r="V17" s="534">
        <f t="shared" si="3"/>
        <v>0.2</v>
      </c>
      <c r="W17" s="2030"/>
      <c r="X17" s="296">
        <f>+V17*W16</f>
        <v>2.0000000000000004E-2</v>
      </c>
      <c r="Y17" s="1557"/>
      <c r="Z17" s="1579"/>
      <c r="AA17" s="1580"/>
      <c r="AB17" s="1557"/>
      <c r="AC17" s="1579"/>
      <c r="AD17" s="1580"/>
      <c r="AE17" s="1557"/>
      <c r="AF17" s="1579"/>
      <c r="AG17" s="1580"/>
      <c r="AH17" s="1557"/>
      <c r="AI17" s="1579"/>
      <c r="AJ17" s="1923"/>
    </row>
    <row r="18" spans="1:36" ht="25.5" customHeight="1">
      <c r="A18" s="1539"/>
      <c r="B18" s="1922">
        <v>6</v>
      </c>
      <c r="C18" s="1928" t="s">
        <v>2070</v>
      </c>
      <c r="D18" s="1577"/>
      <c r="E18" s="1577"/>
      <c r="F18" s="1577"/>
      <c r="G18" s="1578"/>
      <c r="H18" s="1926" t="s">
        <v>79</v>
      </c>
      <c r="I18" s="285" t="s">
        <v>47</v>
      </c>
      <c r="J18" s="878"/>
      <c r="K18" s="738"/>
      <c r="L18" s="643"/>
      <c r="M18" s="643"/>
      <c r="N18" s="643"/>
      <c r="O18" s="643"/>
      <c r="P18" s="738"/>
      <c r="Q18" s="738"/>
      <c r="R18" s="738"/>
      <c r="S18" s="738">
        <v>0.4</v>
      </c>
      <c r="T18" s="738">
        <v>0.4</v>
      </c>
      <c r="U18" s="738">
        <v>0.2</v>
      </c>
      <c r="V18" s="529">
        <f t="shared" si="3"/>
        <v>1</v>
      </c>
      <c r="W18" s="2029">
        <v>0.1</v>
      </c>
      <c r="X18" s="288">
        <f>V18*W18</f>
        <v>0.1</v>
      </c>
      <c r="Y18" s="1946" t="s">
        <v>2063</v>
      </c>
      <c r="Z18" s="1577"/>
      <c r="AA18" s="1578"/>
      <c r="AB18" s="2021" t="s">
        <v>2063</v>
      </c>
      <c r="AC18" s="1577"/>
      <c r="AD18" s="1578"/>
      <c r="AE18" s="2021" t="s">
        <v>2063</v>
      </c>
      <c r="AF18" s="1577"/>
      <c r="AG18" s="1578"/>
      <c r="AH18" s="1922"/>
      <c r="AI18" s="1577"/>
      <c r="AJ18" s="1747"/>
    </row>
    <row r="19" spans="1:36" ht="25.5" customHeight="1">
      <c r="A19" s="1539"/>
      <c r="B19" s="1557"/>
      <c r="C19" s="1557"/>
      <c r="D19" s="1579"/>
      <c r="E19" s="1579"/>
      <c r="F19" s="1579"/>
      <c r="G19" s="1580"/>
      <c r="H19" s="1930"/>
      <c r="I19" s="291" t="s">
        <v>48</v>
      </c>
      <c r="J19" s="880"/>
      <c r="K19" s="881"/>
      <c r="L19" s="881"/>
      <c r="M19" s="881"/>
      <c r="N19" s="881"/>
      <c r="O19" s="881"/>
      <c r="P19" s="881"/>
      <c r="Q19" s="881"/>
      <c r="R19" s="881"/>
      <c r="S19" s="881"/>
      <c r="T19" s="881"/>
      <c r="U19" s="881"/>
      <c r="V19" s="534">
        <f t="shared" si="3"/>
        <v>0</v>
      </c>
      <c r="W19" s="2030"/>
      <c r="X19" s="296">
        <f>+V19*W18</f>
        <v>0</v>
      </c>
      <c r="Y19" s="1557"/>
      <c r="Z19" s="1579"/>
      <c r="AA19" s="1580"/>
      <c r="AB19" s="1557"/>
      <c r="AC19" s="1579"/>
      <c r="AD19" s="1580"/>
      <c r="AE19" s="1557"/>
      <c r="AF19" s="1579"/>
      <c r="AG19" s="1580"/>
      <c r="AH19" s="1557"/>
      <c r="AI19" s="1579"/>
      <c r="AJ19" s="1923"/>
    </row>
    <row r="20" spans="1:36" ht="25.5" customHeight="1">
      <c r="A20" s="1539"/>
      <c r="B20" s="1922">
        <v>7</v>
      </c>
      <c r="C20" s="1928" t="s">
        <v>2071</v>
      </c>
      <c r="D20" s="1577"/>
      <c r="E20" s="1577"/>
      <c r="F20" s="1577"/>
      <c r="G20" s="1578"/>
      <c r="H20" s="1926" t="s">
        <v>79</v>
      </c>
      <c r="I20" s="285" t="s">
        <v>47</v>
      </c>
      <c r="J20" s="883"/>
      <c r="K20" s="643">
        <v>0.15</v>
      </c>
      <c r="L20" s="643">
        <v>0.1</v>
      </c>
      <c r="M20" s="643">
        <v>0.1</v>
      </c>
      <c r="N20" s="643">
        <v>0.1</v>
      </c>
      <c r="O20" s="643">
        <v>0.1</v>
      </c>
      <c r="P20" s="643">
        <v>0.1</v>
      </c>
      <c r="Q20" s="643">
        <v>0.1</v>
      </c>
      <c r="R20" s="643">
        <v>0.1</v>
      </c>
      <c r="S20" s="643">
        <v>0.1</v>
      </c>
      <c r="T20" s="643">
        <v>0.05</v>
      </c>
      <c r="U20" s="738"/>
      <c r="V20" s="529">
        <f t="shared" si="3"/>
        <v>0.99999999999999989</v>
      </c>
      <c r="W20" s="2029">
        <v>0.18</v>
      </c>
      <c r="X20" s="288">
        <f>V20*W20</f>
        <v>0.17999999999999997</v>
      </c>
      <c r="Y20" s="1946" t="s">
        <v>2072</v>
      </c>
      <c r="Z20" s="1577"/>
      <c r="AA20" s="1578"/>
      <c r="AB20" s="1946" t="s">
        <v>2073</v>
      </c>
      <c r="AC20" s="1577"/>
      <c r="AD20" s="1578"/>
      <c r="AE20" s="1946" t="s">
        <v>2074</v>
      </c>
      <c r="AF20" s="1577"/>
      <c r="AG20" s="1578"/>
      <c r="AH20" s="1922"/>
      <c r="AI20" s="1577"/>
      <c r="AJ20" s="1747"/>
    </row>
    <row r="21" spans="1:36" ht="25.5" customHeight="1">
      <c r="A21" s="1539"/>
      <c r="B21" s="1557"/>
      <c r="C21" s="1557"/>
      <c r="D21" s="1579"/>
      <c r="E21" s="1579"/>
      <c r="F21" s="1579"/>
      <c r="G21" s="1580"/>
      <c r="H21" s="1930"/>
      <c r="I21" s="291" t="s">
        <v>48</v>
      </c>
      <c r="J21" s="886"/>
      <c r="K21" s="533">
        <v>0.15</v>
      </c>
      <c r="L21" s="533">
        <v>0.1</v>
      </c>
      <c r="M21" s="533">
        <v>0.1</v>
      </c>
      <c r="N21" s="533">
        <v>0.1</v>
      </c>
      <c r="O21" s="533">
        <v>0.1</v>
      </c>
      <c r="P21" s="533">
        <v>0.1</v>
      </c>
      <c r="Q21" s="533">
        <v>0.1</v>
      </c>
      <c r="R21" s="533">
        <v>0.1</v>
      </c>
      <c r="S21" s="525"/>
      <c r="T21" s="525"/>
      <c r="U21" s="525"/>
      <c r="V21" s="534">
        <f t="shared" si="3"/>
        <v>0.84999999999999987</v>
      </c>
      <c r="W21" s="2030"/>
      <c r="X21" s="296">
        <f>+V21*W20</f>
        <v>0.15299999999999997</v>
      </c>
      <c r="Y21" s="1557"/>
      <c r="Z21" s="1579"/>
      <c r="AA21" s="1580"/>
      <c r="AB21" s="1557"/>
      <c r="AC21" s="1579"/>
      <c r="AD21" s="1580"/>
      <c r="AE21" s="1557"/>
      <c r="AF21" s="1579"/>
      <c r="AG21" s="1580"/>
      <c r="AH21" s="1557"/>
      <c r="AI21" s="1579"/>
      <c r="AJ21" s="1923"/>
    </row>
    <row r="22" spans="1:36" ht="20.25" customHeight="1">
      <c r="A22" s="1539"/>
      <c r="B22" s="1944" t="s">
        <v>85</v>
      </c>
      <c r="C22" s="1577"/>
      <c r="D22" s="1577"/>
      <c r="E22" s="1577"/>
      <c r="F22" s="1577"/>
      <c r="G22" s="1578"/>
      <c r="H22" s="2033" t="s">
        <v>79</v>
      </c>
      <c r="I22" s="887" t="s">
        <v>47</v>
      </c>
      <c r="J22" s="889">
        <f t="shared" ref="J22:U22" si="4">+J8*$W8+J10*$W10+J12*$W12+J14*$W14+J16*$W16+J18*$W18+J20*$W20</f>
        <v>0.08</v>
      </c>
      <c r="K22" s="542">
        <f t="shared" si="4"/>
        <v>2.7E-2</v>
      </c>
      <c r="L22" s="542">
        <f t="shared" si="4"/>
        <v>7.1999999999999995E-2</v>
      </c>
      <c r="M22" s="542">
        <f t="shared" si="4"/>
        <v>8.1000000000000003E-2</v>
      </c>
      <c r="N22" s="542">
        <f t="shared" si="4"/>
        <v>6.3E-2</v>
      </c>
      <c r="O22" s="542">
        <f t="shared" si="4"/>
        <v>7.1999999999999995E-2</v>
      </c>
      <c r="P22" s="542">
        <f t="shared" si="4"/>
        <v>8.1000000000000003E-2</v>
      </c>
      <c r="Q22" s="542">
        <f t="shared" si="4"/>
        <v>7.1999999999999995E-2</v>
      </c>
      <c r="R22" s="542">
        <f t="shared" si="4"/>
        <v>0.11</v>
      </c>
      <c r="S22" s="542">
        <f t="shared" si="4"/>
        <v>0.17899999999999999</v>
      </c>
      <c r="T22" s="542">
        <f t="shared" si="4"/>
        <v>0.13400000000000001</v>
      </c>
      <c r="U22" s="542">
        <f t="shared" si="4"/>
        <v>2.9000000000000005E-2</v>
      </c>
      <c r="V22" s="529">
        <f t="shared" si="3"/>
        <v>1</v>
      </c>
      <c r="W22" s="2039">
        <f>SUM(W8:W21)</f>
        <v>1</v>
      </c>
      <c r="X22" s="288">
        <f>V22*W22</f>
        <v>1</v>
      </c>
      <c r="Y22" s="1924"/>
      <c r="Z22" s="1577"/>
      <c r="AA22" s="1578"/>
      <c r="AB22" s="1924"/>
      <c r="AC22" s="1577"/>
      <c r="AD22" s="1578"/>
      <c r="AE22" s="1924"/>
      <c r="AF22" s="1577"/>
      <c r="AG22" s="1578"/>
      <c r="AH22" s="1924"/>
      <c r="AI22" s="1577"/>
      <c r="AJ22" s="1747"/>
    </row>
    <row r="23" spans="1:36" ht="20.25" customHeight="1">
      <c r="A23" s="1682"/>
      <c r="B23" s="1557"/>
      <c r="C23" s="1579"/>
      <c r="D23" s="1579"/>
      <c r="E23" s="1579"/>
      <c r="F23" s="1579"/>
      <c r="G23" s="1580"/>
      <c r="H23" s="2063"/>
      <c r="I23" s="893" t="s">
        <v>48</v>
      </c>
      <c r="J23" s="895">
        <f t="shared" ref="J23:U23" si="5">+J9*$W8+J11*$W10+J13*$W12+J15*$W14+J17*$W16+J19*$W18+J21*$W20</f>
        <v>0.08</v>
      </c>
      <c r="K23" s="645">
        <f t="shared" si="5"/>
        <v>2.7E-2</v>
      </c>
      <c r="L23" s="645">
        <f t="shared" si="5"/>
        <v>7.1999999999999995E-2</v>
      </c>
      <c r="M23" s="645">
        <f t="shared" si="5"/>
        <v>8.1000000000000003E-2</v>
      </c>
      <c r="N23" s="645">
        <f t="shared" si="5"/>
        <v>6.3E-2</v>
      </c>
      <c r="O23" s="645">
        <f t="shared" si="5"/>
        <v>7.1999999999999995E-2</v>
      </c>
      <c r="P23" s="645">
        <f t="shared" si="5"/>
        <v>8.1000000000000003E-2</v>
      </c>
      <c r="Q23" s="645">
        <f t="shared" si="5"/>
        <v>7.1999999999999995E-2</v>
      </c>
      <c r="R23" s="645">
        <f t="shared" si="5"/>
        <v>0.11</v>
      </c>
      <c r="S23" s="645">
        <f t="shared" si="5"/>
        <v>0</v>
      </c>
      <c r="T23" s="645">
        <f t="shared" si="5"/>
        <v>0</v>
      </c>
      <c r="U23" s="645">
        <f t="shared" si="5"/>
        <v>0</v>
      </c>
      <c r="V23" s="540">
        <f t="shared" si="3"/>
        <v>0.65800000000000003</v>
      </c>
      <c r="W23" s="2030"/>
      <c r="X23" s="646">
        <f>+V23*W22</f>
        <v>0.65800000000000003</v>
      </c>
      <c r="Y23" s="1557"/>
      <c r="Z23" s="1579"/>
      <c r="AA23" s="1580"/>
      <c r="AB23" s="1557"/>
      <c r="AC23" s="1579"/>
      <c r="AD23" s="1580"/>
      <c r="AE23" s="1557"/>
      <c r="AF23" s="1579"/>
      <c r="AG23" s="1580"/>
      <c r="AH23" s="1557"/>
      <c r="AI23" s="1579"/>
      <c r="AJ23" s="1923"/>
    </row>
    <row r="24" spans="1:36" ht="15.75" customHeight="1">
      <c r="A24" s="400"/>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row>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1">
    <mergeCell ref="A7:A23"/>
    <mergeCell ref="B8:B9"/>
    <mergeCell ref="B20:B21"/>
    <mergeCell ref="AB18:AD19"/>
    <mergeCell ref="AB22:AD23"/>
    <mergeCell ref="H14:H15"/>
    <mergeCell ref="H16:H17"/>
    <mergeCell ref="B10:B11"/>
    <mergeCell ref="C10:G11"/>
    <mergeCell ref="C8:G9"/>
    <mergeCell ref="H10:H11"/>
    <mergeCell ref="H8:H9"/>
    <mergeCell ref="B22:G23"/>
    <mergeCell ref="H22:H23"/>
    <mergeCell ref="C16:G17"/>
    <mergeCell ref="C14:G15"/>
    <mergeCell ref="B12:B13"/>
    <mergeCell ref="H12:H13"/>
    <mergeCell ref="C12:G13"/>
    <mergeCell ref="B14:B15"/>
    <mergeCell ref="B16:B17"/>
    <mergeCell ref="C18:G19"/>
    <mergeCell ref="B18:B19"/>
    <mergeCell ref="H20:H21"/>
    <mergeCell ref="H18:H19"/>
    <mergeCell ref="C20:G21"/>
    <mergeCell ref="D2:H3"/>
    <mergeCell ref="A1:C3"/>
    <mergeCell ref="AH4:AJ4"/>
    <mergeCell ref="AI3:AJ3"/>
    <mergeCell ref="D1:AH1"/>
    <mergeCell ref="I2:T3"/>
    <mergeCell ref="Y4:AA4"/>
    <mergeCell ref="H4:I4"/>
    <mergeCell ref="W2:AH3"/>
    <mergeCell ref="A4:B6"/>
    <mergeCell ref="C5:C6"/>
    <mergeCell ref="AI1:AJ1"/>
    <mergeCell ref="AI2:AJ2"/>
    <mergeCell ref="AE4:AG4"/>
    <mergeCell ref="AB4:AD4"/>
    <mergeCell ref="AH5:AJ6"/>
    <mergeCell ref="AE5:AG6"/>
    <mergeCell ref="AE10:AG11"/>
    <mergeCell ref="AE22:AG23"/>
    <mergeCell ref="AE20:AG21"/>
    <mergeCell ref="AH16:AJ17"/>
    <mergeCell ref="AH14:AJ15"/>
    <mergeCell ref="AH10:AJ11"/>
    <mergeCell ref="B7:AJ7"/>
    <mergeCell ref="F5:F6"/>
    <mergeCell ref="E5:E6"/>
    <mergeCell ref="H5:I5"/>
    <mergeCell ref="H6:I6"/>
    <mergeCell ref="G5:G6"/>
    <mergeCell ref="AB5:AD6"/>
    <mergeCell ref="D5:D6"/>
    <mergeCell ref="AH22:AJ23"/>
    <mergeCell ref="AE12:AG13"/>
    <mergeCell ref="AH12:AJ13"/>
    <mergeCell ref="AE8:AG9"/>
    <mergeCell ref="AH8:AJ9"/>
    <mergeCell ref="AB8:AD9"/>
    <mergeCell ref="AB10:AD11"/>
    <mergeCell ref="AB12:AD13"/>
    <mergeCell ref="AB20:AD21"/>
    <mergeCell ref="AH18:AJ19"/>
    <mergeCell ref="AE18:AG19"/>
    <mergeCell ref="AH20:AJ21"/>
    <mergeCell ref="AE14:AG15"/>
    <mergeCell ref="AE16:AG17"/>
    <mergeCell ref="AB16:AD17"/>
    <mergeCell ref="AB14:AD15"/>
    <mergeCell ref="Y22:AA23"/>
    <mergeCell ref="Y8:AA9"/>
    <mergeCell ref="Y10:AA11"/>
    <mergeCell ref="W8:W9"/>
    <mergeCell ref="W10:W11"/>
    <mergeCell ref="W20:W21"/>
    <mergeCell ref="W22:W23"/>
    <mergeCell ref="W18:W19"/>
    <mergeCell ref="W16:W17"/>
    <mergeCell ref="Y14:AA15"/>
    <mergeCell ref="Y16:AA17"/>
    <mergeCell ref="Y12:AA13"/>
    <mergeCell ref="W12:W13"/>
    <mergeCell ref="W14:W15"/>
    <mergeCell ref="Y5:AA6"/>
    <mergeCell ref="W5:W6"/>
    <mergeCell ref="Y20:AA21"/>
    <mergeCell ref="Y18:AA19"/>
  </mergeCells>
  <conditionalFormatting sqref="AI3:AJ3">
    <cfRule type="notContainsBlanks" dxfId="0" priority="1">
      <formula>LEN(TRIM(AI3))&gt;0</formula>
    </cfRule>
  </conditionalFormatting>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1000"/>
  <sheetViews>
    <sheetView workbookViewId="0">
      <selection activeCell="B4" sqref="B4"/>
    </sheetView>
  </sheetViews>
  <sheetFormatPr baseColWidth="10" defaultColWidth="14.42578125" defaultRowHeight="15" customHeight="1"/>
  <cols>
    <col min="1" max="1" width="15.5703125" customWidth="1"/>
    <col min="2" max="2" width="7.5703125" customWidth="1"/>
    <col min="3" max="3" width="16.5703125" customWidth="1"/>
    <col min="4" max="4" width="9.42578125" customWidth="1"/>
    <col min="5" max="5" width="13.7109375" customWidth="1"/>
    <col min="6" max="6" width="23.140625" customWidth="1"/>
    <col min="7" max="7" width="10.85546875" customWidth="1"/>
    <col min="8" max="9" width="4.140625" customWidth="1"/>
    <col min="10" max="17" width="11.5703125" customWidth="1"/>
    <col min="18" max="18" width="13.85546875" customWidth="1"/>
    <col min="19" max="21" width="11.5703125" customWidth="1"/>
    <col min="22" max="22" width="15.85546875" customWidth="1"/>
    <col min="23" max="23" width="9.42578125" customWidth="1"/>
    <col min="24" max="24" width="19.140625" customWidth="1"/>
    <col min="25" max="25" width="11.42578125" customWidth="1"/>
    <col min="26" max="26" width="15.42578125" customWidth="1"/>
    <col min="27" max="27" width="31.7109375" customWidth="1"/>
    <col min="28" max="29" width="5.5703125" customWidth="1"/>
    <col min="30" max="30" width="40" customWidth="1"/>
    <col min="31" max="32" width="5.7109375" customWidth="1"/>
    <col min="33" max="33" width="38.5703125" customWidth="1"/>
    <col min="34" max="35" width="6.28515625" customWidth="1"/>
    <col min="36" max="36" width="17.85546875" customWidth="1"/>
    <col min="37" max="45" width="11.42578125" customWidth="1"/>
  </cols>
  <sheetData>
    <row r="1" spans="1:45" ht="27" customHeight="1">
      <c r="A1" s="2159"/>
      <c r="B1" s="1554"/>
      <c r="C1" s="1555"/>
      <c r="D1" s="2160"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3.25" customHeight="1">
      <c r="A2" s="1733"/>
      <c r="B2" s="1547"/>
      <c r="C2" s="1548"/>
      <c r="D2" s="2143" t="s">
        <v>23</v>
      </c>
      <c r="E2" s="1577"/>
      <c r="F2" s="1577"/>
      <c r="G2" s="1577"/>
      <c r="H2" s="1578"/>
      <c r="I2" s="2143" t="s">
        <v>2075</v>
      </c>
      <c r="J2" s="1577"/>
      <c r="K2" s="1577"/>
      <c r="L2" s="1577"/>
      <c r="M2" s="1577"/>
      <c r="N2" s="1577"/>
      <c r="O2" s="1577"/>
      <c r="P2" s="1577"/>
      <c r="Q2" s="1577"/>
      <c r="R2" s="1577"/>
      <c r="S2" s="1577"/>
      <c r="T2" s="1578"/>
      <c r="U2" s="888" t="s">
        <v>47</v>
      </c>
      <c r="V2" s="340">
        <f t="shared" ref="V2:V3" si="0">+X5+X25+X45+X65</f>
        <v>1</v>
      </c>
      <c r="W2" s="2144"/>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3.25" customHeight="1">
      <c r="A3" s="1549"/>
      <c r="B3" s="1550"/>
      <c r="C3" s="1551"/>
      <c r="D3" s="1537"/>
      <c r="E3" s="1550"/>
      <c r="F3" s="1550"/>
      <c r="G3" s="1550"/>
      <c r="H3" s="1551"/>
      <c r="I3" s="1537"/>
      <c r="J3" s="1550"/>
      <c r="K3" s="1550"/>
      <c r="L3" s="1550"/>
      <c r="M3" s="1550"/>
      <c r="N3" s="1550"/>
      <c r="O3" s="1550"/>
      <c r="P3" s="1550"/>
      <c r="Q3" s="1550"/>
      <c r="R3" s="1550"/>
      <c r="S3" s="1550"/>
      <c r="T3" s="1551"/>
      <c r="U3" s="890" t="s">
        <v>48</v>
      </c>
      <c r="V3" s="891">
        <f t="shared" si="0"/>
        <v>0.75536122063523903</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24.75" customHeight="1">
      <c r="A4" s="2161" t="s">
        <v>106</v>
      </c>
      <c r="B4" s="1555"/>
      <c r="C4" s="255" t="s">
        <v>107</v>
      </c>
      <c r="D4" s="255" t="s">
        <v>108</v>
      </c>
      <c r="E4" s="255" t="s">
        <v>28</v>
      </c>
      <c r="F4" s="255" t="s">
        <v>109</v>
      </c>
      <c r="G4" s="321" t="s">
        <v>110</v>
      </c>
      <c r="H4" s="1959" t="s">
        <v>111</v>
      </c>
      <c r="I4" s="1756"/>
      <c r="J4" s="255" t="s">
        <v>63</v>
      </c>
      <c r="K4" s="255" t="s">
        <v>64</v>
      </c>
      <c r="L4" s="255" t="s">
        <v>65</v>
      </c>
      <c r="M4" s="255" t="s">
        <v>66</v>
      </c>
      <c r="N4" s="255" t="s">
        <v>67</v>
      </c>
      <c r="O4" s="255" t="s">
        <v>68</v>
      </c>
      <c r="P4" s="892" t="s">
        <v>69</v>
      </c>
      <c r="Q4" s="894"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28.5" customHeight="1">
      <c r="A5" s="1733"/>
      <c r="B5" s="1548"/>
      <c r="C5" s="2052" t="s">
        <v>2076</v>
      </c>
      <c r="D5" s="2049" t="s">
        <v>252</v>
      </c>
      <c r="E5" s="2051">
        <v>1</v>
      </c>
      <c r="F5" s="2049" t="s">
        <v>2077</v>
      </c>
      <c r="G5" s="2054" t="s">
        <v>2010</v>
      </c>
      <c r="H5" s="2044" t="s">
        <v>47</v>
      </c>
      <c r="I5" s="2028"/>
      <c r="J5" s="592"/>
      <c r="K5" s="592"/>
      <c r="L5" s="592">
        <v>0.21249999999999999</v>
      </c>
      <c r="M5" s="592"/>
      <c r="N5" s="592"/>
      <c r="O5" s="592">
        <v>0.13750000000000001</v>
      </c>
      <c r="P5" s="896"/>
      <c r="Q5" s="592"/>
      <c r="R5" s="592">
        <v>0.26250000000000001</v>
      </c>
      <c r="S5" s="592"/>
      <c r="T5" s="592"/>
      <c r="U5" s="592">
        <v>0.38750000000000001</v>
      </c>
      <c r="V5" s="340">
        <f t="shared" ref="V5:V6" si="1">SUM(J5:U5)</f>
        <v>1</v>
      </c>
      <c r="W5" s="1964">
        <v>0.2</v>
      </c>
      <c r="X5" s="524">
        <f>+(V5/V5)*W5</f>
        <v>0.2</v>
      </c>
      <c r="Y5" s="1946" t="s">
        <v>2079</v>
      </c>
      <c r="Z5" s="1577"/>
      <c r="AA5" s="1578"/>
      <c r="AB5" s="1956"/>
      <c r="AC5" s="1577"/>
      <c r="AD5" s="1578"/>
      <c r="AE5" s="1956"/>
      <c r="AF5" s="1577"/>
      <c r="AG5" s="1578"/>
      <c r="AH5" s="1956"/>
      <c r="AI5" s="1577"/>
      <c r="AJ5" s="1747"/>
      <c r="AK5" s="264"/>
      <c r="AL5" s="264"/>
      <c r="AM5" s="264"/>
      <c r="AN5" s="264"/>
      <c r="AO5" s="264"/>
      <c r="AP5" s="264"/>
      <c r="AQ5" s="264"/>
      <c r="AR5" s="264"/>
      <c r="AS5" s="264"/>
    </row>
    <row r="6" spans="1:45" ht="28.5" customHeight="1">
      <c r="A6" s="1972"/>
      <c r="B6" s="1973"/>
      <c r="C6" s="2053"/>
      <c r="D6" s="2050"/>
      <c r="E6" s="1547"/>
      <c r="F6" s="2050"/>
      <c r="G6" s="2055"/>
      <c r="H6" s="2047" t="s">
        <v>78</v>
      </c>
      <c r="I6" s="2048"/>
      <c r="J6" s="847"/>
      <c r="K6" s="847"/>
      <c r="L6" s="897">
        <v>0.21249999999999999</v>
      </c>
      <c r="M6" s="847"/>
      <c r="N6" s="847"/>
      <c r="O6" s="897">
        <v>0.13750000000000001</v>
      </c>
      <c r="P6" s="898"/>
      <c r="Q6" s="847"/>
      <c r="R6" s="899">
        <v>0.33750000000000002</v>
      </c>
      <c r="S6" s="847"/>
      <c r="T6" s="847"/>
      <c r="U6" s="900"/>
      <c r="V6" s="479">
        <f t="shared" si="1"/>
        <v>0.6875</v>
      </c>
      <c r="W6" s="1558"/>
      <c r="X6" s="524">
        <f>+V6/V5*W5</f>
        <v>0.13750000000000001</v>
      </c>
      <c r="Y6" s="1536"/>
      <c r="Z6" s="1547"/>
      <c r="AA6" s="1548"/>
      <c r="AB6" s="1536"/>
      <c r="AC6" s="1547"/>
      <c r="AD6" s="1548"/>
      <c r="AE6" s="1536"/>
      <c r="AF6" s="1547"/>
      <c r="AG6" s="1548"/>
      <c r="AH6" s="1536"/>
      <c r="AI6" s="1547"/>
      <c r="AJ6" s="1720"/>
      <c r="AK6" s="264"/>
      <c r="AL6" s="264"/>
      <c r="AM6" s="264"/>
      <c r="AN6" s="264"/>
      <c r="AO6" s="264"/>
      <c r="AP6" s="264"/>
      <c r="AQ6" s="264"/>
      <c r="AR6" s="264"/>
      <c r="AS6" s="264"/>
    </row>
    <row r="7" spans="1:45" ht="12.75" customHeight="1">
      <c r="A7" s="1974" t="s">
        <v>2082</v>
      </c>
      <c r="B7" s="2046" t="s">
        <v>34</v>
      </c>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49"/>
      <c r="AK7" s="264"/>
      <c r="AL7" s="264"/>
      <c r="AM7" s="264"/>
      <c r="AN7" s="264"/>
      <c r="AO7" s="264"/>
      <c r="AP7" s="264"/>
      <c r="AQ7" s="264"/>
      <c r="AR7" s="264"/>
      <c r="AS7" s="264"/>
    </row>
    <row r="8" spans="1:45" ht="30.75" customHeight="1">
      <c r="A8" s="1539"/>
      <c r="B8" s="2024">
        <v>1</v>
      </c>
      <c r="C8" s="2010" t="s">
        <v>2084</v>
      </c>
      <c r="D8" s="1577"/>
      <c r="E8" s="1577"/>
      <c r="F8" s="1577"/>
      <c r="G8" s="1578"/>
      <c r="H8" s="1926" t="s">
        <v>79</v>
      </c>
      <c r="I8" s="527" t="s">
        <v>47</v>
      </c>
      <c r="J8" s="528"/>
      <c r="K8" s="523"/>
      <c r="L8" s="523"/>
      <c r="M8" s="523"/>
      <c r="N8" s="523"/>
      <c r="O8" s="523"/>
      <c r="P8" s="738"/>
      <c r="Q8" s="523"/>
      <c r="R8" s="523">
        <v>0.5</v>
      </c>
      <c r="S8" s="523"/>
      <c r="T8" s="523"/>
      <c r="U8" s="523">
        <v>0.5</v>
      </c>
      <c r="V8" s="529">
        <f t="shared" ref="V8:V23" si="2">SUM(J8:U8)</f>
        <v>1</v>
      </c>
      <c r="W8" s="2029">
        <v>0.15</v>
      </c>
      <c r="X8" s="288">
        <f>V8*W8</f>
        <v>0.15</v>
      </c>
      <c r="Y8" s="2024"/>
      <c r="Z8" s="1577"/>
      <c r="AA8" s="1578"/>
      <c r="AB8" s="2024"/>
      <c r="AC8" s="1577"/>
      <c r="AD8" s="1578"/>
      <c r="AE8" s="1946" t="s">
        <v>2085</v>
      </c>
      <c r="AF8" s="1577"/>
      <c r="AG8" s="1578"/>
      <c r="AH8" s="2024"/>
      <c r="AI8" s="1577"/>
      <c r="AJ8" s="1747"/>
      <c r="AK8" s="264"/>
      <c r="AL8" s="264"/>
      <c r="AM8" s="264"/>
      <c r="AN8" s="264"/>
      <c r="AO8" s="264"/>
      <c r="AP8" s="264"/>
      <c r="AQ8" s="264"/>
      <c r="AR8" s="264"/>
      <c r="AS8" s="264"/>
    </row>
    <row r="9" spans="1:45" ht="36.75" customHeight="1">
      <c r="A9" s="1539"/>
      <c r="B9" s="1557"/>
      <c r="C9" s="1557"/>
      <c r="D9" s="1579"/>
      <c r="E9" s="1579"/>
      <c r="F9" s="1579"/>
      <c r="G9" s="1580"/>
      <c r="H9" s="1930"/>
      <c r="I9" s="531" t="s">
        <v>48</v>
      </c>
      <c r="J9" s="532"/>
      <c r="K9" s="525"/>
      <c r="L9" s="525"/>
      <c r="M9" s="525"/>
      <c r="N9" s="525"/>
      <c r="O9" s="525"/>
      <c r="P9" s="881"/>
      <c r="Q9" s="525"/>
      <c r="R9" s="533">
        <v>0.5</v>
      </c>
      <c r="S9" s="525"/>
      <c r="T9" s="525"/>
      <c r="U9" s="525"/>
      <c r="V9" s="534">
        <f t="shared" si="2"/>
        <v>0.5</v>
      </c>
      <c r="W9" s="2030"/>
      <c r="X9" s="296">
        <f>+V9*W8</f>
        <v>7.4999999999999997E-2</v>
      </c>
      <c r="Y9" s="1557"/>
      <c r="Z9" s="1579"/>
      <c r="AA9" s="1580"/>
      <c r="AB9" s="1557"/>
      <c r="AC9" s="1579"/>
      <c r="AD9" s="1580"/>
      <c r="AE9" s="1557"/>
      <c r="AF9" s="1579"/>
      <c r="AG9" s="1580"/>
      <c r="AH9" s="1557"/>
      <c r="AI9" s="1579"/>
      <c r="AJ9" s="1923"/>
      <c r="AK9" s="264"/>
      <c r="AL9" s="264"/>
      <c r="AM9" s="264"/>
      <c r="AN9" s="264"/>
      <c r="AO9" s="264"/>
      <c r="AP9" s="264"/>
      <c r="AQ9" s="264"/>
      <c r="AR9" s="264"/>
      <c r="AS9" s="264"/>
    </row>
    <row r="10" spans="1:45" ht="21.75" customHeight="1">
      <c r="A10" s="1539"/>
      <c r="B10" s="2024">
        <v>2</v>
      </c>
      <c r="C10" s="2010" t="s">
        <v>2087</v>
      </c>
      <c r="D10" s="1577"/>
      <c r="E10" s="1577"/>
      <c r="F10" s="1577"/>
      <c r="G10" s="1578"/>
      <c r="H10" s="1926" t="s">
        <v>79</v>
      </c>
      <c r="I10" s="527" t="s">
        <v>47</v>
      </c>
      <c r="J10" s="528"/>
      <c r="K10" s="523"/>
      <c r="L10" s="523"/>
      <c r="M10" s="523"/>
      <c r="N10" s="523"/>
      <c r="O10" s="672"/>
      <c r="P10" s="738"/>
      <c r="Q10" s="523"/>
      <c r="R10" s="523">
        <v>0.5</v>
      </c>
      <c r="S10" s="523"/>
      <c r="T10" s="523"/>
      <c r="U10" s="523">
        <v>0.5</v>
      </c>
      <c r="V10" s="529">
        <f t="shared" si="2"/>
        <v>1</v>
      </c>
      <c r="W10" s="2029">
        <v>0.25</v>
      </c>
      <c r="X10" s="288">
        <f>V10*W10</f>
        <v>0.25</v>
      </c>
      <c r="Y10" s="1946" t="s">
        <v>2091</v>
      </c>
      <c r="Z10" s="1577"/>
      <c r="AA10" s="1578"/>
      <c r="AB10" s="1946" t="s">
        <v>2092</v>
      </c>
      <c r="AC10" s="1577"/>
      <c r="AD10" s="1578"/>
      <c r="AE10" s="1946" t="s">
        <v>2093</v>
      </c>
      <c r="AF10" s="1577"/>
      <c r="AG10" s="1578"/>
      <c r="AH10" s="2024"/>
      <c r="AI10" s="1577"/>
      <c r="AJ10" s="1747"/>
      <c r="AK10" s="264"/>
      <c r="AL10" s="264"/>
      <c r="AM10" s="264"/>
      <c r="AN10" s="264"/>
      <c r="AO10" s="264"/>
      <c r="AP10" s="264"/>
      <c r="AQ10" s="264"/>
      <c r="AR10" s="264"/>
      <c r="AS10" s="264"/>
    </row>
    <row r="11" spans="1:45" ht="21.75" customHeight="1">
      <c r="A11" s="1539"/>
      <c r="B11" s="1557"/>
      <c r="C11" s="1557"/>
      <c r="D11" s="1579"/>
      <c r="E11" s="1579"/>
      <c r="F11" s="1579"/>
      <c r="G11" s="1580"/>
      <c r="H11" s="1930"/>
      <c r="I11" s="531" t="s">
        <v>48</v>
      </c>
      <c r="J11" s="532"/>
      <c r="K11" s="525"/>
      <c r="L11" s="525"/>
      <c r="M11" s="525"/>
      <c r="N11" s="525"/>
      <c r="O11" s="533"/>
      <c r="P11" s="882"/>
      <c r="Q11" s="525"/>
      <c r="R11" s="533">
        <v>1</v>
      </c>
      <c r="S11" s="525"/>
      <c r="T11" s="525"/>
      <c r="U11" s="525"/>
      <c r="V11" s="534">
        <f t="shared" si="2"/>
        <v>1</v>
      </c>
      <c r="W11" s="2030"/>
      <c r="X11" s="296">
        <f>+V11*W10</f>
        <v>0.25</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21.75" customHeight="1">
      <c r="A12" s="1539"/>
      <c r="B12" s="2024">
        <v>3</v>
      </c>
      <c r="C12" s="2010" t="s">
        <v>2094</v>
      </c>
      <c r="D12" s="1577"/>
      <c r="E12" s="1577"/>
      <c r="F12" s="1577"/>
      <c r="G12" s="1578"/>
      <c r="H12" s="1926" t="s">
        <v>79</v>
      </c>
      <c r="I12" s="527" t="s">
        <v>47</v>
      </c>
      <c r="J12" s="528"/>
      <c r="K12" s="523"/>
      <c r="L12" s="523"/>
      <c r="M12" s="523"/>
      <c r="N12" s="523"/>
      <c r="O12" s="523">
        <v>0.5</v>
      </c>
      <c r="P12" s="738"/>
      <c r="Q12" s="523"/>
      <c r="R12" s="523"/>
      <c r="S12" s="523"/>
      <c r="T12" s="523"/>
      <c r="U12" s="523">
        <v>0.5</v>
      </c>
      <c r="V12" s="529">
        <f t="shared" si="2"/>
        <v>1</v>
      </c>
      <c r="W12" s="2029">
        <v>0.25</v>
      </c>
      <c r="X12" s="288">
        <f>V12*W12</f>
        <v>0.25</v>
      </c>
      <c r="Y12" s="1946" t="s">
        <v>2096</v>
      </c>
      <c r="Z12" s="1577"/>
      <c r="AA12" s="1578"/>
      <c r="AB12" s="1946" t="s">
        <v>2098</v>
      </c>
      <c r="AC12" s="1577"/>
      <c r="AD12" s="1578"/>
      <c r="AE12" s="1946" t="s">
        <v>2100</v>
      </c>
      <c r="AF12" s="1577"/>
      <c r="AG12" s="1578"/>
      <c r="AH12" s="2024"/>
      <c r="AI12" s="1577"/>
      <c r="AJ12" s="1747"/>
      <c r="AK12" s="264"/>
      <c r="AL12" s="264"/>
      <c r="AM12" s="264"/>
      <c r="AN12" s="264"/>
      <c r="AO12" s="264"/>
      <c r="AP12" s="264"/>
      <c r="AQ12" s="264"/>
      <c r="AR12" s="264"/>
      <c r="AS12" s="264"/>
    </row>
    <row r="13" spans="1:45" ht="21.75" customHeight="1">
      <c r="A13" s="1539"/>
      <c r="B13" s="1557"/>
      <c r="C13" s="1557"/>
      <c r="D13" s="1579"/>
      <c r="E13" s="1579"/>
      <c r="F13" s="1579"/>
      <c r="G13" s="1580"/>
      <c r="H13" s="1930"/>
      <c r="I13" s="531" t="s">
        <v>48</v>
      </c>
      <c r="J13" s="532"/>
      <c r="K13" s="525"/>
      <c r="L13" s="525"/>
      <c r="M13" s="525"/>
      <c r="N13" s="525"/>
      <c r="O13" s="902">
        <v>0.5</v>
      </c>
      <c r="P13" s="881"/>
      <c r="Q13" s="525"/>
      <c r="R13" s="525"/>
      <c r="S13" s="525"/>
      <c r="T13" s="525"/>
      <c r="U13" s="525"/>
      <c r="V13" s="534">
        <f t="shared" si="2"/>
        <v>0.5</v>
      </c>
      <c r="W13" s="2030"/>
      <c r="X13" s="296">
        <f>+V13*W12</f>
        <v>0.125</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28.5" customHeight="1">
      <c r="A14" s="1539"/>
      <c r="B14" s="2024">
        <v>4</v>
      </c>
      <c r="C14" s="2010" t="s">
        <v>2102</v>
      </c>
      <c r="D14" s="1577"/>
      <c r="E14" s="1577"/>
      <c r="F14" s="1577"/>
      <c r="G14" s="1578"/>
      <c r="H14" s="1926" t="s">
        <v>79</v>
      </c>
      <c r="I14" s="527" t="s">
        <v>47</v>
      </c>
      <c r="J14" s="528"/>
      <c r="K14" s="523"/>
      <c r="L14" s="523"/>
      <c r="M14" s="523"/>
      <c r="N14" s="523"/>
      <c r="O14" s="523"/>
      <c r="P14" s="738"/>
      <c r="Q14" s="523"/>
      <c r="R14" s="523">
        <v>0.5</v>
      </c>
      <c r="S14" s="523"/>
      <c r="T14" s="523"/>
      <c r="U14" s="523">
        <v>0.5</v>
      </c>
      <c r="V14" s="529">
        <f t="shared" si="2"/>
        <v>1</v>
      </c>
      <c r="W14" s="2029">
        <v>0.1</v>
      </c>
      <c r="X14" s="288">
        <f>V14*W14</f>
        <v>0.1</v>
      </c>
      <c r="Y14" s="2024"/>
      <c r="Z14" s="1577"/>
      <c r="AA14" s="1578"/>
      <c r="AB14" s="2024"/>
      <c r="AC14" s="1577"/>
      <c r="AD14" s="1578"/>
      <c r="AE14" s="1946" t="s">
        <v>2106</v>
      </c>
      <c r="AF14" s="1577"/>
      <c r="AG14" s="1578"/>
      <c r="AH14" s="2024"/>
      <c r="AI14" s="1577"/>
      <c r="AJ14" s="1747"/>
      <c r="AK14" s="264"/>
      <c r="AL14" s="264"/>
      <c r="AM14" s="264"/>
      <c r="AN14" s="264"/>
      <c r="AO14" s="264"/>
      <c r="AP14" s="264"/>
      <c r="AQ14" s="264"/>
      <c r="AR14" s="264"/>
      <c r="AS14" s="264"/>
    </row>
    <row r="15" spans="1:45" ht="34.5" customHeight="1">
      <c r="A15" s="1539"/>
      <c r="B15" s="1557"/>
      <c r="C15" s="1557"/>
      <c r="D15" s="1579"/>
      <c r="E15" s="1579"/>
      <c r="F15" s="1579"/>
      <c r="G15" s="1580"/>
      <c r="H15" s="1930"/>
      <c r="I15" s="531" t="s">
        <v>48</v>
      </c>
      <c r="J15" s="532"/>
      <c r="K15" s="525"/>
      <c r="L15" s="525"/>
      <c r="M15" s="525"/>
      <c r="N15" s="525"/>
      <c r="O15" s="525"/>
      <c r="P15" s="881"/>
      <c r="Q15" s="525"/>
      <c r="R15" s="533">
        <v>0</v>
      </c>
      <c r="S15" s="525"/>
      <c r="T15" s="525"/>
      <c r="U15" s="525"/>
      <c r="V15" s="534">
        <f t="shared" si="2"/>
        <v>0</v>
      </c>
      <c r="W15" s="2030"/>
      <c r="X15" s="296">
        <f>+V15*W14</f>
        <v>0</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21.75" customHeight="1">
      <c r="A16" s="1539"/>
      <c r="B16" s="2024">
        <v>5</v>
      </c>
      <c r="C16" s="1928" t="s">
        <v>2107</v>
      </c>
      <c r="D16" s="1577"/>
      <c r="E16" s="1577"/>
      <c r="F16" s="1577"/>
      <c r="G16" s="1578"/>
      <c r="H16" s="1926" t="s">
        <v>79</v>
      </c>
      <c r="I16" s="527" t="s">
        <v>47</v>
      </c>
      <c r="J16" s="528"/>
      <c r="K16" s="523"/>
      <c r="L16" s="523">
        <v>0.85</v>
      </c>
      <c r="M16" s="523"/>
      <c r="N16" s="523"/>
      <c r="O16" s="523">
        <v>0.05</v>
      </c>
      <c r="P16" s="738"/>
      <c r="Q16" s="523"/>
      <c r="R16" s="523">
        <v>0.05</v>
      </c>
      <c r="S16" s="523"/>
      <c r="T16" s="523"/>
      <c r="U16" s="523">
        <v>0.05</v>
      </c>
      <c r="V16" s="529">
        <f t="shared" si="2"/>
        <v>1</v>
      </c>
      <c r="W16" s="2029">
        <v>0.25</v>
      </c>
      <c r="X16" s="288">
        <f>V16*W16</f>
        <v>0.25</v>
      </c>
      <c r="Y16" s="1946" t="s">
        <v>2108</v>
      </c>
      <c r="Z16" s="1577"/>
      <c r="AA16" s="1578"/>
      <c r="AB16" s="2024" t="s">
        <v>2109</v>
      </c>
      <c r="AC16" s="1577"/>
      <c r="AD16" s="1578"/>
      <c r="AE16" s="2158" t="s">
        <v>2110</v>
      </c>
      <c r="AF16" s="1577"/>
      <c r="AG16" s="1578"/>
      <c r="AH16" s="2024"/>
      <c r="AI16" s="1577"/>
      <c r="AJ16" s="1747"/>
      <c r="AK16" s="264"/>
      <c r="AL16" s="264"/>
      <c r="AM16" s="264"/>
      <c r="AN16" s="264"/>
      <c r="AO16" s="264"/>
      <c r="AP16" s="264"/>
      <c r="AQ16" s="264"/>
      <c r="AR16" s="264"/>
      <c r="AS16" s="264"/>
    </row>
    <row r="17" spans="1:45" ht="39.75" customHeight="1">
      <c r="A17" s="1539"/>
      <c r="B17" s="1557"/>
      <c r="C17" s="1557"/>
      <c r="D17" s="1579"/>
      <c r="E17" s="1579"/>
      <c r="F17" s="1579"/>
      <c r="G17" s="1580"/>
      <c r="H17" s="1930"/>
      <c r="I17" s="531" t="s">
        <v>48</v>
      </c>
      <c r="J17" s="532"/>
      <c r="K17" s="525"/>
      <c r="L17" s="902">
        <v>0.85</v>
      </c>
      <c r="M17" s="525"/>
      <c r="N17" s="525"/>
      <c r="O17" s="902">
        <v>0.05</v>
      </c>
      <c r="P17" s="881"/>
      <c r="Q17" s="525"/>
      <c r="R17" s="533">
        <v>0.05</v>
      </c>
      <c r="S17" s="525"/>
      <c r="T17" s="525"/>
      <c r="U17" s="525"/>
      <c r="V17" s="534">
        <f t="shared" si="2"/>
        <v>0.95000000000000007</v>
      </c>
      <c r="W17" s="2030"/>
      <c r="X17" s="296">
        <f>+V17*W16</f>
        <v>0.23750000000000002</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12.75" hidden="1" customHeight="1">
      <c r="A18" s="1539"/>
      <c r="B18" s="2024">
        <v>6</v>
      </c>
      <c r="C18" s="2023"/>
      <c r="D18" s="1577"/>
      <c r="E18" s="1577"/>
      <c r="F18" s="1577"/>
      <c r="G18" s="1578"/>
      <c r="H18" s="1926" t="s">
        <v>79</v>
      </c>
      <c r="I18" s="527" t="s">
        <v>47</v>
      </c>
      <c r="J18" s="528"/>
      <c r="K18" s="523"/>
      <c r="L18" s="523"/>
      <c r="M18" s="523"/>
      <c r="N18" s="523"/>
      <c r="O18" s="523"/>
      <c r="P18" s="738"/>
      <c r="Q18" s="523"/>
      <c r="R18" s="523"/>
      <c r="S18" s="523"/>
      <c r="T18" s="523"/>
      <c r="U18" s="523"/>
      <c r="V18" s="529">
        <f t="shared" si="2"/>
        <v>0</v>
      </c>
      <c r="W18" s="2029"/>
      <c r="X18" s="288">
        <f>V18*W18</f>
        <v>0</v>
      </c>
      <c r="Y18" s="2024"/>
      <c r="Z18" s="1577"/>
      <c r="AA18" s="1578"/>
      <c r="AB18" s="2024"/>
      <c r="AC18" s="1577"/>
      <c r="AD18" s="1578"/>
      <c r="AE18" s="2024"/>
      <c r="AF18" s="1577"/>
      <c r="AG18" s="1578"/>
      <c r="AH18" s="2024"/>
      <c r="AI18" s="1577"/>
      <c r="AJ18" s="1747"/>
      <c r="AK18" s="264"/>
      <c r="AL18" s="264"/>
      <c r="AM18" s="264"/>
      <c r="AN18" s="264"/>
      <c r="AO18" s="264"/>
      <c r="AP18" s="264"/>
      <c r="AQ18" s="264"/>
      <c r="AR18" s="264"/>
      <c r="AS18" s="264"/>
    </row>
    <row r="19" spans="1:45" ht="12.75" hidden="1" customHeight="1">
      <c r="A19" s="1539"/>
      <c r="B19" s="1557"/>
      <c r="C19" s="1557"/>
      <c r="D19" s="1579"/>
      <c r="E19" s="1579"/>
      <c r="F19" s="1579"/>
      <c r="G19" s="1580"/>
      <c r="H19" s="1930"/>
      <c r="I19" s="531" t="s">
        <v>48</v>
      </c>
      <c r="J19" s="537"/>
      <c r="K19" s="539"/>
      <c r="L19" s="539"/>
      <c r="M19" s="539"/>
      <c r="N19" s="539"/>
      <c r="O19" s="539"/>
      <c r="P19" s="643"/>
      <c r="Q19" s="539"/>
      <c r="R19" s="539"/>
      <c r="S19" s="539"/>
      <c r="T19" s="539"/>
      <c r="U19" s="539"/>
      <c r="V19" s="540">
        <f t="shared" si="2"/>
        <v>0</v>
      </c>
      <c r="W19" s="2030"/>
      <c r="X19" s="296">
        <f>+V19*W18</f>
        <v>0</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12.75" hidden="1" customHeight="1">
      <c r="A20" s="1539"/>
      <c r="B20" s="2024">
        <v>7</v>
      </c>
      <c r="C20" s="2023"/>
      <c r="D20" s="1577"/>
      <c r="E20" s="1577"/>
      <c r="F20" s="1577"/>
      <c r="G20" s="1578"/>
      <c r="H20" s="1926" t="s">
        <v>79</v>
      </c>
      <c r="I20" s="527" t="s">
        <v>47</v>
      </c>
      <c r="J20" s="528"/>
      <c r="K20" s="523"/>
      <c r="L20" s="523"/>
      <c r="M20" s="523"/>
      <c r="N20" s="523"/>
      <c r="O20" s="523"/>
      <c r="P20" s="738"/>
      <c r="Q20" s="523"/>
      <c r="R20" s="523"/>
      <c r="S20" s="523"/>
      <c r="T20" s="523"/>
      <c r="U20" s="523"/>
      <c r="V20" s="529">
        <f t="shared" si="2"/>
        <v>0</v>
      </c>
      <c r="W20" s="2029"/>
      <c r="X20" s="288">
        <f>V20*W20</f>
        <v>0</v>
      </c>
      <c r="Y20" s="2024"/>
      <c r="Z20" s="1577"/>
      <c r="AA20" s="1578"/>
      <c r="AB20" s="2024"/>
      <c r="AC20" s="1577"/>
      <c r="AD20" s="1578"/>
      <c r="AE20" s="2024"/>
      <c r="AF20" s="1577"/>
      <c r="AG20" s="1578"/>
      <c r="AH20" s="2024"/>
      <c r="AI20" s="1577"/>
      <c r="AJ20" s="1747"/>
      <c r="AK20" s="264"/>
      <c r="AL20" s="264"/>
      <c r="AM20" s="264"/>
      <c r="AN20" s="264"/>
      <c r="AO20" s="264"/>
      <c r="AP20" s="264"/>
      <c r="AQ20" s="264"/>
      <c r="AR20" s="264"/>
      <c r="AS20" s="264"/>
    </row>
    <row r="21" spans="1:45" ht="12.75" hidden="1" customHeight="1">
      <c r="A21" s="1539"/>
      <c r="B21" s="1557"/>
      <c r="C21" s="1557"/>
      <c r="D21" s="1579"/>
      <c r="E21" s="1579"/>
      <c r="F21" s="1579"/>
      <c r="G21" s="1580"/>
      <c r="H21" s="1930"/>
      <c r="I21" s="531" t="s">
        <v>48</v>
      </c>
      <c r="J21" s="537"/>
      <c r="K21" s="539"/>
      <c r="L21" s="539"/>
      <c r="M21" s="539"/>
      <c r="N21" s="539"/>
      <c r="O21" s="539"/>
      <c r="P21" s="643"/>
      <c r="Q21" s="539"/>
      <c r="R21" s="539"/>
      <c r="S21" s="539"/>
      <c r="T21" s="539"/>
      <c r="U21" s="539"/>
      <c r="V21" s="540">
        <f t="shared" si="2"/>
        <v>0</v>
      </c>
      <c r="W21" s="2030"/>
      <c r="X21" s="296">
        <f>+V21*W20</f>
        <v>0</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2.75" customHeight="1">
      <c r="A22" s="1539"/>
      <c r="B22" s="1944" t="s">
        <v>85</v>
      </c>
      <c r="C22" s="1577"/>
      <c r="D22" s="1577"/>
      <c r="E22" s="1577"/>
      <c r="F22" s="1577"/>
      <c r="G22" s="1578"/>
      <c r="H22" s="2033" t="s">
        <v>79</v>
      </c>
      <c r="I22" s="541" t="s">
        <v>47</v>
      </c>
      <c r="J22" s="542">
        <f t="shared" ref="J22:U22" si="3">+J8*$W8+J10*$W10+J12*$W12+J14*$W14+J16*$W16+J18*$W18+J20*$W20</f>
        <v>0</v>
      </c>
      <c r="K22" s="542">
        <f t="shared" si="3"/>
        <v>0</v>
      </c>
      <c r="L22" s="542">
        <f t="shared" si="3"/>
        <v>0.21249999999999999</v>
      </c>
      <c r="M22" s="542">
        <f t="shared" si="3"/>
        <v>0</v>
      </c>
      <c r="N22" s="542">
        <f t="shared" si="3"/>
        <v>0</v>
      </c>
      <c r="O22" s="542">
        <f t="shared" si="3"/>
        <v>0.13750000000000001</v>
      </c>
      <c r="P22" s="738">
        <f t="shared" si="3"/>
        <v>0</v>
      </c>
      <c r="Q22" s="542">
        <f t="shared" si="3"/>
        <v>0</v>
      </c>
      <c r="R22" s="542">
        <f t="shared" si="3"/>
        <v>0.26250000000000001</v>
      </c>
      <c r="S22" s="542">
        <f t="shared" si="3"/>
        <v>0</v>
      </c>
      <c r="T22" s="542">
        <f t="shared" si="3"/>
        <v>0</v>
      </c>
      <c r="U22" s="542">
        <f t="shared" si="3"/>
        <v>0.38750000000000001</v>
      </c>
      <c r="V22" s="529">
        <f t="shared" si="2"/>
        <v>1</v>
      </c>
      <c r="W22" s="2039">
        <f>SUM(W8:W21)</f>
        <v>1</v>
      </c>
      <c r="X22" s="288">
        <f>V22*W22</f>
        <v>1</v>
      </c>
      <c r="Y22" s="2131"/>
      <c r="Z22" s="1577"/>
      <c r="AA22" s="1578"/>
      <c r="AB22" s="2131"/>
      <c r="AC22" s="1577"/>
      <c r="AD22" s="1578"/>
      <c r="AE22" s="2131"/>
      <c r="AF22" s="1577"/>
      <c r="AG22" s="1578"/>
      <c r="AH22" s="2131"/>
      <c r="AI22" s="1577"/>
      <c r="AJ22" s="1747"/>
      <c r="AK22" s="264"/>
      <c r="AL22" s="264"/>
      <c r="AM22" s="264"/>
      <c r="AN22" s="264"/>
      <c r="AO22" s="264"/>
      <c r="AP22" s="264"/>
      <c r="AQ22" s="264"/>
      <c r="AR22" s="264"/>
      <c r="AS22" s="264"/>
    </row>
    <row r="23" spans="1:45" ht="15.75" customHeight="1">
      <c r="A23" s="1540"/>
      <c r="B23" s="1537"/>
      <c r="C23" s="1550"/>
      <c r="D23" s="1550"/>
      <c r="E23" s="1550"/>
      <c r="F23" s="1550"/>
      <c r="G23" s="1551"/>
      <c r="H23" s="2038"/>
      <c r="I23" s="556" t="s">
        <v>48</v>
      </c>
      <c r="J23" s="557">
        <f t="shared" ref="J23:U23" si="4">+J9*$W8+J11*$W10+J13*$W12+J15*$W14+J17*$W16+J19*$W18+J21*$W20</f>
        <v>0</v>
      </c>
      <c r="K23" s="557">
        <f t="shared" si="4"/>
        <v>0</v>
      </c>
      <c r="L23" s="557">
        <f t="shared" si="4"/>
        <v>0.21249999999999999</v>
      </c>
      <c r="M23" s="557">
        <f t="shared" si="4"/>
        <v>0</v>
      </c>
      <c r="N23" s="557">
        <f t="shared" si="4"/>
        <v>0</v>
      </c>
      <c r="O23" s="557">
        <f t="shared" si="4"/>
        <v>0.13750000000000001</v>
      </c>
      <c r="P23" s="908">
        <f t="shared" si="4"/>
        <v>0</v>
      </c>
      <c r="Q23" s="557">
        <f t="shared" si="4"/>
        <v>0</v>
      </c>
      <c r="R23" s="557">
        <f t="shared" si="4"/>
        <v>0.33750000000000002</v>
      </c>
      <c r="S23" s="557">
        <f t="shared" si="4"/>
        <v>0</v>
      </c>
      <c r="T23" s="557">
        <f t="shared" si="4"/>
        <v>0</v>
      </c>
      <c r="U23" s="557">
        <f t="shared" si="4"/>
        <v>0</v>
      </c>
      <c r="V23" s="559">
        <f t="shared" si="2"/>
        <v>0.6875</v>
      </c>
      <c r="W23" s="2040"/>
      <c r="X23" s="560">
        <f>+V23*W22</f>
        <v>0.6875</v>
      </c>
      <c r="Y23" s="1537"/>
      <c r="Z23" s="1550"/>
      <c r="AA23" s="1551"/>
      <c r="AB23" s="1537"/>
      <c r="AC23" s="1550"/>
      <c r="AD23" s="1551"/>
      <c r="AE23" s="1537"/>
      <c r="AF23" s="1550"/>
      <c r="AG23" s="1551"/>
      <c r="AH23" s="1537"/>
      <c r="AI23" s="1550"/>
      <c r="AJ23" s="1721"/>
      <c r="AK23" s="264"/>
      <c r="AL23" s="264"/>
      <c r="AM23" s="264"/>
      <c r="AN23" s="264"/>
      <c r="AO23" s="264"/>
      <c r="AP23" s="264"/>
      <c r="AQ23" s="264"/>
      <c r="AR23" s="264"/>
      <c r="AS23" s="264"/>
    </row>
    <row r="24" spans="1:45" ht="27.75" customHeight="1">
      <c r="A24" s="2161" t="s">
        <v>106</v>
      </c>
      <c r="B24" s="1555"/>
      <c r="C24" s="261" t="s">
        <v>107</v>
      </c>
      <c r="D24" s="261" t="s">
        <v>108</v>
      </c>
      <c r="E24" s="261" t="s">
        <v>28</v>
      </c>
      <c r="F24" s="261" t="s">
        <v>109</v>
      </c>
      <c r="G24" s="256" t="s">
        <v>110</v>
      </c>
      <c r="H24" s="1935" t="s">
        <v>111</v>
      </c>
      <c r="I24" s="1937"/>
      <c r="J24" s="261" t="s">
        <v>63</v>
      </c>
      <c r="K24" s="261" t="s">
        <v>64</v>
      </c>
      <c r="L24" s="261" t="s">
        <v>65</v>
      </c>
      <c r="M24" s="261" t="s">
        <v>66</v>
      </c>
      <c r="N24" s="261" t="s">
        <v>67</v>
      </c>
      <c r="O24" s="261" t="s">
        <v>68</v>
      </c>
      <c r="P24" s="909" t="s">
        <v>69</v>
      </c>
      <c r="Q24" s="261" t="s">
        <v>70</v>
      </c>
      <c r="R24" s="261" t="s">
        <v>71</v>
      </c>
      <c r="S24" s="261" t="s">
        <v>72</v>
      </c>
      <c r="T24" s="261" t="s">
        <v>73</v>
      </c>
      <c r="U24" s="261" t="s">
        <v>74</v>
      </c>
      <c r="V24" s="261" t="s">
        <v>75</v>
      </c>
      <c r="W24" s="261" t="s">
        <v>76</v>
      </c>
      <c r="X24" s="261" t="s">
        <v>77</v>
      </c>
      <c r="Y24" s="1935" t="s">
        <v>112</v>
      </c>
      <c r="Z24" s="1936"/>
      <c r="AA24" s="1937"/>
      <c r="AB24" s="1935" t="s">
        <v>116</v>
      </c>
      <c r="AC24" s="1936"/>
      <c r="AD24" s="1937"/>
      <c r="AE24" s="1935" t="s">
        <v>120</v>
      </c>
      <c r="AF24" s="1936"/>
      <c r="AG24" s="1937"/>
      <c r="AH24" s="1935" t="s">
        <v>740</v>
      </c>
      <c r="AI24" s="1936"/>
      <c r="AJ24" s="1954"/>
      <c r="AK24" s="264"/>
      <c r="AL24" s="264"/>
      <c r="AM24" s="264"/>
      <c r="AN24" s="264"/>
      <c r="AO24" s="264"/>
      <c r="AP24" s="264"/>
      <c r="AQ24" s="264"/>
      <c r="AR24" s="264"/>
      <c r="AS24" s="264"/>
    </row>
    <row r="25" spans="1:45" ht="39" customHeight="1">
      <c r="A25" s="1733"/>
      <c r="B25" s="1548"/>
      <c r="C25" s="2052" t="s">
        <v>2076</v>
      </c>
      <c r="D25" s="2049" t="s">
        <v>252</v>
      </c>
      <c r="E25" s="2049" t="s">
        <v>919</v>
      </c>
      <c r="F25" s="2049" t="s">
        <v>2134</v>
      </c>
      <c r="G25" s="2156" t="s">
        <v>2010</v>
      </c>
      <c r="H25" s="2044" t="s">
        <v>47</v>
      </c>
      <c r="I25" s="2028"/>
      <c r="J25" s="523">
        <v>1.4999999999999999E-2</v>
      </c>
      <c r="K25" s="592">
        <v>5.1999999999999998E-2</v>
      </c>
      <c r="L25" s="910">
        <v>9.7000000000000003E-2</v>
      </c>
      <c r="M25" s="592">
        <v>5.1999999999999998E-2</v>
      </c>
      <c r="N25" s="592">
        <v>4.2000000000000003E-2</v>
      </c>
      <c r="O25" s="910">
        <v>0.22539999999999999</v>
      </c>
      <c r="P25" s="896">
        <v>6.7000000000000004E-2</v>
      </c>
      <c r="Q25" s="592">
        <v>6.7000000000000004E-2</v>
      </c>
      <c r="R25" s="910">
        <v>0.12520000000000001</v>
      </c>
      <c r="S25" s="592">
        <v>5.7000000000000002E-2</v>
      </c>
      <c r="T25" s="523">
        <v>2.7E-2</v>
      </c>
      <c r="U25" s="911">
        <v>0.1734</v>
      </c>
      <c r="V25" s="524">
        <f t="shared" ref="V25:V26" si="5">SUM(J25:U25)</f>
        <v>1</v>
      </c>
      <c r="W25" s="1964">
        <v>0.3</v>
      </c>
      <c r="X25" s="524">
        <f>+(V25/V25)*W25</f>
        <v>0.3</v>
      </c>
      <c r="Y25" s="1946" t="s">
        <v>2139</v>
      </c>
      <c r="Z25" s="1577"/>
      <c r="AA25" s="1578"/>
      <c r="AB25" s="2024" t="s">
        <v>2140</v>
      </c>
      <c r="AC25" s="1577"/>
      <c r="AD25" s="1578"/>
      <c r="AE25" s="1946" t="s">
        <v>2143</v>
      </c>
      <c r="AF25" s="1577"/>
      <c r="AG25" s="1578"/>
      <c r="AH25" s="1956"/>
      <c r="AI25" s="1577"/>
      <c r="AJ25" s="1747"/>
      <c r="AK25" s="264"/>
      <c r="AL25" s="264"/>
      <c r="AM25" s="264"/>
      <c r="AN25" s="264"/>
      <c r="AO25" s="264"/>
      <c r="AP25" s="264"/>
      <c r="AQ25" s="264"/>
      <c r="AR25" s="264"/>
      <c r="AS25" s="264"/>
    </row>
    <row r="26" spans="1:45" ht="53.25" customHeight="1">
      <c r="A26" s="1972"/>
      <c r="B26" s="1973"/>
      <c r="C26" s="2053"/>
      <c r="D26" s="2050"/>
      <c r="E26" s="2050"/>
      <c r="F26" s="2050"/>
      <c r="G26" s="1548"/>
      <c r="H26" s="2047" t="s">
        <v>78</v>
      </c>
      <c r="I26" s="2048"/>
      <c r="J26" s="912">
        <v>1.7999999999999999E-2</v>
      </c>
      <c r="K26" s="912">
        <v>5.5E-2</v>
      </c>
      <c r="L26" s="912">
        <v>0.13100000000000001</v>
      </c>
      <c r="M26" s="913">
        <v>9.0999999999999998E-2</v>
      </c>
      <c r="N26" s="913">
        <v>7.3800000000000004E-2</v>
      </c>
      <c r="O26" s="913">
        <v>0.2127</v>
      </c>
      <c r="P26" s="914">
        <v>0.14299999999999999</v>
      </c>
      <c r="Q26" s="850">
        <v>9.1999999999999998E-2</v>
      </c>
      <c r="R26" s="850">
        <v>0.13170000000000001</v>
      </c>
      <c r="S26" s="849"/>
      <c r="T26" s="849"/>
      <c r="U26" s="851"/>
      <c r="V26" s="526">
        <f t="shared" si="5"/>
        <v>0.94820000000000004</v>
      </c>
      <c r="W26" s="1558"/>
      <c r="X26" s="524">
        <f>+V26/V25*W25</f>
        <v>0.28445999999999999</v>
      </c>
      <c r="Y26" s="1536"/>
      <c r="Z26" s="1547"/>
      <c r="AA26" s="1548"/>
      <c r="AB26" s="1536"/>
      <c r="AC26" s="1547"/>
      <c r="AD26" s="1548"/>
      <c r="AE26" s="1536"/>
      <c r="AF26" s="1547"/>
      <c r="AG26" s="1548"/>
      <c r="AH26" s="1536"/>
      <c r="AI26" s="1547"/>
      <c r="AJ26" s="1720"/>
      <c r="AK26" s="264"/>
      <c r="AL26" s="264"/>
      <c r="AM26" s="264"/>
      <c r="AN26" s="264"/>
      <c r="AO26" s="264"/>
      <c r="AP26" s="264"/>
      <c r="AQ26" s="264"/>
      <c r="AR26" s="264"/>
      <c r="AS26" s="264"/>
    </row>
    <row r="27" spans="1:45" ht="13.5" customHeight="1">
      <c r="A27" s="1966" t="s">
        <v>2146</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3"/>
      <c r="AK27" s="264"/>
      <c r="AL27" s="264"/>
      <c r="AM27" s="264"/>
      <c r="AN27" s="264"/>
      <c r="AO27" s="264"/>
      <c r="AP27" s="264"/>
      <c r="AQ27" s="264"/>
      <c r="AR27" s="264"/>
      <c r="AS27" s="264"/>
    </row>
    <row r="28" spans="1:45" ht="51" customHeight="1">
      <c r="A28" s="1539"/>
      <c r="B28" s="2069">
        <v>1</v>
      </c>
      <c r="C28" s="2070" t="s">
        <v>2148</v>
      </c>
      <c r="D28" s="1547"/>
      <c r="E28" s="1547"/>
      <c r="F28" s="1547"/>
      <c r="G28" s="1548"/>
      <c r="H28" s="2079" t="s">
        <v>79</v>
      </c>
      <c r="I28" s="597" t="s">
        <v>47</v>
      </c>
      <c r="J28" s="915"/>
      <c r="K28" s="547">
        <v>0.125</v>
      </c>
      <c r="L28" s="547">
        <v>0.125</v>
      </c>
      <c r="M28" s="547">
        <v>0.125</v>
      </c>
      <c r="N28" s="547"/>
      <c r="O28" s="547">
        <v>0.125</v>
      </c>
      <c r="P28" s="916">
        <v>0.125</v>
      </c>
      <c r="Q28" s="547">
        <v>0.125</v>
      </c>
      <c r="R28" s="547">
        <v>0.125</v>
      </c>
      <c r="S28" s="547">
        <v>0.125</v>
      </c>
      <c r="T28" s="547"/>
      <c r="U28" s="547"/>
      <c r="V28" s="641">
        <f t="shared" ref="V28:V43" si="6">SUM(J28:U28)</f>
        <v>1</v>
      </c>
      <c r="W28" s="2075">
        <v>0.2</v>
      </c>
      <c r="X28" s="642">
        <f>V28*W28</f>
        <v>0.2</v>
      </c>
      <c r="Y28" s="2018" t="s">
        <v>2150</v>
      </c>
      <c r="Z28" s="1547"/>
      <c r="AA28" s="1548"/>
      <c r="AB28" s="2018" t="s">
        <v>2151</v>
      </c>
      <c r="AC28" s="1547"/>
      <c r="AD28" s="1548"/>
      <c r="AE28" s="2018" t="s">
        <v>2153</v>
      </c>
      <c r="AF28" s="1547"/>
      <c r="AG28" s="1548"/>
      <c r="AH28" s="2069"/>
      <c r="AI28" s="1547"/>
      <c r="AJ28" s="1720"/>
      <c r="AK28" s="264"/>
      <c r="AL28" s="264"/>
      <c r="AM28" s="264"/>
      <c r="AN28" s="264"/>
      <c r="AO28" s="264"/>
      <c r="AP28" s="264"/>
      <c r="AQ28" s="264"/>
      <c r="AR28" s="264"/>
      <c r="AS28" s="264"/>
    </row>
    <row r="29" spans="1:45" ht="80.25" customHeight="1">
      <c r="A29" s="1539"/>
      <c r="B29" s="1557"/>
      <c r="C29" s="1557"/>
      <c r="D29" s="1579"/>
      <c r="E29" s="1579"/>
      <c r="F29" s="1579"/>
      <c r="G29" s="1580"/>
      <c r="H29" s="1930"/>
      <c r="I29" s="531" t="s">
        <v>48</v>
      </c>
      <c r="J29" s="532"/>
      <c r="K29" s="533">
        <v>0.125</v>
      </c>
      <c r="L29" s="533">
        <v>0.125</v>
      </c>
      <c r="M29" s="533">
        <v>0.125</v>
      </c>
      <c r="N29" s="533">
        <v>0.125</v>
      </c>
      <c r="O29" s="533">
        <v>0.125</v>
      </c>
      <c r="P29" s="533">
        <v>0.125</v>
      </c>
      <c r="Q29" s="533">
        <v>0.125</v>
      </c>
      <c r="R29" s="533">
        <v>0.125</v>
      </c>
      <c r="S29" s="525"/>
      <c r="T29" s="525"/>
      <c r="U29" s="525"/>
      <c r="V29" s="534">
        <f t="shared" si="6"/>
        <v>1</v>
      </c>
      <c r="W29" s="2030"/>
      <c r="X29" s="296">
        <f>+V29*W28</f>
        <v>0.2</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31.5" customHeight="1">
      <c r="A30" s="1539"/>
      <c r="B30" s="1922">
        <v>2</v>
      </c>
      <c r="C30" s="1928" t="s">
        <v>2156</v>
      </c>
      <c r="D30" s="1577"/>
      <c r="E30" s="1577"/>
      <c r="F30" s="1577"/>
      <c r="G30" s="1578"/>
      <c r="H30" s="1926" t="s">
        <v>79</v>
      </c>
      <c r="I30" s="527" t="s">
        <v>47</v>
      </c>
      <c r="J30" s="528"/>
      <c r="K30" s="523"/>
      <c r="L30" s="672"/>
      <c r="M30" s="523"/>
      <c r="N30" s="523"/>
      <c r="O30" s="672">
        <v>0.5</v>
      </c>
      <c r="P30" s="738"/>
      <c r="Q30" s="523"/>
      <c r="R30" s="672"/>
      <c r="S30" s="523"/>
      <c r="T30" s="523"/>
      <c r="U30" s="672">
        <v>0.5</v>
      </c>
      <c r="V30" s="529">
        <f t="shared" si="6"/>
        <v>1</v>
      </c>
      <c r="W30" s="2029">
        <v>0.2</v>
      </c>
      <c r="X30" s="288">
        <f>V30*W30</f>
        <v>0.2</v>
      </c>
      <c r="Y30" s="2021"/>
      <c r="Z30" s="1577"/>
      <c r="AA30" s="1578"/>
      <c r="AB30" s="1922" t="s">
        <v>2157</v>
      </c>
      <c r="AC30" s="1577"/>
      <c r="AD30" s="1578"/>
      <c r="AE30" s="1922"/>
      <c r="AF30" s="1577"/>
      <c r="AG30" s="1578"/>
      <c r="AH30" s="1922"/>
      <c r="AI30" s="1577"/>
      <c r="AJ30" s="1747"/>
      <c r="AK30" s="264"/>
      <c r="AL30" s="264"/>
      <c r="AM30" s="264"/>
      <c r="AN30" s="264"/>
      <c r="AO30" s="264"/>
      <c r="AP30" s="264"/>
      <c r="AQ30" s="264"/>
      <c r="AR30" s="264"/>
      <c r="AS30" s="264"/>
    </row>
    <row r="31" spans="1:45" ht="34.5" customHeight="1">
      <c r="A31" s="1539"/>
      <c r="B31" s="1557"/>
      <c r="C31" s="1557"/>
      <c r="D31" s="1579"/>
      <c r="E31" s="1579"/>
      <c r="F31" s="1579"/>
      <c r="G31" s="1580"/>
      <c r="H31" s="1930"/>
      <c r="I31" s="531" t="s">
        <v>48</v>
      </c>
      <c r="J31" s="537"/>
      <c r="K31" s="539"/>
      <c r="L31" s="539"/>
      <c r="M31" s="539"/>
      <c r="N31" s="539"/>
      <c r="O31" s="902">
        <v>0.5</v>
      </c>
      <c r="P31" s="643"/>
      <c r="Q31" s="539"/>
      <c r="R31" s="539"/>
      <c r="S31" s="539"/>
      <c r="T31" s="539"/>
      <c r="U31" s="539"/>
      <c r="V31" s="540">
        <f t="shared" si="6"/>
        <v>0.5</v>
      </c>
      <c r="W31" s="2030"/>
      <c r="X31" s="296">
        <f>+V31*W30</f>
        <v>0.1</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33.75" customHeight="1">
      <c r="A32" s="1539"/>
      <c r="B32" s="1922">
        <v>3</v>
      </c>
      <c r="C32" s="1928" t="s">
        <v>2158</v>
      </c>
      <c r="D32" s="1577"/>
      <c r="E32" s="1577"/>
      <c r="F32" s="1577"/>
      <c r="G32" s="1578"/>
      <c r="H32" s="1926" t="s">
        <v>79</v>
      </c>
      <c r="I32" s="527" t="s">
        <v>47</v>
      </c>
      <c r="J32" s="528">
        <v>0.05</v>
      </c>
      <c r="K32" s="523">
        <v>0.09</v>
      </c>
      <c r="L32" s="523">
        <v>0.09</v>
      </c>
      <c r="M32" s="523">
        <v>0.09</v>
      </c>
      <c r="N32" s="523">
        <v>0.09</v>
      </c>
      <c r="O32" s="523">
        <v>0.09</v>
      </c>
      <c r="P32" s="738">
        <v>0.09</v>
      </c>
      <c r="Q32" s="523">
        <v>0.09</v>
      </c>
      <c r="R32" s="523">
        <v>0.09</v>
      </c>
      <c r="S32" s="523">
        <v>0.09</v>
      </c>
      <c r="T32" s="523">
        <v>0.09</v>
      </c>
      <c r="U32" s="523">
        <v>0.05</v>
      </c>
      <c r="V32" s="529">
        <f t="shared" si="6"/>
        <v>0.99999999999999989</v>
      </c>
      <c r="W32" s="2029">
        <v>0.3</v>
      </c>
      <c r="X32" s="288">
        <f>V32*W32</f>
        <v>0.29999999999999993</v>
      </c>
      <c r="Y32" s="1946" t="s">
        <v>2159</v>
      </c>
      <c r="Z32" s="1577"/>
      <c r="AA32" s="1578"/>
      <c r="AB32" s="2024" t="s">
        <v>2160</v>
      </c>
      <c r="AC32" s="1577"/>
      <c r="AD32" s="1578"/>
      <c r="AE32" s="1946" t="s">
        <v>2161</v>
      </c>
      <c r="AF32" s="1577"/>
      <c r="AG32" s="1578"/>
      <c r="AH32" s="1922"/>
      <c r="AI32" s="1577"/>
      <c r="AJ32" s="1747"/>
      <c r="AK32" s="264"/>
      <c r="AL32" s="264"/>
      <c r="AM32" s="264"/>
      <c r="AN32" s="264"/>
      <c r="AO32" s="264"/>
      <c r="AP32" s="264"/>
      <c r="AQ32" s="264"/>
      <c r="AR32" s="264"/>
      <c r="AS32" s="264"/>
    </row>
    <row r="33" spans="1:45" ht="34.5" customHeight="1">
      <c r="A33" s="1539"/>
      <c r="B33" s="1557"/>
      <c r="C33" s="1557"/>
      <c r="D33" s="1579"/>
      <c r="E33" s="1579"/>
      <c r="F33" s="1579"/>
      <c r="G33" s="1580"/>
      <c r="H33" s="1930"/>
      <c r="I33" s="531" t="s">
        <v>48</v>
      </c>
      <c r="J33" s="922">
        <v>0.06</v>
      </c>
      <c r="K33" s="902">
        <v>0.1</v>
      </c>
      <c r="L33" s="902">
        <v>0.15</v>
      </c>
      <c r="M33" s="902">
        <v>0.15</v>
      </c>
      <c r="N33" s="902">
        <v>0.15</v>
      </c>
      <c r="O33" s="902">
        <v>0.15</v>
      </c>
      <c r="P33" s="882">
        <v>9.5000000000000001E-2</v>
      </c>
      <c r="Q33" s="533">
        <v>0.15</v>
      </c>
      <c r="R33" s="533">
        <v>0.12</v>
      </c>
      <c r="S33" s="525"/>
      <c r="T33" s="525"/>
      <c r="U33" s="525"/>
      <c r="V33" s="534">
        <f t="shared" si="6"/>
        <v>1.125</v>
      </c>
      <c r="W33" s="2030"/>
      <c r="X33" s="296">
        <f>+V33*W32</f>
        <v>0.33749999999999997</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41.25" customHeight="1">
      <c r="A34" s="1539"/>
      <c r="B34" s="1922">
        <v>4</v>
      </c>
      <c r="C34" s="1928" t="s">
        <v>2162</v>
      </c>
      <c r="D34" s="1577"/>
      <c r="E34" s="1577"/>
      <c r="F34" s="1577"/>
      <c r="G34" s="1578"/>
      <c r="H34" s="1926" t="s">
        <v>79</v>
      </c>
      <c r="I34" s="527" t="s">
        <v>47</v>
      </c>
      <c r="J34" s="528"/>
      <c r="K34" s="523"/>
      <c r="L34" s="523">
        <v>0.2</v>
      </c>
      <c r="M34" s="523"/>
      <c r="N34" s="523">
        <v>0.15</v>
      </c>
      <c r="O34" s="523">
        <v>0.15</v>
      </c>
      <c r="P34" s="738">
        <v>0.15</v>
      </c>
      <c r="Q34" s="523">
        <v>0.15</v>
      </c>
      <c r="R34" s="523">
        <v>0.15</v>
      </c>
      <c r="S34" s="523">
        <v>0.05</v>
      </c>
      <c r="T34" s="523"/>
      <c r="U34" s="523"/>
      <c r="V34" s="529">
        <f t="shared" si="6"/>
        <v>1</v>
      </c>
      <c r="W34" s="2029">
        <v>0.1</v>
      </c>
      <c r="X34" s="288">
        <f>V34*W34</f>
        <v>0.1</v>
      </c>
      <c r="Y34" s="1946" t="s">
        <v>2163</v>
      </c>
      <c r="Z34" s="1577"/>
      <c r="AA34" s="1578"/>
      <c r="AB34" s="2024" t="s">
        <v>2164</v>
      </c>
      <c r="AC34" s="1577"/>
      <c r="AD34" s="1578"/>
      <c r="AE34" s="1946" t="s">
        <v>2165</v>
      </c>
      <c r="AF34" s="1577"/>
      <c r="AG34" s="1578"/>
      <c r="AH34" s="1922"/>
      <c r="AI34" s="1577"/>
      <c r="AJ34" s="1747"/>
      <c r="AK34" s="264"/>
      <c r="AL34" s="264"/>
      <c r="AM34" s="264"/>
      <c r="AN34" s="264"/>
      <c r="AO34" s="264"/>
      <c r="AP34" s="264"/>
      <c r="AQ34" s="264"/>
      <c r="AR34" s="264"/>
      <c r="AS34" s="264"/>
    </row>
    <row r="35" spans="1:45" ht="51" customHeight="1">
      <c r="A35" s="1539"/>
      <c r="B35" s="1557"/>
      <c r="C35" s="1557"/>
      <c r="D35" s="1579"/>
      <c r="E35" s="1579"/>
      <c r="F35" s="1579"/>
      <c r="G35" s="1580"/>
      <c r="H35" s="1930"/>
      <c r="I35" s="531" t="s">
        <v>48</v>
      </c>
      <c r="J35" s="532"/>
      <c r="K35" s="525"/>
      <c r="L35" s="927">
        <f>360/1000</f>
        <v>0.36</v>
      </c>
      <c r="M35" s="928">
        <v>0.21</v>
      </c>
      <c r="N35" s="928">
        <v>3.7999999999999999E-2</v>
      </c>
      <c r="O35" s="928">
        <v>9.2999999999999999E-2</v>
      </c>
      <c r="P35" s="882">
        <v>0.52</v>
      </c>
      <c r="Q35" s="533">
        <v>0.22</v>
      </c>
      <c r="R35" s="533">
        <v>0</v>
      </c>
      <c r="S35" s="525"/>
      <c r="T35" s="525"/>
      <c r="U35" s="525"/>
      <c r="V35" s="534">
        <f t="shared" si="6"/>
        <v>1.4410000000000001</v>
      </c>
      <c r="W35" s="2030"/>
      <c r="X35" s="296">
        <f>+V35*W34</f>
        <v>0.14410000000000001</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33.75" customHeight="1">
      <c r="A36" s="1539"/>
      <c r="B36" s="1922">
        <v>5</v>
      </c>
      <c r="C36" s="1928" t="s">
        <v>2168</v>
      </c>
      <c r="D36" s="1577"/>
      <c r="E36" s="1577"/>
      <c r="F36" s="1577"/>
      <c r="G36" s="1578"/>
      <c r="H36" s="1926" t="s">
        <v>79</v>
      </c>
      <c r="I36" s="527" t="s">
        <v>47</v>
      </c>
      <c r="J36" s="528"/>
      <c r="K36" s="523"/>
      <c r="L36" s="523">
        <v>0.25</v>
      </c>
      <c r="M36" s="523"/>
      <c r="N36" s="523"/>
      <c r="O36" s="523"/>
      <c r="P36" s="738"/>
      <c r="Q36" s="523"/>
      <c r="R36" s="672">
        <v>0.375</v>
      </c>
      <c r="S36" s="523"/>
      <c r="T36" s="523"/>
      <c r="U36" s="672">
        <v>0.375</v>
      </c>
      <c r="V36" s="529">
        <f t="shared" si="6"/>
        <v>1</v>
      </c>
      <c r="W36" s="2029">
        <v>0.1</v>
      </c>
      <c r="X36" s="288">
        <f>V36*W36</f>
        <v>0.1</v>
      </c>
      <c r="Y36" s="1946" t="s">
        <v>2170</v>
      </c>
      <c r="Z36" s="1577"/>
      <c r="AA36" s="1578"/>
      <c r="AB36" s="1922"/>
      <c r="AC36" s="1577"/>
      <c r="AD36" s="1578"/>
      <c r="AE36" s="1946" t="s">
        <v>2172</v>
      </c>
      <c r="AF36" s="1577"/>
      <c r="AG36" s="1578"/>
      <c r="AH36" s="1922"/>
      <c r="AI36" s="1577"/>
      <c r="AJ36" s="1747"/>
      <c r="AK36" s="264"/>
      <c r="AL36" s="264"/>
      <c r="AM36" s="264"/>
      <c r="AN36" s="264"/>
      <c r="AO36" s="264"/>
      <c r="AP36" s="264"/>
      <c r="AQ36" s="264"/>
      <c r="AR36" s="264"/>
      <c r="AS36" s="264"/>
    </row>
    <row r="37" spans="1:45" ht="33" customHeight="1">
      <c r="A37" s="1539"/>
      <c r="B37" s="1557"/>
      <c r="C37" s="1557"/>
      <c r="D37" s="1579"/>
      <c r="E37" s="1579"/>
      <c r="F37" s="1579"/>
      <c r="G37" s="1580"/>
      <c r="H37" s="1930"/>
      <c r="I37" s="531" t="s">
        <v>48</v>
      </c>
      <c r="J37" s="532"/>
      <c r="K37" s="525"/>
      <c r="L37" s="902">
        <v>0.25</v>
      </c>
      <c r="M37" s="525"/>
      <c r="N37" s="525"/>
      <c r="O37" s="525"/>
      <c r="P37" s="882"/>
      <c r="Q37" s="525"/>
      <c r="R37" s="533">
        <v>0.375</v>
      </c>
      <c r="S37" s="525"/>
      <c r="T37" s="525"/>
      <c r="U37" s="525"/>
      <c r="V37" s="534">
        <f t="shared" si="6"/>
        <v>0.625</v>
      </c>
      <c r="W37" s="2030"/>
      <c r="X37" s="296">
        <f>+V37*W36</f>
        <v>6.25E-2</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33" customHeight="1">
      <c r="A38" s="1539"/>
      <c r="B38" s="1922">
        <v>6</v>
      </c>
      <c r="C38" s="1928" t="s">
        <v>2176</v>
      </c>
      <c r="D38" s="1577"/>
      <c r="E38" s="1577"/>
      <c r="F38" s="1577"/>
      <c r="G38" s="1578"/>
      <c r="H38" s="1926" t="s">
        <v>79</v>
      </c>
      <c r="I38" s="527" t="s">
        <v>47</v>
      </c>
      <c r="J38" s="528"/>
      <c r="K38" s="523"/>
      <c r="L38" s="523"/>
      <c r="M38" s="523"/>
      <c r="N38" s="523"/>
      <c r="O38" s="523">
        <v>0.33400000000000002</v>
      </c>
      <c r="P38" s="738"/>
      <c r="Q38" s="523"/>
      <c r="R38" s="523">
        <v>0.33200000000000002</v>
      </c>
      <c r="S38" s="523"/>
      <c r="T38" s="523"/>
      <c r="U38" s="523">
        <v>0.33400000000000002</v>
      </c>
      <c r="V38" s="529">
        <f t="shared" si="6"/>
        <v>1</v>
      </c>
      <c r="W38" s="2029">
        <v>0.1</v>
      </c>
      <c r="X38" s="288">
        <f>V38*W38</f>
        <v>0.1</v>
      </c>
      <c r="Y38" s="1946" t="s">
        <v>2179</v>
      </c>
      <c r="Z38" s="1577"/>
      <c r="AA38" s="1578"/>
      <c r="AB38" s="1922"/>
      <c r="AC38" s="1577"/>
      <c r="AD38" s="1578"/>
      <c r="AE38" s="1946" t="s">
        <v>2180</v>
      </c>
      <c r="AF38" s="1577"/>
      <c r="AG38" s="1578"/>
      <c r="AH38" s="1922"/>
      <c r="AI38" s="1577"/>
      <c r="AJ38" s="1747"/>
      <c r="AK38" s="264"/>
      <c r="AL38" s="264"/>
      <c r="AM38" s="264"/>
      <c r="AN38" s="264"/>
      <c r="AO38" s="264"/>
      <c r="AP38" s="264"/>
      <c r="AQ38" s="264"/>
      <c r="AR38" s="264"/>
      <c r="AS38" s="264"/>
    </row>
    <row r="39" spans="1:45" ht="35.25" customHeight="1">
      <c r="A39" s="1539"/>
      <c r="B39" s="1557"/>
      <c r="C39" s="1557"/>
      <c r="D39" s="1579"/>
      <c r="E39" s="1579"/>
      <c r="F39" s="1579"/>
      <c r="G39" s="1580"/>
      <c r="H39" s="1930"/>
      <c r="I39" s="531" t="s">
        <v>48</v>
      </c>
      <c r="J39" s="537"/>
      <c r="K39" s="539"/>
      <c r="L39" s="539"/>
      <c r="M39" s="539"/>
      <c r="N39" s="539"/>
      <c r="O39" s="902">
        <v>0.33400000000000002</v>
      </c>
      <c r="P39" s="643"/>
      <c r="Q39" s="539"/>
      <c r="R39" s="533">
        <v>0.33200000000000002</v>
      </c>
      <c r="S39" s="539"/>
      <c r="T39" s="539"/>
      <c r="U39" s="539"/>
      <c r="V39" s="540">
        <f t="shared" si="6"/>
        <v>0.66600000000000004</v>
      </c>
      <c r="W39" s="2030"/>
      <c r="X39" s="296">
        <f>+V39*W38</f>
        <v>6.6600000000000006E-2</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12.75" customHeight="1">
      <c r="A40" s="1539"/>
      <c r="B40" s="1922">
        <v>7</v>
      </c>
      <c r="C40" s="2023"/>
      <c r="D40" s="1577"/>
      <c r="E40" s="1577"/>
      <c r="F40" s="1577"/>
      <c r="G40" s="1578"/>
      <c r="H40" s="1926" t="s">
        <v>79</v>
      </c>
      <c r="I40" s="527" t="s">
        <v>47</v>
      </c>
      <c r="J40" s="528"/>
      <c r="K40" s="523"/>
      <c r="L40" s="523"/>
      <c r="M40" s="523"/>
      <c r="N40" s="523"/>
      <c r="O40" s="523"/>
      <c r="P40" s="738"/>
      <c r="Q40" s="523"/>
      <c r="R40" s="523"/>
      <c r="S40" s="523"/>
      <c r="T40" s="523"/>
      <c r="U40" s="523"/>
      <c r="V40" s="529">
        <f t="shared" si="6"/>
        <v>0</v>
      </c>
      <c r="W40" s="2029"/>
      <c r="X40" s="288">
        <f>V40*W40</f>
        <v>0</v>
      </c>
      <c r="Y40" s="1922"/>
      <c r="Z40" s="1577"/>
      <c r="AA40" s="1578"/>
      <c r="AB40" s="1922"/>
      <c r="AC40" s="1577"/>
      <c r="AD40" s="1578"/>
      <c r="AE40" s="1922"/>
      <c r="AF40" s="1577"/>
      <c r="AG40" s="1578"/>
      <c r="AH40" s="1922"/>
      <c r="AI40" s="1577"/>
      <c r="AJ40" s="1747"/>
      <c r="AK40" s="264"/>
      <c r="AL40" s="264"/>
      <c r="AM40" s="264"/>
      <c r="AN40" s="264"/>
      <c r="AO40" s="264"/>
      <c r="AP40" s="264"/>
      <c r="AQ40" s="264"/>
      <c r="AR40" s="264"/>
      <c r="AS40" s="264"/>
    </row>
    <row r="41" spans="1:45" ht="12.75" customHeight="1">
      <c r="A41" s="1539"/>
      <c r="B41" s="1557"/>
      <c r="C41" s="1557"/>
      <c r="D41" s="1579"/>
      <c r="E41" s="1579"/>
      <c r="F41" s="1579"/>
      <c r="G41" s="1580"/>
      <c r="H41" s="1930"/>
      <c r="I41" s="531" t="s">
        <v>48</v>
      </c>
      <c r="J41" s="537"/>
      <c r="K41" s="539"/>
      <c r="L41" s="539"/>
      <c r="M41" s="539"/>
      <c r="N41" s="539"/>
      <c r="O41" s="539"/>
      <c r="P41" s="643"/>
      <c r="Q41" s="539"/>
      <c r="R41" s="539"/>
      <c r="S41" s="539"/>
      <c r="T41" s="539"/>
      <c r="U41" s="539"/>
      <c r="V41" s="540">
        <f t="shared" si="6"/>
        <v>0</v>
      </c>
      <c r="W41" s="2030"/>
      <c r="X41" s="296">
        <f>+V41*W40</f>
        <v>0</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2.75" customHeight="1">
      <c r="A42" s="1539"/>
      <c r="B42" s="1944" t="s">
        <v>85</v>
      </c>
      <c r="C42" s="1577"/>
      <c r="D42" s="1577"/>
      <c r="E42" s="1577"/>
      <c r="F42" s="1577"/>
      <c r="G42" s="1578"/>
      <c r="H42" s="2033" t="s">
        <v>79</v>
      </c>
      <c r="I42" s="541" t="s">
        <v>47</v>
      </c>
      <c r="J42" s="542">
        <f t="shared" ref="J42:U42" si="7">+J28*$W28+J30*$W30+J32*$W32+J34*$W34+J36*$W36+J38*$W38+J40*$W40</f>
        <v>1.4999999999999999E-2</v>
      </c>
      <c r="K42" s="542">
        <f t="shared" si="7"/>
        <v>5.2000000000000005E-2</v>
      </c>
      <c r="L42" s="542">
        <f t="shared" si="7"/>
        <v>9.7000000000000003E-2</v>
      </c>
      <c r="M42" s="542">
        <f t="shared" si="7"/>
        <v>5.2000000000000005E-2</v>
      </c>
      <c r="N42" s="542">
        <f t="shared" si="7"/>
        <v>4.1999999999999996E-2</v>
      </c>
      <c r="O42" s="542">
        <f t="shared" si="7"/>
        <v>0.20039999999999999</v>
      </c>
      <c r="P42" s="738">
        <f t="shared" si="7"/>
        <v>6.7000000000000004E-2</v>
      </c>
      <c r="Q42" s="542">
        <f t="shared" si="7"/>
        <v>6.7000000000000004E-2</v>
      </c>
      <c r="R42" s="542">
        <f t="shared" si="7"/>
        <v>0.13770000000000002</v>
      </c>
      <c r="S42" s="542">
        <f t="shared" si="7"/>
        <v>5.7000000000000009E-2</v>
      </c>
      <c r="T42" s="542">
        <f t="shared" si="7"/>
        <v>2.7E-2</v>
      </c>
      <c r="U42" s="542">
        <f t="shared" si="7"/>
        <v>0.18590000000000004</v>
      </c>
      <c r="V42" s="529">
        <f t="shared" si="6"/>
        <v>1.0000000000000002</v>
      </c>
      <c r="W42" s="2039">
        <f>SUM(W28:W41)</f>
        <v>0.99999999999999989</v>
      </c>
      <c r="X42" s="288">
        <f>V42*W42</f>
        <v>1</v>
      </c>
      <c r="Y42" s="1924"/>
      <c r="Z42" s="1577"/>
      <c r="AA42" s="1578"/>
      <c r="AB42" s="1924"/>
      <c r="AC42" s="1577"/>
      <c r="AD42" s="1578"/>
      <c r="AE42" s="1924"/>
      <c r="AF42" s="1577"/>
      <c r="AG42" s="1578"/>
      <c r="AH42" s="1924"/>
      <c r="AI42" s="1577"/>
      <c r="AJ42" s="1747"/>
      <c r="AK42" s="264"/>
      <c r="AL42" s="264"/>
      <c r="AM42" s="264"/>
      <c r="AN42" s="264"/>
      <c r="AO42" s="264"/>
      <c r="AP42" s="264"/>
      <c r="AQ42" s="264"/>
      <c r="AR42" s="264"/>
      <c r="AS42" s="264"/>
    </row>
    <row r="43" spans="1:45" ht="12.75" customHeight="1">
      <c r="A43" s="1540"/>
      <c r="B43" s="1537"/>
      <c r="C43" s="1550"/>
      <c r="D43" s="1550"/>
      <c r="E43" s="1550"/>
      <c r="F43" s="1550"/>
      <c r="G43" s="1551"/>
      <c r="H43" s="2038"/>
      <c r="I43" s="556" t="s">
        <v>48</v>
      </c>
      <c r="J43" s="557">
        <f t="shared" ref="J43:U43" si="8">+J29*$W28+J31*$W30+J33*$W32+J35*$W34+J37*$W36+J39*$W38+J41*$W40</f>
        <v>1.7999999999999999E-2</v>
      </c>
      <c r="K43" s="557">
        <f t="shared" si="8"/>
        <v>5.5E-2</v>
      </c>
      <c r="L43" s="557">
        <f t="shared" si="8"/>
        <v>0.13100000000000001</v>
      </c>
      <c r="M43" s="557">
        <f t="shared" si="8"/>
        <v>9.1000000000000011E-2</v>
      </c>
      <c r="N43" s="557">
        <f t="shared" si="8"/>
        <v>7.3800000000000004E-2</v>
      </c>
      <c r="O43" s="557">
        <f t="shared" si="8"/>
        <v>0.2127</v>
      </c>
      <c r="P43" s="908">
        <f t="shared" si="8"/>
        <v>0.10550000000000001</v>
      </c>
      <c r="Q43" s="557">
        <f t="shared" si="8"/>
        <v>9.2000000000000012E-2</v>
      </c>
      <c r="R43" s="557">
        <f t="shared" si="8"/>
        <v>0.13170000000000001</v>
      </c>
      <c r="S43" s="557">
        <f t="shared" si="8"/>
        <v>0</v>
      </c>
      <c r="T43" s="557">
        <f t="shared" si="8"/>
        <v>0</v>
      </c>
      <c r="U43" s="557">
        <f t="shared" si="8"/>
        <v>0</v>
      </c>
      <c r="V43" s="559">
        <f t="shared" si="6"/>
        <v>0.91070000000000007</v>
      </c>
      <c r="W43" s="2040"/>
      <c r="X43" s="560">
        <f>+V43*W42</f>
        <v>0.91069999999999995</v>
      </c>
      <c r="Y43" s="1537"/>
      <c r="Z43" s="1550"/>
      <c r="AA43" s="1551"/>
      <c r="AB43" s="1537"/>
      <c r="AC43" s="1550"/>
      <c r="AD43" s="1551"/>
      <c r="AE43" s="1537"/>
      <c r="AF43" s="1550"/>
      <c r="AG43" s="1551"/>
      <c r="AH43" s="1537"/>
      <c r="AI43" s="1550"/>
      <c r="AJ43" s="1721"/>
      <c r="AK43" s="264"/>
      <c r="AL43" s="264"/>
      <c r="AM43" s="264"/>
      <c r="AN43" s="264"/>
      <c r="AO43" s="264"/>
      <c r="AP43" s="264"/>
      <c r="AQ43" s="264"/>
      <c r="AR43" s="264"/>
      <c r="AS43" s="264"/>
    </row>
    <row r="44" spans="1:45" ht="35.25" customHeight="1">
      <c r="A44" s="1967" t="s">
        <v>106</v>
      </c>
      <c r="B44" s="1555"/>
      <c r="C44" s="261" t="s">
        <v>107</v>
      </c>
      <c r="D44" s="261" t="s">
        <v>108</v>
      </c>
      <c r="E44" s="261" t="s">
        <v>28</v>
      </c>
      <c r="F44" s="261" t="s">
        <v>109</v>
      </c>
      <c r="G44" s="256" t="s">
        <v>110</v>
      </c>
      <c r="H44" s="1935" t="s">
        <v>111</v>
      </c>
      <c r="I44" s="1937"/>
      <c r="J44" s="261" t="s">
        <v>63</v>
      </c>
      <c r="K44" s="261" t="s">
        <v>64</v>
      </c>
      <c r="L44" s="261" t="s">
        <v>65</v>
      </c>
      <c r="M44" s="261" t="s">
        <v>66</v>
      </c>
      <c r="N44" s="261" t="s">
        <v>67</v>
      </c>
      <c r="O44" s="261" t="s">
        <v>68</v>
      </c>
      <c r="P44" s="909" t="s">
        <v>69</v>
      </c>
      <c r="Q44" s="261" t="s">
        <v>70</v>
      </c>
      <c r="R44" s="261" t="s">
        <v>71</v>
      </c>
      <c r="S44" s="261" t="s">
        <v>72</v>
      </c>
      <c r="T44" s="261" t="s">
        <v>73</v>
      </c>
      <c r="U44" s="261" t="s">
        <v>74</v>
      </c>
      <c r="V44" s="261" t="s">
        <v>75</v>
      </c>
      <c r="W44" s="261" t="s">
        <v>76</v>
      </c>
      <c r="X44" s="261" t="s">
        <v>77</v>
      </c>
      <c r="Y44" s="1935" t="s">
        <v>112</v>
      </c>
      <c r="Z44" s="1936"/>
      <c r="AA44" s="1937"/>
      <c r="AB44" s="1935" t="s">
        <v>116</v>
      </c>
      <c r="AC44" s="1936"/>
      <c r="AD44" s="1937"/>
      <c r="AE44" s="1935" t="s">
        <v>120</v>
      </c>
      <c r="AF44" s="1936"/>
      <c r="AG44" s="1937"/>
      <c r="AH44" s="1935" t="s">
        <v>740</v>
      </c>
      <c r="AI44" s="1936"/>
      <c r="AJ44" s="1954"/>
      <c r="AK44" s="264"/>
      <c r="AL44" s="264"/>
      <c r="AM44" s="264"/>
      <c r="AN44" s="264"/>
      <c r="AO44" s="264"/>
      <c r="AP44" s="264"/>
      <c r="AQ44" s="264"/>
      <c r="AR44" s="264"/>
      <c r="AS44" s="264"/>
    </row>
    <row r="45" spans="1:45" ht="41.25" customHeight="1">
      <c r="A45" s="1733"/>
      <c r="B45" s="1548"/>
      <c r="C45" s="2052" t="s">
        <v>2076</v>
      </c>
      <c r="D45" s="2049" t="s">
        <v>2197</v>
      </c>
      <c r="E45" s="2157">
        <v>8903115208</v>
      </c>
      <c r="F45" s="2049" t="s">
        <v>2198</v>
      </c>
      <c r="G45" s="2054" t="s">
        <v>2010</v>
      </c>
      <c r="H45" s="2044" t="s">
        <v>47</v>
      </c>
      <c r="I45" s="2028"/>
      <c r="J45" s="693">
        <v>534186912.48000002</v>
      </c>
      <c r="K45" s="693">
        <v>534186912.48000002</v>
      </c>
      <c r="L45" s="693">
        <v>623218064.56000018</v>
      </c>
      <c r="M45" s="693">
        <v>712249216.63999999</v>
      </c>
      <c r="N45" s="693">
        <v>712249216.63999999</v>
      </c>
      <c r="O45" s="693">
        <v>712249216.63999999</v>
      </c>
      <c r="P45" s="932">
        <v>890311520.80000031</v>
      </c>
      <c r="Q45" s="693">
        <v>979342672.88000011</v>
      </c>
      <c r="R45" s="693">
        <v>1068373824.96</v>
      </c>
      <c r="S45" s="693">
        <v>801280368.72000003</v>
      </c>
      <c r="T45" s="693">
        <v>712249216.63999999</v>
      </c>
      <c r="U45" s="693">
        <v>623218064.56000018</v>
      </c>
      <c r="V45" s="695">
        <f t="shared" ref="V45:V46" si="9">SUM(J45:U45)</f>
        <v>8903115208.0000019</v>
      </c>
      <c r="W45" s="1964">
        <v>0.3</v>
      </c>
      <c r="X45" s="524">
        <f>+(V45/V45)*W45</f>
        <v>0.3</v>
      </c>
      <c r="Y45" s="1946" t="s">
        <v>2199</v>
      </c>
      <c r="Z45" s="1577"/>
      <c r="AA45" s="1578"/>
      <c r="AB45" s="1956"/>
      <c r="AC45" s="1577"/>
      <c r="AD45" s="1578"/>
      <c r="AE45" s="1956"/>
      <c r="AF45" s="1577"/>
      <c r="AG45" s="1578"/>
      <c r="AH45" s="1956"/>
      <c r="AI45" s="1577"/>
      <c r="AJ45" s="1747"/>
      <c r="AK45" s="264"/>
      <c r="AL45" s="264"/>
      <c r="AM45" s="264"/>
      <c r="AN45" s="264"/>
      <c r="AO45" s="264"/>
      <c r="AP45" s="264"/>
      <c r="AQ45" s="264"/>
      <c r="AR45" s="264"/>
      <c r="AS45" s="264"/>
    </row>
    <row r="46" spans="1:45" ht="41.25" customHeight="1">
      <c r="A46" s="1972"/>
      <c r="B46" s="1973"/>
      <c r="C46" s="2053"/>
      <c r="D46" s="2050"/>
      <c r="E46" s="1547"/>
      <c r="F46" s="2050"/>
      <c r="G46" s="2055"/>
      <c r="H46" s="2155" t="s">
        <v>78</v>
      </c>
      <c r="I46" s="2026"/>
      <c r="J46" s="933">
        <v>367411043</v>
      </c>
      <c r="K46" s="933">
        <v>677631403</v>
      </c>
      <c r="L46" s="933">
        <v>578230526</v>
      </c>
      <c r="M46" s="934">
        <v>872962837</v>
      </c>
      <c r="N46" s="934">
        <v>659581087</v>
      </c>
      <c r="O46" s="933">
        <v>593733144</v>
      </c>
      <c r="P46" s="935">
        <v>656160837</v>
      </c>
      <c r="Q46" s="935">
        <v>725402752</v>
      </c>
      <c r="R46" s="935">
        <v>610838364</v>
      </c>
      <c r="S46" s="698"/>
      <c r="T46" s="698"/>
      <c r="U46" s="698"/>
      <c r="V46" s="700">
        <f t="shared" si="9"/>
        <v>5741951993</v>
      </c>
      <c r="W46" s="1558"/>
      <c r="X46" s="524">
        <f>+V46/V45*W45</f>
        <v>0.19348122063523898</v>
      </c>
      <c r="Y46" s="1557"/>
      <c r="Z46" s="1579"/>
      <c r="AA46" s="1580"/>
      <c r="AB46" s="1557"/>
      <c r="AC46" s="1579"/>
      <c r="AD46" s="1580"/>
      <c r="AE46" s="1557"/>
      <c r="AF46" s="1579"/>
      <c r="AG46" s="1580"/>
      <c r="AH46" s="1557"/>
      <c r="AI46" s="1579"/>
      <c r="AJ46" s="1923"/>
      <c r="AK46" s="264"/>
      <c r="AL46" s="264"/>
      <c r="AM46" s="264"/>
      <c r="AN46" s="264"/>
      <c r="AO46" s="264"/>
      <c r="AP46" s="264"/>
      <c r="AQ46" s="264"/>
      <c r="AR46" s="264"/>
      <c r="AS46" s="264"/>
    </row>
    <row r="47" spans="1:45" ht="12.75" customHeight="1">
      <c r="A47" s="1966" t="s">
        <v>2200</v>
      </c>
      <c r="B47" s="1952" t="s">
        <v>34</v>
      </c>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751"/>
      <c r="AK47" s="264"/>
      <c r="AL47" s="264"/>
      <c r="AM47" s="264"/>
      <c r="AN47" s="264"/>
      <c r="AO47" s="264"/>
      <c r="AP47" s="264"/>
      <c r="AQ47" s="264"/>
      <c r="AR47" s="264"/>
      <c r="AS47" s="264"/>
    </row>
    <row r="48" spans="1:45" ht="38.25" customHeight="1">
      <c r="A48" s="1539"/>
      <c r="B48" s="1922">
        <v>1</v>
      </c>
      <c r="C48" s="1928" t="s">
        <v>2201</v>
      </c>
      <c r="D48" s="1577"/>
      <c r="E48" s="1577"/>
      <c r="F48" s="1577"/>
      <c r="G48" s="1578"/>
      <c r="H48" s="1926" t="s">
        <v>79</v>
      </c>
      <c r="I48" s="527" t="s">
        <v>47</v>
      </c>
      <c r="J48" s="528">
        <v>6.0000000000000005E-2</v>
      </c>
      <c r="K48" s="523">
        <v>6.0000000000000005E-2</v>
      </c>
      <c r="L48" s="523">
        <v>7.0000000000000021E-2</v>
      </c>
      <c r="M48" s="523">
        <v>0.08</v>
      </c>
      <c r="N48" s="523">
        <v>0.08</v>
      </c>
      <c r="O48" s="523">
        <v>0.08</v>
      </c>
      <c r="P48" s="738">
        <v>0.10000000000000003</v>
      </c>
      <c r="Q48" s="523">
        <v>0.11000000000000001</v>
      </c>
      <c r="R48" s="523">
        <v>0.12000000000000001</v>
      </c>
      <c r="S48" s="523">
        <v>0.09</v>
      </c>
      <c r="T48" s="523">
        <v>0.08</v>
      </c>
      <c r="U48" s="523">
        <v>7.0000000000000021E-2</v>
      </c>
      <c r="V48" s="529">
        <f t="shared" ref="V48:V63" si="10">SUM(J48:U48)</f>
        <v>1</v>
      </c>
      <c r="W48" s="2029">
        <v>0.5</v>
      </c>
      <c r="X48" s="288">
        <f>V48*W48</f>
        <v>0.5</v>
      </c>
      <c r="Y48" s="1946" t="s">
        <v>2202</v>
      </c>
      <c r="Z48" s="1577"/>
      <c r="AA48" s="1578"/>
      <c r="AB48" s="1946" t="s">
        <v>2203</v>
      </c>
      <c r="AC48" s="1577"/>
      <c r="AD48" s="1578"/>
      <c r="AE48" s="1946" t="s">
        <v>2204</v>
      </c>
      <c r="AF48" s="1577"/>
      <c r="AG48" s="1578"/>
      <c r="AH48" s="1922"/>
      <c r="AI48" s="1577"/>
      <c r="AJ48" s="1747"/>
      <c r="AK48" s="264"/>
      <c r="AL48" s="264"/>
      <c r="AM48" s="264"/>
      <c r="AN48" s="264"/>
      <c r="AO48" s="264"/>
      <c r="AP48" s="264"/>
      <c r="AQ48" s="264"/>
      <c r="AR48" s="264"/>
      <c r="AS48" s="264"/>
    </row>
    <row r="49" spans="1:45" ht="42" customHeight="1">
      <c r="A49" s="1539"/>
      <c r="B49" s="1557"/>
      <c r="C49" s="1557"/>
      <c r="D49" s="1579"/>
      <c r="E49" s="1579"/>
      <c r="F49" s="1579"/>
      <c r="G49" s="1580"/>
      <c r="H49" s="1930"/>
      <c r="I49" s="531" t="s">
        <v>48</v>
      </c>
      <c r="J49" s="936">
        <v>4.1300000000000003E-2</v>
      </c>
      <c r="K49" s="928">
        <v>7.6100000000000001E-2</v>
      </c>
      <c r="L49" s="928">
        <v>6.4699999999999994E-2</v>
      </c>
      <c r="M49" s="928">
        <v>9.7900000000000001E-2</v>
      </c>
      <c r="N49" s="928">
        <v>7.4099999999999999E-2</v>
      </c>
      <c r="O49" s="928">
        <v>5.8200000000000002E-2</v>
      </c>
      <c r="P49" s="928">
        <v>7.3700000000000002E-2</v>
      </c>
      <c r="Q49" s="928">
        <v>8.1500000000000003E-2</v>
      </c>
      <c r="R49" s="928">
        <v>6.8599999999999994E-2</v>
      </c>
      <c r="S49" s="525"/>
      <c r="T49" s="525"/>
      <c r="U49" s="525"/>
      <c r="V49" s="534">
        <f t="shared" si="10"/>
        <v>0.6361</v>
      </c>
      <c r="W49" s="2030"/>
      <c r="X49" s="296">
        <f>+V49*W48</f>
        <v>0.31805</v>
      </c>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36.75" customHeight="1">
      <c r="A50" s="1539"/>
      <c r="B50" s="1922">
        <v>2</v>
      </c>
      <c r="C50" s="2010" t="s">
        <v>2205</v>
      </c>
      <c r="D50" s="1577"/>
      <c r="E50" s="1577"/>
      <c r="F50" s="1577"/>
      <c r="G50" s="1578"/>
      <c r="H50" s="1926" t="s">
        <v>79</v>
      </c>
      <c r="I50" s="527" t="s">
        <v>47</v>
      </c>
      <c r="J50" s="528">
        <v>6.0000000000000005E-2</v>
      </c>
      <c r="K50" s="523">
        <v>6.0000000000000005E-2</v>
      </c>
      <c r="L50" s="523">
        <v>7.0000000000000021E-2</v>
      </c>
      <c r="M50" s="523">
        <v>0.08</v>
      </c>
      <c r="N50" s="523">
        <v>0.08</v>
      </c>
      <c r="O50" s="523">
        <v>0.08</v>
      </c>
      <c r="P50" s="738">
        <v>0.10000000000000003</v>
      </c>
      <c r="Q50" s="523">
        <v>0.11000000000000001</v>
      </c>
      <c r="R50" s="523">
        <v>0.12000000000000001</v>
      </c>
      <c r="S50" s="523">
        <v>0.09</v>
      </c>
      <c r="T50" s="523">
        <v>0.08</v>
      </c>
      <c r="U50" s="523">
        <v>7.0000000000000021E-2</v>
      </c>
      <c r="V50" s="529">
        <f t="shared" si="10"/>
        <v>1</v>
      </c>
      <c r="W50" s="2029">
        <v>0.5</v>
      </c>
      <c r="X50" s="288">
        <f>V50*W50</f>
        <v>0.5</v>
      </c>
      <c r="Y50" s="2134" t="s">
        <v>2206</v>
      </c>
      <c r="Z50" s="1577"/>
      <c r="AA50" s="1578"/>
      <c r="AB50" s="1946" t="s">
        <v>2207</v>
      </c>
      <c r="AC50" s="1577"/>
      <c r="AD50" s="1578"/>
      <c r="AE50" s="1946" t="s">
        <v>2208</v>
      </c>
      <c r="AF50" s="1577"/>
      <c r="AG50" s="1578"/>
      <c r="AH50" s="1922"/>
      <c r="AI50" s="1577"/>
      <c r="AJ50" s="1747"/>
      <c r="AK50" s="264"/>
      <c r="AL50" s="264"/>
      <c r="AM50" s="264"/>
      <c r="AN50" s="264"/>
      <c r="AO50" s="264"/>
      <c r="AP50" s="264"/>
      <c r="AQ50" s="264"/>
      <c r="AR50" s="264"/>
      <c r="AS50" s="264"/>
    </row>
    <row r="51" spans="1:45" ht="52.5" customHeight="1">
      <c r="A51" s="1539"/>
      <c r="B51" s="1557"/>
      <c r="C51" s="1557"/>
      <c r="D51" s="1579"/>
      <c r="E51" s="1579"/>
      <c r="F51" s="1579"/>
      <c r="G51" s="1580"/>
      <c r="H51" s="1930"/>
      <c r="I51" s="531" t="s">
        <v>48</v>
      </c>
      <c r="J51" s="936">
        <v>4.1300000000000003E-2</v>
      </c>
      <c r="K51" s="928">
        <v>7.6100000000000001E-2</v>
      </c>
      <c r="L51" s="928">
        <v>6.4699999999999994E-2</v>
      </c>
      <c r="M51" s="928">
        <v>9.7900000000000001E-2</v>
      </c>
      <c r="N51" s="928">
        <v>7.4099999999999999E-2</v>
      </c>
      <c r="O51" s="928">
        <v>5.8200000000000002E-2</v>
      </c>
      <c r="P51" s="928">
        <v>7.3700000000000002E-2</v>
      </c>
      <c r="Q51" s="928">
        <v>8.1500000000000003E-2</v>
      </c>
      <c r="R51" s="928">
        <v>6.8599999999999994E-2</v>
      </c>
      <c r="S51" s="525"/>
      <c r="T51" s="525"/>
      <c r="U51" s="525"/>
      <c r="V51" s="534">
        <f t="shared" si="10"/>
        <v>0.6361</v>
      </c>
      <c r="W51" s="2030"/>
      <c r="X51" s="296">
        <f>+V51*W50</f>
        <v>0.31805</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12.75" hidden="1" customHeight="1">
      <c r="A52" s="1539"/>
      <c r="B52" s="1922">
        <v>3</v>
      </c>
      <c r="C52" s="1928"/>
      <c r="D52" s="1577"/>
      <c r="E52" s="1577"/>
      <c r="F52" s="1577"/>
      <c r="G52" s="1578"/>
      <c r="H52" s="1926" t="s">
        <v>79</v>
      </c>
      <c r="I52" s="527" t="s">
        <v>47</v>
      </c>
      <c r="J52" s="528"/>
      <c r="K52" s="523"/>
      <c r="L52" s="523"/>
      <c r="M52" s="523"/>
      <c r="N52" s="523"/>
      <c r="O52" s="523"/>
      <c r="P52" s="738"/>
      <c r="Q52" s="523"/>
      <c r="R52" s="523"/>
      <c r="S52" s="523"/>
      <c r="T52" s="523"/>
      <c r="U52" s="523"/>
      <c r="V52" s="529">
        <f t="shared" si="10"/>
        <v>0</v>
      </c>
      <c r="W52" s="2029"/>
      <c r="X52" s="288">
        <f>V52*W52</f>
        <v>0</v>
      </c>
      <c r="Y52" s="2021"/>
      <c r="Z52" s="1577"/>
      <c r="AA52" s="1578"/>
      <c r="AB52" s="1922"/>
      <c r="AC52" s="1577"/>
      <c r="AD52" s="1578"/>
      <c r="AE52" s="1922"/>
      <c r="AF52" s="1577"/>
      <c r="AG52" s="1578"/>
      <c r="AH52" s="1922"/>
      <c r="AI52" s="1577"/>
      <c r="AJ52" s="1747"/>
      <c r="AK52" s="264"/>
      <c r="AL52" s="264"/>
      <c r="AM52" s="264"/>
      <c r="AN52" s="264"/>
      <c r="AO52" s="264"/>
      <c r="AP52" s="264"/>
      <c r="AQ52" s="264"/>
      <c r="AR52" s="264"/>
      <c r="AS52" s="264"/>
    </row>
    <row r="53" spans="1:45" ht="12.75" hidden="1" customHeight="1">
      <c r="A53" s="1539"/>
      <c r="B53" s="1557"/>
      <c r="C53" s="1557"/>
      <c r="D53" s="1579"/>
      <c r="E53" s="1579"/>
      <c r="F53" s="1579"/>
      <c r="G53" s="1580"/>
      <c r="H53" s="1930"/>
      <c r="I53" s="531" t="s">
        <v>48</v>
      </c>
      <c r="J53" s="537"/>
      <c r="K53" s="539"/>
      <c r="L53" s="539"/>
      <c r="M53" s="539"/>
      <c r="N53" s="539"/>
      <c r="O53" s="539"/>
      <c r="P53" s="643"/>
      <c r="Q53" s="539"/>
      <c r="R53" s="539"/>
      <c r="S53" s="539"/>
      <c r="T53" s="539"/>
      <c r="U53" s="539"/>
      <c r="V53" s="540">
        <f t="shared" si="10"/>
        <v>0</v>
      </c>
      <c r="W53" s="2030"/>
      <c r="X53" s="296">
        <f>+V53*W52</f>
        <v>0</v>
      </c>
      <c r="Y53" s="1557"/>
      <c r="Z53" s="1579"/>
      <c r="AA53" s="1580"/>
      <c r="AB53" s="1557"/>
      <c r="AC53" s="1579"/>
      <c r="AD53" s="1580"/>
      <c r="AE53" s="1557"/>
      <c r="AF53" s="1579"/>
      <c r="AG53" s="1580"/>
      <c r="AH53" s="1557"/>
      <c r="AI53" s="1579"/>
      <c r="AJ53" s="1923"/>
      <c r="AK53" s="264"/>
      <c r="AL53" s="264"/>
      <c r="AM53" s="264"/>
      <c r="AN53" s="264"/>
      <c r="AO53" s="264"/>
      <c r="AP53" s="264"/>
      <c r="AQ53" s="264"/>
      <c r="AR53" s="264"/>
      <c r="AS53" s="264"/>
    </row>
    <row r="54" spans="1:45" ht="12.75" hidden="1" customHeight="1">
      <c r="A54" s="1539"/>
      <c r="B54" s="1922">
        <v>4</v>
      </c>
      <c r="C54" s="1928"/>
      <c r="D54" s="1577"/>
      <c r="E54" s="1577"/>
      <c r="F54" s="1577"/>
      <c r="G54" s="1578"/>
      <c r="H54" s="1926" t="s">
        <v>79</v>
      </c>
      <c r="I54" s="527" t="s">
        <v>47</v>
      </c>
      <c r="J54" s="528"/>
      <c r="K54" s="523"/>
      <c r="L54" s="523"/>
      <c r="M54" s="523"/>
      <c r="N54" s="523"/>
      <c r="O54" s="523"/>
      <c r="P54" s="738"/>
      <c r="Q54" s="523"/>
      <c r="R54" s="523"/>
      <c r="S54" s="523"/>
      <c r="T54" s="523"/>
      <c r="U54" s="523"/>
      <c r="V54" s="529">
        <f t="shared" si="10"/>
        <v>0</v>
      </c>
      <c r="W54" s="2029"/>
      <c r="X54" s="288">
        <f>V54*W54</f>
        <v>0</v>
      </c>
      <c r="Y54" s="2021"/>
      <c r="Z54" s="1577"/>
      <c r="AA54" s="1578"/>
      <c r="AB54" s="1922"/>
      <c r="AC54" s="1577"/>
      <c r="AD54" s="1578"/>
      <c r="AE54" s="1922"/>
      <c r="AF54" s="1577"/>
      <c r="AG54" s="1578"/>
      <c r="AH54" s="1922"/>
      <c r="AI54" s="1577"/>
      <c r="AJ54" s="1747"/>
      <c r="AK54" s="264"/>
      <c r="AL54" s="264"/>
      <c r="AM54" s="264"/>
      <c r="AN54" s="264"/>
      <c r="AO54" s="264"/>
      <c r="AP54" s="264"/>
      <c r="AQ54" s="264"/>
      <c r="AR54" s="264"/>
      <c r="AS54" s="264"/>
    </row>
    <row r="55" spans="1:45" ht="12.75" hidden="1" customHeight="1">
      <c r="A55" s="1539"/>
      <c r="B55" s="1557"/>
      <c r="C55" s="1557"/>
      <c r="D55" s="1579"/>
      <c r="E55" s="1579"/>
      <c r="F55" s="1579"/>
      <c r="G55" s="1580"/>
      <c r="H55" s="1930"/>
      <c r="I55" s="531" t="s">
        <v>48</v>
      </c>
      <c r="J55" s="537"/>
      <c r="K55" s="539"/>
      <c r="L55" s="539"/>
      <c r="M55" s="539"/>
      <c r="N55" s="539"/>
      <c r="O55" s="539"/>
      <c r="P55" s="643"/>
      <c r="Q55" s="539"/>
      <c r="R55" s="539"/>
      <c r="S55" s="539"/>
      <c r="T55" s="539"/>
      <c r="U55" s="539"/>
      <c r="V55" s="540">
        <f t="shared" si="10"/>
        <v>0</v>
      </c>
      <c r="W55" s="2030"/>
      <c r="X55" s="296">
        <f>+V55*W54</f>
        <v>0</v>
      </c>
      <c r="Y55" s="1557"/>
      <c r="Z55" s="1579"/>
      <c r="AA55" s="1580"/>
      <c r="AB55" s="1557"/>
      <c r="AC55" s="1579"/>
      <c r="AD55" s="1580"/>
      <c r="AE55" s="1557"/>
      <c r="AF55" s="1579"/>
      <c r="AG55" s="1580"/>
      <c r="AH55" s="1557"/>
      <c r="AI55" s="1579"/>
      <c r="AJ55" s="1923"/>
      <c r="AK55" s="264"/>
      <c r="AL55" s="264"/>
      <c r="AM55" s="264"/>
      <c r="AN55" s="264"/>
      <c r="AO55" s="264"/>
      <c r="AP55" s="264"/>
      <c r="AQ55" s="264"/>
      <c r="AR55" s="264"/>
      <c r="AS55" s="264"/>
    </row>
    <row r="56" spans="1:45" ht="12.75" hidden="1" customHeight="1">
      <c r="A56" s="1539"/>
      <c r="B56" s="1922">
        <v>5</v>
      </c>
      <c r="C56" s="1928"/>
      <c r="D56" s="1577"/>
      <c r="E56" s="1577"/>
      <c r="F56" s="1577"/>
      <c r="G56" s="1578"/>
      <c r="H56" s="1926" t="s">
        <v>79</v>
      </c>
      <c r="I56" s="527" t="s">
        <v>47</v>
      </c>
      <c r="J56" s="528"/>
      <c r="K56" s="523"/>
      <c r="L56" s="523"/>
      <c r="M56" s="523"/>
      <c r="N56" s="523"/>
      <c r="O56" s="523"/>
      <c r="P56" s="738"/>
      <c r="Q56" s="523"/>
      <c r="R56" s="523"/>
      <c r="S56" s="523"/>
      <c r="T56" s="523"/>
      <c r="U56" s="523"/>
      <c r="V56" s="529">
        <f t="shared" si="10"/>
        <v>0</v>
      </c>
      <c r="W56" s="2029"/>
      <c r="X56" s="288">
        <f>V56*W56</f>
        <v>0</v>
      </c>
      <c r="Y56" s="2021"/>
      <c r="Z56" s="1577"/>
      <c r="AA56" s="1578"/>
      <c r="AB56" s="1922"/>
      <c r="AC56" s="1577"/>
      <c r="AD56" s="1578"/>
      <c r="AE56" s="1922"/>
      <c r="AF56" s="1577"/>
      <c r="AG56" s="1578"/>
      <c r="AH56" s="1922"/>
      <c r="AI56" s="1577"/>
      <c r="AJ56" s="1747"/>
      <c r="AK56" s="264"/>
      <c r="AL56" s="264"/>
      <c r="AM56" s="264"/>
      <c r="AN56" s="264"/>
      <c r="AO56" s="264"/>
      <c r="AP56" s="264"/>
      <c r="AQ56" s="264"/>
      <c r="AR56" s="264"/>
      <c r="AS56" s="264"/>
    </row>
    <row r="57" spans="1:45" ht="12.75" hidden="1" customHeight="1">
      <c r="A57" s="1539"/>
      <c r="B57" s="1557"/>
      <c r="C57" s="1557"/>
      <c r="D57" s="1579"/>
      <c r="E57" s="1579"/>
      <c r="F57" s="1579"/>
      <c r="G57" s="1580"/>
      <c r="H57" s="1930"/>
      <c r="I57" s="531" t="s">
        <v>48</v>
      </c>
      <c r="J57" s="537"/>
      <c r="K57" s="539"/>
      <c r="L57" s="539"/>
      <c r="M57" s="539"/>
      <c r="N57" s="539"/>
      <c r="O57" s="539"/>
      <c r="P57" s="643"/>
      <c r="Q57" s="539"/>
      <c r="R57" s="539"/>
      <c r="S57" s="539"/>
      <c r="T57" s="539"/>
      <c r="U57" s="539"/>
      <c r="V57" s="540">
        <f t="shared" si="10"/>
        <v>0</v>
      </c>
      <c r="W57" s="2030"/>
      <c r="X57" s="296">
        <f>+V57*W56</f>
        <v>0</v>
      </c>
      <c r="Y57" s="1557"/>
      <c r="Z57" s="1579"/>
      <c r="AA57" s="1580"/>
      <c r="AB57" s="1557"/>
      <c r="AC57" s="1579"/>
      <c r="AD57" s="1580"/>
      <c r="AE57" s="1557"/>
      <c r="AF57" s="1579"/>
      <c r="AG57" s="1580"/>
      <c r="AH57" s="1557"/>
      <c r="AI57" s="1579"/>
      <c r="AJ57" s="1923"/>
      <c r="AK57" s="264"/>
      <c r="AL57" s="264"/>
      <c r="AM57" s="264"/>
      <c r="AN57" s="264"/>
      <c r="AO57" s="264"/>
      <c r="AP57" s="264"/>
      <c r="AQ57" s="264"/>
      <c r="AR57" s="264"/>
      <c r="AS57" s="264"/>
    </row>
    <row r="58" spans="1:45" ht="12.75" hidden="1" customHeight="1">
      <c r="A58" s="1539"/>
      <c r="B58" s="1922">
        <v>6</v>
      </c>
      <c r="C58" s="2023"/>
      <c r="D58" s="1577"/>
      <c r="E58" s="1577"/>
      <c r="F58" s="1577"/>
      <c r="G58" s="1578"/>
      <c r="H58" s="1926" t="s">
        <v>79</v>
      </c>
      <c r="I58" s="527" t="s">
        <v>47</v>
      </c>
      <c r="J58" s="528"/>
      <c r="K58" s="523"/>
      <c r="L58" s="523"/>
      <c r="M58" s="523"/>
      <c r="N58" s="523"/>
      <c r="O58" s="523"/>
      <c r="P58" s="738"/>
      <c r="Q58" s="523"/>
      <c r="R58" s="523"/>
      <c r="S58" s="523"/>
      <c r="T58" s="523"/>
      <c r="U58" s="523"/>
      <c r="V58" s="529">
        <f t="shared" si="10"/>
        <v>0</v>
      </c>
      <c r="W58" s="2029"/>
      <c r="X58" s="288">
        <f>V58*W58</f>
        <v>0</v>
      </c>
      <c r="Y58" s="2021"/>
      <c r="Z58" s="1577"/>
      <c r="AA58" s="1578"/>
      <c r="AB58" s="1922"/>
      <c r="AC58" s="1577"/>
      <c r="AD58" s="1578"/>
      <c r="AE58" s="1922"/>
      <c r="AF58" s="1577"/>
      <c r="AG58" s="1578"/>
      <c r="AH58" s="1922"/>
      <c r="AI58" s="1577"/>
      <c r="AJ58" s="1747"/>
      <c r="AK58" s="264"/>
      <c r="AL58" s="264"/>
      <c r="AM58" s="264"/>
      <c r="AN58" s="264"/>
      <c r="AO58" s="264"/>
      <c r="AP58" s="264"/>
      <c r="AQ58" s="264"/>
      <c r="AR58" s="264"/>
      <c r="AS58" s="264"/>
    </row>
    <row r="59" spans="1:45" ht="12.75" hidden="1" customHeight="1">
      <c r="A59" s="1539"/>
      <c r="B59" s="1557"/>
      <c r="C59" s="1557"/>
      <c r="D59" s="1579"/>
      <c r="E59" s="1579"/>
      <c r="F59" s="1579"/>
      <c r="G59" s="1580"/>
      <c r="H59" s="1930"/>
      <c r="I59" s="531" t="s">
        <v>48</v>
      </c>
      <c r="J59" s="537"/>
      <c r="K59" s="539"/>
      <c r="L59" s="539"/>
      <c r="M59" s="539"/>
      <c r="N59" s="539"/>
      <c r="O59" s="539"/>
      <c r="P59" s="643"/>
      <c r="Q59" s="539"/>
      <c r="R59" s="539"/>
      <c r="S59" s="539"/>
      <c r="T59" s="539"/>
      <c r="U59" s="539"/>
      <c r="V59" s="540">
        <f t="shared" si="10"/>
        <v>0</v>
      </c>
      <c r="W59" s="2030"/>
      <c r="X59" s="296">
        <f>+V59*W58</f>
        <v>0</v>
      </c>
      <c r="Y59" s="1557"/>
      <c r="Z59" s="1579"/>
      <c r="AA59" s="1580"/>
      <c r="AB59" s="1557"/>
      <c r="AC59" s="1579"/>
      <c r="AD59" s="1580"/>
      <c r="AE59" s="1557"/>
      <c r="AF59" s="1579"/>
      <c r="AG59" s="1580"/>
      <c r="AH59" s="1557"/>
      <c r="AI59" s="1579"/>
      <c r="AJ59" s="1923"/>
      <c r="AK59" s="264"/>
      <c r="AL59" s="264"/>
      <c r="AM59" s="264"/>
      <c r="AN59" s="264"/>
      <c r="AO59" s="264"/>
      <c r="AP59" s="264"/>
      <c r="AQ59" s="264"/>
      <c r="AR59" s="264"/>
      <c r="AS59" s="264"/>
    </row>
    <row r="60" spans="1:45" ht="12.75" hidden="1" customHeight="1">
      <c r="A60" s="1539"/>
      <c r="B60" s="1922">
        <v>7</v>
      </c>
      <c r="C60" s="2023"/>
      <c r="D60" s="1577"/>
      <c r="E60" s="1577"/>
      <c r="F60" s="1577"/>
      <c r="G60" s="1578"/>
      <c r="H60" s="1926" t="s">
        <v>79</v>
      </c>
      <c r="I60" s="527" t="s">
        <v>47</v>
      </c>
      <c r="J60" s="528"/>
      <c r="K60" s="523"/>
      <c r="L60" s="523"/>
      <c r="M60" s="523"/>
      <c r="N60" s="523"/>
      <c r="O60" s="523"/>
      <c r="P60" s="738"/>
      <c r="Q60" s="523"/>
      <c r="R60" s="523"/>
      <c r="S60" s="523"/>
      <c r="T60" s="523"/>
      <c r="U60" s="523"/>
      <c r="V60" s="529">
        <f t="shared" si="10"/>
        <v>0</v>
      </c>
      <c r="W60" s="2029"/>
      <c r="X60" s="288">
        <f>V60*W60</f>
        <v>0</v>
      </c>
      <c r="Y60" s="2021"/>
      <c r="Z60" s="1577"/>
      <c r="AA60" s="1578"/>
      <c r="AB60" s="1922"/>
      <c r="AC60" s="1577"/>
      <c r="AD60" s="1578"/>
      <c r="AE60" s="1922"/>
      <c r="AF60" s="1577"/>
      <c r="AG60" s="1578"/>
      <c r="AH60" s="1922"/>
      <c r="AI60" s="1577"/>
      <c r="AJ60" s="1747"/>
      <c r="AK60" s="264"/>
      <c r="AL60" s="264"/>
      <c r="AM60" s="264"/>
      <c r="AN60" s="264"/>
      <c r="AO60" s="264"/>
      <c r="AP60" s="264"/>
      <c r="AQ60" s="264"/>
      <c r="AR60" s="264"/>
      <c r="AS60" s="264"/>
    </row>
    <row r="61" spans="1:45" ht="12.75" hidden="1" customHeight="1">
      <c r="A61" s="1539"/>
      <c r="B61" s="1557"/>
      <c r="C61" s="1557"/>
      <c r="D61" s="1579"/>
      <c r="E61" s="1579"/>
      <c r="F61" s="1579"/>
      <c r="G61" s="1580"/>
      <c r="H61" s="1930"/>
      <c r="I61" s="531" t="s">
        <v>48</v>
      </c>
      <c r="J61" s="537"/>
      <c r="K61" s="539"/>
      <c r="L61" s="539"/>
      <c r="M61" s="539"/>
      <c r="N61" s="539"/>
      <c r="O61" s="539"/>
      <c r="P61" s="643"/>
      <c r="Q61" s="539"/>
      <c r="R61" s="539"/>
      <c r="S61" s="539"/>
      <c r="T61" s="539"/>
      <c r="U61" s="539"/>
      <c r="V61" s="540">
        <f t="shared" si="10"/>
        <v>0</v>
      </c>
      <c r="W61" s="2030"/>
      <c r="X61" s="296">
        <f>+V61*W60</f>
        <v>0</v>
      </c>
      <c r="Y61" s="1557"/>
      <c r="Z61" s="1579"/>
      <c r="AA61" s="1580"/>
      <c r="AB61" s="1557"/>
      <c r="AC61" s="1579"/>
      <c r="AD61" s="1580"/>
      <c r="AE61" s="1557"/>
      <c r="AF61" s="1579"/>
      <c r="AG61" s="1580"/>
      <c r="AH61" s="1557"/>
      <c r="AI61" s="1579"/>
      <c r="AJ61" s="1923"/>
      <c r="AK61" s="264"/>
      <c r="AL61" s="264"/>
      <c r="AM61" s="264"/>
      <c r="AN61" s="264"/>
      <c r="AO61" s="264"/>
      <c r="AP61" s="264"/>
      <c r="AQ61" s="264"/>
      <c r="AR61" s="264"/>
      <c r="AS61" s="264"/>
    </row>
    <row r="62" spans="1:45" ht="24.75" customHeight="1">
      <c r="A62" s="1539"/>
      <c r="B62" s="1944" t="s">
        <v>85</v>
      </c>
      <c r="C62" s="1577"/>
      <c r="D62" s="1577"/>
      <c r="E62" s="1577"/>
      <c r="F62" s="1577"/>
      <c r="G62" s="1578"/>
      <c r="H62" s="2033" t="s">
        <v>79</v>
      </c>
      <c r="I62" s="541" t="s">
        <v>47</v>
      </c>
      <c r="J62" s="542">
        <f t="shared" ref="J62:U62" si="11">+J48*$W48+J50*$W50+J52*$W52+J54*$W54+J56*$W56+J58*$W58+J60*$W60</f>
        <v>6.0000000000000005E-2</v>
      </c>
      <c r="K62" s="542">
        <f t="shared" si="11"/>
        <v>6.0000000000000005E-2</v>
      </c>
      <c r="L62" s="542">
        <f t="shared" si="11"/>
        <v>7.0000000000000021E-2</v>
      </c>
      <c r="M62" s="542">
        <f t="shared" si="11"/>
        <v>0.08</v>
      </c>
      <c r="N62" s="542">
        <f t="shared" si="11"/>
        <v>0.08</v>
      </c>
      <c r="O62" s="542">
        <f t="shared" si="11"/>
        <v>0.08</v>
      </c>
      <c r="P62" s="738">
        <f t="shared" si="11"/>
        <v>0.10000000000000003</v>
      </c>
      <c r="Q62" s="542">
        <f t="shared" si="11"/>
        <v>0.11000000000000001</v>
      </c>
      <c r="R62" s="542">
        <f t="shared" si="11"/>
        <v>0.12000000000000001</v>
      </c>
      <c r="S62" s="542">
        <f t="shared" si="11"/>
        <v>0.09</v>
      </c>
      <c r="T62" s="542">
        <f t="shared" si="11"/>
        <v>0.08</v>
      </c>
      <c r="U62" s="542">
        <f t="shared" si="11"/>
        <v>7.0000000000000021E-2</v>
      </c>
      <c r="V62" s="529">
        <f t="shared" si="10"/>
        <v>1</v>
      </c>
      <c r="W62" s="2039">
        <f>SUM(W48:W61)</f>
        <v>1</v>
      </c>
      <c r="X62" s="288">
        <f>V62*W62</f>
        <v>1</v>
      </c>
      <c r="Y62" s="2062" t="s">
        <v>2224</v>
      </c>
      <c r="Z62" s="1577"/>
      <c r="AA62" s="1578"/>
      <c r="AB62" s="1924"/>
      <c r="AC62" s="1577"/>
      <c r="AD62" s="1578"/>
      <c r="AE62" s="1924"/>
      <c r="AF62" s="1577"/>
      <c r="AG62" s="1578"/>
      <c r="AH62" s="1924"/>
      <c r="AI62" s="1577"/>
      <c r="AJ62" s="1747"/>
      <c r="AK62" s="264"/>
      <c r="AL62" s="264"/>
      <c r="AM62" s="264"/>
      <c r="AN62" s="264"/>
      <c r="AO62" s="264"/>
      <c r="AP62" s="264"/>
      <c r="AQ62" s="264"/>
      <c r="AR62" s="264"/>
      <c r="AS62" s="264"/>
    </row>
    <row r="63" spans="1:45" ht="32.25" customHeight="1">
      <c r="A63" s="1540"/>
      <c r="B63" s="1537"/>
      <c r="C63" s="1550"/>
      <c r="D63" s="1550"/>
      <c r="E63" s="1550"/>
      <c r="F63" s="1550"/>
      <c r="G63" s="1551"/>
      <c r="H63" s="2038"/>
      <c r="I63" s="556" t="s">
        <v>48</v>
      </c>
      <c r="J63" s="557">
        <f t="shared" ref="J63:U63" si="12">+J49*$W48+J51*$W50+J53*$W52+J55*$W54+J57*$W56+J59*$W58+J61*$W60</f>
        <v>4.1300000000000003E-2</v>
      </c>
      <c r="K63" s="557">
        <f t="shared" si="12"/>
        <v>7.6100000000000001E-2</v>
      </c>
      <c r="L63" s="557">
        <f t="shared" si="12"/>
        <v>6.4699999999999994E-2</v>
      </c>
      <c r="M63" s="557">
        <f t="shared" si="12"/>
        <v>9.7900000000000001E-2</v>
      </c>
      <c r="N63" s="557">
        <f t="shared" si="12"/>
        <v>7.4099999999999999E-2</v>
      </c>
      <c r="O63" s="557">
        <f t="shared" si="12"/>
        <v>5.8200000000000002E-2</v>
      </c>
      <c r="P63" s="908">
        <f t="shared" si="12"/>
        <v>7.3700000000000002E-2</v>
      </c>
      <c r="Q63" s="557">
        <f t="shared" si="12"/>
        <v>8.1500000000000003E-2</v>
      </c>
      <c r="R63" s="557">
        <f t="shared" si="12"/>
        <v>6.8599999999999994E-2</v>
      </c>
      <c r="S63" s="557">
        <f t="shared" si="12"/>
        <v>0</v>
      </c>
      <c r="T63" s="557">
        <f t="shared" si="12"/>
        <v>0</v>
      </c>
      <c r="U63" s="557">
        <f t="shared" si="12"/>
        <v>0</v>
      </c>
      <c r="V63" s="559">
        <f t="shared" si="10"/>
        <v>0.6361</v>
      </c>
      <c r="W63" s="2040"/>
      <c r="X63" s="560">
        <f>+V63*W62</f>
        <v>0.6361</v>
      </c>
      <c r="Y63" s="1537"/>
      <c r="Z63" s="1550"/>
      <c r="AA63" s="1551"/>
      <c r="AB63" s="1537"/>
      <c r="AC63" s="1550"/>
      <c r="AD63" s="1551"/>
      <c r="AE63" s="1537"/>
      <c r="AF63" s="1550"/>
      <c r="AG63" s="1551"/>
      <c r="AH63" s="1537"/>
      <c r="AI63" s="1550"/>
      <c r="AJ63" s="1721"/>
      <c r="AK63" s="264"/>
      <c r="AL63" s="264"/>
      <c r="AM63" s="264"/>
      <c r="AN63" s="264"/>
      <c r="AO63" s="264"/>
      <c r="AP63" s="264"/>
      <c r="AQ63" s="264"/>
      <c r="AR63" s="264"/>
      <c r="AS63" s="264"/>
    </row>
    <row r="64" spans="1:45" ht="42" customHeight="1">
      <c r="A64" s="1967" t="s">
        <v>106</v>
      </c>
      <c r="B64" s="1555"/>
      <c r="C64" s="261" t="s">
        <v>107</v>
      </c>
      <c r="D64" s="261" t="s">
        <v>108</v>
      </c>
      <c r="E64" s="261" t="s">
        <v>28</v>
      </c>
      <c r="F64" s="261" t="s">
        <v>109</v>
      </c>
      <c r="G64" s="256" t="s">
        <v>110</v>
      </c>
      <c r="H64" s="1935" t="s">
        <v>111</v>
      </c>
      <c r="I64" s="1937"/>
      <c r="J64" s="261" t="s">
        <v>63</v>
      </c>
      <c r="K64" s="261" t="s">
        <v>64</v>
      </c>
      <c r="L64" s="261" t="s">
        <v>65</v>
      </c>
      <c r="M64" s="261" t="s">
        <v>66</v>
      </c>
      <c r="N64" s="261" t="s">
        <v>67</v>
      </c>
      <c r="O64" s="261" t="s">
        <v>68</v>
      </c>
      <c r="P64" s="909" t="s">
        <v>69</v>
      </c>
      <c r="Q64" s="261" t="s">
        <v>70</v>
      </c>
      <c r="R64" s="261" t="s">
        <v>71</v>
      </c>
      <c r="S64" s="261" t="s">
        <v>72</v>
      </c>
      <c r="T64" s="261" t="s">
        <v>73</v>
      </c>
      <c r="U64" s="261" t="s">
        <v>74</v>
      </c>
      <c r="V64" s="261" t="s">
        <v>75</v>
      </c>
      <c r="W64" s="261" t="s">
        <v>76</v>
      </c>
      <c r="X64" s="261" t="s">
        <v>77</v>
      </c>
      <c r="Y64" s="1935" t="s">
        <v>112</v>
      </c>
      <c r="Z64" s="1936"/>
      <c r="AA64" s="1937"/>
      <c r="AB64" s="1935" t="s">
        <v>116</v>
      </c>
      <c r="AC64" s="1936"/>
      <c r="AD64" s="1937"/>
      <c r="AE64" s="1935" t="s">
        <v>120</v>
      </c>
      <c r="AF64" s="1936"/>
      <c r="AG64" s="1937"/>
      <c r="AH64" s="1935" t="s">
        <v>740</v>
      </c>
      <c r="AI64" s="1936"/>
      <c r="AJ64" s="1954"/>
      <c r="AK64" s="264"/>
      <c r="AL64" s="264"/>
      <c r="AM64" s="264"/>
      <c r="AN64" s="264"/>
      <c r="AO64" s="264"/>
      <c r="AP64" s="264"/>
      <c r="AQ64" s="264"/>
      <c r="AR64" s="264"/>
      <c r="AS64" s="264"/>
    </row>
    <row r="65" spans="1:45" ht="34.5" customHeight="1">
      <c r="A65" s="1733"/>
      <c r="B65" s="1548"/>
      <c r="C65" s="2052" t="s">
        <v>2076</v>
      </c>
      <c r="D65" s="2049" t="s">
        <v>252</v>
      </c>
      <c r="E65" s="2051">
        <v>1</v>
      </c>
      <c r="F65" s="2049" t="s">
        <v>2225</v>
      </c>
      <c r="G65" s="2054" t="s">
        <v>2010</v>
      </c>
      <c r="H65" s="2044" t="s">
        <v>47</v>
      </c>
      <c r="I65" s="2028"/>
      <c r="J65" s="592"/>
      <c r="K65" s="592"/>
      <c r="L65" s="910">
        <v>0.3</v>
      </c>
      <c r="M65" s="592"/>
      <c r="N65" s="592"/>
      <c r="O65" s="910">
        <v>0.2</v>
      </c>
      <c r="P65" s="896"/>
      <c r="Q65" s="592"/>
      <c r="R65" s="910">
        <v>0.25</v>
      </c>
      <c r="S65" s="592"/>
      <c r="T65" s="592"/>
      <c r="U65" s="910">
        <v>0.25</v>
      </c>
      <c r="V65" s="524">
        <f t="shared" ref="V65:V66" si="13">SUM(J65:U65)</f>
        <v>1</v>
      </c>
      <c r="W65" s="1964">
        <v>0.2</v>
      </c>
      <c r="X65" s="524">
        <f>+(V65/V65)*W65</f>
        <v>0.2</v>
      </c>
      <c r="Y65" s="1946" t="s">
        <v>2226</v>
      </c>
      <c r="Z65" s="1577"/>
      <c r="AA65" s="1578"/>
      <c r="AB65" s="1956"/>
      <c r="AC65" s="1577"/>
      <c r="AD65" s="1578"/>
      <c r="AE65" s="1956"/>
      <c r="AF65" s="1577"/>
      <c r="AG65" s="1578"/>
      <c r="AH65" s="1956"/>
      <c r="AI65" s="1577"/>
      <c r="AJ65" s="1747"/>
      <c r="AK65" s="264"/>
      <c r="AL65" s="264"/>
      <c r="AM65" s="264"/>
      <c r="AN65" s="264"/>
      <c r="AO65" s="264"/>
      <c r="AP65" s="264"/>
      <c r="AQ65" s="264"/>
      <c r="AR65" s="264"/>
      <c r="AS65" s="264"/>
    </row>
    <row r="66" spans="1:45" ht="33" customHeight="1">
      <c r="A66" s="1972"/>
      <c r="B66" s="1973"/>
      <c r="C66" s="2053"/>
      <c r="D66" s="2050"/>
      <c r="E66" s="1547"/>
      <c r="F66" s="2050"/>
      <c r="G66" s="2055"/>
      <c r="H66" s="2047" t="s">
        <v>78</v>
      </c>
      <c r="I66" s="2048"/>
      <c r="J66" s="847"/>
      <c r="K66" s="847"/>
      <c r="L66" s="897">
        <v>0.3004</v>
      </c>
      <c r="M66" s="847"/>
      <c r="N66" s="847"/>
      <c r="O66" s="897">
        <v>0.1</v>
      </c>
      <c r="P66" s="867"/>
      <c r="Q66" s="847"/>
      <c r="R66" s="899">
        <v>0.29920000000000002</v>
      </c>
      <c r="S66" s="847"/>
      <c r="T66" s="847"/>
      <c r="U66" s="900"/>
      <c r="V66" s="526">
        <f t="shared" si="13"/>
        <v>0.6996</v>
      </c>
      <c r="W66" s="1558"/>
      <c r="X66" s="524">
        <f>+V66/V65*W65</f>
        <v>0.13992000000000002</v>
      </c>
      <c r="Y66" s="1557"/>
      <c r="Z66" s="1579"/>
      <c r="AA66" s="1580"/>
      <c r="AB66" s="1557"/>
      <c r="AC66" s="1579"/>
      <c r="AD66" s="1580"/>
      <c r="AE66" s="1557"/>
      <c r="AF66" s="1579"/>
      <c r="AG66" s="1580"/>
      <c r="AH66" s="1557"/>
      <c r="AI66" s="1579"/>
      <c r="AJ66" s="1923"/>
      <c r="AK66" s="264"/>
      <c r="AL66" s="264"/>
      <c r="AM66" s="264"/>
      <c r="AN66" s="264"/>
      <c r="AO66" s="264"/>
      <c r="AP66" s="264"/>
      <c r="AQ66" s="264"/>
      <c r="AR66" s="264"/>
      <c r="AS66" s="264"/>
    </row>
    <row r="67" spans="1:45" ht="12.75" customHeight="1">
      <c r="A67" s="1974" t="s">
        <v>2227</v>
      </c>
      <c r="B67" s="2046" t="s">
        <v>34</v>
      </c>
      <c r="C67" s="1754"/>
      <c r="D67" s="1754"/>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c r="AJ67" s="1749"/>
      <c r="AK67" s="264"/>
      <c r="AL67" s="264"/>
      <c r="AM67" s="264"/>
      <c r="AN67" s="264"/>
      <c r="AO67" s="264"/>
      <c r="AP67" s="264"/>
      <c r="AQ67" s="264"/>
      <c r="AR67" s="264"/>
      <c r="AS67" s="264"/>
    </row>
    <row r="68" spans="1:45" ht="25.5" customHeight="1">
      <c r="A68" s="1539"/>
      <c r="B68" s="1922">
        <v>1</v>
      </c>
      <c r="C68" s="2010" t="s">
        <v>2228</v>
      </c>
      <c r="D68" s="1577"/>
      <c r="E68" s="1577"/>
      <c r="F68" s="1577"/>
      <c r="G68" s="1578"/>
      <c r="H68" s="1926" t="s">
        <v>79</v>
      </c>
      <c r="I68" s="527" t="s">
        <v>47</v>
      </c>
      <c r="J68" s="528"/>
      <c r="K68" s="523"/>
      <c r="L68" s="523">
        <v>0.33400000000000002</v>
      </c>
      <c r="M68" s="523"/>
      <c r="N68" s="523"/>
      <c r="O68" s="523"/>
      <c r="P68" s="738"/>
      <c r="Q68" s="523"/>
      <c r="R68" s="672">
        <v>0.33200000000000002</v>
      </c>
      <c r="S68" s="523"/>
      <c r="T68" s="523"/>
      <c r="U68" s="672">
        <v>0.33400000000000002</v>
      </c>
      <c r="V68" s="529">
        <f t="shared" ref="V68:V83" si="14">SUM(J68:U68)</f>
        <v>1</v>
      </c>
      <c r="W68" s="2029">
        <v>0.6</v>
      </c>
      <c r="X68" s="288">
        <f>V68*W68</f>
        <v>0.6</v>
      </c>
      <c r="Y68" s="1946" t="s">
        <v>2229</v>
      </c>
      <c r="Z68" s="1577"/>
      <c r="AA68" s="1578"/>
      <c r="AB68" s="1922"/>
      <c r="AC68" s="1577"/>
      <c r="AD68" s="1578"/>
      <c r="AE68" s="1946" t="s">
        <v>2230</v>
      </c>
      <c r="AF68" s="1577"/>
      <c r="AG68" s="1578"/>
      <c r="AH68" s="1922"/>
      <c r="AI68" s="1577"/>
      <c r="AJ68" s="1747"/>
      <c r="AK68" s="264"/>
      <c r="AL68" s="264"/>
      <c r="AM68" s="264"/>
      <c r="AN68" s="264"/>
      <c r="AO68" s="264"/>
      <c r="AP68" s="264"/>
      <c r="AQ68" s="264"/>
      <c r="AR68" s="264"/>
      <c r="AS68" s="264"/>
    </row>
    <row r="69" spans="1:45" ht="48.75" customHeight="1">
      <c r="A69" s="1539"/>
      <c r="B69" s="1557"/>
      <c r="C69" s="1557"/>
      <c r="D69" s="1579"/>
      <c r="E69" s="1579"/>
      <c r="F69" s="1579"/>
      <c r="G69" s="1580"/>
      <c r="H69" s="1930"/>
      <c r="I69" s="531" t="s">
        <v>48</v>
      </c>
      <c r="J69" s="532"/>
      <c r="K69" s="525"/>
      <c r="L69" s="939">
        <v>0.33400000000000002</v>
      </c>
      <c r="M69" s="525"/>
      <c r="N69" s="525"/>
      <c r="O69" s="525"/>
      <c r="P69" s="881"/>
      <c r="Q69" s="525"/>
      <c r="R69" s="533">
        <v>0.33200000000000002</v>
      </c>
      <c r="S69" s="525"/>
      <c r="T69" s="525"/>
      <c r="U69" s="525"/>
      <c r="V69" s="534">
        <f t="shared" si="14"/>
        <v>0.66600000000000004</v>
      </c>
      <c r="W69" s="2030"/>
      <c r="X69" s="296">
        <f>+V69*W68</f>
        <v>0.39960000000000001</v>
      </c>
      <c r="Y69" s="1557"/>
      <c r="Z69" s="1579"/>
      <c r="AA69" s="1580"/>
      <c r="AB69" s="1557"/>
      <c r="AC69" s="1579"/>
      <c r="AD69" s="1580"/>
      <c r="AE69" s="1557"/>
      <c r="AF69" s="1579"/>
      <c r="AG69" s="1580"/>
      <c r="AH69" s="1557"/>
      <c r="AI69" s="1579"/>
      <c r="AJ69" s="1923"/>
      <c r="AK69" s="264"/>
      <c r="AL69" s="264"/>
      <c r="AM69" s="264"/>
      <c r="AN69" s="264"/>
      <c r="AO69" s="264"/>
      <c r="AP69" s="264"/>
      <c r="AQ69" s="264"/>
      <c r="AR69" s="264"/>
      <c r="AS69" s="264"/>
    </row>
    <row r="70" spans="1:45" ht="25.5" customHeight="1">
      <c r="A70" s="1539"/>
      <c r="B70" s="1922">
        <v>4</v>
      </c>
      <c r="C70" s="2010" t="s">
        <v>2231</v>
      </c>
      <c r="D70" s="1577"/>
      <c r="E70" s="1577"/>
      <c r="F70" s="1577"/>
      <c r="G70" s="1578"/>
      <c r="H70" s="1926" t="s">
        <v>79</v>
      </c>
      <c r="I70" s="527" t="s">
        <v>47</v>
      </c>
      <c r="J70" s="528"/>
      <c r="K70" s="523"/>
      <c r="L70" s="523">
        <v>0.25</v>
      </c>
      <c r="M70" s="523"/>
      <c r="N70" s="523"/>
      <c r="O70" s="523">
        <v>0.25</v>
      </c>
      <c r="P70" s="738"/>
      <c r="Q70" s="523"/>
      <c r="R70" s="523">
        <v>0.25</v>
      </c>
      <c r="S70" s="523"/>
      <c r="T70" s="523"/>
      <c r="U70" s="523">
        <v>0.25</v>
      </c>
      <c r="V70" s="529">
        <f t="shared" si="14"/>
        <v>1</v>
      </c>
      <c r="W70" s="2029">
        <v>0.4</v>
      </c>
      <c r="X70" s="288">
        <f>V70*W70</f>
        <v>0.4</v>
      </c>
      <c r="Y70" s="1946" t="s">
        <v>2232</v>
      </c>
      <c r="Z70" s="1577"/>
      <c r="AA70" s="1578"/>
      <c r="AB70" s="1922"/>
      <c r="AC70" s="1577"/>
      <c r="AD70" s="1578"/>
      <c r="AE70" s="1946" t="s">
        <v>2233</v>
      </c>
      <c r="AF70" s="1577"/>
      <c r="AG70" s="1578"/>
      <c r="AH70" s="1922"/>
      <c r="AI70" s="1577"/>
      <c r="AJ70" s="1747"/>
      <c r="AK70" s="264"/>
      <c r="AL70" s="264"/>
      <c r="AM70" s="264"/>
      <c r="AN70" s="264"/>
      <c r="AO70" s="264"/>
      <c r="AP70" s="264"/>
      <c r="AQ70" s="264"/>
      <c r="AR70" s="264"/>
      <c r="AS70" s="264"/>
    </row>
    <row r="71" spans="1:45" ht="27.75" customHeight="1">
      <c r="A71" s="1539"/>
      <c r="B71" s="1557"/>
      <c r="C71" s="1557"/>
      <c r="D71" s="1579"/>
      <c r="E71" s="1579"/>
      <c r="F71" s="1579"/>
      <c r="G71" s="1580"/>
      <c r="H71" s="1930"/>
      <c r="I71" s="531" t="s">
        <v>48</v>
      </c>
      <c r="J71" s="532"/>
      <c r="K71" s="525"/>
      <c r="L71" s="939">
        <v>0.25</v>
      </c>
      <c r="M71" s="525"/>
      <c r="N71" s="525"/>
      <c r="O71" s="902">
        <v>0.25</v>
      </c>
      <c r="P71" s="881"/>
      <c r="Q71" s="525"/>
      <c r="R71" s="533">
        <v>0.25</v>
      </c>
      <c r="S71" s="525"/>
      <c r="T71" s="525"/>
      <c r="U71" s="525"/>
      <c r="V71" s="534">
        <f t="shared" si="14"/>
        <v>0.75</v>
      </c>
      <c r="W71" s="2030"/>
      <c r="X71" s="296">
        <f>+V71*W70</f>
        <v>0.30000000000000004</v>
      </c>
      <c r="Y71" s="1557"/>
      <c r="Z71" s="1579"/>
      <c r="AA71" s="1580"/>
      <c r="AB71" s="1557"/>
      <c r="AC71" s="1579"/>
      <c r="AD71" s="1580"/>
      <c r="AE71" s="1557"/>
      <c r="AF71" s="1579"/>
      <c r="AG71" s="1580"/>
      <c r="AH71" s="1557"/>
      <c r="AI71" s="1579"/>
      <c r="AJ71" s="1923"/>
      <c r="AK71" s="264"/>
      <c r="AL71" s="264"/>
      <c r="AM71" s="264"/>
      <c r="AN71" s="264"/>
      <c r="AO71" s="264"/>
      <c r="AP71" s="264"/>
      <c r="AQ71" s="264"/>
      <c r="AR71" s="264"/>
      <c r="AS71" s="264"/>
    </row>
    <row r="72" spans="1:45" ht="12.75" hidden="1" customHeight="1">
      <c r="A72" s="1539"/>
      <c r="B72" s="1922">
        <v>3</v>
      </c>
      <c r="C72" s="1928"/>
      <c r="D72" s="1577"/>
      <c r="E72" s="1577"/>
      <c r="F72" s="1577"/>
      <c r="G72" s="1578"/>
      <c r="H72" s="1926" t="s">
        <v>79</v>
      </c>
      <c r="I72" s="527" t="s">
        <v>47</v>
      </c>
      <c r="J72" s="528"/>
      <c r="K72" s="523"/>
      <c r="L72" s="523">
        <v>0.25</v>
      </c>
      <c r="M72" s="523"/>
      <c r="N72" s="523"/>
      <c r="O72" s="523"/>
      <c r="P72" s="738"/>
      <c r="Q72" s="523"/>
      <c r="R72" s="523"/>
      <c r="S72" s="523"/>
      <c r="T72" s="523"/>
      <c r="U72" s="523"/>
      <c r="V72" s="529">
        <f t="shared" si="14"/>
        <v>0.25</v>
      </c>
      <c r="W72" s="2029"/>
      <c r="X72" s="288">
        <f>V72*W72</f>
        <v>0</v>
      </c>
      <c r="Y72" s="1922"/>
      <c r="Z72" s="1577"/>
      <c r="AA72" s="1578"/>
      <c r="AB72" s="1922"/>
      <c r="AC72" s="1577"/>
      <c r="AD72" s="1578"/>
      <c r="AE72" s="1922"/>
      <c r="AF72" s="1577"/>
      <c r="AG72" s="1578"/>
      <c r="AH72" s="1922"/>
      <c r="AI72" s="1577"/>
      <c r="AJ72" s="1747"/>
      <c r="AK72" s="264"/>
      <c r="AL72" s="264"/>
      <c r="AM72" s="264"/>
      <c r="AN72" s="264"/>
      <c r="AO72" s="264"/>
      <c r="AP72" s="264"/>
      <c r="AQ72" s="264"/>
      <c r="AR72" s="264"/>
      <c r="AS72" s="264"/>
    </row>
    <row r="73" spans="1:45" ht="12.75" hidden="1" customHeight="1">
      <c r="A73" s="1539"/>
      <c r="B73" s="1557"/>
      <c r="C73" s="1557"/>
      <c r="D73" s="1579"/>
      <c r="E73" s="1579"/>
      <c r="F73" s="1579"/>
      <c r="G73" s="1580"/>
      <c r="H73" s="1930"/>
      <c r="I73" s="531" t="s">
        <v>48</v>
      </c>
      <c r="J73" s="537"/>
      <c r="K73" s="539"/>
      <c r="L73" s="523">
        <v>0.25</v>
      </c>
      <c r="M73" s="539"/>
      <c r="N73" s="539"/>
      <c r="O73" s="539"/>
      <c r="P73" s="643"/>
      <c r="Q73" s="539"/>
      <c r="R73" s="539"/>
      <c r="S73" s="539"/>
      <c r="T73" s="539"/>
      <c r="U73" s="539"/>
      <c r="V73" s="540">
        <f t="shared" si="14"/>
        <v>0.25</v>
      </c>
      <c r="W73" s="2030"/>
      <c r="X73" s="296">
        <f>+V73*W72</f>
        <v>0</v>
      </c>
      <c r="Y73" s="1557"/>
      <c r="Z73" s="1579"/>
      <c r="AA73" s="1580"/>
      <c r="AB73" s="1557"/>
      <c r="AC73" s="1579"/>
      <c r="AD73" s="1580"/>
      <c r="AE73" s="1557"/>
      <c r="AF73" s="1579"/>
      <c r="AG73" s="1580"/>
      <c r="AH73" s="1557"/>
      <c r="AI73" s="1579"/>
      <c r="AJ73" s="1923"/>
      <c r="AK73" s="264"/>
      <c r="AL73" s="264"/>
      <c r="AM73" s="264"/>
      <c r="AN73" s="264"/>
      <c r="AO73" s="264"/>
      <c r="AP73" s="264"/>
      <c r="AQ73" s="264"/>
      <c r="AR73" s="264"/>
      <c r="AS73" s="264"/>
    </row>
    <row r="74" spans="1:45" ht="12.75" hidden="1" customHeight="1">
      <c r="A74" s="1539"/>
      <c r="B74" s="1922">
        <v>4</v>
      </c>
      <c r="C74" s="1928"/>
      <c r="D74" s="1577"/>
      <c r="E74" s="1577"/>
      <c r="F74" s="1577"/>
      <c r="G74" s="1578"/>
      <c r="H74" s="1926" t="s">
        <v>79</v>
      </c>
      <c r="I74" s="527" t="s">
        <v>47</v>
      </c>
      <c r="J74" s="528"/>
      <c r="K74" s="523"/>
      <c r="L74" s="523">
        <v>0.25</v>
      </c>
      <c r="M74" s="523"/>
      <c r="N74" s="523"/>
      <c r="O74" s="523"/>
      <c r="P74" s="738"/>
      <c r="Q74" s="523"/>
      <c r="R74" s="523"/>
      <c r="S74" s="523"/>
      <c r="T74" s="523"/>
      <c r="U74" s="523"/>
      <c r="V74" s="529">
        <f t="shared" si="14"/>
        <v>0.25</v>
      </c>
      <c r="W74" s="2029"/>
      <c r="X74" s="288">
        <f>V74*W74</f>
        <v>0</v>
      </c>
      <c r="Y74" s="1922"/>
      <c r="Z74" s="1577"/>
      <c r="AA74" s="1578"/>
      <c r="AB74" s="1922"/>
      <c r="AC74" s="1577"/>
      <c r="AD74" s="1578"/>
      <c r="AE74" s="1922"/>
      <c r="AF74" s="1577"/>
      <c r="AG74" s="1578"/>
      <c r="AH74" s="1922"/>
      <c r="AI74" s="1577"/>
      <c r="AJ74" s="1747"/>
      <c r="AK74" s="264"/>
      <c r="AL74" s="264"/>
      <c r="AM74" s="264"/>
      <c r="AN74" s="264"/>
      <c r="AO74" s="264"/>
      <c r="AP74" s="264"/>
      <c r="AQ74" s="264"/>
      <c r="AR74" s="264"/>
      <c r="AS74" s="264"/>
    </row>
    <row r="75" spans="1:45" ht="12.75" hidden="1" customHeight="1">
      <c r="A75" s="1539"/>
      <c r="B75" s="1557"/>
      <c r="C75" s="1557"/>
      <c r="D75" s="1579"/>
      <c r="E75" s="1579"/>
      <c r="F75" s="1579"/>
      <c r="G75" s="1580"/>
      <c r="H75" s="1930"/>
      <c r="I75" s="531" t="s">
        <v>48</v>
      </c>
      <c r="J75" s="537"/>
      <c r="K75" s="539"/>
      <c r="L75" s="523">
        <v>0.25</v>
      </c>
      <c r="M75" s="539"/>
      <c r="N75" s="539"/>
      <c r="O75" s="539"/>
      <c r="P75" s="643"/>
      <c r="Q75" s="539"/>
      <c r="R75" s="539"/>
      <c r="S75" s="539"/>
      <c r="T75" s="539"/>
      <c r="U75" s="539"/>
      <c r="V75" s="540">
        <f t="shared" si="14"/>
        <v>0.25</v>
      </c>
      <c r="W75" s="2030"/>
      <c r="X75" s="296">
        <f>+V75*W74</f>
        <v>0</v>
      </c>
      <c r="Y75" s="1557"/>
      <c r="Z75" s="1579"/>
      <c r="AA75" s="1580"/>
      <c r="AB75" s="1557"/>
      <c r="AC75" s="1579"/>
      <c r="AD75" s="1580"/>
      <c r="AE75" s="1557"/>
      <c r="AF75" s="1579"/>
      <c r="AG75" s="1580"/>
      <c r="AH75" s="1557"/>
      <c r="AI75" s="1579"/>
      <c r="AJ75" s="1923"/>
      <c r="AK75" s="264"/>
      <c r="AL75" s="264"/>
      <c r="AM75" s="264"/>
      <c r="AN75" s="264"/>
      <c r="AO75" s="264"/>
      <c r="AP75" s="264"/>
      <c r="AQ75" s="264"/>
      <c r="AR75" s="264"/>
      <c r="AS75" s="264"/>
    </row>
    <row r="76" spans="1:45" ht="12.75" hidden="1" customHeight="1">
      <c r="A76" s="1539"/>
      <c r="B76" s="1922">
        <v>5</v>
      </c>
      <c r="C76" s="1928"/>
      <c r="D76" s="1577"/>
      <c r="E76" s="1577"/>
      <c r="F76" s="1577"/>
      <c r="G76" s="1578"/>
      <c r="H76" s="1926" t="s">
        <v>79</v>
      </c>
      <c r="I76" s="527" t="s">
        <v>47</v>
      </c>
      <c r="J76" s="528"/>
      <c r="K76" s="523"/>
      <c r="L76" s="523">
        <v>0.25</v>
      </c>
      <c r="M76" s="523"/>
      <c r="N76" s="523"/>
      <c r="O76" s="523"/>
      <c r="P76" s="738"/>
      <c r="Q76" s="523"/>
      <c r="R76" s="523"/>
      <c r="S76" s="523"/>
      <c r="T76" s="523"/>
      <c r="U76" s="523"/>
      <c r="V76" s="529">
        <f t="shared" si="14"/>
        <v>0.25</v>
      </c>
      <c r="W76" s="2029"/>
      <c r="X76" s="288">
        <f>V76*W76</f>
        <v>0</v>
      </c>
      <c r="Y76" s="1922"/>
      <c r="Z76" s="1577"/>
      <c r="AA76" s="1578"/>
      <c r="AB76" s="1922"/>
      <c r="AC76" s="1577"/>
      <c r="AD76" s="1578"/>
      <c r="AE76" s="1922"/>
      <c r="AF76" s="1577"/>
      <c r="AG76" s="1578"/>
      <c r="AH76" s="1922"/>
      <c r="AI76" s="1577"/>
      <c r="AJ76" s="1747"/>
      <c r="AK76" s="264"/>
      <c r="AL76" s="264"/>
      <c r="AM76" s="264"/>
      <c r="AN76" s="264"/>
      <c r="AO76" s="264"/>
      <c r="AP76" s="264"/>
      <c r="AQ76" s="264"/>
      <c r="AR76" s="264"/>
      <c r="AS76" s="264"/>
    </row>
    <row r="77" spans="1:45" ht="12.75" hidden="1" customHeight="1">
      <c r="A77" s="1539"/>
      <c r="B77" s="1557"/>
      <c r="C77" s="1557"/>
      <c r="D77" s="1579"/>
      <c r="E77" s="1579"/>
      <c r="F77" s="1579"/>
      <c r="G77" s="1580"/>
      <c r="H77" s="1930"/>
      <c r="I77" s="531" t="s">
        <v>48</v>
      </c>
      <c r="J77" s="537"/>
      <c r="K77" s="539"/>
      <c r="L77" s="523">
        <v>0.25</v>
      </c>
      <c r="M77" s="539"/>
      <c r="N77" s="539"/>
      <c r="O77" s="539"/>
      <c r="P77" s="643"/>
      <c r="Q77" s="539"/>
      <c r="R77" s="539"/>
      <c r="S77" s="539"/>
      <c r="T77" s="539"/>
      <c r="U77" s="539"/>
      <c r="V77" s="540">
        <f t="shared" si="14"/>
        <v>0.25</v>
      </c>
      <c r="W77" s="2030"/>
      <c r="X77" s="296">
        <f>+V77*W76</f>
        <v>0</v>
      </c>
      <c r="Y77" s="1557"/>
      <c r="Z77" s="1579"/>
      <c r="AA77" s="1580"/>
      <c r="AB77" s="1557"/>
      <c r="AC77" s="1579"/>
      <c r="AD77" s="1580"/>
      <c r="AE77" s="1557"/>
      <c r="AF77" s="1579"/>
      <c r="AG77" s="1580"/>
      <c r="AH77" s="1557"/>
      <c r="AI77" s="1579"/>
      <c r="AJ77" s="1923"/>
      <c r="AK77" s="264"/>
      <c r="AL77" s="264"/>
      <c r="AM77" s="264"/>
      <c r="AN77" s="264"/>
      <c r="AO77" s="264"/>
      <c r="AP77" s="264"/>
      <c r="AQ77" s="264"/>
      <c r="AR77" s="264"/>
      <c r="AS77" s="264"/>
    </row>
    <row r="78" spans="1:45" ht="12.75" hidden="1" customHeight="1">
      <c r="A78" s="1539"/>
      <c r="B78" s="1922">
        <v>6</v>
      </c>
      <c r="C78" s="2023"/>
      <c r="D78" s="1577"/>
      <c r="E78" s="1577"/>
      <c r="F78" s="1577"/>
      <c r="G78" s="1578"/>
      <c r="H78" s="1926" t="s">
        <v>79</v>
      </c>
      <c r="I78" s="527" t="s">
        <v>47</v>
      </c>
      <c r="J78" s="528"/>
      <c r="K78" s="523"/>
      <c r="L78" s="523">
        <v>0.25</v>
      </c>
      <c r="M78" s="523"/>
      <c r="N78" s="523"/>
      <c r="O78" s="523"/>
      <c r="P78" s="738"/>
      <c r="Q78" s="523"/>
      <c r="R78" s="523"/>
      <c r="S78" s="523"/>
      <c r="T78" s="523"/>
      <c r="U78" s="523"/>
      <c r="V78" s="529">
        <f t="shared" si="14"/>
        <v>0.25</v>
      </c>
      <c r="W78" s="2029"/>
      <c r="X78" s="288">
        <f>V78*W78</f>
        <v>0</v>
      </c>
      <c r="Y78" s="1922"/>
      <c r="Z78" s="1577"/>
      <c r="AA78" s="1578"/>
      <c r="AB78" s="1922"/>
      <c r="AC78" s="1577"/>
      <c r="AD78" s="1578"/>
      <c r="AE78" s="1922"/>
      <c r="AF78" s="1577"/>
      <c r="AG78" s="1578"/>
      <c r="AH78" s="1922"/>
      <c r="AI78" s="1577"/>
      <c r="AJ78" s="1747"/>
      <c r="AK78" s="264"/>
      <c r="AL78" s="264"/>
      <c r="AM78" s="264"/>
      <c r="AN78" s="264"/>
      <c r="AO78" s="264"/>
      <c r="AP78" s="264"/>
      <c r="AQ78" s="264"/>
      <c r="AR78" s="264"/>
      <c r="AS78" s="264"/>
    </row>
    <row r="79" spans="1:45" ht="12.75" hidden="1" customHeight="1">
      <c r="A79" s="1539"/>
      <c r="B79" s="1557"/>
      <c r="C79" s="1557"/>
      <c r="D79" s="1579"/>
      <c r="E79" s="1579"/>
      <c r="F79" s="1579"/>
      <c r="G79" s="1580"/>
      <c r="H79" s="1930"/>
      <c r="I79" s="531" t="s">
        <v>48</v>
      </c>
      <c r="J79" s="537"/>
      <c r="K79" s="539"/>
      <c r="L79" s="523">
        <v>0.25</v>
      </c>
      <c r="M79" s="539"/>
      <c r="N79" s="539"/>
      <c r="O79" s="539"/>
      <c r="P79" s="643"/>
      <c r="Q79" s="539"/>
      <c r="R79" s="539"/>
      <c r="S79" s="539"/>
      <c r="T79" s="539"/>
      <c r="U79" s="539"/>
      <c r="V79" s="540">
        <f t="shared" si="14"/>
        <v>0.25</v>
      </c>
      <c r="W79" s="2030"/>
      <c r="X79" s="296">
        <f>+V79*W78</f>
        <v>0</v>
      </c>
      <c r="Y79" s="1557"/>
      <c r="Z79" s="1579"/>
      <c r="AA79" s="1580"/>
      <c r="AB79" s="1557"/>
      <c r="AC79" s="1579"/>
      <c r="AD79" s="1580"/>
      <c r="AE79" s="1557"/>
      <c r="AF79" s="1579"/>
      <c r="AG79" s="1580"/>
      <c r="AH79" s="1557"/>
      <c r="AI79" s="1579"/>
      <c r="AJ79" s="1923"/>
      <c r="AK79" s="264"/>
      <c r="AL79" s="264"/>
      <c r="AM79" s="264"/>
      <c r="AN79" s="264"/>
      <c r="AO79" s="264"/>
      <c r="AP79" s="264"/>
      <c r="AQ79" s="264"/>
      <c r="AR79" s="264"/>
      <c r="AS79" s="264"/>
    </row>
    <row r="80" spans="1:45" ht="12.75" hidden="1" customHeight="1">
      <c r="A80" s="1539"/>
      <c r="B80" s="1922">
        <v>7</v>
      </c>
      <c r="C80" s="2023"/>
      <c r="D80" s="1577"/>
      <c r="E80" s="1577"/>
      <c r="F80" s="1577"/>
      <c r="G80" s="1578"/>
      <c r="H80" s="1926" t="s">
        <v>79</v>
      </c>
      <c r="I80" s="527" t="s">
        <v>47</v>
      </c>
      <c r="J80" s="528"/>
      <c r="K80" s="523"/>
      <c r="L80" s="523">
        <v>0.25</v>
      </c>
      <c r="M80" s="523"/>
      <c r="N80" s="523"/>
      <c r="O80" s="523"/>
      <c r="P80" s="738"/>
      <c r="Q80" s="523"/>
      <c r="R80" s="523"/>
      <c r="S80" s="523"/>
      <c r="T80" s="523"/>
      <c r="U80" s="523"/>
      <c r="V80" s="529">
        <f t="shared" si="14"/>
        <v>0.25</v>
      </c>
      <c r="W80" s="2029"/>
      <c r="X80" s="288">
        <f>V80*W80</f>
        <v>0</v>
      </c>
      <c r="Y80" s="1922"/>
      <c r="Z80" s="1577"/>
      <c r="AA80" s="1578"/>
      <c r="AB80" s="1922"/>
      <c r="AC80" s="1577"/>
      <c r="AD80" s="1578"/>
      <c r="AE80" s="1922"/>
      <c r="AF80" s="1577"/>
      <c r="AG80" s="1578"/>
      <c r="AH80" s="1922"/>
      <c r="AI80" s="1577"/>
      <c r="AJ80" s="1747"/>
      <c r="AK80" s="264"/>
      <c r="AL80" s="264"/>
      <c r="AM80" s="264"/>
      <c r="AN80" s="264"/>
      <c r="AO80" s="264"/>
      <c r="AP80" s="264"/>
      <c r="AQ80" s="264"/>
      <c r="AR80" s="264"/>
      <c r="AS80" s="264"/>
    </row>
    <row r="81" spans="1:45" ht="12.75" hidden="1" customHeight="1">
      <c r="A81" s="1539"/>
      <c r="B81" s="1557"/>
      <c r="C81" s="1557"/>
      <c r="D81" s="1579"/>
      <c r="E81" s="1579"/>
      <c r="F81" s="1579"/>
      <c r="G81" s="1580"/>
      <c r="H81" s="1930"/>
      <c r="I81" s="531" t="s">
        <v>48</v>
      </c>
      <c r="J81" s="537"/>
      <c r="K81" s="539"/>
      <c r="L81" s="523">
        <v>0.25</v>
      </c>
      <c r="M81" s="539"/>
      <c r="N81" s="539"/>
      <c r="O81" s="539"/>
      <c r="P81" s="643"/>
      <c r="Q81" s="539"/>
      <c r="R81" s="539"/>
      <c r="S81" s="539"/>
      <c r="T81" s="539"/>
      <c r="U81" s="539"/>
      <c r="V81" s="540">
        <f t="shared" si="14"/>
        <v>0.25</v>
      </c>
      <c r="W81" s="2030"/>
      <c r="X81" s="296">
        <f>+V81*W80</f>
        <v>0</v>
      </c>
      <c r="Y81" s="1557"/>
      <c r="Z81" s="1579"/>
      <c r="AA81" s="1580"/>
      <c r="AB81" s="1557"/>
      <c r="AC81" s="1579"/>
      <c r="AD81" s="1580"/>
      <c r="AE81" s="1557"/>
      <c r="AF81" s="1579"/>
      <c r="AG81" s="1580"/>
      <c r="AH81" s="1557"/>
      <c r="AI81" s="1579"/>
      <c r="AJ81" s="1923"/>
      <c r="AK81" s="264"/>
      <c r="AL81" s="264"/>
      <c r="AM81" s="264"/>
      <c r="AN81" s="264"/>
      <c r="AO81" s="264"/>
      <c r="AP81" s="264"/>
      <c r="AQ81" s="264"/>
      <c r="AR81" s="264"/>
      <c r="AS81" s="264"/>
    </row>
    <row r="82" spans="1:45" ht="12.75" customHeight="1">
      <c r="A82" s="1539"/>
      <c r="B82" s="1944" t="s">
        <v>85</v>
      </c>
      <c r="C82" s="1577"/>
      <c r="D82" s="1577"/>
      <c r="E82" s="1577"/>
      <c r="F82" s="1577"/>
      <c r="G82" s="1578"/>
      <c r="H82" s="2033" t="s">
        <v>79</v>
      </c>
      <c r="I82" s="541" t="s">
        <v>47</v>
      </c>
      <c r="J82" s="542">
        <f t="shared" ref="J82:K82" si="15">+J68*$W68+J70*$W70+J72*$W72+J74*$W74+J76*$W76+J78*$W78+J80*$W80</f>
        <v>0</v>
      </c>
      <c r="K82" s="542">
        <f t="shared" si="15"/>
        <v>0</v>
      </c>
      <c r="L82" s="523">
        <v>0.25</v>
      </c>
      <c r="M82" s="542">
        <f t="shared" ref="M82:U82" si="16">+M68*$W68+M70*$W70+M72*$W72+M74*$W74+M76*$W76+M78*$W78+M80*$W80</f>
        <v>0</v>
      </c>
      <c r="N82" s="542">
        <f t="shared" si="16"/>
        <v>0</v>
      </c>
      <c r="O82" s="542">
        <f t="shared" si="16"/>
        <v>0.1</v>
      </c>
      <c r="P82" s="738">
        <f t="shared" si="16"/>
        <v>0</v>
      </c>
      <c r="Q82" s="542">
        <f t="shared" si="16"/>
        <v>0</v>
      </c>
      <c r="R82" s="542">
        <f t="shared" si="16"/>
        <v>0.29920000000000002</v>
      </c>
      <c r="S82" s="542">
        <f t="shared" si="16"/>
        <v>0</v>
      </c>
      <c r="T82" s="542">
        <f t="shared" si="16"/>
        <v>0</v>
      </c>
      <c r="U82" s="542">
        <f t="shared" si="16"/>
        <v>0.3004</v>
      </c>
      <c r="V82" s="529">
        <f t="shared" si="14"/>
        <v>0.9496</v>
      </c>
      <c r="W82" s="2039">
        <f>SUM(W68:W81)</f>
        <v>1</v>
      </c>
      <c r="X82" s="288">
        <f>V82*W82</f>
        <v>0.9496</v>
      </c>
      <c r="Y82" s="1924"/>
      <c r="Z82" s="1577"/>
      <c r="AA82" s="1578"/>
      <c r="AB82" s="1924"/>
      <c r="AC82" s="1577"/>
      <c r="AD82" s="1578"/>
      <c r="AE82" s="1924"/>
      <c r="AF82" s="1577"/>
      <c r="AG82" s="1578"/>
      <c r="AH82" s="1924"/>
      <c r="AI82" s="1577"/>
      <c r="AJ82" s="1747"/>
      <c r="AK82" s="264"/>
      <c r="AL82" s="264"/>
      <c r="AM82" s="264"/>
      <c r="AN82" s="264"/>
      <c r="AO82" s="264"/>
      <c r="AP82" s="264"/>
      <c r="AQ82" s="264"/>
      <c r="AR82" s="264"/>
      <c r="AS82" s="264"/>
    </row>
    <row r="83" spans="1:45" ht="12.75" customHeight="1">
      <c r="A83" s="1540"/>
      <c r="B83" s="1537"/>
      <c r="C83" s="1550"/>
      <c r="D83" s="1550"/>
      <c r="E83" s="1550"/>
      <c r="F83" s="1550"/>
      <c r="G83" s="1551"/>
      <c r="H83" s="2038"/>
      <c r="I83" s="556" t="s">
        <v>48</v>
      </c>
      <c r="J83" s="557">
        <f t="shared" ref="J83:U83" si="17">+J69*$W68+J71*$W70+J73*$W72+J75*$W74+J77*$W76+J79*$W78+J81*$W80</f>
        <v>0</v>
      </c>
      <c r="K83" s="557">
        <f t="shared" si="17"/>
        <v>0</v>
      </c>
      <c r="L83" s="557">
        <f t="shared" si="17"/>
        <v>0.3004</v>
      </c>
      <c r="M83" s="557">
        <f t="shared" si="17"/>
        <v>0</v>
      </c>
      <c r="N83" s="557">
        <f t="shared" si="17"/>
        <v>0</v>
      </c>
      <c r="O83" s="557">
        <f t="shared" si="17"/>
        <v>0.1</v>
      </c>
      <c r="P83" s="908">
        <f t="shared" si="17"/>
        <v>0</v>
      </c>
      <c r="Q83" s="557">
        <f t="shared" si="17"/>
        <v>0</v>
      </c>
      <c r="R83" s="557">
        <f t="shared" si="17"/>
        <v>0.29920000000000002</v>
      </c>
      <c r="S83" s="557">
        <f t="shared" si="17"/>
        <v>0</v>
      </c>
      <c r="T83" s="557">
        <f t="shared" si="17"/>
        <v>0</v>
      </c>
      <c r="U83" s="557">
        <f t="shared" si="17"/>
        <v>0</v>
      </c>
      <c r="V83" s="559">
        <f t="shared" si="14"/>
        <v>0.6996</v>
      </c>
      <c r="W83" s="2040"/>
      <c r="X83" s="560">
        <f>+V83*W82</f>
        <v>0.6996</v>
      </c>
      <c r="Y83" s="1537"/>
      <c r="Z83" s="1550"/>
      <c r="AA83" s="1551"/>
      <c r="AB83" s="1537"/>
      <c r="AC83" s="1550"/>
      <c r="AD83" s="1551"/>
      <c r="AE83" s="1537"/>
      <c r="AF83" s="1550"/>
      <c r="AG83" s="1551"/>
      <c r="AH83" s="1537"/>
      <c r="AI83" s="1550"/>
      <c r="AJ83" s="1721"/>
      <c r="AK83" s="264"/>
      <c r="AL83" s="264"/>
      <c r="AM83" s="264"/>
      <c r="AN83" s="264"/>
      <c r="AO83" s="264"/>
      <c r="AP83" s="264"/>
      <c r="AQ83" s="264"/>
      <c r="AR83" s="264"/>
      <c r="AS83" s="264"/>
    </row>
    <row r="84" spans="1:45" ht="12.75" customHeight="1">
      <c r="A84" s="264"/>
      <c r="B84" s="264"/>
      <c r="C84" s="264"/>
      <c r="D84" s="264"/>
      <c r="E84" s="264"/>
      <c r="F84" s="264"/>
      <c r="G84" s="264"/>
      <c r="H84" s="264"/>
      <c r="I84" s="264"/>
      <c r="J84" s="264"/>
      <c r="K84" s="264"/>
      <c r="L84" s="264"/>
      <c r="M84" s="264"/>
      <c r="N84" s="264"/>
      <c r="O84" s="264"/>
      <c r="P84" s="941"/>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row>
    <row r="85" spans="1:45" ht="15.75" customHeight="1">
      <c r="A85" s="69"/>
      <c r="B85" s="69"/>
      <c r="C85" s="69"/>
      <c r="D85" s="69"/>
      <c r="E85" s="69"/>
      <c r="F85" s="69"/>
      <c r="G85" s="69"/>
      <c r="H85" s="69"/>
      <c r="I85" s="69"/>
      <c r="J85" s="69"/>
      <c r="K85" s="69"/>
      <c r="L85" s="69"/>
      <c r="M85" s="69"/>
      <c r="N85" s="69"/>
      <c r="O85" s="69"/>
      <c r="P85" s="942"/>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row>
    <row r="86" spans="1:45" ht="15.75" customHeight="1">
      <c r="A86" s="69"/>
      <c r="B86" s="69"/>
      <c r="C86" s="69"/>
      <c r="D86" s="69"/>
      <c r="E86" s="69"/>
      <c r="F86" s="69"/>
      <c r="G86" s="69"/>
      <c r="H86" s="69"/>
      <c r="I86" s="69"/>
      <c r="J86" s="69"/>
      <c r="K86" s="69"/>
      <c r="L86" s="69"/>
      <c r="M86" s="69"/>
      <c r="N86" s="69"/>
      <c r="O86" s="69"/>
      <c r="P86" s="942"/>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row>
    <row r="87" spans="1:45" ht="15.75" customHeight="1">
      <c r="A87" s="69"/>
      <c r="B87" s="69"/>
      <c r="C87" s="69"/>
      <c r="D87" s="69"/>
      <c r="E87" s="69"/>
      <c r="F87" s="69"/>
      <c r="G87" s="69"/>
      <c r="H87" s="69"/>
      <c r="I87" s="69"/>
      <c r="J87" s="69"/>
      <c r="K87" s="69"/>
      <c r="L87" s="69"/>
      <c r="M87" s="69"/>
      <c r="N87" s="69"/>
      <c r="O87" s="69"/>
      <c r="P87" s="942"/>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row>
    <row r="88" spans="1:45" ht="15.75" customHeight="1">
      <c r="A88" s="69"/>
      <c r="B88" s="69"/>
      <c r="C88" s="69"/>
      <c r="D88" s="69"/>
      <c r="E88" s="69"/>
      <c r="F88" s="69"/>
      <c r="G88" s="69"/>
      <c r="H88" s="69"/>
      <c r="I88" s="69"/>
      <c r="J88" s="69"/>
      <c r="K88" s="69"/>
      <c r="L88" s="69"/>
      <c r="M88" s="69"/>
      <c r="N88" s="69"/>
      <c r="O88" s="69"/>
      <c r="P88" s="942"/>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row>
    <row r="89" spans="1:45" ht="15.75" customHeight="1">
      <c r="A89" s="69"/>
      <c r="B89" s="69"/>
      <c r="C89" s="69"/>
      <c r="D89" s="69"/>
      <c r="E89" s="69"/>
      <c r="F89" s="69"/>
      <c r="G89" s="69"/>
      <c r="H89" s="69"/>
      <c r="I89" s="69"/>
      <c r="J89" s="69"/>
      <c r="K89" s="69"/>
      <c r="L89" s="69"/>
      <c r="M89" s="69"/>
      <c r="N89" s="69"/>
      <c r="O89" s="69"/>
      <c r="P89" s="942"/>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row>
    <row r="90" spans="1:45" ht="15.75" customHeight="1">
      <c r="A90" s="69"/>
      <c r="B90" s="69"/>
      <c r="C90" s="69"/>
      <c r="D90" s="69"/>
      <c r="E90" s="69"/>
      <c r="F90" s="69"/>
      <c r="G90" s="69"/>
      <c r="H90" s="69"/>
      <c r="I90" s="69"/>
      <c r="J90" s="69"/>
      <c r="K90" s="69"/>
      <c r="L90" s="69"/>
      <c r="M90" s="69"/>
      <c r="N90" s="69"/>
      <c r="O90" s="69"/>
      <c r="P90" s="942"/>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row>
    <row r="91" spans="1:45" ht="15.75" customHeight="1">
      <c r="A91" s="69"/>
      <c r="B91" s="69"/>
      <c r="C91" s="69"/>
      <c r="D91" s="69"/>
      <c r="E91" s="69"/>
      <c r="F91" s="69"/>
      <c r="G91" s="69"/>
      <c r="H91" s="69"/>
      <c r="I91" s="69"/>
      <c r="J91" s="69"/>
      <c r="K91" s="69"/>
      <c r="L91" s="69"/>
      <c r="M91" s="69"/>
      <c r="N91" s="69"/>
      <c r="O91" s="69"/>
      <c r="P91" s="942"/>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row>
    <row r="92" spans="1:45" ht="15.75" customHeight="1">
      <c r="A92" s="69"/>
      <c r="B92" s="69"/>
      <c r="C92" s="69"/>
      <c r="D92" s="69"/>
      <c r="E92" s="69"/>
      <c r="F92" s="69"/>
      <c r="G92" s="69"/>
      <c r="H92" s="69"/>
      <c r="I92" s="69"/>
      <c r="J92" s="69"/>
      <c r="K92" s="69"/>
      <c r="L92" s="69"/>
      <c r="M92" s="69"/>
      <c r="N92" s="69"/>
      <c r="O92" s="69"/>
      <c r="P92" s="942"/>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row>
    <row r="93" spans="1:45" ht="15.75" customHeight="1">
      <c r="A93" s="69"/>
      <c r="B93" s="69"/>
      <c r="C93" s="69"/>
      <c r="D93" s="69"/>
      <c r="E93" s="69"/>
      <c r="F93" s="69"/>
      <c r="G93" s="69"/>
      <c r="H93" s="69"/>
      <c r="I93" s="69"/>
      <c r="J93" s="69"/>
      <c r="K93" s="69"/>
      <c r="L93" s="69"/>
      <c r="M93" s="69"/>
      <c r="N93" s="69"/>
      <c r="O93" s="69"/>
      <c r="P93" s="942"/>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row>
    <row r="94" spans="1:45" ht="15.75" customHeight="1">
      <c r="A94" s="69"/>
      <c r="B94" s="69"/>
      <c r="C94" s="69"/>
      <c r="D94" s="69"/>
      <c r="E94" s="69"/>
      <c r="F94" s="69"/>
      <c r="G94" s="69"/>
      <c r="H94" s="69"/>
      <c r="I94" s="69"/>
      <c r="J94" s="69"/>
      <c r="K94" s="69"/>
      <c r="L94" s="69"/>
      <c r="M94" s="69"/>
      <c r="N94" s="69"/>
      <c r="O94" s="69"/>
      <c r="P94" s="942"/>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row>
    <row r="95" spans="1:45" ht="15.75" customHeight="1">
      <c r="A95" s="69"/>
      <c r="B95" s="69"/>
      <c r="C95" s="69"/>
      <c r="D95" s="69"/>
      <c r="E95" s="69"/>
      <c r="F95" s="69"/>
      <c r="G95" s="69"/>
      <c r="H95" s="69"/>
      <c r="I95" s="69"/>
      <c r="J95" s="69"/>
      <c r="K95" s="69"/>
      <c r="L95" s="69"/>
      <c r="M95" s="69"/>
      <c r="N95" s="69"/>
      <c r="O95" s="69"/>
      <c r="P95" s="942"/>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row>
    <row r="96" spans="1:45" ht="15.75" customHeight="1">
      <c r="A96" s="69"/>
      <c r="B96" s="69"/>
      <c r="C96" s="69"/>
      <c r="D96" s="69"/>
      <c r="E96" s="69"/>
      <c r="F96" s="69"/>
      <c r="G96" s="69"/>
      <c r="H96" s="69"/>
      <c r="I96" s="69"/>
      <c r="J96" s="69"/>
      <c r="K96" s="69"/>
      <c r="L96" s="69"/>
      <c r="M96" s="69"/>
      <c r="N96" s="69"/>
      <c r="O96" s="69"/>
      <c r="P96" s="942"/>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row>
    <row r="97" spans="1:45" ht="15.75" customHeight="1">
      <c r="A97" s="69"/>
      <c r="B97" s="69"/>
      <c r="C97" s="69"/>
      <c r="D97" s="69"/>
      <c r="E97" s="69"/>
      <c r="F97" s="69"/>
      <c r="G97" s="69"/>
      <c r="H97" s="69"/>
      <c r="I97" s="69"/>
      <c r="J97" s="69"/>
      <c r="K97" s="69"/>
      <c r="L97" s="69"/>
      <c r="M97" s="69"/>
      <c r="N97" s="69"/>
      <c r="O97" s="69"/>
      <c r="P97" s="942"/>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row>
    <row r="98" spans="1:45" ht="15.75" customHeight="1">
      <c r="A98" s="400"/>
      <c r="B98" s="400"/>
      <c r="C98" s="400"/>
      <c r="D98" s="400"/>
      <c r="E98" s="400"/>
      <c r="F98" s="400"/>
      <c r="G98" s="400"/>
      <c r="H98" s="400"/>
      <c r="I98" s="400"/>
      <c r="J98" s="400"/>
      <c r="K98" s="400"/>
      <c r="L98" s="400"/>
      <c r="M98" s="400"/>
      <c r="N98" s="400"/>
      <c r="O98" s="400"/>
      <c r="P98" s="943"/>
      <c r="Q98" s="400"/>
      <c r="R98" s="400"/>
      <c r="S98" s="400"/>
      <c r="T98" s="400"/>
      <c r="U98" s="400"/>
      <c r="V98" s="400"/>
      <c r="W98" s="400"/>
      <c r="X98" s="400"/>
      <c r="Y98" s="400"/>
      <c r="Z98" s="400"/>
      <c r="AA98" s="400"/>
      <c r="AB98" s="400"/>
      <c r="AC98" s="400"/>
      <c r="AD98" s="400"/>
      <c r="AE98" s="400"/>
      <c r="AF98" s="400"/>
      <c r="AG98" s="400"/>
      <c r="AH98" s="400"/>
      <c r="AI98" s="400"/>
      <c r="AJ98" s="400"/>
      <c r="AK98" s="400"/>
      <c r="AL98" s="400"/>
      <c r="AM98" s="400"/>
      <c r="AN98" s="400"/>
      <c r="AO98" s="400"/>
      <c r="AP98" s="400"/>
      <c r="AQ98" s="400"/>
      <c r="AR98" s="400"/>
      <c r="AS98" s="400"/>
    </row>
    <row r="99" spans="1:45" ht="15.75" customHeight="1">
      <c r="P99" s="944"/>
    </row>
    <row r="100" spans="1:45" ht="15.75" customHeight="1">
      <c r="P100" s="944"/>
    </row>
    <row r="101" spans="1:45" ht="15.75" customHeight="1">
      <c r="P101" s="944"/>
    </row>
    <row r="102" spans="1:45" ht="15.75" customHeight="1">
      <c r="P102" s="944"/>
    </row>
    <row r="103" spans="1:45" ht="15.75" customHeight="1">
      <c r="P103" s="944"/>
    </row>
    <row r="104" spans="1:45" ht="15.75" customHeight="1">
      <c r="P104" s="944"/>
    </row>
    <row r="105" spans="1:45" ht="15.75" customHeight="1">
      <c r="P105" s="944"/>
    </row>
    <row r="106" spans="1:45" ht="15.75" customHeight="1">
      <c r="P106" s="944"/>
    </row>
    <row r="107" spans="1:45" ht="15.75" customHeight="1">
      <c r="P107" s="944"/>
    </row>
    <row r="108" spans="1:45" ht="15.75" customHeight="1">
      <c r="P108" s="944"/>
    </row>
    <row r="109" spans="1:45" ht="15.75" customHeight="1">
      <c r="P109" s="944"/>
    </row>
    <row r="110" spans="1:45" ht="15.75" customHeight="1">
      <c r="P110" s="944"/>
    </row>
    <row r="111" spans="1:45" ht="15.75" customHeight="1">
      <c r="P111" s="944"/>
    </row>
    <row r="112" spans="1:45" ht="15.75" customHeight="1">
      <c r="P112" s="944"/>
    </row>
    <row r="113" spans="16:16" ht="15.75" customHeight="1">
      <c r="P113" s="944"/>
    </row>
    <row r="114" spans="16:16" ht="15.75" customHeight="1">
      <c r="P114" s="944"/>
    </row>
    <row r="115" spans="16:16" ht="15.75" customHeight="1">
      <c r="P115" s="944"/>
    </row>
    <row r="116" spans="16:16" ht="15.75" customHeight="1">
      <c r="P116" s="944"/>
    </row>
    <row r="117" spans="16:16" ht="15.75" customHeight="1">
      <c r="P117" s="944"/>
    </row>
    <row r="118" spans="16:16" ht="15.75" customHeight="1">
      <c r="P118" s="944"/>
    </row>
    <row r="119" spans="16:16" ht="15.75" customHeight="1">
      <c r="P119" s="944"/>
    </row>
    <row r="120" spans="16:16" ht="15.75" customHeight="1">
      <c r="P120" s="944"/>
    </row>
    <row r="121" spans="16:16" ht="15.75" customHeight="1">
      <c r="P121" s="944"/>
    </row>
    <row r="122" spans="16:16" ht="15.75" customHeight="1">
      <c r="P122" s="944"/>
    </row>
    <row r="123" spans="16:16" ht="15.75" customHeight="1">
      <c r="P123" s="944"/>
    </row>
    <row r="124" spans="16:16" ht="15.75" customHeight="1">
      <c r="P124" s="944"/>
    </row>
    <row r="125" spans="16:16" ht="15.75" customHeight="1">
      <c r="P125" s="944"/>
    </row>
    <row r="126" spans="16:16" ht="15.75" customHeight="1">
      <c r="P126" s="944"/>
    </row>
    <row r="127" spans="16:16" ht="15.75" customHeight="1">
      <c r="P127" s="944"/>
    </row>
    <row r="128" spans="16:16" ht="15.75" customHeight="1">
      <c r="P128" s="944"/>
    </row>
    <row r="129" spans="16:16" ht="15.75" customHeight="1">
      <c r="P129" s="944"/>
    </row>
    <row r="130" spans="16:16" ht="15.75" customHeight="1">
      <c r="P130" s="944"/>
    </row>
    <row r="131" spans="16:16" ht="15.75" customHeight="1">
      <c r="P131" s="944"/>
    </row>
    <row r="132" spans="16:16" ht="15.75" customHeight="1">
      <c r="P132" s="944"/>
    </row>
    <row r="133" spans="16:16" ht="15.75" customHeight="1">
      <c r="P133" s="944"/>
    </row>
    <row r="134" spans="16:16" ht="15.75" customHeight="1">
      <c r="P134" s="944"/>
    </row>
    <row r="135" spans="16:16" ht="15.75" customHeight="1">
      <c r="P135" s="944"/>
    </row>
    <row r="136" spans="16:16" ht="15.75" customHeight="1">
      <c r="P136" s="944"/>
    </row>
    <row r="137" spans="16:16" ht="15.75" customHeight="1">
      <c r="P137" s="944"/>
    </row>
    <row r="138" spans="16:16" ht="15.75" customHeight="1">
      <c r="P138" s="944"/>
    </row>
    <row r="139" spans="16:16" ht="15.75" customHeight="1">
      <c r="P139" s="944"/>
    </row>
    <row r="140" spans="16:16" ht="15.75" customHeight="1">
      <c r="P140" s="944"/>
    </row>
    <row r="141" spans="16:16" ht="15.75" customHeight="1">
      <c r="P141" s="944"/>
    </row>
    <row r="142" spans="16:16" ht="15.75" customHeight="1">
      <c r="P142" s="944"/>
    </row>
    <row r="143" spans="16:16" ht="15.75" customHeight="1">
      <c r="P143" s="944"/>
    </row>
    <row r="144" spans="16:16" ht="15.75" customHeight="1">
      <c r="P144" s="944"/>
    </row>
    <row r="145" spans="16:16" ht="15.75" customHeight="1">
      <c r="P145" s="944"/>
    </row>
    <row r="146" spans="16:16" ht="15.75" customHeight="1">
      <c r="P146" s="944"/>
    </row>
    <row r="147" spans="16:16" ht="15.75" customHeight="1">
      <c r="P147" s="944"/>
    </row>
    <row r="148" spans="16:16" ht="15.75" customHeight="1">
      <c r="P148" s="944"/>
    </row>
    <row r="149" spans="16:16" ht="15.75" customHeight="1">
      <c r="P149" s="944"/>
    </row>
    <row r="150" spans="16:16" ht="15.75" customHeight="1">
      <c r="P150" s="944"/>
    </row>
    <row r="151" spans="16:16" ht="15.75" customHeight="1">
      <c r="P151" s="944"/>
    </row>
    <row r="152" spans="16:16" ht="15.75" customHeight="1">
      <c r="P152" s="944"/>
    </row>
    <row r="153" spans="16:16" ht="15.75" customHeight="1">
      <c r="P153" s="944"/>
    </row>
    <row r="154" spans="16:16" ht="15.75" customHeight="1">
      <c r="P154" s="944"/>
    </row>
    <row r="155" spans="16:16" ht="15.75" customHeight="1">
      <c r="P155" s="944"/>
    </row>
    <row r="156" spans="16:16" ht="15.75" customHeight="1">
      <c r="P156" s="944"/>
    </row>
    <row r="157" spans="16:16" ht="15.75" customHeight="1">
      <c r="P157" s="944"/>
    </row>
    <row r="158" spans="16:16" ht="15.75" customHeight="1">
      <c r="P158" s="944"/>
    </row>
    <row r="159" spans="16:16" ht="15.75" customHeight="1">
      <c r="P159" s="944"/>
    </row>
    <row r="160" spans="16:16" ht="15.75" customHeight="1">
      <c r="P160" s="944"/>
    </row>
    <row r="161" spans="16:16" ht="15.75" customHeight="1">
      <c r="P161" s="944"/>
    </row>
    <row r="162" spans="16:16" ht="15.75" customHeight="1">
      <c r="P162" s="944"/>
    </row>
    <row r="163" spans="16:16" ht="15.75" customHeight="1">
      <c r="P163" s="944"/>
    </row>
    <row r="164" spans="16:16" ht="15.75" customHeight="1">
      <c r="P164" s="944"/>
    </row>
    <row r="165" spans="16:16" ht="15.75" customHeight="1">
      <c r="P165" s="944"/>
    </row>
    <row r="166" spans="16:16" ht="15.75" customHeight="1">
      <c r="P166" s="944"/>
    </row>
    <row r="167" spans="16:16" ht="15.75" customHeight="1">
      <c r="P167" s="944"/>
    </row>
    <row r="168" spans="16:16" ht="15.75" customHeight="1">
      <c r="P168" s="944"/>
    </row>
    <row r="169" spans="16:16" ht="15.75" customHeight="1">
      <c r="P169" s="944"/>
    </row>
    <row r="170" spans="16:16" ht="15.75" customHeight="1">
      <c r="P170" s="944"/>
    </row>
    <row r="171" spans="16:16" ht="15.75" customHeight="1">
      <c r="P171" s="944"/>
    </row>
    <row r="172" spans="16:16" ht="15.75" customHeight="1">
      <c r="P172" s="944"/>
    </row>
    <row r="173" spans="16:16" ht="15.75" customHeight="1">
      <c r="P173" s="944"/>
    </row>
    <row r="174" spans="16:16" ht="15.75" customHeight="1">
      <c r="P174" s="944"/>
    </row>
    <row r="175" spans="16:16" ht="15.75" customHeight="1">
      <c r="P175" s="944"/>
    </row>
    <row r="176" spans="16:16" ht="15.75" customHeight="1">
      <c r="P176" s="944"/>
    </row>
    <row r="177" spans="16:16" ht="15.75" customHeight="1">
      <c r="P177" s="944"/>
    </row>
    <row r="178" spans="16:16" ht="15.75" customHeight="1">
      <c r="P178" s="944"/>
    </row>
    <row r="179" spans="16:16" ht="15.75" customHeight="1">
      <c r="P179" s="944"/>
    </row>
    <row r="180" spans="16:16" ht="15.75" customHeight="1">
      <c r="P180" s="944"/>
    </row>
    <row r="181" spans="16:16" ht="15.75" customHeight="1">
      <c r="P181" s="944"/>
    </row>
    <row r="182" spans="16:16" ht="15.75" customHeight="1">
      <c r="P182" s="944"/>
    </row>
    <row r="183" spans="16:16" ht="15.75" customHeight="1">
      <c r="P183" s="944"/>
    </row>
    <row r="184" spans="16:16" ht="15.75" customHeight="1">
      <c r="P184" s="944"/>
    </row>
    <row r="185" spans="16:16" ht="15.75" customHeight="1">
      <c r="P185" s="944"/>
    </row>
    <row r="186" spans="16:16" ht="15.75" customHeight="1">
      <c r="P186" s="944"/>
    </row>
    <row r="187" spans="16:16" ht="15.75" customHeight="1">
      <c r="P187" s="944"/>
    </row>
    <row r="188" spans="16:16" ht="15.75" customHeight="1">
      <c r="P188" s="944"/>
    </row>
    <row r="189" spans="16:16" ht="15.75" customHeight="1">
      <c r="P189" s="944"/>
    </row>
    <row r="190" spans="16:16" ht="15.75" customHeight="1">
      <c r="P190" s="944"/>
    </row>
    <row r="191" spans="16:16" ht="15.75" customHeight="1">
      <c r="P191" s="944"/>
    </row>
    <row r="192" spans="16:16" ht="15.75" customHeight="1">
      <c r="P192" s="944"/>
    </row>
    <row r="193" spans="16:16" ht="15.75" customHeight="1">
      <c r="P193" s="944"/>
    </row>
    <row r="194" spans="16:16" ht="15.75" customHeight="1">
      <c r="P194" s="944"/>
    </row>
    <row r="195" spans="16:16" ht="15.75" customHeight="1">
      <c r="P195" s="944"/>
    </row>
    <row r="196" spans="16:16" ht="15.75" customHeight="1">
      <c r="P196" s="944"/>
    </row>
    <row r="197" spans="16:16" ht="15.75" customHeight="1">
      <c r="P197" s="944"/>
    </row>
    <row r="198" spans="16:16" ht="15.75" customHeight="1">
      <c r="P198" s="944"/>
    </row>
    <row r="199" spans="16:16" ht="15.75" customHeight="1">
      <c r="P199" s="944"/>
    </row>
    <row r="200" spans="16:16" ht="15.75" customHeight="1">
      <c r="P200" s="944"/>
    </row>
    <row r="201" spans="16:16" ht="15.75" customHeight="1">
      <c r="P201" s="944"/>
    </row>
    <row r="202" spans="16:16" ht="15.75" customHeight="1">
      <c r="P202" s="944"/>
    </row>
    <row r="203" spans="16:16" ht="15.75" customHeight="1">
      <c r="P203" s="944"/>
    </row>
    <row r="204" spans="16:16" ht="15.75" customHeight="1">
      <c r="P204" s="944"/>
    </row>
    <row r="205" spans="16:16" ht="15.75" customHeight="1">
      <c r="P205" s="944"/>
    </row>
    <row r="206" spans="16:16" ht="15.75" customHeight="1">
      <c r="P206" s="944"/>
    </row>
    <row r="207" spans="16:16" ht="15.75" customHeight="1">
      <c r="P207" s="944"/>
    </row>
    <row r="208" spans="16:16" ht="15.75" customHeight="1">
      <c r="P208" s="944"/>
    </row>
    <row r="209" spans="16:16" ht="15.75" customHeight="1">
      <c r="P209" s="944"/>
    </row>
    <row r="210" spans="16:16" ht="15.75" customHeight="1">
      <c r="P210" s="944"/>
    </row>
    <row r="211" spans="16:16" ht="15.75" customHeight="1">
      <c r="P211" s="944"/>
    </row>
    <row r="212" spans="16:16" ht="15.75" customHeight="1">
      <c r="P212" s="944"/>
    </row>
    <row r="213" spans="16:16" ht="15.75" customHeight="1">
      <c r="P213" s="944"/>
    </row>
    <row r="214" spans="16:16" ht="15.75" customHeight="1">
      <c r="P214" s="944"/>
    </row>
    <row r="215" spans="16:16" ht="15.75" customHeight="1">
      <c r="P215" s="944"/>
    </row>
    <row r="216" spans="16:16" ht="15.75" customHeight="1">
      <c r="P216" s="944"/>
    </row>
    <row r="217" spans="16:16" ht="15.75" customHeight="1">
      <c r="P217" s="944"/>
    </row>
    <row r="218" spans="16:16" ht="15.75" customHeight="1">
      <c r="P218" s="944"/>
    </row>
    <row r="219" spans="16:16" ht="15.75" customHeight="1">
      <c r="P219" s="944"/>
    </row>
    <row r="220" spans="16:16" ht="15.75" customHeight="1">
      <c r="P220" s="944"/>
    </row>
    <row r="221" spans="16:16" ht="15.75" customHeight="1">
      <c r="P221" s="944"/>
    </row>
    <row r="222" spans="16:16" ht="15.75" customHeight="1">
      <c r="P222" s="944"/>
    </row>
    <row r="223" spans="16:16" ht="15.75" customHeight="1">
      <c r="P223" s="944"/>
    </row>
    <row r="224" spans="16:16" ht="15.75" customHeight="1">
      <c r="P224" s="944"/>
    </row>
    <row r="225" spans="16:16" ht="15.75" customHeight="1">
      <c r="P225" s="944"/>
    </row>
    <row r="226" spans="16:16" ht="15.75" customHeight="1">
      <c r="P226" s="944"/>
    </row>
    <row r="227" spans="16:16" ht="15.75" customHeight="1">
      <c r="P227" s="944"/>
    </row>
    <row r="228" spans="16:16" ht="15.75" customHeight="1">
      <c r="P228" s="944"/>
    </row>
    <row r="229" spans="16:16" ht="15.75" customHeight="1">
      <c r="P229" s="944"/>
    </row>
    <row r="230" spans="16:16" ht="15.75" customHeight="1">
      <c r="P230" s="944"/>
    </row>
    <row r="231" spans="16:16" ht="15.75" customHeight="1">
      <c r="P231" s="944"/>
    </row>
    <row r="232" spans="16:16" ht="15.75" customHeight="1">
      <c r="P232" s="944"/>
    </row>
    <row r="233" spans="16:16" ht="15.75" customHeight="1">
      <c r="P233" s="944"/>
    </row>
    <row r="234" spans="16:16" ht="15.75" customHeight="1">
      <c r="P234" s="944"/>
    </row>
    <row r="235" spans="16:16" ht="15.75" customHeight="1">
      <c r="P235" s="944"/>
    </row>
    <row r="236" spans="16:16" ht="15.75" customHeight="1">
      <c r="P236" s="944"/>
    </row>
    <row r="237" spans="16:16" ht="15.75" customHeight="1">
      <c r="P237" s="944"/>
    </row>
    <row r="238" spans="16:16" ht="15.75" customHeight="1">
      <c r="P238" s="944"/>
    </row>
    <row r="239" spans="16:16" ht="15.75" customHeight="1">
      <c r="P239" s="944"/>
    </row>
    <row r="240" spans="16:16" ht="15.75" customHeight="1">
      <c r="P240" s="944"/>
    </row>
    <row r="241" spans="16:16" ht="15.75" customHeight="1">
      <c r="P241" s="944"/>
    </row>
    <row r="242" spans="16:16" ht="15.75" customHeight="1">
      <c r="P242" s="944"/>
    </row>
    <row r="243" spans="16:16" ht="15.75" customHeight="1">
      <c r="P243" s="944"/>
    </row>
    <row r="244" spans="16:16" ht="15.75" customHeight="1">
      <c r="P244" s="944"/>
    </row>
    <row r="245" spans="16:16" ht="15.75" customHeight="1">
      <c r="P245" s="944"/>
    </row>
    <row r="246" spans="16:16" ht="15.75" customHeight="1">
      <c r="P246" s="944"/>
    </row>
    <row r="247" spans="16:16" ht="15.75" customHeight="1">
      <c r="P247" s="944"/>
    </row>
    <row r="248" spans="16:16" ht="15.75" customHeight="1">
      <c r="P248" s="944"/>
    </row>
    <row r="249" spans="16:16" ht="15.75" customHeight="1">
      <c r="P249" s="944"/>
    </row>
    <row r="250" spans="16:16" ht="15.75" customHeight="1">
      <c r="P250" s="944"/>
    </row>
    <row r="251" spans="16:16" ht="15.75" customHeight="1">
      <c r="P251" s="944"/>
    </row>
    <row r="252" spans="16:16" ht="15.75" customHeight="1">
      <c r="P252" s="944"/>
    </row>
    <row r="253" spans="16:16" ht="15.75" customHeight="1">
      <c r="P253" s="944"/>
    </row>
    <row r="254" spans="16:16" ht="15.75" customHeight="1">
      <c r="P254" s="944"/>
    </row>
    <row r="255" spans="16:16" ht="15.75" customHeight="1">
      <c r="P255" s="944"/>
    </row>
    <row r="256" spans="16:16" ht="15.75" customHeight="1">
      <c r="P256" s="944"/>
    </row>
    <row r="257" spans="16:16" ht="15.75" customHeight="1">
      <c r="P257" s="944"/>
    </row>
    <row r="258" spans="16:16" ht="15.75" customHeight="1">
      <c r="P258" s="944"/>
    </row>
    <row r="259" spans="16:16" ht="15.75" customHeight="1">
      <c r="P259" s="944"/>
    </row>
    <row r="260" spans="16:16" ht="15.75" customHeight="1">
      <c r="P260" s="944"/>
    </row>
    <row r="261" spans="16:16" ht="15.75" customHeight="1">
      <c r="P261" s="944"/>
    </row>
    <row r="262" spans="16:16" ht="15.75" customHeight="1">
      <c r="P262" s="944"/>
    </row>
    <row r="263" spans="16:16" ht="15.75" customHeight="1">
      <c r="P263" s="944"/>
    </row>
    <row r="264" spans="16:16" ht="15.75" customHeight="1">
      <c r="P264" s="944"/>
    </row>
    <row r="265" spans="16:16" ht="15.75" customHeight="1">
      <c r="P265" s="944"/>
    </row>
    <row r="266" spans="16:16" ht="15.75" customHeight="1">
      <c r="P266" s="944"/>
    </row>
    <row r="267" spans="16:16" ht="15.75" customHeight="1">
      <c r="P267" s="944"/>
    </row>
    <row r="268" spans="16:16" ht="15.75" customHeight="1">
      <c r="P268" s="944"/>
    </row>
    <row r="269" spans="16:16" ht="15.75" customHeight="1">
      <c r="P269" s="944"/>
    </row>
    <row r="270" spans="16:16" ht="15.75" customHeight="1">
      <c r="P270" s="944"/>
    </row>
    <row r="271" spans="16:16" ht="15.75" customHeight="1">
      <c r="P271" s="944"/>
    </row>
    <row r="272" spans="16:16" ht="15.75" customHeight="1">
      <c r="P272" s="944"/>
    </row>
    <row r="273" spans="16:16" ht="15.75" customHeight="1">
      <c r="P273" s="944"/>
    </row>
    <row r="274" spans="16:16" ht="15.75" customHeight="1">
      <c r="P274" s="944"/>
    </row>
    <row r="275" spans="16:16" ht="15.75" customHeight="1">
      <c r="P275" s="944"/>
    </row>
    <row r="276" spans="16:16" ht="15.75" customHeight="1">
      <c r="P276" s="944"/>
    </row>
    <row r="277" spans="16:16" ht="15.75" customHeight="1">
      <c r="P277" s="944"/>
    </row>
    <row r="278" spans="16:16" ht="15.75" customHeight="1">
      <c r="P278" s="944"/>
    </row>
    <row r="279" spans="16:16" ht="15.75" customHeight="1">
      <c r="P279" s="944"/>
    </row>
    <row r="280" spans="16:16" ht="15.75" customHeight="1">
      <c r="P280" s="944"/>
    </row>
    <row r="281" spans="16:16" ht="15.75" customHeight="1">
      <c r="P281" s="944"/>
    </row>
    <row r="282" spans="16:16" ht="15.75" customHeight="1">
      <c r="P282" s="944"/>
    </row>
    <row r="283" spans="16:16" ht="15.75" customHeight="1">
      <c r="P283" s="944"/>
    </row>
    <row r="284" spans="16:16" ht="15.75" customHeight="1">
      <c r="P284" s="944"/>
    </row>
    <row r="285" spans="16:16" ht="15.75" customHeight="1">
      <c r="P285" s="944"/>
    </row>
    <row r="286" spans="16:16" ht="15.75" customHeight="1">
      <c r="P286" s="944"/>
    </row>
    <row r="287" spans="16:16" ht="15.75" customHeight="1">
      <c r="P287" s="944"/>
    </row>
    <row r="288" spans="16:16" ht="15.75" customHeight="1">
      <c r="P288" s="944"/>
    </row>
    <row r="289" spans="16:16" ht="15.75" customHeight="1">
      <c r="P289" s="944"/>
    </row>
    <row r="290" spans="16:16" ht="15.75" customHeight="1">
      <c r="P290" s="944"/>
    </row>
    <row r="291" spans="16:16" ht="15.75" customHeight="1">
      <c r="P291" s="944"/>
    </row>
    <row r="292" spans="16:16" ht="15.75" customHeight="1">
      <c r="P292" s="944"/>
    </row>
    <row r="293" spans="16:16" ht="15.75" customHeight="1">
      <c r="P293" s="944"/>
    </row>
    <row r="294" spans="16:16" ht="15.75" customHeight="1">
      <c r="P294" s="944"/>
    </row>
    <row r="295" spans="16:16" ht="15.75" customHeight="1">
      <c r="P295" s="944"/>
    </row>
    <row r="296" spans="16:16" ht="15.75" customHeight="1">
      <c r="P296" s="944"/>
    </row>
    <row r="297" spans="16:16" ht="15.75" customHeight="1">
      <c r="P297" s="944"/>
    </row>
    <row r="298" spans="16:16" ht="15.75" customHeight="1">
      <c r="P298" s="944"/>
    </row>
    <row r="299" spans="16:16" ht="15.75" customHeight="1">
      <c r="P299" s="944"/>
    </row>
    <row r="300" spans="16:16" ht="15.75" customHeight="1">
      <c r="P300" s="944"/>
    </row>
    <row r="301" spans="16:16" ht="15.75" customHeight="1">
      <c r="P301" s="944"/>
    </row>
    <row r="302" spans="16:16" ht="15.75" customHeight="1">
      <c r="P302" s="944"/>
    </row>
    <row r="303" spans="16:16" ht="15.75" customHeight="1">
      <c r="P303" s="944"/>
    </row>
    <row r="304" spans="16:16" ht="15.75" customHeight="1">
      <c r="P304" s="944"/>
    </row>
    <row r="305" spans="16:16" ht="15.75" customHeight="1">
      <c r="P305" s="944"/>
    </row>
    <row r="306" spans="16:16" ht="15.75" customHeight="1">
      <c r="P306" s="944"/>
    </row>
    <row r="307" spans="16:16" ht="15.75" customHeight="1">
      <c r="P307" s="944"/>
    </row>
    <row r="308" spans="16:16" ht="15.75" customHeight="1">
      <c r="P308" s="944"/>
    </row>
    <row r="309" spans="16:16" ht="15.75" customHeight="1">
      <c r="P309" s="944"/>
    </row>
    <row r="310" spans="16:16" ht="15.75" customHeight="1">
      <c r="P310" s="944"/>
    </row>
    <row r="311" spans="16:16" ht="15.75" customHeight="1">
      <c r="P311" s="944"/>
    </row>
    <row r="312" spans="16:16" ht="15.75" customHeight="1">
      <c r="P312" s="944"/>
    </row>
    <row r="313" spans="16:16" ht="15.75" customHeight="1">
      <c r="P313" s="944"/>
    </row>
    <row r="314" spans="16:16" ht="15.75" customHeight="1">
      <c r="P314" s="944"/>
    </row>
    <row r="315" spans="16:16" ht="15.75" customHeight="1">
      <c r="P315" s="944"/>
    </row>
    <row r="316" spans="16:16" ht="15.75" customHeight="1">
      <c r="P316" s="944"/>
    </row>
    <row r="317" spans="16:16" ht="15.75" customHeight="1">
      <c r="P317" s="944"/>
    </row>
    <row r="318" spans="16:16" ht="15.75" customHeight="1">
      <c r="P318" s="944"/>
    </row>
    <row r="319" spans="16:16" ht="15.75" customHeight="1">
      <c r="P319" s="944"/>
    </row>
    <row r="320" spans="16:16" ht="15.75" customHeight="1">
      <c r="P320" s="944"/>
    </row>
    <row r="321" spans="16:16" ht="15.75" customHeight="1">
      <c r="P321" s="944"/>
    </row>
    <row r="322" spans="16:16" ht="15.75" customHeight="1">
      <c r="P322" s="944"/>
    </row>
    <row r="323" spans="16:16" ht="15.75" customHeight="1">
      <c r="P323" s="944"/>
    </row>
    <row r="324" spans="16:16" ht="15.75" customHeight="1">
      <c r="P324" s="944"/>
    </row>
    <row r="325" spans="16:16" ht="15.75" customHeight="1">
      <c r="P325" s="944"/>
    </row>
    <row r="326" spans="16:16" ht="15.75" customHeight="1">
      <c r="P326" s="944"/>
    </row>
    <row r="327" spans="16:16" ht="15.75" customHeight="1">
      <c r="P327" s="944"/>
    </row>
    <row r="328" spans="16:16" ht="15.75" customHeight="1">
      <c r="P328" s="944"/>
    </row>
    <row r="329" spans="16:16" ht="15.75" customHeight="1">
      <c r="P329" s="944"/>
    </row>
    <row r="330" spans="16:16" ht="15.75" customHeight="1">
      <c r="P330" s="944"/>
    </row>
    <row r="331" spans="16:16" ht="15.75" customHeight="1">
      <c r="P331" s="944"/>
    </row>
    <row r="332" spans="16:16" ht="15.75" customHeight="1">
      <c r="P332" s="944"/>
    </row>
    <row r="333" spans="16:16" ht="15.75" customHeight="1">
      <c r="P333" s="944"/>
    </row>
    <row r="334" spans="16:16" ht="15.75" customHeight="1">
      <c r="P334" s="944"/>
    </row>
    <row r="335" spans="16:16" ht="15.75" customHeight="1">
      <c r="P335" s="944"/>
    </row>
    <row r="336" spans="16:16" ht="15.75" customHeight="1">
      <c r="P336" s="944"/>
    </row>
    <row r="337" spans="16:16" ht="15.75" customHeight="1">
      <c r="P337" s="944"/>
    </row>
    <row r="338" spans="16:16" ht="15.75" customHeight="1">
      <c r="P338" s="944"/>
    </row>
    <row r="339" spans="16:16" ht="15.75" customHeight="1">
      <c r="P339" s="944"/>
    </row>
    <row r="340" spans="16:16" ht="15.75" customHeight="1">
      <c r="P340" s="944"/>
    </row>
    <row r="341" spans="16:16" ht="15.75" customHeight="1">
      <c r="P341" s="944"/>
    </row>
    <row r="342" spans="16:16" ht="15.75" customHeight="1">
      <c r="P342" s="944"/>
    </row>
    <row r="343" spans="16:16" ht="15.75" customHeight="1">
      <c r="P343" s="944"/>
    </row>
    <row r="344" spans="16:16" ht="15.75" customHeight="1">
      <c r="P344" s="944"/>
    </row>
    <row r="345" spans="16:16" ht="15.75" customHeight="1">
      <c r="P345" s="944"/>
    </row>
    <row r="346" spans="16:16" ht="15.75" customHeight="1">
      <c r="P346" s="944"/>
    </row>
    <row r="347" spans="16:16" ht="15.75" customHeight="1">
      <c r="P347" s="944"/>
    </row>
    <row r="348" spans="16:16" ht="15.75" customHeight="1">
      <c r="P348" s="944"/>
    </row>
    <row r="349" spans="16:16" ht="15.75" customHeight="1">
      <c r="P349" s="944"/>
    </row>
    <row r="350" spans="16:16" ht="15.75" customHeight="1">
      <c r="P350" s="944"/>
    </row>
    <row r="351" spans="16:16" ht="15.75" customHeight="1">
      <c r="P351" s="944"/>
    </row>
    <row r="352" spans="16:16" ht="15.75" customHeight="1">
      <c r="P352" s="944"/>
    </row>
    <row r="353" spans="16:16" ht="15.75" customHeight="1">
      <c r="P353" s="944"/>
    </row>
    <row r="354" spans="16:16" ht="15.75" customHeight="1">
      <c r="P354" s="944"/>
    </row>
    <row r="355" spans="16:16" ht="15.75" customHeight="1">
      <c r="P355" s="944"/>
    </row>
    <row r="356" spans="16:16" ht="15.75" customHeight="1">
      <c r="P356" s="944"/>
    </row>
    <row r="357" spans="16:16" ht="15.75" customHeight="1">
      <c r="P357" s="944"/>
    </row>
    <row r="358" spans="16:16" ht="15.75" customHeight="1">
      <c r="P358" s="944"/>
    </row>
    <row r="359" spans="16:16" ht="15.75" customHeight="1">
      <c r="P359" s="944"/>
    </row>
    <row r="360" spans="16:16" ht="15.75" customHeight="1">
      <c r="P360" s="944"/>
    </row>
    <row r="361" spans="16:16" ht="15.75" customHeight="1">
      <c r="P361" s="944"/>
    </row>
    <row r="362" spans="16:16" ht="15.75" customHeight="1">
      <c r="P362" s="944"/>
    </row>
    <row r="363" spans="16:16" ht="15.75" customHeight="1">
      <c r="P363" s="944"/>
    </row>
    <row r="364" spans="16:16" ht="15.75" customHeight="1">
      <c r="P364" s="944"/>
    </row>
    <row r="365" spans="16:16" ht="15.75" customHeight="1">
      <c r="P365" s="944"/>
    </row>
    <row r="366" spans="16:16" ht="15.75" customHeight="1">
      <c r="P366" s="944"/>
    </row>
    <row r="367" spans="16:16" ht="15.75" customHeight="1">
      <c r="P367" s="944"/>
    </row>
    <row r="368" spans="16:16" ht="15.75" customHeight="1">
      <c r="P368" s="944"/>
    </row>
    <row r="369" spans="16:16" ht="15.75" customHeight="1">
      <c r="P369" s="944"/>
    </row>
    <row r="370" spans="16:16" ht="15.75" customHeight="1">
      <c r="P370" s="944"/>
    </row>
    <row r="371" spans="16:16" ht="15.75" customHeight="1">
      <c r="P371" s="944"/>
    </row>
    <row r="372" spans="16:16" ht="15.75" customHeight="1">
      <c r="P372" s="944"/>
    </row>
    <row r="373" spans="16:16" ht="15.75" customHeight="1">
      <c r="P373" s="944"/>
    </row>
    <row r="374" spans="16:16" ht="15.75" customHeight="1">
      <c r="P374" s="944"/>
    </row>
    <row r="375" spans="16:16" ht="15.75" customHeight="1">
      <c r="P375" s="944"/>
    </row>
    <row r="376" spans="16:16" ht="15.75" customHeight="1">
      <c r="P376" s="944"/>
    </row>
    <row r="377" spans="16:16" ht="15.75" customHeight="1">
      <c r="P377" s="944"/>
    </row>
    <row r="378" spans="16:16" ht="15.75" customHeight="1">
      <c r="P378" s="944"/>
    </row>
    <row r="379" spans="16:16" ht="15.75" customHeight="1">
      <c r="P379" s="944"/>
    </row>
    <row r="380" spans="16:16" ht="15.75" customHeight="1">
      <c r="P380" s="944"/>
    </row>
    <row r="381" spans="16:16" ht="15.75" customHeight="1">
      <c r="P381" s="944"/>
    </row>
    <row r="382" spans="16:16" ht="15.75" customHeight="1">
      <c r="P382" s="944"/>
    </row>
    <row r="383" spans="16:16" ht="15.75" customHeight="1">
      <c r="P383" s="944"/>
    </row>
    <row r="384" spans="16:16" ht="15.75" customHeight="1">
      <c r="P384" s="944"/>
    </row>
    <row r="385" spans="16:16" ht="15.75" customHeight="1">
      <c r="P385" s="944"/>
    </row>
    <row r="386" spans="16:16" ht="15.75" customHeight="1">
      <c r="P386" s="944"/>
    </row>
    <row r="387" spans="16:16" ht="15.75" customHeight="1">
      <c r="P387" s="944"/>
    </row>
    <row r="388" spans="16:16" ht="15.75" customHeight="1">
      <c r="P388" s="944"/>
    </row>
    <row r="389" spans="16:16" ht="15.75" customHeight="1">
      <c r="P389" s="944"/>
    </row>
    <row r="390" spans="16:16" ht="15.75" customHeight="1">
      <c r="P390" s="944"/>
    </row>
    <row r="391" spans="16:16" ht="15.75" customHeight="1">
      <c r="P391" s="944"/>
    </row>
    <row r="392" spans="16:16" ht="15.75" customHeight="1">
      <c r="P392" s="944"/>
    </row>
    <row r="393" spans="16:16" ht="15.75" customHeight="1">
      <c r="P393" s="944"/>
    </row>
    <row r="394" spans="16:16" ht="15.75" customHeight="1">
      <c r="P394" s="944"/>
    </row>
    <row r="395" spans="16:16" ht="15.75" customHeight="1">
      <c r="P395" s="944"/>
    </row>
    <row r="396" spans="16:16" ht="15.75" customHeight="1">
      <c r="P396" s="944"/>
    </row>
    <row r="397" spans="16:16" ht="15.75" customHeight="1">
      <c r="P397" s="944"/>
    </row>
    <row r="398" spans="16:16" ht="15.75" customHeight="1">
      <c r="P398" s="944"/>
    </row>
    <row r="399" spans="16:16" ht="15.75" customHeight="1">
      <c r="P399" s="944"/>
    </row>
    <row r="400" spans="16:16" ht="15.75" customHeight="1">
      <c r="P400" s="944"/>
    </row>
    <row r="401" spans="16:16" ht="15.75" customHeight="1">
      <c r="P401" s="944"/>
    </row>
    <row r="402" spans="16:16" ht="15.75" customHeight="1">
      <c r="P402" s="944"/>
    </row>
    <row r="403" spans="16:16" ht="15.75" customHeight="1">
      <c r="P403" s="944"/>
    </row>
    <row r="404" spans="16:16" ht="15.75" customHeight="1">
      <c r="P404" s="944"/>
    </row>
    <row r="405" spans="16:16" ht="15.75" customHeight="1">
      <c r="P405" s="944"/>
    </row>
    <row r="406" spans="16:16" ht="15.75" customHeight="1">
      <c r="P406" s="944"/>
    </row>
    <row r="407" spans="16:16" ht="15.75" customHeight="1">
      <c r="P407" s="944"/>
    </row>
    <row r="408" spans="16:16" ht="15.75" customHeight="1">
      <c r="P408" s="944"/>
    </row>
    <row r="409" spans="16:16" ht="15.75" customHeight="1">
      <c r="P409" s="944"/>
    </row>
    <row r="410" spans="16:16" ht="15.75" customHeight="1">
      <c r="P410" s="944"/>
    </row>
    <row r="411" spans="16:16" ht="15.75" customHeight="1">
      <c r="P411" s="944"/>
    </row>
    <row r="412" spans="16:16" ht="15.75" customHeight="1">
      <c r="P412" s="944"/>
    </row>
    <row r="413" spans="16:16" ht="15.75" customHeight="1">
      <c r="P413" s="944"/>
    </row>
    <row r="414" spans="16:16" ht="15.75" customHeight="1">
      <c r="P414" s="944"/>
    </row>
    <row r="415" spans="16:16" ht="15.75" customHeight="1">
      <c r="P415" s="944"/>
    </row>
    <row r="416" spans="16:16" ht="15.75" customHeight="1">
      <c r="P416" s="944"/>
    </row>
    <row r="417" spans="16:16" ht="15.75" customHeight="1">
      <c r="P417" s="944"/>
    </row>
    <row r="418" spans="16:16" ht="15.75" customHeight="1">
      <c r="P418" s="944"/>
    </row>
    <row r="419" spans="16:16" ht="15.75" customHeight="1">
      <c r="P419" s="944"/>
    </row>
    <row r="420" spans="16:16" ht="15.75" customHeight="1">
      <c r="P420" s="944"/>
    </row>
    <row r="421" spans="16:16" ht="15.75" customHeight="1">
      <c r="P421" s="944"/>
    </row>
    <row r="422" spans="16:16" ht="15.75" customHeight="1">
      <c r="P422" s="944"/>
    </row>
    <row r="423" spans="16:16" ht="15.75" customHeight="1">
      <c r="P423" s="944"/>
    </row>
    <row r="424" spans="16:16" ht="15.75" customHeight="1">
      <c r="P424" s="944"/>
    </row>
    <row r="425" spans="16:16" ht="15.75" customHeight="1">
      <c r="P425" s="944"/>
    </row>
    <row r="426" spans="16:16" ht="15.75" customHeight="1">
      <c r="P426" s="944"/>
    </row>
    <row r="427" spans="16:16" ht="15.75" customHeight="1">
      <c r="P427" s="944"/>
    </row>
    <row r="428" spans="16:16" ht="15.75" customHeight="1">
      <c r="P428" s="944"/>
    </row>
    <row r="429" spans="16:16" ht="15.75" customHeight="1">
      <c r="P429" s="944"/>
    </row>
    <row r="430" spans="16:16" ht="15.75" customHeight="1">
      <c r="P430" s="944"/>
    </row>
    <row r="431" spans="16:16" ht="15.75" customHeight="1">
      <c r="P431" s="944"/>
    </row>
    <row r="432" spans="16:16" ht="15.75" customHeight="1">
      <c r="P432" s="944"/>
    </row>
    <row r="433" spans="16:16" ht="15.75" customHeight="1">
      <c r="P433" s="944"/>
    </row>
    <row r="434" spans="16:16" ht="15.75" customHeight="1">
      <c r="P434" s="944"/>
    </row>
    <row r="435" spans="16:16" ht="15.75" customHeight="1">
      <c r="P435" s="944"/>
    </row>
    <row r="436" spans="16:16" ht="15.75" customHeight="1">
      <c r="P436" s="944"/>
    </row>
    <row r="437" spans="16:16" ht="15.75" customHeight="1">
      <c r="P437" s="944"/>
    </row>
    <row r="438" spans="16:16" ht="15.75" customHeight="1">
      <c r="P438" s="944"/>
    </row>
    <row r="439" spans="16:16" ht="15.75" customHeight="1">
      <c r="P439" s="944"/>
    </row>
    <row r="440" spans="16:16" ht="15.75" customHeight="1">
      <c r="P440" s="944"/>
    </row>
    <row r="441" spans="16:16" ht="15.75" customHeight="1">
      <c r="P441" s="944"/>
    </row>
    <row r="442" spans="16:16" ht="15.75" customHeight="1">
      <c r="P442" s="944"/>
    </row>
    <row r="443" spans="16:16" ht="15.75" customHeight="1">
      <c r="P443" s="944"/>
    </row>
    <row r="444" spans="16:16" ht="15.75" customHeight="1">
      <c r="P444" s="944"/>
    </row>
    <row r="445" spans="16:16" ht="15.75" customHeight="1">
      <c r="P445" s="944"/>
    </row>
    <row r="446" spans="16:16" ht="15.75" customHeight="1">
      <c r="P446" s="944"/>
    </row>
    <row r="447" spans="16:16" ht="15.75" customHeight="1">
      <c r="P447" s="944"/>
    </row>
    <row r="448" spans="16:16" ht="15.75" customHeight="1">
      <c r="P448" s="944"/>
    </row>
    <row r="449" spans="16:16" ht="15.75" customHeight="1">
      <c r="P449" s="944"/>
    </row>
    <row r="450" spans="16:16" ht="15.75" customHeight="1">
      <c r="P450" s="944"/>
    </row>
    <row r="451" spans="16:16" ht="15.75" customHeight="1">
      <c r="P451" s="944"/>
    </row>
    <row r="452" spans="16:16" ht="15.75" customHeight="1">
      <c r="P452" s="944"/>
    </row>
    <row r="453" spans="16:16" ht="15.75" customHeight="1">
      <c r="P453" s="944"/>
    </row>
    <row r="454" spans="16:16" ht="15.75" customHeight="1">
      <c r="P454" s="944"/>
    </row>
    <row r="455" spans="16:16" ht="15.75" customHeight="1">
      <c r="P455" s="944"/>
    </row>
    <row r="456" spans="16:16" ht="15.75" customHeight="1">
      <c r="P456" s="944"/>
    </row>
    <row r="457" spans="16:16" ht="15.75" customHeight="1">
      <c r="P457" s="944"/>
    </row>
    <row r="458" spans="16:16" ht="15.75" customHeight="1">
      <c r="P458" s="944"/>
    </row>
    <row r="459" spans="16:16" ht="15.75" customHeight="1">
      <c r="P459" s="944"/>
    </row>
    <row r="460" spans="16:16" ht="15.75" customHeight="1">
      <c r="P460" s="944"/>
    </row>
    <row r="461" spans="16:16" ht="15.75" customHeight="1">
      <c r="P461" s="944"/>
    </row>
    <row r="462" spans="16:16" ht="15.75" customHeight="1">
      <c r="P462" s="944"/>
    </row>
    <row r="463" spans="16:16" ht="15.75" customHeight="1">
      <c r="P463" s="944"/>
    </row>
    <row r="464" spans="16:16" ht="15.75" customHeight="1">
      <c r="P464" s="944"/>
    </row>
    <row r="465" spans="16:16" ht="15.75" customHeight="1">
      <c r="P465" s="944"/>
    </row>
    <row r="466" spans="16:16" ht="15.75" customHeight="1">
      <c r="P466" s="944"/>
    </row>
    <row r="467" spans="16:16" ht="15.75" customHeight="1">
      <c r="P467" s="944"/>
    </row>
    <row r="468" spans="16:16" ht="15.75" customHeight="1">
      <c r="P468" s="944"/>
    </row>
    <row r="469" spans="16:16" ht="15.75" customHeight="1">
      <c r="P469" s="944"/>
    </row>
    <row r="470" spans="16:16" ht="15.75" customHeight="1">
      <c r="P470" s="944"/>
    </row>
    <row r="471" spans="16:16" ht="15.75" customHeight="1">
      <c r="P471" s="944"/>
    </row>
    <row r="472" spans="16:16" ht="15.75" customHeight="1">
      <c r="P472" s="944"/>
    </row>
    <row r="473" spans="16:16" ht="15.75" customHeight="1">
      <c r="P473" s="944"/>
    </row>
    <row r="474" spans="16:16" ht="15.75" customHeight="1">
      <c r="P474" s="944"/>
    </row>
    <row r="475" spans="16:16" ht="15.75" customHeight="1">
      <c r="P475" s="944"/>
    </row>
    <row r="476" spans="16:16" ht="15.75" customHeight="1">
      <c r="P476" s="944"/>
    </row>
    <row r="477" spans="16:16" ht="15.75" customHeight="1">
      <c r="P477" s="944"/>
    </row>
    <row r="478" spans="16:16" ht="15.75" customHeight="1">
      <c r="P478" s="944"/>
    </row>
    <row r="479" spans="16:16" ht="15.75" customHeight="1">
      <c r="P479" s="944"/>
    </row>
    <row r="480" spans="16:16" ht="15.75" customHeight="1">
      <c r="P480" s="944"/>
    </row>
    <row r="481" spans="16:16" ht="15.75" customHeight="1">
      <c r="P481" s="944"/>
    </row>
    <row r="482" spans="16:16" ht="15.75" customHeight="1">
      <c r="P482" s="944"/>
    </row>
    <row r="483" spans="16:16" ht="15.75" customHeight="1">
      <c r="P483" s="944"/>
    </row>
    <row r="484" spans="16:16" ht="15.75" customHeight="1">
      <c r="P484" s="944"/>
    </row>
    <row r="485" spans="16:16" ht="15.75" customHeight="1">
      <c r="P485" s="944"/>
    </row>
    <row r="486" spans="16:16" ht="15.75" customHeight="1">
      <c r="P486" s="944"/>
    </row>
    <row r="487" spans="16:16" ht="15.75" customHeight="1">
      <c r="P487" s="944"/>
    </row>
    <row r="488" spans="16:16" ht="15.75" customHeight="1">
      <c r="P488" s="944"/>
    </row>
    <row r="489" spans="16:16" ht="15.75" customHeight="1">
      <c r="P489" s="944"/>
    </row>
    <row r="490" spans="16:16" ht="15.75" customHeight="1">
      <c r="P490" s="944"/>
    </row>
    <row r="491" spans="16:16" ht="15.75" customHeight="1">
      <c r="P491" s="944"/>
    </row>
    <row r="492" spans="16:16" ht="15.75" customHeight="1">
      <c r="P492" s="944"/>
    </row>
    <row r="493" spans="16:16" ht="15.75" customHeight="1">
      <c r="P493" s="944"/>
    </row>
    <row r="494" spans="16:16" ht="15.75" customHeight="1">
      <c r="P494" s="944"/>
    </row>
    <row r="495" spans="16:16" ht="15.75" customHeight="1">
      <c r="P495" s="944"/>
    </row>
    <row r="496" spans="16:16" ht="15.75" customHeight="1">
      <c r="P496" s="944"/>
    </row>
    <row r="497" spans="16:16" ht="15.75" customHeight="1">
      <c r="P497" s="944"/>
    </row>
    <row r="498" spans="16:16" ht="15.75" customHeight="1">
      <c r="P498" s="944"/>
    </row>
    <row r="499" spans="16:16" ht="15.75" customHeight="1">
      <c r="P499" s="944"/>
    </row>
    <row r="500" spans="16:16" ht="15.75" customHeight="1">
      <c r="P500" s="944"/>
    </row>
    <row r="501" spans="16:16" ht="15.75" customHeight="1">
      <c r="P501" s="944"/>
    </row>
    <row r="502" spans="16:16" ht="15.75" customHeight="1">
      <c r="P502" s="944"/>
    </row>
    <row r="503" spans="16:16" ht="15.75" customHeight="1">
      <c r="P503" s="944"/>
    </row>
    <row r="504" spans="16:16" ht="15.75" customHeight="1">
      <c r="P504" s="944"/>
    </row>
    <row r="505" spans="16:16" ht="15.75" customHeight="1">
      <c r="P505" s="944"/>
    </row>
    <row r="506" spans="16:16" ht="15.75" customHeight="1">
      <c r="P506" s="944"/>
    </row>
    <row r="507" spans="16:16" ht="15.75" customHeight="1">
      <c r="P507" s="944"/>
    </row>
    <row r="508" spans="16:16" ht="15.75" customHeight="1">
      <c r="P508" s="944"/>
    </row>
    <row r="509" spans="16:16" ht="15.75" customHeight="1">
      <c r="P509" s="944"/>
    </row>
    <row r="510" spans="16:16" ht="15.75" customHeight="1">
      <c r="P510" s="944"/>
    </row>
    <row r="511" spans="16:16" ht="15.75" customHeight="1">
      <c r="P511" s="944"/>
    </row>
    <row r="512" spans="16:16" ht="15.75" customHeight="1">
      <c r="P512" s="944"/>
    </row>
    <row r="513" spans="16:16" ht="15.75" customHeight="1">
      <c r="P513" s="944"/>
    </row>
    <row r="514" spans="16:16" ht="15.75" customHeight="1">
      <c r="P514" s="944"/>
    </row>
    <row r="515" spans="16:16" ht="15.75" customHeight="1">
      <c r="P515" s="944"/>
    </row>
    <row r="516" spans="16:16" ht="15.75" customHeight="1">
      <c r="P516" s="944"/>
    </row>
    <row r="517" spans="16:16" ht="15.75" customHeight="1">
      <c r="P517" s="944"/>
    </row>
    <row r="518" spans="16:16" ht="15.75" customHeight="1">
      <c r="P518" s="944"/>
    </row>
    <row r="519" spans="16:16" ht="15.75" customHeight="1">
      <c r="P519" s="944"/>
    </row>
    <row r="520" spans="16:16" ht="15.75" customHeight="1">
      <c r="P520" s="944"/>
    </row>
    <row r="521" spans="16:16" ht="15.75" customHeight="1">
      <c r="P521" s="944"/>
    </row>
    <row r="522" spans="16:16" ht="15.75" customHeight="1">
      <c r="P522" s="944"/>
    </row>
    <row r="523" spans="16:16" ht="15.75" customHeight="1">
      <c r="P523" s="944"/>
    </row>
    <row r="524" spans="16:16" ht="15.75" customHeight="1">
      <c r="P524" s="944"/>
    </row>
    <row r="525" spans="16:16" ht="15.75" customHeight="1">
      <c r="P525" s="944"/>
    </row>
    <row r="526" spans="16:16" ht="15.75" customHeight="1">
      <c r="P526" s="944"/>
    </row>
    <row r="527" spans="16:16" ht="15.75" customHeight="1">
      <c r="P527" s="944"/>
    </row>
    <row r="528" spans="16:16" ht="15.75" customHeight="1">
      <c r="P528" s="944"/>
    </row>
    <row r="529" spans="16:16" ht="15.75" customHeight="1">
      <c r="P529" s="944"/>
    </row>
    <row r="530" spans="16:16" ht="15.75" customHeight="1">
      <c r="P530" s="944"/>
    </row>
    <row r="531" spans="16:16" ht="15.75" customHeight="1">
      <c r="P531" s="944"/>
    </row>
    <row r="532" spans="16:16" ht="15.75" customHeight="1">
      <c r="P532" s="944"/>
    </row>
    <row r="533" spans="16:16" ht="15.75" customHeight="1">
      <c r="P533" s="944"/>
    </row>
    <row r="534" spans="16:16" ht="15.75" customHeight="1">
      <c r="P534" s="944"/>
    </row>
    <row r="535" spans="16:16" ht="15.75" customHeight="1">
      <c r="P535" s="944"/>
    </row>
    <row r="536" spans="16:16" ht="15.75" customHeight="1">
      <c r="P536" s="944"/>
    </row>
    <row r="537" spans="16:16" ht="15.75" customHeight="1">
      <c r="P537" s="944"/>
    </row>
    <row r="538" spans="16:16" ht="15.75" customHeight="1">
      <c r="P538" s="944"/>
    </row>
    <row r="539" spans="16:16" ht="15.75" customHeight="1">
      <c r="P539" s="944"/>
    </row>
    <row r="540" spans="16:16" ht="15.75" customHeight="1">
      <c r="P540" s="944"/>
    </row>
    <row r="541" spans="16:16" ht="15.75" customHeight="1">
      <c r="P541" s="944"/>
    </row>
    <row r="542" spans="16:16" ht="15.75" customHeight="1">
      <c r="P542" s="944"/>
    </row>
    <row r="543" spans="16:16" ht="15.75" customHeight="1">
      <c r="P543" s="944"/>
    </row>
    <row r="544" spans="16:16" ht="15.75" customHeight="1">
      <c r="P544" s="944"/>
    </row>
    <row r="545" spans="16:16" ht="15.75" customHeight="1">
      <c r="P545" s="944"/>
    </row>
    <row r="546" spans="16:16" ht="15.75" customHeight="1">
      <c r="P546" s="944"/>
    </row>
    <row r="547" spans="16:16" ht="15.75" customHeight="1">
      <c r="P547" s="944"/>
    </row>
    <row r="548" spans="16:16" ht="15.75" customHeight="1">
      <c r="P548" s="944"/>
    </row>
    <row r="549" spans="16:16" ht="15.75" customHeight="1">
      <c r="P549" s="944"/>
    </row>
    <row r="550" spans="16:16" ht="15.75" customHeight="1">
      <c r="P550" s="944"/>
    </row>
    <row r="551" spans="16:16" ht="15.75" customHeight="1">
      <c r="P551" s="944"/>
    </row>
    <row r="552" spans="16:16" ht="15.75" customHeight="1">
      <c r="P552" s="944"/>
    </row>
    <row r="553" spans="16:16" ht="15.75" customHeight="1">
      <c r="P553" s="944"/>
    </row>
    <row r="554" spans="16:16" ht="15.75" customHeight="1">
      <c r="P554" s="944"/>
    </row>
    <row r="555" spans="16:16" ht="15.75" customHeight="1">
      <c r="P555" s="944"/>
    </row>
    <row r="556" spans="16:16" ht="15.75" customHeight="1">
      <c r="P556" s="944"/>
    </row>
    <row r="557" spans="16:16" ht="15.75" customHeight="1">
      <c r="P557" s="944"/>
    </row>
    <row r="558" spans="16:16" ht="15.75" customHeight="1">
      <c r="P558" s="944"/>
    </row>
    <row r="559" spans="16:16" ht="15.75" customHeight="1">
      <c r="P559" s="944"/>
    </row>
    <row r="560" spans="16:16" ht="15.75" customHeight="1">
      <c r="P560" s="944"/>
    </row>
    <row r="561" spans="16:16" ht="15.75" customHeight="1">
      <c r="P561" s="944"/>
    </row>
    <row r="562" spans="16:16" ht="15.75" customHeight="1">
      <c r="P562" s="944"/>
    </row>
    <row r="563" spans="16:16" ht="15.75" customHeight="1">
      <c r="P563" s="944"/>
    </row>
    <row r="564" spans="16:16" ht="15.75" customHeight="1">
      <c r="P564" s="944"/>
    </row>
    <row r="565" spans="16:16" ht="15.75" customHeight="1">
      <c r="P565" s="944"/>
    </row>
    <row r="566" spans="16:16" ht="15.75" customHeight="1">
      <c r="P566" s="944"/>
    </row>
    <row r="567" spans="16:16" ht="15.75" customHeight="1">
      <c r="P567" s="944"/>
    </row>
    <row r="568" spans="16:16" ht="15.75" customHeight="1">
      <c r="P568" s="944"/>
    </row>
    <row r="569" spans="16:16" ht="15.75" customHeight="1">
      <c r="P569" s="944"/>
    </row>
    <row r="570" spans="16:16" ht="15.75" customHeight="1">
      <c r="P570" s="944"/>
    </row>
    <row r="571" spans="16:16" ht="15.75" customHeight="1">
      <c r="P571" s="944"/>
    </row>
    <row r="572" spans="16:16" ht="15.75" customHeight="1">
      <c r="P572" s="944"/>
    </row>
    <row r="573" spans="16:16" ht="15.75" customHeight="1">
      <c r="P573" s="944"/>
    </row>
    <row r="574" spans="16:16" ht="15.75" customHeight="1">
      <c r="P574" s="944"/>
    </row>
    <row r="575" spans="16:16" ht="15.75" customHeight="1">
      <c r="P575" s="944"/>
    </row>
    <row r="576" spans="16:16" ht="15.75" customHeight="1">
      <c r="P576" s="944"/>
    </row>
    <row r="577" spans="16:16" ht="15.75" customHeight="1">
      <c r="P577" s="944"/>
    </row>
    <row r="578" spans="16:16" ht="15.75" customHeight="1">
      <c r="P578" s="944"/>
    </row>
    <row r="579" spans="16:16" ht="15.75" customHeight="1">
      <c r="P579" s="944"/>
    </row>
    <row r="580" spans="16:16" ht="15.75" customHeight="1">
      <c r="P580" s="944"/>
    </row>
    <row r="581" spans="16:16" ht="15.75" customHeight="1">
      <c r="P581" s="944"/>
    </row>
    <row r="582" spans="16:16" ht="15.75" customHeight="1">
      <c r="P582" s="944"/>
    </row>
    <row r="583" spans="16:16" ht="15.75" customHeight="1">
      <c r="P583" s="944"/>
    </row>
    <row r="584" spans="16:16" ht="15.75" customHeight="1">
      <c r="P584" s="944"/>
    </row>
    <row r="585" spans="16:16" ht="15.75" customHeight="1">
      <c r="P585" s="944"/>
    </row>
    <row r="586" spans="16:16" ht="15.75" customHeight="1">
      <c r="P586" s="944"/>
    </row>
    <row r="587" spans="16:16" ht="15.75" customHeight="1">
      <c r="P587" s="944"/>
    </row>
    <row r="588" spans="16:16" ht="15.75" customHeight="1">
      <c r="P588" s="944"/>
    </row>
    <row r="589" spans="16:16" ht="15.75" customHeight="1">
      <c r="P589" s="944"/>
    </row>
    <row r="590" spans="16:16" ht="15.75" customHeight="1">
      <c r="P590" s="944"/>
    </row>
    <row r="591" spans="16:16" ht="15.75" customHeight="1">
      <c r="P591" s="944"/>
    </row>
    <row r="592" spans="16:16" ht="15.75" customHeight="1">
      <c r="P592" s="944"/>
    </row>
    <row r="593" spans="16:16" ht="15.75" customHeight="1">
      <c r="P593" s="944"/>
    </row>
    <row r="594" spans="16:16" ht="15.75" customHeight="1">
      <c r="P594" s="944"/>
    </row>
    <row r="595" spans="16:16" ht="15.75" customHeight="1">
      <c r="P595" s="944"/>
    </row>
    <row r="596" spans="16:16" ht="15.75" customHeight="1">
      <c r="P596" s="944"/>
    </row>
    <row r="597" spans="16:16" ht="15.75" customHeight="1">
      <c r="P597" s="944"/>
    </row>
    <row r="598" spans="16:16" ht="15.75" customHeight="1">
      <c r="P598" s="944"/>
    </row>
    <row r="599" spans="16:16" ht="15.75" customHeight="1">
      <c r="P599" s="944"/>
    </row>
    <row r="600" spans="16:16" ht="15.75" customHeight="1">
      <c r="P600" s="944"/>
    </row>
    <row r="601" spans="16:16" ht="15.75" customHeight="1">
      <c r="P601" s="944"/>
    </row>
    <row r="602" spans="16:16" ht="15.75" customHeight="1">
      <c r="P602" s="944"/>
    </row>
    <row r="603" spans="16:16" ht="15.75" customHeight="1">
      <c r="P603" s="944"/>
    </row>
    <row r="604" spans="16:16" ht="15.75" customHeight="1">
      <c r="P604" s="944"/>
    </row>
    <row r="605" spans="16:16" ht="15.75" customHeight="1">
      <c r="P605" s="944"/>
    </row>
    <row r="606" spans="16:16" ht="15.75" customHeight="1">
      <c r="P606" s="944"/>
    </row>
    <row r="607" spans="16:16" ht="15.75" customHeight="1">
      <c r="P607" s="944"/>
    </row>
    <row r="608" spans="16:16" ht="15.75" customHeight="1">
      <c r="P608" s="944"/>
    </row>
    <row r="609" spans="16:16" ht="15.75" customHeight="1">
      <c r="P609" s="944"/>
    </row>
    <row r="610" spans="16:16" ht="15.75" customHeight="1">
      <c r="P610" s="944"/>
    </row>
    <row r="611" spans="16:16" ht="15.75" customHeight="1">
      <c r="P611" s="944"/>
    </row>
    <row r="612" spans="16:16" ht="15.75" customHeight="1">
      <c r="P612" s="944"/>
    </row>
    <row r="613" spans="16:16" ht="15.75" customHeight="1">
      <c r="P613" s="944"/>
    </row>
    <row r="614" spans="16:16" ht="15.75" customHeight="1">
      <c r="P614" s="944"/>
    </row>
    <row r="615" spans="16:16" ht="15.75" customHeight="1">
      <c r="P615" s="944"/>
    </row>
    <row r="616" spans="16:16" ht="15.75" customHeight="1">
      <c r="P616" s="944"/>
    </row>
    <row r="617" spans="16:16" ht="15.75" customHeight="1">
      <c r="P617" s="944"/>
    </row>
    <row r="618" spans="16:16" ht="15.75" customHeight="1">
      <c r="P618" s="944"/>
    </row>
    <row r="619" spans="16:16" ht="15.75" customHeight="1">
      <c r="P619" s="944"/>
    </row>
    <row r="620" spans="16:16" ht="15.75" customHeight="1">
      <c r="P620" s="944"/>
    </row>
    <row r="621" spans="16:16" ht="15.75" customHeight="1">
      <c r="P621" s="944"/>
    </row>
    <row r="622" spans="16:16" ht="15.75" customHeight="1">
      <c r="P622" s="944"/>
    </row>
    <row r="623" spans="16:16" ht="15.75" customHeight="1">
      <c r="P623" s="944"/>
    </row>
    <row r="624" spans="16:16" ht="15.75" customHeight="1">
      <c r="P624" s="944"/>
    </row>
    <row r="625" spans="16:16" ht="15.75" customHeight="1">
      <c r="P625" s="944"/>
    </row>
    <row r="626" spans="16:16" ht="15.75" customHeight="1">
      <c r="P626" s="944"/>
    </row>
    <row r="627" spans="16:16" ht="15.75" customHeight="1">
      <c r="P627" s="944"/>
    </row>
    <row r="628" spans="16:16" ht="15.75" customHeight="1">
      <c r="P628" s="944"/>
    </row>
    <row r="629" spans="16:16" ht="15.75" customHeight="1">
      <c r="P629" s="944"/>
    </row>
    <row r="630" spans="16:16" ht="15.75" customHeight="1">
      <c r="P630" s="944"/>
    </row>
    <row r="631" spans="16:16" ht="15.75" customHeight="1">
      <c r="P631" s="944"/>
    </row>
    <row r="632" spans="16:16" ht="15.75" customHeight="1">
      <c r="P632" s="944"/>
    </row>
    <row r="633" spans="16:16" ht="15.75" customHeight="1">
      <c r="P633" s="944"/>
    </row>
    <row r="634" spans="16:16" ht="15.75" customHeight="1">
      <c r="P634" s="944"/>
    </row>
    <row r="635" spans="16:16" ht="15.75" customHeight="1">
      <c r="P635" s="944"/>
    </row>
    <row r="636" spans="16:16" ht="15.75" customHeight="1">
      <c r="P636" s="944"/>
    </row>
    <row r="637" spans="16:16" ht="15.75" customHeight="1">
      <c r="P637" s="944"/>
    </row>
    <row r="638" spans="16:16" ht="15.75" customHeight="1">
      <c r="P638" s="944"/>
    </row>
    <row r="639" spans="16:16" ht="15.75" customHeight="1">
      <c r="P639" s="944"/>
    </row>
    <row r="640" spans="16:16" ht="15.75" customHeight="1">
      <c r="P640" s="944"/>
    </row>
    <row r="641" spans="16:16" ht="15.75" customHeight="1">
      <c r="P641" s="944"/>
    </row>
    <row r="642" spans="16:16" ht="15.75" customHeight="1">
      <c r="P642" s="944"/>
    </row>
    <row r="643" spans="16:16" ht="15.75" customHeight="1">
      <c r="P643" s="944"/>
    </row>
    <row r="644" spans="16:16" ht="15.75" customHeight="1">
      <c r="P644" s="944"/>
    </row>
    <row r="645" spans="16:16" ht="15.75" customHeight="1">
      <c r="P645" s="944"/>
    </row>
    <row r="646" spans="16:16" ht="15.75" customHeight="1">
      <c r="P646" s="944"/>
    </row>
    <row r="647" spans="16:16" ht="15.75" customHeight="1">
      <c r="P647" s="944"/>
    </row>
    <row r="648" spans="16:16" ht="15.75" customHeight="1">
      <c r="P648" s="944"/>
    </row>
    <row r="649" spans="16:16" ht="15.75" customHeight="1">
      <c r="P649" s="944"/>
    </row>
    <row r="650" spans="16:16" ht="15.75" customHeight="1">
      <c r="P650" s="944"/>
    </row>
    <row r="651" spans="16:16" ht="15.75" customHeight="1">
      <c r="P651" s="944"/>
    </row>
    <row r="652" spans="16:16" ht="15.75" customHeight="1">
      <c r="P652" s="944"/>
    </row>
    <row r="653" spans="16:16" ht="15.75" customHeight="1">
      <c r="P653" s="944"/>
    </row>
    <row r="654" spans="16:16" ht="15.75" customHeight="1">
      <c r="P654" s="944"/>
    </row>
    <row r="655" spans="16:16" ht="15.75" customHeight="1">
      <c r="P655" s="944"/>
    </row>
    <row r="656" spans="16:16" ht="15.75" customHeight="1">
      <c r="P656" s="944"/>
    </row>
    <row r="657" spans="16:16" ht="15.75" customHeight="1">
      <c r="P657" s="944"/>
    </row>
    <row r="658" spans="16:16" ht="15.75" customHeight="1">
      <c r="P658" s="944"/>
    </row>
    <row r="659" spans="16:16" ht="15.75" customHeight="1">
      <c r="P659" s="944"/>
    </row>
    <row r="660" spans="16:16" ht="15.75" customHeight="1">
      <c r="P660" s="944"/>
    </row>
    <row r="661" spans="16:16" ht="15.75" customHeight="1">
      <c r="P661" s="944"/>
    </row>
    <row r="662" spans="16:16" ht="15.75" customHeight="1">
      <c r="P662" s="944"/>
    </row>
    <row r="663" spans="16:16" ht="15.75" customHeight="1">
      <c r="P663" s="944"/>
    </row>
    <row r="664" spans="16:16" ht="15.75" customHeight="1">
      <c r="P664" s="944"/>
    </row>
    <row r="665" spans="16:16" ht="15.75" customHeight="1">
      <c r="P665" s="944"/>
    </row>
    <row r="666" spans="16:16" ht="15.75" customHeight="1">
      <c r="P666" s="944"/>
    </row>
    <row r="667" spans="16:16" ht="15.75" customHeight="1">
      <c r="P667" s="944"/>
    </row>
    <row r="668" spans="16:16" ht="15.75" customHeight="1">
      <c r="P668" s="944"/>
    </row>
    <row r="669" spans="16:16" ht="15.75" customHeight="1">
      <c r="P669" s="944"/>
    </row>
    <row r="670" spans="16:16" ht="15.75" customHeight="1">
      <c r="P670" s="944"/>
    </row>
    <row r="671" spans="16:16" ht="15.75" customHeight="1">
      <c r="P671" s="944"/>
    </row>
    <row r="672" spans="16:16" ht="15.75" customHeight="1">
      <c r="P672" s="944"/>
    </row>
    <row r="673" spans="16:16" ht="15.75" customHeight="1">
      <c r="P673" s="944"/>
    </row>
    <row r="674" spans="16:16" ht="15.75" customHeight="1">
      <c r="P674" s="944"/>
    </row>
    <row r="675" spans="16:16" ht="15.75" customHeight="1">
      <c r="P675" s="944"/>
    </row>
    <row r="676" spans="16:16" ht="15.75" customHeight="1">
      <c r="P676" s="944"/>
    </row>
    <row r="677" spans="16:16" ht="15.75" customHeight="1">
      <c r="P677" s="944"/>
    </row>
    <row r="678" spans="16:16" ht="15.75" customHeight="1">
      <c r="P678" s="944"/>
    </row>
    <row r="679" spans="16:16" ht="15.75" customHeight="1">
      <c r="P679" s="944"/>
    </row>
    <row r="680" spans="16:16" ht="15.75" customHeight="1">
      <c r="P680" s="944"/>
    </row>
    <row r="681" spans="16:16" ht="15.75" customHeight="1">
      <c r="P681" s="944"/>
    </row>
    <row r="682" spans="16:16" ht="15.75" customHeight="1">
      <c r="P682" s="944"/>
    </row>
    <row r="683" spans="16:16" ht="15.75" customHeight="1">
      <c r="P683" s="944"/>
    </row>
    <row r="684" spans="16:16" ht="15.75" customHeight="1">
      <c r="P684" s="944"/>
    </row>
    <row r="685" spans="16:16" ht="15.75" customHeight="1">
      <c r="P685" s="944"/>
    </row>
    <row r="686" spans="16:16" ht="15.75" customHeight="1">
      <c r="P686" s="944"/>
    </row>
    <row r="687" spans="16:16" ht="15.75" customHeight="1">
      <c r="P687" s="944"/>
    </row>
    <row r="688" spans="16:16" ht="15.75" customHeight="1">
      <c r="P688" s="944"/>
    </row>
    <row r="689" spans="16:16" ht="15.75" customHeight="1">
      <c r="P689" s="944"/>
    </row>
    <row r="690" spans="16:16" ht="15.75" customHeight="1">
      <c r="P690" s="944"/>
    </row>
    <row r="691" spans="16:16" ht="15.75" customHeight="1">
      <c r="P691" s="944"/>
    </row>
    <row r="692" spans="16:16" ht="15.75" customHeight="1">
      <c r="P692" s="944"/>
    </row>
    <row r="693" spans="16:16" ht="15.75" customHeight="1">
      <c r="P693" s="944"/>
    </row>
    <row r="694" spans="16:16" ht="15.75" customHeight="1">
      <c r="P694" s="944"/>
    </row>
    <row r="695" spans="16:16" ht="15.75" customHeight="1">
      <c r="P695" s="944"/>
    </row>
    <row r="696" spans="16:16" ht="15.75" customHeight="1">
      <c r="P696" s="944"/>
    </row>
    <row r="697" spans="16:16" ht="15.75" customHeight="1">
      <c r="P697" s="944"/>
    </row>
    <row r="698" spans="16:16" ht="15.75" customHeight="1">
      <c r="P698" s="944"/>
    </row>
    <row r="699" spans="16:16" ht="15.75" customHeight="1">
      <c r="P699" s="944"/>
    </row>
    <row r="700" spans="16:16" ht="15.75" customHeight="1">
      <c r="P700" s="944"/>
    </row>
    <row r="701" spans="16:16" ht="15.75" customHeight="1">
      <c r="P701" s="944"/>
    </row>
    <row r="702" spans="16:16" ht="15.75" customHeight="1">
      <c r="P702" s="944"/>
    </row>
    <row r="703" spans="16:16" ht="15.75" customHeight="1">
      <c r="P703" s="944"/>
    </row>
    <row r="704" spans="16:16" ht="15.75" customHeight="1">
      <c r="P704" s="944"/>
    </row>
    <row r="705" spans="16:16" ht="15.75" customHeight="1">
      <c r="P705" s="944"/>
    </row>
    <row r="706" spans="16:16" ht="15.75" customHeight="1">
      <c r="P706" s="944"/>
    </row>
    <row r="707" spans="16:16" ht="15.75" customHeight="1">
      <c r="P707" s="944"/>
    </row>
    <row r="708" spans="16:16" ht="15.75" customHeight="1">
      <c r="P708" s="944"/>
    </row>
    <row r="709" spans="16:16" ht="15.75" customHeight="1">
      <c r="P709" s="944"/>
    </row>
    <row r="710" spans="16:16" ht="15.75" customHeight="1">
      <c r="P710" s="944"/>
    </row>
    <row r="711" spans="16:16" ht="15.75" customHeight="1">
      <c r="P711" s="944"/>
    </row>
    <row r="712" spans="16:16" ht="15.75" customHeight="1">
      <c r="P712" s="944"/>
    </row>
    <row r="713" spans="16:16" ht="15.75" customHeight="1">
      <c r="P713" s="944"/>
    </row>
    <row r="714" spans="16:16" ht="15.75" customHeight="1">
      <c r="P714" s="944"/>
    </row>
    <row r="715" spans="16:16" ht="15.75" customHeight="1">
      <c r="P715" s="944"/>
    </row>
    <row r="716" spans="16:16" ht="15.75" customHeight="1">
      <c r="P716" s="944"/>
    </row>
    <row r="717" spans="16:16" ht="15.75" customHeight="1">
      <c r="P717" s="944"/>
    </row>
    <row r="718" spans="16:16" ht="15.75" customHeight="1">
      <c r="P718" s="944"/>
    </row>
    <row r="719" spans="16:16" ht="15.75" customHeight="1">
      <c r="P719" s="944"/>
    </row>
    <row r="720" spans="16:16" ht="15.75" customHeight="1">
      <c r="P720" s="944"/>
    </row>
    <row r="721" spans="16:16" ht="15.75" customHeight="1">
      <c r="P721" s="944"/>
    </row>
    <row r="722" spans="16:16" ht="15.75" customHeight="1">
      <c r="P722" s="944"/>
    </row>
    <row r="723" spans="16:16" ht="15.75" customHeight="1">
      <c r="P723" s="944"/>
    </row>
    <row r="724" spans="16:16" ht="15.75" customHeight="1">
      <c r="P724" s="944"/>
    </row>
    <row r="725" spans="16:16" ht="15.75" customHeight="1">
      <c r="P725" s="944"/>
    </row>
    <row r="726" spans="16:16" ht="15.75" customHeight="1">
      <c r="P726" s="944"/>
    </row>
    <row r="727" spans="16:16" ht="15.75" customHeight="1">
      <c r="P727" s="944"/>
    </row>
    <row r="728" spans="16:16" ht="15.75" customHeight="1">
      <c r="P728" s="944"/>
    </row>
    <row r="729" spans="16:16" ht="15.75" customHeight="1">
      <c r="P729" s="944"/>
    </row>
    <row r="730" spans="16:16" ht="15.75" customHeight="1">
      <c r="P730" s="944"/>
    </row>
    <row r="731" spans="16:16" ht="15.75" customHeight="1">
      <c r="P731" s="944"/>
    </row>
    <row r="732" spans="16:16" ht="15.75" customHeight="1">
      <c r="P732" s="944"/>
    </row>
    <row r="733" spans="16:16" ht="15.75" customHeight="1">
      <c r="P733" s="944"/>
    </row>
    <row r="734" spans="16:16" ht="15.75" customHeight="1">
      <c r="P734" s="944"/>
    </row>
    <row r="735" spans="16:16" ht="15.75" customHeight="1">
      <c r="P735" s="944"/>
    </row>
    <row r="736" spans="16:16" ht="15.75" customHeight="1">
      <c r="P736" s="944"/>
    </row>
    <row r="737" spans="16:16" ht="15.75" customHeight="1">
      <c r="P737" s="944"/>
    </row>
    <row r="738" spans="16:16" ht="15.75" customHeight="1">
      <c r="P738" s="944"/>
    </row>
    <row r="739" spans="16:16" ht="15.75" customHeight="1">
      <c r="P739" s="944"/>
    </row>
    <row r="740" spans="16:16" ht="15.75" customHeight="1">
      <c r="P740" s="944"/>
    </row>
    <row r="741" spans="16:16" ht="15.75" customHeight="1">
      <c r="P741" s="944"/>
    </row>
    <row r="742" spans="16:16" ht="15.75" customHeight="1">
      <c r="P742" s="944"/>
    </row>
    <row r="743" spans="16:16" ht="15.75" customHeight="1">
      <c r="P743" s="944"/>
    </row>
    <row r="744" spans="16:16" ht="15.75" customHeight="1">
      <c r="P744" s="944"/>
    </row>
    <row r="745" spans="16:16" ht="15.75" customHeight="1">
      <c r="P745" s="944"/>
    </row>
    <row r="746" spans="16:16" ht="15.75" customHeight="1">
      <c r="P746" s="944"/>
    </row>
    <row r="747" spans="16:16" ht="15.75" customHeight="1">
      <c r="P747" s="944"/>
    </row>
    <row r="748" spans="16:16" ht="15.75" customHeight="1">
      <c r="P748" s="944"/>
    </row>
    <row r="749" spans="16:16" ht="15.75" customHeight="1">
      <c r="P749" s="944"/>
    </row>
    <row r="750" spans="16:16" ht="15.75" customHeight="1">
      <c r="P750" s="944"/>
    </row>
    <row r="751" spans="16:16" ht="15.75" customHeight="1">
      <c r="P751" s="944"/>
    </row>
    <row r="752" spans="16:16" ht="15.75" customHeight="1">
      <c r="P752" s="944"/>
    </row>
    <row r="753" spans="16:16" ht="15.75" customHeight="1">
      <c r="P753" s="944"/>
    </row>
    <row r="754" spans="16:16" ht="15.75" customHeight="1">
      <c r="P754" s="944"/>
    </row>
    <row r="755" spans="16:16" ht="15.75" customHeight="1">
      <c r="P755" s="944"/>
    </row>
    <row r="756" spans="16:16" ht="15.75" customHeight="1">
      <c r="P756" s="944"/>
    </row>
    <row r="757" spans="16:16" ht="15.75" customHeight="1">
      <c r="P757" s="944"/>
    </row>
    <row r="758" spans="16:16" ht="15.75" customHeight="1">
      <c r="P758" s="944"/>
    </row>
    <row r="759" spans="16:16" ht="15.75" customHeight="1">
      <c r="P759" s="944"/>
    </row>
    <row r="760" spans="16:16" ht="15.75" customHeight="1">
      <c r="P760" s="944"/>
    </row>
    <row r="761" spans="16:16" ht="15.75" customHeight="1">
      <c r="P761" s="944"/>
    </row>
    <row r="762" spans="16:16" ht="15.75" customHeight="1">
      <c r="P762" s="944"/>
    </row>
    <row r="763" spans="16:16" ht="15.75" customHeight="1">
      <c r="P763" s="944"/>
    </row>
    <row r="764" spans="16:16" ht="15.75" customHeight="1">
      <c r="P764" s="944"/>
    </row>
    <row r="765" spans="16:16" ht="15.75" customHeight="1">
      <c r="P765" s="944"/>
    </row>
    <row r="766" spans="16:16" ht="15.75" customHeight="1">
      <c r="P766" s="944"/>
    </row>
    <row r="767" spans="16:16" ht="15.75" customHeight="1">
      <c r="P767" s="944"/>
    </row>
    <row r="768" spans="16:16" ht="15.75" customHeight="1">
      <c r="P768" s="944"/>
    </row>
    <row r="769" spans="16:16" ht="15.75" customHeight="1">
      <c r="P769" s="944"/>
    </row>
    <row r="770" spans="16:16" ht="15.75" customHeight="1">
      <c r="P770" s="944"/>
    </row>
    <row r="771" spans="16:16" ht="15.75" customHeight="1">
      <c r="P771" s="944"/>
    </row>
    <row r="772" spans="16:16" ht="15.75" customHeight="1">
      <c r="P772" s="944"/>
    </row>
    <row r="773" spans="16:16" ht="15.75" customHeight="1">
      <c r="P773" s="944"/>
    </row>
    <row r="774" spans="16:16" ht="15.75" customHeight="1">
      <c r="P774" s="944"/>
    </row>
    <row r="775" spans="16:16" ht="15.75" customHeight="1">
      <c r="P775" s="944"/>
    </row>
    <row r="776" spans="16:16" ht="15.75" customHeight="1">
      <c r="P776" s="944"/>
    </row>
    <row r="777" spans="16:16" ht="15.75" customHeight="1">
      <c r="P777" s="944"/>
    </row>
    <row r="778" spans="16:16" ht="15.75" customHeight="1">
      <c r="P778" s="944"/>
    </row>
    <row r="779" spans="16:16" ht="15.75" customHeight="1">
      <c r="P779" s="944"/>
    </row>
    <row r="780" spans="16:16" ht="15.75" customHeight="1">
      <c r="P780" s="944"/>
    </row>
    <row r="781" spans="16:16" ht="15.75" customHeight="1">
      <c r="P781" s="944"/>
    </row>
    <row r="782" spans="16:16" ht="15.75" customHeight="1">
      <c r="P782" s="944"/>
    </row>
    <row r="783" spans="16:16" ht="15.75" customHeight="1">
      <c r="P783" s="944"/>
    </row>
    <row r="784" spans="16:16" ht="15.75" customHeight="1">
      <c r="P784" s="944"/>
    </row>
    <row r="785" spans="16:16" ht="15.75" customHeight="1">
      <c r="P785" s="944"/>
    </row>
    <row r="786" spans="16:16" ht="15.75" customHeight="1">
      <c r="P786" s="944"/>
    </row>
    <row r="787" spans="16:16" ht="15.75" customHeight="1">
      <c r="P787" s="944"/>
    </row>
    <row r="788" spans="16:16" ht="15.75" customHeight="1">
      <c r="P788" s="944"/>
    </row>
    <row r="789" spans="16:16" ht="15.75" customHeight="1">
      <c r="P789" s="944"/>
    </row>
    <row r="790" spans="16:16" ht="15.75" customHeight="1">
      <c r="P790" s="944"/>
    </row>
    <row r="791" spans="16:16" ht="15.75" customHeight="1">
      <c r="P791" s="944"/>
    </row>
    <row r="792" spans="16:16" ht="15.75" customHeight="1">
      <c r="P792" s="944"/>
    </row>
    <row r="793" spans="16:16" ht="15.75" customHeight="1">
      <c r="P793" s="944"/>
    </row>
    <row r="794" spans="16:16" ht="15.75" customHeight="1">
      <c r="P794" s="944"/>
    </row>
    <row r="795" spans="16:16" ht="15.75" customHeight="1">
      <c r="P795" s="944"/>
    </row>
    <row r="796" spans="16:16" ht="15.75" customHeight="1">
      <c r="P796" s="944"/>
    </row>
    <row r="797" spans="16:16" ht="15.75" customHeight="1">
      <c r="P797" s="944"/>
    </row>
    <row r="798" spans="16:16" ht="15.75" customHeight="1">
      <c r="P798" s="944"/>
    </row>
    <row r="799" spans="16:16" ht="15.75" customHeight="1">
      <c r="P799" s="944"/>
    </row>
    <row r="800" spans="16:16" ht="15.75" customHeight="1">
      <c r="P800" s="944"/>
    </row>
    <row r="801" spans="16:16" ht="15.75" customHeight="1">
      <c r="P801" s="944"/>
    </row>
    <row r="802" spans="16:16" ht="15.75" customHeight="1">
      <c r="P802" s="944"/>
    </row>
    <row r="803" spans="16:16" ht="15.75" customHeight="1">
      <c r="P803" s="944"/>
    </row>
    <row r="804" spans="16:16" ht="15.75" customHeight="1">
      <c r="P804" s="944"/>
    </row>
    <row r="805" spans="16:16" ht="15.75" customHeight="1">
      <c r="P805" s="944"/>
    </row>
    <row r="806" spans="16:16" ht="15.75" customHeight="1">
      <c r="P806" s="944"/>
    </row>
    <row r="807" spans="16:16" ht="15.75" customHeight="1">
      <c r="P807" s="944"/>
    </row>
    <row r="808" spans="16:16" ht="15.75" customHeight="1">
      <c r="P808" s="944"/>
    </row>
    <row r="809" spans="16:16" ht="15.75" customHeight="1">
      <c r="P809" s="944"/>
    </row>
    <row r="810" spans="16:16" ht="15.75" customHeight="1">
      <c r="P810" s="944"/>
    </row>
    <row r="811" spans="16:16" ht="15.75" customHeight="1">
      <c r="P811" s="944"/>
    </row>
    <row r="812" spans="16:16" ht="15.75" customHeight="1">
      <c r="P812" s="944"/>
    </row>
    <row r="813" spans="16:16" ht="15.75" customHeight="1">
      <c r="P813" s="944"/>
    </row>
    <row r="814" spans="16:16" ht="15.75" customHeight="1">
      <c r="P814" s="944"/>
    </row>
    <row r="815" spans="16:16" ht="15.75" customHeight="1">
      <c r="P815" s="944"/>
    </row>
    <row r="816" spans="16:16" ht="15.75" customHeight="1">
      <c r="P816" s="944"/>
    </row>
    <row r="817" spans="16:16" ht="15.75" customHeight="1">
      <c r="P817" s="944"/>
    </row>
    <row r="818" spans="16:16" ht="15.75" customHeight="1">
      <c r="P818" s="944"/>
    </row>
    <row r="819" spans="16:16" ht="15.75" customHeight="1">
      <c r="P819" s="944"/>
    </row>
    <row r="820" spans="16:16" ht="15.75" customHeight="1">
      <c r="P820" s="944"/>
    </row>
    <row r="821" spans="16:16" ht="15.75" customHeight="1">
      <c r="P821" s="944"/>
    </row>
    <row r="822" spans="16:16" ht="15.75" customHeight="1">
      <c r="P822" s="944"/>
    </row>
    <row r="823" spans="16:16" ht="15.75" customHeight="1">
      <c r="P823" s="944"/>
    </row>
    <row r="824" spans="16:16" ht="15.75" customHeight="1">
      <c r="P824" s="944"/>
    </row>
    <row r="825" spans="16:16" ht="15.75" customHeight="1">
      <c r="P825" s="944"/>
    </row>
    <row r="826" spans="16:16" ht="15.75" customHeight="1">
      <c r="P826" s="944"/>
    </row>
    <row r="827" spans="16:16" ht="15.75" customHeight="1">
      <c r="P827" s="944"/>
    </row>
    <row r="828" spans="16:16" ht="15.75" customHeight="1">
      <c r="P828" s="944"/>
    </row>
    <row r="829" spans="16:16" ht="15.75" customHeight="1">
      <c r="P829" s="944"/>
    </row>
    <row r="830" spans="16:16" ht="15.75" customHeight="1">
      <c r="P830" s="944"/>
    </row>
    <row r="831" spans="16:16" ht="15.75" customHeight="1">
      <c r="P831" s="944"/>
    </row>
    <row r="832" spans="16:16" ht="15.75" customHeight="1">
      <c r="P832" s="944"/>
    </row>
    <row r="833" spans="16:16" ht="15.75" customHeight="1">
      <c r="P833" s="944"/>
    </row>
    <row r="834" spans="16:16" ht="15.75" customHeight="1">
      <c r="P834" s="944"/>
    </row>
    <row r="835" spans="16:16" ht="15.75" customHeight="1">
      <c r="P835" s="944"/>
    </row>
    <row r="836" spans="16:16" ht="15.75" customHeight="1">
      <c r="P836" s="944"/>
    </row>
    <row r="837" spans="16:16" ht="15.75" customHeight="1">
      <c r="P837" s="944"/>
    </row>
    <row r="838" spans="16:16" ht="15.75" customHeight="1">
      <c r="P838" s="944"/>
    </row>
    <row r="839" spans="16:16" ht="15.75" customHeight="1">
      <c r="P839" s="944"/>
    </row>
    <row r="840" spans="16:16" ht="15.75" customHeight="1">
      <c r="P840" s="944"/>
    </row>
    <row r="841" spans="16:16" ht="15.75" customHeight="1">
      <c r="P841" s="944"/>
    </row>
    <row r="842" spans="16:16" ht="15.75" customHeight="1">
      <c r="P842" s="944"/>
    </row>
    <row r="843" spans="16:16" ht="15.75" customHeight="1">
      <c r="P843" s="944"/>
    </row>
    <row r="844" spans="16:16" ht="15.75" customHeight="1">
      <c r="P844" s="944"/>
    </row>
    <row r="845" spans="16:16" ht="15.75" customHeight="1">
      <c r="P845" s="944"/>
    </row>
    <row r="846" spans="16:16" ht="15.75" customHeight="1">
      <c r="P846" s="944"/>
    </row>
    <row r="847" spans="16:16" ht="15.75" customHeight="1">
      <c r="P847" s="944"/>
    </row>
    <row r="848" spans="16:16" ht="15.75" customHeight="1">
      <c r="P848" s="944"/>
    </row>
    <row r="849" spans="16:16" ht="15.75" customHeight="1">
      <c r="P849" s="944"/>
    </row>
    <row r="850" spans="16:16" ht="15.75" customHeight="1">
      <c r="P850" s="944"/>
    </row>
    <row r="851" spans="16:16" ht="15.75" customHeight="1">
      <c r="P851" s="944"/>
    </row>
    <row r="852" spans="16:16" ht="15.75" customHeight="1">
      <c r="P852" s="944"/>
    </row>
    <row r="853" spans="16:16" ht="15.75" customHeight="1">
      <c r="P853" s="944"/>
    </row>
    <row r="854" spans="16:16" ht="15.75" customHeight="1">
      <c r="P854" s="944"/>
    </row>
    <row r="855" spans="16:16" ht="15.75" customHeight="1">
      <c r="P855" s="944"/>
    </row>
    <row r="856" spans="16:16" ht="15.75" customHeight="1">
      <c r="P856" s="944"/>
    </row>
    <row r="857" spans="16:16" ht="15.75" customHeight="1">
      <c r="P857" s="944"/>
    </row>
    <row r="858" spans="16:16" ht="15.75" customHeight="1">
      <c r="P858" s="944"/>
    </row>
    <row r="859" spans="16:16" ht="15.75" customHeight="1">
      <c r="P859" s="944"/>
    </row>
    <row r="860" spans="16:16" ht="15.75" customHeight="1">
      <c r="P860" s="944"/>
    </row>
    <row r="861" spans="16:16" ht="15.75" customHeight="1">
      <c r="P861" s="944"/>
    </row>
    <row r="862" spans="16:16" ht="15.75" customHeight="1">
      <c r="P862" s="944"/>
    </row>
    <row r="863" spans="16:16" ht="15.75" customHeight="1">
      <c r="P863" s="944"/>
    </row>
    <row r="864" spans="16:16" ht="15.75" customHeight="1">
      <c r="P864" s="944"/>
    </row>
    <row r="865" spans="16:16" ht="15.75" customHeight="1">
      <c r="P865" s="944"/>
    </row>
    <row r="866" spans="16:16" ht="15.75" customHeight="1">
      <c r="P866" s="944"/>
    </row>
    <row r="867" spans="16:16" ht="15.75" customHeight="1">
      <c r="P867" s="944"/>
    </row>
    <row r="868" spans="16:16" ht="15.75" customHeight="1">
      <c r="P868" s="944"/>
    </row>
    <row r="869" spans="16:16" ht="15.75" customHeight="1">
      <c r="P869" s="944"/>
    </row>
    <row r="870" spans="16:16" ht="15.75" customHeight="1">
      <c r="P870" s="944"/>
    </row>
    <row r="871" spans="16:16" ht="15.75" customHeight="1">
      <c r="P871" s="944"/>
    </row>
    <row r="872" spans="16:16" ht="15.75" customHeight="1">
      <c r="P872" s="944"/>
    </row>
    <row r="873" spans="16:16" ht="15.75" customHeight="1">
      <c r="P873" s="944"/>
    </row>
    <row r="874" spans="16:16" ht="15.75" customHeight="1">
      <c r="P874" s="944"/>
    </row>
    <row r="875" spans="16:16" ht="15.75" customHeight="1">
      <c r="P875" s="944"/>
    </row>
    <row r="876" spans="16:16" ht="15.75" customHeight="1">
      <c r="P876" s="944"/>
    </row>
    <row r="877" spans="16:16" ht="15.75" customHeight="1">
      <c r="P877" s="944"/>
    </row>
    <row r="878" spans="16:16" ht="15.75" customHeight="1">
      <c r="P878" s="944"/>
    </row>
    <row r="879" spans="16:16" ht="15.75" customHeight="1">
      <c r="P879" s="944"/>
    </row>
    <row r="880" spans="16:16" ht="15.75" customHeight="1">
      <c r="P880" s="944"/>
    </row>
    <row r="881" spans="16:16" ht="15.75" customHeight="1">
      <c r="P881" s="944"/>
    </row>
    <row r="882" spans="16:16" ht="15.75" customHeight="1">
      <c r="P882" s="944"/>
    </row>
    <row r="883" spans="16:16" ht="15.75" customHeight="1">
      <c r="P883" s="944"/>
    </row>
    <row r="884" spans="16:16" ht="15.75" customHeight="1">
      <c r="P884" s="944"/>
    </row>
    <row r="885" spans="16:16" ht="15.75" customHeight="1">
      <c r="P885" s="944"/>
    </row>
    <row r="886" spans="16:16" ht="15.75" customHeight="1">
      <c r="P886" s="944"/>
    </row>
    <row r="887" spans="16:16" ht="15.75" customHeight="1">
      <c r="P887" s="944"/>
    </row>
    <row r="888" spans="16:16" ht="15.75" customHeight="1">
      <c r="P888" s="944"/>
    </row>
    <row r="889" spans="16:16" ht="15.75" customHeight="1">
      <c r="P889" s="944"/>
    </row>
    <row r="890" spans="16:16" ht="15.75" customHeight="1">
      <c r="P890" s="944"/>
    </row>
    <row r="891" spans="16:16" ht="15.75" customHeight="1">
      <c r="P891" s="944"/>
    </row>
    <row r="892" spans="16:16" ht="15.75" customHeight="1">
      <c r="P892" s="944"/>
    </row>
    <row r="893" spans="16:16" ht="15.75" customHeight="1">
      <c r="P893" s="944"/>
    </row>
    <row r="894" spans="16:16" ht="15.75" customHeight="1">
      <c r="P894" s="944"/>
    </row>
    <row r="895" spans="16:16" ht="15.75" customHeight="1">
      <c r="P895" s="944"/>
    </row>
    <row r="896" spans="16:16" ht="15.75" customHeight="1">
      <c r="P896" s="944"/>
    </row>
    <row r="897" spans="16:16" ht="15.75" customHeight="1">
      <c r="P897" s="944"/>
    </row>
    <row r="898" spans="16:16" ht="15.75" customHeight="1">
      <c r="P898" s="944"/>
    </row>
    <row r="899" spans="16:16" ht="15.75" customHeight="1">
      <c r="P899" s="944"/>
    </row>
    <row r="900" spans="16:16" ht="15.75" customHeight="1">
      <c r="P900" s="944"/>
    </row>
    <row r="901" spans="16:16" ht="15.75" customHeight="1">
      <c r="P901" s="944"/>
    </row>
    <row r="902" spans="16:16" ht="15.75" customHeight="1">
      <c r="P902" s="944"/>
    </row>
    <row r="903" spans="16:16" ht="15.75" customHeight="1">
      <c r="P903" s="944"/>
    </row>
    <row r="904" spans="16:16" ht="15.75" customHeight="1">
      <c r="P904" s="944"/>
    </row>
    <row r="905" spans="16:16" ht="15.75" customHeight="1">
      <c r="P905" s="944"/>
    </row>
    <row r="906" spans="16:16" ht="15.75" customHeight="1">
      <c r="P906" s="944"/>
    </row>
    <row r="907" spans="16:16" ht="15.75" customHeight="1">
      <c r="P907" s="944"/>
    </row>
    <row r="908" spans="16:16" ht="15.75" customHeight="1">
      <c r="P908" s="944"/>
    </row>
    <row r="909" spans="16:16" ht="15.75" customHeight="1">
      <c r="P909" s="944"/>
    </row>
    <row r="910" spans="16:16" ht="15.75" customHeight="1">
      <c r="P910" s="944"/>
    </row>
    <row r="911" spans="16:16" ht="15.75" customHeight="1">
      <c r="P911" s="944"/>
    </row>
    <row r="912" spans="16:16" ht="15.75" customHeight="1">
      <c r="P912" s="944"/>
    </row>
    <row r="913" spans="16:16" ht="15.75" customHeight="1">
      <c r="P913" s="944"/>
    </row>
    <row r="914" spans="16:16" ht="15.75" customHeight="1">
      <c r="P914" s="944"/>
    </row>
    <row r="915" spans="16:16" ht="15.75" customHeight="1">
      <c r="P915" s="944"/>
    </row>
    <row r="916" spans="16:16" ht="15.75" customHeight="1">
      <c r="P916" s="944"/>
    </row>
    <row r="917" spans="16:16" ht="15.75" customHeight="1">
      <c r="P917" s="944"/>
    </row>
    <row r="918" spans="16:16" ht="15.75" customHeight="1">
      <c r="P918" s="944"/>
    </row>
    <row r="919" spans="16:16" ht="15.75" customHeight="1">
      <c r="P919" s="944"/>
    </row>
    <row r="920" spans="16:16" ht="15.75" customHeight="1">
      <c r="P920" s="944"/>
    </row>
    <row r="921" spans="16:16" ht="15.75" customHeight="1">
      <c r="P921" s="944"/>
    </row>
    <row r="922" spans="16:16" ht="15.75" customHeight="1">
      <c r="P922" s="944"/>
    </row>
    <row r="923" spans="16:16" ht="15.75" customHeight="1">
      <c r="P923" s="944"/>
    </row>
    <row r="924" spans="16:16" ht="15.75" customHeight="1">
      <c r="P924" s="944"/>
    </row>
    <row r="925" spans="16:16" ht="15.75" customHeight="1">
      <c r="P925" s="944"/>
    </row>
    <row r="926" spans="16:16" ht="15.75" customHeight="1">
      <c r="P926" s="944"/>
    </row>
    <row r="927" spans="16:16" ht="15.75" customHeight="1">
      <c r="P927" s="944"/>
    </row>
    <row r="928" spans="16:16" ht="15.75" customHeight="1">
      <c r="P928" s="944"/>
    </row>
    <row r="929" spans="16:16" ht="15.75" customHeight="1">
      <c r="P929" s="944"/>
    </row>
    <row r="930" spans="16:16" ht="15.75" customHeight="1">
      <c r="P930" s="944"/>
    </row>
    <row r="931" spans="16:16" ht="15.75" customHeight="1">
      <c r="P931" s="944"/>
    </row>
    <row r="932" spans="16:16" ht="15.75" customHeight="1">
      <c r="P932" s="944"/>
    </row>
    <row r="933" spans="16:16" ht="15.75" customHeight="1">
      <c r="P933" s="944"/>
    </row>
    <row r="934" spans="16:16" ht="15.75" customHeight="1">
      <c r="P934" s="944"/>
    </row>
    <row r="935" spans="16:16" ht="15.75" customHeight="1">
      <c r="P935" s="944"/>
    </row>
    <row r="936" spans="16:16" ht="15.75" customHeight="1">
      <c r="P936" s="944"/>
    </row>
    <row r="937" spans="16:16" ht="15.75" customHeight="1">
      <c r="P937" s="944"/>
    </row>
    <row r="938" spans="16:16" ht="15.75" customHeight="1">
      <c r="P938" s="944"/>
    </row>
    <row r="939" spans="16:16" ht="15.75" customHeight="1">
      <c r="P939" s="944"/>
    </row>
    <row r="940" spans="16:16" ht="15.75" customHeight="1">
      <c r="P940" s="944"/>
    </row>
    <row r="941" spans="16:16" ht="15.75" customHeight="1">
      <c r="P941" s="944"/>
    </row>
    <row r="942" spans="16:16" ht="15.75" customHeight="1">
      <c r="P942" s="944"/>
    </row>
    <row r="943" spans="16:16" ht="15.75" customHeight="1">
      <c r="P943" s="944"/>
    </row>
    <row r="944" spans="16:16" ht="15.75" customHeight="1">
      <c r="P944" s="944"/>
    </row>
    <row r="945" spans="16:16" ht="15.75" customHeight="1">
      <c r="P945" s="944"/>
    </row>
    <row r="946" spans="16:16" ht="15.75" customHeight="1">
      <c r="P946" s="944"/>
    </row>
    <row r="947" spans="16:16" ht="15.75" customHeight="1">
      <c r="P947" s="944"/>
    </row>
    <row r="948" spans="16:16" ht="15.75" customHeight="1">
      <c r="P948" s="944"/>
    </row>
    <row r="949" spans="16:16" ht="15.75" customHeight="1">
      <c r="P949" s="944"/>
    </row>
    <row r="950" spans="16:16" ht="15.75" customHeight="1">
      <c r="P950" s="944"/>
    </row>
    <row r="951" spans="16:16" ht="15.75" customHeight="1">
      <c r="P951" s="944"/>
    </row>
    <row r="952" spans="16:16" ht="15.75" customHeight="1">
      <c r="P952" s="944"/>
    </row>
    <row r="953" spans="16:16" ht="15.75" customHeight="1">
      <c r="P953" s="944"/>
    </row>
    <row r="954" spans="16:16" ht="15.75" customHeight="1">
      <c r="P954" s="944"/>
    </row>
    <row r="955" spans="16:16" ht="15.75" customHeight="1">
      <c r="P955" s="944"/>
    </row>
    <row r="956" spans="16:16" ht="15.75" customHeight="1">
      <c r="P956" s="944"/>
    </row>
    <row r="957" spans="16:16" ht="15.75" customHeight="1">
      <c r="P957" s="944"/>
    </row>
    <row r="958" spans="16:16" ht="15.75" customHeight="1">
      <c r="P958" s="944"/>
    </row>
    <row r="959" spans="16:16" ht="15.75" customHeight="1">
      <c r="P959" s="944"/>
    </row>
    <row r="960" spans="16:16" ht="15.75" customHeight="1">
      <c r="P960" s="944"/>
    </row>
    <row r="961" spans="16:16" ht="15.75" customHeight="1">
      <c r="P961" s="944"/>
    </row>
    <row r="962" spans="16:16" ht="15.75" customHeight="1">
      <c r="P962" s="944"/>
    </row>
    <row r="963" spans="16:16" ht="15.75" customHeight="1">
      <c r="P963" s="944"/>
    </row>
    <row r="964" spans="16:16" ht="15.75" customHeight="1">
      <c r="P964" s="944"/>
    </row>
    <row r="965" spans="16:16" ht="15.75" customHeight="1">
      <c r="P965" s="944"/>
    </row>
    <row r="966" spans="16:16" ht="15.75" customHeight="1">
      <c r="P966" s="944"/>
    </row>
    <row r="967" spans="16:16" ht="15.75" customHeight="1">
      <c r="P967" s="944"/>
    </row>
    <row r="968" spans="16:16" ht="15.75" customHeight="1">
      <c r="P968" s="944"/>
    </row>
    <row r="969" spans="16:16" ht="15.75" customHeight="1">
      <c r="P969" s="944"/>
    </row>
    <row r="970" spans="16:16" ht="15.75" customHeight="1">
      <c r="P970" s="944"/>
    </row>
    <row r="971" spans="16:16" ht="15.75" customHeight="1">
      <c r="P971" s="944"/>
    </row>
    <row r="972" spans="16:16" ht="15.75" customHeight="1">
      <c r="P972" s="944"/>
    </row>
    <row r="973" spans="16:16" ht="15.75" customHeight="1">
      <c r="P973" s="944"/>
    </row>
    <row r="974" spans="16:16" ht="15.75" customHeight="1">
      <c r="P974" s="944"/>
    </row>
    <row r="975" spans="16:16" ht="15.75" customHeight="1">
      <c r="P975" s="944"/>
    </row>
    <row r="976" spans="16:16" ht="15.75" customHeight="1">
      <c r="P976" s="944"/>
    </row>
    <row r="977" spans="16:16" ht="15.75" customHeight="1">
      <c r="P977" s="944"/>
    </row>
    <row r="978" spans="16:16" ht="15.75" customHeight="1">
      <c r="P978" s="944"/>
    </row>
    <row r="979" spans="16:16" ht="15.75" customHeight="1">
      <c r="P979" s="944"/>
    </row>
    <row r="980" spans="16:16" ht="15.75" customHeight="1">
      <c r="P980" s="944"/>
    </row>
    <row r="981" spans="16:16" ht="15.75" customHeight="1">
      <c r="P981" s="944"/>
    </row>
    <row r="982" spans="16:16" ht="15.75" customHeight="1">
      <c r="P982" s="944"/>
    </row>
    <row r="983" spans="16:16" ht="15.75" customHeight="1">
      <c r="P983" s="944"/>
    </row>
    <row r="984" spans="16:16" ht="15.75" customHeight="1">
      <c r="P984" s="944"/>
    </row>
    <row r="985" spans="16:16" ht="15.75" customHeight="1">
      <c r="P985" s="944"/>
    </row>
    <row r="986" spans="16:16" ht="15.75" customHeight="1">
      <c r="P986" s="944"/>
    </row>
    <row r="987" spans="16:16" ht="15.75" customHeight="1">
      <c r="P987" s="944"/>
    </row>
    <row r="988" spans="16:16" ht="15.75" customHeight="1">
      <c r="P988" s="944"/>
    </row>
    <row r="989" spans="16:16" ht="15.75" customHeight="1">
      <c r="P989" s="944"/>
    </row>
    <row r="990" spans="16:16" ht="15.75" customHeight="1">
      <c r="P990" s="944"/>
    </row>
    <row r="991" spans="16:16" ht="15.75" customHeight="1">
      <c r="P991" s="944"/>
    </row>
    <row r="992" spans="16:16" ht="15.75" customHeight="1">
      <c r="P992" s="944"/>
    </row>
    <row r="993" spans="16:16" ht="15.75" customHeight="1">
      <c r="P993" s="944"/>
    </row>
    <row r="994" spans="16:16" ht="15.75" customHeight="1">
      <c r="P994" s="944"/>
    </row>
    <row r="995" spans="16:16" ht="15.75" customHeight="1">
      <c r="P995" s="944"/>
    </row>
    <row r="996" spans="16:16" ht="15.75" customHeight="1">
      <c r="P996" s="944"/>
    </row>
    <row r="997" spans="16:16" ht="15.75" customHeight="1">
      <c r="P997" s="944"/>
    </row>
    <row r="998" spans="16:16" ht="15.75" customHeight="1">
      <c r="P998" s="944"/>
    </row>
    <row r="999" spans="16:16" ht="15.75" customHeight="1">
      <c r="P999" s="944"/>
    </row>
    <row r="1000" spans="16:16" ht="15.75" customHeight="1">
      <c r="P1000" s="944"/>
    </row>
  </sheetData>
  <mergeCells count="340">
    <mergeCell ref="AB38:AD39"/>
    <mergeCell ref="AB40:AD41"/>
    <mergeCell ref="AB34:AD35"/>
    <mergeCell ref="AB32:AD33"/>
    <mergeCell ref="AE44:AG44"/>
    <mergeCell ref="AE45:AG46"/>
    <mergeCell ref="AE42:AG43"/>
    <mergeCell ref="W40:W41"/>
    <mergeCell ref="W45:W46"/>
    <mergeCell ref="W42:W43"/>
    <mergeCell ref="Y38:AA39"/>
    <mergeCell ref="Y45:AA46"/>
    <mergeCell ref="AB36:AD37"/>
    <mergeCell ref="C25:C26"/>
    <mergeCell ref="Y42:AA43"/>
    <mergeCell ref="Y44:AA44"/>
    <mergeCell ref="A24:B26"/>
    <mergeCell ref="A27:A43"/>
    <mergeCell ref="A47:A63"/>
    <mergeCell ref="B54:B55"/>
    <mergeCell ref="B56:B57"/>
    <mergeCell ref="B52:B53"/>
    <mergeCell ref="A44:B46"/>
    <mergeCell ref="C48:G49"/>
    <mergeCell ref="C50:G51"/>
    <mergeCell ref="B28:B29"/>
    <mergeCell ref="B34:B35"/>
    <mergeCell ref="B30:B31"/>
    <mergeCell ref="B32:B33"/>
    <mergeCell ref="B36:B37"/>
    <mergeCell ref="B40:B41"/>
    <mergeCell ref="B38:B39"/>
    <mergeCell ref="Y28:AA29"/>
    <mergeCell ref="H42:H43"/>
    <mergeCell ref="I2:T3"/>
    <mergeCell ref="E5:E6"/>
    <mergeCell ref="C5:C6"/>
    <mergeCell ref="D5:D6"/>
    <mergeCell ref="A1:C3"/>
    <mergeCell ref="G5:G6"/>
    <mergeCell ref="F5:F6"/>
    <mergeCell ref="D1:AH1"/>
    <mergeCell ref="D2:H3"/>
    <mergeCell ref="A4:B6"/>
    <mergeCell ref="H4:I4"/>
    <mergeCell ref="F65:F66"/>
    <mergeCell ref="E65:E66"/>
    <mergeCell ref="A64:B66"/>
    <mergeCell ref="C52:G53"/>
    <mergeCell ref="B60:B61"/>
    <mergeCell ref="B58:B59"/>
    <mergeCell ref="C58:G59"/>
    <mergeCell ref="C60:G61"/>
    <mergeCell ref="C65:C66"/>
    <mergeCell ref="B62:G63"/>
    <mergeCell ref="AH34:AJ35"/>
    <mergeCell ref="AH32:AJ33"/>
    <mergeCell ref="W34:W35"/>
    <mergeCell ref="Y36:AA37"/>
    <mergeCell ref="H25:I25"/>
    <mergeCell ref="AI1:AJ1"/>
    <mergeCell ref="AI2:AJ2"/>
    <mergeCell ref="AI3:AJ3"/>
    <mergeCell ref="W2:AH3"/>
    <mergeCell ref="AH20:AJ21"/>
    <mergeCell ref="AH18:AJ19"/>
    <mergeCell ref="AH12:AJ13"/>
    <mergeCell ref="AH14:AJ15"/>
    <mergeCell ref="AH16:AJ17"/>
    <mergeCell ref="AE14:AG15"/>
    <mergeCell ref="AB18:AD19"/>
    <mergeCell ref="W10:W11"/>
    <mergeCell ref="W8:W9"/>
    <mergeCell ref="W5:W6"/>
    <mergeCell ref="Y18:AA19"/>
    <mergeCell ref="Y16:AA17"/>
    <mergeCell ref="Y10:AA11"/>
    <mergeCell ref="W16:W17"/>
    <mergeCell ref="W20:W21"/>
    <mergeCell ref="A7:A23"/>
    <mergeCell ref="B16:B17"/>
    <mergeCell ref="B18:B19"/>
    <mergeCell ref="C8:G9"/>
    <mergeCell ref="C10:G11"/>
    <mergeCell ref="H10:H11"/>
    <mergeCell ref="C16:G17"/>
    <mergeCell ref="H16:H17"/>
    <mergeCell ref="H14:H15"/>
    <mergeCell ref="C12:G13"/>
    <mergeCell ref="C14:G15"/>
    <mergeCell ref="C18:G19"/>
    <mergeCell ref="C20:G21"/>
    <mergeCell ref="B7:AJ7"/>
    <mergeCell ref="AH8:AJ9"/>
    <mergeCell ref="W18:W19"/>
    <mergeCell ref="W12:W13"/>
    <mergeCell ref="Y12:AA13"/>
    <mergeCell ref="W14:W15"/>
    <mergeCell ref="Y20:AA21"/>
    <mergeCell ref="B22:G23"/>
    <mergeCell ref="AH52:AJ53"/>
    <mergeCell ref="AH50:AJ51"/>
    <mergeCell ref="AH48:AJ49"/>
    <mergeCell ref="AE52:AG53"/>
    <mergeCell ref="Y22:AA23"/>
    <mergeCell ref="W22:W23"/>
    <mergeCell ref="AE22:AG23"/>
    <mergeCell ref="AB20:AD21"/>
    <mergeCell ref="AE20:AG21"/>
    <mergeCell ref="AB24:AD24"/>
    <mergeCell ref="AB22:AD23"/>
    <mergeCell ref="Y25:AA26"/>
    <mergeCell ref="B27:AJ27"/>
    <mergeCell ref="Y34:AA35"/>
    <mergeCell ref="Y32:AA33"/>
    <mergeCell ref="Y30:AA31"/>
    <mergeCell ref="W28:W29"/>
    <mergeCell ref="W30:W31"/>
    <mergeCell ref="W32:W33"/>
    <mergeCell ref="Y40:AA41"/>
    <mergeCell ref="H40:H41"/>
    <mergeCell ref="H34:H35"/>
    <mergeCell ref="H32:H33"/>
    <mergeCell ref="H38:H39"/>
    <mergeCell ref="AH65:AJ66"/>
    <mergeCell ref="AH70:AJ71"/>
    <mergeCell ref="AH78:AJ79"/>
    <mergeCell ref="AH72:AJ73"/>
    <mergeCell ref="AH74:AJ75"/>
    <mergeCell ref="AE58:AG59"/>
    <mergeCell ref="AE62:AG63"/>
    <mergeCell ref="AE60:AG61"/>
    <mergeCell ref="AE54:AG55"/>
    <mergeCell ref="AH68:AJ69"/>
    <mergeCell ref="AH54:AJ55"/>
    <mergeCell ref="AH64:AJ64"/>
    <mergeCell ref="AH58:AJ59"/>
    <mergeCell ref="AH62:AJ63"/>
    <mergeCell ref="AH60:AJ61"/>
    <mergeCell ref="AH22:AJ23"/>
    <mergeCell ref="AH24:AJ24"/>
    <mergeCell ref="AH40:AJ41"/>
    <mergeCell ref="AH38:AJ39"/>
    <mergeCell ref="AH36:AJ37"/>
    <mergeCell ref="AH28:AJ29"/>
    <mergeCell ref="AH30:AJ31"/>
    <mergeCell ref="AH25:AJ26"/>
    <mergeCell ref="B78:B79"/>
    <mergeCell ref="C78:G79"/>
    <mergeCell ref="B67:AJ67"/>
    <mergeCell ref="Y54:AA55"/>
    <mergeCell ref="W25:W26"/>
    <mergeCell ref="Y24:AA24"/>
    <mergeCell ref="AB42:AD43"/>
    <mergeCell ref="AB45:AD46"/>
    <mergeCell ref="AB44:AD44"/>
    <mergeCell ref="AB25:AD26"/>
    <mergeCell ref="Y62:AA63"/>
    <mergeCell ref="W62:W63"/>
    <mergeCell ref="W48:W49"/>
    <mergeCell ref="Y48:AA49"/>
    <mergeCell ref="AB52:AD53"/>
    <mergeCell ref="W36:W37"/>
    <mergeCell ref="A67:A83"/>
    <mergeCell ref="B70:B71"/>
    <mergeCell ref="C80:G81"/>
    <mergeCell ref="H80:H81"/>
    <mergeCell ref="H82:H83"/>
    <mergeCell ref="B82:G83"/>
    <mergeCell ref="B76:B77"/>
    <mergeCell ref="B80:B81"/>
    <mergeCell ref="C76:G77"/>
    <mergeCell ref="H78:H79"/>
    <mergeCell ref="W52:W53"/>
    <mergeCell ref="W50:W51"/>
    <mergeCell ref="W38:W39"/>
    <mergeCell ref="AB58:AD59"/>
    <mergeCell ref="Y50:AA51"/>
    <mergeCell ref="Y52:AA53"/>
    <mergeCell ref="Y64:AA64"/>
    <mergeCell ref="AH80:AJ81"/>
    <mergeCell ref="AH82:AJ83"/>
    <mergeCell ref="AH76:AJ77"/>
    <mergeCell ref="W82:W83"/>
    <mergeCell ref="AE82:AG83"/>
    <mergeCell ref="Y80:AA81"/>
    <mergeCell ref="AB82:AD83"/>
    <mergeCell ref="Y82:AA83"/>
    <mergeCell ref="Y74:AA75"/>
    <mergeCell ref="Y70:AA71"/>
    <mergeCell ref="AE72:AG73"/>
    <mergeCell ref="AE74:AG75"/>
    <mergeCell ref="AE76:AG77"/>
    <mergeCell ref="AH56:AJ57"/>
    <mergeCell ref="AH44:AJ44"/>
    <mergeCell ref="AH42:AJ43"/>
    <mergeCell ref="AH45:AJ46"/>
    <mergeCell ref="AE80:AG81"/>
    <mergeCell ref="AE70:AG71"/>
    <mergeCell ref="AB70:AD71"/>
    <mergeCell ref="AB68:AD69"/>
    <mergeCell ref="AE68:AG69"/>
    <mergeCell ref="AB72:AD73"/>
    <mergeCell ref="AB74:AD75"/>
    <mergeCell ref="Y78:AA79"/>
    <mergeCell ref="W54:W55"/>
    <mergeCell ref="W56:W57"/>
    <mergeCell ref="AE65:AG66"/>
    <mergeCell ref="W60:W61"/>
    <mergeCell ref="W58:W59"/>
    <mergeCell ref="AB60:AD61"/>
    <mergeCell ref="AE78:AG79"/>
    <mergeCell ref="Y72:AA73"/>
    <mergeCell ref="Y68:AA69"/>
    <mergeCell ref="Y56:AA57"/>
    <mergeCell ref="AB64:AD64"/>
    <mergeCell ref="AB65:AD66"/>
    <mergeCell ref="AE56:AG57"/>
    <mergeCell ref="AB56:AD57"/>
    <mergeCell ref="AB62:AD63"/>
    <mergeCell ref="AE64:AG64"/>
    <mergeCell ref="Y58:AA59"/>
    <mergeCell ref="Y60:AA61"/>
    <mergeCell ref="AH5:AJ6"/>
    <mergeCell ref="AH4:AJ4"/>
    <mergeCell ref="Y8:AA9"/>
    <mergeCell ref="Y5:AA6"/>
    <mergeCell ref="Y4:AA4"/>
    <mergeCell ref="AH10:AJ11"/>
    <mergeCell ref="AE8:AG9"/>
    <mergeCell ref="AE12:AG13"/>
    <mergeCell ref="AB12:AD13"/>
    <mergeCell ref="AB8:AD9"/>
    <mergeCell ref="B14:B15"/>
    <mergeCell ref="B12:B13"/>
    <mergeCell ref="B8:B9"/>
    <mergeCell ref="B10:B11"/>
    <mergeCell ref="AB4:AD4"/>
    <mergeCell ref="AB5:AD6"/>
    <mergeCell ref="AE5:AG6"/>
    <mergeCell ref="AE4:AG4"/>
    <mergeCell ref="B20:B21"/>
    <mergeCell ref="H8:H9"/>
    <mergeCell ref="H5:I5"/>
    <mergeCell ref="H6:I6"/>
    <mergeCell ref="Y14:AA15"/>
    <mergeCell ref="AB14:AD15"/>
    <mergeCell ref="AB16:AD17"/>
    <mergeCell ref="C38:G39"/>
    <mergeCell ref="G45:G46"/>
    <mergeCell ref="AE10:AG11"/>
    <mergeCell ref="AB10:AD11"/>
    <mergeCell ref="AE25:AG26"/>
    <mergeCell ref="AE18:AG19"/>
    <mergeCell ref="AE24:AG24"/>
    <mergeCell ref="AE16:AG17"/>
    <mergeCell ref="AE30:AG31"/>
    <mergeCell ref="AE28:AG29"/>
    <mergeCell ref="AE34:AG35"/>
    <mergeCell ref="AE32:AG33"/>
    <mergeCell ref="AE38:AG39"/>
    <mergeCell ref="AE36:AG37"/>
    <mergeCell ref="AE40:AG41"/>
    <mergeCell ref="C34:G35"/>
    <mergeCell ref="C36:G37"/>
    <mergeCell ref="H36:H37"/>
    <mergeCell ref="H12:H13"/>
    <mergeCell ref="C32:G33"/>
    <mergeCell ref="C30:G31"/>
    <mergeCell ref="H30:H31"/>
    <mergeCell ref="H28:H29"/>
    <mergeCell ref="D25:D26"/>
    <mergeCell ref="E25:E26"/>
    <mergeCell ref="C28:G29"/>
    <mergeCell ref="G25:G26"/>
    <mergeCell ref="F45:F46"/>
    <mergeCell ref="E45:E46"/>
    <mergeCell ref="C56:G57"/>
    <mergeCell ref="C54:G55"/>
    <mergeCell ref="H52:H53"/>
    <mergeCell ref="D45:D46"/>
    <mergeCell ref="C45:C46"/>
    <mergeCell ref="H50:H51"/>
    <mergeCell ref="B47:AJ47"/>
    <mergeCell ref="AB54:AD55"/>
    <mergeCell ref="AE50:AG51"/>
    <mergeCell ref="AE48:AG49"/>
    <mergeCell ref="AB48:AD49"/>
    <mergeCell ref="AB50:AD51"/>
    <mergeCell ref="AB28:AD29"/>
    <mergeCell ref="AB30:AD31"/>
    <mergeCell ref="B50:B51"/>
    <mergeCell ref="B48:B49"/>
    <mergeCell ref="B42:G43"/>
    <mergeCell ref="C40:G41"/>
    <mergeCell ref="F25:F26"/>
    <mergeCell ref="H22:H23"/>
    <mergeCell ref="H18:H19"/>
    <mergeCell ref="H20:H21"/>
    <mergeCell ref="H26:I26"/>
    <mergeCell ref="H24:I24"/>
    <mergeCell ref="H76:H77"/>
    <mergeCell ref="H74:H75"/>
    <mergeCell ref="H60:H61"/>
    <mergeCell ref="H62:H63"/>
    <mergeCell ref="H54:H55"/>
    <mergeCell ref="H45:I45"/>
    <mergeCell ref="H44:I44"/>
    <mergeCell ref="H48:H49"/>
    <mergeCell ref="H46:I46"/>
    <mergeCell ref="H65:I65"/>
    <mergeCell ref="H58:H59"/>
    <mergeCell ref="H72:H73"/>
    <mergeCell ref="H70:H71"/>
    <mergeCell ref="H56:H57"/>
    <mergeCell ref="H68:H69"/>
    <mergeCell ref="B74:B75"/>
    <mergeCell ref="C72:G73"/>
    <mergeCell ref="B72:B73"/>
    <mergeCell ref="H64:I64"/>
    <mergeCell ref="H66:I66"/>
    <mergeCell ref="W65:W66"/>
    <mergeCell ref="AB76:AD77"/>
    <mergeCell ref="W78:W79"/>
    <mergeCell ref="W80:W81"/>
    <mergeCell ref="W76:W77"/>
    <mergeCell ref="C68:G69"/>
    <mergeCell ref="C70:G71"/>
    <mergeCell ref="W70:W71"/>
    <mergeCell ref="W68:W69"/>
    <mergeCell ref="W72:W73"/>
    <mergeCell ref="W74:W75"/>
    <mergeCell ref="C74:G75"/>
    <mergeCell ref="Y65:AA66"/>
    <mergeCell ref="Y76:AA77"/>
    <mergeCell ref="AB80:AD81"/>
    <mergeCell ref="AB78:AD79"/>
    <mergeCell ref="B68:B69"/>
    <mergeCell ref="D65:D66"/>
    <mergeCell ref="G65:G66"/>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970"/>
  <sheetViews>
    <sheetView zoomScale="70" zoomScaleNormal="70" workbookViewId="0">
      <pane ySplit="2" topLeftCell="A27" activePane="bottomLeft" state="frozen"/>
      <selection pane="bottomLeft" activeCell="B3" sqref="B3:B8"/>
    </sheetView>
  </sheetViews>
  <sheetFormatPr baseColWidth="10" defaultColWidth="14.42578125" defaultRowHeight="15" customHeight="1"/>
  <cols>
    <col min="1" max="1" width="24.140625" customWidth="1"/>
    <col min="2" max="2" width="11.7109375" customWidth="1"/>
    <col min="3" max="3" width="16" customWidth="1"/>
    <col min="4" max="4" width="30.42578125" customWidth="1"/>
    <col min="5" max="5" width="30.85546875" customWidth="1"/>
    <col min="6" max="6" width="22" customWidth="1"/>
    <col min="7" max="7" width="34" customWidth="1"/>
    <col min="8" max="8" width="11.140625" customWidth="1"/>
    <col min="9" max="9" width="29.28515625" customWidth="1"/>
    <col min="10" max="10" width="12.140625" customWidth="1"/>
    <col min="11" max="11" width="29.28515625" customWidth="1"/>
    <col min="12" max="13" width="14.7109375" customWidth="1"/>
    <col min="14" max="14" width="10.42578125" customWidth="1"/>
  </cols>
  <sheetData>
    <row r="1" spans="1:16">
      <c r="A1" s="1787" t="s">
        <v>0</v>
      </c>
      <c r="B1" s="1547"/>
      <c r="C1" s="1547"/>
      <c r="D1" s="1547"/>
      <c r="E1" s="1547"/>
      <c r="F1" s="1547"/>
      <c r="G1" s="1547"/>
      <c r="H1" s="1547"/>
      <c r="I1" s="1547"/>
      <c r="J1" s="1547"/>
      <c r="K1" s="1547"/>
      <c r="L1" s="1547"/>
      <c r="M1" s="1547"/>
      <c r="N1" s="1547"/>
      <c r="O1" s="1547"/>
      <c r="P1" s="1547"/>
    </row>
    <row r="2" spans="1:16" ht="46.5" customHeight="1">
      <c r="A2" s="1" t="s">
        <v>1</v>
      </c>
      <c r="B2" s="2" t="s">
        <v>2</v>
      </c>
      <c r="C2" s="3" t="s">
        <v>3</v>
      </c>
      <c r="D2" s="3" t="s">
        <v>4</v>
      </c>
      <c r="E2" s="2" t="s">
        <v>5</v>
      </c>
      <c r="F2" s="3" t="s">
        <v>6</v>
      </c>
      <c r="G2" s="3" t="s">
        <v>7</v>
      </c>
      <c r="H2" s="4"/>
      <c r="I2" s="4" t="s">
        <v>8</v>
      </c>
      <c r="J2" s="2" t="s">
        <v>9</v>
      </c>
      <c r="K2" s="2" t="s">
        <v>10</v>
      </c>
      <c r="L2" s="2" t="s">
        <v>11</v>
      </c>
      <c r="M2" s="2" t="s">
        <v>12</v>
      </c>
      <c r="N2" s="2" t="s">
        <v>13</v>
      </c>
      <c r="O2" s="5" t="s">
        <v>14</v>
      </c>
      <c r="P2" s="6" t="s">
        <v>15</v>
      </c>
    </row>
    <row r="3" spans="1:16" ht="30">
      <c r="A3" s="1792" t="str">
        <f>'PAA 2018'!A7</f>
        <v>GESTIÓN CARTOGRÁFICA</v>
      </c>
      <c r="B3" s="1786">
        <f>'PAA 2018'!B7</f>
        <v>0.04</v>
      </c>
      <c r="C3" s="1780" t="s">
        <v>16</v>
      </c>
      <c r="D3" s="1780" t="str">
        <f>'PAA 2018'!C7</f>
        <v>Fortalecer al Instituto como ente rector, autoridad y ejecutor determinante de políticas, metodologías y el marco normativo en materia geográfica.</v>
      </c>
      <c r="E3" s="1780" t="str">
        <f>'PAA 2018'!D7</f>
        <v>Producir, actualizar y promover la información geográfica oficial y fomentar la estrategia de Investigación, Desarrollo e Innovación (I+D+i)</v>
      </c>
      <c r="F3" s="7" t="str">
        <f>'PAA 2018'!E7</f>
        <v>Gestión con valores para resultados</v>
      </c>
      <c r="G3" s="1780" t="str">
        <f>'PAA 2018'!F7</f>
        <v>Política Planeación institucional
Política Gestión presupuestal y eficiencia del gasto público
Política Seguimiento y evaluación del desempeño institucional
Participación ciudadana en la gestión pública</v>
      </c>
      <c r="H3" s="8">
        <v>1</v>
      </c>
      <c r="I3" s="9" t="str">
        <f>'PAA 2018'!G7</f>
        <v>Cartografía a escala 1:25.000</v>
      </c>
      <c r="J3" s="10">
        <f>'PAA 2018'!H7</f>
        <v>0.2</v>
      </c>
      <c r="K3" s="11" t="str">
        <f>'PAA 2018'!M7</f>
        <v>Hectareas de cartografia básica a escala 1:25.000 generadas</v>
      </c>
      <c r="L3" s="12">
        <f>'PAA 2018'!J7</f>
        <v>2500000</v>
      </c>
      <c r="M3" s="12">
        <f>'PAA 2018'!J12</f>
        <v>1942937</v>
      </c>
      <c r="N3" s="13">
        <f t="shared" ref="N3:N90" si="0">M3/L3</f>
        <v>0.77717480000000005</v>
      </c>
      <c r="O3" s="1781">
        <f>N3*J3+N4*J4+N5*J5+N6*J6+N7*J7+N8*J8</f>
        <v>0.89378171535846274</v>
      </c>
      <c r="P3" s="1782">
        <f>O3*B3</f>
        <v>3.5751268614338513E-2</v>
      </c>
    </row>
    <row r="4" spans="1:16" ht="30">
      <c r="A4" s="1532"/>
      <c r="B4" s="1532"/>
      <c r="C4" s="1532"/>
      <c r="D4" s="1532"/>
      <c r="E4" s="1532"/>
      <c r="F4" s="7" t="str">
        <f>'PAA 2018'!E17</f>
        <v>Gestión con valores para el resultados</v>
      </c>
      <c r="G4" s="1532"/>
      <c r="H4" s="8">
        <v>2</v>
      </c>
      <c r="I4" s="9" t="str">
        <f>'PAA 2018'!G17</f>
        <v>Cartografía a escala 1:2.000</v>
      </c>
      <c r="J4" s="10">
        <f>'PAA 2018'!H17</f>
        <v>0.2</v>
      </c>
      <c r="K4" s="11" t="str">
        <f>'PAA 2018'!M17</f>
        <v>Hectáreas de cartografía básica a escala 1:2.000 generadas</v>
      </c>
      <c r="L4" s="12">
        <f>'PAA 2018'!J17</f>
        <v>451</v>
      </c>
      <c r="M4" s="12">
        <f>'PAA 2018'!J22</f>
        <v>653.86</v>
      </c>
      <c r="N4" s="13">
        <f t="shared" si="0"/>
        <v>1.4498004434589802</v>
      </c>
      <c r="O4" s="1532"/>
      <c r="P4" s="1532"/>
    </row>
    <row r="5" spans="1:16" ht="45">
      <c r="A5" s="1532"/>
      <c r="B5" s="1532"/>
      <c r="C5" s="1532"/>
      <c r="D5" s="1532"/>
      <c r="E5" s="1532"/>
      <c r="F5" s="7" t="str">
        <f>'PAA 2018'!E27</f>
        <v>Gestión con valores para resultados</v>
      </c>
      <c r="G5" s="1532"/>
      <c r="H5" s="8">
        <v>3</v>
      </c>
      <c r="I5" s="9" t="str">
        <f>'PAA 2018'!G27</f>
        <v xml:space="preserve"> Imágenes geográficas incorporadas al Banco Nacional de Imágenes - BNI</v>
      </c>
      <c r="J5" s="10">
        <f>'PAA 2018'!H27</f>
        <v>0.2</v>
      </c>
      <c r="K5" s="11" t="str">
        <f>'PAA 2018'!M27</f>
        <v xml:space="preserve">Imágenes geográficas incorporadas al BNI
</v>
      </c>
      <c r="L5" s="12">
        <f>'PAA 2018'!J27</f>
        <v>15000</v>
      </c>
      <c r="M5" s="12">
        <f>'PAA 2018'!J30</f>
        <v>13904</v>
      </c>
      <c r="N5" s="13">
        <f t="shared" si="0"/>
        <v>0.92693333333333339</v>
      </c>
      <c r="O5" s="1532"/>
      <c r="P5" s="1532"/>
    </row>
    <row r="6" spans="1:16" ht="45">
      <c r="A6" s="1532"/>
      <c r="B6" s="1532"/>
      <c r="C6" s="1532"/>
      <c r="D6" s="1532"/>
      <c r="E6" s="1532"/>
      <c r="F6" s="7" t="str">
        <f>'PAA 2018'!E33</f>
        <v>Gestión con valores para resultados</v>
      </c>
      <c r="G6" s="1532"/>
      <c r="H6" s="8">
        <v>4</v>
      </c>
      <c r="I6" s="9" t="str">
        <f>'PAA 2018'!G33</f>
        <v>Levantamientos Topográficos o Planimetricos para restituciòn de tierras</v>
      </c>
      <c r="J6" s="10">
        <f>'PAA 2018'!H33</f>
        <v>0.2</v>
      </c>
      <c r="K6" s="11" t="str">
        <f>'PAA 2018'!M33</f>
        <v xml:space="preserve">Porcentaje de cumplimiento en la elaboración de levantamientos topográficos </v>
      </c>
      <c r="L6" s="13">
        <f>'PAA 2018'!J33</f>
        <v>1</v>
      </c>
      <c r="M6" s="13">
        <f>'PAA 2018'!J35</f>
        <v>0.69</v>
      </c>
      <c r="N6" s="13">
        <f t="shared" si="0"/>
        <v>0.69</v>
      </c>
      <c r="O6" s="1532"/>
      <c r="P6" s="1532"/>
    </row>
    <row r="7" spans="1:16" ht="30">
      <c r="A7" s="1532"/>
      <c r="B7" s="1532"/>
      <c r="C7" s="1532"/>
      <c r="D7" s="1532"/>
      <c r="E7" s="1532"/>
      <c r="F7" s="7" t="str">
        <f>'PAA 2018'!E37</f>
        <v>Gestión con valores para resultados</v>
      </c>
      <c r="G7" s="1532"/>
      <c r="H7" s="8">
        <v>5</v>
      </c>
      <c r="I7" s="9" t="str">
        <f>'PAA 2018'!G37</f>
        <v>Documentos técnicos de investigación e innovacción</v>
      </c>
      <c r="J7" s="10">
        <f>'PAA 2018'!H37</f>
        <v>0.1</v>
      </c>
      <c r="K7" s="14" t="str">
        <f>'PAA 2018'!M37</f>
        <v>Número de proyectos ejecutados</v>
      </c>
      <c r="L7" s="15">
        <f>'PAA 2018'!J37</f>
        <v>2</v>
      </c>
      <c r="M7" s="15">
        <f>'PAA 2018'!J39</f>
        <v>1.4000000000000001</v>
      </c>
      <c r="N7" s="13">
        <f t="shared" si="0"/>
        <v>0.70000000000000007</v>
      </c>
      <c r="O7" s="1532"/>
      <c r="P7" s="1532"/>
    </row>
    <row r="8" spans="1:16" ht="45">
      <c r="A8" s="1558"/>
      <c r="B8" s="1558"/>
      <c r="C8" s="1558"/>
      <c r="D8" s="1558"/>
      <c r="E8" s="1558"/>
      <c r="F8" s="7" t="str">
        <f>'PAA 2018'!E41</f>
        <v>Gestión con valores para resultados</v>
      </c>
      <c r="G8" s="1558"/>
      <c r="H8" s="8">
        <v>6</v>
      </c>
      <c r="I8" s="9" t="str">
        <f>'PAA 2018'!G41</f>
        <v>Plan Nacional de Cartografía actualizado</v>
      </c>
      <c r="J8" s="10">
        <f>'PAA 2018'!H41</f>
        <v>0.1</v>
      </c>
      <c r="K8" s="14" t="str">
        <f>'PAA 2018'!M41</f>
        <v>Porcentaje de cumplimiento actualización del Plan Nacional de Cartografía</v>
      </c>
      <c r="L8" s="13">
        <f>'PAA 2018'!J41</f>
        <v>1</v>
      </c>
      <c r="M8" s="13">
        <f>'PAA 2018'!J42</f>
        <v>0.55000000000000004</v>
      </c>
      <c r="N8" s="13">
        <f t="shared" si="0"/>
        <v>0.55000000000000004</v>
      </c>
      <c r="O8" s="1558"/>
      <c r="P8" s="1558"/>
    </row>
    <row r="9" spans="1:16" ht="45">
      <c r="A9" s="1788" t="str">
        <f>'PAA 2018'!A46</f>
        <v>GESTIÓN GEODÉSICA</v>
      </c>
      <c r="B9" s="1786">
        <f>'PAA 2018'!B46</f>
        <v>2.5000000000000001E-2</v>
      </c>
      <c r="C9" s="1780" t="s">
        <v>16</v>
      </c>
      <c r="D9" s="1780" t="str">
        <f>'PAA 2018'!C46</f>
        <v>Fortalecer al Instituto como ente rector, autoridad y ejecutor determinante de políticas, metodologías y el marco normativo en materia geográfica.</v>
      </c>
      <c r="E9" s="1780" t="str">
        <f>'PAA 2018'!D46</f>
        <v>Producir, actualizar y promover la información geográfica oficial y fomentar la estrategia de Investigación, Desarrollo e Innovación (I+D+i)</v>
      </c>
      <c r="F9" s="7" t="str">
        <f>'PAA 2018'!E46</f>
        <v>Gestión con valores para resultados</v>
      </c>
      <c r="G9" s="1780" t="str">
        <f>'PAA 2018'!F46</f>
        <v>Política Planeación institucional
Política Gestión presupuestal y eficiencia del gasto público
Política Seguimiento y evaluación del desempeño institucional
Participación ciudadana en la gestión pública</v>
      </c>
      <c r="H9" s="8">
        <v>7</v>
      </c>
      <c r="I9" s="9" t="str">
        <f>'PAA 2018'!G46</f>
        <v xml:space="preserve">DATOS ALTIMÉTRICOS DE LA RED GEODÉSICA VERTICAL  NACIONAL </v>
      </c>
      <c r="J9" s="10">
        <f>'PAA 2018'!H46</f>
        <v>0.2</v>
      </c>
      <c r="K9" s="11" t="str">
        <f>'PAA 2018'!M46</f>
        <v xml:space="preserve"> Datos altimétricos generados en kilometros</v>
      </c>
      <c r="L9" s="12">
        <f>'PAA 2018'!J46</f>
        <v>974</v>
      </c>
      <c r="M9" s="12">
        <f>'PAA 2018'!J49</f>
        <v>37.82</v>
      </c>
      <c r="N9" s="13">
        <f t="shared" si="0"/>
        <v>3.882956878850103E-2</v>
      </c>
      <c r="O9" s="1781">
        <f>N9*J9+N10*J10+N11*J11+N12*J12+N13*J13+N14*J14+N15*J15</f>
        <v>0.75017500717905194</v>
      </c>
      <c r="P9" s="1782">
        <f>O9*B9</f>
        <v>1.8754375179476299E-2</v>
      </c>
    </row>
    <row r="10" spans="1:16" ht="30">
      <c r="A10" s="1532"/>
      <c r="B10" s="1532"/>
      <c r="C10" s="1532"/>
      <c r="D10" s="1532"/>
      <c r="E10" s="1532"/>
      <c r="F10" s="7" t="str">
        <f>'PAA 2018'!E52</f>
        <v>Gestión con valores para resultados</v>
      </c>
      <c r="G10" s="1532"/>
      <c r="H10" s="8">
        <v>8</v>
      </c>
      <c r="I10" s="9" t="str">
        <f>'PAA 2018'!G52</f>
        <v xml:space="preserve">Datos Rinex </v>
      </c>
      <c r="J10" s="10">
        <f>'PAA 2018'!H52</f>
        <v>0.2</v>
      </c>
      <c r="K10" s="11" t="str">
        <f>'PAA 2018'!M58</f>
        <v>Número Vertices generados</v>
      </c>
      <c r="L10" s="16">
        <f>'PAA 2018'!J52</f>
        <v>9490</v>
      </c>
      <c r="M10" s="16">
        <f>'PAA 2018'!J55</f>
        <v>7247.57</v>
      </c>
      <c r="N10" s="13">
        <f t="shared" si="0"/>
        <v>0.76370600632244467</v>
      </c>
      <c r="O10" s="1532"/>
      <c r="P10" s="1532"/>
    </row>
    <row r="11" spans="1:16" ht="45">
      <c r="A11" s="1532"/>
      <c r="B11" s="1532"/>
      <c r="C11" s="1532"/>
      <c r="D11" s="1532"/>
      <c r="E11" s="1532"/>
      <c r="F11" s="7" t="str">
        <f>'PAA 2018'!E58</f>
        <v>Gestión con valores para resultados</v>
      </c>
      <c r="G11" s="1532"/>
      <c r="H11" s="8">
        <v>9</v>
      </c>
      <c r="I11" s="9" t="str">
        <f>'PAA 2018'!G58</f>
        <v xml:space="preserve">PUNTOS GEODÉSICOS MATERIALIZADOS DE LA RED GEODÉSICA NACIONAL  </v>
      </c>
      <c r="J11" s="10">
        <f>'PAA 2018'!H58</f>
        <v>0.2</v>
      </c>
      <c r="K11" s="11" t="str">
        <f>'PAA 2018'!M58</f>
        <v>Número Vertices generados</v>
      </c>
      <c r="L11" s="12">
        <f>'PAA 2018'!J58</f>
        <v>51</v>
      </c>
      <c r="M11" s="12">
        <f>'PAA 2018'!J61</f>
        <v>37.82</v>
      </c>
      <c r="N11" s="13">
        <f t="shared" si="0"/>
        <v>0.7415686274509804</v>
      </c>
      <c r="O11" s="1532"/>
      <c r="P11" s="1532"/>
    </row>
    <row r="12" spans="1:16" ht="30">
      <c r="A12" s="1532"/>
      <c r="B12" s="1532"/>
      <c r="C12" s="1532"/>
      <c r="D12" s="1532"/>
      <c r="E12" s="1532"/>
      <c r="F12" s="7" t="str">
        <f>'PAA 2018'!E64</f>
        <v>Gestión con valores para resultados</v>
      </c>
      <c r="G12" s="1532"/>
      <c r="H12" s="8">
        <v>10</v>
      </c>
      <c r="I12" s="9" t="str">
        <f>'PAA 2018'!G64</f>
        <v xml:space="preserve">Valores geomagnéticos </v>
      </c>
      <c r="J12" s="10">
        <f>'PAA 2018'!H64</f>
        <v>0.05</v>
      </c>
      <c r="K12" s="11" t="str">
        <f>'PAA 2018'!M64</f>
        <v>Número de Datos geomagneticos generados</v>
      </c>
      <c r="L12" s="12">
        <f>'PAA 2018'!J64</f>
        <v>2400.0000000000005</v>
      </c>
      <c r="M12" s="12">
        <f>'PAA 2018'!J67</f>
        <v>1593</v>
      </c>
      <c r="N12" s="13">
        <f t="shared" si="0"/>
        <v>0.66374999999999984</v>
      </c>
      <c r="O12" s="1532"/>
      <c r="P12" s="1532"/>
    </row>
    <row r="13" spans="1:16" ht="30">
      <c r="A13" s="1532"/>
      <c r="B13" s="1532"/>
      <c r="C13" s="1532"/>
      <c r="D13" s="1532"/>
      <c r="E13" s="1532"/>
      <c r="F13" s="7" t="str">
        <f>'PAA 2018'!E70</f>
        <v>Gestión con valores para resultados</v>
      </c>
      <c r="G13" s="1532"/>
      <c r="H13" s="8">
        <v>11</v>
      </c>
      <c r="I13" s="9" t="str">
        <f>'PAA 2018'!G70</f>
        <v>Documentos técnicos de investigación e Innovación</v>
      </c>
      <c r="J13" s="10">
        <f>'PAA 2018'!H70</f>
        <v>0.2</v>
      </c>
      <c r="K13" s="14" t="str">
        <f>'PAA 2018'!M70</f>
        <v>Número de proyectos ejecutados</v>
      </c>
      <c r="L13" s="22">
        <f>'PAA 2018'!J70</f>
        <v>11.999999999999998</v>
      </c>
      <c r="M13" s="23">
        <f>'PAA 2018'!J82</f>
        <v>9.34</v>
      </c>
      <c r="N13" s="13">
        <f t="shared" si="0"/>
        <v>0.77833333333333343</v>
      </c>
      <c r="O13" s="1532"/>
      <c r="P13" s="1532"/>
    </row>
    <row r="14" spans="1:16" ht="30">
      <c r="A14" s="1558"/>
      <c r="B14" s="1558"/>
      <c r="C14" s="1558"/>
      <c r="D14" s="1558"/>
      <c r="E14" s="1558"/>
      <c r="F14" s="7" t="str">
        <f>'PAA 2018'!E94</f>
        <v>Gestión con valores para resultados</v>
      </c>
      <c r="G14" s="1558"/>
      <c r="H14" s="8">
        <v>12</v>
      </c>
      <c r="I14" s="9" t="str">
        <f>'PAA 2018'!G94</f>
        <v>Documentos de regulación de  información Geódesica</v>
      </c>
      <c r="J14" s="10">
        <f>'PAA 2018'!H94</f>
        <v>0.15</v>
      </c>
      <c r="K14" s="14" t="str">
        <f>'PAA 2018'!M94</f>
        <v>Número de documentos elaborados</v>
      </c>
      <c r="L14" s="22">
        <f>'PAA 2018'!J94</f>
        <v>2.9999999999999996</v>
      </c>
      <c r="M14" s="23">
        <f>'PAA 2018'!J97</f>
        <v>2.8300000000000005</v>
      </c>
      <c r="N14" s="13">
        <f t="shared" si="0"/>
        <v>0.94333333333333369</v>
      </c>
      <c r="O14" s="1558"/>
      <c r="P14" s="1558"/>
    </row>
    <row r="15" spans="1:16" ht="45">
      <c r="A15" s="1788" t="str">
        <f>'PAA 2018'!A103</f>
        <v>GESTION GEOGRAFICA</v>
      </c>
      <c r="B15" s="1786">
        <f>'PAA 2018'!B103</f>
        <v>0.03</v>
      </c>
      <c r="C15" s="1780" t="s">
        <v>16</v>
      </c>
      <c r="D15" s="1780" t="str">
        <f>'PAA 2018'!C103</f>
        <v>Fortalecer al Instituto como ente rector, autoridad y ejecutor determinante de políticas, metodologías y el marco normativo en materia geográfica.</v>
      </c>
      <c r="E15" s="1780" t="str">
        <f>'PAA 2018'!D103</f>
        <v>Producir, actualizar y promover la información geográfica oficial y fomentar la estrategia de Investigación, Desarrollo e Innovación (I+D+i)</v>
      </c>
      <c r="F15" s="7" t="str">
        <f>'PAA 2018'!E103</f>
        <v>Gestión con valores para resultados</v>
      </c>
      <c r="G15" s="1780" t="str">
        <f>'PAA 2018'!F103</f>
        <v>Política Planeación institucional
Política Gestión presupuestal y eficiencia del gasto público
Política Seguimiento y evaluación del desempeño institucional
Participación ciudadana en la gestión pública</v>
      </c>
      <c r="H15" s="8">
        <v>13</v>
      </c>
      <c r="I15" s="9" t="str">
        <f>'PAA 2018'!G103</f>
        <v>Geografias Temáticas y departamentales.</v>
      </c>
      <c r="J15" s="10">
        <f>'PAA 2018'!H103</f>
        <v>0.12</v>
      </c>
      <c r="K15" s="11" t="str">
        <f>'PAA 2018'!M103</f>
        <v xml:space="preserve">Documentos técnicos de estudios geográficos  elaborados </v>
      </c>
      <c r="L15" s="23">
        <f>'PAA 2018'!J103</f>
        <v>1</v>
      </c>
      <c r="M15" s="7">
        <f>'PAA 2018'!J109</f>
        <v>0.92500000000000004</v>
      </c>
      <c r="N15" s="13">
        <f t="shared" si="0"/>
        <v>0.92500000000000004</v>
      </c>
      <c r="O15" s="1781">
        <f>N15*J15+N16*J16+N17*J17+N18*J18+N19*J19+N20*J20+N21*J21+N22*J22+N23*J23</f>
        <v>0.88270499999999996</v>
      </c>
      <c r="P15" s="1782">
        <f>O15*B15</f>
        <v>2.6481149999999998E-2</v>
      </c>
    </row>
    <row r="16" spans="1:16" ht="75">
      <c r="A16" s="1532"/>
      <c r="B16" s="1532"/>
      <c r="C16" s="1532"/>
      <c r="D16" s="1532"/>
      <c r="E16" s="1532"/>
      <c r="F16" s="7" t="str">
        <f>'PAA 2018'!E115</f>
        <v>Gestión con valores para resultados</v>
      </c>
      <c r="G16" s="1532"/>
      <c r="H16" s="8">
        <v>14</v>
      </c>
      <c r="I16" s="9" t="str">
        <f>'PAA 2018'!G115</f>
        <v>Documentos técnicos metodológico
para revisión y ajuste de esquemas de ordenamiento territoriall</v>
      </c>
      <c r="J16" s="10">
        <f>'PAA 2018'!H115</f>
        <v>0.11</v>
      </c>
      <c r="K16" s="14" t="str">
        <f>'PAA 2018'!M115</f>
        <v>Documentos metodológicos de  ordenamiento territorial elaborados</v>
      </c>
      <c r="L16" s="7">
        <f>'PAA 2018'!J115</f>
        <v>1.0000000000000002</v>
      </c>
      <c r="M16" s="7">
        <f>'PAA 2018'!J120</f>
        <v>0.9700000000000002</v>
      </c>
      <c r="N16" s="13">
        <f t="shared" si="0"/>
        <v>0.97</v>
      </c>
      <c r="O16" s="1532"/>
      <c r="P16" s="1532"/>
    </row>
    <row r="17" spans="1:16" ht="60">
      <c r="A17" s="1532"/>
      <c r="B17" s="1532"/>
      <c r="C17" s="1532"/>
      <c r="D17" s="1532"/>
      <c r="E17" s="1532"/>
      <c r="F17" s="7" t="str">
        <f>'PAA 2018'!E125</f>
        <v>Gestión con valores para resultados</v>
      </c>
      <c r="G17" s="1532"/>
      <c r="H17" s="8">
        <v>15</v>
      </c>
      <c r="I17" s="9" t="str">
        <f>'PAA 2018'!G125</f>
        <v>Informacion Geográfica Dispuesta Para Apoyar Los Procesos De Ordenamiento Territorial</v>
      </c>
      <c r="J17" s="10">
        <f>'PAA 2018'!H125</f>
        <v>0.11</v>
      </c>
      <c r="K17" s="14" t="str">
        <f>'PAA 2018'!M125</f>
        <v>Número de  variables SIGOT actualizadas</v>
      </c>
      <c r="L17" s="12">
        <f>'PAA 2018'!J125</f>
        <v>50</v>
      </c>
      <c r="M17" s="12">
        <f>'PAA 2018'!J130</f>
        <v>47</v>
      </c>
      <c r="N17" s="13">
        <f t="shared" si="0"/>
        <v>0.94</v>
      </c>
      <c r="O17" s="1532"/>
      <c r="P17" s="1532"/>
    </row>
    <row r="18" spans="1:16" ht="45">
      <c r="A18" s="1532"/>
      <c r="B18" s="1532"/>
      <c r="C18" s="1532"/>
      <c r="D18" s="1532"/>
      <c r="E18" s="1532"/>
      <c r="F18" s="7" t="str">
        <f>'PAA 2018'!E135</f>
        <v>Gestión con valores para resultados</v>
      </c>
      <c r="G18" s="1532"/>
      <c r="H18" s="8">
        <v>16</v>
      </c>
      <c r="I18" s="9" t="str">
        <f>'PAA 2018'!G135</f>
        <v>Informes Técnicos de deslindes de entidades territoriales municipales y departamentales</v>
      </c>
      <c r="J18" s="10">
        <f>'PAA 2018'!H135</f>
        <v>0.11</v>
      </c>
      <c r="K18" s="14" t="str">
        <f>'PAA 2018'!M135</f>
        <v>Informes técnicos de deslindes de entidades territoriales elaborados</v>
      </c>
      <c r="L18" s="23">
        <f>'PAA 2018'!J135</f>
        <v>1.9999999999999998</v>
      </c>
      <c r="M18" s="23">
        <f>'PAA 2018'!J139</f>
        <v>1.6249999999999996</v>
      </c>
      <c r="N18" s="13">
        <f t="shared" si="0"/>
        <v>0.81249999999999989</v>
      </c>
      <c r="O18" s="1532"/>
      <c r="P18" s="1532"/>
    </row>
    <row r="19" spans="1:16" ht="45">
      <c r="A19" s="1532"/>
      <c r="B19" s="1532"/>
      <c r="C19" s="1532"/>
      <c r="D19" s="1532"/>
      <c r="E19" s="1532"/>
      <c r="F19" s="7" t="str">
        <f>'PAA 2018'!E143</f>
        <v>Gestión con valores para resultados</v>
      </c>
      <c r="G19" s="1532"/>
      <c r="H19" s="8">
        <v>17</v>
      </c>
      <c r="I19" s="9" t="str">
        <f>'PAA 2018'!G143</f>
        <v xml:space="preserve">Informes Tècnicos de solicitudes recibidas a través de la cancillería </v>
      </c>
      <c r="J19" s="10">
        <f>'PAA 2018'!H143</f>
        <v>0.11</v>
      </c>
      <c r="K19" s="14" t="str">
        <f>'PAA 2018'!M143</f>
        <v>Porcentaje de atención de las solicitudes recibidas a través de la cancillería</v>
      </c>
      <c r="L19" s="13">
        <f>'PAA 2018'!J143</f>
        <v>0.99999999999999989</v>
      </c>
      <c r="M19" s="13">
        <f>'PAA 2018'!J146</f>
        <v>0.79999999999999993</v>
      </c>
      <c r="N19" s="13">
        <f t="shared" si="0"/>
        <v>0.8</v>
      </c>
      <c r="O19" s="1532"/>
      <c r="P19" s="1532"/>
    </row>
    <row r="20" spans="1:16" ht="30">
      <c r="A20" s="1532"/>
      <c r="B20" s="1532"/>
      <c r="C20" s="1532"/>
      <c r="D20" s="1532"/>
      <c r="E20" s="1532"/>
      <c r="F20" s="7" t="str">
        <f>'PAA 2018'!E149</f>
        <v>Gestión con valores para resultados</v>
      </c>
      <c r="G20" s="1532"/>
      <c r="H20" s="8">
        <v>18</v>
      </c>
      <c r="I20" s="9" t="str">
        <f>'PAA 2018'!G149</f>
        <v>ESTUDIO GEOGRÁFICO DEL DESLINDE</v>
      </c>
      <c r="J20" s="10">
        <f>'PAA 2018'!H149</f>
        <v>0.11</v>
      </c>
      <c r="K20" s="14" t="str">
        <f>'PAA 2018'!M149</f>
        <v>Número de documentos del Deslinde elaborados</v>
      </c>
      <c r="L20" s="31">
        <f>'PAA 2018'!J149</f>
        <v>1</v>
      </c>
      <c r="M20" s="31">
        <f>'PAA 2018'!J156</f>
        <v>0.99999999999999978</v>
      </c>
      <c r="N20" s="13">
        <f t="shared" si="0"/>
        <v>0.99999999999999978</v>
      </c>
      <c r="O20" s="1532"/>
      <c r="P20" s="1532"/>
    </row>
    <row r="21" spans="1:16" ht="30">
      <c r="A21" s="1532"/>
      <c r="B21" s="1532"/>
      <c r="C21" s="1532"/>
      <c r="D21" s="1532"/>
      <c r="E21" s="1532"/>
      <c r="F21" s="7" t="str">
        <f>'PAA 2018'!E163</f>
        <v>Gestión con valores para resultados</v>
      </c>
      <c r="G21" s="1532"/>
      <c r="H21" s="8">
        <v>19</v>
      </c>
      <c r="I21" s="9" t="str">
        <f>'PAA 2018'!G163</f>
        <v>DICCIONARIO GEOGRÁFICO</v>
      </c>
      <c r="J21" s="10">
        <f>'PAA 2018'!H163</f>
        <v>0.11</v>
      </c>
      <c r="K21" s="14" t="str">
        <f>'PAA 2018'!M163</f>
        <v>Número de registros realizados</v>
      </c>
      <c r="L21" s="12">
        <f>'PAA 2018'!J163</f>
        <v>16000</v>
      </c>
      <c r="M21" s="12">
        <f>'PAA 2018'!J167</f>
        <v>11120</v>
      </c>
      <c r="N21" s="13">
        <f t="shared" si="0"/>
        <v>0.69499999999999995</v>
      </c>
      <c r="O21" s="1532"/>
      <c r="P21" s="1532"/>
    </row>
    <row r="22" spans="1:16" ht="30">
      <c r="A22" s="1532"/>
      <c r="B22" s="1532"/>
      <c r="C22" s="1532"/>
      <c r="D22" s="1532"/>
      <c r="E22" s="1532"/>
      <c r="F22" s="7" t="str">
        <f>'PAA 2018'!E175</f>
        <v>Gestión con valores para resultados</v>
      </c>
      <c r="G22" s="1532"/>
      <c r="H22" s="8">
        <v>20</v>
      </c>
      <c r="I22" s="9" t="str">
        <f>'PAA 2018'!G171</f>
        <v>NOMBRES GEOGRÁFICOS</v>
      </c>
      <c r="J22" s="10">
        <f>'PAA 2018'!H171</f>
        <v>0.11</v>
      </c>
      <c r="K22" s="14" t="str">
        <f>'PAA 2018'!M171</f>
        <v>Número de documentos elaborados</v>
      </c>
      <c r="L22" s="31">
        <f>'PAA 2018'!J171</f>
        <v>1</v>
      </c>
      <c r="M22" s="31">
        <f>'PAA 2018'!J173</f>
        <v>1</v>
      </c>
      <c r="N22" s="13">
        <f t="shared" si="0"/>
        <v>1</v>
      </c>
      <c r="O22" s="1532"/>
      <c r="P22" s="1532"/>
    </row>
    <row r="23" spans="1:16" ht="30" customHeight="1">
      <c r="A23" s="1558"/>
      <c r="B23" s="1558"/>
      <c r="C23" s="1558"/>
      <c r="D23" s="1558"/>
      <c r="E23" s="1558"/>
      <c r="F23" s="7" t="str">
        <f>'PAA 2018'!E175</f>
        <v>Gestión con valores para resultados</v>
      </c>
      <c r="G23" s="1558"/>
      <c r="H23" s="8">
        <v>21</v>
      </c>
      <c r="I23" s="9" t="str">
        <f>'PAA 2018'!G175</f>
        <v>MAPAS TEMÁTICOS</v>
      </c>
      <c r="J23" s="10">
        <f>'PAA 2018'!H175</f>
        <v>0.11</v>
      </c>
      <c r="K23" s="14" t="str">
        <f>'PAA 2018'!M175</f>
        <v xml:space="preserve">Porcentaje de avance en la elaboración de mapas temáticos </v>
      </c>
      <c r="L23" s="13">
        <f>'PAA 2018'!J175</f>
        <v>1</v>
      </c>
      <c r="M23" s="13">
        <f>'PAA 2018'!J179</f>
        <v>0.79799999999999993</v>
      </c>
      <c r="N23" s="13">
        <f t="shared" si="0"/>
        <v>0.79799999999999993</v>
      </c>
      <c r="O23" s="1558"/>
      <c r="P23" s="1558"/>
    </row>
    <row r="24" spans="1:16" ht="45">
      <c r="A24" s="1788" t="str">
        <f>'PAA 2018'!A186</f>
        <v>GESTION AGROLOGICA</v>
      </c>
      <c r="B24" s="1786">
        <f>'PAA 2018'!B186</f>
        <v>4.4999999999999998E-2</v>
      </c>
      <c r="C24" s="1780" t="s">
        <v>16</v>
      </c>
      <c r="D24" s="1780" t="str">
        <f>'PAA 2018'!C186</f>
        <v>Fortalecer al Instituto como ente rector, autoridad y ejecutor determinante de políticas, metodologías y el marco normativo en materia geográfica.</v>
      </c>
      <c r="E24" s="1780" t="str">
        <f>'PAA 2018'!D186</f>
        <v>Generar los parámetros técnicos y científicos, orientados a la producción de información en materia geodésica, cartográfica,  agrológica, geográfica y catastral, en el marco de la Infraestructura Colombiana de Datos Espaciales (ICDE)</v>
      </c>
      <c r="F24" s="7" t="str">
        <f>'PAA 2018'!E186</f>
        <v>Gestión con valores para resultados</v>
      </c>
      <c r="G24" s="1780" t="str">
        <f>'PAA 2018'!F186</f>
        <v>Seguimiento y evaluación del desempeño institucional.</v>
      </c>
      <c r="H24" s="8">
        <v>22</v>
      </c>
      <c r="I24" s="9" t="str">
        <f>'PAA 2018'!G186</f>
        <v>0403001 - Servicio de levantamientos de suelos competitivos del país</v>
      </c>
      <c r="J24" s="10">
        <f>'PAA 2018'!H186</f>
        <v>0.4</v>
      </c>
      <c r="K24" s="35" t="str">
        <f>'PAA 2018'!M186</f>
        <v>Hectáreas levantamientos de suelos competitivos del país ejecutadas</v>
      </c>
      <c r="L24" s="12">
        <f>'PAA 2018'!J186</f>
        <v>1050000</v>
      </c>
      <c r="M24" s="12">
        <f>'PAA 2018'!J190</f>
        <v>981798</v>
      </c>
      <c r="N24" s="13">
        <f t="shared" si="0"/>
        <v>0.93504571428571426</v>
      </c>
      <c r="O24" s="1781">
        <f>N24*J24+N25*J25+N26*J26+N27*J27+N28*J28</f>
        <v>0.78976114285714294</v>
      </c>
      <c r="P24" s="1782">
        <f>O24*B24</f>
        <v>3.5539251428571429E-2</v>
      </c>
    </row>
    <row r="25" spans="1:16" ht="45">
      <c r="A25" s="1532"/>
      <c r="B25" s="1532"/>
      <c r="C25" s="1532"/>
      <c r="D25" s="1532"/>
      <c r="E25" s="1532"/>
      <c r="F25" s="7" t="str">
        <f>'PAA 2018'!E194</f>
        <v>Gestión con valores para resultados</v>
      </c>
      <c r="G25" s="1532"/>
      <c r="H25" s="8">
        <v>23</v>
      </c>
      <c r="I25" s="9" t="str">
        <f>'PAA 2018'!G194</f>
        <v>Compromisos Institucionales nacionales e internacionales</v>
      </c>
      <c r="J25" s="10">
        <f>'PAA 2018'!H194</f>
        <v>0.1</v>
      </c>
      <c r="K25" s="35" t="str">
        <f>'PAA 2018'!M194</f>
        <v>Porcentaje de avance actividades de Compromisos Institucionales</v>
      </c>
      <c r="L25" s="13">
        <f>'PAA 2018'!J194</f>
        <v>1</v>
      </c>
      <c r="M25" s="13">
        <f>'PAA 2018'!J198</f>
        <v>0.75</v>
      </c>
      <c r="N25" s="13">
        <f t="shared" si="0"/>
        <v>0.75</v>
      </c>
      <c r="O25" s="1532"/>
      <c r="P25" s="1532"/>
    </row>
    <row r="26" spans="1:16" ht="45">
      <c r="A26" s="1532"/>
      <c r="B26" s="1532"/>
      <c r="C26" s="1532"/>
      <c r="D26" s="1532"/>
      <c r="E26" s="1532"/>
      <c r="F26" s="7" t="str">
        <f>'PAA 2018'!E202</f>
        <v>Gestión con valores para resultados</v>
      </c>
      <c r="G26" s="1532"/>
      <c r="H26" s="8">
        <v>24</v>
      </c>
      <c r="I26" s="9" t="str">
        <f>'PAA 2018'!G202</f>
        <v>0403003 - Servicio de identificación de áreas homogéneas de tierras</v>
      </c>
      <c r="J26" s="10">
        <f>'PAA 2018'!H202</f>
        <v>0.15</v>
      </c>
      <c r="K26" s="35" t="str">
        <f>'PAA 2018'!M202</f>
        <v>Municipios realizados</v>
      </c>
      <c r="L26" s="16">
        <f>'PAA 2018'!J202</f>
        <v>150</v>
      </c>
      <c r="M26" s="16">
        <f>'PAA 2018'!J207</f>
        <v>117.55</v>
      </c>
      <c r="N26" s="13">
        <f t="shared" si="0"/>
        <v>0.78366666666666662</v>
      </c>
      <c r="O26" s="1532"/>
      <c r="P26" s="1532"/>
    </row>
    <row r="27" spans="1:16" ht="60">
      <c r="A27" s="1532"/>
      <c r="B27" s="1532"/>
      <c r="C27" s="1532"/>
      <c r="D27" s="1532"/>
      <c r="E27" s="1532"/>
      <c r="F27" s="7" t="str">
        <f>'PAA 2018'!E212</f>
        <v>Gestión con valores para resultados</v>
      </c>
      <c r="G27" s="1532"/>
      <c r="H27" s="8">
        <v>25</v>
      </c>
      <c r="I27" s="9" t="str">
        <f>'PAA 2018'!G212</f>
        <v>0403002 - Servicio de análisis químicos, físicos, mineralógicos y biológicos de suelos</v>
      </c>
      <c r="J27" s="10">
        <f>'PAA 2018'!H212</f>
        <v>0.2</v>
      </c>
      <c r="K27" s="35" t="str">
        <f>'PAA 2018'!M212</f>
        <v>Análisis químicos, físicos, mineralógicos y biológicos de suelos realizados</v>
      </c>
      <c r="L27" s="16">
        <f>'PAA 2018'!J212</f>
        <v>84000.000000000015</v>
      </c>
      <c r="M27" s="16">
        <f>'PAA 2018'!J220</f>
        <v>45546</v>
      </c>
      <c r="N27" s="13">
        <f t="shared" si="0"/>
        <v>0.54221428571428565</v>
      </c>
      <c r="O27" s="1532"/>
      <c r="P27" s="1532"/>
    </row>
    <row r="28" spans="1:16" ht="60">
      <c r="A28" s="1558"/>
      <c r="B28" s="1558"/>
      <c r="C28" s="1558"/>
      <c r="D28" s="1558"/>
      <c r="E28" s="1558"/>
      <c r="F28" s="7" t="str">
        <f>'PAA 2018'!E228</f>
        <v>Gestión con valores para resultados</v>
      </c>
      <c r="G28" s="1558"/>
      <c r="H28" s="8">
        <v>26</v>
      </c>
      <c r="I28" s="9" t="str">
        <f>'PAA 2018'!G228</f>
        <v>0403004 - Documentos de estudios técnicos sobre cobertura, usos de la tierra y conflictos del territorio</v>
      </c>
      <c r="J28" s="10">
        <f>'PAA 2018'!H228</f>
        <v>0.15</v>
      </c>
      <c r="K28" s="35" t="str">
        <f>'PAA 2018'!M228</f>
        <v>Avance Documentos de estudios técnicos sobre cobertura, usos de la tierra y conflictos del territorio</v>
      </c>
      <c r="L28" s="13">
        <f>'PAA 2018'!J228</f>
        <v>1</v>
      </c>
      <c r="M28" s="13">
        <f>'PAA 2018'!J231</f>
        <v>0.7649999999999999</v>
      </c>
      <c r="N28" s="13">
        <f t="shared" si="0"/>
        <v>0.7649999999999999</v>
      </c>
      <c r="O28" s="1558"/>
      <c r="P28" s="1558"/>
    </row>
    <row r="29" spans="1:16" ht="60">
      <c r="A29" s="1788" t="str">
        <f>'PAA 2018'!A237</f>
        <v>GESTION CATASTRAL</v>
      </c>
      <c r="B29" s="1786">
        <f>'PAA 2018'!B237</f>
        <v>0.28999999999999998</v>
      </c>
      <c r="C29" s="1780" t="s">
        <v>16</v>
      </c>
      <c r="D29" s="1780" t="str">
        <f>'PAA 2018'!C237</f>
        <v>Fortalecer al Instituto como ente rector, autoridad y ejecutor determinante de políticas, metodologías y el marco normativo en materia geográfica.</v>
      </c>
      <c r="E29" s="1780" t="str">
        <f>'PAA 2018'!D237</f>
        <v>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v>
      </c>
      <c r="F29" s="7" t="str">
        <f>'PAA 2018'!E237</f>
        <v>Gestión con valores para resultados</v>
      </c>
      <c r="G29" s="1780" t="str">
        <f>'PAA 2018'!F237</f>
        <v>Política Planeación institucional
Política Gestión presupuestal y eficiencia del gasto público
Política Seguimiento y evaluación del desempeño institucional
Participación ciudadana en la gestión pública</v>
      </c>
      <c r="H29" s="8">
        <v>27</v>
      </c>
      <c r="I29" s="9" t="str">
        <f>'PAA 2018'!G237</f>
        <v>Modelo de gestión y operación de Catastro Multipropósito en el marco del posconflicto</v>
      </c>
      <c r="J29" s="10">
        <f>'PAA 2018'!H237</f>
        <v>0.11</v>
      </c>
      <c r="K29" s="14" t="str">
        <f>'PAA 2018'!M237</f>
        <v>Porcentaje de avance formulación del Modelo de gestión y operación de Catastro Multipropósito</v>
      </c>
      <c r="L29" s="13">
        <f>'PAA 2018'!J237</f>
        <v>1</v>
      </c>
      <c r="M29" s="13">
        <f>'PAA 2018'!J242</f>
        <v>1</v>
      </c>
      <c r="N29" s="13">
        <f t="shared" si="0"/>
        <v>1</v>
      </c>
      <c r="O29" s="1781">
        <f>N29*J29+N30*J30+N31*J31+N32*J32+N33*J33+N34*J34+N35*J35+N36*J36</f>
        <v>0.57559635338104043</v>
      </c>
      <c r="P29" s="1782">
        <f>O29*B29</f>
        <v>0.16692294248050171</v>
      </c>
    </row>
    <row r="30" spans="1:16" ht="90">
      <c r="A30" s="1532"/>
      <c r="B30" s="1532"/>
      <c r="C30" s="1532"/>
      <c r="D30" s="1532"/>
      <c r="E30" s="1532"/>
      <c r="F30" s="7" t="str">
        <f>'PAA 2018'!E247</f>
        <v>Gestión con valores para resultados</v>
      </c>
      <c r="G30" s="1532"/>
      <c r="H30" s="8">
        <v>28</v>
      </c>
      <c r="I30" s="9" t="str">
        <f>'PAA 2018'!G247</f>
        <v>Metodologias y aplicaciones que transformen los datos catastrales para la toma de decisiones, en los diferentes niveles de la organización y en el marco del posconflicto</v>
      </c>
      <c r="J30" s="10">
        <f>'PAA 2018'!H247</f>
        <v>0.11</v>
      </c>
      <c r="K30" s="35" t="str">
        <f>'PAA 2018'!M247</f>
        <v>Porcentaje de disponibilidad de la información catastral para consulta</v>
      </c>
      <c r="L30" s="13">
        <f>'PAA 2018'!J247</f>
        <v>1</v>
      </c>
      <c r="M30" s="13">
        <f>'PAA 2018'!J253</f>
        <v>0.9</v>
      </c>
      <c r="N30" s="13">
        <f t="shared" si="0"/>
        <v>0.9</v>
      </c>
      <c r="O30" s="1532"/>
      <c r="P30" s="1532"/>
    </row>
    <row r="31" spans="1:16" ht="30">
      <c r="A31" s="1532"/>
      <c r="B31" s="1532"/>
      <c r="C31" s="1532"/>
      <c r="D31" s="1532"/>
      <c r="E31" s="1532"/>
      <c r="F31" s="7" t="str">
        <f>'PAA 2018'!E259</f>
        <v>Gestión con valores para resultados</v>
      </c>
      <c r="G31" s="1532"/>
      <c r="H31" s="8">
        <v>29</v>
      </c>
      <c r="I31" s="9" t="str">
        <f>'PAA 2018'!G259</f>
        <v>Avalúos</v>
      </c>
      <c r="J31" s="10">
        <f>'PAA 2018'!H259</f>
        <v>0.11</v>
      </c>
      <c r="K31" s="35" t="str">
        <f>'PAA 2018'!M259</f>
        <v>Número de Avalúos elaborados en el periodo</v>
      </c>
      <c r="L31" s="16">
        <f>'PAA 2018'!J259</f>
        <v>6800</v>
      </c>
      <c r="M31" s="16">
        <f>'PAA 2018'!J261</f>
        <v>1737</v>
      </c>
      <c r="N31" s="13">
        <f t="shared" si="0"/>
        <v>0.25544117647058823</v>
      </c>
      <c r="O31" s="1532"/>
      <c r="P31" s="1532"/>
    </row>
    <row r="32" spans="1:16" ht="30">
      <c r="A32" s="1532"/>
      <c r="B32" s="1532"/>
      <c r="C32" s="1532"/>
      <c r="D32" s="1532"/>
      <c r="E32" s="1532"/>
      <c r="F32" s="7" t="str">
        <f>'PAA 2018'!E263</f>
        <v>Gestión con valores para resultados</v>
      </c>
      <c r="G32" s="1532"/>
      <c r="H32" s="8">
        <v>30</v>
      </c>
      <c r="I32" s="9" t="str">
        <f>'PAA 2018'!G263</f>
        <v>Predios actualizados catastralmente</v>
      </c>
      <c r="J32" s="10">
        <f>'PAA 2018'!H263</f>
        <v>0.2</v>
      </c>
      <c r="K32" s="11" t="str">
        <f>'PAA 2018'!M263</f>
        <v>Número de predios actualizados catastralmente</v>
      </c>
      <c r="L32" s="12">
        <f>'PAA 2018'!J263</f>
        <v>292221</v>
      </c>
      <c r="M32" s="12">
        <f>'PAA 2018'!J270</f>
        <v>0</v>
      </c>
      <c r="N32" s="13">
        <f t="shared" si="0"/>
        <v>0</v>
      </c>
      <c r="O32" s="1532"/>
      <c r="P32" s="1532"/>
    </row>
    <row r="33" spans="1:16" ht="30">
      <c r="A33" s="1532"/>
      <c r="B33" s="1532"/>
      <c r="C33" s="1532"/>
      <c r="D33" s="1532"/>
      <c r="E33" s="1532"/>
      <c r="F33" s="7" t="str">
        <f>'PAA 2018'!E277</f>
        <v>Gestión con valores para resultados</v>
      </c>
      <c r="G33" s="1532"/>
      <c r="H33" s="8">
        <v>31</v>
      </c>
      <c r="I33" s="9" t="str">
        <f>'PAA 2018'!G277</f>
        <v>Mutaciones catastrales</v>
      </c>
      <c r="J33" s="10">
        <f>'PAA 2018'!H277</f>
        <v>0.2</v>
      </c>
      <c r="K33" s="11" t="str">
        <f>'PAA 2018'!M277</f>
        <v>Número de mutaciones catastrales ejecutadas</v>
      </c>
      <c r="L33" s="16">
        <f>'PAA 2018'!J277</f>
        <v>924350</v>
      </c>
      <c r="M33" s="16">
        <f>'PAA 2018'!J285</f>
        <v>664424</v>
      </c>
      <c r="N33" s="13">
        <f t="shared" si="0"/>
        <v>0.71880131984637852</v>
      </c>
      <c r="O33" s="1532"/>
      <c r="P33" s="1532"/>
    </row>
    <row r="34" spans="1:16" ht="60">
      <c r="A34" s="1532"/>
      <c r="B34" s="1532"/>
      <c r="C34" s="1532"/>
      <c r="D34" s="1532"/>
      <c r="E34" s="1532"/>
      <c r="F34" s="7" t="str">
        <f>'PAA 2018'!E291</f>
        <v>Gestión con valores para resultados</v>
      </c>
      <c r="G34" s="1532"/>
      <c r="H34" s="8">
        <v>32</v>
      </c>
      <c r="I34" s="9" t="str">
        <f>'PAA 2018'!G291</f>
        <v>Modelo de gestión y operación del proceso de Delegación de funciones catastrales para el IGAC</v>
      </c>
      <c r="J34" s="10">
        <f>'PAA 2018'!H291</f>
        <v>0.11</v>
      </c>
      <c r="K34" s="35" t="str">
        <f>'PAA 2018'!M291</f>
        <v>Avance elaboración del modelo de gestión y operación del proceso de delegación</v>
      </c>
      <c r="L34" s="13">
        <f>'PAA 2018'!J291</f>
        <v>1</v>
      </c>
      <c r="M34" s="13">
        <f>'PAA 2018'!J296</f>
        <v>0.79999999999999993</v>
      </c>
      <c r="N34" s="13">
        <f t="shared" si="0"/>
        <v>0.79999999999999993</v>
      </c>
      <c r="O34" s="1532"/>
      <c r="P34" s="1532"/>
    </row>
    <row r="35" spans="1:16" ht="90">
      <c r="A35" s="1532"/>
      <c r="B35" s="1532"/>
      <c r="C35" s="1532"/>
      <c r="D35" s="1532"/>
      <c r="E35" s="1532"/>
      <c r="F35" s="7" t="str">
        <f>'PAA 2018'!E301</f>
        <v>Gestión con valores para resultados</v>
      </c>
      <c r="G35" s="1532"/>
      <c r="H35" s="8">
        <v>33</v>
      </c>
      <c r="I35" s="9" t="str">
        <f>'PAA 2018'!G301</f>
        <v>Solicitudes y requerimientos en el marco de la Política de Reparación Integral a Victimas y de sentencias de Restitución de Tierras atendidos</v>
      </c>
      <c r="J35" s="10">
        <f>'PAA 2018'!H301</f>
        <v>0.11</v>
      </c>
      <c r="K35" s="35" t="str">
        <f>'PAA 2018'!M301</f>
        <v>Porcentaje de solicitudes y requerimientos en el marco de la Política de Reparación Integral a Victimas y de sentencias de Restitución de Tierras atendidos</v>
      </c>
      <c r="L35" s="13">
        <f>'PAA 2018'!J301</f>
        <v>1</v>
      </c>
      <c r="M35" s="13">
        <f>'PAA 2018'!J307</f>
        <v>0.66710600000000009</v>
      </c>
      <c r="N35" s="13">
        <f t="shared" si="0"/>
        <v>0.66710600000000009</v>
      </c>
      <c r="O35" s="1532"/>
      <c r="P35" s="1532"/>
    </row>
    <row r="36" spans="1:16" ht="45">
      <c r="A36" s="1558"/>
      <c r="B36" s="1558"/>
      <c r="C36" s="1558"/>
      <c r="D36" s="1558"/>
      <c r="E36" s="1558"/>
      <c r="F36" s="7" t="str">
        <f>'PAA 2018'!E311</f>
        <v>Gestión con valores para resultados</v>
      </c>
      <c r="G36" s="1558"/>
      <c r="H36" s="8">
        <v>34</v>
      </c>
      <c r="I36" s="9" t="str">
        <f>'PAA 2018'!G311</f>
        <v>Requerimientos atendidos en el marco del posconflicto</v>
      </c>
      <c r="J36" s="10">
        <f>'PAA 2018'!H311</f>
        <v>0.05</v>
      </c>
      <c r="K36" s="35" t="str">
        <f>'PAA 2018'!M311</f>
        <v>Porcentaje de reqeurimientos atendidos en el marco del posconflicto</v>
      </c>
      <c r="L36" s="13">
        <f>'PAA 2018'!J311</f>
        <v>1.0000000000000002</v>
      </c>
      <c r="M36" s="13">
        <f>'PAA 2018'!J312</f>
        <v>0.6671180000000001</v>
      </c>
      <c r="N36" s="13">
        <f t="shared" si="0"/>
        <v>0.66711799999999999</v>
      </c>
      <c r="O36" s="1558"/>
      <c r="P36" s="1558"/>
    </row>
    <row r="37" spans="1:16" ht="90">
      <c r="A37" s="1788" t="str">
        <f>'PAA 2018'!A316</f>
        <v xml:space="preserve">GESTIÓN DEL CONOCIMIENTO </v>
      </c>
      <c r="B37" s="1789">
        <f>'PAA 2018'!B316</f>
        <v>3.5000000000000003E-2</v>
      </c>
      <c r="C37" s="1780" t="s">
        <v>16</v>
      </c>
      <c r="D37" s="1780" t="str">
        <f>'PAA 2018'!C316</f>
        <v>Fortalecer al Instituto como ente rector, autoridad y ejecutor determinante de políticas, metodologías y el marco normativo en materia geográfica</v>
      </c>
      <c r="E37" s="1780" t="str">
        <f>'PAA 2018'!D316</f>
        <v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v>
      </c>
      <c r="F37" s="7" t="str">
        <f>'PAA 2018'!E316</f>
        <v>Gestión con valores para resultados
Gestión del conocimiento y la innovación</v>
      </c>
      <c r="G37" s="1780" t="str">
        <f>'PAA 2018'!F316</f>
        <v>Gestión del conocimiento y la innovación</v>
      </c>
      <c r="H37" s="8">
        <v>35</v>
      </c>
      <c r="I37" s="9" t="str">
        <f>'PAA 2018'!G316</f>
        <v>Metodologías de procesamiento digital de imágenes para observación de la tierra</v>
      </c>
      <c r="J37" s="10">
        <f>'PAA 2018'!H316</f>
        <v>0.1</v>
      </c>
      <c r="K37" s="14" t="str">
        <f>'PAA 2018'!M316</f>
        <v>metodologías generadas / metodologías programadas</v>
      </c>
      <c r="L37" s="31">
        <f>'PAA 2018'!J316</f>
        <v>2</v>
      </c>
      <c r="M37" s="13">
        <f>'PAA 2018'!J328</f>
        <v>0</v>
      </c>
      <c r="N37" s="13">
        <f t="shared" si="0"/>
        <v>0</v>
      </c>
      <c r="O37" s="1790">
        <f>N37*J37+N38*J38+N39*J39+N40*J40+N41*J41+N42*J42+N43*J43+N44*J44+N45*J45+N46*J46</f>
        <v>0.67066666666666663</v>
      </c>
      <c r="P37" s="1791">
        <f>O37*B37</f>
        <v>2.3473333333333336E-2</v>
      </c>
    </row>
    <row r="38" spans="1:16" ht="90">
      <c r="A38" s="1532"/>
      <c r="B38" s="1532"/>
      <c r="C38" s="1532"/>
      <c r="D38" s="1532"/>
      <c r="E38" s="1532"/>
      <c r="F38" s="7" t="str">
        <f>'PAA 2018'!E344</f>
        <v>Gestión con valores para resultados
Gestión del conocimiento y la innovación</v>
      </c>
      <c r="G38" s="1532"/>
      <c r="H38" s="8">
        <v>36</v>
      </c>
      <c r="I38" s="9" t="str">
        <f>'PAA 2018'!G344</f>
        <v>Memorias técnicas de las jornadas técnico científicas realizadas en tmeas de uso y aplicación de las tecnologías de la información geográfica.</v>
      </c>
      <c r="J38" s="10">
        <f>'PAA 2018'!H344</f>
        <v>0.1</v>
      </c>
      <c r="K38" s="11" t="str">
        <f>'PAA 2018'!M344</f>
        <v>Jornadas técnico científicas realizadas</v>
      </c>
      <c r="L38" s="12">
        <f>'PAA 2018'!J344</f>
        <v>5</v>
      </c>
      <c r="M38" s="12">
        <f>'PAA 2018'!J348</f>
        <v>4</v>
      </c>
      <c r="N38" s="13">
        <f t="shared" si="0"/>
        <v>0.8</v>
      </c>
      <c r="O38" s="1532"/>
      <c r="P38" s="1532"/>
    </row>
    <row r="39" spans="1:16" ht="90">
      <c r="A39" s="1532"/>
      <c r="B39" s="1532"/>
      <c r="C39" s="1532"/>
      <c r="D39" s="1532"/>
      <c r="E39" s="1532"/>
      <c r="F39" s="7" t="str">
        <f>'PAA 2018'!E352</f>
        <v>Gestión con valores para resultados
Gestión del conocimiento y la innovación</v>
      </c>
      <c r="G39" s="1532"/>
      <c r="H39" s="8">
        <v>37</v>
      </c>
      <c r="I39" s="9" t="str">
        <f>'PAA 2018'!G352</f>
        <v>Procesos de transferencia presencial y virtual</v>
      </c>
      <c r="J39" s="10">
        <f>'PAA 2018'!H352</f>
        <v>0.1</v>
      </c>
      <c r="K39" s="14" t="str">
        <f>'PAA 2018'!M352</f>
        <v>Procesos de transferencia de conocimiento realizados</v>
      </c>
      <c r="L39" s="16">
        <f>'PAA 2018'!J352</f>
        <v>25</v>
      </c>
      <c r="M39" s="12">
        <f>'PAA 2018'!J355</f>
        <v>11</v>
      </c>
      <c r="N39" s="13">
        <f t="shared" si="0"/>
        <v>0.44</v>
      </c>
      <c r="O39" s="1532"/>
      <c r="P39" s="1532"/>
    </row>
    <row r="40" spans="1:16" ht="90">
      <c r="A40" s="1532"/>
      <c r="B40" s="1532"/>
      <c r="C40" s="1532"/>
      <c r="D40" s="1532"/>
      <c r="E40" s="1532"/>
      <c r="F40" s="7" t="str">
        <f>'PAA 2018'!E358</f>
        <v>Gestión con valores para resultados
Gestión del conocimiento y la innovación</v>
      </c>
      <c r="G40" s="1532"/>
      <c r="H40" s="8">
        <v>38</v>
      </c>
      <c r="I40" s="9" t="str">
        <f>'PAA 2018'!G358</f>
        <v>Metodologías y procedimientos innovadores en percepción remota para la generación de información geográfica, cartográfica, agrologica y catastral I+D+i</v>
      </c>
      <c r="J40" s="10">
        <f>'PAA 2018'!H358</f>
        <v>0.1</v>
      </c>
      <c r="K40" s="14" t="str">
        <f>'PAA 2018'!M358</f>
        <v>Metodologias generadas y Metodologías programadas</v>
      </c>
      <c r="L40" s="23">
        <f>'PAA 2018'!J358</f>
        <v>4</v>
      </c>
      <c r="M40" s="23">
        <f>'PAA 2018'!J380</f>
        <v>2</v>
      </c>
      <c r="N40" s="13">
        <f t="shared" si="0"/>
        <v>0.5</v>
      </c>
      <c r="O40" s="1532"/>
      <c r="P40" s="1532"/>
    </row>
    <row r="41" spans="1:16" ht="90">
      <c r="A41" s="1532"/>
      <c r="B41" s="1532"/>
      <c r="C41" s="1532"/>
      <c r="D41" s="1532"/>
      <c r="E41" s="1532"/>
      <c r="F41" s="7" t="str">
        <f>'PAA 2018'!E402</f>
        <v>Gestión con valores para resultados
Gestión del conocimiento y la innovación</v>
      </c>
      <c r="G41" s="1532"/>
      <c r="H41" s="8">
        <v>39</v>
      </c>
      <c r="I41" s="9" t="str">
        <f>'PAA 2018'!G402</f>
        <v>Artículos científicos enviados para evaluación de revistas indexadas</v>
      </c>
      <c r="J41" s="10">
        <f>'PAA 2018'!H402</f>
        <v>0.1</v>
      </c>
      <c r="K41" s="14" t="str">
        <f>'PAA 2018'!M402</f>
        <v>Porcentaje avance actividades para generación de artículos científicos</v>
      </c>
      <c r="L41" s="13">
        <f>'PAA 2018'!J402</f>
        <v>1.0000000000000002</v>
      </c>
      <c r="M41" s="13">
        <f>'PAA 2018'!J411</f>
        <v>0.90000000000000013</v>
      </c>
      <c r="N41" s="13">
        <f t="shared" si="0"/>
        <v>0.89999999999999991</v>
      </c>
      <c r="O41" s="1532"/>
      <c r="P41" s="1532"/>
    </row>
    <row r="42" spans="1:16" ht="90">
      <c r="A42" s="1532"/>
      <c r="B42" s="1532"/>
      <c r="C42" s="1532"/>
      <c r="D42" s="1532"/>
      <c r="E42" s="1532"/>
      <c r="F42" s="7" t="str">
        <f>'PAA 2018'!E418</f>
        <v>Gestión con valores para resultados
Gestión del conocimiento y la innovación</v>
      </c>
      <c r="G42" s="1532"/>
      <c r="H42" s="8">
        <v>40</v>
      </c>
      <c r="I42" s="9" t="str">
        <f>'PAA 2018'!G418</f>
        <v>Nuevos geo-servicios de planchas historicas a escala 1:25,000 integrado en el SIG - NODO para el apoyo a la política de Tierras</v>
      </c>
      <c r="J42" s="10">
        <f>'PAA 2018'!H418</f>
        <v>0.1</v>
      </c>
      <c r="K42" s="14" t="str">
        <f>'PAA 2018'!M418</f>
        <v>Geo-servicios de planchas historicas a escala 1:25.000 creados</v>
      </c>
      <c r="L42" s="12">
        <f>'PAA 2018'!J418</f>
        <v>5</v>
      </c>
      <c r="M42" s="23">
        <f>'PAA 2018'!J423</f>
        <v>4</v>
      </c>
      <c r="N42" s="13">
        <f t="shared" si="0"/>
        <v>0.8</v>
      </c>
      <c r="O42" s="1532"/>
      <c r="P42" s="1532"/>
    </row>
    <row r="43" spans="1:16" ht="90">
      <c r="A43" s="1532"/>
      <c r="B43" s="1532"/>
      <c r="C43" s="1532"/>
      <c r="D43" s="1532"/>
      <c r="E43" s="1532"/>
      <c r="F43" s="7" t="str">
        <f>'PAA 2018'!E428</f>
        <v>Gestión con valores para resultados
Gestión del conocimiento y la innovación</v>
      </c>
      <c r="G43" s="1532"/>
      <c r="H43" s="8">
        <v>41</v>
      </c>
      <c r="I43" s="9" t="str">
        <f>'PAA 2018'!G428</f>
        <v>Nuevos geo-servicios disponibles dentro del portal geográfico nacional</v>
      </c>
      <c r="J43" s="10">
        <f>'PAA 2018'!H428</f>
        <v>0.1</v>
      </c>
      <c r="K43" s="14" t="str">
        <f>'PAA 2018'!M428</f>
        <v>Geo-servicios integrados al PGN</v>
      </c>
      <c r="L43" s="16">
        <f>'PAA 2018'!J428</f>
        <v>30</v>
      </c>
      <c r="M43" s="12">
        <f>'PAA 2018'!J432</f>
        <v>20</v>
      </c>
      <c r="N43" s="13">
        <f t="shared" si="0"/>
        <v>0.66666666666666663</v>
      </c>
      <c r="O43" s="1532"/>
      <c r="P43" s="1532"/>
    </row>
    <row r="44" spans="1:16" ht="90">
      <c r="A44" s="1532"/>
      <c r="B44" s="1532"/>
      <c r="C44" s="1532"/>
      <c r="D44" s="1532"/>
      <c r="E44" s="1532"/>
      <c r="F44" s="7" t="str">
        <f>'PAA 2018'!E436</f>
        <v>Gestión con valores para resultados
Gestión del conocimiento y la innovación</v>
      </c>
      <c r="G44" s="1532"/>
      <c r="H44" s="8">
        <v>42</v>
      </c>
      <c r="I44" s="9" t="str">
        <f>'PAA 2018'!G436</f>
        <v>Entidades acompañadas en la difusión e implementación de Estándares y buenas practicas para la gestión de información geográfica</v>
      </c>
      <c r="J44" s="10">
        <f>'PAA 2018'!H436</f>
        <v>0.1</v>
      </c>
      <c r="K44" s="14" t="str">
        <f>'PAA 2018'!M436</f>
        <v>Entidades acompañadas en la difusión e implementación de Estándares y buenas practicas para la gestión de información geográfica</v>
      </c>
      <c r="L44" s="12">
        <f>'PAA 2018'!J436</f>
        <v>10</v>
      </c>
      <c r="M44" s="12">
        <f>'PAA 2018'!J440</f>
        <v>8</v>
      </c>
      <c r="N44" s="13">
        <f t="shared" si="0"/>
        <v>0.8</v>
      </c>
      <c r="O44" s="1532"/>
      <c r="P44" s="1532"/>
    </row>
    <row r="45" spans="1:16" ht="90">
      <c r="A45" s="1532"/>
      <c r="B45" s="1532"/>
      <c r="C45" s="1532"/>
      <c r="D45" s="1532"/>
      <c r="E45" s="1532"/>
      <c r="F45" s="7" t="str">
        <f>'PAA 2018'!E444</f>
        <v>Gestión con valores para resultados
Gestión del conocimiento y la innovación</v>
      </c>
      <c r="G45" s="1532"/>
      <c r="H45" s="8">
        <v>43</v>
      </c>
      <c r="I45" s="9" t="str">
        <f>'PAA 2018'!G444</f>
        <v>Documento con parámetros para el establecimiento y conformación de IDES temáticas o regionales o institucionales en diferentes etapas de desarrollo</v>
      </c>
      <c r="J45" s="10">
        <f>'PAA 2018'!H444</f>
        <v>0.1</v>
      </c>
      <c r="K45" s="14" t="str">
        <f>'PAA 2018'!M444</f>
        <v>Documentos con parámetros para el establecimiento y conformación de IDES temáticas generados</v>
      </c>
      <c r="L45" s="12">
        <f>'PAA 2018'!J444</f>
        <v>5</v>
      </c>
      <c r="M45" s="12">
        <f>'PAA 2018'!J447</f>
        <v>4</v>
      </c>
      <c r="N45" s="13">
        <f t="shared" si="0"/>
        <v>0.8</v>
      </c>
      <c r="O45" s="1532"/>
      <c r="P45" s="1532"/>
    </row>
    <row r="46" spans="1:16" ht="90">
      <c r="A46" s="1558"/>
      <c r="B46" s="1558"/>
      <c r="C46" s="1558"/>
      <c r="D46" s="1558"/>
      <c r="E46" s="1558"/>
      <c r="F46" s="7" t="str">
        <f>'PAA 2018'!E450</f>
        <v>Gestión con valores para resultados
Gestión del conocimiento y la innovación</v>
      </c>
      <c r="G46" s="1558"/>
      <c r="H46" s="8">
        <v>44</v>
      </c>
      <c r="I46" s="9" t="str">
        <f>'PAA 2018'!G450</f>
        <v>Guías de implementación de normas técnicas internacionales para la gestión de información geográfica.</v>
      </c>
      <c r="J46" s="10">
        <f>'PAA 2018'!H450</f>
        <v>0.1</v>
      </c>
      <c r="K46" s="14" t="str">
        <f>'PAA 2018'!M450</f>
        <v>Guias de implementación de normas técnicas internacionales actualizadas</v>
      </c>
      <c r="L46" s="12">
        <f>'PAA 2018'!J450</f>
        <v>4</v>
      </c>
      <c r="M46" s="12">
        <f>'PAA 2018'!J453</f>
        <v>4</v>
      </c>
      <c r="N46" s="13">
        <f t="shared" si="0"/>
        <v>1</v>
      </c>
      <c r="O46" s="1558"/>
      <c r="P46" s="1558"/>
    </row>
    <row r="47" spans="1:16" ht="75">
      <c r="A47" s="1788" t="str">
        <f>'PAA 2018'!A459</f>
        <v xml:space="preserve">DIFUSION Y COMERCIALIZACION </v>
      </c>
      <c r="B47" s="1789">
        <f>'PAA 2018'!B459</f>
        <v>0.05</v>
      </c>
      <c r="C47" s="1780" t="s">
        <v>16</v>
      </c>
      <c r="D47" s="1780" t="str">
        <f>'PAA 2018'!C459</f>
        <v>Facilitar y promover el acceso a los trámites, servicios e información geográfica que produce el instituto, racionalizando y optimizando el uso de recursos.</v>
      </c>
      <c r="E47" s="1780" t="str">
        <f>'PAA 2018'!D459</f>
        <v xml:space="preserve">Diversificar y dinamizar la oferta de productos y servicios del portafolio institucional </v>
      </c>
      <c r="F47" s="7" t="str">
        <f>'PAA 2018'!E459</f>
        <v>Gestión con valores para resultados
Información y comunicación</v>
      </c>
      <c r="G47" s="1780" t="str">
        <f>'PAA 2018'!F459</f>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47" s="8">
        <v>45</v>
      </c>
      <c r="I47" s="9" t="str">
        <f>'PAA 2018'!G459</f>
        <v>Investigaciones de Mercado</v>
      </c>
      <c r="J47" s="46">
        <f>'PAA 2018'!H459</f>
        <v>0.2</v>
      </c>
      <c r="K47" s="35" t="str">
        <f>'PAA 2018'!M459</f>
        <v>Porcentaje avance Investigaciones de Mercado</v>
      </c>
      <c r="L47" s="13">
        <f>'PAA 2018'!J459</f>
        <v>1</v>
      </c>
      <c r="M47" s="13">
        <f>'PAA 2018'!J465</f>
        <v>0.6875</v>
      </c>
      <c r="N47" s="13">
        <f t="shared" si="0"/>
        <v>0.6875</v>
      </c>
      <c r="O47" s="1790">
        <f>N47*J47+N48*J48+N49*J49+N50*J50</f>
        <v>0.75536122063523903</v>
      </c>
      <c r="P47" s="1791">
        <f>O47*B47</f>
        <v>3.7768061031761953E-2</v>
      </c>
    </row>
    <row r="48" spans="1:16" ht="75">
      <c r="A48" s="1532"/>
      <c r="B48" s="1532"/>
      <c r="C48" s="1532"/>
      <c r="D48" s="1532"/>
      <c r="E48" s="1532"/>
      <c r="F48" s="7" t="str">
        <f>'PAA 2018'!E469</f>
        <v>Gestión con valores para resultados
Información y comunicación</v>
      </c>
      <c r="G48" s="1532"/>
      <c r="H48" s="8">
        <v>46</v>
      </c>
      <c r="I48" s="9" t="str">
        <f>'PAA 2018'!G469</f>
        <v>Difusión y promoción de los bienes y servicios Geográficos en el país</v>
      </c>
      <c r="J48" s="46">
        <f>'PAA 2018'!H469</f>
        <v>0.3</v>
      </c>
      <c r="K48" s="35" t="str">
        <f>'PAA 2018'!M469</f>
        <v>Porcentaje de avance Difusión y promoción de los bienes y servicios Geográficos en el país</v>
      </c>
      <c r="L48" s="31">
        <f>'PAA 2018'!J469</f>
        <v>1</v>
      </c>
      <c r="M48" s="13">
        <f>'PAA 2018'!J475</f>
        <v>0.94820000000000004</v>
      </c>
      <c r="N48" s="13">
        <f t="shared" si="0"/>
        <v>0.94820000000000004</v>
      </c>
      <c r="O48" s="1532"/>
      <c r="P48" s="1532"/>
    </row>
    <row r="49" spans="1:16" ht="75">
      <c r="A49" s="1532"/>
      <c r="B49" s="1532"/>
      <c r="C49" s="1532"/>
      <c r="D49" s="1532"/>
      <c r="E49" s="1532"/>
      <c r="F49" s="7" t="str">
        <f>'PAA 2018'!E481</f>
        <v>Gestión con valores para resultados
Información y comunicación</v>
      </c>
      <c r="G49" s="1532"/>
      <c r="H49" s="8">
        <v>47</v>
      </c>
      <c r="I49" s="9" t="str">
        <f>'PAA 2018'!G481</f>
        <v>Ingresos por venta de bienes y servicios Geográficos de la Entidad</v>
      </c>
      <c r="J49" s="46">
        <f>'PAA 2018'!H481</f>
        <v>0.3</v>
      </c>
      <c r="K49" s="35" t="str">
        <f>'PAA 2018'!M481</f>
        <v>Venta de bienes y servicios Geográficos</v>
      </c>
      <c r="L49" s="47">
        <f>'PAA 2018'!J481</f>
        <v>8903115208.0000019</v>
      </c>
      <c r="M49" s="47">
        <f>'PAA 2018'!J483</f>
        <v>5741951993</v>
      </c>
      <c r="N49" s="13">
        <f t="shared" si="0"/>
        <v>0.64493740211746331</v>
      </c>
      <c r="O49" s="1532"/>
      <c r="P49" s="1532"/>
    </row>
    <row r="50" spans="1:16" ht="75">
      <c r="A50" s="1558"/>
      <c r="B50" s="1558"/>
      <c r="C50" s="1558"/>
      <c r="D50" s="1558"/>
      <c r="E50" s="1558"/>
      <c r="F50" s="7" t="str">
        <f>'PAA 2018'!E485</f>
        <v>Gestión con valores para resultados
Información y comunicación</v>
      </c>
      <c r="G50" s="1558"/>
      <c r="H50" s="8">
        <v>48</v>
      </c>
      <c r="I50" s="9" t="str">
        <f>'PAA 2018'!G485</f>
        <v>Proyecto piloto de CRM (Customer Relationship Managment)</v>
      </c>
      <c r="J50" s="46">
        <f>'PAA 2018'!H485</f>
        <v>0.2</v>
      </c>
      <c r="K50" s="48" t="str">
        <f>'PAA 2018'!M485</f>
        <v>Porcentaje avance Proyecto piloto de CRM</v>
      </c>
      <c r="L50" s="31">
        <f>'PAA 2018'!J485</f>
        <v>1</v>
      </c>
      <c r="M50" s="31">
        <f>'PAA 2018'!J487</f>
        <v>0.6996</v>
      </c>
      <c r="N50" s="13">
        <f t="shared" si="0"/>
        <v>0.6996</v>
      </c>
      <c r="O50" s="1558"/>
      <c r="P50" s="1558"/>
    </row>
    <row r="51" spans="1:16" ht="38.25" customHeight="1">
      <c r="A51" s="1788" t="str">
        <f>'PAA 2018'!A492</f>
        <v>EVALUACION Y CONTROL DE LA GESTIÓN INTERNA</v>
      </c>
      <c r="B51" s="1786">
        <f>'PAA 2018'!B492</f>
        <v>0.05</v>
      </c>
      <c r="C51" s="1780" t="s">
        <v>52</v>
      </c>
      <c r="D51" s="1780" t="str">
        <f>'PAA 2018'!C492</f>
        <v xml:space="preserve">Facilitar y promover el acceso a los trámites, servicios e información geográfica que produce el Instituto, racionalizando y optimizando el uso de los recursos </v>
      </c>
      <c r="E51" s="1780" t="str">
        <f>'PAA 2018'!D492</f>
        <v>Implementar, mantener y mejorar Sistemas de Gestión y Control en el contexto del Sistema de Gestión.
Aportar en la lucha contra la corrupción.</v>
      </c>
      <c r="F51" s="7" t="str">
        <f>'PAA 2018'!E492</f>
        <v>Control interno</v>
      </c>
      <c r="G51" s="1780" t="str">
        <f>'PAA 2018'!F492</f>
        <v xml:space="preserve">Política Control Interno
Polìtica  Transparencia, acceso a la información pública y lucha contra la corrupción
</v>
      </c>
      <c r="H51" s="8">
        <v>49</v>
      </c>
      <c r="I51" s="9" t="str">
        <f>'PAA 2018'!G492</f>
        <v>Informes de auditorias</v>
      </c>
      <c r="J51" s="46">
        <f>'PAA 2018'!H492</f>
        <v>0.97499999999999998</v>
      </c>
      <c r="K51" s="14" t="str">
        <f>'PAA 2018'!M492</f>
        <v>Porcentaje avance cumplimiento del plan auditorías</v>
      </c>
      <c r="L51" s="13">
        <f>'PAA 2018'!J492</f>
        <v>1.0000000000000002</v>
      </c>
      <c r="M51" s="13">
        <f>'PAA 2018'!J498</f>
        <v>0.75585499999999994</v>
      </c>
      <c r="N51" s="13">
        <f t="shared" si="0"/>
        <v>0.75585499999999972</v>
      </c>
      <c r="O51" s="1781">
        <f>N51*J51+N52*J52</f>
        <v>0.7557086249999998</v>
      </c>
      <c r="P51" s="1782">
        <f>O51*B51</f>
        <v>3.7785431249999994E-2</v>
      </c>
    </row>
    <row r="52" spans="1:16" ht="45">
      <c r="A52" s="1558"/>
      <c r="B52" s="1558"/>
      <c r="C52" s="1558"/>
      <c r="D52" s="1558"/>
      <c r="E52" s="1558"/>
      <c r="F52" s="7" t="str">
        <f>'PAA 2018'!E502</f>
        <v>Control interno</v>
      </c>
      <c r="G52" s="1558"/>
      <c r="H52" s="8">
        <v>50</v>
      </c>
      <c r="I52" s="9" t="str">
        <f>'PAA 2018'!G502</f>
        <v xml:space="preserve"> Fomento de la cultura de autocontrol y  autoevaluación</v>
      </c>
      <c r="J52" s="46">
        <f>'PAA 2018'!H502</f>
        <v>2.5000000000000001E-2</v>
      </c>
      <c r="K52" s="50" t="str">
        <f>'PAA 2018'!M502</f>
        <v>Cumplimiento actividades de fomento de la cultura de autocontrol y  autoevaluación</v>
      </c>
      <c r="L52" s="13">
        <f>'PAA 2018'!J502</f>
        <v>1</v>
      </c>
      <c r="M52" s="13">
        <f>'PAA 2018'!J503</f>
        <v>0.75</v>
      </c>
      <c r="N52" s="13">
        <f t="shared" si="0"/>
        <v>0.75</v>
      </c>
      <c r="O52" s="1558"/>
      <c r="P52" s="1558"/>
    </row>
    <row r="53" spans="1:16" ht="30">
      <c r="A53" s="1788" t="str">
        <f>'PAA 2018'!A507</f>
        <v>GESTIÓN INFORMÁTICA</v>
      </c>
      <c r="B53" s="1789">
        <f>'PAA 2018'!B507</f>
        <v>0.03</v>
      </c>
      <c r="C53" s="1784" t="s">
        <v>53</v>
      </c>
      <c r="D53" s="1783" t="str">
        <f>'PAA 2018'!C507</f>
        <v xml:space="preserve">Facilitar y promover el acceso a los trámites, servicios e información geográfica que produce el Instituto, racionalizando y optimizando el uso de los recursos </v>
      </c>
      <c r="E53" s="1783" t="str">
        <f>'PAA 2018'!D507</f>
        <v xml:space="preserve">Gestionar el desarrollo de plataformas tecnológicas, así
como adecuar y dar mantenimiento a la infraestructura
física.
</v>
      </c>
      <c r="F53" s="7" t="str">
        <f>'PAA 2018'!E507</f>
        <v>Gestión con valores para resultados</v>
      </c>
      <c r="G53" s="1780" t="str">
        <f>'PAA 2018'!F507</f>
        <v xml:space="preserve">Gobierno Digital, antes Gobierno en Línea
Fortalecimiento organizacional y simplificación de procesos
Fortalecimiento organizacional y simplificación de procesos
Racionalización de trámites
</v>
      </c>
      <c r="H53" s="8">
        <v>51</v>
      </c>
      <c r="I53" s="9" t="str">
        <f>'PAA 2018'!G507</f>
        <v>Estrategia y gobierno de TI adoptada</v>
      </c>
      <c r="J53" s="46">
        <f>'PAA 2018'!H507</f>
        <v>0.1</v>
      </c>
      <c r="K53" s="14" t="str">
        <f>'PAA 2018'!M507</f>
        <v xml:space="preserve">Porcentaje avance Estrategia y Gobierno de TI </v>
      </c>
      <c r="L53" s="13">
        <f>'PAA 2018'!J507</f>
        <v>0.99999999999999989</v>
      </c>
      <c r="M53" s="13">
        <f>'PAA 2018'!J515</f>
        <v>0.8</v>
      </c>
      <c r="N53" s="13">
        <f t="shared" si="0"/>
        <v>0.80000000000000016</v>
      </c>
      <c r="O53" s="1790">
        <f>N53*J53+N54*J54+N55*J55+N56*J56+N57*J57+N58*J58</f>
        <v>0.95333333333333348</v>
      </c>
      <c r="P53" s="1791">
        <f>O53*B53</f>
        <v>2.8600000000000004E-2</v>
      </c>
    </row>
    <row r="54" spans="1:16" ht="45">
      <c r="A54" s="1532"/>
      <c r="B54" s="1532"/>
      <c r="C54" s="1532"/>
      <c r="D54" s="1532"/>
      <c r="E54" s="1532"/>
      <c r="F54" s="7" t="str">
        <f>'PAA 2018'!E521</f>
        <v>Gestión con valores para resultados</v>
      </c>
      <c r="G54" s="1532"/>
      <c r="H54" s="8">
        <v>52</v>
      </c>
      <c r="I54" s="9" t="str">
        <f>'PAA 2018'!G521</f>
        <v>Plataformas de TI implementadas y soportadas</v>
      </c>
      <c r="J54" s="46">
        <f>'PAA 2018'!H521</f>
        <v>0.2</v>
      </c>
      <c r="K54" s="14" t="str">
        <f>'PAA 2018'!M521</f>
        <v>Porcentaje avance actividades de mantenimiento y actualización de IT</v>
      </c>
      <c r="L54" s="13">
        <f>'PAA 2018'!J521</f>
        <v>1</v>
      </c>
      <c r="M54" s="13">
        <f>'PAA 2018'!J530</f>
        <v>0.8</v>
      </c>
      <c r="N54" s="13">
        <f t="shared" si="0"/>
        <v>0.8</v>
      </c>
      <c r="O54" s="1532"/>
      <c r="P54" s="1532"/>
    </row>
    <row r="55" spans="1:16" ht="60">
      <c r="A55" s="1532"/>
      <c r="B55" s="1532"/>
      <c r="C55" s="1532"/>
      <c r="D55" s="1532"/>
      <c r="E55" s="1532"/>
      <c r="F55" s="7" t="str">
        <f>'PAA 2018'!E539</f>
        <v>Gestión con valores para resultados</v>
      </c>
      <c r="G55" s="1532"/>
      <c r="H55" s="8">
        <v>53</v>
      </c>
      <c r="I55" s="9" t="str">
        <f>'PAA 2018'!G539</f>
        <v>Sistemas de información, portales y  aplicaciones  implementados y soportados</v>
      </c>
      <c r="J55" s="46">
        <f>'PAA 2018'!H539</f>
        <v>0.2</v>
      </c>
      <c r="K55" s="14" t="str">
        <f>'PAA 2018'!M539</f>
        <v>Porcentaje avance Sistemas de información, aplicaciones y portales implementados y soportados</v>
      </c>
      <c r="L55" s="13">
        <f>'PAA 2018'!J539</f>
        <v>1</v>
      </c>
      <c r="M55" s="13">
        <f>'PAA 2018'!J555</f>
        <v>0.8</v>
      </c>
      <c r="N55" s="13">
        <f t="shared" si="0"/>
        <v>0.8</v>
      </c>
      <c r="O55" s="1532"/>
      <c r="P55" s="1532"/>
    </row>
    <row r="56" spans="1:16" ht="30">
      <c r="A56" s="1532"/>
      <c r="B56" s="1532"/>
      <c r="C56" s="1532"/>
      <c r="D56" s="1532"/>
      <c r="E56" s="1532"/>
      <c r="F56" s="7" t="str">
        <f>'PAA 2018'!E571</f>
        <v>Gestión con valores para resultados</v>
      </c>
      <c r="G56" s="1532"/>
      <c r="H56" s="8">
        <v>54</v>
      </c>
      <c r="I56" s="9" t="str">
        <f>'PAA 2018'!G571</f>
        <v>Inventario de activos por proceso</v>
      </c>
      <c r="J56" s="46">
        <f>'PAA 2018'!H571</f>
        <v>0.2</v>
      </c>
      <c r="K56" s="14" t="str">
        <f>'PAA 2018'!M571</f>
        <v>N° de procesos con activos identificados</v>
      </c>
      <c r="L56" s="12">
        <f>'PAA 2018'!J571</f>
        <v>15</v>
      </c>
      <c r="M56" s="12">
        <f>'PAA 2018'!J572</f>
        <v>15</v>
      </c>
      <c r="N56" s="13">
        <f t="shared" si="0"/>
        <v>1</v>
      </c>
      <c r="O56" s="1532"/>
      <c r="P56" s="1532"/>
    </row>
    <row r="57" spans="1:16" ht="60">
      <c r="A57" s="1532"/>
      <c r="B57" s="1532"/>
      <c r="C57" s="1532"/>
      <c r="D57" s="1532"/>
      <c r="E57" s="1532"/>
      <c r="F57" s="7" t="str">
        <f>'PAA 2018'!E573</f>
        <v>Gestión con valores para resultados</v>
      </c>
      <c r="G57" s="1532"/>
      <c r="H57" s="8">
        <v>55</v>
      </c>
      <c r="I57" s="9" t="str">
        <f>'PAA 2018'!G573</f>
        <v>Riesgos de seguridad de la información identificados, evaluados y tratados por procesos</v>
      </c>
      <c r="J57" s="46">
        <f>'PAA 2018'!H573</f>
        <v>0.2</v>
      </c>
      <c r="K57" s="14" t="str">
        <f>'PAA 2018'!M573</f>
        <v>Procesos con riesgos identificados y evaluados</v>
      </c>
      <c r="L57" s="12">
        <f>'PAA 2018'!J573</f>
        <v>15</v>
      </c>
      <c r="M57" s="12">
        <f>'PAA 2018'!J574</f>
        <v>13</v>
      </c>
      <c r="N57" s="13">
        <f t="shared" si="0"/>
        <v>0.8666666666666667</v>
      </c>
      <c r="O57" s="1532"/>
      <c r="P57" s="1532"/>
    </row>
    <row r="58" spans="1:16" ht="45">
      <c r="A58" s="1558"/>
      <c r="B58" s="1558"/>
      <c r="C58" s="1558"/>
      <c r="D58" s="1558"/>
      <c r="E58" s="1558"/>
      <c r="F58" s="7" t="str">
        <f>'PAA 2018'!E575</f>
        <v>Gestión con valores para resultados</v>
      </c>
      <c r="G58" s="1558"/>
      <c r="H58" s="8">
        <v>56</v>
      </c>
      <c r="I58" s="9" t="str">
        <f>'PAA 2018'!G575</f>
        <v>Jornadas de socialización y divulgación en seguridad de la información</v>
      </c>
      <c r="J58" s="46">
        <f>'PAA 2018'!H575</f>
        <v>0.1</v>
      </c>
      <c r="K58" s="14" t="str">
        <f>'PAA 2018'!M575</f>
        <v>Jornadas de socializacion y divulgación en seguridad de la información realizadas</v>
      </c>
      <c r="L58" s="12">
        <f>'PAA 2018'!J575</f>
        <v>20</v>
      </c>
      <c r="M58" s="12">
        <f>'PAA 2018'!J576</f>
        <v>36</v>
      </c>
      <c r="N58" s="13">
        <f t="shared" si="0"/>
        <v>1.8</v>
      </c>
      <c r="O58" s="1558"/>
      <c r="P58" s="1558"/>
    </row>
    <row r="59" spans="1:16" ht="123.75" customHeight="1">
      <c r="A59" s="53" t="str">
        <f>'PAA 2018'!A580</f>
        <v>COMUNICACIONES</v>
      </c>
      <c r="B59" s="55">
        <f>'PAA 2018'!B580</f>
        <v>3.5000000000000003E-2</v>
      </c>
      <c r="C59" s="56" t="s">
        <v>54</v>
      </c>
      <c r="D59" s="14" t="str">
        <f>'PAA 2018'!C580</f>
        <v>Brindar atención al ciudadano fomentando los mecanismos de participación y transparencia</v>
      </c>
      <c r="E59" s="14" t="str">
        <f>'PAA 2018'!D580</f>
        <v>Dar cumplimiento a las Políticas de: Transparencia, acceso a la información pública y lucha contra. 
Prticipación Ciudadana en la gestión pública.
Aportar en la lucha contra la corrupción.</v>
      </c>
      <c r="F59" s="7" t="str">
        <f>'PAA 2018'!E580</f>
        <v>Información y Comunicación</v>
      </c>
      <c r="G59" s="7" t="str">
        <f>'PAA 2018'!F580</f>
        <v>Dar cumplimiento a las Políticas de Gobierno en Línea y de Servicio al Ciudadano.</v>
      </c>
      <c r="H59" s="8">
        <v>57</v>
      </c>
      <c r="I59" s="9" t="str">
        <f>'PAA 2018'!G580</f>
        <v xml:space="preserve">Plan de Comunicaciones del IGAC 2018 implementado </v>
      </c>
      <c r="J59" s="46">
        <f>'PAA 2018'!H580</f>
        <v>1</v>
      </c>
      <c r="K59" s="35" t="str">
        <f>'PAA 2018'!M580</f>
        <v>Porcentaje avance Implementación Estrategía de comunicación</v>
      </c>
      <c r="L59" s="13">
        <f>'PAA 2018'!J580</f>
        <v>1.0000000000000002</v>
      </c>
      <c r="M59" s="13">
        <f>'PAA 2018'!J583</f>
        <v>0.87204999999999988</v>
      </c>
      <c r="N59" s="13">
        <f t="shared" si="0"/>
        <v>0.87204999999999966</v>
      </c>
      <c r="O59" s="57">
        <f>N59*J59</f>
        <v>0.87204999999999966</v>
      </c>
      <c r="P59" s="58">
        <f t="shared" ref="P59:P60" si="1">O59*B59</f>
        <v>3.052174999999999E-2</v>
      </c>
    </row>
    <row r="60" spans="1:16" ht="30">
      <c r="A60" s="1794" t="str">
        <f>'PAA 2018'!A589</f>
        <v>GESTION JURIDICA</v>
      </c>
      <c r="B60" s="1786">
        <f>'PAA 2018'!B589</f>
        <v>2.5000000000000001E-2</v>
      </c>
      <c r="C60" s="1780" t="s">
        <v>53</v>
      </c>
      <c r="D60" s="1783" t="str">
        <f>'PAA 2018'!C589</f>
        <v xml:space="preserve">Brindar atención al ciudadano fomentando los mecanismos de participación y transparencia
</v>
      </c>
      <c r="E60" s="1783">
        <f>'PAA 2018'!D589</f>
        <v>0</v>
      </c>
      <c r="F60" s="1783" t="str">
        <f>'PAA 2018'!E589</f>
        <v>Gestión con valores para resultados</v>
      </c>
      <c r="G60" s="1784" t="str">
        <f>'PAA 2018'!F589</f>
        <v>Defensa jurídica</v>
      </c>
      <c r="H60" s="1793">
        <v>58</v>
      </c>
      <c r="I60" s="1785" t="str">
        <f>'PAA 2018'!G589</f>
        <v xml:space="preserve">Servicio de defensa jurídica del IGAC </v>
      </c>
      <c r="J60" s="46">
        <f>'PAA 2018'!H589</f>
        <v>0.4</v>
      </c>
      <c r="K60" s="11" t="str">
        <f>'PAA 2018'!M589</f>
        <v xml:space="preserve">Cumplimiento terminos legales defensa judicial </v>
      </c>
      <c r="L60" s="31">
        <f>'PAA 2018'!J589</f>
        <v>1</v>
      </c>
      <c r="M60" s="31">
        <f>'PAA 2018'!J591</f>
        <v>0.75</v>
      </c>
      <c r="N60" s="13">
        <f t="shared" si="0"/>
        <v>0.75</v>
      </c>
      <c r="O60" s="1781">
        <f>N60*J60+N61*J61+N62*J62</f>
        <v>0.77000000000000013</v>
      </c>
      <c r="P60" s="1782">
        <f t="shared" si="1"/>
        <v>1.9250000000000003E-2</v>
      </c>
    </row>
    <row r="61" spans="1:16" ht="30">
      <c r="A61" s="1532"/>
      <c r="B61" s="1532"/>
      <c r="C61" s="1532"/>
      <c r="D61" s="1532"/>
      <c r="E61" s="1532"/>
      <c r="F61" s="1532"/>
      <c r="G61" s="1532"/>
      <c r="H61" s="1558"/>
      <c r="I61" s="1558"/>
      <c r="J61" s="50">
        <f>'PAA 2018'!H593</f>
        <v>0.4</v>
      </c>
      <c r="K61" s="11" t="str">
        <f>'PAA 2018'!M593</f>
        <v xml:space="preserve">Cumplimiento del servicio de defensa jurídica del IGAC </v>
      </c>
      <c r="L61" s="31">
        <f>'PAA 2018'!J593</f>
        <v>1</v>
      </c>
      <c r="M61" s="31">
        <f>'PAA 2018'!J594</f>
        <v>0.75</v>
      </c>
      <c r="N61" s="13">
        <f t="shared" si="0"/>
        <v>0.75</v>
      </c>
      <c r="O61" s="1532"/>
      <c r="P61" s="1532"/>
    </row>
    <row r="62" spans="1:16" ht="45">
      <c r="A62" s="1558"/>
      <c r="B62" s="1558"/>
      <c r="C62" s="1558"/>
      <c r="D62" s="1558"/>
      <c r="E62" s="1558"/>
      <c r="F62" s="1558"/>
      <c r="G62" s="1558"/>
      <c r="H62" s="8">
        <v>59</v>
      </c>
      <c r="I62" s="9" t="str">
        <f>'PAA 2018'!G595</f>
        <v>Servicio de apoyo jurídico a las áreas técnicas del Instituto</v>
      </c>
      <c r="J62" s="46">
        <f>'PAA 2018'!H595</f>
        <v>0.2</v>
      </c>
      <c r="K62" s="11" t="str">
        <f>'PAA 2018'!M595</f>
        <v>Cumplimiento servicio de apoyo jurídico a las áreas técnicas del Instituto</v>
      </c>
      <c r="L62" s="31">
        <f>'PAA 2018'!J595</f>
        <v>1</v>
      </c>
      <c r="M62" s="31">
        <f>'PAA 2018'!J598</f>
        <v>0.85000000000000009</v>
      </c>
      <c r="N62" s="13">
        <f t="shared" si="0"/>
        <v>0.85000000000000009</v>
      </c>
      <c r="O62" s="1558"/>
      <c r="P62" s="1558"/>
    </row>
    <row r="63" spans="1:16" ht="72.75" customHeight="1">
      <c r="A63" s="1788" t="str">
        <f>'PAA 2018'!A604</f>
        <v>DIRECCIONAMIENTO ESTRATÉGICO</v>
      </c>
      <c r="B63" s="1786">
        <f>'PAA 2018'!B604</f>
        <v>3.5000000000000003E-2</v>
      </c>
      <c r="C63" s="1780" t="s">
        <v>54</v>
      </c>
      <c r="D63" s="1783" t="str">
        <f>'PAA 2018'!C604</f>
        <v xml:space="preserve">Facilitar y promover el acceso a los trámites, servicios e información geográfica que produce el Instituto, racionalizando y optimizando el uso de los recursos </v>
      </c>
      <c r="E63" s="1783" t="str">
        <f>'PAA 2018'!D604</f>
        <v xml:space="preserve"> Gestionar el desarrollo de plataformas tecnológicas, así como adecuar y dar mantenimiento a la infraestructura física.</v>
      </c>
      <c r="F63" s="7" t="str">
        <f>'PAA 2018'!E604</f>
        <v>Direccionamiento estratégico y Planeación</v>
      </c>
      <c r="G63" s="1780" t="str">
        <f>'PAA 2018'!F604</f>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63" s="8">
        <v>60</v>
      </c>
      <c r="I63" s="9" t="str">
        <f>'PAA 2018'!G604</f>
        <v>Seguimiento y evaluación a los procesos institucionales en el cumplimiento de la programación y la gestión de la planeación de la entidad.</v>
      </c>
      <c r="J63" s="64">
        <f>'PAA 2018'!H604</f>
        <v>0.8</v>
      </c>
      <c r="K63" s="35" t="str">
        <f>'PAA 2018'!M604</f>
        <v>Porcentaje de seguimiento y evaluación a los procesos institucionales</v>
      </c>
      <c r="L63" s="13">
        <f>'PAA 2018'!J604</f>
        <v>1.0000000000000002</v>
      </c>
      <c r="M63" s="13">
        <f>'PAA 2018'!J611</f>
        <v>0.76859999999999995</v>
      </c>
      <c r="N63" s="13">
        <f t="shared" si="0"/>
        <v>0.76859999999999973</v>
      </c>
      <c r="O63" s="1781">
        <f>N63*J63+N64*J64</f>
        <v>0.7688799999999999</v>
      </c>
      <c r="P63" s="1782">
        <f>O63*B63</f>
        <v>2.6910799999999999E-2</v>
      </c>
    </row>
    <row r="64" spans="1:16" ht="72.75" customHeight="1">
      <c r="A64" s="1558"/>
      <c r="B64" s="1558"/>
      <c r="C64" s="1558"/>
      <c r="D64" s="1558"/>
      <c r="E64" s="1558"/>
      <c r="F64" s="7" t="str">
        <f>'PAA 2018'!E618</f>
        <v>Direccionamiento estratégico y Planeación</v>
      </c>
      <c r="G64" s="1558"/>
      <c r="H64" s="8">
        <v>51</v>
      </c>
      <c r="I64" s="9" t="str">
        <f>'PAA 2018'!G618</f>
        <v>Iniciativas identificadas por el IGAC que se enmarcan en los ODS de la Hoja de ruta de la Cooperación Internacional del IGAC</v>
      </c>
      <c r="J64" s="46">
        <f>'PAA 2018'!H618</f>
        <v>0.2</v>
      </c>
      <c r="K64" s="14" t="str">
        <f>'PAA 2018'!M618</f>
        <v>Porcentaje avance de iniciativas identificadas por el IGAC que se enmarcan en los ODS de la Hoja de ruta de la Cooperación Internacional</v>
      </c>
      <c r="L64" s="13">
        <f>'PAA 2018'!J618</f>
        <v>1</v>
      </c>
      <c r="M64" s="13">
        <f>'PAA 2018'!J625</f>
        <v>0.77</v>
      </c>
      <c r="N64" s="13">
        <f t="shared" si="0"/>
        <v>0.77</v>
      </c>
      <c r="O64" s="1558"/>
      <c r="P64" s="1558"/>
    </row>
    <row r="65" spans="1:16" ht="165">
      <c r="A65" s="70" t="str">
        <f>'PAA 2018'!A635</f>
        <v>MEJORA CONTINUA</v>
      </c>
      <c r="B65" s="13">
        <f>'PAA 2018'!B635</f>
        <v>2.5000000000000001E-2</v>
      </c>
      <c r="C65" s="71" t="s">
        <v>52</v>
      </c>
      <c r="D65" s="14" t="str">
        <f>'PAA 2018'!C635</f>
        <v>Facilitar y promover el acceso a los trámites, servicios e información geográfica que produce el Instituto, racionalizando y optimizando el uso de los recursos</v>
      </c>
      <c r="E65" s="14" t="str">
        <f>'PAA 2018'!D635</f>
        <v>Gestionar el desarrollo de plataformas tecnológicas, así como adecuar y dar mantenimiento a la infraestructura física.</v>
      </c>
      <c r="F65" s="7" t="str">
        <f>'PAA 2018'!E635</f>
        <v>Direccionamiento estratégico y Planeación</v>
      </c>
      <c r="G65" s="7" t="str">
        <f>'PAA 2018'!F635</f>
        <v xml:space="preserve"> Transparencia, acceso a la información pública y lucha contra la corrupción
Fortalecimiento organizacional y simplificación de procesos
Racionalización de trámites
 Control interno
</v>
      </c>
      <c r="H65" s="8">
        <v>62</v>
      </c>
      <c r="I65" s="9" t="str">
        <f>'PAA 2018'!G635</f>
        <v>Sistema de Gestión de Calidad  implementado y mejorado cumpliendo los requisitos de la norma ISO 9001:2015</v>
      </c>
      <c r="J65" s="50">
        <f>'PAA 2018'!H635</f>
        <v>1</v>
      </c>
      <c r="K65" s="35" t="str">
        <f>'PAA 2018'!M635</f>
        <v>Cumplimiento de los requisitos del Sistema de Gestión de Calidad, de acuerdo con la norma ISO 9001- 2015</v>
      </c>
      <c r="L65" s="13">
        <f>'PAA 2018'!J635</f>
        <v>1</v>
      </c>
      <c r="M65" s="13">
        <f>'PAA 2018'!J642</f>
        <v>0.65800000000000003</v>
      </c>
      <c r="N65" s="13">
        <f t="shared" si="0"/>
        <v>0.65800000000000003</v>
      </c>
      <c r="O65" s="80">
        <f>N65*J65</f>
        <v>0.65800000000000003</v>
      </c>
      <c r="P65" s="82">
        <f t="shared" ref="P65:P66" si="2">O65*B65</f>
        <v>1.6450000000000003E-2</v>
      </c>
    </row>
    <row r="66" spans="1:16" ht="198.75" customHeight="1">
      <c r="A66" s="1788" t="str">
        <f>'PAA 2018'!A652</f>
        <v>GESTIÓN HUMANA</v>
      </c>
      <c r="B66" s="1786">
        <f>'PAA 2018'!B652</f>
        <v>0.05</v>
      </c>
      <c r="C66" s="1780" t="s">
        <v>53</v>
      </c>
      <c r="D66" s="1783" t="str">
        <f>'PAA 2018'!C652</f>
        <v>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v>
      </c>
      <c r="E66" s="1783" t="str">
        <f>'PAA 2018'!D652</f>
        <v>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v>
      </c>
      <c r="F66" s="7" t="str">
        <f>'PAA 2018'!E652</f>
        <v>Talento Humano</v>
      </c>
      <c r="G66" s="1780" t="str">
        <f>'PAA 2018'!F652</f>
        <v xml:space="preserve">Política de Talento Humano
Política de  Integridad.
Política de Gestión del conocimiento y la innovación.
</v>
      </c>
      <c r="H66" s="8">
        <v>63</v>
      </c>
      <c r="I66" s="9" t="str">
        <f>'PAA 2018'!G652</f>
        <v>Plan de Gestión Estratégica del Talento Humano Ejecutado.</v>
      </c>
      <c r="J66" s="90">
        <f>'PAA 2018'!H652</f>
        <v>0.7</v>
      </c>
      <c r="K66" s="35" t="str">
        <f>'PAA 2018'!M652</f>
        <v>Avance de implementación del Plan Estratégico del Talento Humano.</v>
      </c>
      <c r="L66" s="31">
        <f>'PAA 2018'!J652</f>
        <v>1.0000000000000002</v>
      </c>
      <c r="M66" s="13">
        <f>'PAA 2018'!J670</f>
        <v>0.70350000000000013</v>
      </c>
      <c r="N66" s="13">
        <f t="shared" si="0"/>
        <v>0.70350000000000001</v>
      </c>
      <c r="O66" s="1781">
        <f>N66*J66+N67*J67</f>
        <v>0.78525</v>
      </c>
      <c r="P66" s="1782">
        <f t="shared" si="2"/>
        <v>3.9262500000000006E-2</v>
      </c>
    </row>
    <row r="67" spans="1:16" ht="45">
      <c r="A67" s="1558"/>
      <c r="B67" s="1558"/>
      <c r="C67" s="1558"/>
      <c r="D67" s="1558"/>
      <c r="E67" s="1558"/>
      <c r="F67" s="7" t="str">
        <f>'PAA 2018'!E689</f>
        <v>Talento Humano</v>
      </c>
      <c r="G67" s="1558"/>
      <c r="H67" s="8">
        <v>64</v>
      </c>
      <c r="I67" s="9" t="str">
        <f>'PAA 2018'!G689</f>
        <v>Documento de análisis para el fortalecimiento institucional elaborado</v>
      </c>
      <c r="J67" s="50">
        <f>'PAA 2018'!H689</f>
        <v>0.3</v>
      </c>
      <c r="K67" s="35" t="str">
        <f>'PAA 2018'!M689</f>
        <v>Avance elaboración de los Documentos de análisis para el fortalecimiento institucional.</v>
      </c>
      <c r="L67" s="13">
        <f>'PAA 2018'!J689</f>
        <v>1</v>
      </c>
      <c r="M67" s="13">
        <f>'PAA 2018'!J692</f>
        <v>0.97600000000000009</v>
      </c>
      <c r="N67" s="13">
        <f t="shared" si="0"/>
        <v>0.97600000000000009</v>
      </c>
      <c r="O67" s="1558"/>
      <c r="P67" s="1558"/>
    </row>
    <row r="68" spans="1:16" ht="30">
      <c r="A68" s="1798" t="str">
        <f>'PAA 2018'!A698</f>
        <v>SERVICIO AL CIUDADANO</v>
      </c>
      <c r="B68" s="1786">
        <f>'PAA 2018'!B698</f>
        <v>0.04</v>
      </c>
      <c r="C68" s="1780" t="s">
        <v>53</v>
      </c>
      <c r="D68" s="1783" t="str">
        <f>'PAA 2018'!C698</f>
        <v>Brindar atención al ciudadano fomentando los mecanismos de participación y transparencia</v>
      </c>
      <c r="E68" s="1783" t="str">
        <f>'PAA 2018'!D698</f>
        <v>Dar cumplimiento a las Políticas de Gobierno en Línea y de Servicio al Ciudadano.</v>
      </c>
      <c r="F68" s="1780" t="str">
        <f>'PAA 2018'!E698</f>
        <v>Gestión para el resultado con valores</v>
      </c>
      <c r="G68" s="1780" t="str">
        <f>'PAA 2018'!F698</f>
        <v>Politica de Servicio al Ciudadano
Participación ciudadana en la gestión pública
Transparencia, acceso a la información pública y lucha contra la corrupción</v>
      </c>
      <c r="H68" s="1793">
        <v>65</v>
      </c>
      <c r="I68" s="1785" t="str">
        <f>'PAA 2018'!G698</f>
        <v>Modelo de Gestión Eficiente de Servicio al Ciudadano implementado.</v>
      </c>
      <c r="J68" s="50">
        <f>'PAA 2018'!H698</f>
        <v>0.3</v>
      </c>
      <c r="K68" s="35" t="str">
        <f>'PAA 2018'!M698</f>
        <v>Satisfacción y Percepción del Usuario.</v>
      </c>
      <c r="L68" s="13">
        <f>'PAA 2018'!J698</f>
        <v>1</v>
      </c>
      <c r="M68" s="13">
        <f>'PAA 2018'!J703</f>
        <v>0.75</v>
      </c>
      <c r="N68" s="13">
        <f t="shared" si="0"/>
        <v>0.75</v>
      </c>
      <c r="O68" s="1781">
        <f>N68*J68+N69*J69+N70*J70</f>
        <v>0.68408399999999991</v>
      </c>
      <c r="P68" s="1782">
        <f>O68*B68</f>
        <v>2.7363359999999996E-2</v>
      </c>
    </row>
    <row r="69" spans="1:16" ht="30">
      <c r="A69" s="1532"/>
      <c r="B69" s="1532"/>
      <c r="C69" s="1532"/>
      <c r="D69" s="1532"/>
      <c r="E69" s="1532"/>
      <c r="F69" s="1558"/>
      <c r="G69" s="1532"/>
      <c r="H69" s="1558"/>
      <c r="I69" s="1558"/>
      <c r="J69" s="50">
        <f>'PAA 2018'!H708</f>
        <v>0.3</v>
      </c>
      <c r="K69" s="35" t="str">
        <f>'PAA 2018'!M708</f>
        <v>Socialización del modelo de gestión publica eficiente.</v>
      </c>
      <c r="L69" s="13">
        <f>'PAA 2018'!J708</f>
        <v>0.99999999999999989</v>
      </c>
      <c r="M69" s="13">
        <f>'PAA 2018'!J712</f>
        <v>0.67699999999999994</v>
      </c>
      <c r="N69" s="13">
        <f t="shared" si="0"/>
        <v>0.67700000000000005</v>
      </c>
      <c r="O69" s="1532"/>
      <c r="P69" s="1532"/>
    </row>
    <row r="70" spans="1:16" ht="45">
      <c r="A70" s="1558"/>
      <c r="B70" s="1558"/>
      <c r="C70" s="1558"/>
      <c r="D70" s="1558"/>
      <c r="E70" s="1558"/>
      <c r="F70" s="7" t="str">
        <f>'PAA 2018'!E716</f>
        <v>Gestión para el resultado con valores</v>
      </c>
      <c r="G70" s="1558"/>
      <c r="H70" s="8">
        <v>66</v>
      </c>
      <c r="I70" s="9" t="str">
        <f>'PAA 2018'!G716</f>
        <v>Documentos de análisis para el fortalecimiento institucional elaborados.</v>
      </c>
      <c r="J70" s="50">
        <f>'PAA 2018'!H716</f>
        <v>0.4</v>
      </c>
      <c r="K70" s="35" t="str">
        <f>'PAA 2018'!M716</f>
        <v>Seguimiento y control de las PQRD</v>
      </c>
      <c r="L70" s="13">
        <f>'PAA 2018'!J716</f>
        <v>0.99999999999999989</v>
      </c>
      <c r="M70" s="13">
        <f>'PAA 2018'!J722</f>
        <v>0.63995999999999986</v>
      </c>
      <c r="N70" s="13">
        <f t="shared" si="0"/>
        <v>0.63995999999999997</v>
      </c>
      <c r="O70" s="1558"/>
      <c r="P70" s="1558"/>
    </row>
    <row r="71" spans="1:16" ht="45">
      <c r="A71" s="1788" t="str">
        <f>'PAA 2018'!A729</f>
        <v>GESTIÓN FINANCIERA</v>
      </c>
      <c r="B71" s="1786">
        <f>'PAA 2018'!B729</f>
        <v>0.1</v>
      </c>
      <c r="C71" s="1780" t="s">
        <v>53</v>
      </c>
      <c r="D71" s="1795" t="str">
        <f>'PAA 2018'!C729</f>
        <v xml:space="preserve">
Optimizar la gestión financiera de recursos.</v>
      </c>
      <c r="E71" s="1799">
        <f>'PAA 2018'!D729</f>
        <v>0</v>
      </c>
      <c r="F71" s="7" t="str">
        <f>'PAA 2018'!E729</f>
        <v>Direccionamiento estratégico y Planeación</v>
      </c>
      <c r="G71" s="1780" t="str">
        <f>'PAA 2018'!F729</f>
        <v>Gestión presupuestal y eficiencia del gasto público.</v>
      </c>
      <c r="H71" s="8">
        <v>67</v>
      </c>
      <c r="I71" s="9" t="str">
        <f>'PAA 2018'!G729</f>
        <v>Nuevo Marco Normativo NICSP implementado</v>
      </c>
      <c r="J71" s="50">
        <f>'PAA 2018'!H729</f>
        <v>0.35</v>
      </c>
      <c r="K71" s="35" t="str">
        <f>'PAA 2018'!M729</f>
        <v>Avance de implementación del Nuevo Marco Normativo</v>
      </c>
      <c r="L71" s="13">
        <f>'PAA 2018'!J729</f>
        <v>1.0000000000000002</v>
      </c>
      <c r="M71" s="13">
        <f>'PAA 2018'!J732</f>
        <v>0.80800000000000016</v>
      </c>
      <c r="N71" s="13">
        <f t="shared" si="0"/>
        <v>0.80799999999999994</v>
      </c>
      <c r="O71" s="1781">
        <f>N71*J71+N72*J72+N73*J73+N74*J74</f>
        <v>0.44439999999999991</v>
      </c>
      <c r="P71" s="1782">
        <f>O71*B71</f>
        <v>4.4439999999999993E-2</v>
      </c>
    </row>
    <row r="72" spans="1:16" ht="30">
      <c r="A72" s="1532"/>
      <c r="B72" s="1532"/>
      <c r="C72" s="1532"/>
      <c r="D72" s="1532"/>
      <c r="E72" s="1532"/>
      <c r="F72" s="1780" t="str">
        <f>'PAA 2018'!E735</f>
        <v>Direccionamiento estratégico y Planeación</v>
      </c>
      <c r="G72" s="1532"/>
      <c r="H72" s="1793">
        <v>68</v>
      </c>
      <c r="I72" s="1785" t="str">
        <f>'PAA 2018'!G735</f>
        <v>Seguimiento al Presupuesto de Gastos en compromisos y obligaciones.</v>
      </c>
      <c r="J72" s="50">
        <f>'PAA 2018'!H735</f>
        <v>0.22500000000000001</v>
      </c>
      <c r="K72" s="35" t="str">
        <f>'PAA 2018'!M735</f>
        <v>Porcentaje avance ejecución presupuestal en compromisos</v>
      </c>
      <c r="L72" s="13">
        <f>'PAA 2018'!J735</f>
        <v>0.97638099999999994</v>
      </c>
      <c r="M72" s="13">
        <f>'PAA 2018'!J737</f>
        <v>0</v>
      </c>
      <c r="N72" s="13">
        <f t="shared" si="0"/>
        <v>0</v>
      </c>
      <c r="O72" s="1532"/>
      <c r="P72" s="1532"/>
    </row>
    <row r="73" spans="1:16" ht="30">
      <c r="A73" s="1532"/>
      <c r="B73" s="1532"/>
      <c r="C73" s="1532"/>
      <c r="D73" s="1532"/>
      <c r="E73" s="1532"/>
      <c r="F73" s="1558"/>
      <c r="G73" s="1532"/>
      <c r="H73" s="1558"/>
      <c r="I73" s="1558"/>
      <c r="J73" s="50">
        <f>'PAA 2018'!H738</f>
        <v>0.22500000000000001</v>
      </c>
      <c r="K73" s="35" t="str">
        <f>'PAA 2018'!M738</f>
        <v>Porcentaje avance ejecución presupuestal en obligaciones</v>
      </c>
      <c r="L73" s="13">
        <f>'PAA 2018'!J738</f>
        <v>0.95640000000000014</v>
      </c>
      <c r="M73" s="13">
        <f>'PAA 2018'!J739</f>
        <v>0</v>
      </c>
      <c r="N73" s="13">
        <f t="shared" si="0"/>
        <v>0</v>
      </c>
      <c r="O73" s="1532"/>
      <c r="P73" s="1532"/>
    </row>
    <row r="74" spans="1:16" ht="45">
      <c r="A74" s="1558"/>
      <c r="B74" s="1558"/>
      <c r="C74" s="1558"/>
      <c r="D74" s="1558"/>
      <c r="E74" s="1558"/>
      <c r="F74" s="7" t="str">
        <f>'PAA 2018'!E741</f>
        <v>Direccionamiento estratégico y Planeación</v>
      </c>
      <c r="G74" s="1558"/>
      <c r="H74" s="8">
        <v>69</v>
      </c>
      <c r="I74" s="9" t="str">
        <f>'PAA 2018'!G741</f>
        <v>PAC con Seguimiento.</v>
      </c>
      <c r="J74" s="50">
        <f>'PAA 2018'!H741</f>
        <v>0.2</v>
      </c>
      <c r="K74" s="35" t="str">
        <f>'PAA 2018'!M741</f>
        <v>Porcentaje de Seguimiento PAC</v>
      </c>
      <c r="L74" s="13">
        <f>'PAA 2018'!J741</f>
        <v>1.0000000000000002</v>
      </c>
      <c r="M74" s="13">
        <f>'PAA 2018'!J744</f>
        <v>0.80800000000000016</v>
      </c>
      <c r="N74" s="13">
        <f t="shared" si="0"/>
        <v>0.80799999999999994</v>
      </c>
      <c r="O74" s="1558"/>
      <c r="P74" s="1558"/>
    </row>
    <row r="75" spans="1:16" ht="45">
      <c r="A75" s="1788" t="str">
        <f>'PAA 2018'!A750</f>
        <v>ADQUISICIONES</v>
      </c>
      <c r="B75" s="1789">
        <f>'PAA 2018'!B750</f>
        <v>2.5000000000000001E-2</v>
      </c>
      <c r="C75" s="1780" t="s">
        <v>53</v>
      </c>
      <c r="D75" s="1783" t="str">
        <f>'PAA 2018'!C750</f>
        <v xml:space="preserve">
Optimizar la gestión financiera de recursos.</v>
      </c>
      <c r="E75" s="1783" t="str">
        <f>'PAA 2018'!D750</f>
        <v xml:space="preserve"> Gestionar el desarrollo de plataformas tecnológicas, así como adecuar y dar mantenimiento a la infraestructura física.</v>
      </c>
      <c r="F75" s="7" t="str">
        <f>'PAA 2018'!E750</f>
        <v>Gestión con valores para resultado</v>
      </c>
      <c r="G75" s="1783" t="str">
        <f>'PAA 2018'!F750</f>
        <v>Gestión presupuestal y eficiencia del gasto público.
Fortalecimiento organizacional y simplificación de procesos.</v>
      </c>
      <c r="H75" s="8">
        <v>70</v>
      </c>
      <c r="I75" s="9" t="str">
        <f>'PAA 2018'!G750</f>
        <v>Procesos adelantados en Secop II</v>
      </c>
      <c r="J75" s="50">
        <f>'PAA 2018'!H750</f>
        <v>0.6</v>
      </c>
      <c r="K75" s="35" t="str">
        <f>'PAA 2018'!M750</f>
        <v>Porcentaje de avance de los Procesos adelantados en Secop II.</v>
      </c>
      <c r="L75" s="13">
        <f>'PAA 2018'!J750</f>
        <v>1</v>
      </c>
      <c r="M75" s="13">
        <f>'PAA 2018'!J755</f>
        <v>0.92200000000000015</v>
      </c>
      <c r="N75" s="13">
        <f t="shared" si="0"/>
        <v>0.92200000000000015</v>
      </c>
      <c r="O75" s="1790">
        <f>N75*J75+N76*J76+N77*J77</f>
        <v>0.86419999999999997</v>
      </c>
      <c r="P75" s="1791">
        <f>O75*B75</f>
        <v>2.1604999999999999E-2</v>
      </c>
    </row>
    <row r="76" spans="1:16" ht="45">
      <c r="A76" s="1532"/>
      <c r="B76" s="1532"/>
      <c r="C76" s="1532"/>
      <c r="D76" s="1532"/>
      <c r="E76" s="1532"/>
      <c r="F76" s="7" t="str">
        <f>'PAA 2018'!E758</f>
        <v>Gestión con valores para resultado</v>
      </c>
      <c r="G76" s="1532"/>
      <c r="H76" s="8">
        <v>71</v>
      </c>
      <c r="I76" s="9" t="str">
        <f>'PAA 2018'!G758</f>
        <v xml:space="preserve">Automatizar el manejo de bienes de consumo y devolutivos. </v>
      </c>
      <c r="J76" s="50">
        <f>'PAA 2018'!H758</f>
        <v>0.3</v>
      </c>
      <c r="K76" s="35" t="str">
        <f>'PAA 2018'!M758</f>
        <v>Porcentaje de avance de los Procesos adelantados en Secop II.</v>
      </c>
      <c r="L76" s="13">
        <f>'PAA 2018'!J758</f>
        <v>1</v>
      </c>
      <c r="M76" s="13">
        <f>'PAA 2018'!J761</f>
        <v>0.73000000000000009</v>
      </c>
      <c r="N76" s="13">
        <f t="shared" si="0"/>
        <v>0.73000000000000009</v>
      </c>
      <c r="O76" s="1532"/>
      <c r="P76" s="1532"/>
    </row>
    <row r="77" spans="1:16" ht="45">
      <c r="A77" s="1558"/>
      <c r="B77" s="1558"/>
      <c r="C77" s="1558"/>
      <c r="D77" s="1558"/>
      <c r="E77" s="1558"/>
      <c r="F77" s="7" t="str">
        <f>'PAA 2018'!E764</f>
        <v>Gestión con valores para resultado</v>
      </c>
      <c r="G77" s="1558"/>
      <c r="H77" s="8">
        <v>72</v>
      </c>
      <c r="I77" s="9" t="str">
        <f>'PAA 2018'!G764</f>
        <v>Actualizar los manuales de Contratacion y supervisión.</v>
      </c>
      <c r="J77" s="50">
        <f>'PAA 2018'!H764</f>
        <v>0.1</v>
      </c>
      <c r="K77" s="35" t="str">
        <f>'PAA 2018'!M764</f>
        <v>Porcentaje avance actualización manuales de Contratacion y supervisión.</v>
      </c>
      <c r="L77" s="13">
        <f>'PAA 2018'!J764</f>
        <v>1</v>
      </c>
      <c r="M77" s="13">
        <f>'PAA 2018'!J767</f>
        <v>0.92</v>
      </c>
      <c r="N77" s="13">
        <f t="shared" si="0"/>
        <v>0.92</v>
      </c>
      <c r="O77" s="1558"/>
      <c r="P77" s="1558"/>
    </row>
    <row r="78" spans="1:16" ht="60">
      <c r="A78" s="1788" t="str">
        <f>'PAA 2018'!A773</f>
        <v>SERVICIOS ADMINISTRATIVOS</v>
      </c>
      <c r="B78" s="1786">
        <f>'PAA 2018'!B773</f>
        <v>2.5000000000000001E-2</v>
      </c>
      <c r="C78" s="1780" t="s">
        <v>53</v>
      </c>
      <c r="D78" s="1795" t="str">
        <f>'PAA 2018'!C773</f>
        <v xml:space="preserve">
Facilitar y promover el acceso a los trámites, servicios e información geográfica que produce el Instituto, racionalizando y optimizando el uso de los recursos.</v>
      </c>
      <c r="E78" s="1795" t="str">
        <f>'PAA 2018'!D773</f>
        <v>Implementar, mantener y mejorar Sistemas de Gestión y Control en el contexto del Sistema de Gestión.</v>
      </c>
      <c r="F78" s="1780" t="str">
        <f>'PAA 2018'!E773</f>
        <v>Gestión con valores para resultado</v>
      </c>
      <c r="G78" s="1783" t="str">
        <f>'PAA 2018'!F773</f>
        <v xml:space="preserve">
Política Planeación institucional
Política Gestión presupuestal y eficiencia del gasto público
Fortalecimiento organizacional y simplificación de procesos</v>
      </c>
      <c r="H78" s="1793">
        <v>73</v>
      </c>
      <c r="I78" s="1785" t="str">
        <f>'PAA 2018'!G773</f>
        <v>Sistema de Gestión Ambiental mantenido bajo la NTC ISO 14001, versión 2015.</v>
      </c>
      <c r="J78" s="50">
        <f>'PAA 2018'!H773</f>
        <v>0.37</v>
      </c>
      <c r="K78" s="35" t="str">
        <f>'PAA 2018'!M773</f>
        <v>Avance de las actividades para el mantenimiento del Sistema de Gestión Ambiental bajo la NTC ISO 14001 - 2015.</v>
      </c>
      <c r="L78" s="13">
        <f>'PAA 2018'!J773</f>
        <v>1.0000000000000002</v>
      </c>
      <c r="M78" s="13">
        <f>'PAA 2018'!J774</f>
        <v>0.73070000000000002</v>
      </c>
      <c r="N78" s="13">
        <f t="shared" si="0"/>
        <v>0.73069999999999991</v>
      </c>
      <c r="O78" s="1781">
        <f>N78*J78+N79*J79+N80*J80+N81*J81+N82*J82+N83*J83+N84*J84+N85*J85+N86*J86</f>
        <v>0.76457133816537048</v>
      </c>
      <c r="P78" s="1782">
        <f>O78*B78</f>
        <v>1.9114283454134264E-2</v>
      </c>
    </row>
    <row r="79" spans="1:16" ht="30">
      <c r="A79" s="1532"/>
      <c r="B79" s="1532"/>
      <c r="C79" s="1532"/>
      <c r="D79" s="1532"/>
      <c r="E79" s="1532"/>
      <c r="F79" s="1532"/>
      <c r="G79" s="1532"/>
      <c r="H79" s="1532"/>
      <c r="I79" s="1532"/>
      <c r="J79" s="13">
        <f>'PAA 2018'!H775</f>
        <v>5.0000000000000001E-3</v>
      </c>
      <c r="K79" s="35" t="str">
        <f>'PAA 2018'!M775</f>
        <v>Consumo de energia (Kwh) Sede Central</v>
      </c>
      <c r="L79" s="23">
        <f>'PAA 2018'!J775</f>
        <v>155.97</v>
      </c>
      <c r="M79" s="23">
        <f>'PAA 2018'!J776</f>
        <v>296.11</v>
      </c>
      <c r="N79" s="13">
        <f t="shared" si="0"/>
        <v>1.8985061229723665</v>
      </c>
      <c r="O79" s="1532"/>
      <c r="P79" s="1532"/>
    </row>
    <row r="80" spans="1:16" ht="30">
      <c r="A80" s="1532"/>
      <c r="B80" s="1532"/>
      <c r="C80" s="1532"/>
      <c r="D80" s="1532"/>
      <c r="E80" s="1532"/>
      <c r="F80" s="1532"/>
      <c r="G80" s="1532"/>
      <c r="H80" s="1532"/>
      <c r="I80" s="1532"/>
      <c r="J80" s="13">
        <f>'PAA 2018'!H777</f>
        <v>5.0000000000000001E-3</v>
      </c>
      <c r="K80" s="35" t="str">
        <f>'PAA 2018'!M777</f>
        <v>Evaluaciones de apropiación del SGA</v>
      </c>
      <c r="L80" s="13">
        <f>'PAA 2018'!J777</f>
        <v>1</v>
      </c>
      <c r="M80" s="13">
        <f>'PAA 2018'!J778</f>
        <v>0.5</v>
      </c>
      <c r="N80" s="13">
        <f t="shared" si="0"/>
        <v>0.5</v>
      </c>
      <c r="O80" s="1532"/>
      <c r="P80" s="1532"/>
    </row>
    <row r="81" spans="1:16" ht="30">
      <c r="A81" s="1532"/>
      <c r="B81" s="1532"/>
      <c r="C81" s="1532"/>
      <c r="D81" s="1532"/>
      <c r="E81" s="1532"/>
      <c r="F81" s="1532"/>
      <c r="G81" s="1532"/>
      <c r="H81" s="1532"/>
      <c r="I81" s="1532"/>
      <c r="J81" s="13">
        <f>'PAA 2018'!H779</f>
        <v>5.0000000000000001E-3</v>
      </c>
      <c r="K81" s="35" t="str">
        <f>'PAA 2018'!M779</f>
        <v>Responsabilidad ambiental contractual</v>
      </c>
      <c r="L81" s="13">
        <f>'PAA 2018'!J779</f>
        <v>1</v>
      </c>
      <c r="M81" s="13">
        <f>'PAA 2018'!J780</f>
        <v>0.5</v>
      </c>
      <c r="N81" s="13">
        <f t="shared" si="0"/>
        <v>0.5</v>
      </c>
      <c r="O81" s="1532"/>
      <c r="P81" s="1532"/>
    </row>
    <row r="82" spans="1:16" ht="30">
      <c r="A82" s="1532"/>
      <c r="B82" s="1532"/>
      <c r="C82" s="1532"/>
      <c r="D82" s="1532"/>
      <c r="E82" s="1532"/>
      <c r="F82" s="1532"/>
      <c r="G82" s="1532"/>
      <c r="H82" s="1532"/>
      <c r="I82" s="1532"/>
      <c r="J82" s="13">
        <f>'PAA 2018'!H781</f>
        <v>5.0000000000000001E-3</v>
      </c>
      <c r="K82" s="35" t="str">
        <f>'PAA 2018'!M781</f>
        <v>Consumo de agua (m3) Sede Central</v>
      </c>
      <c r="L82" s="23">
        <f>'PAA 2018'!J781</f>
        <v>1356.2</v>
      </c>
      <c r="M82" s="23">
        <f>'PAA 2018'!J782</f>
        <v>1466</v>
      </c>
      <c r="N82" s="13">
        <f t="shared" si="0"/>
        <v>1.0809615101017549</v>
      </c>
      <c r="O82" s="1532"/>
      <c r="P82" s="1532"/>
    </row>
    <row r="83" spans="1:16" ht="30">
      <c r="A83" s="1532"/>
      <c r="B83" s="1532"/>
      <c r="C83" s="1532"/>
      <c r="D83" s="1532"/>
      <c r="E83" s="1532"/>
      <c r="F83" s="1532"/>
      <c r="G83" s="1532"/>
      <c r="H83" s="1532"/>
      <c r="I83" s="1532"/>
      <c r="J83" s="13">
        <f>'PAA 2018'!H783</f>
        <v>5.0000000000000001E-3</v>
      </c>
      <c r="K83" s="35" t="str">
        <f>'PAA 2018'!M783</f>
        <v>Equivalente de árboles dejados de talar</v>
      </c>
      <c r="L83" s="23">
        <f>'PAA 2018'!J783</f>
        <v>50</v>
      </c>
      <c r="M83" s="23">
        <f>'PAA 2018'!J784</f>
        <v>22</v>
      </c>
      <c r="N83" s="13">
        <f t="shared" si="0"/>
        <v>0.44</v>
      </c>
      <c r="O83" s="1532"/>
      <c r="P83" s="1532"/>
    </row>
    <row r="84" spans="1:16" ht="45">
      <c r="A84" s="1532"/>
      <c r="B84" s="1532"/>
      <c r="C84" s="1532"/>
      <c r="D84" s="1532"/>
      <c r="E84" s="1532"/>
      <c r="F84" s="1558"/>
      <c r="G84" s="1532"/>
      <c r="H84" s="1558"/>
      <c r="I84" s="1558"/>
      <c r="J84" s="13">
        <f>'PAA 2018'!H785</f>
        <v>5.0000000000000001E-3</v>
      </c>
      <c r="K84" s="35" t="str">
        <f>'PAA 2018'!M785</f>
        <v>Gestión de Residuos Peligrosos RESPEL con gestores autorizados</v>
      </c>
      <c r="L84" s="13">
        <f>'PAA 2018'!J785</f>
        <v>1</v>
      </c>
      <c r="M84" s="13">
        <f>'PAA 2018'!J787</f>
        <v>1</v>
      </c>
      <c r="N84" s="13">
        <f t="shared" si="0"/>
        <v>1</v>
      </c>
      <c r="O84" s="1532"/>
      <c r="P84" s="1532"/>
    </row>
    <row r="85" spans="1:16" ht="30">
      <c r="A85" s="1532"/>
      <c r="B85" s="1532"/>
      <c r="C85" s="1532"/>
      <c r="D85" s="1532"/>
      <c r="E85" s="1532"/>
      <c r="F85" s="7" t="str">
        <f>'PAA 2018'!E789</f>
        <v>Gestión con valores para resultado</v>
      </c>
      <c r="G85" s="1532"/>
      <c r="H85" s="8">
        <v>74</v>
      </c>
      <c r="I85" s="9" t="str">
        <f>'PAA 2018'!G789</f>
        <v xml:space="preserve">Infraestructura  física mantenida y adecuada </v>
      </c>
      <c r="J85" s="13">
        <f>'PAA 2018'!H789</f>
        <v>0.45</v>
      </c>
      <c r="K85" s="35" t="str">
        <f>'PAA 2018'!M789</f>
        <v>% de avance del  Plan de Infraestructura física</v>
      </c>
      <c r="L85" s="13">
        <f>'PAA 2018'!J789</f>
        <v>1</v>
      </c>
      <c r="M85" s="13">
        <f>'PAA 2018'!J792</f>
        <v>0.78600000000000003</v>
      </c>
      <c r="N85" s="13">
        <f t="shared" si="0"/>
        <v>0.78600000000000003</v>
      </c>
      <c r="O85" s="1532"/>
      <c r="P85" s="1532"/>
    </row>
    <row r="86" spans="1:16" ht="30">
      <c r="A86" s="1558"/>
      <c r="B86" s="1558"/>
      <c r="C86" s="1558"/>
      <c r="D86" s="1558"/>
      <c r="E86" s="1558"/>
      <c r="F86" s="7" t="str">
        <f>'PAA 2018'!E795</f>
        <v>Gestión con valores para resultado</v>
      </c>
      <c r="G86" s="1558"/>
      <c r="H86" s="8">
        <v>75</v>
      </c>
      <c r="I86" s="9" t="str">
        <f>'PAA 2018'!G795</f>
        <v>Plan de recursos físicos con seguimiento</v>
      </c>
      <c r="J86" s="13">
        <f>'PAA 2018'!H795</f>
        <v>0.15</v>
      </c>
      <c r="K86" s="35" t="str">
        <f>'PAA 2018'!M795</f>
        <v>Avance del Plan de Recursos Físicos</v>
      </c>
      <c r="L86" s="13">
        <f>'PAA 2018'!J795</f>
        <v>1</v>
      </c>
      <c r="M86" s="13">
        <f>'PAA 2018'!J797</f>
        <v>0.75609999999999999</v>
      </c>
      <c r="N86" s="13">
        <f t="shared" si="0"/>
        <v>0.75609999999999999</v>
      </c>
      <c r="O86" s="1558"/>
      <c r="P86" s="1558"/>
    </row>
    <row r="87" spans="1:16" ht="60">
      <c r="A87" s="1788" t="str">
        <f>'PAA 2018'!A802</f>
        <v>GESTION DOCUMENTAL</v>
      </c>
      <c r="B87" s="1786">
        <f>'PAA 2018'!B802</f>
        <v>2.5000000000000001E-2</v>
      </c>
      <c r="C87" s="1780" t="s">
        <v>53</v>
      </c>
      <c r="D87" s="1783" t="str">
        <f>'PAA 2018'!C802</f>
        <v>Brindar atención al ciudadano fomentando los mecanismos de participación y transparencia</v>
      </c>
      <c r="E87" s="1783" t="str">
        <f>'PAA 2018'!D802</f>
        <v>Dar cumplimiento a las Políticas de Gobierno en Línea y de Servicio al Ciudadano.</v>
      </c>
      <c r="F87" s="7" t="str">
        <f>'PAA 2018'!E802</f>
        <v>Información y comunicación</v>
      </c>
      <c r="G87" s="1783" t="str">
        <f>'PAA 2018'!F802</f>
        <v>Gestion documental
Politica de Servicio al Ciudadano
Participación ciudadana en la gestión pública
Transparencia, acceso a la información pública y lucha contra la corrupción</v>
      </c>
      <c r="H87" s="8">
        <v>76</v>
      </c>
      <c r="I87" s="9" t="str">
        <f>'PAA 2018'!G802</f>
        <v>Automatización de los Procedimientos de correspondencia.</v>
      </c>
      <c r="J87" s="50">
        <f>'PAA 2018'!H802</f>
        <v>0.4</v>
      </c>
      <c r="K87" s="14" t="str">
        <f>'PAA 2018'!M802</f>
        <v>Porcentaje de avance Automatización de los Procedimientos de correspondencia</v>
      </c>
      <c r="L87" s="31">
        <f>'PAA 2018'!J802</f>
        <v>1.0000000000000002</v>
      </c>
      <c r="M87" s="31">
        <f>'PAA 2018'!J810</f>
        <v>0.56900000000000017</v>
      </c>
      <c r="N87" s="13">
        <f t="shared" si="0"/>
        <v>0.56900000000000006</v>
      </c>
      <c r="O87" s="1781">
        <f>N87*J87+N88*J88+N89*J89</f>
        <v>0.65960000000000008</v>
      </c>
      <c r="P87" s="1782">
        <f>O87*B87</f>
        <v>1.6490000000000001E-2</v>
      </c>
    </row>
    <row r="88" spans="1:16" ht="60">
      <c r="A88" s="1532"/>
      <c r="B88" s="1532"/>
      <c r="C88" s="1532"/>
      <c r="D88" s="1532"/>
      <c r="E88" s="1532"/>
      <c r="F88" s="7" t="str">
        <f>'PAA 2018'!E816</f>
        <v>Información y comunicación</v>
      </c>
      <c r="G88" s="1532"/>
      <c r="H88" s="8">
        <v>77</v>
      </c>
      <c r="I88" s="9" t="str">
        <f>'PAA 2018'!G816</f>
        <v>Instrumentos Archivísticos y de Gestión de la Información actualizados.</v>
      </c>
      <c r="J88" s="50">
        <f>'PAA 2018'!H816</f>
        <v>0.3</v>
      </c>
      <c r="K88" s="14" t="str">
        <f>'PAA 2018'!M816</f>
        <v xml:space="preserve">Porcentaje avance de actualización Instrumentos Archivísticos y de Gestión de la Información </v>
      </c>
      <c r="L88" s="31">
        <f>'PAA 2018'!J816</f>
        <v>1</v>
      </c>
      <c r="M88" s="13">
        <f>'PAA 2018'!J822</f>
        <v>0.60000000000000009</v>
      </c>
      <c r="N88" s="13">
        <f t="shared" si="0"/>
        <v>0.60000000000000009</v>
      </c>
      <c r="O88" s="1532"/>
      <c r="P88" s="1532"/>
    </row>
    <row r="89" spans="1:16" ht="45">
      <c r="A89" s="1558"/>
      <c r="B89" s="1558"/>
      <c r="C89" s="1558"/>
      <c r="D89" s="1558"/>
      <c r="E89" s="1558"/>
      <c r="F89" s="7" t="str">
        <f>'PAA 2018'!E828</f>
        <v>Información y comunicación</v>
      </c>
      <c r="G89" s="1558"/>
      <c r="H89" s="8">
        <v>78</v>
      </c>
      <c r="I89" s="9" t="str">
        <f>'PAA 2018'!G828</f>
        <v xml:space="preserve">Implementación del Programa de Gestión Documental.
</v>
      </c>
      <c r="J89" s="50">
        <f>'PAA 2018'!H828</f>
        <v>0.3</v>
      </c>
      <c r="K89" s="14" t="str">
        <f>'PAA 2018'!M828</f>
        <v>Porcentaje avance documentación con procesos archivísticos aplicados.</v>
      </c>
      <c r="L89" s="13">
        <f>'PAA 2018'!J828</f>
        <v>1.0000000000000002</v>
      </c>
      <c r="M89" s="13">
        <f>'PAA 2018'!J832</f>
        <v>0.8400000000000003</v>
      </c>
      <c r="N89" s="13">
        <f t="shared" si="0"/>
        <v>0.84000000000000008</v>
      </c>
      <c r="O89" s="1558"/>
      <c r="P89" s="1558"/>
    </row>
    <row r="90" spans="1:16" ht="45">
      <c r="A90" s="53" t="str">
        <f>'PAA 2018'!A839</f>
        <v>CONTROL DISCIPLINARIO</v>
      </c>
      <c r="B90" s="55">
        <f>'PAA 2018'!B839</f>
        <v>0.02</v>
      </c>
      <c r="C90" s="71" t="s">
        <v>52</v>
      </c>
      <c r="D90" s="129" t="str">
        <f>'PAA 2018'!C839</f>
        <v>Brindar atención al ciudadano fomentando los mecanismos de participación y transparencia</v>
      </c>
      <c r="E90" s="14">
        <f>'PAA 2018'!D839</f>
        <v>0</v>
      </c>
      <c r="F90" s="7" t="str">
        <f>'PAA 2018'!E839</f>
        <v>Control Interno</v>
      </c>
      <c r="G90" s="14" t="str">
        <f>'PAA 2018'!F839</f>
        <v>Control Interno</v>
      </c>
      <c r="H90" s="8">
        <v>79</v>
      </c>
      <c r="I90" s="9" t="str">
        <f>'PAA 2018'!G839</f>
        <v>Procesos disciplinarios sustanciados.</v>
      </c>
      <c r="J90" s="50">
        <f>'PAA 2018'!H839</f>
        <v>1</v>
      </c>
      <c r="K90" s="14" t="str">
        <f>'PAA 2018'!M839</f>
        <v>Avance Procesos Disciplinarios sustanciados</v>
      </c>
      <c r="L90" s="31">
        <f>'PAA 2018'!J839</f>
        <v>1</v>
      </c>
      <c r="M90" s="31">
        <f>'PAA 2018'!J842</f>
        <v>0.75900000000000001</v>
      </c>
      <c r="N90" s="13">
        <f t="shared" si="0"/>
        <v>0.75900000000000001</v>
      </c>
      <c r="O90" s="57">
        <f>N90*J90</f>
        <v>0.75900000000000001</v>
      </c>
      <c r="P90" s="58">
        <f>O90*B90</f>
        <v>1.5180000000000001E-2</v>
      </c>
    </row>
    <row r="91" spans="1:16" ht="18.75">
      <c r="A91" s="130"/>
      <c r="B91" s="131">
        <f>SUM(B3:B90)</f>
        <v>1.0000000000000002</v>
      </c>
      <c r="C91" s="132"/>
      <c r="D91" s="132"/>
      <c r="E91" s="132"/>
      <c r="F91" s="132"/>
      <c r="G91" s="132"/>
      <c r="H91" s="133"/>
      <c r="I91" s="134"/>
      <c r="J91" s="135"/>
      <c r="K91" s="135"/>
      <c r="L91" s="132"/>
      <c r="M91" s="132"/>
      <c r="N91" s="132"/>
      <c r="O91" s="136" t="s">
        <v>80</v>
      </c>
      <c r="P91" s="137">
        <f>SUM(P3:P90)</f>
        <v>0.68766350677211741</v>
      </c>
    </row>
    <row r="92" spans="1:16" ht="18.75">
      <c r="A92" s="1797" t="s">
        <v>81</v>
      </c>
      <c r="B92" s="1547"/>
      <c r="C92" s="1547"/>
      <c r="D92" s="1547"/>
      <c r="E92" s="1547"/>
      <c r="F92" s="1547"/>
      <c r="G92" s="1547"/>
      <c r="H92" s="1547"/>
      <c r="I92" s="1547"/>
      <c r="J92" s="1547"/>
      <c r="K92" s="135"/>
      <c r="L92" s="132"/>
      <c r="M92" s="132"/>
      <c r="N92" s="132"/>
      <c r="O92" s="138"/>
      <c r="P92" s="139"/>
    </row>
    <row r="93" spans="1:16" ht="31.5">
      <c r="A93" s="1" t="s">
        <v>1</v>
      </c>
      <c r="B93" s="2" t="s">
        <v>2</v>
      </c>
      <c r="C93" s="3" t="s">
        <v>3</v>
      </c>
      <c r="D93" s="3" t="s">
        <v>4</v>
      </c>
      <c r="E93" s="2" t="s">
        <v>5</v>
      </c>
      <c r="F93" s="3" t="s">
        <v>6</v>
      </c>
      <c r="G93" s="3" t="s">
        <v>7</v>
      </c>
      <c r="H93" s="140" t="s">
        <v>82</v>
      </c>
      <c r="I93" s="8" t="s">
        <v>83</v>
      </c>
      <c r="J93" s="141" t="s">
        <v>84</v>
      </c>
      <c r="K93" s="135"/>
      <c r="L93" s="132"/>
      <c r="M93" s="132"/>
      <c r="N93" s="132"/>
      <c r="O93" s="138"/>
      <c r="P93" s="139"/>
    </row>
    <row r="94" spans="1:16" ht="150">
      <c r="A94" s="70" t="str">
        <f t="shared" ref="A94:G94" si="3">A3</f>
        <v>GESTIÓN CARTOGRÁFICA</v>
      </c>
      <c r="B94" s="142">
        <f t="shared" si="3"/>
        <v>0.04</v>
      </c>
      <c r="C94" s="143" t="str">
        <f t="shared" si="3"/>
        <v>Misional</v>
      </c>
      <c r="D94" s="144" t="str">
        <f t="shared" si="3"/>
        <v>Fortalecer al Instituto como ente rector, autoridad y ejecutor determinante de políticas, metodologías y el marco normativo en materia geográfica.</v>
      </c>
      <c r="E94" s="144" t="str">
        <f t="shared" si="3"/>
        <v>Producir, actualizar y promover la información geográfica oficial y fomentar la estrategia de Investigación, Desarrollo e Innovación (I+D+i)</v>
      </c>
      <c r="F94" s="144" t="str">
        <f t="shared" si="3"/>
        <v>Gestión con valores para resultados</v>
      </c>
      <c r="G94" s="144" t="str">
        <f t="shared" si="3"/>
        <v>Política Planeación institucional
Política Gestión presupuestal y eficiencia del gasto público
Política Seguimiento y evaluación del desempeño institucional
Participación ciudadana en la gestión pública</v>
      </c>
      <c r="H94" s="146">
        <f>COUNTA(H3:H8)</f>
        <v>6</v>
      </c>
      <c r="I94" s="57">
        <f>O3</f>
        <v>0.89378171535846274</v>
      </c>
      <c r="J94" s="82">
        <f>I94*B94</f>
        <v>3.5751268614338513E-2</v>
      </c>
      <c r="K94" s="135"/>
      <c r="L94" s="132"/>
      <c r="M94" s="132"/>
      <c r="N94" s="132"/>
      <c r="O94" s="138"/>
      <c r="P94" s="139"/>
    </row>
    <row r="95" spans="1:16" ht="6" customHeight="1">
      <c r="A95" s="70"/>
      <c r="B95" s="143"/>
      <c r="C95" s="143"/>
      <c r="D95" s="144"/>
      <c r="E95" s="144"/>
      <c r="F95" s="144"/>
      <c r="G95" s="144"/>
      <c r="H95" s="146"/>
      <c r="I95" s="146"/>
      <c r="J95" s="82"/>
      <c r="K95" s="135"/>
      <c r="L95" s="132"/>
      <c r="M95" s="132"/>
      <c r="N95" s="132"/>
      <c r="O95" s="138"/>
      <c r="P95" s="139"/>
    </row>
    <row r="96" spans="1:16" ht="150">
      <c r="A96" s="70" t="str">
        <f t="shared" ref="A96:G96" si="4">A9</f>
        <v>GESTIÓN GEODÉSICA</v>
      </c>
      <c r="B96" s="142">
        <f t="shared" si="4"/>
        <v>2.5000000000000001E-2</v>
      </c>
      <c r="C96" s="143" t="str">
        <f t="shared" si="4"/>
        <v>Misional</v>
      </c>
      <c r="D96" s="144" t="str">
        <f t="shared" si="4"/>
        <v>Fortalecer al Instituto como ente rector, autoridad y ejecutor determinante de políticas, metodologías y el marco normativo en materia geográfica.</v>
      </c>
      <c r="E96" s="144" t="str">
        <f t="shared" si="4"/>
        <v>Producir, actualizar y promover la información geográfica oficial y fomentar la estrategia de Investigación, Desarrollo e Innovación (I+D+i)</v>
      </c>
      <c r="F96" s="144" t="str">
        <f t="shared" si="4"/>
        <v>Gestión con valores para resultados</v>
      </c>
      <c r="G96" s="144" t="str">
        <f t="shared" si="4"/>
        <v>Política Planeación institucional
Política Gestión presupuestal y eficiencia del gasto público
Política Seguimiento y evaluación del desempeño institucional
Participación ciudadana en la gestión pública</v>
      </c>
      <c r="H96" s="146">
        <f>COUNTA(H9:H14)</f>
        <v>6</v>
      </c>
      <c r="I96" s="57">
        <f>O9</f>
        <v>0.75017500717905194</v>
      </c>
      <c r="J96" s="82">
        <f t="shared" ref="J96:J98" si="5">I96*B96</f>
        <v>1.8754375179476299E-2</v>
      </c>
      <c r="K96" s="135"/>
      <c r="L96" s="132"/>
      <c r="M96" s="132"/>
      <c r="N96" s="132"/>
      <c r="O96" s="138"/>
      <c r="P96" s="139"/>
    </row>
    <row r="97" spans="1:16" ht="6" customHeight="1">
      <c r="A97" s="70"/>
      <c r="B97" s="143"/>
      <c r="C97" s="143"/>
      <c r="D97" s="144"/>
      <c r="E97" s="144"/>
      <c r="F97" s="144"/>
      <c r="G97" s="144"/>
      <c r="H97" s="146"/>
      <c r="I97" s="146"/>
      <c r="J97" s="82">
        <f t="shared" si="5"/>
        <v>0</v>
      </c>
      <c r="K97" s="135"/>
      <c r="L97" s="132"/>
      <c r="M97" s="132"/>
      <c r="N97" s="132"/>
      <c r="O97" s="138"/>
      <c r="P97" s="139"/>
    </row>
    <row r="98" spans="1:16" ht="150">
      <c r="A98" s="70" t="str">
        <f t="shared" ref="A98:G98" si="6">A15</f>
        <v>GESTION GEOGRAFICA</v>
      </c>
      <c r="B98" s="142">
        <f t="shared" si="6"/>
        <v>0.03</v>
      </c>
      <c r="C98" s="143" t="str">
        <f t="shared" si="6"/>
        <v>Misional</v>
      </c>
      <c r="D98" s="144" t="str">
        <f t="shared" si="6"/>
        <v>Fortalecer al Instituto como ente rector, autoridad y ejecutor determinante de políticas, metodologías y el marco normativo en materia geográfica.</v>
      </c>
      <c r="E98" s="144" t="str">
        <f t="shared" si="6"/>
        <v>Producir, actualizar y promover la información geográfica oficial y fomentar la estrategia de Investigación, Desarrollo e Innovación (I+D+i)</v>
      </c>
      <c r="F98" s="144" t="str">
        <f t="shared" si="6"/>
        <v>Gestión con valores para resultados</v>
      </c>
      <c r="G98" s="144" t="str">
        <f t="shared" si="6"/>
        <v>Política Planeación institucional
Política Gestión presupuestal y eficiencia del gasto público
Política Seguimiento y evaluación del desempeño institucional
Participación ciudadana en la gestión pública</v>
      </c>
      <c r="H98" s="146">
        <f>COUNTA(H15:H23)</f>
        <v>9</v>
      </c>
      <c r="I98" s="57">
        <f>O15</f>
        <v>0.88270499999999996</v>
      </c>
      <c r="J98" s="82">
        <f t="shared" si="5"/>
        <v>2.6481149999999998E-2</v>
      </c>
      <c r="K98" s="135"/>
      <c r="L98" s="132"/>
      <c r="M98" s="132"/>
      <c r="N98" s="132"/>
      <c r="O98" s="138"/>
      <c r="P98" s="139"/>
    </row>
    <row r="99" spans="1:16" ht="6.75" customHeight="1">
      <c r="A99" s="70"/>
      <c r="B99" s="143"/>
      <c r="C99" s="143"/>
      <c r="D99" s="144"/>
      <c r="E99" s="144"/>
      <c r="F99" s="144"/>
      <c r="G99" s="144"/>
      <c r="H99" s="146"/>
      <c r="I99" s="146"/>
      <c r="J99" s="82"/>
      <c r="K99" s="135"/>
      <c r="L99" s="132"/>
      <c r="M99" s="132"/>
      <c r="N99" s="132"/>
      <c r="O99" s="138"/>
      <c r="P99" s="139"/>
    </row>
    <row r="100" spans="1:16" ht="120">
      <c r="A100" s="70" t="str">
        <f t="shared" ref="A100:G100" si="7">A24</f>
        <v>GESTION AGROLOGICA</v>
      </c>
      <c r="B100" s="142">
        <f t="shared" si="7"/>
        <v>4.4999999999999998E-2</v>
      </c>
      <c r="C100" s="143" t="str">
        <f t="shared" si="7"/>
        <v>Misional</v>
      </c>
      <c r="D100" s="144" t="str">
        <f t="shared" si="7"/>
        <v>Fortalecer al Instituto como ente rector, autoridad y ejecutor determinante de políticas, metodologías y el marco normativo en materia geográfica.</v>
      </c>
      <c r="E100" s="144" t="str">
        <f t="shared" si="7"/>
        <v>Generar los parámetros técnicos y científicos, orientados a la producción de información en materia geodésica, cartográfica,  agrológica, geográfica y catastral, en el marco de la Infraestructura Colombiana de Datos Espaciales (ICDE)</v>
      </c>
      <c r="F100" s="144" t="str">
        <f t="shared" si="7"/>
        <v>Gestión con valores para resultados</v>
      </c>
      <c r="G100" s="144" t="str">
        <f t="shared" si="7"/>
        <v>Seguimiento y evaluación del desempeño institucional.</v>
      </c>
      <c r="H100" s="146">
        <f>COUNTA(H24:H28)</f>
        <v>5</v>
      </c>
      <c r="I100" s="57">
        <f>O24</f>
        <v>0.78976114285714294</v>
      </c>
      <c r="J100" s="82">
        <f>I100*B100</f>
        <v>3.5539251428571429E-2</v>
      </c>
      <c r="K100" s="135"/>
      <c r="L100" s="132"/>
      <c r="M100" s="132"/>
      <c r="N100" s="132"/>
      <c r="O100" s="138"/>
      <c r="P100" s="139"/>
    </row>
    <row r="101" spans="1:16" ht="6" customHeight="1">
      <c r="A101" s="70"/>
      <c r="B101" s="143"/>
      <c r="C101" s="143"/>
      <c r="D101" s="144"/>
      <c r="E101" s="144"/>
      <c r="F101" s="144"/>
      <c r="G101" s="144"/>
      <c r="H101" s="146"/>
      <c r="I101" s="146"/>
      <c r="J101" s="82"/>
      <c r="K101" s="135"/>
      <c r="L101" s="132"/>
      <c r="M101" s="132"/>
      <c r="N101" s="132"/>
      <c r="O101" s="138"/>
      <c r="P101" s="139"/>
    </row>
    <row r="102" spans="1:16" ht="180">
      <c r="A102" s="70" t="str">
        <f t="shared" ref="A102:G102" si="8">A29</f>
        <v>GESTION CATASTRAL</v>
      </c>
      <c r="B102" s="142">
        <f t="shared" si="8"/>
        <v>0.28999999999999998</v>
      </c>
      <c r="C102" s="143" t="str">
        <f t="shared" si="8"/>
        <v>Misional</v>
      </c>
      <c r="D102" s="144" t="str">
        <f t="shared" si="8"/>
        <v>Fortalecer al Instituto como ente rector, autoridad y ejecutor determinante de políticas, metodologías y el marco normativo en materia geográfica.</v>
      </c>
      <c r="E102" s="144" t="str">
        <f t="shared" si="8"/>
        <v>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v>
      </c>
      <c r="F102" s="144" t="str">
        <f t="shared" si="8"/>
        <v>Gestión con valores para resultados</v>
      </c>
      <c r="G102" s="144" t="str">
        <f t="shared" si="8"/>
        <v>Política Planeación institucional
Política Gestión presupuestal y eficiencia del gasto público
Política Seguimiento y evaluación del desempeño institucional
Participación ciudadana en la gestión pública</v>
      </c>
      <c r="H102" s="146">
        <f>COUNTA(H29:H36)</f>
        <v>8</v>
      </c>
      <c r="I102" s="57">
        <f>O29</f>
        <v>0.57559635338104043</v>
      </c>
      <c r="J102" s="82">
        <f>I102*B102</f>
        <v>0.16692294248050171</v>
      </c>
      <c r="K102" s="135"/>
      <c r="L102" s="132"/>
      <c r="M102" s="132"/>
      <c r="N102" s="132"/>
      <c r="O102" s="138"/>
      <c r="P102" s="139"/>
    </row>
    <row r="103" spans="1:16" ht="6.75" customHeight="1">
      <c r="A103" s="70"/>
      <c r="B103" s="143"/>
      <c r="C103" s="143"/>
      <c r="D103" s="144"/>
      <c r="E103" s="144"/>
      <c r="F103" s="144"/>
      <c r="G103" s="144"/>
      <c r="H103" s="146"/>
      <c r="I103" s="146"/>
      <c r="J103" s="82"/>
      <c r="K103" s="135"/>
      <c r="L103" s="132"/>
      <c r="M103" s="132"/>
      <c r="N103" s="132"/>
      <c r="O103" s="138"/>
      <c r="P103" s="139"/>
    </row>
    <row r="104" spans="1:16" ht="255">
      <c r="A104" s="70" t="str">
        <f t="shared" ref="A104:G104" si="9">A37</f>
        <v xml:space="preserve">GESTIÓN DEL CONOCIMIENTO </v>
      </c>
      <c r="B104" s="142">
        <f t="shared" si="9"/>
        <v>3.5000000000000003E-2</v>
      </c>
      <c r="C104" s="143" t="str">
        <f t="shared" si="9"/>
        <v>Misional</v>
      </c>
      <c r="D104" s="144" t="str">
        <f t="shared" si="9"/>
        <v>Fortalecer al Instituto como ente rector, autoridad y ejecutor determinante de políticas, metodologías y el marco normativo en materia geográfica</v>
      </c>
      <c r="E104" s="144" t="str">
        <f t="shared" si="9"/>
        <v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v>
      </c>
      <c r="F104" s="144" t="str">
        <f t="shared" si="9"/>
        <v>Gestión con valores para resultados
Gestión del conocimiento y la innovación</v>
      </c>
      <c r="G104" s="144" t="str">
        <f t="shared" si="9"/>
        <v>Gestión del conocimiento y la innovación</v>
      </c>
      <c r="H104" s="146">
        <f>COUNTA(H37:H46)</f>
        <v>10</v>
      </c>
      <c r="I104" s="57">
        <f>O37</f>
        <v>0.67066666666666663</v>
      </c>
      <c r="J104" s="82">
        <f>I104*B104</f>
        <v>2.3473333333333336E-2</v>
      </c>
      <c r="K104" s="135"/>
      <c r="L104" s="132"/>
      <c r="M104" s="132"/>
      <c r="N104" s="132"/>
      <c r="O104" s="138"/>
      <c r="P104" s="139"/>
    </row>
    <row r="105" spans="1:16" ht="6" customHeight="1">
      <c r="A105" s="70"/>
      <c r="B105" s="143"/>
      <c r="C105" s="143"/>
      <c r="D105" s="144"/>
      <c r="E105" s="144"/>
      <c r="F105" s="144"/>
      <c r="G105" s="144"/>
      <c r="H105" s="146"/>
      <c r="I105" s="146"/>
      <c r="J105" s="82"/>
      <c r="K105" s="135"/>
      <c r="L105" s="132"/>
      <c r="M105" s="132"/>
      <c r="N105" s="132"/>
      <c r="O105" s="138"/>
      <c r="P105" s="139"/>
    </row>
    <row r="106" spans="1:16" ht="240">
      <c r="A106" s="70" t="str">
        <f t="shared" ref="A106:G106" si="10">A47</f>
        <v xml:space="preserve">DIFUSION Y COMERCIALIZACION </v>
      </c>
      <c r="B106" s="142">
        <f t="shared" si="10"/>
        <v>0.05</v>
      </c>
      <c r="C106" s="143" t="str">
        <f t="shared" si="10"/>
        <v>Misional</v>
      </c>
      <c r="D106" s="144" t="str">
        <f t="shared" si="10"/>
        <v>Facilitar y promover el acceso a los trámites, servicios e información geográfica que produce el instituto, racionalizando y optimizando el uso de recursos.</v>
      </c>
      <c r="E106" s="144" t="str">
        <f t="shared" si="10"/>
        <v xml:space="preserve">Diversificar y dinamizar la oferta de productos y servicios del portafolio institucional </v>
      </c>
      <c r="F106" s="144" t="str">
        <f t="shared" si="10"/>
        <v>Gestión con valores para resultados
Información y comunicación</v>
      </c>
      <c r="G106" s="144" t="str">
        <f t="shared" si="10"/>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106" s="146">
        <f>COUNTA(H47:H50)</f>
        <v>4</v>
      </c>
      <c r="I106" s="57">
        <f>O47</f>
        <v>0.75536122063523903</v>
      </c>
      <c r="J106" s="82">
        <f>I106*B106</f>
        <v>3.7768061031761953E-2</v>
      </c>
      <c r="K106" s="135"/>
      <c r="L106" s="132"/>
      <c r="M106" s="132"/>
      <c r="N106" s="132"/>
      <c r="O106" s="138"/>
      <c r="P106" s="139"/>
    </row>
    <row r="107" spans="1:16" ht="18.75">
      <c r="A107" s="130"/>
      <c r="B107" s="152">
        <f>SUM(B94:B106)</f>
        <v>0.51500000000000001</v>
      </c>
      <c r="C107" s="132"/>
      <c r="D107" s="132"/>
      <c r="E107" s="132"/>
      <c r="F107" s="132"/>
      <c r="G107" s="132"/>
      <c r="H107" s="153">
        <f>SUM(H94:H106)</f>
        <v>48</v>
      </c>
      <c r="I107" s="154"/>
      <c r="J107" s="154">
        <f>SUM(J94:J106)</f>
        <v>0.34469038206798325</v>
      </c>
      <c r="K107" s="135"/>
      <c r="L107" s="132"/>
      <c r="M107" s="132"/>
      <c r="N107" s="132"/>
      <c r="O107" s="138"/>
      <c r="P107" s="139"/>
    </row>
    <row r="108" spans="1:16" ht="18.75">
      <c r="A108" s="1797" t="s">
        <v>86</v>
      </c>
      <c r="B108" s="1547"/>
      <c r="C108" s="1547"/>
      <c r="D108" s="1547"/>
      <c r="E108" s="1547"/>
      <c r="F108" s="1547"/>
      <c r="G108" s="1547"/>
      <c r="H108" s="1547"/>
      <c r="I108" s="1547"/>
      <c r="J108" s="1547"/>
      <c r="K108" s="135"/>
      <c r="L108" s="132"/>
      <c r="M108" s="132"/>
      <c r="N108" s="132"/>
      <c r="O108" s="138"/>
      <c r="P108" s="139"/>
    </row>
    <row r="109" spans="1:16" ht="31.5">
      <c r="A109" s="1" t="s">
        <v>1</v>
      </c>
      <c r="B109" s="2" t="s">
        <v>2</v>
      </c>
      <c r="C109" s="3" t="s">
        <v>3</v>
      </c>
      <c r="D109" s="3" t="s">
        <v>4</v>
      </c>
      <c r="E109" s="2" t="s">
        <v>5</v>
      </c>
      <c r="F109" s="3" t="s">
        <v>6</v>
      </c>
      <c r="G109" s="3" t="s">
        <v>7</v>
      </c>
      <c r="H109" s="140" t="s">
        <v>82</v>
      </c>
      <c r="I109" s="8" t="s">
        <v>83</v>
      </c>
      <c r="J109" s="141" t="s">
        <v>84</v>
      </c>
      <c r="K109" s="135"/>
      <c r="L109" s="132"/>
      <c r="M109" s="132"/>
      <c r="N109" s="132"/>
      <c r="O109" s="138"/>
      <c r="P109" s="139"/>
    </row>
    <row r="110" spans="1:16" ht="135">
      <c r="A110" s="155" t="str">
        <f t="shared" ref="A110:G110" si="11">A59</f>
        <v>COMUNICACIONES</v>
      </c>
      <c r="B110" s="157">
        <f t="shared" si="11"/>
        <v>3.5000000000000003E-2</v>
      </c>
      <c r="C110" s="159" t="str">
        <f t="shared" si="11"/>
        <v>Estrategico</v>
      </c>
      <c r="D110" s="159" t="str">
        <f t="shared" si="11"/>
        <v>Brindar atención al ciudadano fomentando los mecanismos de participación y transparencia</v>
      </c>
      <c r="E110" s="159" t="str">
        <f t="shared" si="11"/>
        <v>Dar cumplimiento a las Políticas de: Transparencia, acceso a la información pública y lucha contra. 
Prticipación Ciudadana en la gestión pública.
Aportar en la lucha contra la corrupción.</v>
      </c>
      <c r="F110" s="159" t="str">
        <f t="shared" si="11"/>
        <v>Información y Comunicación</v>
      </c>
      <c r="G110" s="159" t="str">
        <f t="shared" si="11"/>
        <v>Dar cumplimiento a las Políticas de Gobierno en Línea y de Servicio al Ciudadano.</v>
      </c>
      <c r="H110" s="146">
        <f>COUNTA(H59)</f>
        <v>1</v>
      </c>
      <c r="I110" s="157">
        <f>O59</f>
        <v>0.87204999999999966</v>
      </c>
      <c r="J110" s="82">
        <f>I110*B110</f>
        <v>3.052174999999999E-2</v>
      </c>
      <c r="K110" s="135"/>
      <c r="L110" s="132"/>
      <c r="M110" s="132"/>
      <c r="N110" s="132"/>
      <c r="O110" s="138"/>
      <c r="P110" s="139"/>
    </row>
    <row r="111" spans="1:16" ht="6" customHeight="1">
      <c r="A111" s="155"/>
      <c r="B111" s="7"/>
      <c r="C111" s="7"/>
      <c r="D111" s="7"/>
      <c r="E111" s="7"/>
      <c r="F111" s="7"/>
      <c r="G111" s="7"/>
      <c r="H111" s="160"/>
      <c r="I111" s="160"/>
      <c r="J111" s="14"/>
      <c r="K111" s="135"/>
      <c r="L111" s="132"/>
      <c r="M111" s="132"/>
      <c r="N111" s="132"/>
      <c r="O111" s="138"/>
      <c r="P111" s="139"/>
    </row>
    <row r="112" spans="1:16" ht="240">
      <c r="A112" s="155" t="str">
        <f t="shared" ref="A112:G112" si="12">A63</f>
        <v>DIRECCIONAMIENTO ESTRATÉGICO</v>
      </c>
      <c r="B112" s="157">
        <f t="shared" si="12"/>
        <v>3.5000000000000003E-2</v>
      </c>
      <c r="C112" s="159" t="str">
        <f t="shared" si="12"/>
        <v>Estrategico</v>
      </c>
      <c r="D112" s="159" t="str">
        <f t="shared" si="12"/>
        <v xml:space="preserve">Facilitar y promover el acceso a los trámites, servicios e información geográfica que produce el Instituto, racionalizando y optimizando el uso de los recursos </v>
      </c>
      <c r="E112" s="159" t="str">
        <f t="shared" si="12"/>
        <v xml:space="preserve"> Gestionar el desarrollo de plataformas tecnológicas, así como adecuar y dar mantenimiento a la infraestructura física.</v>
      </c>
      <c r="F112" s="159" t="str">
        <f t="shared" si="12"/>
        <v>Direccionamiento estratégico y Planeación</v>
      </c>
      <c r="G112" s="159" t="str">
        <f t="shared" si="12"/>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112" s="144">
        <f>COUNTA(H63:H64)</f>
        <v>2</v>
      </c>
      <c r="I112" s="157">
        <f>O63</f>
        <v>0.7688799999999999</v>
      </c>
      <c r="J112" s="82">
        <f>I112*B112</f>
        <v>2.6910799999999999E-2</v>
      </c>
      <c r="K112" s="135"/>
      <c r="L112" s="132"/>
      <c r="M112" s="132"/>
      <c r="N112" s="132"/>
      <c r="O112" s="138"/>
      <c r="P112" s="139"/>
    </row>
    <row r="113" spans="1:16" ht="18.75">
      <c r="A113" s="130"/>
      <c r="B113" s="163">
        <f>SUM(B110:B112)</f>
        <v>7.0000000000000007E-2</v>
      </c>
      <c r="C113" s="132"/>
      <c r="D113" s="132"/>
      <c r="E113" s="132"/>
      <c r="F113" s="132"/>
      <c r="G113" s="132"/>
      <c r="H113" s="164">
        <f>SUM(H110:H112)</f>
        <v>3</v>
      </c>
      <c r="I113" s="134"/>
      <c r="J113" s="165">
        <f>SUM(J110:J112)</f>
        <v>5.7432549999999985E-2</v>
      </c>
      <c r="K113" s="135"/>
      <c r="L113" s="132"/>
      <c r="M113" s="132"/>
      <c r="N113" s="132"/>
      <c r="O113" s="138"/>
      <c r="P113" s="139"/>
    </row>
    <row r="114" spans="1:16" ht="18.75">
      <c r="A114" s="1797" t="s">
        <v>87</v>
      </c>
      <c r="B114" s="1547"/>
      <c r="C114" s="1547"/>
      <c r="D114" s="1547"/>
      <c r="E114" s="1547"/>
      <c r="F114" s="1547"/>
      <c r="G114" s="1547"/>
      <c r="H114" s="1547"/>
      <c r="I114" s="1547"/>
      <c r="J114" s="1547"/>
      <c r="K114" s="135"/>
      <c r="L114" s="132"/>
      <c r="M114" s="132"/>
      <c r="N114" s="132"/>
      <c r="O114" s="138"/>
      <c r="P114" s="139"/>
    </row>
    <row r="115" spans="1:16" ht="31.5">
      <c r="A115" s="1" t="s">
        <v>1</v>
      </c>
      <c r="B115" s="2" t="s">
        <v>2</v>
      </c>
      <c r="C115" s="3" t="s">
        <v>3</v>
      </c>
      <c r="D115" s="3" t="s">
        <v>4</v>
      </c>
      <c r="E115" s="2" t="s">
        <v>5</v>
      </c>
      <c r="F115" s="3" t="s">
        <v>6</v>
      </c>
      <c r="G115" s="3" t="s">
        <v>7</v>
      </c>
      <c r="H115" s="140" t="s">
        <v>82</v>
      </c>
      <c r="I115" s="8" t="s">
        <v>83</v>
      </c>
      <c r="J115" s="141" t="s">
        <v>84</v>
      </c>
      <c r="K115" s="135"/>
      <c r="L115" s="132"/>
      <c r="M115" s="132"/>
      <c r="N115" s="132"/>
      <c r="O115" s="138"/>
      <c r="P115" s="139"/>
    </row>
    <row r="116" spans="1:16" ht="105">
      <c r="A116" s="70" t="str">
        <f t="shared" ref="A116:G116" si="13">A51</f>
        <v>EVALUACION Y CONTROL DE LA GESTIÓN INTERNA</v>
      </c>
      <c r="B116" s="157">
        <f t="shared" si="13"/>
        <v>0.05</v>
      </c>
      <c r="C116" s="144" t="str">
        <f t="shared" si="13"/>
        <v>Evaluacion y Control</v>
      </c>
      <c r="D116" s="144" t="str">
        <f t="shared" si="13"/>
        <v xml:space="preserve">Facilitar y promover el acceso a los trámites, servicios e información geográfica que produce el Instituto, racionalizando y optimizando el uso de los recursos </v>
      </c>
      <c r="E116" s="144" t="str">
        <f t="shared" si="13"/>
        <v>Implementar, mantener y mejorar Sistemas de Gestión y Control en el contexto del Sistema de Gestión.
Aportar en la lucha contra la corrupción.</v>
      </c>
      <c r="F116" s="144" t="str">
        <f t="shared" si="13"/>
        <v>Control interno</v>
      </c>
      <c r="G116" s="144" t="str">
        <f t="shared" si="13"/>
        <v xml:space="preserve">Política Control Interno
Polìtica  Transparencia, acceso a la información pública y lucha contra la corrupción
</v>
      </c>
      <c r="H116" s="144">
        <f>COUNTA(H51:H52)</f>
        <v>2</v>
      </c>
      <c r="I116" s="157">
        <f>O51</f>
        <v>0.7557086249999998</v>
      </c>
      <c r="J116" s="82">
        <f>I116*B116</f>
        <v>3.7785431249999994E-2</v>
      </c>
      <c r="K116" s="135"/>
      <c r="L116" s="132"/>
      <c r="M116" s="132"/>
      <c r="N116" s="132"/>
      <c r="O116" s="138"/>
      <c r="P116" s="139"/>
    </row>
    <row r="117" spans="1:16" ht="6.75" customHeight="1">
      <c r="A117" s="70"/>
      <c r="B117" s="144"/>
      <c r="C117" s="144"/>
      <c r="D117" s="144"/>
      <c r="E117" s="144"/>
      <c r="F117" s="144"/>
      <c r="G117" s="144"/>
      <c r="H117" s="144"/>
      <c r="I117" s="144"/>
      <c r="J117" s="82"/>
      <c r="K117" s="135"/>
      <c r="L117" s="132"/>
      <c r="M117" s="132"/>
      <c r="N117" s="132"/>
      <c r="O117" s="138"/>
      <c r="P117" s="139"/>
    </row>
    <row r="118" spans="1:16" ht="165">
      <c r="A118" s="70" t="str">
        <f t="shared" ref="A118:G118" si="14">A65</f>
        <v>MEJORA CONTINUA</v>
      </c>
      <c r="B118" s="157">
        <f t="shared" si="14"/>
        <v>2.5000000000000001E-2</v>
      </c>
      <c r="C118" s="144" t="str">
        <f t="shared" si="14"/>
        <v>Evaluacion y Control</v>
      </c>
      <c r="D118" s="144" t="str">
        <f t="shared" si="14"/>
        <v>Facilitar y promover el acceso a los trámites, servicios e información geográfica que produce el Instituto, racionalizando y optimizando el uso de los recursos</v>
      </c>
      <c r="E118" s="144" t="str">
        <f t="shared" si="14"/>
        <v>Gestionar el desarrollo de plataformas tecnológicas, así como adecuar y dar mantenimiento a la infraestructura física.</v>
      </c>
      <c r="F118" s="144" t="str">
        <f t="shared" si="14"/>
        <v>Direccionamiento estratégico y Planeación</v>
      </c>
      <c r="G118" s="144" t="str">
        <f t="shared" si="14"/>
        <v xml:space="preserve"> Transparencia, acceso a la información pública y lucha contra la corrupción
Fortalecimiento organizacional y simplificación de procesos
Racionalización de trámites
 Control interno
</v>
      </c>
      <c r="H118" s="144">
        <f>COUNTA(H65)</f>
        <v>1</v>
      </c>
      <c r="I118" s="157">
        <f>O65</f>
        <v>0.65800000000000003</v>
      </c>
      <c r="J118" s="82">
        <f>I118*B118</f>
        <v>1.6450000000000003E-2</v>
      </c>
      <c r="K118" s="135"/>
      <c r="L118" s="132"/>
      <c r="M118" s="132"/>
      <c r="N118" s="132"/>
      <c r="O118" s="138"/>
      <c r="P118" s="139"/>
    </row>
    <row r="119" spans="1:16" ht="8.25" customHeight="1">
      <c r="A119" s="70"/>
      <c r="B119" s="144"/>
      <c r="C119" s="144"/>
      <c r="D119" s="144"/>
      <c r="E119" s="144"/>
      <c r="F119" s="144"/>
      <c r="G119" s="144"/>
      <c r="H119" s="144"/>
      <c r="I119" s="144"/>
      <c r="J119" s="7"/>
      <c r="K119" s="135"/>
      <c r="L119" s="132"/>
      <c r="M119" s="132"/>
      <c r="N119" s="132"/>
      <c r="O119" s="138"/>
      <c r="P119" s="139"/>
    </row>
    <row r="120" spans="1:16" ht="45">
      <c r="A120" s="70" t="str">
        <f t="shared" ref="A120:G120" si="15">A90</f>
        <v>CONTROL DISCIPLINARIO</v>
      </c>
      <c r="B120" s="157">
        <f t="shared" si="15"/>
        <v>0.02</v>
      </c>
      <c r="C120" s="144" t="str">
        <f t="shared" si="15"/>
        <v>Evaluacion y Control</v>
      </c>
      <c r="D120" s="144" t="str">
        <f t="shared" si="15"/>
        <v>Brindar atención al ciudadano fomentando los mecanismos de participación y transparencia</v>
      </c>
      <c r="E120" s="144">
        <f t="shared" si="15"/>
        <v>0</v>
      </c>
      <c r="F120" s="144" t="str">
        <f t="shared" si="15"/>
        <v>Control Interno</v>
      </c>
      <c r="G120" s="144" t="str">
        <f t="shared" si="15"/>
        <v>Control Interno</v>
      </c>
      <c r="H120" s="144">
        <f>COUNTA(H90)</f>
        <v>1</v>
      </c>
      <c r="I120" s="157">
        <f>O90</f>
        <v>0.75900000000000001</v>
      </c>
      <c r="J120" s="82">
        <f>I120*B120</f>
        <v>1.5180000000000001E-2</v>
      </c>
      <c r="K120" s="135"/>
      <c r="L120" s="132"/>
      <c r="M120" s="132"/>
      <c r="N120" s="132"/>
      <c r="O120" s="138"/>
      <c r="P120" s="139"/>
    </row>
    <row r="121" spans="1:16" ht="18.75">
      <c r="A121" s="130"/>
      <c r="B121" s="163">
        <f>SUM(B116:B120)</f>
        <v>9.5000000000000015E-2</v>
      </c>
      <c r="C121" s="132"/>
      <c r="D121" s="132"/>
      <c r="E121" s="132"/>
      <c r="F121" s="132"/>
      <c r="G121" s="132"/>
      <c r="H121" s="164">
        <f>SUM(H116:H120)</f>
        <v>4</v>
      </c>
      <c r="I121" s="134"/>
      <c r="J121" s="165">
        <f>SUM(J116:J120)</f>
        <v>6.9415431249999993E-2</v>
      </c>
      <c r="K121" s="135"/>
      <c r="L121" s="132"/>
      <c r="M121" s="132"/>
      <c r="N121" s="132"/>
      <c r="O121" s="138"/>
      <c r="P121" s="139"/>
    </row>
    <row r="122" spans="1:16" ht="18.75">
      <c r="A122" s="1797" t="s">
        <v>88</v>
      </c>
      <c r="B122" s="1547"/>
      <c r="C122" s="1547"/>
      <c r="D122" s="1547"/>
      <c r="E122" s="1547"/>
      <c r="F122" s="1547"/>
      <c r="G122" s="1547"/>
      <c r="H122" s="1547"/>
      <c r="I122" s="1547"/>
      <c r="J122" s="1547"/>
      <c r="K122" s="135"/>
      <c r="L122" s="132"/>
      <c r="M122" s="132"/>
      <c r="N122" s="132"/>
      <c r="O122" s="138"/>
      <c r="P122" s="139"/>
    </row>
    <row r="123" spans="1:16" ht="31.5">
      <c r="A123" s="1" t="s">
        <v>1</v>
      </c>
      <c r="B123" s="2" t="s">
        <v>2</v>
      </c>
      <c r="C123" s="3" t="s">
        <v>3</v>
      </c>
      <c r="D123" s="3" t="s">
        <v>4</v>
      </c>
      <c r="E123" s="2" t="s">
        <v>5</v>
      </c>
      <c r="F123" s="3" t="s">
        <v>6</v>
      </c>
      <c r="G123" s="3" t="s">
        <v>7</v>
      </c>
      <c r="H123" s="140" t="s">
        <v>82</v>
      </c>
      <c r="I123" s="8" t="s">
        <v>83</v>
      </c>
      <c r="J123" s="141" t="s">
        <v>84</v>
      </c>
      <c r="K123" s="135"/>
      <c r="L123" s="132"/>
      <c r="M123" s="132"/>
      <c r="N123" s="132"/>
      <c r="O123" s="138"/>
      <c r="P123" s="139"/>
    </row>
    <row r="124" spans="1:16" ht="180">
      <c r="A124" s="70" t="str">
        <f t="shared" ref="A124:G124" si="16">A53</f>
        <v>GESTIÓN INFORMÁTICA</v>
      </c>
      <c r="B124" s="157">
        <f t="shared" si="16"/>
        <v>0.03</v>
      </c>
      <c r="C124" s="144" t="str">
        <f t="shared" si="16"/>
        <v>Apoyo</v>
      </c>
      <c r="D124" s="144" t="str">
        <f t="shared" si="16"/>
        <v xml:space="preserve">Facilitar y promover el acceso a los trámites, servicios e información geográfica que produce el Instituto, racionalizando y optimizando el uso de los recursos </v>
      </c>
      <c r="E124" s="144" t="str">
        <f t="shared" si="16"/>
        <v xml:space="preserve">Gestionar el desarrollo de plataformas tecnológicas, así
como adecuar y dar mantenimiento a la infraestructura
física.
</v>
      </c>
      <c r="F124" s="144" t="str">
        <f t="shared" si="16"/>
        <v>Gestión con valores para resultados</v>
      </c>
      <c r="G124" s="144" t="str">
        <f t="shared" si="16"/>
        <v xml:space="preserve">Gobierno Digital, antes Gobierno en Línea
Fortalecimiento organizacional y simplificación de procesos
Fortalecimiento organizacional y simplificación de procesos
Racionalización de trámites
</v>
      </c>
      <c r="H124" s="144">
        <f>COUNTA(H53:H58)</f>
        <v>6</v>
      </c>
      <c r="I124" s="157">
        <f>O53</f>
        <v>0.95333333333333348</v>
      </c>
      <c r="J124" s="82">
        <f>I124*B124</f>
        <v>2.8600000000000004E-2</v>
      </c>
      <c r="K124" s="135"/>
      <c r="L124" s="132"/>
      <c r="M124" s="132"/>
      <c r="N124" s="132"/>
      <c r="O124" s="138"/>
      <c r="P124" s="139"/>
    </row>
    <row r="125" spans="1:16" ht="6.75" customHeight="1">
      <c r="A125" s="70"/>
      <c r="B125" s="144"/>
      <c r="C125" s="144"/>
      <c r="D125" s="144"/>
      <c r="E125" s="144"/>
      <c r="F125" s="144"/>
      <c r="G125" s="144"/>
      <c r="H125" s="144"/>
      <c r="I125" s="144"/>
      <c r="J125" s="7"/>
      <c r="K125" s="135"/>
      <c r="L125" s="132"/>
      <c r="M125" s="132"/>
      <c r="N125" s="132"/>
      <c r="O125" s="138"/>
      <c r="P125" s="139"/>
    </row>
    <row r="126" spans="1:16" ht="45">
      <c r="A126" s="70" t="str">
        <f t="shared" ref="A126:C126" si="17">A60</f>
        <v>GESTION JURIDICA</v>
      </c>
      <c r="B126" s="157">
        <f t="shared" si="17"/>
        <v>2.5000000000000001E-2</v>
      </c>
      <c r="C126" s="144" t="str">
        <f t="shared" si="17"/>
        <v>Apoyo</v>
      </c>
      <c r="D126" s="144" t="str">
        <f>D59</f>
        <v>Brindar atención al ciudadano fomentando los mecanismos de participación y transparencia</v>
      </c>
      <c r="E126" s="144">
        <f t="shared" ref="E126:G126" si="18">E60</f>
        <v>0</v>
      </c>
      <c r="F126" s="144" t="str">
        <f t="shared" si="18"/>
        <v>Gestión con valores para resultados</v>
      </c>
      <c r="G126" s="144" t="str">
        <f t="shared" si="18"/>
        <v>Defensa jurídica</v>
      </c>
      <c r="H126" s="144">
        <f>COUNTA(H60:H62)</f>
        <v>2</v>
      </c>
      <c r="I126" s="157">
        <f>O60</f>
        <v>0.77000000000000013</v>
      </c>
      <c r="J126" s="82">
        <f>I126*B126</f>
        <v>1.9250000000000003E-2</v>
      </c>
      <c r="K126" s="135"/>
      <c r="L126" s="132"/>
      <c r="M126" s="132"/>
      <c r="N126" s="132"/>
      <c r="O126" s="138"/>
      <c r="P126" s="139"/>
    </row>
    <row r="127" spans="1:16" ht="6" customHeight="1">
      <c r="A127" s="70"/>
      <c r="B127" s="144"/>
      <c r="C127" s="144"/>
      <c r="D127" s="144"/>
      <c r="E127" s="144"/>
      <c r="F127" s="144"/>
      <c r="G127" s="144"/>
      <c r="H127" s="144"/>
      <c r="I127" s="144"/>
      <c r="J127" s="7"/>
      <c r="K127" s="135"/>
      <c r="L127" s="132"/>
      <c r="M127" s="132"/>
      <c r="N127" s="132"/>
      <c r="O127" s="138"/>
      <c r="P127" s="139"/>
    </row>
    <row r="128" spans="1:16" ht="240">
      <c r="A128" s="70" t="str">
        <f t="shared" ref="A128:G128" si="19">A66</f>
        <v>GESTIÓN HUMANA</v>
      </c>
      <c r="B128" s="157">
        <f t="shared" si="19"/>
        <v>0.05</v>
      </c>
      <c r="C128" s="144" t="str">
        <f t="shared" si="19"/>
        <v>Apoyo</v>
      </c>
      <c r="D128" s="144" t="str">
        <f t="shared" si="19"/>
        <v>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v>
      </c>
      <c r="E128" s="144" t="str">
        <f t="shared" si="19"/>
        <v>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v>
      </c>
      <c r="F128" s="144" t="str">
        <f t="shared" si="19"/>
        <v>Talento Humano</v>
      </c>
      <c r="G128" s="144" t="str">
        <f t="shared" si="19"/>
        <v xml:space="preserve">Política de Talento Humano
Política de  Integridad.
Política de Gestión del conocimiento y la innovación.
</v>
      </c>
      <c r="H128" s="144">
        <f>COUNTA(H66:H67)</f>
        <v>2</v>
      </c>
      <c r="I128" s="157">
        <f>O66</f>
        <v>0.78525</v>
      </c>
      <c r="J128" s="82">
        <f>I128*B128</f>
        <v>3.9262500000000006E-2</v>
      </c>
      <c r="K128" s="135"/>
      <c r="L128" s="132"/>
      <c r="M128" s="132"/>
      <c r="N128" s="132"/>
      <c r="O128" s="138"/>
      <c r="P128" s="139"/>
    </row>
    <row r="129" spans="1:16" ht="8.25" customHeight="1">
      <c r="A129" s="70"/>
      <c r="B129" s="144"/>
      <c r="C129" s="144"/>
      <c r="D129" s="144"/>
      <c r="E129" s="144"/>
      <c r="F129" s="144"/>
      <c r="G129" s="144"/>
      <c r="H129" s="144"/>
      <c r="I129" s="144"/>
      <c r="J129" s="7"/>
      <c r="K129" s="135"/>
      <c r="L129" s="132"/>
      <c r="M129" s="132"/>
      <c r="N129" s="132"/>
      <c r="O129" s="138"/>
      <c r="P129" s="139"/>
    </row>
    <row r="130" spans="1:16" ht="120">
      <c r="A130" s="70" t="str">
        <f t="shared" ref="A130:G130" si="20">A68</f>
        <v>SERVICIO AL CIUDADANO</v>
      </c>
      <c r="B130" s="157">
        <f t="shared" si="20"/>
        <v>0.04</v>
      </c>
      <c r="C130" s="144" t="str">
        <f t="shared" si="20"/>
        <v>Apoyo</v>
      </c>
      <c r="D130" s="144" t="str">
        <f t="shared" si="20"/>
        <v>Brindar atención al ciudadano fomentando los mecanismos de participación y transparencia</v>
      </c>
      <c r="E130" s="144" t="str">
        <f t="shared" si="20"/>
        <v>Dar cumplimiento a las Políticas de Gobierno en Línea y de Servicio al Ciudadano.</v>
      </c>
      <c r="F130" s="144" t="str">
        <f t="shared" si="20"/>
        <v>Gestión para el resultado con valores</v>
      </c>
      <c r="G130" s="144" t="str">
        <f t="shared" si="20"/>
        <v>Politica de Servicio al Ciudadano
Participación ciudadana en la gestión pública
Transparencia, acceso a la información pública y lucha contra la corrupción</v>
      </c>
      <c r="H130" s="144">
        <f>COUNTA(H68:H70)</f>
        <v>2</v>
      </c>
      <c r="I130" s="157">
        <f>O68</f>
        <v>0.68408399999999991</v>
      </c>
      <c r="J130" s="82">
        <f>I130*B130</f>
        <v>2.7363359999999996E-2</v>
      </c>
      <c r="K130" s="135"/>
      <c r="L130" s="132"/>
      <c r="M130" s="132"/>
      <c r="N130" s="132"/>
      <c r="O130" s="138"/>
      <c r="P130" s="139"/>
    </row>
    <row r="131" spans="1:16" ht="8.25" customHeight="1">
      <c r="A131" s="70"/>
      <c r="B131" s="144"/>
      <c r="C131" s="144"/>
      <c r="D131" s="144"/>
      <c r="E131" s="144"/>
      <c r="F131" s="144"/>
      <c r="G131" s="144"/>
      <c r="H131" s="144"/>
      <c r="I131" s="144"/>
      <c r="J131" s="7"/>
      <c r="K131" s="135"/>
      <c r="L131" s="132"/>
      <c r="M131" s="132"/>
      <c r="N131" s="132"/>
      <c r="O131" s="138"/>
      <c r="P131" s="139"/>
    </row>
    <row r="132" spans="1:16" ht="45">
      <c r="A132" s="70" t="str">
        <f t="shared" ref="A132:G132" si="21">A71</f>
        <v>GESTIÓN FINANCIERA</v>
      </c>
      <c r="B132" s="157">
        <f t="shared" si="21"/>
        <v>0.1</v>
      </c>
      <c r="C132" s="144" t="str">
        <f t="shared" si="21"/>
        <v>Apoyo</v>
      </c>
      <c r="D132" s="144" t="str">
        <f t="shared" si="21"/>
        <v xml:space="preserve">
Optimizar la gestión financiera de recursos.</v>
      </c>
      <c r="E132" s="144">
        <f t="shared" si="21"/>
        <v>0</v>
      </c>
      <c r="F132" s="144" t="str">
        <f t="shared" si="21"/>
        <v>Direccionamiento estratégico y Planeación</v>
      </c>
      <c r="G132" s="144" t="str">
        <f t="shared" si="21"/>
        <v>Gestión presupuestal y eficiencia del gasto público.</v>
      </c>
      <c r="H132" s="144">
        <f>COUNTA(H75:H77)</f>
        <v>3</v>
      </c>
      <c r="I132" s="157">
        <f>O71</f>
        <v>0.44439999999999991</v>
      </c>
      <c r="J132" s="82">
        <f>I132*B132</f>
        <v>4.4439999999999993E-2</v>
      </c>
      <c r="K132" s="135"/>
      <c r="L132" s="132"/>
      <c r="M132" s="132"/>
      <c r="N132" s="132"/>
      <c r="O132" s="138"/>
      <c r="P132" s="139"/>
    </row>
    <row r="133" spans="1:16" ht="9" customHeight="1">
      <c r="A133" s="70"/>
      <c r="B133" s="144"/>
      <c r="C133" s="144"/>
      <c r="D133" s="144"/>
      <c r="E133" s="144"/>
      <c r="F133" s="144"/>
      <c r="G133" s="144"/>
      <c r="H133" s="144"/>
      <c r="I133" s="144"/>
      <c r="J133" s="7"/>
      <c r="K133" s="135"/>
      <c r="L133" s="132"/>
      <c r="M133" s="132"/>
      <c r="N133" s="132"/>
      <c r="O133" s="138"/>
      <c r="P133" s="139"/>
    </row>
    <row r="134" spans="1:16" ht="75">
      <c r="A134" s="70" t="str">
        <f t="shared" ref="A134:G134" si="22">A75</f>
        <v>ADQUISICIONES</v>
      </c>
      <c r="B134" s="157">
        <f t="shared" si="22"/>
        <v>2.5000000000000001E-2</v>
      </c>
      <c r="C134" s="144" t="str">
        <f t="shared" si="22"/>
        <v>Apoyo</v>
      </c>
      <c r="D134" s="144" t="str">
        <f t="shared" si="22"/>
        <v xml:space="preserve">
Optimizar la gestión financiera de recursos.</v>
      </c>
      <c r="E134" s="144" t="str">
        <f t="shared" si="22"/>
        <v xml:space="preserve"> Gestionar el desarrollo de plataformas tecnológicas, así como adecuar y dar mantenimiento a la infraestructura física.</v>
      </c>
      <c r="F134" s="144" t="str">
        <f t="shared" si="22"/>
        <v>Gestión con valores para resultado</v>
      </c>
      <c r="G134" s="144" t="str">
        <f t="shared" si="22"/>
        <v>Gestión presupuestal y eficiencia del gasto público.
Fortalecimiento organizacional y simplificación de procesos.</v>
      </c>
      <c r="H134" s="144">
        <f>COUNTA(H75:H77)</f>
        <v>3</v>
      </c>
      <c r="I134" s="157">
        <f>O75</f>
        <v>0.86419999999999997</v>
      </c>
      <c r="J134" s="82">
        <f>I134*B134</f>
        <v>2.1604999999999999E-2</v>
      </c>
      <c r="K134" s="135"/>
      <c r="L134" s="132"/>
      <c r="M134" s="132"/>
      <c r="N134" s="132"/>
      <c r="O134" s="138"/>
      <c r="P134" s="139"/>
    </row>
    <row r="135" spans="1:16" ht="9" customHeight="1">
      <c r="A135" s="70"/>
      <c r="B135" s="144"/>
      <c r="C135" s="144"/>
      <c r="D135" s="144"/>
      <c r="E135" s="144"/>
      <c r="F135" s="144"/>
      <c r="G135" s="144"/>
      <c r="H135" s="144"/>
      <c r="I135" s="144"/>
      <c r="J135" s="7"/>
      <c r="K135" s="135"/>
      <c r="L135" s="132"/>
      <c r="M135" s="132"/>
      <c r="N135" s="132"/>
      <c r="O135" s="138"/>
      <c r="P135" s="139"/>
    </row>
    <row r="136" spans="1:16" ht="120">
      <c r="A136" s="70" t="str">
        <f t="shared" ref="A136:G136" si="23">A78</f>
        <v>SERVICIOS ADMINISTRATIVOS</v>
      </c>
      <c r="B136" s="157">
        <f t="shared" si="23"/>
        <v>2.5000000000000001E-2</v>
      </c>
      <c r="C136" s="144" t="str">
        <f t="shared" si="23"/>
        <v>Apoyo</v>
      </c>
      <c r="D136" s="144" t="str">
        <f t="shared" si="23"/>
        <v xml:space="preserve">
Facilitar y promover el acceso a los trámites, servicios e información geográfica que produce el Instituto, racionalizando y optimizando el uso de los recursos.</v>
      </c>
      <c r="E136" s="144" t="str">
        <f t="shared" si="23"/>
        <v>Implementar, mantener y mejorar Sistemas de Gestión y Control en el contexto del Sistema de Gestión.</v>
      </c>
      <c r="F136" s="144" t="str">
        <f t="shared" si="23"/>
        <v>Gestión con valores para resultado</v>
      </c>
      <c r="G136" s="144" t="str">
        <f t="shared" si="23"/>
        <v xml:space="preserve">
Política Planeación institucional
Política Gestión presupuestal y eficiencia del gasto público
Fortalecimiento organizacional y simplificación de procesos</v>
      </c>
      <c r="H136" s="144">
        <f>COUNTA(H78:H86)</f>
        <v>3</v>
      </c>
      <c r="I136" s="157">
        <f>O78</f>
        <v>0.76457133816537048</v>
      </c>
      <c r="J136" s="82">
        <f>I136*B136</f>
        <v>1.9114283454134264E-2</v>
      </c>
      <c r="K136" s="135"/>
      <c r="L136" s="132"/>
      <c r="M136" s="132"/>
      <c r="N136" s="132"/>
      <c r="O136" s="138"/>
      <c r="P136" s="139"/>
    </row>
    <row r="137" spans="1:16" ht="9" customHeight="1">
      <c r="A137" s="70"/>
      <c r="B137" s="144"/>
      <c r="C137" s="144"/>
      <c r="D137" s="144"/>
      <c r="E137" s="144"/>
      <c r="F137" s="144"/>
      <c r="G137" s="144"/>
      <c r="H137" s="144"/>
      <c r="I137" s="144"/>
      <c r="J137" s="7"/>
      <c r="K137" s="135"/>
      <c r="L137" s="132"/>
      <c r="M137" s="132"/>
      <c r="N137" s="132"/>
      <c r="O137" s="138"/>
      <c r="P137" s="139"/>
    </row>
    <row r="138" spans="1:16" ht="150">
      <c r="A138" s="70" t="str">
        <f t="shared" ref="A138:G138" si="24">A87</f>
        <v>GESTION DOCUMENTAL</v>
      </c>
      <c r="B138" s="157">
        <f t="shared" si="24"/>
        <v>2.5000000000000001E-2</v>
      </c>
      <c r="C138" s="144" t="str">
        <f t="shared" si="24"/>
        <v>Apoyo</v>
      </c>
      <c r="D138" s="144" t="str">
        <f t="shared" si="24"/>
        <v>Brindar atención al ciudadano fomentando los mecanismos de participación y transparencia</v>
      </c>
      <c r="E138" s="144" t="str">
        <f t="shared" si="24"/>
        <v>Dar cumplimiento a las Políticas de Gobierno en Línea y de Servicio al Ciudadano.</v>
      </c>
      <c r="F138" s="144" t="str">
        <f t="shared" si="24"/>
        <v>Información y comunicación</v>
      </c>
      <c r="G138" s="144" t="str">
        <f t="shared" si="24"/>
        <v>Gestion documental
Politica de Servicio al Ciudadano
Participación ciudadana en la gestión pública
Transparencia, acceso a la información pública y lucha contra la corrupción</v>
      </c>
      <c r="H138" s="144">
        <f>COUNTA(H87:H89)</f>
        <v>3</v>
      </c>
      <c r="I138" s="157">
        <f>O87</f>
        <v>0.65960000000000008</v>
      </c>
      <c r="J138" s="82">
        <f>I138*B138</f>
        <v>1.6490000000000001E-2</v>
      </c>
      <c r="K138" s="135"/>
      <c r="L138" s="132"/>
      <c r="M138" s="132"/>
      <c r="N138" s="132"/>
      <c r="O138" s="138"/>
      <c r="P138" s="139"/>
    </row>
    <row r="139" spans="1:16" ht="18.75">
      <c r="A139" s="170"/>
      <c r="B139" s="171">
        <f>SUM(B124:B138)</f>
        <v>0.32000000000000006</v>
      </c>
      <c r="C139" s="132"/>
      <c r="D139" s="132"/>
      <c r="E139" s="132"/>
      <c r="F139" s="132"/>
      <c r="G139" s="132"/>
      <c r="H139" s="164">
        <f>SUM(H124:H138)</f>
        <v>24</v>
      </c>
      <c r="I139" s="133"/>
      <c r="J139" s="165">
        <f>SUM(J124:J138)</f>
        <v>0.21612514345413428</v>
      </c>
      <c r="K139" s="135"/>
      <c r="L139" s="132"/>
      <c r="M139" s="132"/>
      <c r="N139" s="132"/>
      <c r="O139" s="138"/>
      <c r="P139" s="139"/>
    </row>
    <row r="140" spans="1:16">
      <c r="A140" s="172"/>
      <c r="B140" s="173"/>
      <c r="C140" s="173"/>
      <c r="D140" s="132"/>
      <c r="E140" s="132"/>
      <c r="F140" s="132"/>
      <c r="G140" s="132"/>
      <c r="H140" s="133"/>
      <c r="I140" s="133"/>
      <c r="J140" s="132"/>
      <c r="K140" s="135"/>
      <c r="L140" s="132"/>
      <c r="M140" s="132"/>
      <c r="N140" s="132"/>
      <c r="O140" s="138"/>
      <c r="P140" s="139"/>
    </row>
    <row r="141" spans="1:16">
      <c r="A141" s="1802" t="s">
        <v>89</v>
      </c>
      <c r="B141" s="1547"/>
      <c r="C141" s="1547"/>
      <c r="D141" s="1547"/>
      <c r="E141" s="1547"/>
      <c r="F141" s="132"/>
      <c r="G141" s="132"/>
      <c r="H141" s="133"/>
      <c r="I141" s="133"/>
      <c r="J141" s="132"/>
      <c r="K141" s="135"/>
      <c r="L141" s="132"/>
      <c r="M141" s="132"/>
      <c r="N141" s="132"/>
      <c r="O141" s="138"/>
      <c r="P141" s="139"/>
    </row>
    <row r="142" spans="1:16" ht="41.25" customHeight="1">
      <c r="A142" s="174" t="s">
        <v>90</v>
      </c>
      <c r="B142" s="175" t="s">
        <v>82</v>
      </c>
      <c r="C142" s="175" t="s">
        <v>9</v>
      </c>
      <c r="D142" s="175" t="s">
        <v>91</v>
      </c>
      <c r="E142" s="175" t="s">
        <v>92</v>
      </c>
      <c r="F142" s="132"/>
      <c r="G142" s="132"/>
      <c r="H142" s="133"/>
      <c r="I142" s="133"/>
      <c r="J142" s="132"/>
      <c r="K142" s="135"/>
      <c r="L142" s="132"/>
      <c r="M142" s="132"/>
      <c r="N142" s="132"/>
      <c r="O142" s="138"/>
      <c r="P142" s="139"/>
    </row>
    <row r="143" spans="1:16" ht="23.25" customHeight="1">
      <c r="A143" s="176" t="s">
        <v>93</v>
      </c>
      <c r="B143" s="178">
        <f>H107</f>
        <v>48</v>
      </c>
      <c r="C143" s="179">
        <f>B107</f>
        <v>0.51500000000000001</v>
      </c>
      <c r="D143" s="179">
        <f>J107</f>
        <v>0.34469038206798325</v>
      </c>
      <c r="E143" s="180">
        <f t="shared" ref="E143:E147" si="25">D143/C143</f>
        <v>0.66930171275336547</v>
      </c>
      <c r="F143" s="132"/>
      <c r="G143" s="132"/>
      <c r="H143" s="133"/>
      <c r="I143" s="133"/>
      <c r="J143" s="132"/>
      <c r="K143" s="135"/>
      <c r="L143" s="132"/>
      <c r="M143" s="132"/>
      <c r="N143" s="132"/>
      <c r="O143" s="138"/>
      <c r="P143" s="139"/>
    </row>
    <row r="144" spans="1:16" ht="23.25" customHeight="1">
      <c r="A144" s="176" t="s">
        <v>94</v>
      </c>
      <c r="B144" s="181">
        <f>H113</f>
        <v>3</v>
      </c>
      <c r="C144" s="179">
        <f>B113</f>
        <v>7.0000000000000007E-2</v>
      </c>
      <c r="D144" s="179">
        <f>J113</f>
        <v>5.7432549999999985E-2</v>
      </c>
      <c r="E144" s="180">
        <f t="shared" si="25"/>
        <v>0.82046499999999967</v>
      </c>
      <c r="F144" s="132"/>
      <c r="G144" s="132"/>
      <c r="H144" s="133"/>
      <c r="I144" s="133"/>
      <c r="J144" s="132"/>
      <c r="K144" s="135"/>
      <c r="L144" s="132"/>
      <c r="M144" s="132"/>
      <c r="N144" s="132"/>
      <c r="O144" s="138"/>
      <c r="P144" s="139"/>
    </row>
    <row r="145" spans="1:16" ht="23.25" customHeight="1">
      <c r="A145" s="176" t="s">
        <v>52</v>
      </c>
      <c r="B145" s="181">
        <f>H121</f>
        <v>4</v>
      </c>
      <c r="C145" s="179">
        <f>B121</f>
        <v>9.5000000000000015E-2</v>
      </c>
      <c r="D145" s="179">
        <f>J121</f>
        <v>6.9415431249999993E-2</v>
      </c>
      <c r="E145" s="180">
        <f t="shared" si="25"/>
        <v>0.73068874999999978</v>
      </c>
      <c r="F145" s="132"/>
      <c r="G145" s="132"/>
      <c r="H145" s="133"/>
      <c r="I145" s="133"/>
      <c r="J145" s="132"/>
      <c r="K145" s="135"/>
      <c r="L145" s="132"/>
      <c r="M145" s="132"/>
      <c r="N145" s="132"/>
      <c r="O145" s="138"/>
      <c r="P145" s="139"/>
    </row>
    <row r="146" spans="1:16" ht="23.25" customHeight="1">
      <c r="A146" s="176" t="s">
        <v>53</v>
      </c>
      <c r="B146" s="181">
        <f>H139</f>
        <v>24</v>
      </c>
      <c r="C146" s="179">
        <f>B139</f>
        <v>0.32000000000000006</v>
      </c>
      <c r="D146" s="179">
        <f>J139</f>
        <v>0.21612514345413428</v>
      </c>
      <c r="E146" s="180">
        <f t="shared" si="25"/>
        <v>0.67539107329416948</v>
      </c>
      <c r="F146" s="132"/>
      <c r="G146" s="132"/>
      <c r="H146" s="133"/>
      <c r="I146" s="133"/>
      <c r="J146" s="132"/>
      <c r="K146" s="135"/>
      <c r="L146" s="132"/>
      <c r="M146" s="132"/>
      <c r="N146" s="132"/>
      <c r="O146" s="138"/>
      <c r="P146" s="139"/>
    </row>
    <row r="147" spans="1:16" ht="23.25" customHeight="1">
      <c r="A147" s="174" t="s">
        <v>95</v>
      </c>
      <c r="B147" s="183">
        <f t="shared" ref="B147:D147" si="26">SUM(B143:B146)</f>
        <v>79</v>
      </c>
      <c r="C147" s="184">
        <f t="shared" si="26"/>
        <v>1</v>
      </c>
      <c r="D147" s="184">
        <f t="shared" si="26"/>
        <v>0.68766350677211752</v>
      </c>
      <c r="E147" s="180">
        <f t="shared" si="25"/>
        <v>0.68766350677211752</v>
      </c>
      <c r="F147" s="132"/>
      <c r="G147" s="132"/>
      <c r="H147" s="133"/>
      <c r="I147" s="133"/>
      <c r="J147" s="132"/>
      <c r="K147" s="135"/>
      <c r="L147" s="132"/>
      <c r="M147" s="132"/>
      <c r="N147" s="132"/>
      <c r="O147" s="138"/>
      <c r="P147" s="139"/>
    </row>
    <row r="148" spans="1:16">
      <c r="A148" s="170"/>
      <c r="B148" s="132"/>
      <c r="C148" s="132"/>
      <c r="D148" s="132"/>
      <c r="E148" s="132"/>
      <c r="F148" s="132"/>
      <c r="G148" s="132"/>
      <c r="H148" s="133"/>
      <c r="I148" s="133"/>
      <c r="J148" s="132"/>
      <c r="K148" s="135"/>
      <c r="L148" s="132"/>
      <c r="M148" s="132"/>
      <c r="N148" s="132"/>
      <c r="O148" s="138"/>
      <c r="P148" s="139"/>
    </row>
    <row r="149" spans="1:16">
      <c r="A149" s="186"/>
      <c r="B149" s="132"/>
      <c r="C149" s="132"/>
      <c r="D149" s="132"/>
      <c r="E149" s="132"/>
      <c r="F149" s="132"/>
      <c r="G149" s="132"/>
      <c r="H149" s="133"/>
      <c r="I149" s="133"/>
      <c r="J149" s="132"/>
      <c r="K149" s="135"/>
      <c r="L149" s="132"/>
      <c r="M149" s="132"/>
      <c r="N149" s="132"/>
      <c r="O149" s="138"/>
      <c r="P149" s="139"/>
    </row>
    <row r="150" spans="1:16">
      <c r="A150" s="1802" t="s">
        <v>96</v>
      </c>
      <c r="B150" s="1547"/>
      <c r="C150" s="1547"/>
      <c r="D150" s="1547"/>
      <c r="E150" s="1547"/>
      <c r="F150" s="1547"/>
      <c r="G150" s="1547"/>
      <c r="H150" s="1547"/>
      <c r="I150" s="133"/>
      <c r="J150" s="132"/>
      <c r="K150" s="135"/>
      <c r="L150" s="132"/>
      <c r="M150" s="132"/>
      <c r="N150" s="132"/>
      <c r="O150" s="138"/>
      <c r="P150" s="139"/>
    </row>
    <row r="151" spans="1:16" ht="69.75">
      <c r="A151" s="1796" t="s">
        <v>4</v>
      </c>
      <c r="B151" s="1582"/>
      <c r="C151" s="1582"/>
      <c r="D151" s="1583"/>
      <c r="E151" s="189" t="s">
        <v>97</v>
      </c>
      <c r="F151" s="189" t="s">
        <v>98</v>
      </c>
      <c r="G151" s="189" t="s">
        <v>12</v>
      </c>
      <c r="H151" s="189" t="s">
        <v>92</v>
      </c>
      <c r="I151" s="134"/>
      <c r="J151" s="135"/>
      <c r="K151" s="135"/>
      <c r="L151" s="132"/>
      <c r="M151" s="132"/>
      <c r="N151" s="132"/>
      <c r="O151" s="138"/>
      <c r="P151" s="139"/>
    </row>
    <row r="152" spans="1:16" ht="23.25">
      <c r="A152" s="1800" t="s">
        <v>99</v>
      </c>
      <c r="B152" s="1582"/>
      <c r="C152" s="1582"/>
      <c r="D152" s="1583"/>
      <c r="E152" s="190">
        <f>H94+H96+H98+H100+H102+H104</f>
        <v>44</v>
      </c>
      <c r="F152" s="191">
        <f>B94+B96+B98+B100+B102+B104</f>
        <v>0.46499999999999997</v>
      </c>
      <c r="G152" s="191">
        <f>J94+J96+J98+J100+J102+J104</f>
        <v>0.3069223210362213</v>
      </c>
      <c r="H152" s="193">
        <f t="shared" ref="H152:H157" si="27">G152/F152</f>
        <v>0.66004800222843296</v>
      </c>
      <c r="I152" s="134"/>
      <c r="J152" s="135"/>
      <c r="K152" s="135"/>
      <c r="L152" s="132"/>
      <c r="M152" s="132"/>
      <c r="N152" s="132"/>
      <c r="O152" s="138"/>
      <c r="P152" s="139"/>
    </row>
    <row r="153" spans="1:16" ht="23.25">
      <c r="A153" s="1800" t="s">
        <v>100</v>
      </c>
      <c r="B153" s="1582"/>
      <c r="C153" s="1582"/>
      <c r="D153" s="1583"/>
      <c r="E153" s="190">
        <f>H110+H120+H130+H138+H126</f>
        <v>9</v>
      </c>
      <c r="F153" s="191">
        <f>B110+B120+B130+B138+B126</f>
        <v>0.14499999999999999</v>
      </c>
      <c r="G153" s="191">
        <f>J110+J120+J130+J138+J126</f>
        <v>0.10880511</v>
      </c>
      <c r="H153" s="193">
        <f t="shared" si="27"/>
        <v>0.75038006896551723</v>
      </c>
      <c r="I153" s="134"/>
      <c r="J153" s="135"/>
      <c r="K153" s="135"/>
      <c r="L153" s="132"/>
      <c r="M153" s="132"/>
      <c r="N153" s="132"/>
      <c r="O153" s="138"/>
      <c r="P153" s="139"/>
    </row>
    <row r="154" spans="1:16" ht="23.25">
      <c r="A154" s="1800" t="s">
        <v>101</v>
      </c>
      <c r="B154" s="1582"/>
      <c r="C154" s="1582"/>
      <c r="D154" s="1583"/>
      <c r="E154" s="190">
        <f>H128</f>
        <v>2</v>
      </c>
      <c r="F154" s="191">
        <f>B128</f>
        <v>0.05</v>
      </c>
      <c r="G154" s="191">
        <f>J128</f>
        <v>3.9262500000000006E-2</v>
      </c>
      <c r="H154" s="193">
        <f t="shared" si="27"/>
        <v>0.78525000000000011</v>
      </c>
      <c r="I154" s="134"/>
      <c r="J154" s="135"/>
      <c r="K154" s="135"/>
      <c r="L154" s="132"/>
      <c r="M154" s="132"/>
      <c r="N154" s="132"/>
      <c r="O154" s="138"/>
      <c r="P154" s="139"/>
    </row>
    <row r="155" spans="1:16" ht="23.25">
      <c r="A155" s="1800" t="s">
        <v>102</v>
      </c>
      <c r="B155" s="1582"/>
      <c r="C155" s="1582"/>
      <c r="D155" s="1583"/>
      <c r="E155" s="190">
        <f>H112+H116+H118+H124+H136+H106</f>
        <v>18</v>
      </c>
      <c r="F155" s="191">
        <f>B112+B116+B118+B124+B136+B106</f>
        <v>0.21500000000000002</v>
      </c>
      <c r="G155" s="191">
        <f>J112+J116+J118+J124+J136+J106</f>
        <v>0.16662857573589621</v>
      </c>
      <c r="H155" s="193">
        <f t="shared" si="27"/>
        <v>0.77501663132974974</v>
      </c>
      <c r="I155" s="134"/>
      <c r="J155" s="135"/>
      <c r="K155" s="135"/>
      <c r="L155" s="132"/>
      <c r="M155" s="132"/>
      <c r="N155" s="132"/>
      <c r="O155" s="138"/>
      <c r="P155" s="139"/>
    </row>
    <row r="156" spans="1:16" ht="23.25">
      <c r="A156" s="1800" t="s">
        <v>103</v>
      </c>
      <c r="B156" s="1582"/>
      <c r="C156" s="1582"/>
      <c r="D156" s="1583"/>
      <c r="E156" s="190">
        <f>H132+H134</f>
        <v>6</v>
      </c>
      <c r="F156" s="191">
        <f>B132+B134</f>
        <v>0.125</v>
      </c>
      <c r="G156" s="191">
        <f>J132+J134</f>
        <v>6.6044999999999993E-2</v>
      </c>
      <c r="H156" s="193">
        <f t="shared" si="27"/>
        <v>0.52835999999999994</v>
      </c>
      <c r="I156" s="134"/>
      <c r="J156" s="135"/>
      <c r="K156" s="135"/>
      <c r="L156" s="132"/>
      <c r="M156" s="132"/>
      <c r="N156" s="132"/>
      <c r="O156" s="138"/>
      <c r="P156" s="139"/>
    </row>
    <row r="157" spans="1:16" ht="23.25">
      <c r="A157" s="1801" t="s">
        <v>85</v>
      </c>
      <c r="B157" s="1582"/>
      <c r="C157" s="1582"/>
      <c r="D157" s="1583"/>
      <c r="E157" s="190">
        <f t="shared" ref="E157:G157" si="28">SUM(E152:E156)</f>
        <v>79</v>
      </c>
      <c r="F157" s="191">
        <f t="shared" si="28"/>
        <v>1</v>
      </c>
      <c r="G157" s="191">
        <f t="shared" si="28"/>
        <v>0.68766350677211752</v>
      </c>
      <c r="H157" s="193">
        <f t="shared" si="27"/>
        <v>0.68766350677211752</v>
      </c>
      <c r="I157" s="134"/>
      <c r="J157" s="135"/>
      <c r="K157" s="135"/>
      <c r="L157" s="132"/>
      <c r="M157" s="132"/>
      <c r="N157" s="132"/>
      <c r="O157" s="138"/>
      <c r="P157" s="139"/>
    </row>
    <row r="158" spans="1:16">
      <c r="A158" s="130"/>
      <c r="C158" s="132"/>
      <c r="D158" s="132"/>
      <c r="E158" s="132"/>
      <c r="F158" s="132"/>
      <c r="G158" s="132"/>
      <c r="H158" s="133"/>
      <c r="I158" s="134"/>
      <c r="J158" s="135"/>
      <c r="K158" s="135"/>
      <c r="L158" s="132"/>
      <c r="M158" s="132"/>
      <c r="N158" s="132"/>
      <c r="O158" s="138"/>
      <c r="P158" s="139"/>
    </row>
    <row r="159" spans="1:16">
      <c r="A159" s="130"/>
      <c r="C159" s="132"/>
      <c r="D159" s="132"/>
      <c r="E159" s="132"/>
      <c r="F159" s="132"/>
      <c r="G159" s="132"/>
      <c r="H159" s="133"/>
      <c r="I159" s="134"/>
      <c r="J159" s="135"/>
      <c r="K159" s="135"/>
      <c r="L159" s="132"/>
      <c r="M159" s="132"/>
      <c r="N159" s="132"/>
      <c r="O159" s="138"/>
      <c r="P159" s="139"/>
    </row>
    <row r="160" spans="1:16">
      <c r="A160" s="130"/>
      <c r="C160" s="132"/>
      <c r="D160" s="132"/>
      <c r="E160" s="132"/>
      <c r="F160" s="132"/>
      <c r="G160" s="132"/>
      <c r="H160" s="133"/>
      <c r="I160" s="134"/>
      <c r="J160" s="135"/>
      <c r="K160" s="135"/>
      <c r="L160" s="132"/>
      <c r="M160" s="132"/>
      <c r="N160" s="132"/>
      <c r="O160" s="138"/>
      <c r="P160" s="139"/>
    </row>
    <row r="161" spans="1:16">
      <c r="A161" s="130"/>
      <c r="C161" s="132"/>
      <c r="D161" s="132"/>
      <c r="E161" s="132"/>
      <c r="F161" s="132"/>
      <c r="G161" s="132"/>
      <c r="H161" s="133"/>
      <c r="I161" s="134"/>
      <c r="J161" s="135"/>
      <c r="K161" s="135"/>
      <c r="L161" s="132"/>
      <c r="M161" s="132"/>
      <c r="N161" s="132"/>
      <c r="O161" s="138"/>
      <c r="P161" s="139"/>
    </row>
    <row r="162" spans="1:16">
      <c r="A162" s="130"/>
      <c r="C162" s="132"/>
      <c r="D162" s="132"/>
      <c r="E162" s="132"/>
      <c r="F162" s="132"/>
      <c r="G162" s="132"/>
      <c r="H162" s="133"/>
      <c r="I162" s="134"/>
      <c r="J162" s="135"/>
      <c r="K162" s="135"/>
      <c r="L162" s="132"/>
      <c r="M162" s="132"/>
      <c r="N162" s="132"/>
      <c r="O162" s="138"/>
      <c r="P162" s="139"/>
    </row>
    <row r="163" spans="1:16">
      <c r="A163" s="130"/>
      <c r="C163" s="132"/>
      <c r="D163" s="132"/>
      <c r="E163" s="132"/>
      <c r="F163" s="132"/>
      <c r="G163" s="132"/>
      <c r="H163" s="133"/>
      <c r="I163" s="134"/>
      <c r="J163" s="135"/>
      <c r="K163" s="135"/>
      <c r="L163" s="132"/>
      <c r="M163" s="132"/>
      <c r="N163" s="132"/>
      <c r="O163" s="138"/>
      <c r="P163" s="139"/>
    </row>
    <row r="164" spans="1:16">
      <c r="A164" s="130"/>
      <c r="C164" s="132"/>
      <c r="D164" s="132"/>
      <c r="E164" s="132"/>
      <c r="F164" s="132"/>
      <c r="G164" s="132"/>
      <c r="H164" s="133"/>
      <c r="I164" s="134"/>
      <c r="J164" s="135"/>
      <c r="K164" s="135"/>
      <c r="L164" s="132"/>
      <c r="M164" s="132"/>
      <c r="N164" s="132"/>
      <c r="O164" s="138"/>
      <c r="P164" s="139"/>
    </row>
    <row r="165" spans="1:16">
      <c r="A165" s="130"/>
      <c r="C165" s="132"/>
      <c r="D165" s="132"/>
      <c r="E165" s="132"/>
      <c r="F165" s="132"/>
      <c r="G165" s="132"/>
      <c r="H165" s="133"/>
      <c r="I165" s="134"/>
      <c r="J165" s="135"/>
      <c r="K165" s="135"/>
      <c r="L165" s="132"/>
      <c r="M165" s="132"/>
      <c r="N165" s="132"/>
      <c r="O165" s="138"/>
      <c r="P165" s="139"/>
    </row>
    <row r="166" spans="1:16">
      <c r="A166" s="130"/>
      <c r="C166" s="132"/>
      <c r="D166" s="132"/>
      <c r="E166" s="132"/>
      <c r="F166" s="132"/>
      <c r="G166" s="132"/>
      <c r="H166" s="133"/>
      <c r="I166" s="134"/>
      <c r="J166" s="135"/>
      <c r="K166" s="135"/>
      <c r="L166" s="132"/>
      <c r="M166" s="132"/>
      <c r="N166" s="132"/>
      <c r="O166" s="138"/>
      <c r="P166" s="139"/>
    </row>
    <row r="167" spans="1:16">
      <c r="A167" s="130"/>
      <c r="C167" s="132"/>
      <c r="D167" s="132"/>
      <c r="E167" s="132"/>
      <c r="F167" s="132"/>
      <c r="G167" s="132"/>
      <c r="H167" s="133"/>
      <c r="I167" s="134"/>
      <c r="J167" s="135"/>
      <c r="K167" s="135"/>
      <c r="L167" s="132"/>
      <c r="M167" s="132"/>
      <c r="N167" s="132"/>
      <c r="O167" s="138"/>
      <c r="P167" s="139"/>
    </row>
    <row r="168" spans="1:16">
      <c r="A168" s="130"/>
      <c r="C168" s="132"/>
      <c r="D168" s="132"/>
      <c r="E168" s="132"/>
      <c r="F168" s="132"/>
      <c r="G168" s="132"/>
      <c r="H168" s="133"/>
      <c r="I168" s="134"/>
      <c r="J168" s="135"/>
      <c r="K168" s="135"/>
      <c r="L168" s="132"/>
      <c r="M168" s="132"/>
      <c r="N168" s="132"/>
      <c r="O168" s="138"/>
      <c r="P168" s="139"/>
    </row>
    <row r="169" spans="1:16">
      <c r="A169" s="130"/>
      <c r="C169" s="132"/>
      <c r="D169" s="132"/>
      <c r="E169" s="132"/>
      <c r="F169" s="132"/>
      <c r="G169" s="132"/>
      <c r="H169" s="133"/>
      <c r="I169" s="134"/>
      <c r="J169" s="135"/>
      <c r="K169" s="135"/>
      <c r="L169" s="132"/>
      <c r="M169" s="132"/>
      <c r="N169" s="132"/>
      <c r="O169" s="138"/>
      <c r="P169" s="139"/>
    </row>
    <row r="170" spans="1:16">
      <c r="A170" s="130"/>
      <c r="C170" s="132"/>
      <c r="D170" s="132"/>
      <c r="E170" s="132"/>
      <c r="F170" s="132"/>
      <c r="G170" s="132"/>
      <c r="H170" s="133"/>
      <c r="I170" s="134"/>
      <c r="J170" s="135"/>
      <c r="K170" s="135"/>
      <c r="L170" s="132"/>
      <c r="M170" s="132"/>
      <c r="N170" s="132"/>
      <c r="O170" s="138"/>
      <c r="P170" s="139"/>
    </row>
    <row r="171" spans="1:16">
      <c r="A171" s="130"/>
      <c r="C171" s="132"/>
      <c r="D171" s="132"/>
      <c r="E171" s="132"/>
      <c r="F171" s="132"/>
      <c r="G171" s="132"/>
      <c r="H171" s="133"/>
      <c r="I171" s="134"/>
      <c r="J171" s="135"/>
      <c r="K171" s="135"/>
      <c r="L171" s="132"/>
      <c r="M171" s="132"/>
      <c r="N171" s="132"/>
      <c r="O171" s="138"/>
      <c r="P171" s="139"/>
    </row>
    <row r="172" spans="1:16">
      <c r="A172" s="130"/>
      <c r="C172" s="132"/>
      <c r="D172" s="132"/>
      <c r="E172" s="132"/>
      <c r="F172" s="132"/>
      <c r="G172" s="132"/>
      <c r="H172" s="133"/>
      <c r="I172" s="134"/>
      <c r="J172" s="135"/>
      <c r="K172" s="135"/>
      <c r="L172" s="132"/>
      <c r="M172" s="132"/>
      <c r="N172" s="132"/>
      <c r="O172" s="138"/>
      <c r="P172" s="139"/>
    </row>
    <row r="173" spans="1:16">
      <c r="A173" s="130"/>
      <c r="C173" s="132"/>
      <c r="D173" s="132"/>
      <c r="E173" s="132"/>
      <c r="F173" s="132"/>
      <c r="G173" s="132"/>
      <c r="H173" s="133"/>
      <c r="I173" s="134"/>
      <c r="J173" s="135"/>
      <c r="K173" s="135"/>
      <c r="L173" s="132"/>
      <c r="M173" s="132"/>
      <c r="N173" s="132"/>
      <c r="O173" s="138"/>
      <c r="P173" s="139"/>
    </row>
    <row r="174" spans="1:16">
      <c r="A174" s="130"/>
      <c r="C174" s="132"/>
      <c r="D174" s="132"/>
      <c r="E174" s="132"/>
      <c r="F174" s="132"/>
      <c r="G174" s="132"/>
      <c r="H174" s="133"/>
      <c r="I174" s="134"/>
      <c r="J174" s="135"/>
      <c r="K174" s="135"/>
      <c r="L174" s="132"/>
      <c r="M174" s="132"/>
      <c r="N174" s="132"/>
      <c r="O174" s="138"/>
      <c r="P174" s="139"/>
    </row>
    <row r="175" spans="1:16">
      <c r="A175" s="130"/>
      <c r="C175" s="132"/>
      <c r="D175" s="132"/>
      <c r="E175" s="132"/>
      <c r="F175" s="132"/>
      <c r="G175" s="132"/>
      <c r="H175" s="133"/>
      <c r="I175" s="134"/>
      <c r="J175" s="135"/>
      <c r="K175" s="135"/>
      <c r="L175" s="132"/>
      <c r="M175" s="132"/>
      <c r="N175" s="132"/>
      <c r="O175" s="138"/>
      <c r="P175" s="139"/>
    </row>
    <row r="176" spans="1:16">
      <c r="A176" s="130"/>
      <c r="C176" s="132"/>
      <c r="D176" s="132"/>
      <c r="E176" s="132"/>
      <c r="F176" s="132"/>
      <c r="G176" s="132"/>
      <c r="H176" s="133"/>
      <c r="I176" s="134"/>
      <c r="J176" s="135"/>
      <c r="K176" s="135"/>
      <c r="L176" s="132"/>
      <c r="M176" s="132"/>
      <c r="N176" s="132"/>
      <c r="O176" s="138"/>
      <c r="P176" s="139"/>
    </row>
    <row r="177" spans="1:16">
      <c r="A177" s="130"/>
      <c r="C177" s="132"/>
      <c r="D177" s="132"/>
      <c r="E177" s="132"/>
      <c r="F177" s="132"/>
      <c r="G177" s="132"/>
      <c r="H177" s="133"/>
      <c r="I177" s="134"/>
      <c r="J177" s="135"/>
      <c r="K177" s="135"/>
      <c r="L177" s="132"/>
      <c r="M177" s="132"/>
      <c r="N177" s="132"/>
      <c r="O177" s="138"/>
      <c r="P177" s="139"/>
    </row>
    <row r="178" spans="1:16">
      <c r="A178" s="130"/>
      <c r="C178" s="132"/>
      <c r="D178" s="132"/>
      <c r="E178" s="132"/>
      <c r="F178" s="132"/>
      <c r="G178" s="132"/>
      <c r="H178" s="133"/>
      <c r="I178" s="134"/>
      <c r="J178" s="135"/>
      <c r="K178" s="135"/>
      <c r="L178" s="132"/>
      <c r="M178" s="132"/>
      <c r="N178" s="132"/>
      <c r="O178" s="138"/>
      <c r="P178" s="139"/>
    </row>
    <row r="179" spans="1:16">
      <c r="A179" s="130"/>
      <c r="C179" s="132"/>
      <c r="D179" s="132"/>
      <c r="E179" s="132"/>
      <c r="F179" s="132"/>
      <c r="G179" s="132"/>
      <c r="H179" s="133"/>
      <c r="I179" s="134"/>
      <c r="J179" s="135"/>
      <c r="K179" s="135"/>
      <c r="L179" s="132"/>
      <c r="M179" s="132"/>
      <c r="N179" s="132"/>
      <c r="O179" s="138"/>
      <c r="P179" s="139"/>
    </row>
    <row r="180" spans="1:16">
      <c r="A180" s="130"/>
      <c r="C180" s="132"/>
      <c r="D180" s="132"/>
      <c r="E180" s="132"/>
      <c r="F180" s="132"/>
      <c r="G180" s="132"/>
      <c r="H180" s="133"/>
      <c r="I180" s="134"/>
      <c r="J180" s="135"/>
      <c r="K180" s="135"/>
      <c r="L180" s="132"/>
      <c r="M180" s="132"/>
      <c r="N180" s="132"/>
      <c r="O180" s="138"/>
      <c r="P180" s="139"/>
    </row>
    <row r="181" spans="1:16">
      <c r="A181" s="130"/>
      <c r="C181" s="132"/>
      <c r="D181" s="132"/>
      <c r="E181" s="132"/>
      <c r="F181" s="132"/>
      <c r="G181" s="132"/>
      <c r="H181" s="133"/>
      <c r="I181" s="134"/>
      <c r="J181" s="135"/>
      <c r="K181" s="135"/>
      <c r="L181" s="132"/>
      <c r="M181" s="132"/>
      <c r="N181" s="132"/>
      <c r="O181" s="138"/>
      <c r="P181" s="139"/>
    </row>
    <row r="182" spans="1:16">
      <c r="A182" s="130"/>
      <c r="C182" s="132"/>
      <c r="D182" s="132"/>
      <c r="E182" s="132"/>
      <c r="F182" s="132"/>
      <c r="G182" s="132"/>
      <c r="H182" s="133"/>
      <c r="I182" s="134"/>
      <c r="J182" s="135"/>
      <c r="K182" s="135"/>
      <c r="L182" s="132"/>
      <c r="M182" s="132"/>
      <c r="N182" s="132"/>
      <c r="O182" s="138"/>
      <c r="P182" s="139"/>
    </row>
    <row r="183" spans="1:16">
      <c r="A183" s="130"/>
      <c r="C183" s="132"/>
      <c r="D183" s="132"/>
      <c r="E183" s="132"/>
      <c r="F183" s="132"/>
      <c r="G183" s="132"/>
      <c r="H183" s="133"/>
      <c r="I183" s="134"/>
      <c r="J183" s="135"/>
      <c r="K183" s="135"/>
      <c r="L183" s="132"/>
      <c r="M183" s="132"/>
      <c r="N183" s="132"/>
      <c r="O183" s="138"/>
      <c r="P183" s="139"/>
    </row>
    <row r="184" spans="1:16">
      <c r="A184" s="130"/>
      <c r="C184" s="132"/>
      <c r="D184" s="132"/>
      <c r="E184" s="132"/>
      <c r="F184" s="132"/>
      <c r="G184" s="132"/>
      <c r="H184" s="133"/>
      <c r="I184" s="134"/>
      <c r="J184" s="135"/>
      <c r="K184" s="135"/>
      <c r="L184" s="132"/>
      <c r="M184" s="132"/>
      <c r="N184" s="132"/>
      <c r="O184" s="138"/>
      <c r="P184" s="139"/>
    </row>
    <row r="185" spans="1:16">
      <c r="A185" s="130"/>
      <c r="C185" s="132"/>
      <c r="D185" s="132"/>
      <c r="E185" s="132"/>
      <c r="F185" s="132"/>
      <c r="G185" s="132"/>
      <c r="H185" s="133"/>
      <c r="I185" s="134"/>
      <c r="J185" s="135"/>
      <c r="K185" s="135"/>
      <c r="L185" s="132"/>
      <c r="M185" s="132"/>
      <c r="N185" s="132"/>
      <c r="O185" s="138"/>
      <c r="P185" s="139"/>
    </row>
    <row r="186" spans="1:16">
      <c r="A186" s="130"/>
      <c r="C186" s="132"/>
      <c r="D186" s="132"/>
      <c r="E186" s="132"/>
      <c r="F186" s="132"/>
      <c r="G186" s="132"/>
      <c r="H186" s="133"/>
      <c r="I186" s="134"/>
      <c r="J186" s="135"/>
      <c r="K186" s="135"/>
      <c r="L186" s="132"/>
      <c r="M186" s="132"/>
      <c r="N186" s="132"/>
      <c r="O186" s="138"/>
      <c r="P186" s="139"/>
    </row>
    <row r="187" spans="1:16">
      <c r="A187" s="130"/>
      <c r="C187" s="132"/>
      <c r="D187" s="132"/>
      <c r="E187" s="132"/>
      <c r="F187" s="132"/>
      <c r="G187" s="132"/>
      <c r="H187" s="133"/>
      <c r="I187" s="134"/>
      <c r="J187" s="135"/>
      <c r="K187" s="135"/>
      <c r="L187" s="132"/>
      <c r="M187" s="132"/>
      <c r="N187" s="132"/>
      <c r="O187" s="138"/>
      <c r="P187" s="139"/>
    </row>
    <row r="188" spans="1:16">
      <c r="A188" s="130"/>
      <c r="C188" s="132"/>
      <c r="D188" s="132"/>
      <c r="E188" s="132"/>
      <c r="F188" s="132"/>
      <c r="G188" s="132"/>
      <c r="H188" s="133"/>
      <c r="I188" s="134"/>
      <c r="J188" s="135"/>
      <c r="K188" s="135"/>
      <c r="L188" s="132"/>
      <c r="M188" s="132"/>
      <c r="N188" s="132"/>
      <c r="O188" s="138"/>
      <c r="P188" s="139"/>
    </row>
    <row r="189" spans="1:16">
      <c r="A189" s="130"/>
      <c r="C189" s="132"/>
      <c r="D189" s="132"/>
      <c r="E189" s="132"/>
      <c r="F189" s="132"/>
      <c r="G189" s="132"/>
      <c r="H189" s="133"/>
      <c r="I189" s="134"/>
      <c r="J189" s="135"/>
      <c r="K189" s="135"/>
      <c r="L189" s="132"/>
      <c r="M189" s="132"/>
      <c r="N189" s="132"/>
      <c r="O189" s="138"/>
      <c r="P189" s="139"/>
    </row>
    <row r="190" spans="1:16">
      <c r="A190" s="130"/>
      <c r="C190" s="132"/>
      <c r="D190" s="132"/>
      <c r="E190" s="132"/>
      <c r="F190" s="132"/>
      <c r="G190" s="132"/>
      <c r="H190" s="133"/>
      <c r="I190" s="134"/>
      <c r="J190" s="135"/>
      <c r="K190" s="135"/>
      <c r="L190" s="132"/>
      <c r="M190" s="132"/>
      <c r="N190" s="132"/>
      <c r="O190" s="138"/>
      <c r="P190" s="139"/>
    </row>
    <row r="191" spans="1:16">
      <c r="A191" s="130"/>
      <c r="C191" s="132"/>
      <c r="D191" s="132"/>
      <c r="E191" s="132"/>
      <c r="F191" s="132"/>
      <c r="G191" s="132"/>
      <c r="H191" s="133"/>
      <c r="I191" s="134"/>
      <c r="J191" s="135"/>
      <c r="K191" s="135"/>
      <c r="L191" s="132"/>
      <c r="M191" s="132"/>
      <c r="N191" s="132"/>
      <c r="O191" s="138"/>
      <c r="P191" s="139"/>
    </row>
    <row r="192" spans="1:16">
      <c r="A192" s="130"/>
      <c r="C192" s="132"/>
      <c r="D192" s="132"/>
      <c r="E192" s="132"/>
      <c r="F192" s="132"/>
      <c r="G192" s="132"/>
      <c r="H192" s="133"/>
      <c r="I192" s="134"/>
      <c r="J192" s="135"/>
      <c r="K192" s="135"/>
      <c r="L192" s="132"/>
      <c r="M192" s="132"/>
      <c r="N192" s="132"/>
      <c r="O192" s="138"/>
      <c r="P192" s="139"/>
    </row>
    <row r="193" spans="1:16">
      <c r="A193" s="130"/>
      <c r="C193" s="132"/>
      <c r="D193" s="132"/>
      <c r="E193" s="132"/>
      <c r="F193" s="132"/>
      <c r="G193" s="132"/>
      <c r="H193" s="133"/>
      <c r="I193" s="134"/>
      <c r="J193" s="135"/>
      <c r="K193" s="135"/>
      <c r="L193" s="132"/>
      <c r="M193" s="132"/>
      <c r="N193" s="132"/>
      <c r="O193" s="138"/>
      <c r="P193" s="139"/>
    </row>
    <row r="194" spans="1:16">
      <c r="A194" s="130"/>
      <c r="C194" s="132"/>
      <c r="D194" s="132"/>
      <c r="E194" s="132"/>
      <c r="F194" s="132"/>
      <c r="G194" s="132"/>
      <c r="H194" s="133"/>
      <c r="I194" s="134"/>
      <c r="J194" s="135"/>
      <c r="K194" s="135"/>
      <c r="L194" s="132"/>
      <c r="M194" s="132"/>
      <c r="N194" s="132"/>
      <c r="O194" s="138"/>
      <c r="P194" s="139"/>
    </row>
    <row r="195" spans="1:16">
      <c r="A195" s="130"/>
      <c r="C195" s="132"/>
      <c r="D195" s="132"/>
      <c r="E195" s="132"/>
      <c r="F195" s="132"/>
      <c r="G195" s="132"/>
      <c r="H195" s="133"/>
      <c r="I195" s="134"/>
      <c r="J195" s="135"/>
      <c r="K195" s="135"/>
      <c r="L195" s="132"/>
      <c r="M195" s="132"/>
      <c r="N195" s="132"/>
      <c r="O195" s="138"/>
      <c r="P195" s="139"/>
    </row>
    <row r="196" spans="1:16">
      <c r="A196" s="130"/>
      <c r="C196" s="132"/>
      <c r="D196" s="132"/>
      <c r="E196" s="132"/>
      <c r="F196" s="132"/>
      <c r="G196" s="132"/>
      <c r="H196" s="133"/>
      <c r="I196" s="134"/>
      <c r="J196" s="135"/>
      <c r="K196" s="135"/>
      <c r="L196" s="132"/>
      <c r="M196" s="132"/>
      <c r="N196" s="132"/>
      <c r="O196" s="138"/>
      <c r="P196" s="139"/>
    </row>
    <row r="197" spans="1:16">
      <c r="A197" s="130"/>
      <c r="C197" s="132"/>
      <c r="D197" s="132"/>
      <c r="E197" s="132"/>
      <c r="F197" s="132"/>
      <c r="G197" s="132"/>
      <c r="H197" s="133"/>
      <c r="I197" s="134"/>
      <c r="J197" s="135"/>
      <c r="K197" s="135"/>
      <c r="L197" s="132"/>
      <c r="M197" s="132"/>
      <c r="N197" s="132"/>
      <c r="O197" s="138"/>
      <c r="P197" s="139"/>
    </row>
    <row r="198" spans="1:16">
      <c r="A198" s="130"/>
      <c r="C198" s="132"/>
      <c r="D198" s="132"/>
      <c r="E198" s="132"/>
      <c r="F198" s="132"/>
      <c r="G198" s="132"/>
      <c r="H198" s="133"/>
      <c r="I198" s="134"/>
      <c r="J198" s="135"/>
      <c r="K198" s="135"/>
      <c r="L198" s="132"/>
      <c r="M198" s="132"/>
      <c r="N198" s="132"/>
      <c r="O198" s="138"/>
      <c r="P198" s="139"/>
    </row>
    <row r="199" spans="1:16">
      <c r="A199" s="130"/>
      <c r="C199" s="132"/>
      <c r="D199" s="132"/>
      <c r="E199" s="132"/>
      <c r="F199" s="132"/>
      <c r="G199" s="132"/>
      <c r="H199" s="133"/>
      <c r="I199" s="134"/>
      <c r="J199" s="135"/>
      <c r="K199" s="135"/>
      <c r="L199" s="132"/>
      <c r="M199" s="132"/>
      <c r="N199" s="132"/>
      <c r="O199" s="138"/>
      <c r="P199" s="139"/>
    </row>
    <row r="200" spans="1:16">
      <c r="A200" s="130"/>
      <c r="C200" s="132"/>
      <c r="D200" s="132"/>
      <c r="E200" s="132"/>
      <c r="F200" s="132"/>
      <c r="G200" s="132"/>
      <c r="H200" s="133"/>
      <c r="I200" s="134"/>
      <c r="J200" s="135"/>
      <c r="K200" s="135"/>
      <c r="L200" s="132"/>
      <c r="M200" s="132"/>
      <c r="N200" s="132"/>
      <c r="O200" s="138"/>
      <c r="P200" s="139"/>
    </row>
    <row r="201" spans="1:16">
      <c r="A201" s="130"/>
      <c r="C201" s="132"/>
      <c r="D201" s="132"/>
      <c r="E201" s="132"/>
      <c r="F201" s="132"/>
      <c r="G201" s="132"/>
      <c r="H201" s="133"/>
      <c r="I201" s="134"/>
      <c r="J201" s="135"/>
      <c r="K201" s="135"/>
      <c r="L201" s="132"/>
      <c r="M201" s="132"/>
      <c r="N201" s="132"/>
      <c r="O201" s="138"/>
      <c r="P201" s="139"/>
    </row>
    <row r="202" spans="1:16">
      <c r="A202" s="130"/>
      <c r="C202" s="132"/>
      <c r="D202" s="132"/>
      <c r="E202" s="132"/>
      <c r="F202" s="132"/>
      <c r="G202" s="132"/>
      <c r="H202" s="133"/>
      <c r="I202" s="134"/>
      <c r="J202" s="135"/>
      <c r="K202" s="135"/>
      <c r="L202" s="132"/>
      <c r="M202" s="132"/>
      <c r="N202" s="132"/>
      <c r="O202" s="138"/>
      <c r="P202" s="139"/>
    </row>
    <row r="203" spans="1:16">
      <c r="A203" s="130"/>
      <c r="C203" s="132"/>
      <c r="D203" s="132"/>
      <c r="E203" s="132"/>
      <c r="F203" s="132"/>
      <c r="G203" s="132"/>
      <c r="H203" s="133"/>
      <c r="I203" s="134"/>
      <c r="J203" s="135"/>
      <c r="K203" s="135"/>
      <c r="L203" s="132"/>
      <c r="M203" s="132"/>
      <c r="N203" s="132"/>
      <c r="O203" s="138"/>
      <c r="P203" s="139"/>
    </row>
    <row r="204" spans="1:16">
      <c r="A204" s="130"/>
      <c r="C204" s="132"/>
      <c r="D204" s="132"/>
      <c r="E204" s="132"/>
      <c r="F204" s="132"/>
      <c r="G204" s="132"/>
      <c r="H204" s="133"/>
      <c r="I204" s="134"/>
      <c r="J204" s="135"/>
      <c r="K204" s="135"/>
      <c r="L204" s="132"/>
      <c r="M204" s="132"/>
      <c r="N204" s="132"/>
      <c r="O204" s="138"/>
      <c r="P204" s="139"/>
    </row>
    <row r="205" spans="1:16">
      <c r="A205" s="130"/>
      <c r="C205" s="132"/>
      <c r="D205" s="132"/>
      <c r="E205" s="132"/>
      <c r="F205" s="132"/>
      <c r="G205" s="132"/>
      <c r="H205" s="133"/>
      <c r="I205" s="134"/>
      <c r="J205" s="135"/>
      <c r="K205" s="135"/>
      <c r="L205" s="132"/>
      <c r="M205" s="132"/>
      <c r="N205" s="132"/>
      <c r="O205" s="138"/>
      <c r="P205" s="139"/>
    </row>
    <row r="206" spans="1:16">
      <c r="A206" s="130"/>
      <c r="C206" s="132"/>
      <c r="D206" s="132"/>
      <c r="E206" s="132"/>
      <c r="F206" s="132"/>
      <c r="G206" s="132"/>
      <c r="H206" s="133"/>
      <c r="I206" s="134"/>
      <c r="J206" s="135"/>
      <c r="K206" s="135"/>
      <c r="L206" s="132"/>
      <c r="M206" s="132"/>
      <c r="N206" s="132"/>
      <c r="O206" s="138"/>
      <c r="P206" s="139"/>
    </row>
    <row r="207" spans="1:16">
      <c r="A207" s="130"/>
      <c r="C207" s="132"/>
      <c r="D207" s="132"/>
      <c r="E207" s="132"/>
      <c r="F207" s="132"/>
      <c r="G207" s="132"/>
      <c r="H207" s="133"/>
      <c r="I207" s="134"/>
      <c r="J207" s="135"/>
      <c r="K207" s="135"/>
      <c r="L207" s="132"/>
      <c r="M207" s="132"/>
      <c r="N207" s="132"/>
      <c r="O207" s="138"/>
      <c r="P207" s="139"/>
    </row>
    <row r="208" spans="1:16">
      <c r="A208" s="130"/>
      <c r="C208" s="132"/>
      <c r="D208" s="132"/>
      <c r="E208" s="132"/>
      <c r="F208" s="132"/>
      <c r="G208" s="132"/>
      <c r="H208" s="133"/>
      <c r="I208" s="134"/>
      <c r="J208" s="135"/>
      <c r="K208" s="135"/>
      <c r="L208" s="132"/>
      <c r="M208" s="132"/>
      <c r="N208" s="132"/>
      <c r="O208" s="138"/>
      <c r="P208" s="139"/>
    </row>
    <row r="209" spans="1:16">
      <c r="A209" s="130"/>
      <c r="C209" s="132"/>
      <c r="D209" s="132"/>
      <c r="E209" s="132"/>
      <c r="F209" s="132"/>
      <c r="G209" s="132"/>
      <c r="H209" s="133"/>
      <c r="I209" s="134"/>
      <c r="J209" s="135"/>
      <c r="K209" s="135"/>
      <c r="L209" s="132"/>
      <c r="M209" s="132"/>
      <c r="N209" s="132"/>
      <c r="O209" s="138"/>
      <c r="P209" s="139"/>
    </row>
    <row r="210" spans="1:16">
      <c r="A210" s="130"/>
      <c r="C210" s="132"/>
      <c r="D210" s="132"/>
      <c r="E210" s="132"/>
      <c r="F210" s="132"/>
      <c r="G210" s="132"/>
      <c r="H210" s="133"/>
      <c r="I210" s="134"/>
      <c r="J210" s="135"/>
      <c r="K210" s="135"/>
      <c r="L210" s="132"/>
      <c r="M210" s="132"/>
      <c r="N210" s="132"/>
      <c r="O210" s="138"/>
      <c r="P210" s="139"/>
    </row>
    <row r="211" spans="1:16">
      <c r="A211" s="130"/>
      <c r="C211" s="132"/>
      <c r="D211" s="132"/>
      <c r="E211" s="132"/>
      <c r="F211" s="132"/>
      <c r="G211" s="132"/>
      <c r="H211" s="133"/>
      <c r="I211" s="134"/>
      <c r="J211" s="135"/>
      <c r="K211" s="135"/>
      <c r="L211" s="132"/>
      <c r="M211" s="132"/>
      <c r="N211" s="132"/>
      <c r="O211" s="138"/>
      <c r="P211" s="139"/>
    </row>
    <row r="212" spans="1:16">
      <c r="A212" s="130"/>
      <c r="C212" s="132"/>
      <c r="D212" s="132"/>
      <c r="E212" s="132"/>
      <c r="F212" s="132"/>
      <c r="G212" s="132"/>
      <c r="H212" s="133"/>
      <c r="I212" s="134"/>
      <c r="J212" s="135"/>
      <c r="K212" s="135"/>
      <c r="L212" s="132"/>
      <c r="M212" s="132"/>
      <c r="N212" s="132"/>
      <c r="O212" s="138"/>
      <c r="P212" s="139"/>
    </row>
    <row r="213" spans="1:16">
      <c r="A213" s="130"/>
      <c r="C213" s="132"/>
      <c r="D213" s="132"/>
      <c r="E213" s="132"/>
      <c r="F213" s="132"/>
      <c r="G213" s="132"/>
      <c r="H213" s="133"/>
      <c r="I213" s="134"/>
      <c r="J213" s="135"/>
      <c r="K213" s="135"/>
      <c r="L213" s="132"/>
      <c r="M213" s="132"/>
      <c r="N213" s="132"/>
      <c r="O213" s="138"/>
      <c r="P213" s="139"/>
    </row>
    <row r="214" spans="1:16">
      <c r="A214" s="130"/>
      <c r="C214" s="132"/>
      <c r="D214" s="132"/>
      <c r="E214" s="132"/>
      <c r="F214" s="132"/>
      <c r="G214" s="132"/>
      <c r="H214" s="133"/>
      <c r="I214" s="134"/>
      <c r="J214" s="135"/>
      <c r="K214" s="135"/>
      <c r="L214" s="132"/>
      <c r="M214" s="132"/>
      <c r="N214" s="132"/>
      <c r="O214" s="138"/>
      <c r="P214" s="139"/>
    </row>
    <row r="215" spans="1:16">
      <c r="A215" s="130"/>
      <c r="C215" s="132"/>
      <c r="D215" s="132"/>
      <c r="E215" s="132"/>
      <c r="F215" s="132"/>
      <c r="G215" s="132"/>
      <c r="H215" s="133"/>
      <c r="I215" s="134"/>
      <c r="J215" s="135"/>
      <c r="K215" s="135"/>
      <c r="L215" s="132"/>
      <c r="M215" s="132"/>
      <c r="N215" s="132"/>
      <c r="O215" s="138"/>
      <c r="P215" s="139"/>
    </row>
    <row r="216" spans="1:16">
      <c r="A216" s="130"/>
      <c r="C216" s="132"/>
      <c r="D216" s="132"/>
      <c r="E216" s="132"/>
      <c r="F216" s="132"/>
      <c r="G216" s="132"/>
      <c r="H216" s="133"/>
      <c r="I216" s="134"/>
      <c r="J216" s="135"/>
      <c r="K216" s="135"/>
      <c r="L216" s="132"/>
      <c r="M216" s="132"/>
      <c r="N216" s="132"/>
      <c r="O216" s="138"/>
      <c r="P216" s="139"/>
    </row>
    <row r="217" spans="1:16">
      <c r="A217" s="130"/>
      <c r="C217" s="132"/>
      <c r="D217" s="132"/>
      <c r="E217" s="132"/>
      <c r="F217" s="132"/>
      <c r="G217" s="132"/>
      <c r="H217" s="133"/>
      <c r="I217" s="134"/>
      <c r="J217" s="135"/>
      <c r="K217" s="135"/>
      <c r="L217" s="132"/>
      <c r="M217" s="132"/>
      <c r="N217" s="132"/>
      <c r="O217" s="138"/>
      <c r="P217" s="139"/>
    </row>
    <row r="218" spans="1:16">
      <c r="A218" s="130"/>
      <c r="C218" s="132"/>
      <c r="D218" s="132"/>
      <c r="E218" s="132"/>
      <c r="F218" s="132"/>
      <c r="G218" s="132"/>
      <c r="H218" s="133"/>
      <c r="I218" s="134"/>
      <c r="J218" s="135"/>
      <c r="K218" s="135"/>
      <c r="L218" s="132"/>
      <c r="M218" s="132"/>
      <c r="N218" s="132"/>
      <c r="O218" s="138"/>
      <c r="P218" s="139"/>
    </row>
    <row r="219" spans="1:16">
      <c r="A219" s="130"/>
      <c r="C219" s="132"/>
      <c r="D219" s="132"/>
      <c r="E219" s="132"/>
      <c r="F219" s="132"/>
      <c r="G219" s="132"/>
      <c r="H219" s="133"/>
      <c r="I219" s="134"/>
      <c r="J219" s="135"/>
      <c r="K219" s="135"/>
      <c r="L219" s="132"/>
      <c r="M219" s="132"/>
      <c r="N219" s="132"/>
      <c r="O219" s="138"/>
      <c r="P219" s="139"/>
    </row>
    <row r="220" spans="1:16">
      <c r="A220" s="130"/>
      <c r="C220" s="132"/>
      <c r="D220" s="132"/>
      <c r="E220" s="132"/>
      <c r="F220" s="132"/>
      <c r="G220" s="132"/>
      <c r="H220" s="133"/>
      <c r="I220" s="134"/>
      <c r="J220" s="135"/>
      <c r="K220" s="135"/>
      <c r="L220" s="132"/>
      <c r="M220" s="132"/>
      <c r="N220" s="132"/>
      <c r="O220" s="138"/>
      <c r="P220" s="139"/>
    </row>
    <row r="221" spans="1:16">
      <c r="A221" s="130"/>
      <c r="C221" s="132"/>
      <c r="D221" s="132"/>
      <c r="E221" s="132"/>
      <c r="F221" s="132"/>
      <c r="G221" s="132"/>
      <c r="H221" s="133"/>
      <c r="I221" s="134"/>
      <c r="J221" s="135"/>
      <c r="K221" s="135"/>
      <c r="L221" s="132"/>
      <c r="M221" s="132"/>
      <c r="N221" s="132"/>
      <c r="O221" s="138"/>
      <c r="P221" s="139"/>
    </row>
    <row r="222" spans="1:16">
      <c r="A222" s="130"/>
      <c r="C222" s="132"/>
      <c r="D222" s="132"/>
      <c r="E222" s="132"/>
      <c r="F222" s="132"/>
      <c r="G222" s="132"/>
      <c r="H222" s="133"/>
      <c r="I222" s="134"/>
      <c r="J222" s="135"/>
      <c r="K222" s="135"/>
      <c r="L222" s="132"/>
      <c r="M222" s="132"/>
      <c r="N222" s="132"/>
      <c r="O222" s="138"/>
      <c r="P222" s="139"/>
    </row>
    <row r="223" spans="1:16">
      <c r="A223" s="130"/>
      <c r="C223" s="132"/>
      <c r="D223" s="132"/>
      <c r="E223" s="132"/>
      <c r="F223" s="132"/>
      <c r="G223" s="132"/>
      <c r="H223" s="133"/>
      <c r="I223" s="134"/>
      <c r="J223" s="135"/>
      <c r="K223" s="135"/>
      <c r="L223" s="132"/>
      <c r="M223" s="132"/>
      <c r="N223" s="132"/>
      <c r="O223" s="138"/>
      <c r="P223" s="139"/>
    </row>
    <row r="224" spans="1:16">
      <c r="A224" s="130"/>
      <c r="C224" s="132"/>
      <c r="D224" s="132"/>
      <c r="E224" s="132"/>
      <c r="F224" s="132"/>
      <c r="G224" s="132"/>
      <c r="H224" s="133"/>
      <c r="I224" s="134"/>
      <c r="J224" s="135"/>
      <c r="K224" s="135"/>
      <c r="L224" s="132"/>
      <c r="M224" s="132"/>
      <c r="N224" s="132"/>
      <c r="O224" s="138"/>
      <c r="P224" s="139"/>
    </row>
    <row r="225" spans="1:16">
      <c r="A225" s="130"/>
      <c r="C225" s="132"/>
      <c r="D225" s="132"/>
      <c r="E225" s="132"/>
      <c r="F225" s="132"/>
      <c r="G225" s="132"/>
      <c r="H225" s="133"/>
      <c r="I225" s="134"/>
      <c r="J225" s="135"/>
      <c r="K225" s="135"/>
      <c r="L225" s="132"/>
      <c r="M225" s="132"/>
      <c r="N225" s="132"/>
      <c r="O225" s="138"/>
      <c r="P225" s="139"/>
    </row>
    <row r="226" spans="1:16">
      <c r="A226" s="130"/>
      <c r="C226" s="132"/>
      <c r="D226" s="132"/>
      <c r="E226" s="132"/>
      <c r="F226" s="132"/>
      <c r="G226" s="132"/>
      <c r="H226" s="133"/>
      <c r="I226" s="134"/>
      <c r="J226" s="135"/>
      <c r="K226" s="135"/>
      <c r="L226" s="132"/>
      <c r="M226" s="132"/>
      <c r="N226" s="132"/>
      <c r="O226" s="138"/>
      <c r="P226" s="139"/>
    </row>
    <row r="227" spans="1:16">
      <c r="A227" s="130"/>
      <c r="C227" s="132"/>
      <c r="D227" s="132"/>
      <c r="E227" s="132"/>
      <c r="F227" s="132"/>
      <c r="G227" s="132"/>
      <c r="H227" s="133"/>
      <c r="I227" s="134"/>
      <c r="J227" s="135"/>
      <c r="K227" s="135"/>
      <c r="L227" s="132"/>
      <c r="M227" s="132"/>
      <c r="N227" s="132"/>
      <c r="O227" s="138"/>
      <c r="P227" s="139"/>
    </row>
    <row r="228" spans="1:16">
      <c r="A228" s="130"/>
      <c r="C228" s="132"/>
      <c r="D228" s="132"/>
      <c r="E228" s="132"/>
      <c r="F228" s="132"/>
      <c r="G228" s="132"/>
      <c r="H228" s="133"/>
      <c r="I228" s="134"/>
      <c r="J228" s="135"/>
      <c r="K228" s="135"/>
      <c r="L228" s="132"/>
      <c r="M228" s="132"/>
      <c r="N228" s="132"/>
      <c r="O228" s="138"/>
      <c r="P228" s="139"/>
    </row>
    <row r="229" spans="1:16">
      <c r="A229" s="130"/>
      <c r="C229" s="132"/>
      <c r="D229" s="132"/>
      <c r="E229" s="132"/>
      <c r="F229" s="132"/>
      <c r="G229" s="132"/>
      <c r="H229" s="133"/>
      <c r="I229" s="134"/>
      <c r="J229" s="135"/>
      <c r="K229" s="135"/>
      <c r="L229" s="132"/>
      <c r="M229" s="132"/>
      <c r="N229" s="132"/>
      <c r="O229" s="138"/>
      <c r="P229" s="139"/>
    </row>
    <row r="230" spans="1:16">
      <c r="A230" s="130"/>
      <c r="C230" s="132"/>
      <c r="D230" s="132"/>
      <c r="E230" s="132"/>
      <c r="F230" s="132"/>
      <c r="G230" s="132"/>
      <c r="H230" s="133"/>
      <c r="I230" s="134"/>
      <c r="J230" s="135"/>
      <c r="K230" s="135"/>
      <c r="L230" s="132"/>
      <c r="M230" s="132"/>
      <c r="N230" s="132"/>
      <c r="O230" s="138"/>
      <c r="P230" s="139"/>
    </row>
    <row r="231" spans="1:16">
      <c r="A231" s="130"/>
      <c r="C231" s="132"/>
      <c r="D231" s="132"/>
      <c r="E231" s="132"/>
      <c r="F231" s="132"/>
      <c r="G231" s="132"/>
      <c r="H231" s="133"/>
      <c r="I231" s="134"/>
      <c r="J231" s="135"/>
      <c r="K231" s="135"/>
      <c r="L231" s="132"/>
      <c r="M231" s="132"/>
      <c r="N231" s="132"/>
      <c r="O231" s="138"/>
      <c r="P231" s="139"/>
    </row>
    <row r="232" spans="1:16">
      <c r="A232" s="130"/>
      <c r="C232" s="132"/>
      <c r="D232" s="132"/>
      <c r="E232" s="132"/>
      <c r="F232" s="132"/>
      <c r="G232" s="132"/>
      <c r="H232" s="133"/>
      <c r="I232" s="134"/>
      <c r="J232" s="135"/>
      <c r="K232" s="135"/>
      <c r="L232" s="132"/>
      <c r="M232" s="132"/>
      <c r="N232" s="132"/>
      <c r="O232" s="138"/>
      <c r="P232" s="139"/>
    </row>
    <row r="233" spans="1:16">
      <c r="A233" s="130"/>
      <c r="C233" s="132"/>
      <c r="D233" s="132"/>
      <c r="E233" s="132"/>
      <c r="F233" s="132"/>
      <c r="G233" s="132"/>
      <c r="H233" s="133"/>
      <c r="I233" s="134"/>
      <c r="J233" s="135"/>
      <c r="K233" s="135"/>
      <c r="L233" s="132"/>
      <c r="M233" s="132"/>
      <c r="N233" s="132"/>
      <c r="O233" s="138"/>
      <c r="P233" s="139"/>
    </row>
    <row r="234" spans="1:16">
      <c r="A234" s="130"/>
      <c r="C234" s="132"/>
      <c r="D234" s="132"/>
      <c r="E234" s="132"/>
      <c r="F234" s="132"/>
      <c r="G234" s="132"/>
      <c r="H234" s="133"/>
      <c r="I234" s="134"/>
      <c r="J234" s="135"/>
      <c r="K234" s="135"/>
      <c r="L234" s="132"/>
      <c r="M234" s="132"/>
      <c r="N234" s="132"/>
      <c r="O234" s="138"/>
      <c r="P234" s="139"/>
    </row>
    <row r="235" spans="1:16">
      <c r="A235" s="130"/>
      <c r="C235" s="132"/>
      <c r="D235" s="132"/>
      <c r="E235" s="132"/>
      <c r="F235" s="132"/>
      <c r="G235" s="132"/>
      <c r="H235" s="133"/>
      <c r="I235" s="134"/>
      <c r="J235" s="135"/>
      <c r="K235" s="135"/>
      <c r="L235" s="132"/>
      <c r="M235" s="132"/>
      <c r="N235" s="132"/>
      <c r="O235" s="138"/>
      <c r="P235" s="139"/>
    </row>
    <row r="236" spans="1:16">
      <c r="A236" s="130"/>
      <c r="C236" s="132"/>
      <c r="D236" s="132"/>
      <c r="E236" s="132"/>
      <c r="F236" s="132"/>
      <c r="G236" s="132"/>
      <c r="H236" s="133"/>
      <c r="I236" s="134"/>
      <c r="J236" s="135"/>
      <c r="K236" s="135"/>
      <c r="L236" s="132"/>
      <c r="M236" s="132"/>
      <c r="N236" s="132"/>
      <c r="O236" s="138"/>
      <c r="P236" s="139"/>
    </row>
    <row r="237" spans="1:16">
      <c r="A237" s="130"/>
      <c r="C237" s="132"/>
      <c r="D237" s="132"/>
      <c r="E237" s="132"/>
      <c r="F237" s="132"/>
      <c r="G237" s="132"/>
      <c r="H237" s="133"/>
      <c r="I237" s="134"/>
      <c r="J237" s="135"/>
      <c r="K237" s="135"/>
      <c r="L237" s="132"/>
      <c r="M237" s="132"/>
      <c r="N237" s="132"/>
      <c r="O237" s="138"/>
      <c r="P237" s="139"/>
    </row>
    <row r="238" spans="1:16">
      <c r="A238" s="130"/>
      <c r="C238" s="132"/>
      <c r="D238" s="132"/>
      <c r="E238" s="132"/>
      <c r="F238" s="132"/>
      <c r="G238" s="132"/>
      <c r="H238" s="133"/>
      <c r="I238" s="134"/>
      <c r="J238" s="135"/>
      <c r="K238" s="135"/>
      <c r="L238" s="132"/>
      <c r="M238" s="132"/>
      <c r="N238" s="132"/>
      <c r="O238" s="138"/>
      <c r="P238" s="139"/>
    </row>
    <row r="239" spans="1:16">
      <c r="A239" s="130"/>
      <c r="C239" s="132"/>
      <c r="D239" s="132"/>
      <c r="E239" s="132"/>
      <c r="F239" s="132"/>
      <c r="G239" s="132"/>
      <c r="H239" s="133"/>
      <c r="I239" s="134"/>
      <c r="J239" s="135"/>
      <c r="K239" s="135"/>
      <c r="L239" s="132"/>
      <c r="M239" s="132"/>
      <c r="N239" s="132"/>
      <c r="O239" s="138"/>
      <c r="P239" s="139"/>
    </row>
    <row r="240" spans="1:16">
      <c r="A240" s="130"/>
      <c r="C240" s="132"/>
      <c r="D240" s="132"/>
      <c r="E240" s="132"/>
      <c r="F240" s="132"/>
      <c r="G240" s="132"/>
      <c r="H240" s="133"/>
      <c r="I240" s="134"/>
      <c r="J240" s="135"/>
      <c r="K240" s="135"/>
      <c r="L240" s="132"/>
      <c r="M240" s="132"/>
      <c r="N240" s="132"/>
      <c r="O240" s="138"/>
      <c r="P240" s="139"/>
    </row>
    <row r="241" spans="1:16">
      <c r="A241" s="130"/>
      <c r="C241" s="132"/>
      <c r="D241" s="132"/>
      <c r="E241" s="132"/>
      <c r="F241" s="132"/>
      <c r="G241" s="132"/>
      <c r="H241" s="133"/>
      <c r="I241" s="134"/>
      <c r="J241" s="135"/>
      <c r="K241" s="135"/>
      <c r="L241" s="132"/>
      <c r="M241" s="132"/>
      <c r="N241" s="132"/>
      <c r="O241" s="138"/>
      <c r="P241" s="139"/>
    </row>
    <row r="242" spans="1:16">
      <c r="A242" s="130"/>
      <c r="C242" s="132"/>
      <c r="D242" s="132"/>
      <c r="E242" s="132"/>
      <c r="F242" s="132"/>
      <c r="G242" s="132"/>
      <c r="H242" s="133"/>
      <c r="I242" s="134"/>
      <c r="J242" s="135"/>
      <c r="K242" s="135"/>
      <c r="L242" s="132"/>
      <c r="M242" s="132"/>
      <c r="N242" s="132"/>
      <c r="O242" s="138"/>
      <c r="P242" s="139"/>
    </row>
    <row r="243" spans="1:16">
      <c r="A243" s="130"/>
      <c r="C243" s="132"/>
      <c r="D243" s="132"/>
      <c r="E243" s="132"/>
      <c r="F243" s="132"/>
      <c r="G243" s="132"/>
      <c r="H243" s="133"/>
      <c r="I243" s="134"/>
      <c r="J243" s="135"/>
      <c r="K243" s="135"/>
      <c r="L243" s="132"/>
      <c r="M243" s="132"/>
      <c r="N243" s="132"/>
      <c r="O243" s="138"/>
      <c r="P243" s="139"/>
    </row>
    <row r="244" spans="1:16">
      <c r="A244" s="130"/>
      <c r="C244" s="132"/>
      <c r="D244" s="132"/>
      <c r="E244" s="132"/>
      <c r="F244" s="132"/>
      <c r="G244" s="132"/>
      <c r="H244" s="133"/>
      <c r="I244" s="134"/>
      <c r="J244" s="135"/>
      <c r="K244" s="135"/>
      <c r="L244" s="132"/>
      <c r="M244" s="132"/>
      <c r="N244" s="132"/>
      <c r="O244" s="138"/>
      <c r="P244" s="139"/>
    </row>
    <row r="245" spans="1:16">
      <c r="A245" s="130"/>
      <c r="C245" s="132"/>
      <c r="D245" s="132"/>
      <c r="E245" s="132"/>
      <c r="F245" s="132"/>
      <c r="G245" s="132"/>
      <c r="H245" s="133"/>
      <c r="I245" s="134"/>
      <c r="J245" s="135"/>
      <c r="K245" s="135"/>
      <c r="L245" s="132"/>
      <c r="M245" s="132"/>
      <c r="N245" s="132"/>
      <c r="O245" s="138"/>
      <c r="P245" s="139"/>
    </row>
    <row r="246" spans="1:16">
      <c r="A246" s="130"/>
      <c r="C246" s="132"/>
      <c r="D246" s="132"/>
      <c r="E246" s="132"/>
      <c r="F246" s="132"/>
      <c r="G246" s="132"/>
      <c r="H246" s="133"/>
      <c r="I246" s="134"/>
      <c r="J246" s="135"/>
      <c r="K246" s="135"/>
      <c r="L246" s="132"/>
      <c r="M246" s="132"/>
      <c r="N246" s="132"/>
      <c r="O246" s="138"/>
      <c r="P246" s="139"/>
    </row>
    <row r="247" spans="1:16">
      <c r="A247" s="130"/>
      <c r="C247" s="132"/>
      <c r="D247" s="132"/>
      <c r="E247" s="132"/>
      <c r="F247" s="132"/>
      <c r="G247" s="132"/>
      <c r="H247" s="133"/>
      <c r="I247" s="134"/>
      <c r="J247" s="135"/>
      <c r="K247" s="135"/>
      <c r="L247" s="132"/>
      <c r="M247" s="132"/>
      <c r="N247" s="132"/>
      <c r="O247" s="138"/>
      <c r="P247" s="139"/>
    </row>
    <row r="248" spans="1:16">
      <c r="A248" s="130"/>
      <c r="C248" s="132"/>
      <c r="D248" s="132"/>
      <c r="E248" s="132"/>
      <c r="F248" s="132"/>
      <c r="G248" s="132"/>
      <c r="H248" s="133"/>
      <c r="I248" s="134"/>
      <c r="J248" s="135"/>
      <c r="K248" s="135"/>
      <c r="L248" s="132"/>
      <c r="M248" s="132"/>
      <c r="N248" s="132"/>
      <c r="O248" s="138"/>
      <c r="P248" s="139"/>
    </row>
    <row r="249" spans="1:16">
      <c r="A249" s="130"/>
      <c r="C249" s="132"/>
      <c r="D249" s="132"/>
      <c r="E249" s="132"/>
      <c r="F249" s="132"/>
      <c r="G249" s="132"/>
      <c r="H249" s="133"/>
      <c r="I249" s="134"/>
      <c r="J249" s="135"/>
      <c r="K249" s="135"/>
      <c r="L249" s="132"/>
      <c r="M249" s="132"/>
      <c r="N249" s="132"/>
      <c r="O249" s="138"/>
      <c r="P249" s="139"/>
    </row>
    <row r="250" spans="1:16">
      <c r="A250" s="130"/>
      <c r="C250" s="132"/>
      <c r="D250" s="132"/>
      <c r="E250" s="132"/>
      <c r="F250" s="132"/>
      <c r="G250" s="132"/>
      <c r="H250" s="133"/>
      <c r="I250" s="134"/>
      <c r="J250" s="135"/>
      <c r="K250" s="135"/>
      <c r="L250" s="132"/>
      <c r="M250" s="132"/>
      <c r="N250" s="132"/>
      <c r="O250" s="138"/>
      <c r="P250" s="139"/>
    </row>
    <row r="251" spans="1:16">
      <c r="A251" s="130"/>
      <c r="C251" s="132"/>
      <c r="D251" s="132"/>
      <c r="E251" s="132"/>
      <c r="F251" s="132"/>
      <c r="G251" s="132"/>
      <c r="H251" s="133"/>
      <c r="I251" s="134"/>
      <c r="J251" s="135"/>
      <c r="K251" s="135"/>
      <c r="L251" s="132"/>
      <c r="M251" s="132"/>
      <c r="N251" s="132"/>
      <c r="O251" s="138"/>
      <c r="P251" s="139"/>
    </row>
    <row r="252" spans="1:16">
      <c r="A252" s="130"/>
      <c r="C252" s="132"/>
      <c r="D252" s="132"/>
      <c r="E252" s="132"/>
      <c r="F252" s="132"/>
      <c r="G252" s="132"/>
      <c r="H252" s="133"/>
      <c r="I252" s="134"/>
      <c r="J252" s="135"/>
      <c r="K252" s="135"/>
      <c r="L252" s="132"/>
      <c r="M252" s="132"/>
      <c r="N252" s="132"/>
      <c r="O252" s="138"/>
      <c r="P252" s="139"/>
    </row>
    <row r="253" spans="1:16">
      <c r="A253" s="130"/>
      <c r="C253" s="132"/>
      <c r="D253" s="132"/>
      <c r="E253" s="132"/>
      <c r="F253" s="132"/>
      <c r="G253" s="132"/>
      <c r="H253" s="133"/>
      <c r="I253" s="134"/>
      <c r="J253" s="135"/>
      <c r="K253" s="135"/>
      <c r="L253" s="132"/>
      <c r="M253" s="132"/>
      <c r="N253" s="132"/>
      <c r="O253" s="138"/>
      <c r="P253" s="139"/>
    </row>
    <row r="254" spans="1:16">
      <c r="A254" s="130"/>
      <c r="C254" s="132"/>
      <c r="D254" s="132"/>
      <c r="E254" s="132"/>
      <c r="F254" s="132"/>
      <c r="G254" s="132"/>
      <c r="H254" s="133"/>
      <c r="I254" s="134"/>
      <c r="J254" s="135"/>
      <c r="K254" s="135"/>
      <c r="L254" s="132"/>
      <c r="M254" s="132"/>
      <c r="N254" s="132"/>
      <c r="O254" s="138"/>
      <c r="P254" s="139"/>
    </row>
    <row r="255" spans="1:16">
      <c r="A255" s="130"/>
      <c r="C255" s="132"/>
      <c r="D255" s="132"/>
      <c r="E255" s="132"/>
      <c r="F255" s="132"/>
      <c r="G255" s="132"/>
      <c r="H255" s="133"/>
      <c r="I255" s="134"/>
      <c r="J255" s="135"/>
      <c r="K255" s="135"/>
      <c r="L255" s="132"/>
      <c r="M255" s="132"/>
      <c r="N255" s="132"/>
      <c r="O255" s="138"/>
      <c r="P255" s="139"/>
    </row>
    <row r="256" spans="1:16">
      <c r="A256" s="130"/>
      <c r="C256" s="132"/>
      <c r="D256" s="132"/>
      <c r="E256" s="132"/>
      <c r="F256" s="132"/>
      <c r="G256" s="132"/>
      <c r="H256" s="133"/>
      <c r="I256" s="134"/>
      <c r="J256" s="135"/>
      <c r="K256" s="135"/>
      <c r="L256" s="132"/>
      <c r="M256" s="132"/>
      <c r="N256" s="132"/>
      <c r="O256" s="138"/>
      <c r="P256" s="139"/>
    </row>
    <row r="257" spans="1:16">
      <c r="A257" s="130"/>
      <c r="C257" s="132"/>
      <c r="D257" s="132"/>
      <c r="E257" s="132"/>
      <c r="F257" s="132"/>
      <c r="G257" s="132"/>
      <c r="H257" s="133"/>
      <c r="I257" s="134"/>
      <c r="J257" s="135"/>
      <c r="K257" s="135"/>
      <c r="L257" s="132"/>
      <c r="M257" s="132"/>
      <c r="N257" s="132"/>
      <c r="O257" s="138"/>
      <c r="P257" s="139"/>
    </row>
    <row r="258" spans="1:16">
      <c r="A258" s="130"/>
      <c r="C258" s="132"/>
      <c r="D258" s="132"/>
      <c r="E258" s="132"/>
      <c r="F258" s="132"/>
      <c r="G258" s="132"/>
      <c r="H258" s="133"/>
      <c r="I258" s="134"/>
      <c r="J258" s="135"/>
      <c r="K258" s="135"/>
      <c r="L258" s="132"/>
      <c r="M258" s="132"/>
      <c r="N258" s="132"/>
      <c r="O258" s="138"/>
      <c r="P258" s="139"/>
    </row>
    <row r="259" spans="1:16">
      <c r="A259" s="130"/>
      <c r="C259" s="132"/>
      <c r="D259" s="132"/>
      <c r="E259" s="132"/>
      <c r="F259" s="132"/>
      <c r="G259" s="132"/>
      <c r="H259" s="133"/>
      <c r="I259" s="134"/>
      <c r="J259" s="135"/>
      <c r="K259" s="135"/>
      <c r="L259" s="132"/>
      <c r="M259" s="132"/>
      <c r="N259" s="132"/>
      <c r="O259" s="138"/>
      <c r="P259" s="139"/>
    </row>
    <row r="260" spans="1:16">
      <c r="A260" s="130"/>
      <c r="C260" s="132"/>
      <c r="D260" s="132"/>
      <c r="E260" s="132"/>
      <c r="F260" s="132"/>
      <c r="G260" s="132"/>
      <c r="H260" s="133"/>
      <c r="I260" s="134"/>
      <c r="J260" s="135"/>
      <c r="K260" s="135"/>
      <c r="L260" s="132"/>
      <c r="M260" s="132"/>
      <c r="N260" s="132"/>
      <c r="O260" s="138"/>
      <c r="P260" s="139"/>
    </row>
    <row r="261" spans="1:16">
      <c r="A261" s="130"/>
      <c r="C261" s="132"/>
      <c r="D261" s="132"/>
      <c r="E261" s="132"/>
      <c r="F261" s="132"/>
      <c r="G261" s="132"/>
      <c r="H261" s="133"/>
      <c r="I261" s="134"/>
      <c r="J261" s="135"/>
      <c r="K261" s="135"/>
      <c r="L261" s="132"/>
      <c r="M261" s="132"/>
      <c r="N261" s="132"/>
      <c r="O261" s="138"/>
      <c r="P261" s="139"/>
    </row>
    <row r="262" spans="1:16">
      <c r="A262" s="130"/>
      <c r="C262" s="132"/>
      <c r="D262" s="132"/>
      <c r="E262" s="132"/>
      <c r="F262" s="132"/>
      <c r="G262" s="132"/>
      <c r="H262" s="133"/>
      <c r="I262" s="134"/>
      <c r="J262" s="135"/>
      <c r="K262" s="135"/>
      <c r="L262" s="132"/>
      <c r="M262" s="132"/>
      <c r="N262" s="132"/>
      <c r="O262" s="138"/>
      <c r="P262" s="139"/>
    </row>
    <row r="263" spans="1:16">
      <c r="A263" s="130"/>
      <c r="C263" s="132"/>
      <c r="D263" s="132"/>
      <c r="E263" s="132"/>
      <c r="F263" s="132"/>
      <c r="G263" s="132"/>
      <c r="H263" s="133"/>
      <c r="I263" s="134"/>
      <c r="J263" s="135"/>
      <c r="K263" s="135"/>
      <c r="L263" s="132"/>
      <c r="M263" s="132"/>
      <c r="N263" s="132"/>
      <c r="O263" s="138"/>
      <c r="P263" s="139"/>
    </row>
    <row r="264" spans="1:16">
      <c r="A264" s="130"/>
      <c r="C264" s="132"/>
      <c r="D264" s="132"/>
      <c r="E264" s="132"/>
      <c r="F264" s="132"/>
      <c r="G264" s="132"/>
      <c r="H264" s="133"/>
      <c r="I264" s="134"/>
      <c r="J264" s="135"/>
      <c r="K264" s="135"/>
      <c r="L264" s="132"/>
      <c r="M264" s="132"/>
      <c r="N264" s="132"/>
      <c r="O264" s="138"/>
      <c r="P264" s="139"/>
    </row>
    <row r="265" spans="1:16">
      <c r="A265" s="130"/>
      <c r="C265" s="132"/>
      <c r="D265" s="132"/>
      <c r="E265" s="132"/>
      <c r="F265" s="132"/>
      <c r="G265" s="132"/>
      <c r="H265" s="133"/>
      <c r="I265" s="134"/>
      <c r="J265" s="135"/>
      <c r="K265" s="135"/>
      <c r="L265" s="132"/>
      <c r="M265" s="132"/>
      <c r="N265" s="132"/>
      <c r="O265" s="138"/>
      <c r="P265" s="139"/>
    </row>
    <row r="266" spans="1:16">
      <c r="A266" s="130"/>
      <c r="C266" s="132"/>
      <c r="D266" s="132"/>
      <c r="E266" s="132"/>
      <c r="F266" s="132"/>
      <c r="G266" s="132"/>
      <c r="H266" s="133"/>
      <c r="I266" s="134"/>
      <c r="J266" s="135"/>
      <c r="K266" s="135"/>
      <c r="L266" s="132"/>
      <c r="M266" s="132"/>
      <c r="N266" s="132"/>
      <c r="O266" s="138"/>
      <c r="P266" s="139"/>
    </row>
    <row r="267" spans="1:16">
      <c r="A267" s="130"/>
      <c r="C267" s="132"/>
      <c r="D267" s="132"/>
      <c r="E267" s="132"/>
      <c r="F267" s="132"/>
      <c r="G267" s="132"/>
      <c r="H267" s="133"/>
      <c r="I267" s="134"/>
      <c r="J267" s="135"/>
      <c r="K267" s="135"/>
      <c r="L267" s="132"/>
      <c r="M267" s="132"/>
      <c r="N267" s="132"/>
      <c r="O267" s="138"/>
      <c r="P267" s="139"/>
    </row>
    <row r="268" spans="1:16">
      <c r="A268" s="130"/>
      <c r="C268" s="132"/>
      <c r="D268" s="132"/>
      <c r="E268" s="132"/>
      <c r="F268" s="132"/>
      <c r="G268" s="132"/>
      <c r="H268" s="133"/>
      <c r="I268" s="134"/>
      <c r="J268" s="135"/>
      <c r="K268" s="135"/>
      <c r="L268" s="132"/>
      <c r="M268" s="132"/>
      <c r="N268" s="132"/>
      <c r="O268" s="138"/>
      <c r="P268" s="139"/>
    </row>
    <row r="269" spans="1:16">
      <c r="A269" s="130"/>
      <c r="C269" s="132"/>
      <c r="D269" s="132"/>
      <c r="E269" s="132"/>
      <c r="F269" s="132"/>
      <c r="G269" s="132"/>
      <c r="H269" s="133"/>
      <c r="I269" s="134"/>
      <c r="J269" s="135"/>
      <c r="K269" s="135"/>
      <c r="L269" s="132"/>
      <c r="M269" s="132"/>
      <c r="N269" s="132"/>
      <c r="O269" s="138"/>
      <c r="P269" s="139"/>
    </row>
    <row r="270" spans="1:16">
      <c r="A270" s="130"/>
      <c r="C270" s="132"/>
      <c r="D270" s="132"/>
      <c r="E270" s="132"/>
      <c r="F270" s="132"/>
      <c r="G270" s="132"/>
      <c r="H270" s="133"/>
      <c r="I270" s="134"/>
      <c r="J270" s="135"/>
      <c r="K270" s="135"/>
      <c r="L270" s="132"/>
      <c r="M270" s="132"/>
      <c r="N270" s="132"/>
      <c r="O270" s="138"/>
      <c r="P270" s="139"/>
    </row>
    <row r="271" spans="1:16">
      <c r="A271" s="130"/>
      <c r="C271" s="132"/>
      <c r="D271" s="132"/>
      <c r="E271" s="132"/>
      <c r="F271" s="132"/>
      <c r="G271" s="132"/>
      <c r="H271" s="133"/>
      <c r="I271" s="134"/>
      <c r="J271" s="135"/>
      <c r="K271" s="135"/>
      <c r="L271" s="132"/>
      <c r="M271" s="132"/>
      <c r="N271" s="132"/>
      <c r="O271" s="138"/>
      <c r="P271" s="139"/>
    </row>
    <row r="272" spans="1:16">
      <c r="A272" s="130"/>
      <c r="C272" s="132"/>
      <c r="D272" s="132"/>
      <c r="E272" s="132"/>
      <c r="F272" s="132"/>
      <c r="G272" s="132"/>
      <c r="H272" s="133"/>
      <c r="I272" s="134"/>
      <c r="J272" s="135"/>
      <c r="K272" s="135"/>
      <c r="L272" s="132"/>
      <c r="M272" s="132"/>
      <c r="N272" s="132"/>
      <c r="O272" s="138"/>
      <c r="P272" s="139"/>
    </row>
    <row r="273" spans="1:16">
      <c r="A273" s="130"/>
      <c r="C273" s="132"/>
      <c r="D273" s="132"/>
      <c r="E273" s="132"/>
      <c r="F273" s="132"/>
      <c r="G273" s="132"/>
      <c r="H273" s="133"/>
      <c r="I273" s="134"/>
      <c r="J273" s="135"/>
      <c r="K273" s="135"/>
      <c r="L273" s="132"/>
      <c r="M273" s="132"/>
      <c r="N273" s="132"/>
      <c r="O273" s="138"/>
      <c r="P273" s="139"/>
    </row>
    <row r="274" spans="1:16">
      <c r="A274" s="130"/>
      <c r="C274" s="132"/>
      <c r="D274" s="132"/>
      <c r="E274" s="132"/>
      <c r="F274" s="132"/>
      <c r="G274" s="132"/>
      <c r="H274" s="133"/>
      <c r="I274" s="134"/>
      <c r="J274" s="135"/>
      <c r="K274" s="135"/>
      <c r="L274" s="132"/>
      <c r="M274" s="132"/>
      <c r="N274" s="132"/>
      <c r="O274" s="138"/>
      <c r="P274" s="139"/>
    </row>
    <row r="275" spans="1:16">
      <c r="A275" s="130"/>
      <c r="C275" s="132"/>
      <c r="D275" s="132"/>
      <c r="E275" s="132"/>
      <c r="F275" s="132"/>
      <c r="G275" s="132"/>
      <c r="H275" s="133"/>
      <c r="I275" s="134"/>
      <c r="J275" s="135"/>
      <c r="K275" s="135"/>
      <c r="L275" s="132"/>
      <c r="M275" s="132"/>
      <c r="N275" s="132"/>
      <c r="O275" s="138"/>
      <c r="P275" s="139"/>
    </row>
    <row r="276" spans="1:16">
      <c r="A276" s="130"/>
      <c r="C276" s="132"/>
      <c r="D276" s="132"/>
      <c r="E276" s="132"/>
      <c r="F276" s="132"/>
      <c r="G276" s="132"/>
      <c r="H276" s="133"/>
      <c r="I276" s="134"/>
      <c r="J276" s="135"/>
      <c r="K276" s="135"/>
      <c r="L276" s="132"/>
      <c r="M276" s="132"/>
      <c r="N276" s="132"/>
      <c r="O276" s="138"/>
      <c r="P276" s="139"/>
    </row>
    <row r="277" spans="1:16">
      <c r="A277" s="130"/>
      <c r="C277" s="132"/>
      <c r="D277" s="132"/>
      <c r="E277" s="132"/>
      <c r="F277" s="132"/>
      <c r="G277" s="132"/>
      <c r="H277" s="133"/>
      <c r="I277" s="134"/>
      <c r="J277" s="135"/>
      <c r="K277" s="135"/>
      <c r="L277" s="132"/>
      <c r="M277" s="132"/>
      <c r="N277" s="132"/>
      <c r="O277" s="138"/>
      <c r="P277" s="139"/>
    </row>
    <row r="278" spans="1:16">
      <c r="A278" s="130"/>
      <c r="C278" s="132"/>
      <c r="D278" s="132"/>
      <c r="E278" s="132"/>
      <c r="F278" s="132"/>
      <c r="G278" s="132"/>
      <c r="H278" s="133"/>
      <c r="I278" s="134"/>
      <c r="J278" s="135"/>
      <c r="K278" s="135"/>
      <c r="L278" s="132"/>
      <c r="M278" s="132"/>
      <c r="N278" s="132"/>
      <c r="O278" s="138"/>
      <c r="P278" s="139"/>
    </row>
    <row r="279" spans="1:16">
      <c r="A279" s="130"/>
      <c r="C279" s="132"/>
      <c r="D279" s="132"/>
      <c r="E279" s="132"/>
      <c r="F279" s="132"/>
      <c r="G279" s="132"/>
      <c r="H279" s="133"/>
      <c r="I279" s="134"/>
      <c r="J279" s="135"/>
      <c r="K279" s="135"/>
      <c r="L279" s="132"/>
      <c r="M279" s="132"/>
      <c r="N279" s="132"/>
      <c r="O279" s="138"/>
      <c r="P279" s="139"/>
    </row>
    <row r="280" spans="1:16">
      <c r="A280" s="130"/>
      <c r="C280" s="132"/>
      <c r="D280" s="132"/>
      <c r="E280" s="132"/>
      <c r="F280" s="132"/>
      <c r="G280" s="132"/>
      <c r="H280" s="133"/>
      <c r="I280" s="134"/>
      <c r="J280" s="135"/>
      <c r="K280" s="135"/>
      <c r="L280" s="132"/>
      <c r="M280" s="132"/>
      <c r="N280" s="132"/>
      <c r="O280" s="138"/>
      <c r="P280" s="139"/>
    </row>
    <row r="281" spans="1:16">
      <c r="A281" s="130"/>
      <c r="C281" s="132"/>
      <c r="D281" s="132"/>
      <c r="E281" s="132"/>
      <c r="F281" s="132"/>
      <c r="G281" s="132"/>
      <c r="H281" s="133"/>
      <c r="I281" s="134"/>
      <c r="J281" s="135"/>
      <c r="K281" s="135"/>
      <c r="L281" s="132"/>
      <c r="M281" s="132"/>
      <c r="N281" s="132"/>
      <c r="O281" s="138"/>
      <c r="P281" s="139"/>
    </row>
    <row r="282" spans="1:16">
      <c r="A282" s="130"/>
      <c r="C282" s="132"/>
      <c r="D282" s="132"/>
      <c r="E282" s="132"/>
      <c r="F282" s="132"/>
      <c r="G282" s="132"/>
      <c r="H282" s="133"/>
      <c r="I282" s="134"/>
      <c r="J282" s="135"/>
      <c r="K282" s="135"/>
      <c r="L282" s="132"/>
      <c r="M282" s="132"/>
      <c r="N282" s="132"/>
      <c r="O282" s="138"/>
      <c r="P282" s="139"/>
    </row>
    <row r="283" spans="1:16">
      <c r="A283" s="130"/>
      <c r="C283" s="132"/>
      <c r="D283" s="132"/>
      <c r="E283" s="132"/>
      <c r="F283" s="132"/>
      <c r="G283" s="132"/>
      <c r="H283" s="133"/>
      <c r="I283" s="134"/>
      <c r="J283" s="135"/>
      <c r="K283" s="135"/>
      <c r="L283" s="132"/>
      <c r="M283" s="132"/>
      <c r="N283" s="132"/>
      <c r="O283" s="138"/>
      <c r="P283" s="139"/>
    </row>
    <row r="284" spans="1:16">
      <c r="A284" s="130"/>
      <c r="C284" s="132"/>
      <c r="D284" s="132"/>
      <c r="E284" s="132"/>
      <c r="F284" s="132"/>
      <c r="G284" s="132"/>
      <c r="H284" s="133"/>
      <c r="I284" s="134"/>
      <c r="J284" s="135"/>
      <c r="K284" s="135"/>
      <c r="L284" s="132"/>
      <c r="M284" s="132"/>
      <c r="N284" s="132"/>
      <c r="O284" s="138"/>
      <c r="P284" s="139"/>
    </row>
    <row r="285" spans="1:16">
      <c r="A285" s="130"/>
      <c r="C285" s="132"/>
      <c r="D285" s="132"/>
      <c r="E285" s="132"/>
      <c r="F285" s="132"/>
      <c r="G285" s="132"/>
      <c r="H285" s="133"/>
      <c r="I285" s="134"/>
      <c r="J285" s="135"/>
      <c r="K285" s="135"/>
      <c r="L285" s="132"/>
      <c r="M285" s="132"/>
      <c r="N285" s="132"/>
      <c r="O285" s="138"/>
      <c r="P285" s="139"/>
    </row>
    <row r="286" spans="1:16">
      <c r="A286" s="130"/>
      <c r="C286" s="132"/>
      <c r="D286" s="132"/>
      <c r="E286" s="132"/>
      <c r="F286" s="132"/>
      <c r="G286" s="132"/>
      <c r="H286" s="133"/>
      <c r="I286" s="134"/>
      <c r="J286" s="135"/>
      <c r="K286" s="135"/>
      <c r="L286" s="132"/>
      <c r="M286" s="132"/>
      <c r="N286" s="132"/>
      <c r="O286" s="138"/>
      <c r="P286" s="139"/>
    </row>
    <row r="287" spans="1:16">
      <c r="A287" s="130"/>
      <c r="C287" s="132"/>
      <c r="D287" s="132"/>
      <c r="E287" s="132"/>
      <c r="F287" s="132"/>
      <c r="G287" s="132"/>
      <c r="H287" s="133"/>
      <c r="I287" s="134"/>
      <c r="J287" s="135"/>
      <c r="K287" s="135"/>
      <c r="L287" s="132"/>
      <c r="M287" s="132"/>
      <c r="N287" s="132"/>
      <c r="O287" s="138"/>
      <c r="P287" s="139"/>
    </row>
    <row r="288" spans="1:16">
      <c r="A288" s="130"/>
      <c r="C288" s="132"/>
      <c r="D288" s="132"/>
      <c r="E288" s="132"/>
      <c r="F288" s="132"/>
      <c r="G288" s="132"/>
      <c r="H288" s="133"/>
      <c r="I288" s="134"/>
      <c r="J288" s="135"/>
      <c r="K288" s="135"/>
      <c r="L288" s="132"/>
      <c r="M288" s="132"/>
      <c r="N288" s="132"/>
      <c r="O288" s="138"/>
      <c r="P288" s="139"/>
    </row>
    <row r="289" spans="1:16">
      <c r="A289" s="130"/>
      <c r="C289" s="132"/>
      <c r="D289" s="132"/>
      <c r="E289" s="132"/>
      <c r="F289" s="132"/>
      <c r="G289" s="132"/>
      <c r="H289" s="133"/>
      <c r="I289" s="134"/>
      <c r="J289" s="135"/>
      <c r="K289" s="135"/>
      <c r="L289" s="132"/>
      <c r="M289" s="132"/>
      <c r="N289" s="132"/>
      <c r="O289" s="138"/>
      <c r="P289" s="139"/>
    </row>
    <row r="290" spans="1:16">
      <c r="A290" s="130"/>
      <c r="C290" s="132"/>
      <c r="D290" s="132"/>
      <c r="E290" s="132"/>
      <c r="F290" s="132"/>
      <c r="G290" s="132"/>
      <c r="H290" s="133"/>
      <c r="I290" s="134"/>
      <c r="J290" s="135"/>
      <c r="K290" s="135"/>
      <c r="L290" s="132"/>
      <c r="M290" s="132"/>
      <c r="N290" s="132"/>
      <c r="O290" s="138"/>
      <c r="P290" s="139"/>
    </row>
    <row r="291" spans="1:16">
      <c r="A291" s="130"/>
      <c r="C291" s="132"/>
      <c r="D291" s="132"/>
      <c r="E291" s="132"/>
      <c r="F291" s="132"/>
      <c r="G291" s="132"/>
      <c r="H291" s="133"/>
      <c r="I291" s="134"/>
      <c r="J291" s="135"/>
      <c r="K291" s="135"/>
      <c r="L291" s="132"/>
      <c r="M291" s="132"/>
      <c r="N291" s="132"/>
      <c r="O291" s="138"/>
      <c r="P291" s="139"/>
    </row>
    <row r="292" spans="1:16">
      <c r="A292" s="130"/>
      <c r="C292" s="132"/>
      <c r="D292" s="132"/>
      <c r="E292" s="132"/>
      <c r="F292" s="132"/>
      <c r="G292" s="132"/>
      <c r="H292" s="133"/>
      <c r="I292" s="134"/>
      <c r="J292" s="135"/>
      <c r="K292" s="135"/>
      <c r="L292" s="132"/>
      <c r="M292" s="132"/>
      <c r="N292" s="132"/>
      <c r="O292" s="138"/>
      <c r="P292" s="139"/>
    </row>
    <row r="293" spans="1:16">
      <c r="A293" s="130"/>
      <c r="C293" s="132"/>
      <c r="D293" s="132"/>
      <c r="E293" s="132"/>
      <c r="F293" s="132"/>
      <c r="G293" s="132"/>
      <c r="H293" s="133"/>
      <c r="I293" s="134"/>
      <c r="J293" s="135"/>
      <c r="K293" s="135"/>
      <c r="L293" s="132"/>
      <c r="M293" s="132"/>
      <c r="N293" s="132"/>
      <c r="O293" s="138"/>
      <c r="P293" s="139"/>
    </row>
    <row r="294" spans="1:16">
      <c r="A294" s="130"/>
      <c r="C294" s="132"/>
      <c r="D294" s="132"/>
      <c r="E294" s="132"/>
      <c r="F294" s="132"/>
      <c r="G294" s="132"/>
      <c r="H294" s="133"/>
      <c r="I294" s="134"/>
      <c r="J294" s="135"/>
      <c r="K294" s="135"/>
      <c r="L294" s="132"/>
      <c r="M294" s="132"/>
      <c r="N294" s="132"/>
      <c r="O294" s="138"/>
      <c r="P294" s="139"/>
    </row>
    <row r="295" spans="1:16">
      <c r="A295" s="130"/>
      <c r="C295" s="132"/>
      <c r="D295" s="132"/>
      <c r="E295" s="132"/>
      <c r="F295" s="132"/>
      <c r="G295" s="132"/>
      <c r="H295" s="133"/>
      <c r="I295" s="134"/>
      <c r="J295" s="135"/>
      <c r="K295" s="135"/>
      <c r="L295" s="132"/>
      <c r="M295" s="132"/>
      <c r="N295" s="132"/>
      <c r="O295" s="138"/>
      <c r="P295" s="139"/>
    </row>
    <row r="296" spans="1:16">
      <c r="A296" s="130"/>
      <c r="C296" s="132"/>
      <c r="D296" s="132"/>
      <c r="E296" s="132"/>
      <c r="F296" s="132"/>
      <c r="G296" s="132"/>
      <c r="H296" s="133"/>
      <c r="I296" s="134"/>
      <c r="J296" s="135"/>
      <c r="K296" s="135"/>
      <c r="L296" s="132"/>
      <c r="M296" s="132"/>
      <c r="N296" s="132"/>
      <c r="O296" s="138"/>
      <c r="P296" s="139"/>
    </row>
    <row r="297" spans="1:16">
      <c r="A297" s="130"/>
      <c r="C297" s="132"/>
      <c r="D297" s="132"/>
      <c r="E297" s="132"/>
      <c r="F297" s="132"/>
      <c r="G297" s="132"/>
      <c r="H297" s="133"/>
      <c r="I297" s="134"/>
      <c r="J297" s="135"/>
      <c r="K297" s="135"/>
      <c r="L297" s="132"/>
      <c r="M297" s="132"/>
      <c r="N297" s="132"/>
      <c r="O297" s="138"/>
      <c r="P297" s="139"/>
    </row>
    <row r="298" spans="1:16">
      <c r="A298" s="130"/>
      <c r="C298" s="132"/>
      <c r="D298" s="132"/>
      <c r="E298" s="132"/>
      <c r="F298" s="132"/>
      <c r="G298" s="132"/>
      <c r="H298" s="133"/>
      <c r="I298" s="134"/>
      <c r="J298" s="135"/>
      <c r="K298" s="135"/>
      <c r="L298" s="132"/>
      <c r="M298" s="132"/>
      <c r="N298" s="132"/>
      <c r="O298" s="138"/>
      <c r="P298" s="139"/>
    </row>
    <row r="299" spans="1:16">
      <c r="A299" s="130"/>
      <c r="C299" s="132"/>
      <c r="D299" s="132"/>
      <c r="E299" s="132"/>
      <c r="F299" s="132"/>
      <c r="G299" s="132"/>
      <c r="H299" s="133"/>
      <c r="I299" s="134"/>
      <c r="J299" s="135"/>
      <c r="K299" s="135"/>
      <c r="L299" s="132"/>
      <c r="M299" s="132"/>
      <c r="N299" s="132"/>
      <c r="O299" s="138"/>
      <c r="P299" s="139"/>
    </row>
    <row r="300" spans="1:16">
      <c r="A300" s="130"/>
      <c r="C300" s="132"/>
      <c r="D300" s="132"/>
      <c r="E300" s="132"/>
      <c r="F300" s="132"/>
      <c r="G300" s="132"/>
      <c r="H300" s="133"/>
      <c r="I300" s="134"/>
      <c r="J300" s="135"/>
      <c r="K300" s="135"/>
      <c r="L300" s="132"/>
      <c r="M300" s="132"/>
      <c r="N300" s="132"/>
      <c r="O300" s="138"/>
      <c r="P300" s="139"/>
    </row>
    <row r="301" spans="1:16">
      <c r="A301" s="130"/>
      <c r="C301" s="132"/>
      <c r="D301" s="132"/>
      <c r="E301" s="132"/>
      <c r="F301" s="132"/>
      <c r="G301" s="132"/>
      <c r="H301" s="133"/>
      <c r="I301" s="134"/>
      <c r="J301" s="135"/>
      <c r="K301" s="135"/>
      <c r="L301" s="132"/>
      <c r="M301" s="132"/>
      <c r="N301" s="132"/>
      <c r="O301" s="138"/>
      <c r="P301" s="139"/>
    </row>
    <row r="302" spans="1:16">
      <c r="A302" s="130"/>
      <c r="C302" s="132"/>
      <c r="D302" s="132"/>
      <c r="E302" s="132"/>
      <c r="F302" s="132"/>
      <c r="G302" s="132"/>
      <c r="H302" s="133"/>
      <c r="I302" s="134"/>
      <c r="J302" s="135"/>
      <c r="K302" s="135"/>
      <c r="L302" s="132"/>
      <c r="M302" s="132"/>
      <c r="N302" s="132"/>
      <c r="O302" s="138"/>
      <c r="P302" s="139"/>
    </row>
    <row r="303" spans="1:16">
      <c r="A303" s="130"/>
      <c r="C303" s="132"/>
      <c r="D303" s="132"/>
      <c r="E303" s="132"/>
      <c r="F303" s="132"/>
      <c r="G303" s="132"/>
      <c r="H303" s="133"/>
      <c r="I303" s="134"/>
      <c r="J303" s="135"/>
      <c r="K303" s="135"/>
      <c r="L303" s="132"/>
      <c r="M303" s="132"/>
      <c r="N303" s="132"/>
      <c r="O303" s="138"/>
      <c r="P303" s="139"/>
    </row>
    <row r="304" spans="1:16">
      <c r="A304" s="130"/>
      <c r="C304" s="132"/>
      <c r="D304" s="132"/>
      <c r="E304" s="132"/>
      <c r="F304" s="132"/>
      <c r="G304" s="132"/>
      <c r="H304" s="133"/>
      <c r="I304" s="134"/>
      <c r="J304" s="135"/>
      <c r="K304" s="135"/>
      <c r="L304" s="132"/>
      <c r="M304" s="132"/>
      <c r="N304" s="132"/>
      <c r="O304" s="138"/>
      <c r="P304" s="139"/>
    </row>
    <row r="305" spans="1:16">
      <c r="A305" s="130"/>
      <c r="C305" s="132"/>
      <c r="D305" s="132"/>
      <c r="E305" s="132"/>
      <c r="F305" s="132"/>
      <c r="G305" s="132"/>
      <c r="H305" s="133"/>
      <c r="I305" s="134"/>
      <c r="J305" s="135"/>
      <c r="K305" s="135"/>
      <c r="L305" s="132"/>
      <c r="M305" s="132"/>
      <c r="N305" s="132"/>
      <c r="O305" s="138"/>
      <c r="P305" s="139"/>
    </row>
    <row r="306" spans="1:16">
      <c r="A306" s="130"/>
      <c r="C306" s="132"/>
      <c r="D306" s="132"/>
      <c r="E306" s="132"/>
      <c r="F306" s="132"/>
      <c r="G306" s="132"/>
      <c r="H306" s="133"/>
      <c r="I306" s="134"/>
      <c r="J306" s="135"/>
      <c r="K306" s="135"/>
      <c r="L306" s="132"/>
      <c r="M306" s="132"/>
      <c r="N306" s="132"/>
      <c r="O306" s="138"/>
      <c r="P306" s="139"/>
    </row>
    <row r="307" spans="1:16">
      <c r="A307" s="130"/>
      <c r="C307" s="132"/>
      <c r="D307" s="132"/>
      <c r="E307" s="132"/>
      <c r="F307" s="132"/>
      <c r="G307" s="132"/>
      <c r="H307" s="133"/>
      <c r="I307" s="134"/>
      <c r="J307" s="135"/>
      <c r="K307" s="135"/>
      <c r="L307" s="132"/>
      <c r="M307" s="132"/>
      <c r="N307" s="132"/>
      <c r="O307" s="138"/>
      <c r="P307" s="139"/>
    </row>
    <row r="308" spans="1:16">
      <c r="A308" s="130"/>
      <c r="C308" s="132"/>
      <c r="D308" s="132"/>
      <c r="E308" s="132"/>
      <c r="F308" s="132"/>
      <c r="G308" s="132"/>
      <c r="H308" s="133"/>
      <c r="I308" s="134"/>
      <c r="J308" s="135"/>
      <c r="K308" s="135"/>
      <c r="L308" s="132"/>
      <c r="M308" s="132"/>
      <c r="N308" s="132"/>
      <c r="O308" s="138"/>
      <c r="P308" s="139"/>
    </row>
    <row r="309" spans="1:16">
      <c r="A309" s="130"/>
      <c r="C309" s="132"/>
      <c r="D309" s="132"/>
      <c r="E309" s="132"/>
      <c r="F309" s="132"/>
      <c r="G309" s="132"/>
      <c r="H309" s="133"/>
      <c r="I309" s="134"/>
      <c r="J309" s="135"/>
      <c r="K309" s="135"/>
      <c r="L309" s="132"/>
      <c r="M309" s="132"/>
      <c r="N309" s="132"/>
      <c r="O309" s="138"/>
      <c r="P309" s="139"/>
    </row>
    <row r="310" spans="1:16">
      <c r="A310" s="130"/>
      <c r="C310" s="132"/>
      <c r="D310" s="132"/>
      <c r="E310" s="132"/>
      <c r="F310" s="132"/>
      <c r="G310" s="132"/>
      <c r="H310" s="133"/>
      <c r="I310" s="134"/>
      <c r="J310" s="135"/>
      <c r="K310" s="135"/>
      <c r="L310" s="132"/>
      <c r="M310" s="132"/>
      <c r="N310" s="132"/>
      <c r="O310" s="138"/>
      <c r="P310" s="139"/>
    </row>
    <row r="311" spans="1:16">
      <c r="A311" s="130"/>
      <c r="C311" s="132"/>
      <c r="D311" s="132"/>
      <c r="E311" s="132"/>
      <c r="F311" s="132"/>
      <c r="G311" s="132"/>
      <c r="H311" s="133"/>
      <c r="I311" s="134"/>
      <c r="J311" s="135"/>
      <c r="K311" s="135"/>
      <c r="L311" s="132"/>
      <c r="M311" s="132"/>
      <c r="N311" s="132"/>
      <c r="O311" s="138"/>
      <c r="P311" s="139"/>
    </row>
    <row r="312" spans="1:16">
      <c r="A312" s="130"/>
      <c r="C312" s="132"/>
      <c r="D312" s="132"/>
      <c r="E312" s="132"/>
      <c r="F312" s="132"/>
      <c r="G312" s="132"/>
      <c r="H312" s="133"/>
      <c r="I312" s="134"/>
      <c r="J312" s="135"/>
      <c r="K312" s="135"/>
      <c r="L312" s="132"/>
      <c r="M312" s="132"/>
      <c r="N312" s="132"/>
      <c r="O312" s="138"/>
      <c r="P312" s="139"/>
    </row>
    <row r="313" spans="1:16">
      <c r="A313" s="130"/>
      <c r="C313" s="132"/>
      <c r="D313" s="132"/>
      <c r="E313" s="132"/>
      <c r="F313" s="132"/>
      <c r="G313" s="132"/>
      <c r="H313" s="133"/>
      <c r="I313" s="134"/>
      <c r="J313" s="135"/>
      <c r="K313" s="135"/>
      <c r="L313" s="132"/>
      <c r="M313" s="132"/>
      <c r="N313" s="132"/>
      <c r="O313" s="138"/>
      <c r="P313" s="139"/>
    </row>
    <row r="314" spans="1:16">
      <c r="A314" s="130"/>
      <c r="C314" s="132"/>
      <c r="D314" s="132"/>
      <c r="E314" s="132"/>
      <c r="F314" s="132"/>
      <c r="G314" s="132"/>
      <c r="H314" s="133"/>
      <c r="I314" s="134"/>
      <c r="J314" s="135"/>
      <c r="K314" s="135"/>
      <c r="L314" s="132"/>
      <c r="M314" s="132"/>
      <c r="N314" s="132"/>
      <c r="O314" s="138"/>
      <c r="P314" s="139"/>
    </row>
    <row r="315" spans="1:16">
      <c r="A315" s="130"/>
      <c r="C315" s="132"/>
      <c r="D315" s="132"/>
      <c r="E315" s="132"/>
      <c r="F315" s="132"/>
      <c r="G315" s="132"/>
      <c r="H315" s="133"/>
      <c r="I315" s="134"/>
      <c r="J315" s="135"/>
      <c r="K315" s="135"/>
      <c r="L315" s="132"/>
      <c r="M315" s="132"/>
      <c r="N315" s="132"/>
      <c r="O315" s="138"/>
      <c r="P315" s="139"/>
    </row>
    <row r="316" spans="1:16">
      <c r="A316" s="130"/>
      <c r="C316" s="132"/>
      <c r="D316" s="132"/>
      <c r="E316" s="132"/>
      <c r="F316" s="132"/>
      <c r="G316" s="132"/>
      <c r="H316" s="133"/>
      <c r="I316" s="134"/>
      <c r="J316" s="135"/>
      <c r="K316" s="135"/>
      <c r="L316" s="132"/>
      <c r="M316" s="132"/>
      <c r="N316" s="132"/>
      <c r="O316" s="138"/>
      <c r="P316" s="139"/>
    </row>
    <row r="317" spans="1:16">
      <c r="A317" s="130"/>
      <c r="C317" s="132"/>
      <c r="D317" s="132"/>
      <c r="E317" s="132"/>
      <c r="F317" s="132"/>
      <c r="G317" s="132"/>
      <c r="H317" s="133"/>
      <c r="I317" s="134"/>
      <c r="J317" s="135"/>
      <c r="K317" s="135"/>
      <c r="L317" s="132"/>
      <c r="M317" s="132"/>
      <c r="N317" s="132"/>
      <c r="O317" s="138"/>
      <c r="P317" s="139"/>
    </row>
    <row r="318" spans="1:16">
      <c r="A318" s="130"/>
      <c r="C318" s="132"/>
      <c r="D318" s="132"/>
      <c r="E318" s="132"/>
      <c r="F318" s="132"/>
      <c r="G318" s="132"/>
      <c r="H318" s="133"/>
      <c r="I318" s="134"/>
      <c r="J318" s="135"/>
      <c r="K318" s="135"/>
      <c r="L318" s="132"/>
      <c r="M318" s="132"/>
      <c r="N318" s="132"/>
      <c r="O318" s="138"/>
      <c r="P318" s="139"/>
    </row>
    <row r="319" spans="1:16">
      <c r="A319" s="130"/>
      <c r="C319" s="132"/>
      <c r="D319" s="132"/>
      <c r="E319" s="132"/>
      <c r="F319" s="132"/>
      <c r="G319" s="132"/>
      <c r="H319" s="133"/>
      <c r="I319" s="134"/>
      <c r="J319" s="135"/>
      <c r="K319" s="135"/>
      <c r="L319" s="132"/>
      <c r="M319" s="132"/>
      <c r="N319" s="132"/>
      <c r="O319" s="138"/>
      <c r="P319" s="139"/>
    </row>
    <row r="320" spans="1:16">
      <c r="A320" s="130"/>
      <c r="C320" s="132"/>
      <c r="D320" s="132"/>
      <c r="E320" s="132"/>
      <c r="F320" s="132"/>
      <c r="G320" s="132"/>
      <c r="H320" s="133"/>
      <c r="I320" s="134"/>
      <c r="J320" s="135"/>
      <c r="K320" s="135"/>
      <c r="L320" s="132"/>
      <c r="M320" s="132"/>
      <c r="N320" s="132"/>
      <c r="O320" s="138"/>
      <c r="P320" s="139"/>
    </row>
    <row r="321" spans="1:16">
      <c r="A321" s="130"/>
      <c r="C321" s="132"/>
      <c r="D321" s="132"/>
      <c r="E321" s="132"/>
      <c r="F321" s="132"/>
      <c r="G321" s="132"/>
      <c r="H321" s="133"/>
      <c r="I321" s="134"/>
      <c r="J321" s="135"/>
      <c r="K321" s="135"/>
      <c r="L321" s="132"/>
      <c r="M321" s="132"/>
      <c r="N321" s="132"/>
      <c r="O321" s="138"/>
      <c r="P321" s="139"/>
    </row>
    <row r="322" spans="1:16">
      <c r="A322" s="130"/>
      <c r="C322" s="132"/>
      <c r="D322" s="132"/>
      <c r="E322" s="132"/>
      <c r="F322" s="132"/>
      <c r="G322" s="132"/>
      <c r="H322" s="133"/>
      <c r="I322" s="134"/>
      <c r="J322" s="135"/>
      <c r="K322" s="135"/>
      <c r="L322" s="132"/>
      <c r="M322" s="132"/>
      <c r="N322" s="132"/>
      <c r="O322" s="138"/>
      <c r="P322" s="139"/>
    </row>
    <row r="323" spans="1:16">
      <c r="A323" s="130"/>
      <c r="C323" s="132"/>
      <c r="D323" s="132"/>
      <c r="E323" s="132"/>
      <c r="F323" s="132"/>
      <c r="G323" s="132"/>
      <c r="H323" s="133"/>
      <c r="I323" s="134"/>
      <c r="J323" s="135"/>
      <c r="K323" s="135"/>
      <c r="L323" s="132"/>
      <c r="M323" s="132"/>
      <c r="N323" s="132"/>
      <c r="O323" s="138"/>
      <c r="P323" s="139"/>
    </row>
    <row r="324" spans="1:16">
      <c r="A324" s="130"/>
      <c r="C324" s="132"/>
      <c r="D324" s="132"/>
      <c r="E324" s="132"/>
      <c r="F324" s="132"/>
      <c r="G324" s="132"/>
      <c r="H324" s="133"/>
      <c r="I324" s="134"/>
      <c r="J324" s="135"/>
      <c r="K324" s="135"/>
      <c r="L324" s="132"/>
      <c r="M324" s="132"/>
      <c r="N324" s="132"/>
      <c r="O324" s="138"/>
      <c r="P324" s="139"/>
    </row>
    <row r="325" spans="1:16">
      <c r="A325" s="130"/>
      <c r="C325" s="132"/>
      <c r="D325" s="132"/>
      <c r="E325" s="132"/>
      <c r="F325" s="132"/>
      <c r="G325" s="132"/>
      <c r="H325" s="133"/>
      <c r="I325" s="134"/>
      <c r="J325" s="135"/>
      <c r="K325" s="135"/>
      <c r="L325" s="132"/>
      <c r="M325" s="132"/>
      <c r="N325" s="132"/>
      <c r="O325" s="138"/>
      <c r="P325" s="139"/>
    </row>
    <row r="326" spans="1:16">
      <c r="A326" s="130"/>
      <c r="C326" s="132"/>
      <c r="D326" s="132"/>
      <c r="E326" s="132"/>
      <c r="F326" s="132"/>
      <c r="G326" s="132"/>
      <c r="H326" s="133"/>
      <c r="I326" s="134"/>
      <c r="J326" s="135"/>
      <c r="K326" s="135"/>
      <c r="L326" s="132"/>
      <c r="M326" s="132"/>
      <c r="N326" s="132"/>
      <c r="O326" s="138"/>
      <c r="P326" s="139"/>
    </row>
    <row r="327" spans="1:16">
      <c r="A327" s="130"/>
      <c r="C327" s="132"/>
      <c r="D327" s="132"/>
      <c r="E327" s="132"/>
      <c r="F327" s="132"/>
      <c r="G327" s="132"/>
      <c r="H327" s="133"/>
      <c r="I327" s="134"/>
      <c r="J327" s="135"/>
      <c r="K327" s="135"/>
      <c r="L327" s="132"/>
      <c r="M327" s="132"/>
      <c r="N327" s="132"/>
      <c r="O327" s="138"/>
      <c r="P327" s="139"/>
    </row>
    <row r="328" spans="1:16">
      <c r="A328" s="130"/>
      <c r="C328" s="132"/>
      <c r="D328" s="132"/>
      <c r="E328" s="132"/>
      <c r="F328" s="132"/>
      <c r="G328" s="132"/>
      <c r="H328" s="133"/>
      <c r="I328" s="134"/>
      <c r="J328" s="135"/>
      <c r="K328" s="135"/>
      <c r="L328" s="132"/>
      <c r="M328" s="132"/>
      <c r="N328" s="132"/>
      <c r="O328" s="138"/>
      <c r="P328" s="139"/>
    </row>
    <row r="329" spans="1:16">
      <c r="A329" s="130"/>
      <c r="C329" s="132"/>
      <c r="D329" s="132"/>
      <c r="E329" s="132"/>
      <c r="F329" s="132"/>
      <c r="G329" s="132"/>
      <c r="H329" s="133"/>
      <c r="I329" s="134"/>
      <c r="J329" s="135"/>
      <c r="K329" s="135"/>
      <c r="L329" s="132"/>
      <c r="M329" s="132"/>
      <c r="N329" s="132"/>
      <c r="O329" s="138"/>
      <c r="P329" s="139"/>
    </row>
    <row r="330" spans="1:16">
      <c r="A330" s="130"/>
      <c r="C330" s="132"/>
      <c r="D330" s="132"/>
      <c r="E330" s="132"/>
      <c r="F330" s="132"/>
      <c r="G330" s="132"/>
      <c r="H330" s="133"/>
      <c r="I330" s="134"/>
      <c r="J330" s="135"/>
      <c r="K330" s="135"/>
      <c r="L330" s="132"/>
      <c r="M330" s="132"/>
      <c r="N330" s="132"/>
      <c r="O330" s="138"/>
      <c r="P330" s="139"/>
    </row>
    <row r="331" spans="1:16">
      <c r="A331" s="130"/>
      <c r="C331" s="132"/>
      <c r="D331" s="132"/>
      <c r="E331" s="132"/>
      <c r="F331" s="132"/>
      <c r="G331" s="132"/>
      <c r="H331" s="133"/>
      <c r="I331" s="134"/>
      <c r="J331" s="135"/>
      <c r="K331" s="135"/>
      <c r="L331" s="132"/>
      <c r="M331" s="132"/>
      <c r="N331" s="132"/>
      <c r="O331" s="138"/>
      <c r="P331" s="139"/>
    </row>
    <row r="332" spans="1:16">
      <c r="A332" s="130"/>
      <c r="C332" s="132"/>
      <c r="D332" s="132"/>
      <c r="E332" s="132"/>
      <c r="F332" s="132"/>
      <c r="G332" s="132"/>
      <c r="H332" s="133"/>
      <c r="I332" s="134"/>
      <c r="J332" s="135"/>
      <c r="K332" s="135"/>
      <c r="L332" s="132"/>
      <c r="M332" s="132"/>
      <c r="N332" s="132"/>
      <c r="O332" s="138"/>
      <c r="P332" s="139"/>
    </row>
    <row r="333" spans="1:16">
      <c r="A333" s="130"/>
      <c r="C333" s="132"/>
      <c r="D333" s="132"/>
      <c r="E333" s="132"/>
      <c r="F333" s="132"/>
      <c r="G333" s="132"/>
      <c r="H333" s="133"/>
      <c r="I333" s="134"/>
      <c r="J333" s="135"/>
      <c r="K333" s="135"/>
      <c r="L333" s="132"/>
      <c r="M333" s="132"/>
      <c r="N333" s="132"/>
      <c r="O333" s="138"/>
      <c r="P333" s="139"/>
    </row>
    <row r="334" spans="1:16">
      <c r="A334" s="130"/>
      <c r="C334" s="132"/>
      <c r="D334" s="132"/>
      <c r="E334" s="132"/>
      <c r="F334" s="132"/>
      <c r="G334" s="132"/>
      <c r="H334" s="133"/>
      <c r="I334" s="134"/>
      <c r="J334" s="135"/>
      <c r="K334" s="135"/>
      <c r="L334" s="132"/>
      <c r="M334" s="132"/>
      <c r="N334" s="132"/>
      <c r="O334" s="138"/>
      <c r="P334" s="139"/>
    </row>
    <row r="335" spans="1:16">
      <c r="A335" s="130"/>
      <c r="C335" s="132"/>
      <c r="D335" s="132"/>
      <c r="E335" s="132"/>
      <c r="F335" s="132"/>
      <c r="G335" s="132"/>
      <c r="H335" s="133"/>
      <c r="I335" s="134"/>
      <c r="J335" s="135"/>
      <c r="K335" s="135"/>
      <c r="L335" s="132"/>
      <c r="M335" s="132"/>
      <c r="N335" s="132"/>
      <c r="O335" s="138"/>
      <c r="P335" s="139"/>
    </row>
    <row r="336" spans="1:16">
      <c r="A336" s="130"/>
      <c r="C336" s="132"/>
      <c r="D336" s="132"/>
      <c r="E336" s="132"/>
      <c r="F336" s="132"/>
      <c r="G336" s="132"/>
      <c r="H336" s="133"/>
      <c r="I336" s="134"/>
      <c r="J336" s="135"/>
      <c r="K336" s="135"/>
      <c r="L336" s="132"/>
      <c r="M336" s="132"/>
      <c r="N336" s="132"/>
      <c r="O336" s="138"/>
      <c r="P336" s="139"/>
    </row>
    <row r="337" spans="1:16">
      <c r="A337" s="130"/>
      <c r="C337" s="132"/>
      <c r="D337" s="132"/>
      <c r="E337" s="132"/>
      <c r="F337" s="132"/>
      <c r="G337" s="132"/>
      <c r="H337" s="133"/>
      <c r="I337" s="134"/>
      <c r="J337" s="135"/>
      <c r="K337" s="135"/>
      <c r="L337" s="132"/>
      <c r="M337" s="132"/>
      <c r="N337" s="132"/>
      <c r="O337" s="138"/>
      <c r="P337" s="139"/>
    </row>
    <row r="338" spans="1:16">
      <c r="A338" s="130"/>
      <c r="C338" s="132"/>
      <c r="D338" s="132"/>
      <c r="E338" s="132"/>
      <c r="F338" s="132"/>
      <c r="G338" s="132"/>
      <c r="H338" s="133"/>
      <c r="I338" s="134"/>
      <c r="J338" s="135"/>
      <c r="K338" s="135"/>
      <c r="L338" s="132"/>
      <c r="M338" s="132"/>
      <c r="N338" s="132"/>
      <c r="O338" s="138"/>
      <c r="P338" s="139"/>
    </row>
    <row r="339" spans="1:16">
      <c r="A339" s="130"/>
      <c r="C339" s="132"/>
      <c r="D339" s="132"/>
      <c r="E339" s="132"/>
      <c r="F339" s="132"/>
      <c r="G339" s="132"/>
      <c r="H339" s="133"/>
      <c r="I339" s="134"/>
      <c r="J339" s="135"/>
      <c r="K339" s="135"/>
      <c r="L339" s="132"/>
      <c r="M339" s="132"/>
      <c r="N339" s="132"/>
      <c r="O339" s="138"/>
      <c r="P339" s="139"/>
    </row>
    <row r="340" spans="1:16">
      <c r="A340" s="130"/>
      <c r="C340" s="132"/>
      <c r="D340" s="132"/>
      <c r="E340" s="132"/>
      <c r="F340" s="132"/>
      <c r="G340" s="132"/>
      <c r="H340" s="133"/>
      <c r="I340" s="134"/>
      <c r="J340" s="135"/>
      <c r="K340" s="135"/>
      <c r="L340" s="132"/>
      <c r="M340" s="132"/>
      <c r="N340" s="132"/>
      <c r="O340" s="138"/>
      <c r="P340" s="139"/>
    </row>
    <row r="341" spans="1:16">
      <c r="A341" s="130"/>
      <c r="C341" s="132"/>
      <c r="D341" s="132"/>
      <c r="E341" s="132"/>
      <c r="F341" s="132"/>
      <c r="G341" s="132"/>
      <c r="H341" s="133"/>
      <c r="I341" s="134"/>
      <c r="J341" s="135"/>
      <c r="K341" s="135"/>
      <c r="L341" s="132"/>
      <c r="M341" s="132"/>
      <c r="N341" s="132"/>
      <c r="O341" s="138"/>
      <c r="P341" s="139"/>
    </row>
    <row r="342" spans="1:16">
      <c r="A342" s="130"/>
      <c r="C342" s="132"/>
      <c r="D342" s="132"/>
      <c r="E342" s="132"/>
      <c r="F342" s="132"/>
      <c r="G342" s="132"/>
      <c r="H342" s="133"/>
      <c r="I342" s="134"/>
      <c r="J342" s="135"/>
      <c r="K342" s="135"/>
      <c r="L342" s="132"/>
      <c r="M342" s="132"/>
      <c r="N342" s="132"/>
      <c r="O342" s="138"/>
      <c r="P342" s="139"/>
    </row>
    <row r="343" spans="1:16">
      <c r="A343" s="130"/>
      <c r="C343" s="132"/>
      <c r="D343" s="132"/>
      <c r="E343" s="132"/>
      <c r="F343" s="132"/>
      <c r="G343" s="132"/>
      <c r="H343" s="133"/>
      <c r="I343" s="134"/>
      <c r="J343" s="135"/>
      <c r="K343" s="135"/>
      <c r="L343" s="132"/>
      <c r="M343" s="132"/>
      <c r="N343" s="132"/>
      <c r="O343" s="138"/>
      <c r="P343" s="139"/>
    </row>
    <row r="344" spans="1:16">
      <c r="A344" s="130"/>
      <c r="C344" s="132"/>
      <c r="D344" s="132"/>
      <c r="E344" s="132"/>
      <c r="F344" s="132"/>
      <c r="G344" s="132"/>
      <c r="H344" s="133"/>
      <c r="I344" s="134"/>
      <c r="J344" s="135"/>
      <c r="K344" s="135"/>
      <c r="L344" s="132"/>
      <c r="M344" s="132"/>
      <c r="N344" s="132"/>
      <c r="O344" s="138"/>
      <c r="P344" s="139"/>
    </row>
    <row r="345" spans="1:16">
      <c r="A345" s="130"/>
      <c r="C345" s="132"/>
      <c r="D345" s="132"/>
      <c r="E345" s="132"/>
      <c r="F345" s="132"/>
      <c r="G345" s="132"/>
      <c r="H345" s="133"/>
      <c r="I345" s="134"/>
      <c r="J345" s="135"/>
      <c r="K345" s="135"/>
      <c r="L345" s="132"/>
      <c r="M345" s="132"/>
      <c r="N345" s="132"/>
      <c r="O345" s="138"/>
      <c r="P345" s="139"/>
    </row>
    <row r="346" spans="1:16">
      <c r="A346" s="130"/>
      <c r="C346" s="132"/>
      <c r="D346" s="132"/>
      <c r="E346" s="132"/>
      <c r="F346" s="132"/>
      <c r="G346" s="132"/>
      <c r="H346" s="133"/>
      <c r="I346" s="134"/>
      <c r="J346" s="135"/>
      <c r="K346" s="135"/>
      <c r="L346" s="132"/>
      <c r="M346" s="132"/>
      <c r="N346" s="132"/>
      <c r="O346" s="138"/>
      <c r="P346" s="139"/>
    </row>
    <row r="347" spans="1:16">
      <c r="A347" s="130"/>
      <c r="C347" s="132"/>
      <c r="D347" s="132"/>
      <c r="E347" s="132"/>
      <c r="F347" s="132"/>
      <c r="G347" s="132"/>
      <c r="H347" s="133"/>
      <c r="I347" s="134"/>
      <c r="J347" s="135"/>
      <c r="K347" s="135"/>
      <c r="L347" s="132"/>
      <c r="M347" s="132"/>
      <c r="N347" s="132"/>
      <c r="O347" s="138"/>
      <c r="P347" s="139"/>
    </row>
    <row r="348" spans="1:16">
      <c r="A348" s="130"/>
      <c r="C348" s="132"/>
      <c r="D348" s="132"/>
      <c r="E348" s="132"/>
      <c r="F348" s="132"/>
      <c r="G348" s="132"/>
      <c r="H348" s="133"/>
      <c r="I348" s="134"/>
      <c r="J348" s="135"/>
      <c r="K348" s="135"/>
      <c r="L348" s="132"/>
      <c r="M348" s="132"/>
      <c r="N348" s="132"/>
      <c r="O348" s="138"/>
      <c r="P348" s="139"/>
    </row>
    <row r="349" spans="1:16">
      <c r="A349" s="130"/>
      <c r="C349" s="132"/>
      <c r="D349" s="132"/>
      <c r="E349" s="132"/>
      <c r="F349" s="132"/>
      <c r="G349" s="132"/>
      <c r="H349" s="133"/>
      <c r="I349" s="134"/>
      <c r="J349" s="135"/>
      <c r="K349" s="135"/>
      <c r="L349" s="132"/>
      <c r="M349" s="132"/>
      <c r="N349" s="132"/>
      <c r="O349" s="138"/>
      <c r="P349" s="139"/>
    </row>
    <row r="350" spans="1:16">
      <c r="A350" s="130"/>
      <c r="C350" s="132"/>
      <c r="D350" s="132"/>
      <c r="E350" s="132"/>
      <c r="F350" s="132"/>
      <c r="G350" s="132"/>
      <c r="H350" s="133"/>
      <c r="I350" s="134"/>
      <c r="J350" s="135"/>
      <c r="K350" s="135"/>
      <c r="L350" s="132"/>
      <c r="M350" s="132"/>
      <c r="N350" s="132"/>
      <c r="O350" s="138"/>
      <c r="P350" s="139"/>
    </row>
    <row r="351" spans="1:16">
      <c r="A351" s="130"/>
      <c r="C351" s="132"/>
      <c r="D351" s="132"/>
      <c r="E351" s="132"/>
      <c r="F351" s="132"/>
      <c r="G351" s="132"/>
      <c r="H351" s="133"/>
      <c r="I351" s="134"/>
      <c r="J351" s="135"/>
      <c r="K351" s="135"/>
      <c r="L351" s="132"/>
      <c r="M351" s="132"/>
      <c r="N351" s="132"/>
      <c r="O351" s="138"/>
      <c r="P351" s="139"/>
    </row>
    <row r="352" spans="1:16">
      <c r="A352" s="130"/>
      <c r="C352" s="132"/>
      <c r="D352" s="132"/>
      <c r="E352" s="132"/>
      <c r="F352" s="132"/>
      <c r="G352" s="132"/>
      <c r="H352" s="133"/>
      <c r="I352" s="134"/>
      <c r="J352" s="135"/>
      <c r="K352" s="135"/>
      <c r="L352" s="132"/>
      <c r="M352" s="132"/>
      <c r="N352" s="132"/>
      <c r="O352" s="138"/>
      <c r="P352" s="139"/>
    </row>
    <row r="353" spans="1:16">
      <c r="A353" s="130"/>
      <c r="C353" s="132"/>
      <c r="D353" s="132"/>
      <c r="E353" s="132"/>
      <c r="F353" s="132"/>
      <c r="G353" s="132"/>
      <c r="H353" s="133"/>
      <c r="I353" s="134"/>
      <c r="J353" s="135"/>
      <c r="K353" s="135"/>
      <c r="L353" s="132"/>
      <c r="M353" s="132"/>
      <c r="N353" s="132"/>
      <c r="O353" s="138"/>
      <c r="P353" s="139"/>
    </row>
    <row r="354" spans="1:16">
      <c r="A354" s="130"/>
      <c r="C354" s="132"/>
      <c r="D354" s="132"/>
      <c r="E354" s="132"/>
      <c r="F354" s="132"/>
      <c r="G354" s="132"/>
      <c r="H354" s="133"/>
      <c r="I354" s="134"/>
      <c r="J354" s="135"/>
      <c r="K354" s="135"/>
      <c r="L354" s="132"/>
      <c r="M354" s="132"/>
      <c r="N354" s="132"/>
      <c r="O354" s="138"/>
      <c r="P354" s="139"/>
    </row>
    <row r="355" spans="1:16">
      <c r="A355" s="130"/>
      <c r="C355" s="132"/>
      <c r="D355" s="132"/>
      <c r="E355" s="132"/>
      <c r="F355" s="132"/>
      <c r="G355" s="132"/>
      <c r="H355" s="133"/>
      <c r="I355" s="134"/>
      <c r="J355" s="135"/>
      <c r="K355" s="135"/>
      <c r="L355" s="132"/>
      <c r="M355" s="132"/>
      <c r="N355" s="132"/>
      <c r="O355" s="138"/>
      <c r="P355" s="139"/>
    </row>
    <row r="356" spans="1:16">
      <c r="A356" s="130"/>
      <c r="C356" s="132"/>
      <c r="D356" s="132"/>
      <c r="E356" s="132"/>
      <c r="F356" s="132"/>
      <c r="G356" s="132"/>
      <c r="H356" s="133"/>
      <c r="I356" s="134"/>
      <c r="J356" s="135"/>
      <c r="K356" s="135"/>
      <c r="L356" s="132"/>
      <c r="M356" s="132"/>
      <c r="N356" s="132"/>
      <c r="O356" s="138"/>
      <c r="P356" s="139"/>
    </row>
    <row r="357" spans="1:16">
      <c r="A357" s="130"/>
      <c r="C357" s="132"/>
      <c r="D357" s="132"/>
      <c r="E357" s="132"/>
      <c r="F357" s="132"/>
      <c r="G357" s="132"/>
      <c r="H357" s="133"/>
      <c r="I357" s="134"/>
      <c r="J357" s="135"/>
      <c r="K357" s="135"/>
      <c r="L357" s="132"/>
      <c r="M357" s="132"/>
      <c r="N357" s="132"/>
      <c r="O357" s="138"/>
      <c r="P357" s="139"/>
    </row>
    <row r="358" spans="1:16">
      <c r="A358" s="130"/>
      <c r="C358" s="132"/>
      <c r="D358" s="132"/>
      <c r="E358" s="132"/>
      <c r="F358" s="132"/>
      <c r="G358" s="132"/>
      <c r="H358" s="133"/>
      <c r="I358" s="134"/>
      <c r="J358" s="135"/>
      <c r="K358" s="135"/>
      <c r="L358" s="132"/>
      <c r="M358" s="132"/>
      <c r="N358" s="132"/>
      <c r="O358" s="138"/>
      <c r="P358" s="139"/>
    </row>
    <row r="359" spans="1:16">
      <c r="A359" s="130"/>
      <c r="C359" s="132"/>
      <c r="D359" s="132"/>
      <c r="E359" s="132"/>
      <c r="F359" s="132"/>
      <c r="G359" s="132"/>
      <c r="H359" s="133"/>
      <c r="I359" s="134"/>
      <c r="J359" s="135"/>
      <c r="K359" s="135"/>
      <c r="L359" s="132"/>
      <c r="M359" s="132"/>
      <c r="N359" s="132"/>
      <c r="O359" s="138"/>
      <c r="P359" s="139"/>
    </row>
    <row r="360" spans="1:16">
      <c r="A360" s="130"/>
      <c r="C360" s="132"/>
      <c r="D360" s="132"/>
      <c r="E360" s="132"/>
      <c r="F360" s="132"/>
      <c r="G360" s="132"/>
      <c r="H360" s="133"/>
      <c r="I360" s="134"/>
      <c r="J360" s="135"/>
      <c r="K360" s="135"/>
      <c r="L360" s="132"/>
      <c r="M360" s="132"/>
      <c r="N360" s="132"/>
      <c r="O360" s="138"/>
      <c r="P360" s="139"/>
    </row>
    <row r="361" spans="1:16">
      <c r="A361" s="130"/>
      <c r="C361" s="132"/>
      <c r="D361" s="132"/>
      <c r="E361" s="132"/>
      <c r="F361" s="132"/>
      <c r="G361" s="132"/>
      <c r="H361" s="133"/>
      <c r="I361" s="134"/>
      <c r="J361" s="135"/>
      <c r="K361" s="135"/>
      <c r="L361" s="132"/>
      <c r="M361" s="132"/>
      <c r="N361" s="132"/>
      <c r="O361" s="138"/>
      <c r="P361" s="139"/>
    </row>
    <row r="362" spans="1:16">
      <c r="A362" s="130"/>
      <c r="C362" s="132"/>
      <c r="D362" s="132"/>
      <c r="E362" s="132"/>
      <c r="F362" s="132"/>
      <c r="G362" s="132"/>
      <c r="H362" s="133"/>
      <c r="I362" s="134"/>
      <c r="J362" s="135"/>
      <c r="K362" s="135"/>
      <c r="L362" s="132"/>
      <c r="M362" s="132"/>
      <c r="N362" s="132"/>
      <c r="O362" s="138"/>
      <c r="P362" s="139"/>
    </row>
    <row r="363" spans="1:16">
      <c r="A363" s="130"/>
      <c r="C363" s="132"/>
      <c r="D363" s="132"/>
      <c r="E363" s="132"/>
      <c r="F363" s="132"/>
      <c r="G363" s="132"/>
      <c r="H363" s="133"/>
      <c r="I363" s="134"/>
      <c r="J363" s="135"/>
      <c r="K363" s="135"/>
      <c r="L363" s="132"/>
      <c r="M363" s="132"/>
      <c r="N363" s="132"/>
      <c r="O363" s="138"/>
      <c r="P363" s="139"/>
    </row>
    <row r="364" spans="1:16">
      <c r="A364" s="130"/>
      <c r="C364" s="132"/>
      <c r="D364" s="132"/>
      <c r="E364" s="132"/>
      <c r="F364" s="132"/>
      <c r="G364" s="132"/>
      <c r="H364" s="133"/>
      <c r="I364" s="134"/>
      <c r="J364" s="135"/>
      <c r="K364" s="135"/>
      <c r="L364" s="132"/>
      <c r="M364" s="132"/>
      <c r="N364" s="132"/>
      <c r="O364" s="138"/>
      <c r="P364" s="139"/>
    </row>
    <row r="365" spans="1:16">
      <c r="A365" s="130"/>
      <c r="C365" s="132"/>
      <c r="D365" s="132"/>
      <c r="E365" s="132"/>
      <c r="F365" s="132"/>
      <c r="G365" s="132"/>
      <c r="H365" s="133"/>
      <c r="I365" s="134"/>
      <c r="J365" s="135"/>
      <c r="K365" s="135"/>
      <c r="L365" s="132"/>
      <c r="M365" s="132"/>
      <c r="N365" s="132"/>
      <c r="O365" s="138"/>
      <c r="P365" s="139"/>
    </row>
    <row r="366" spans="1:16">
      <c r="A366" s="130"/>
      <c r="C366" s="132"/>
      <c r="D366" s="132"/>
      <c r="E366" s="132"/>
      <c r="F366" s="132"/>
      <c r="G366" s="132"/>
      <c r="H366" s="133"/>
      <c r="I366" s="134"/>
      <c r="J366" s="135"/>
      <c r="K366" s="135"/>
      <c r="L366" s="132"/>
      <c r="M366" s="132"/>
      <c r="N366" s="132"/>
      <c r="O366" s="138"/>
      <c r="P366" s="139"/>
    </row>
    <row r="367" spans="1:16">
      <c r="A367" s="130"/>
      <c r="C367" s="132"/>
      <c r="D367" s="132"/>
      <c r="E367" s="132"/>
      <c r="F367" s="132"/>
      <c r="G367" s="132"/>
      <c r="H367" s="133"/>
      <c r="I367" s="134"/>
      <c r="J367" s="135"/>
      <c r="K367" s="135"/>
      <c r="L367" s="132"/>
      <c r="M367" s="132"/>
      <c r="N367" s="132"/>
      <c r="O367" s="138"/>
      <c r="P367" s="139"/>
    </row>
    <row r="368" spans="1:16">
      <c r="A368" s="130"/>
      <c r="C368" s="132"/>
      <c r="D368" s="132"/>
      <c r="E368" s="132"/>
      <c r="F368" s="132"/>
      <c r="G368" s="132"/>
      <c r="H368" s="133"/>
      <c r="I368" s="134"/>
      <c r="J368" s="135"/>
      <c r="K368" s="135"/>
      <c r="L368" s="132"/>
      <c r="M368" s="132"/>
      <c r="N368" s="132"/>
      <c r="O368" s="138"/>
      <c r="P368" s="139"/>
    </row>
    <row r="369" spans="1:16">
      <c r="A369" s="130"/>
      <c r="C369" s="132"/>
      <c r="D369" s="132"/>
      <c r="E369" s="132"/>
      <c r="F369" s="132"/>
      <c r="G369" s="132"/>
      <c r="H369" s="133"/>
      <c r="I369" s="134"/>
      <c r="J369" s="135"/>
      <c r="K369" s="135"/>
      <c r="L369" s="132"/>
      <c r="M369" s="132"/>
      <c r="N369" s="132"/>
      <c r="O369" s="138"/>
      <c r="P369" s="139"/>
    </row>
    <row r="370" spans="1:16">
      <c r="A370" s="130"/>
      <c r="C370" s="132"/>
      <c r="D370" s="132"/>
      <c r="E370" s="132"/>
      <c r="F370" s="132"/>
      <c r="G370" s="132"/>
      <c r="H370" s="133"/>
      <c r="I370" s="134"/>
      <c r="J370" s="135"/>
      <c r="K370" s="135"/>
      <c r="L370" s="132"/>
      <c r="M370" s="132"/>
      <c r="N370" s="132"/>
      <c r="O370" s="138"/>
      <c r="P370" s="139"/>
    </row>
    <row r="371" spans="1:16">
      <c r="A371" s="130"/>
      <c r="C371" s="132"/>
      <c r="D371" s="132"/>
      <c r="E371" s="132"/>
      <c r="F371" s="132"/>
      <c r="G371" s="132"/>
      <c r="H371" s="133"/>
      <c r="I371" s="134"/>
      <c r="J371" s="135"/>
      <c r="K371" s="135"/>
      <c r="L371" s="132"/>
      <c r="M371" s="132"/>
      <c r="N371" s="132"/>
      <c r="O371" s="138"/>
      <c r="P371" s="139"/>
    </row>
    <row r="372" spans="1:16">
      <c r="A372" s="130"/>
      <c r="C372" s="132"/>
      <c r="D372" s="132"/>
      <c r="E372" s="132"/>
      <c r="F372" s="132"/>
      <c r="G372" s="132"/>
      <c r="H372" s="133"/>
      <c r="I372" s="134"/>
      <c r="J372" s="135"/>
      <c r="K372" s="135"/>
      <c r="L372" s="132"/>
      <c r="M372" s="132"/>
      <c r="N372" s="132"/>
      <c r="O372" s="138"/>
      <c r="P372" s="139"/>
    </row>
    <row r="373" spans="1:16">
      <c r="A373" s="130"/>
      <c r="C373" s="132"/>
      <c r="D373" s="132"/>
      <c r="E373" s="132"/>
      <c r="F373" s="132"/>
      <c r="G373" s="132"/>
      <c r="H373" s="133"/>
      <c r="I373" s="134"/>
      <c r="J373" s="135"/>
      <c r="K373" s="135"/>
      <c r="L373" s="132"/>
      <c r="M373" s="132"/>
      <c r="N373" s="132"/>
      <c r="O373" s="138"/>
      <c r="P373" s="139"/>
    </row>
    <row r="374" spans="1:16">
      <c r="A374" s="130"/>
      <c r="C374" s="132"/>
      <c r="D374" s="132"/>
      <c r="E374" s="132"/>
      <c r="F374" s="132"/>
      <c r="G374" s="132"/>
      <c r="H374" s="133"/>
      <c r="I374" s="134"/>
      <c r="J374" s="135"/>
      <c r="K374" s="135"/>
      <c r="L374" s="132"/>
      <c r="M374" s="132"/>
      <c r="N374" s="132"/>
      <c r="O374" s="138"/>
      <c r="P374" s="139"/>
    </row>
    <row r="375" spans="1:16">
      <c r="A375" s="130"/>
      <c r="C375" s="132"/>
      <c r="D375" s="132"/>
      <c r="E375" s="132"/>
      <c r="F375" s="132"/>
      <c r="G375" s="132"/>
      <c r="H375" s="133"/>
      <c r="I375" s="134"/>
      <c r="J375" s="135"/>
      <c r="K375" s="135"/>
      <c r="L375" s="132"/>
      <c r="M375" s="132"/>
      <c r="N375" s="132"/>
      <c r="O375" s="138"/>
      <c r="P375" s="139"/>
    </row>
    <row r="376" spans="1:16">
      <c r="A376" s="130"/>
      <c r="C376" s="132"/>
      <c r="D376" s="132"/>
      <c r="E376" s="132"/>
      <c r="F376" s="132"/>
      <c r="G376" s="132"/>
      <c r="H376" s="133"/>
      <c r="I376" s="134"/>
      <c r="J376" s="135"/>
      <c r="K376" s="135"/>
      <c r="L376" s="132"/>
      <c r="M376" s="132"/>
      <c r="N376" s="132"/>
      <c r="O376" s="138"/>
      <c r="P376" s="139"/>
    </row>
    <row r="377" spans="1:16">
      <c r="A377" s="130"/>
      <c r="C377" s="132"/>
      <c r="D377" s="132"/>
      <c r="E377" s="132"/>
      <c r="F377" s="132"/>
      <c r="G377" s="132"/>
      <c r="H377" s="133"/>
      <c r="I377" s="134"/>
      <c r="J377" s="135"/>
      <c r="K377" s="135"/>
      <c r="L377" s="132"/>
      <c r="M377" s="132"/>
      <c r="N377" s="132"/>
      <c r="O377" s="138"/>
      <c r="P377" s="139"/>
    </row>
    <row r="378" spans="1:16">
      <c r="A378" s="130"/>
      <c r="C378" s="132"/>
      <c r="D378" s="132"/>
      <c r="E378" s="132"/>
      <c r="F378" s="132"/>
      <c r="G378" s="132"/>
      <c r="H378" s="133"/>
      <c r="I378" s="134"/>
      <c r="J378" s="135"/>
      <c r="K378" s="135"/>
      <c r="L378" s="132"/>
      <c r="M378" s="132"/>
      <c r="N378" s="132"/>
      <c r="O378" s="138"/>
      <c r="P378" s="139"/>
    </row>
    <row r="379" spans="1:16">
      <c r="A379" s="130"/>
      <c r="C379" s="132"/>
      <c r="D379" s="132"/>
      <c r="E379" s="132"/>
      <c r="F379" s="132"/>
      <c r="G379" s="132"/>
      <c r="H379" s="133"/>
      <c r="I379" s="134"/>
      <c r="J379" s="135"/>
      <c r="K379" s="135"/>
      <c r="L379" s="132"/>
      <c r="M379" s="132"/>
      <c r="N379" s="132"/>
      <c r="O379" s="138"/>
      <c r="P379" s="139"/>
    </row>
    <row r="380" spans="1:16">
      <c r="A380" s="130"/>
      <c r="C380" s="132"/>
      <c r="D380" s="132"/>
      <c r="E380" s="132"/>
      <c r="F380" s="132"/>
      <c r="G380" s="132"/>
      <c r="H380" s="133"/>
      <c r="I380" s="134"/>
      <c r="J380" s="135"/>
      <c r="K380" s="135"/>
      <c r="L380" s="132"/>
      <c r="M380" s="132"/>
      <c r="N380" s="132"/>
      <c r="O380" s="138"/>
      <c r="P380" s="139"/>
    </row>
    <row r="381" spans="1:16">
      <c r="A381" s="130"/>
      <c r="C381" s="132"/>
      <c r="D381" s="132"/>
      <c r="E381" s="132"/>
      <c r="F381" s="132"/>
      <c r="G381" s="132"/>
      <c r="H381" s="133"/>
      <c r="I381" s="134"/>
      <c r="J381" s="135"/>
      <c r="K381" s="135"/>
      <c r="L381" s="132"/>
      <c r="M381" s="132"/>
      <c r="N381" s="132"/>
      <c r="O381" s="138"/>
      <c r="P381" s="139"/>
    </row>
    <row r="382" spans="1:16">
      <c r="A382" s="130"/>
      <c r="C382" s="132"/>
      <c r="D382" s="132"/>
      <c r="E382" s="132"/>
      <c r="F382" s="132"/>
      <c r="G382" s="132"/>
      <c r="H382" s="133"/>
      <c r="I382" s="134"/>
      <c r="J382" s="135"/>
      <c r="K382" s="135"/>
      <c r="L382" s="132"/>
      <c r="M382" s="132"/>
      <c r="N382" s="132"/>
      <c r="O382" s="138"/>
      <c r="P382" s="139"/>
    </row>
    <row r="383" spans="1:16">
      <c r="A383" s="130"/>
      <c r="C383" s="132"/>
      <c r="D383" s="132"/>
      <c r="E383" s="132"/>
      <c r="F383" s="132"/>
      <c r="G383" s="132"/>
      <c r="H383" s="133"/>
      <c r="I383" s="134"/>
      <c r="J383" s="135"/>
      <c r="K383" s="135"/>
      <c r="L383" s="132"/>
      <c r="M383" s="132"/>
      <c r="N383" s="132"/>
      <c r="O383" s="138"/>
      <c r="P383" s="139"/>
    </row>
    <row r="384" spans="1:16">
      <c r="A384" s="130"/>
      <c r="C384" s="132"/>
      <c r="D384" s="132"/>
      <c r="E384" s="132"/>
      <c r="F384" s="132"/>
      <c r="G384" s="132"/>
      <c r="H384" s="133"/>
      <c r="I384" s="134"/>
      <c r="J384" s="135"/>
      <c r="K384" s="135"/>
      <c r="L384" s="132"/>
      <c r="M384" s="132"/>
      <c r="N384" s="132"/>
      <c r="O384" s="138"/>
      <c r="P384" s="139"/>
    </row>
    <row r="385" spans="1:16">
      <c r="A385" s="130"/>
      <c r="C385" s="132"/>
      <c r="D385" s="132"/>
      <c r="E385" s="132"/>
      <c r="F385" s="132"/>
      <c r="G385" s="132"/>
      <c r="H385" s="133"/>
      <c r="I385" s="134"/>
      <c r="J385" s="135"/>
      <c r="K385" s="135"/>
      <c r="L385" s="132"/>
      <c r="M385" s="132"/>
      <c r="N385" s="132"/>
      <c r="O385" s="138"/>
      <c r="P385" s="139"/>
    </row>
    <row r="386" spans="1:16">
      <c r="A386" s="130"/>
      <c r="C386" s="132"/>
      <c r="D386" s="132"/>
      <c r="E386" s="132"/>
      <c r="F386" s="132"/>
      <c r="G386" s="132"/>
      <c r="H386" s="133"/>
      <c r="I386" s="134"/>
      <c r="J386" s="135"/>
      <c r="K386" s="135"/>
      <c r="L386" s="132"/>
      <c r="M386" s="132"/>
      <c r="N386" s="132"/>
      <c r="O386" s="138"/>
      <c r="P386" s="139"/>
    </row>
    <row r="387" spans="1:16">
      <c r="A387" s="130"/>
      <c r="C387" s="132"/>
      <c r="D387" s="132"/>
      <c r="E387" s="132"/>
      <c r="F387" s="132"/>
      <c r="G387" s="132"/>
      <c r="H387" s="133"/>
      <c r="I387" s="134"/>
      <c r="J387" s="135"/>
      <c r="K387" s="135"/>
      <c r="L387" s="132"/>
      <c r="M387" s="132"/>
      <c r="N387" s="132"/>
      <c r="O387" s="138"/>
      <c r="P387" s="139"/>
    </row>
    <row r="388" spans="1:16">
      <c r="A388" s="130"/>
      <c r="C388" s="132"/>
      <c r="D388" s="132"/>
      <c r="E388" s="132"/>
      <c r="F388" s="132"/>
      <c r="G388" s="132"/>
      <c r="H388" s="133"/>
      <c r="I388" s="134"/>
      <c r="J388" s="135"/>
      <c r="K388" s="135"/>
      <c r="L388" s="132"/>
      <c r="M388" s="132"/>
      <c r="N388" s="132"/>
      <c r="O388" s="138"/>
      <c r="P388" s="139"/>
    </row>
    <row r="389" spans="1:16">
      <c r="A389" s="130"/>
      <c r="C389" s="132"/>
      <c r="D389" s="132"/>
      <c r="E389" s="132"/>
      <c r="F389" s="132"/>
      <c r="G389" s="132"/>
      <c r="H389" s="133"/>
      <c r="I389" s="134"/>
      <c r="J389" s="135"/>
      <c r="K389" s="135"/>
      <c r="L389" s="132"/>
      <c r="M389" s="132"/>
      <c r="N389" s="132"/>
      <c r="O389" s="138"/>
      <c r="P389" s="139"/>
    </row>
    <row r="390" spans="1:16">
      <c r="A390" s="130"/>
      <c r="C390" s="132"/>
      <c r="D390" s="132"/>
      <c r="E390" s="132"/>
      <c r="F390" s="132"/>
      <c r="G390" s="132"/>
      <c r="H390" s="133"/>
      <c r="I390" s="134"/>
      <c r="J390" s="135"/>
      <c r="K390" s="135"/>
      <c r="L390" s="132"/>
      <c r="M390" s="132"/>
      <c r="N390" s="132"/>
      <c r="O390" s="138"/>
      <c r="P390" s="139"/>
    </row>
    <row r="391" spans="1:16">
      <c r="A391" s="130"/>
      <c r="C391" s="132"/>
      <c r="D391" s="132"/>
      <c r="E391" s="132"/>
      <c r="F391" s="132"/>
      <c r="G391" s="132"/>
      <c r="H391" s="133"/>
      <c r="I391" s="134"/>
      <c r="J391" s="135"/>
      <c r="K391" s="135"/>
      <c r="L391" s="132"/>
      <c r="M391" s="132"/>
      <c r="N391" s="132"/>
      <c r="O391" s="138"/>
      <c r="P391" s="139"/>
    </row>
    <row r="392" spans="1:16">
      <c r="A392" s="130"/>
      <c r="C392" s="132"/>
      <c r="D392" s="132"/>
      <c r="E392" s="132"/>
      <c r="F392" s="132"/>
      <c r="G392" s="132"/>
      <c r="H392" s="133"/>
      <c r="I392" s="134"/>
      <c r="J392" s="135"/>
      <c r="K392" s="135"/>
      <c r="L392" s="132"/>
      <c r="M392" s="132"/>
      <c r="N392" s="132"/>
      <c r="O392" s="138"/>
      <c r="P392" s="139"/>
    </row>
    <row r="393" spans="1:16">
      <c r="A393" s="130"/>
      <c r="C393" s="132"/>
      <c r="D393" s="132"/>
      <c r="E393" s="132"/>
      <c r="F393" s="132"/>
      <c r="G393" s="132"/>
      <c r="H393" s="133"/>
      <c r="I393" s="134"/>
      <c r="J393" s="135"/>
      <c r="K393" s="135"/>
      <c r="L393" s="132"/>
      <c r="M393" s="132"/>
      <c r="N393" s="132"/>
      <c r="O393" s="138"/>
      <c r="P393" s="139"/>
    </row>
    <row r="394" spans="1:16">
      <c r="A394" s="130"/>
      <c r="C394" s="132"/>
      <c r="D394" s="132"/>
      <c r="E394" s="132"/>
      <c r="F394" s="132"/>
      <c r="G394" s="132"/>
      <c r="H394" s="133"/>
      <c r="I394" s="134"/>
      <c r="J394" s="135"/>
      <c r="K394" s="135"/>
      <c r="L394" s="132"/>
      <c r="M394" s="132"/>
      <c r="N394" s="132"/>
      <c r="O394" s="138"/>
      <c r="P394" s="139"/>
    </row>
    <row r="395" spans="1:16">
      <c r="A395" s="130"/>
      <c r="C395" s="132"/>
      <c r="D395" s="132"/>
      <c r="E395" s="132"/>
      <c r="F395" s="132"/>
      <c r="G395" s="132"/>
      <c r="H395" s="133"/>
      <c r="I395" s="134"/>
      <c r="J395" s="135"/>
      <c r="K395" s="135"/>
      <c r="L395" s="132"/>
      <c r="M395" s="132"/>
      <c r="N395" s="132"/>
      <c r="O395" s="138"/>
      <c r="P395" s="139"/>
    </row>
    <row r="396" spans="1:16">
      <c r="A396" s="130"/>
      <c r="C396" s="132"/>
      <c r="D396" s="132"/>
      <c r="E396" s="132"/>
      <c r="F396" s="132"/>
      <c r="G396" s="132"/>
      <c r="H396" s="133"/>
      <c r="I396" s="134"/>
      <c r="J396" s="135"/>
      <c r="K396" s="135"/>
      <c r="L396" s="132"/>
      <c r="M396" s="132"/>
      <c r="N396" s="132"/>
      <c r="O396" s="138"/>
      <c r="P396" s="139"/>
    </row>
    <row r="397" spans="1:16">
      <c r="A397" s="130"/>
      <c r="C397" s="132"/>
      <c r="D397" s="132"/>
      <c r="E397" s="132"/>
      <c r="F397" s="132"/>
      <c r="G397" s="132"/>
      <c r="H397" s="133"/>
      <c r="I397" s="134"/>
      <c r="J397" s="135"/>
      <c r="K397" s="135"/>
      <c r="L397" s="132"/>
      <c r="M397" s="132"/>
      <c r="N397" s="132"/>
      <c r="O397" s="138"/>
      <c r="P397" s="139"/>
    </row>
    <row r="398" spans="1:16">
      <c r="A398" s="130"/>
      <c r="C398" s="132"/>
      <c r="D398" s="132"/>
      <c r="E398" s="132"/>
      <c r="F398" s="132"/>
      <c r="G398" s="132"/>
      <c r="H398" s="133"/>
      <c r="I398" s="134"/>
      <c r="J398" s="135"/>
      <c r="K398" s="135"/>
      <c r="L398" s="132"/>
      <c r="M398" s="132"/>
      <c r="N398" s="132"/>
      <c r="O398" s="138"/>
      <c r="P398" s="139"/>
    </row>
    <row r="399" spans="1:16">
      <c r="A399" s="130"/>
      <c r="C399" s="132"/>
      <c r="D399" s="132"/>
      <c r="E399" s="132"/>
      <c r="F399" s="132"/>
      <c r="G399" s="132"/>
      <c r="H399" s="133"/>
      <c r="I399" s="134"/>
      <c r="J399" s="135"/>
      <c r="K399" s="135"/>
      <c r="L399" s="132"/>
      <c r="M399" s="132"/>
      <c r="N399" s="132"/>
      <c r="O399" s="138"/>
      <c r="P399" s="139"/>
    </row>
    <row r="400" spans="1:16">
      <c r="A400" s="130"/>
      <c r="C400" s="132"/>
      <c r="D400" s="132"/>
      <c r="E400" s="132"/>
      <c r="F400" s="132"/>
      <c r="G400" s="132"/>
      <c r="H400" s="133"/>
      <c r="I400" s="134"/>
      <c r="J400" s="135"/>
      <c r="K400" s="135"/>
      <c r="L400" s="132"/>
      <c r="M400" s="132"/>
      <c r="N400" s="132"/>
      <c r="O400" s="138"/>
      <c r="P400" s="139"/>
    </row>
    <row r="401" spans="1:16">
      <c r="A401" s="130"/>
      <c r="C401" s="132"/>
      <c r="D401" s="132"/>
      <c r="E401" s="132"/>
      <c r="F401" s="132"/>
      <c r="G401" s="132"/>
      <c r="H401" s="133"/>
      <c r="I401" s="134"/>
      <c r="J401" s="135"/>
      <c r="K401" s="135"/>
      <c r="L401" s="132"/>
      <c r="M401" s="132"/>
      <c r="N401" s="132"/>
      <c r="O401" s="138"/>
      <c r="P401" s="139"/>
    </row>
    <row r="402" spans="1:16">
      <c r="A402" s="130"/>
      <c r="C402" s="132"/>
      <c r="D402" s="132"/>
      <c r="E402" s="132"/>
      <c r="F402" s="132"/>
      <c r="G402" s="132"/>
      <c r="H402" s="133"/>
      <c r="I402" s="134"/>
      <c r="J402" s="135"/>
      <c r="K402" s="135"/>
      <c r="L402" s="132"/>
      <c r="M402" s="132"/>
      <c r="N402" s="132"/>
      <c r="O402" s="138"/>
      <c r="P402" s="139"/>
    </row>
    <row r="403" spans="1:16">
      <c r="A403" s="130"/>
      <c r="C403" s="132"/>
      <c r="D403" s="132"/>
      <c r="E403" s="132"/>
      <c r="F403" s="132"/>
      <c r="G403" s="132"/>
      <c r="H403" s="133"/>
      <c r="I403" s="134"/>
      <c r="J403" s="135"/>
      <c r="K403" s="135"/>
      <c r="L403" s="132"/>
      <c r="M403" s="132"/>
      <c r="N403" s="132"/>
      <c r="O403" s="138"/>
      <c r="P403" s="139"/>
    </row>
    <row r="404" spans="1:16">
      <c r="A404" s="130"/>
      <c r="C404" s="132"/>
      <c r="D404" s="132"/>
      <c r="E404" s="132"/>
      <c r="F404" s="132"/>
      <c r="G404" s="132"/>
      <c r="H404" s="133"/>
      <c r="I404" s="134"/>
      <c r="J404" s="135"/>
      <c r="K404" s="135"/>
      <c r="L404" s="132"/>
      <c r="M404" s="132"/>
      <c r="N404" s="132"/>
      <c r="O404" s="138"/>
      <c r="P404" s="139"/>
    </row>
    <row r="405" spans="1:16">
      <c r="A405" s="130"/>
      <c r="C405" s="132"/>
      <c r="D405" s="132"/>
      <c r="E405" s="132"/>
      <c r="F405" s="132"/>
      <c r="G405" s="132"/>
      <c r="H405" s="133"/>
      <c r="I405" s="134"/>
      <c r="J405" s="135"/>
      <c r="K405" s="135"/>
      <c r="L405" s="132"/>
      <c r="M405" s="132"/>
      <c r="N405" s="132"/>
      <c r="O405" s="138"/>
      <c r="P405" s="139"/>
    </row>
    <row r="406" spans="1:16">
      <c r="A406" s="130"/>
      <c r="C406" s="132"/>
      <c r="D406" s="132"/>
      <c r="E406" s="132"/>
      <c r="F406" s="132"/>
      <c r="G406" s="132"/>
      <c r="H406" s="133"/>
      <c r="I406" s="134"/>
      <c r="J406" s="135"/>
      <c r="K406" s="135"/>
      <c r="L406" s="132"/>
      <c r="M406" s="132"/>
      <c r="N406" s="132"/>
      <c r="O406" s="138"/>
      <c r="P406" s="139"/>
    </row>
    <row r="407" spans="1:16">
      <c r="A407" s="130"/>
      <c r="C407" s="132"/>
      <c r="D407" s="132"/>
      <c r="E407" s="132"/>
      <c r="F407" s="132"/>
      <c r="G407" s="132"/>
      <c r="H407" s="133"/>
      <c r="I407" s="134"/>
      <c r="J407" s="135"/>
      <c r="K407" s="135"/>
      <c r="L407" s="132"/>
      <c r="M407" s="132"/>
      <c r="N407" s="132"/>
      <c r="O407" s="138"/>
      <c r="P407" s="139"/>
    </row>
    <row r="408" spans="1:16">
      <c r="A408" s="130"/>
      <c r="C408" s="132"/>
      <c r="D408" s="132"/>
      <c r="E408" s="132"/>
      <c r="F408" s="132"/>
      <c r="G408" s="132"/>
      <c r="H408" s="133"/>
      <c r="I408" s="134"/>
      <c r="J408" s="135"/>
      <c r="K408" s="135"/>
      <c r="L408" s="132"/>
      <c r="M408" s="132"/>
      <c r="N408" s="132"/>
      <c r="O408" s="138"/>
      <c r="P408" s="139"/>
    </row>
    <row r="409" spans="1:16">
      <c r="A409" s="130"/>
      <c r="C409" s="132"/>
      <c r="D409" s="132"/>
      <c r="E409" s="132"/>
      <c r="F409" s="132"/>
      <c r="G409" s="132"/>
      <c r="H409" s="133"/>
      <c r="I409" s="134"/>
      <c r="J409" s="135"/>
      <c r="K409" s="135"/>
      <c r="L409" s="132"/>
      <c r="M409" s="132"/>
      <c r="N409" s="132"/>
      <c r="O409" s="138"/>
      <c r="P409" s="139"/>
    </row>
    <row r="410" spans="1:16">
      <c r="A410" s="130"/>
      <c r="C410" s="132"/>
      <c r="D410" s="132"/>
      <c r="E410" s="132"/>
      <c r="F410" s="132"/>
      <c r="G410" s="132"/>
      <c r="H410" s="133"/>
      <c r="I410" s="134"/>
      <c r="J410" s="135"/>
      <c r="K410" s="135"/>
      <c r="L410" s="132"/>
      <c r="M410" s="132"/>
      <c r="N410" s="132"/>
      <c r="O410" s="138"/>
      <c r="P410" s="139"/>
    </row>
    <row r="411" spans="1:16">
      <c r="A411" s="130"/>
      <c r="C411" s="132"/>
      <c r="D411" s="132"/>
      <c r="E411" s="132"/>
      <c r="F411" s="132"/>
      <c r="G411" s="132"/>
      <c r="H411" s="133"/>
      <c r="I411" s="134"/>
      <c r="J411" s="135"/>
      <c r="K411" s="135"/>
      <c r="L411" s="132"/>
      <c r="M411" s="132"/>
      <c r="N411" s="132"/>
      <c r="O411" s="138"/>
      <c r="P411" s="139"/>
    </row>
    <row r="412" spans="1:16">
      <c r="A412" s="130"/>
      <c r="C412" s="132"/>
      <c r="D412" s="132"/>
      <c r="E412" s="132"/>
      <c r="F412" s="132"/>
      <c r="G412" s="132"/>
      <c r="H412" s="133"/>
      <c r="I412" s="134"/>
      <c r="J412" s="135"/>
      <c r="K412" s="135"/>
      <c r="L412" s="132"/>
      <c r="M412" s="132"/>
      <c r="N412" s="132"/>
      <c r="O412" s="138"/>
      <c r="P412" s="139"/>
    </row>
    <row r="413" spans="1:16">
      <c r="A413" s="130"/>
      <c r="C413" s="132"/>
      <c r="D413" s="132"/>
      <c r="E413" s="132"/>
      <c r="F413" s="132"/>
      <c r="G413" s="132"/>
      <c r="H413" s="133"/>
      <c r="I413" s="134"/>
      <c r="J413" s="135"/>
      <c r="K413" s="135"/>
      <c r="L413" s="132"/>
      <c r="M413" s="132"/>
      <c r="N413" s="132"/>
      <c r="O413" s="138"/>
      <c r="P413" s="139"/>
    </row>
    <row r="414" spans="1:16">
      <c r="A414" s="130"/>
      <c r="C414" s="132"/>
      <c r="D414" s="132"/>
      <c r="E414" s="132"/>
      <c r="F414" s="132"/>
      <c r="G414" s="132"/>
      <c r="H414" s="133"/>
      <c r="I414" s="134"/>
      <c r="J414" s="135"/>
      <c r="K414" s="135"/>
      <c r="L414" s="132"/>
      <c r="M414" s="132"/>
      <c r="N414" s="132"/>
      <c r="O414" s="138"/>
      <c r="P414" s="139"/>
    </row>
    <row r="415" spans="1:16">
      <c r="A415" s="130"/>
      <c r="C415" s="132"/>
      <c r="D415" s="132"/>
      <c r="E415" s="132"/>
      <c r="F415" s="132"/>
      <c r="G415" s="132"/>
      <c r="H415" s="133"/>
      <c r="I415" s="134"/>
      <c r="J415" s="135"/>
      <c r="K415" s="135"/>
      <c r="L415" s="132"/>
      <c r="M415" s="132"/>
      <c r="N415" s="132"/>
      <c r="O415" s="138"/>
      <c r="P415" s="139"/>
    </row>
    <row r="416" spans="1:16">
      <c r="A416" s="130"/>
      <c r="C416" s="132"/>
      <c r="D416" s="132"/>
      <c r="E416" s="132"/>
      <c r="F416" s="132"/>
      <c r="G416" s="132"/>
      <c r="H416" s="133"/>
      <c r="I416" s="134"/>
      <c r="J416" s="135"/>
      <c r="K416" s="135"/>
      <c r="L416" s="132"/>
      <c r="M416" s="132"/>
      <c r="N416" s="132"/>
      <c r="O416" s="138"/>
      <c r="P416" s="139"/>
    </row>
    <row r="417" spans="1:16">
      <c r="A417" s="130"/>
      <c r="C417" s="132"/>
      <c r="D417" s="132"/>
      <c r="E417" s="132"/>
      <c r="F417" s="132"/>
      <c r="G417" s="132"/>
      <c r="H417" s="133"/>
      <c r="I417" s="134"/>
      <c r="J417" s="135"/>
      <c r="K417" s="135"/>
      <c r="L417" s="132"/>
      <c r="M417" s="132"/>
      <c r="N417" s="132"/>
      <c r="O417" s="138"/>
      <c r="P417" s="139"/>
    </row>
    <row r="418" spans="1:16">
      <c r="A418" s="130"/>
      <c r="C418" s="132"/>
      <c r="D418" s="132"/>
      <c r="E418" s="132"/>
      <c r="F418" s="132"/>
      <c r="G418" s="132"/>
      <c r="H418" s="133"/>
      <c r="I418" s="134"/>
      <c r="J418" s="135"/>
      <c r="K418" s="135"/>
      <c r="L418" s="132"/>
      <c r="M418" s="132"/>
      <c r="N418" s="132"/>
      <c r="O418" s="138"/>
      <c r="P418" s="139"/>
    </row>
    <row r="419" spans="1:16">
      <c r="A419" s="130"/>
      <c r="C419" s="132"/>
      <c r="D419" s="132"/>
      <c r="E419" s="132"/>
      <c r="F419" s="132"/>
      <c r="G419" s="132"/>
      <c r="H419" s="133"/>
      <c r="I419" s="134"/>
      <c r="J419" s="135"/>
      <c r="K419" s="135"/>
      <c r="L419" s="132"/>
      <c r="M419" s="132"/>
      <c r="N419" s="132"/>
      <c r="O419" s="138"/>
      <c r="P419" s="139"/>
    </row>
    <row r="420" spans="1:16">
      <c r="A420" s="130"/>
      <c r="C420" s="132"/>
      <c r="D420" s="132"/>
      <c r="E420" s="132"/>
      <c r="F420" s="132"/>
      <c r="G420" s="132"/>
      <c r="H420" s="133"/>
      <c r="I420" s="134"/>
      <c r="J420" s="135"/>
      <c r="K420" s="135"/>
      <c r="L420" s="132"/>
      <c r="M420" s="132"/>
      <c r="N420" s="132"/>
      <c r="O420" s="138"/>
      <c r="P420" s="139"/>
    </row>
    <row r="421" spans="1:16">
      <c r="A421" s="130"/>
      <c r="C421" s="132"/>
      <c r="D421" s="132"/>
      <c r="E421" s="132"/>
      <c r="F421" s="132"/>
      <c r="G421" s="132"/>
      <c r="H421" s="133"/>
      <c r="I421" s="134"/>
      <c r="J421" s="135"/>
      <c r="K421" s="135"/>
      <c r="L421" s="132"/>
      <c r="M421" s="132"/>
      <c r="N421" s="132"/>
      <c r="O421" s="138"/>
      <c r="P421" s="139"/>
    </row>
    <row r="422" spans="1:16">
      <c r="A422" s="130"/>
      <c r="C422" s="132"/>
      <c r="D422" s="132"/>
      <c r="E422" s="132"/>
      <c r="F422" s="132"/>
      <c r="G422" s="132"/>
      <c r="H422" s="133"/>
      <c r="I422" s="134"/>
      <c r="J422" s="135"/>
      <c r="K422" s="135"/>
      <c r="L422" s="132"/>
      <c r="M422" s="132"/>
      <c r="N422" s="132"/>
      <c r="O422" s="138"/>
      <c r="P422" s="139"/>
    </row>
    <row r="423" spans="1:16">
      <c r="A423" s="130"/>
      <c r="C423" s="132"/>
      <c r="D423" s="132"/>
      <c r="E423" s="132"/>
      <c r="F423" s="132"/>
      <c r="G423" s="132"/>
      <c r="H423" s="133"/>
      <c r="I423" s="134"/>
      <c r="J423" s="135"/>
      <c r="K423" s="135"/>
      <c r="L423" s="132"/>
      <c r="M423" s="132"/>
      <c r="N423" s="132"/>
      <c r="O423" s="138"/>
      <c r="P423" s="139"/>
    </row>
    <row r="424" spans="1:16">
      <c r="A424" s="130"/>
      <c r="C424" s="132"/>
      <c r="D424" s="132"/>
      <c r="E424" s="132"/>
      <c r="F424" s="132"/>
      <c r="G424" s="132"/>
      <c r="H424" s="133"/>
      <c r="I424" s="134"/>
      <c r="J424" s="135"/>
      <c r="K424" s="135"/>
      <c r="L424" s="132"/>
      <c r="M424" s="132"/>
      <c r="N424" s="132"/>
      <c r="O424" s="138"/>
      <c r="P424" s="139"/>
    </row>
    <row r="425" spans="1:16">
      <c r="A425" s="130"/>
      <c r="C425" s="132"/>
      <c r="D425" s="132"/>
      <c r="E425" s="132"/>
      <c r="F425" s="132"/>
      <c r="G425" s="132"/>
      <c r="H425" s="133"/>
      <c r="I425" s="134"/>
      <c r="J425" s="135"/>
      <c r="K425" s="135"/>
      <c r="L425" s="132"/>
      <c r="M425" s="132"/>
      <c r="N425" s="132"/>
      <c r="O425" s="138"/>
      <c r="P425" s="139"/>
    </row>
    <row r="426" spans="1:16">
      <c r="A426" s="130"/>
      <c r="C426" s="132"/>
      <c r="D426" s="132"/>
      <c r="E426" s="132"/>
      <c r="F426" s="132"/>
      <c r="G426" s="132"/>
      <c r="H426" s="133"/>
      <c r="I426" s="134"/>
      <c r="J426" s="135"/>
      <c r="K426" s="135"/>
      <c r="L426" s="132"/>
      <c r="M426" s="132"/>
      <c r="N426" s="132"/>
      <c r="O426" s="138"/>
      <c r="P426" s="139"/>
    </row>
    <row r="427" spans="1:16">
      <c r="A427" s="130"/>
      <c r="C427" s="132"/>
      <c r="D427" s="132"/>
      <c r="E427" s="132"/>
      <c r="F427" s="132"/>
      <c r="G427" s="132"/>
      <c r="H427" s="133"/>
      <c r="I427" s="134"/>
      <c r="J427" s="135"/>
      <c r="K427" s="135"/>
      <c r="L427" s="132"/>
      <c r="M427" s="132"/>
      <c r="N427" s="132"/>
      <c r="O427" s="138"/>
      <c r="P427" s="139"/>
    </row>
    <row r="428" spans="1:16">
      <c r="A428" s="130"/>
      <c r="C428" s="132"/>
      <c r="D428" s="132"/>
      <c r="E428" s="132"/>
      <c r="F428" s="132"/>
      <c r="G428" s="132"/>
      <c r="H428" s="133"/>
      <c r="I428" s="134"/>
      <c r="J428" s="135"/>
      <c r="K428" s="135"/>
      <c r="L428" s="132"/>
      <c r="M428" s="132"/>
      <c r="N428" s="132"/>
      <c r="O428" s="138"/>
      <c r="P428" s="139"/>
    </row>
    <row r="429" spans="1:16">
      <c r="A429" s="130"/>
      <c r="C429" s="132"/>
      <c r="D429" s="132"/>
      <c r="E429" s="132"/>
      <c r="F429" s="132"/>
      <c r="G429" s="132"/>
      <c r="H429" s="133"/>
      <c r="I429" s="134"/>
      <c r="J429" s="135"/>
      <c r="K429" s="135"/>
      <c r="L429" s="132"/>
      <c r="M429" s="132"/>
      <c r="N429" s="132"/>
      <c r="O429" s="138"/>
      <c r="P429" s="139"/>
    </row>
    <row r="430" spans="1:16">
      <c r="A430" s="130"/>
      <c r="C430" s="132"/>
      <c r="D430" s="132"/>
      <c r="E430" s="132"/>
      <c r="F430" s="132"/>
      <c r="G430" s="132"/>
      <c r="H430" s="133"/>
      <c r="I430" s="134"/>
      <c r="J430" s="135"/>
      <c r="K430" s="135"/>
      <c r="L430" s="132"/>
      <c r="M430" s="132"/>
      <c r="N430" s="132"/>
      <c r="O430" s="138"/>
      <c r="P430" s="139"/>
    </row>
    <row r="431" spans="1:16">
      <c r="A431" s="130"/>
      <c r="C431" s="132"/>
      <c r="D431" s="132"/>
      <c r="E431" s="132"/>
      <c r="F431" s="132"/>
      <c r="G431" s="132"/>
      <c r="H431" s="133"/>
      <c r="I431" s="134"/>
      <c r="J431" s="135"/>
      <c r="K431" s="135"/>
      <c r="L431" s="132"/>
      <c r="M431" s="132"/>
      <c r="N431" s="132"/>
      <c r="O431" s="138"/>
      <c r="P431" s="139"/>
    </row>
    <row r="432" spans="1:16">
      <c r="A432" s="130"/>
      <c r="C432" s="132"/>
      <c r="D432" s="132"/>
      <c r="E432" s="132"/>
      <c r="F432" s="132"/>
      <c r="G432" s="132"/>
      <c r="H432" s="133"/>
      <c r="I432" s="134"/>
      <c r="J432" s="135"/>
      <c r="K432" s="135"/>
      <c r="L432" s="132"/>
      <c r="M432" s="132"/>
      <c r="N432" s="132"/>
      <c r="O432" s="138"/>
      <c r="P432" s="139"/>
    </row>
    <row r="433" spans="1:16">
      <c r="A433" s="130"/>
      <c r="C433" s="132"/>
      <c r="D433" s="132"/>
      <c r="E433" s="132"/>
      <c r="F433" s="132"/>
      <c r="G433" s="132"/>
      <c r="H433" s="133"/>
      <c r="I433" s="134"/>
      <c r="J433" s="135"/>
      <c r="K433" s="135"/>
      <c r="L433" s="132"/>
      <c r="M433" s="132"/>
      <c r="N433" s="132"/>
      <c r="O433" s="138"/>
      <c r="P433" s="139"/>
    </row>
    <row r="434" spans="1:16">
      <c r="A434" s="130"/>
      <c r="C434" s="132"/>
      <c r="D434" s="132"/>
      <c r="E434" s="132"/>
      <c r="F434" s="132"/>
      <c r="G434" s="132"/>
      <c r="H434" s="133"/>
      <c r="I434" s="134"/>
      <c r="J434" s="135"/>
      <c r="K434" s="135"/>
      <c r="L434" s="132"/>
      <c r="M434" s="132"/>
      <c r="N434" s="132"/>
      <c r="O434" s="138"/>
      <c r="P434" s="139"/>
    </row>
    <row r="435" spans="1:16">
      <c r="A435" s="130"/>
      <c r="C435" s="132"/>
      <c r="D435" s="132"/>
      <c r="E435" s="132"/>
      <c r="F435" s="132"/>
      <c r="G435" s="132"/>
      <c r="H435" s="133"/>
      <c r="I435" s="134"/>
      <c r="J435" s="135"/>
      <c r="K435" s="135"/>
      <c r="L435" s="132"/>
      <c r="M435" s="132"/>
      <c r="N435" s="132"/>
      <c r="O435" s="138"/>
      <c r="P435" s="139"/>
    </row>
    <row r="436" spans="1:16">
      <c r="A436" s="130"/>
      <c r="C436" s="132"/>
      <c r="D436" s="132"/>
      <c r="E436" s="132"/>
      <c r="F436" s="132"/>
      <c r="G436" s="132"/>
      <c r="H436" s="133"/>
      <c r="I436" s="134"/>
      <c r="J436" s="135"/>
      <c r="K436" s="135"/>
      <c r="L436" s="132"/>
      <c r="M436" s="132"/>
      <c r="N436" s="132"/>
      <c r="O436" s="138"/>
      <c r="P436" s="139"/>
    </row>
    <row r="437" spans="1:16">
      <c r="A437" s="130"/>
      <c r="C437" s="132"/>
      <c r="D437" s="132"/>
      <c r="E437" s="132"/>
      <c r="F437" s="132"/>
      <c r="G437" s="132"/>
      <c r="H437" s="133"/>
      <c r="I437" s="134"/>
      <c r="J437" s="135"/>
      <c r="K437" s="135"/>
      <c r="L437" s="132"/>
      <c r="M437" s="132"/>
      <c r="N437" s="132"/>
      <c r="O437" s="138"/>
      <c r="P437" s="139"/>
    </row>
    <row r="438" spans="1:16">
      <c r="A438" s="130"/>
      <c r="C438" s="132"/>
      <c r="D438" s="132"/>
      <c r="E438" s="132"/>
      <c r="F438" s="132"/>
      <c r="G438" s="132"/>
      <c r="H438" s="133"/>
      <c r="I438" s="134"/>
      <c r="J438" s="135"/>
      <c r="K438" s="135"/>
      <c r="L438" s="132"/>
      <c r="M438" s="132"/>
      <c r="N438" s="132"/>
      <c r="O438" s="138"/>
      <c r="P438" s="139"/>
    </row>
    <row r="439" spans="1:16">
      <c r="A439" s="130"/>
      <c r="C439" s="132"/>
      <c r="D439" s="132"/>
      <c r="E439" s="132"/>
      <c r="F439" s="132"/>
      <c r="G439" s="132"/>
      <c r="H439" s="133"/>
      <c r="I439" s="134"/>
      <c r="J439" s="135"/>
      <c r="K439" s="135"/>
      <c r="L439" s="132"/>
      <c r="M439" s="132"/>
      <c r="N439" s="132"/>
      <c r="O439" s="138"/>
      <c r="P439" s="139"/>
    </row>
    <row r="440" spans="1:16">
      <c r="A440" s="130"/>
      <c r="C440" s="132"/>
      <c r="D440" s="132"/>
      <c r="E440" s="132"/>
      <c r="F440" s="132"/>
      <c r="G440" s="132"/>
      <c r="H440" s="133"/>
      <c r="I440" s="134"/>
      <c r="J440" s="135"/>
      <c r="K440" s="135"/>
      <c r="L440" s="132"/>
      <c r="M440" s="132"/>
      <c r="N440" s="132"/>
      <c r="O440" s="138"/>
      <c r="P440" s="139"/>
    </row>
    <row r="441" spans="1:16">
      <c r="A441" s="130"/>
      <c r="C441" s="132"/>
      <c r="D441" s="132"/>
      <c r="E441" s="132"/>
      <c r="F441" s="132"/>
      <c r="G441" s="132"/>
      <c r="H441" s="133"/>
      <c r="I441" s="134"/>
      <c r="J441" s="135"/>
      <c r="K441" s="135"/>
      <c r="L441" s="132"/>
      <c r="M441" s="132"/>
      <c r="N441" s="132"/>
      <c r="O441" s="138"/>
      <c r="P441" s="139"/>
    </row>
    <row r="442" spans="1:16">
      <c r="A442" s="130"/>
      <c r="C442" s="132"/>
      <c r="D442" s="132"/>
      <c r="E442" s="132"/>
      <c r="F442" s="132"/>
      <c r="G442" s="132"/>
      <c r="H442" s="133"/>
      <c r="I442" s="134"/>
      <c r="J442" s="135"/>
      <c r="K442" s="135"/>
      <c r="L442" s="132"/>
      <c r="M442" s="132"/>
      <c r="N442" s="132"/>
      <c r="O442" s="138"/>
      <c r="P442" s="139"/>
    </row>
    <row r="443" spans="1:16">
      <c r="A443" s="130"/>
      <c r="C443" s="132"/>
      <c r="D443" s="132"/>
      <c r="E443" s="132"/>
      <c r="F443" s="132"/>
      <c r="G443" s="132"/>
      <c r="H443" s="133"/>
      <c r="I443" s="134"/>
      <c r="J443" s="135"/>
      <c r="K443" s="135"/>
      <c r="L443" s="132"/>
      <c r="M443" s="132"/>
      <c r="N443" s="132"/>
      <c r="O443" s="138"/>
      <c r="P443" s="139"/>
    </row>
    <row r="444" spans="1:16">
      <c r="A444" s="130"/>
      <c r="C444" s="132"/>
      <c r="D444" s="132"/>
      <c r="E444" s="132"/>
      <c r="F444" s="132"/>
      <c r="G444" s="132"/>
      <c r="H444" s="133"/>
      <c r="I444" s="134"/>
      <c r="J444" s="135"/>
      <c r="K444" s="135"/>
      <c r="L444" s="132"/>
      <c r="M444" s="132"/>
      <c r="N444" s="132"/>
      <c r="O444" s="138"/>
      <c r="P444" s="139"/>
    </row>
    <row r="445" spans="1:16">
      <c r="A445" s="130"/>
      <c r="C445" s="132"/>
      <c r="D445" s="132"/>
      <c r="E445" s="132"/>
      <c r="F445" s="132"/>
      <c r="G445" s="132"/>
      <c r="H445" s="133"/>
      <c r="I445" s="134"/>
      <c r="J445" s="135"/>
      <c r="K445" s="135"/>
      <c r="L445" s="132"/>
      <c r="M445" s="132"/>
      <c r="N445" s="132"/>
      <c r="O445" s="138"/>
      <c r="P445" s="139"/>
    </row>
    <row r="446" spans="1:16">
      <c r="A446" s="130"/>
      <c r="C446" s="132"/>
      <c r="D446" s="132"/>
      <c r="E446" s="132"/>
      <c r="F446" s="132"/>
      <c r="G446" s="132"/>
      <c r="H446" s="133"/>
      <c r="I446" s="134"/>
      <c r="J446" s="135"/>
      <c r="K446" s="135"/>
      <c r="L446" s="132"/>
      <c r="M446" s="132"/>
      <c r="N446" s="132"/>
      <c r="O446" s="138"/>
      <c r="P446" s="139"/>
    </row>
    <row r="447" spans="1:16">
      <c r="A447" s="130"/>
      <c r="C447" s="132"/>
      <c r="D447" s="132"/>
      <c r="E447" s="132"/>
      <c r="F447" s="132"/>
      <c r="G447" s="132"/>
      <c r="H447" s="133"/>
      <c r="I447" s="134"/>
      <c r="J447" s="135"/>
      <c r="K447" s="135"/>
      <c r="L447" s="132"/>
      <c r="M447" s="132"/>
      <c r="N447" s="132"/>
      <c r="O447" s="138"/>
      <c r="P447" s="139"/>
    </row>
    <row r="448" spans="1:16">
      <c r="A448" s="130"/>
      <c r="C448" s="132"/>
      <c r="D448" s="132"/>
      <c r="E448" s="132"/>
      <c r="F448" s="132"/>
      <c r="G448" s="132"/>
      <c r="H448" s="133"/>
      <c r="I448" s="134"/>
      <c r="J448" s="135"/>
      <c r="K448" s="135"/>
      <c r="L448" s="132"/>
      <c r="M448" s="132"/>
      <c r="N448" s="132"/>
      <c r="O448" s="138"/>
      <c r="P448" s="139"/>
    </row>
    <row r="449" spans="1:16">
      <c r="A449" s="130"/>
      <c r="C449" s="132"/>
      <c r="D449" s="132"/>
      <c r="E449" s="132"/>
      <c r="F449" s="132"/>
      <c r="G449" s="132"/>
      <c r="H449" s="133"/>
      <c r="I449" s="134"/>
      <c r="J449" s="135"/>
      <c r="K449" s="135"/>
      <c r="L449" s="132"/>
      <c r="M449" s="132"/>
      <c r="N449" s="132"/>
      <c r="O449" s="138"/>
      <c r="P449" s="139"/>
    </row>
    <row r="450" spans="1:16">
      <c r="A450" s="130"/>
      <c r="C450" s="132"/>
      <c r="D450" s="132"/>
      <c r="E450" s="132"/>
      <c r="F450" s="132"/>
      <c r="G450" s="132"/>
      <c r="H450" s="133"/>
      <c r="I450" s="134"/>
      <c r="J450" s="135"/>
      <c r="K450" s="135"/>
      <c r="L450" s="132"/>
      <c r="M450" s="132"/>
      <c r="N450" s="132"/>
      <c r="O450" s="138"/>
      <c r="P450" s="139"/>
    </row>
    <row r="451" spans="1:16">
      <c r="A451" s="130"/>
      <c r="C451" s="132"/>
      <c r="D451" s="132"/>
      <c r="E451" s="132"/>
      <c r="F451" s="132"/>
      <c r="G451" s="132"/>
      <c r="H451" s="133"/>
      <c r="I451" s="134"/>
      <c r="J451" s="135"/>
      <c r="K451" s="135"/>
      <c r="L451" s="132"/>
      <c r="M451" s="132"/>
      <c r="N451" s="132"/>
      <c r="O451" s="138"/>
      <c r="P451" s="139"/>
    </row>
    <row r="452" spans="1:16">
      <c r="A452" s="130"/>
      <c r="C452" s="132"/>
      <c r="D452" s="132"/>
      <c r="E452" s="132"/>
      <c r="F452" s="132"/>
      <c r="G452" s="132"/>
      <c r="H452" s="133"/>
      <c r="I452" s="134"/>
      <c r="J452" s="135"/>
      <c r="K452" s="135"/>
      <c r="L452" s="132"/>
      <c r="M452" s="132"/>
      <c r="N452" s="132"/>
      <c r="O452" s="138"/>
      <c r="P452" s="139"/>
    </row>
    <row r="453" spans="1:16">
      <c r="A453" s="130"/>
      <c r="C453" s="132"/>
      <c r="D453" s="132"/>
      <c r="E453" s="132"/>
      <c r="F453" s="132"/>
      <c r="G453" s="132"/>
      <c r="H453" s="133"/>
      <c r="I453" s="134"/>
      <c r="J453" s="135"/>
      <c r="K453" s="135"/>
      <c r="L453" s="132"/>
      <c r="M453" s="132"/>
      <c r="N453" s="132"/>
      <c r="O453" s="138"/>
      <c r="P453" s="139"/>
    </row>
    <row r="454" spans="1:16">
      <c r="A454" s="130"/>
      <c r="C454" s="132"/>
      <c r="D454" s="132"/>
      <c r="E454" s="132"/>
      <c r="F454" s="132"/>
      <c r="G454" s="132"/>
      <c r="H454" s="133"/>
      <c r="I454" s="134"/>
      <c r="J454" s="135"/>
      <c r="K454" s="135"/>
      <c r="L454" s="132"/>
      <c r="M454" s="132"/>
      <c r="N454" s="132"/>
      <c r="O454" s="138"/>
      <c r="P454" s="139"/>
    </row>
    <row r="455" spans="1:16">
      <c r="A455" s="130"/>
      <c r="C455" s="132"/>
      <c r="D455" s="132"/>
      <c r="E455" s="132"/>
      <c r="F455" s="132"/>
      <c r="G455" s="132"/>
      <c r="H455" s="133"/>
      <c r="I455" s="134"/>
      <c r="J455" s="135"/>
      <c r="K455" s="135"/>
      <c r="L455" s="132"/>
      <c r="M455" s="132"/>
      <c r="N455" s="132"/>
      <c r="O455" s="138"/>
      <c r="P455" s="139"/>
    </row>
    <row r="456" spans="1:16">
      <c r="A456" s="130"/>
      <c r="C456" s="132"/>
      <c r="D456" s="132"/>
      <c r="E456" s="132"/>
      <c r="F456" s="132"/>
      <c r="G456" s="132"/>
      <c r="H456" s="133"/>
      <c r="I456" s="134"/>
      <c r="J456" s="135"/>
      <c r="K456" s="135"/>
      <c r="L456" s="132"/>
      <c r="M456" s="132"/>
      <c r="N456" s="132"/>
      <c r="O456" s="138"/>
      <c r="P456" s="139"/>
    </row>
    <row r="457" spans="1:16">
      <c r="A457" s="130"/>
      <c r="C457" s="132"/>
      <c r="D457" s="132"/>
      <c r="E457" s="132"/>
      <c r="F457" s="132"/>
      <c r="G457" s="132"/>
      <c r="H457" s="133"/>
      <c r="I457" s="134"/>
      <c r="J457" s="135"/>
      <c r="K457" s="135"/>
      <c r="L457" s="132"/>
      <c r="M457" s="132"/>
      <c r="N457" s="132"/>
      <c r="O457" s="138"/>
      <c r="P457" s="139"/>
    </row>
    <row r="458" spans="1:16">
      <c r="A458" s="130"/>
      <c r="C458" s="132"/>
      <c r="D458" s="132"/>
      <c r="E458" s="132"/>
      <c r="F458" s="132"/>
      <c r="G458" s="132"/>
      <c r="H458" s="133"/>
      <c r="I458" s="134"/>
      <c r="J458" s="135"/>
      <c r="K458" s="135"/>
      <c r="L458" s="132"/>
      <c r="M458" s="132"/>
      <c r="N458" s="132"/>
      <c r="O458" s="138"/>
      <c r="P458" s="139"/>
    </row>
    <row r="459" spans="1:16">
      <c r="A459" s="130"/>
      <c r="C459" s="132"/>
      <c r="D459" s="132"/>
      <c r="E459" s="132"/>
      <c r="F459" s="132"/>
      <c r="G459" s="132"/>
      <c r="H459" s="133"/>
      <c r="I459" s="134"/>
      <c r="J459" s="135"/>
      <c r="K459" s="135"/>
      <c r="L459" s="132"/>
      <c r="M459" s="132"/>
      <c r="N459" s="132"/>
      <c r="O459" s="138"/>
      <c r="P459" s="139"/>
    </row>
    <row r="460" spans="1:16">
      <c r="A460" s="130"/>
      <c r="C460" s="132"/>
      <c r="D460" s="132"/>
      <c r="E460" s="132"/>
      <c r="F460" s="132"/>
      <c r="G460" s="132"/>
      <c r="H460" s="133"/>
      <c r="I460" s="134"/>
      <c r="J460" s="135"/>
      <c r="K460" s="135"/>
      <c r="L460" s="132"/>
      <c r="M460" s="132"/>
      <c r="N460" s="132"/>
      <c r="O460" s="138"/>
      <c r="P460" s="139"/>
    </row>
    <row r="461" spans="1:16">
      <c r="A461" s="130"/>
      <c r="C461" s="132"/>
      <c r="D461" s="132"/>
      <c r="E461" s="132"/>
      <c r="F461" s="132"/>
      <c r="G461" s="132"/>
      <c r="H461" s="133"/>
      <c r="I461" s="134"/>
      <c r="J461" s="135"/>
      <c r="K461" s="135"/>
      <c r="L461" s="132"/>
      <c r="M461" s="132"/>
      <c r="N461" s="132"/>
      <c r="O461" s="138"/>
      <c r="P461" s="139"/>
    </row>
    <row r="462" spans="1:16">
      <c r="A462" s="130"/>
      <c r="C462" s="132"/>
      <c r="D462" s="132"/>
      <c r="E462" s="132"/>
      <c r="F462" s="132"/>
      <c r="G462" s="132"/>
      <c r="H462" s="133"/>
      <c r="I462" s="134"/>
      <c r="J462" s="135"/>
      <c r="K462" s="135"/>
      <c r="L462" s="132"/>
      <c r="M462" s="132"/>
      <c r="N462" s="132"/>
      <c r="O462" s="138"/>
      <c r="P462" s="139"/>
    </row>
    <row r="463" spans="1:16">
      <c r="A463" s="130"/>
      <c r="C463" s="132"/>
      <c r="D463" s="132"/>
      <c r="E463" s="132"/>
      <c r="F463" s="132"/>
      <c r="G463" s="132"/>
      <c r="H463" s="133"/>
      <c r="I463" s="134"/>
      <c r="J463" s="135"/>
      <c r="K463" s="135"/>
      <c r="L463" s="132"/>
      <c r="M463" s="132"/>
      <c r="N463" s="132"/>
      <c r="O463" s="138"/>
      <c r="P463" s="139"/>
    </row>
    <row r="464" spans="1:16">
      <c r="A464" s="130"/>
      <c r="C464" s="132"/>
      <c r="D464" s="132"/>
      <c r="E464" s="132"/>
      <c r="F464" s="132"/>
      <c r="G464" s="132"/>
      <c r="H464" s="133"/>
      <c r="I464" s="134"/>
      <c r="J464" s="135"/>
      <c r="K464" s="135"/>
      <c r="L464" s="132"/>
      <c r="M464" s="132"/>
      <c r="N464" s="132"/>
      <c r="O464" s="138"/>
      <c r="P464" s="139"/>
    </row>
    <row r="465" spans="1:16">
      <c r="A465" s="130"/>
      <c r="C465" s="132"/>
      <c r="D465" s="132"/>
      <c r="E465" s="132"/>
      <c r="F465" s="132"/>
      <c r="G465" s="132"/>
      <c r="H465" s="133"/>
      <c r="I465" s="134"/>
      <c r="J465" s="135"/>
      <c r="K465" s="135"/>
      <c r="L465" s="132"/>
      <c r="M465" s="132"/>
      <c r="N465" s="132"/>
      <c r="O465" s="138"/>
      <c r="P465" s="139"/>
    </row>
    <row r="466" spans="1:16">
      <c r="A466" s="130"/>
      <c r="C466" s="132"/>
      <c r="D466" s="132"/>
      <c r="E466" s="132"/>
      <c r="F466" s="132"/>
      <c r="G466" s="132"/>
      <c r="H466" s="133"/>
      <c r="I466" s="134"/>
      <c r="J466" s="135"/>
      <c r="K466" s="135"/>
      <c r="L466" s="132"/>
      <c r="M466" s="132"/>
      <c r="N466" s="132"/>
      <c r="O466" s="138"/>
      <c r="P466" s="139"/>
    </row>
    <row r="467" spans="1:16">
      <c r="A467" s="130"/>
      <c r="C467" s="132"/>
      <c r="D467" s="132"/>
      <c r="E467" s="132"/>
      <c r="F467" s="132"/>
      <c r="G467" s="132"/>
      <c r="H467" s="133"/>
      <c r="I467" s="134"/>
      <c r="J467" s="135"/>
      <c r="K467" s="135"/>
      <c r="L467" s="132"/>
      <c r="M467" s="132"/>
      <c r="N467" s="132"/>
      <c r="O467" s="138"/>
      <c r="P467" s="139"/>
    </row>
    <row r="468" spans="1:16">
      <c r="A468" s="130"/>
      <c r="C468" s="132"/>
      <c r="D468" s="132"/>
      <c r="E468" s="132"/>
      <c r="F468" s="132"/>
      <c r="G468" s="132"/>
      <c r="H468" s="133"/>
      <c r="I468" s="134"/>
      <c r="J468" s="135"/>
      <c r="K468" s="135"/>
      <c r="L468" s="132"/>
      <c r="M468" s="132"/>
      <c r="N468" s="132"/>
      <c r="O468" s="138"/>
      <c r="P468" s="139"/>
    </row>
    <row r="469" spans="1:16">
      <c r="A469" s="130"/>
      <c r="C469" s="132"/>
      <c r="D469" s="132"/>
      <c r="E469" s="132"/>
      <c r="F469" s="132"/>
      <c r="G469" s="132"/>
      <c r="H469" s="133"/>
      <c r="I469" s="134"/>
      <c r="J469" s="135"/>
      <c r="K469" s="135"/>
      <c r="L469" s="132"/>
      <c r="M469" s="132"/>
      <c r="N469" s="132"/>
      <c r="O469" s="138"/>
      <c r="P469" s="139"/>
    </row>
    <row r="470" spans="1:16">
      <c r="A470" s="130"/>
      <c r="C470" s="132"/>
      <c r="D470" s="132"/>
      <c r="E470" s="132"/>
      <c r="F470" s="132"/>
      <c r="G470" s="132"/>
      <c r="H470" s="133"/>
      <c r="I470" s="134"/>
      <c r="J470" s="135"/>
      <c r="K470" s="135"/>
      <c r="L470" s="132"/>
      <c r="M470" s="132"/>
      <c r="N470" s="132"/>
      <c r="O470" s="138"/>
      <c r="P470" s="139"/>
    </row>
    <row r="471" spans="1:16">
      <c r="A471" s="130"/>
      <c r="C471" s="132"/>
      <c r="D471" s="132"/>
      <c r="E471" s="132"/>
      <c r="F471" s="132"/>
      <c r="G471" s="132"/>
      <c r="H471" s="133"/>
      <c r="I471" s="134"/>
      <c r="J471" s="135"/>
      <c r="K471" s="135"/>
      <c r="L471" s="132"/>
      <c r="M471" s="132"/>
      <c r="N471" s="132"/>
      <c r="O471" s="138"/>
      <c r="P471" s="139"/>
    </row>
    <row r="472" spans="1:16">
      <c r="A472" s="130"/>
      <c r="C472" s="132"/>
      <c r="D472" s="132"/>
      <c r="E472" s="132"/>
      <c r="F472" s="132"/>
      <c r="G472" s="132"/>
      <c r="H472" s="133"/>
      <c r="I472" s="134"/>
      <c r="J472" s="135"/>
      <c r="K472" s="135"/>
      <c r="L472" s="132"/>
      <c r="M472" s="132"/>
      <c r="N472" s="132"/>
      <c r="O472" s="138"/>
      <c r="P472" s="139"/>
    </row>
    <row r="473" spans="1:16">
      <c r="A473" s="130"/>
      <c r="C473" s="132"/>
      <c r="D473" s="132"/>
      <c r="E473" s="132"/>
      <c r="F473" s="132"/>
      <c r="G473" s="132"/>
      <c r="H473" s="133"/>
      <c r="I473" s="134"/>
      <c r="J473" s="135"/>
      <c r="K473" s="135"/>
      <c r="L473" s="132"/>
      <c r="M473" s="132"/>
      <c r="N473" s="132"/>
      <c r="O473" s="138"/>
      <c r="P473" s="139"/>
    </row>
    <row r="474" spans="1:16">
      <c r="A474" s="130"/>
      <c r="C474" s="132"/>
      <c r="D474" s="132"/>
      <c r="E474" s="132"/>
      <c r="F474" s="132"/>
      <c r="G474" s="132"/>
      <c r="H474" s="133"/>
      <c r="I474" s="134"/>
      <c r="J474" s="135"/>
      <c r="K474" s="135"/>
      <c r="L474" s="132"/>
      <c r="M474" s="132"/>
      <c r="N474" s="132"/>
      <c r="O474" s="138"/>
      <c r="P474" s="139"/>
    </row>
    <row r="475" spans="1:16">
      <c r="A475" s="130"/>
      <c r="C475" s="132"/>
      <c r="D475" s="132"/>
      <c r="E475" s="132"/>
      <c r="F475" s="132"/>
      <c r="G475" s="132"/>
      <c r="H475" s="133"/>
      <c r="I475" s="134"/>
      <c r="J475" s="135"/>
      <c r="K475" s="135"/>
      <c r="L475" s="132"/>
      <c r="M475" s="132"/>
      <c r="N475" s="132"/>
      <c r="O475" s="138"/>
      <c r="P475" s="139"/>
    </row>
    <row r="476" spans="1:16">
      <c r="A476" s="130"/>
      <c r="C476" s="132"/>
      <c r="D476" s="132"/>
      <c r="E476" s="132"/>
      <c r="F476" s="132"/>
      <c r="G476" s="132"/>
      <c r="H476" s="133"/>
      <c r="I476" s="134"/>
      <c r="J476" s="135"/>
      <c r="K476" s="135"/>
      <c r="L476" s="132"/>
      <c r="M476" s="132"/>
      <c r="N476" s="132"/>
      <c r="O476" s="138"/>
      <c r="P476" s="139"/>
    </row>
    <row r="477" spans="1:16">
      <c r="A477" s="130"/>
      <c r="C477" s="132"/>
      <c r="D477" s="132"/>
      <c r="E477" s="132"/>
      <c r="F477" s="132"/>
      <c r="G477" s="132"/>
      <c r="H477" s="133"/>
      <c r="I477" s="134"/>
      <c r="J477" s="135"/>
      <c r="K477" s="135"/>
      <c r="L477" s="132"/>
      <c r="M477" s="132"/>
      <c r="N477" s="132"/>
      <c r="O477" s="138"/>
      <c r="P477" s="139"/>
    </row>
    <row r="478" spans="1:16">
      <c r="A478" s="130"/>
      <c r="C478" s="132"/>
      <c r="D478" s="132"/>
      <c r="E478" s="132"/>
      <c r="F478" s="132"/>
      <c r="G478" s="132"/>
      <c r="H478" s="133"/>
      <c r="I478" s="134"/>
      <c r="J478" s="135"/>
      <c r="K478" s="135"/>
      <c r="L478" s="132"/>
      <c r="M478" s="132"/>
      <c r="N478" s="132"/>
      <c r="O478" s="138"/>
      <c r="P478" s="139"/>
    </row>
    <row r="479" spans="1:16">
      <c r="A479" s="130"/>
      <c r="C479" s="132"/>
      <c r="D479" s="132"/>
      <c r="E479" s="132"/>
      <c r="F479" s="132"/>
      <c r="G479" s="132"/>
      <c r="H479" s="133"/>
      <c r="I479" s="134"/>
      <c r="J479" s="135"/>
      <c r="K479" s="135"/>
      <c r="L479" s="132"/>
      <c r="M479" s="132"/>
      <c r="N479" s="132"/>
      <c r="O479" s="138"/>
      <c r="P479" s="139"/>
    </row>
    <row r="480" spans="1:16">
      <c r="A480" s="130"/>
      <c r="C480" s="132"/>
      <c r="D480" s="132"/>
      <c r="E480" s="132"/>
      <c r="F480" s="132"/>
      <c r="G480" s="132"/>
      <c r="H480" s="133"/>
      <c r="I480" s="134"/>
      <c r="J480" s="135"/>
      <c r="K480" s="135"/>
      <c r="L480" s="132"/>
      <c r="M480" s="132"/>
      <c r="N480" s="132"/>
      <c r="O480" s="138"/>
      <c r="P480" s="139"/>
    </row>
    <row r="481" spans="1:16">
      <c r="A481" s="130"/>
      <c r="C481" s="132"/>
      <c r="D481" s="132"/>
      <c r="E481" s="132"/>
      <c r="F481" s="132"/>
      <c r="G481" s="132"/>
      <c r="H481" s="133"/>
      <c r="I481" s="134"/>
      <c r="J481" s="135"/>
      <c r="K481" s="135"/>
      <c r="L481" s="132"/>
      <c r="M481" s="132"/>
      <c r="N481" s="132"/>
      <c r="O481" s="138"/>
      <c r="P481" s="139"/>
    </row>
    <row r="482" spans="1:16">
      <c r="A482" s="130"/>
      <c r="C482" s="132"/>
      <c r="D482" s="132"/>
      <c r="E482" s="132"/>
      <c r="F482" s="132"/>
      <c r="G482" s="132"/>
      <c r="H482" s="133"/>
      <c r="I482" s="134"/>
      <c r="J482" s="135"/>
      <c r="K482" s="135"/>
      <c r="L482" s="132"/>
      <c r="M482" s="132"/>
      <c r="N482" s="132"/>
      <c r="O482" s="138"/>
      <c r="P482" s="139"/>
    </row>
    <row r="483" spans="1:16">
      <c r="A483" s="130"/>
      <c r="C483" s="132"/>
      <c r="D483" s="132"/>
      <c r="E483" s="132"/>
      <c r="F483" s="132"/>
      <c r="G483" s="132"/>
      <c r="H483" s="133"/>
      <c r="I483" s="134"/>
      <c r="J483" s="135"/>
      <c r="K483" s="135"/>
      <c r="L483" s="132"/>
      <c r="M483" s="132"/>
      <c r="N483" s="132"/>
      <c r="O483" s="138"/>
      <c r="P483" s="139"/>
    </row>
    <row r="484" spans="1:16">
      <c r="A484" s="130"/>
      <c r="C484" s="132"/>
      <c r="D484" s="132"/>
      <c r="E484" s="132"/>
      <c r="F484" s="132"/>
      <c r="G484" s="132"/>
      <c r="H484" s="133"/>
      <c r="I484" s="134"/>
      <c r="J484" s="135"/>
      <c r="K484" s="135"/>
      <c r="L484" s="132"/>
      <c r="M484" s="132"/>
      <c r="N484" s="132"/>
      <c r="O484" s="138"/>
      <c r="P484" s="139"/>
    </row>
    <row r="485" spans="1:16">
      <c r="A485" s="130"/>
      <c r="C485" s="132"/>
      <c r="D485" s="132"/>
      <c r="E485" s="132"/>
      <c r="F485" s="132"/>
      <c r="G485" s="132"/>
      <c r="H485" s="133"/>
      <c r="I485" s="134"/>
      <c r="J485" s="135"/>
      <c r="K485" s="135"/>
      <c r="L485" s="132"/>
      <c r="M485" s="132"/>
      <c r="N485" s="132"/>
      <c r="O485" s="138"/>
      <c r="P485" s="139"/>
    </row>
    <row r="486" spans="1:16">
      <c r="A486" s="130"/>
      <c r="C486" s="132"/>
      <c r="D486" s="132"/>
      <c r="E486" s="132"/>
      <c r="F486" s="132"/>
      <c r="G486" s="132"/>
      <c r="H486" s="133"/>
      <c r="I486" s="134"/>
      <c r="J486" s="135"/>
      <c r="K486" s="135"/>
      <c r="L486" s="132"/>
      <c r="M486" s="132"/>
      <c r="N486" s="132"/>
      <c r="O486" s="138"/>
      <c r="P486" s="139"/>
    </row>
    <row r="487" spans="1:16">
      <c r="A487" s="130"/>
      <c r="C487" s="132"/>
      <c r="D487" s="132"/>
      <c r="E487" s="132"/>
      <c r="F487" s="132"/>
      <c r="G487" s="132"/>
      <c r="H487" s="133"/>
      <c r="I487" s="134"/>
      <c r="J487" s="135"/>
      <c r="K487" s="135"/>
      <c r="L487" s="132"/>
      <c r="M487" s="132"/>
      <c r="N487" s="132"/>
      <c r="O487" s="138"/>
      <c r="P487" s="139"/>
    </row>
    <row r="488" spans="1:16">
      <c r="A488" s="130"/>
      <c r="C488" s="132"/>
      <c r="D488" s="132"/>
      <c r="E488" s="132"/>
      <c r="F488" s="132"/>
      <c r="G488" s="132"/>
      <c r="H488" s="133"/>
      <c r="I488" s="134"/>
      <c r="J488" s="135"/>
      <c r="K488" s="135"/>
      <c r="L488" s="132"/>
      <c r="M488" s="132"/>
      <c r="N488" s="132"/>
      <c r="O488" s="138"/>
      <c r="P488" s="139"/>
    </row>
    <row r="489" spans="1:16">
      <c r="A489" s="130"/>
      <c r="C489" s="132"/>
      <c r="D489" s="132"/>
      <c r="E489" s="132"/>
      <c r="F489" s="132"/>
      <c r="G489" s="132"/>
      <c r="H489" s="133"/>
      <c r="I489" s="134"/>
      <c r="J489" s="135"/>
      <c r="K489" s="135"/>
      <c r="L489" s="132"/>
      <c r="M489" s="132"/>
      <c r="N489" s="132"/>
      <c r="O489" s="138"/>
      <c r="P489" s="139"/>
    </row>
    <row r="490" spans="1:16">
      <c r="A490" s="130"/>
      <c r="C490" s="132"/>
      <c r="D490" s="132"/>
      <c r="E490" s="132"/>
      <c r="F490" s="132"/>
      <c r="G490" s="132"/>
      <c r="H490" s="133"/>
      <c r="I490" s="134"/>
      <c r="J490" s="135"/>
      <c r="K490" s="135"/>
      <c r="L490" s="132"/>
      <c r="M490" s="132"/>
      <c r="N490" s="132"/>
      <c r="O490" s="138"/>
      <c r="P490" s="139"/>
    </row>
    <row r="491" spans="1:16">
      <c r="A491" s="130"/>
      <c r="C491" s="132"/>
      <c r="D491" s="132"/>
      <c r="E491" s="132"/>
      <c r="F491" s="132"/>
      <c r="G491" s="132"/>
      <c r="H491" s="133"/>
      <c r="I491" s="134"/>
      <c r="J491" s="135"/>
      <c r="K491" s="135"/>
      <c r="L491" s="132"/>
      <c r="M491" s="132"/>
      <c r="N491" s="132"/>
      <c r="O491" s="138"/>
      <c r="P491" s="139"/>
    </row>
    <row r="492" spans="1:16">
      <c r="A492" s="130"/>
      <c r="C492" s="132"/>
      <c r="D492" s="132"/>
      <c r="E492" s="132"/>
      <c r="F492" s="132"/>
      <c r="G492" s="132"/>
      <c r="H492" s="133"/>
      <c r="I492" s="134"/>
      <c r="J492" s="135"/>
      <c r="K492" s="135"/>
      <c r="L492" s="132"/>
      <c r="M492" s="132"/>
      <c r="N492" s="132"/>
      <c r="O492" s="138"/>
      <c r="P492" s="139"/>
    </row>
    <row r="493" spans="1:16">
      <c r="A493" s="130"/>
      <c r="C493" s="132"/>
      <c r="D493" s="132"/>
      <c r="E493" s="132"/>
      <c r="F493" s="132"/>
      <c r="G493" s="132"/>
      <c r="H493" s="133"/>
      <c r="I493" s="134"/>
      <c r="J493" s="135"/>
      <c r="K493" s="135"/>
      <c r="L493" s="132"/>
      <c r="M493" s="132"/>
      <c r="N493" s="132"/>
      <c r="O493" s="138"/>
      <c r="P493" s="139"/>
    </row>
    <row r="494" spans="1:16">
      <c r="A494" s="130"/>
      <c r="C494" s="132"/>
      <c r="D494" s="132"/>
      <c r="E494" s="132"/>
      <c r="F494" s="132"/>
      <c r="G494" s="132"/>
      <c r="H494" s="133"/>
      <c r="I494" s="134"/>
      <c r="J494" s="135"/>
      <c r="K494" s="135"/>
      <c r="L494" s="132"/>
      <c r="M494" s="132"/>
      <c r="N494" s="132"/>
      <c r="O494" s="138"/>
      <c r="P494" s="139"/>
    </row>
    <row r="495" spans="1:16">
      <c r="A495" s="130"/>
      <c r="C495" s="132"/>
      <c r="D495" s="132"/>
      <c r="E495" s="132"/>
      <c r="F495" s="132"/>
      <c r="G495" s="132"/>
      <c r="H495" s="133"/>
      <c r="I495" s="134"/>
      <c r="J495" s="135"/>
      <c r="K495" s="135"/>
      <c r="L495" s="132"/>
      <c r="M495" s="132"/>
      <c r="N495" s="132"/>
      <c r="O495" s="138"/>
      <c r="P495" s="139"/>
    </row>
    <row r="496" spans="1:16">
      <c r="A496" s="130"/>
      <c r="C496" s="132"/>
      <c r="D496" s="132"/>
      <c r="E496" s="132"/>
      <c r="F496" s="132"/>
      <c r="G496" s="132"/>
      <c r="H496" s="133"/>
      <c r="I496" s="134"/>
      <c r="J496" s="135"/>
      <c r="K496" s="135"/>
      <c r="L496" s="132"/>
      <c r="M496" s="132"/>
      <c r="N496" s="132"/>
      <c r="O496" s="138"/>
      <c r="P496" s="139"/>
    </row>
    <row r="497" spans="1:16">
      <c r="A497" s="130"/>
      <c r="C497" s="132"/>
      <c r="D497" s="132"/>
      <c r="E497" s="132"/>
      <c r="F497" s="132"/>
      <c r="G497" s="132"/>
      <c r="H497" s="133"/>
      <c r="I497" s="134"/>
      <c r="J497" s="135"/>
      <c r="K497" s="135"/>
      <c r="L497" s="132"/>
      <c r="M497" s="132"/>
      <c r="N497" s="132"/>
      <c r="O497" s="138"/>
      <c r="P497" s="139"/>
    </row>
    <row r="498" spans="1:16">
      <c r="A498" s="130"/>
      <c r="C498" s="132"/>
      <c r="D498" s="132"/>
      <c r="E498" s="132"/>
      <c r="F498" s="132"/>
      <c r="G498" s="132"/>
      <c r="H498" s="133"/>
      <c r="I498" s="134"/>
      <c r="J498" s="135"/>
      <c r="K498" s="135"/>
      <c r="L498" s="132"/>
      <c r="M498" s="132"/>
      <c r="N498" s="132"/>
      <c r="O498" s="138"/>
      <c r="P498" s="139"/>
    </row>
    <row r="499" spans="1:16">
      <c r="A499" s="130"/>
      <c r="C499" s="132"/>
      <c r="D499" s="132"/>
      <c r="E499" s="132"/>
      <c r="F499" s="132"/>
      <c r="G499" s="132"/>
      <c r="H499" s="133"/>
      <c r="I499" s="134"/>
      <c r="J499" s="135"/>
      <c r="K499" s="135"/>
      <c r="L499" s="132"/>
      <c r="M499" s="132"/>
      <c r="N499" s="132"/>
      <c r="O499" s="138"/>
      <c r="P499" s="139"/>
    </row>
    <row r="500" spans="1:16">
      <c r="A500" s="130"/>
      <c r="C500" s="132"/>
      <c r="D500" s="132"/>
      <c r="E500" s="132"/>
      <c r="F500" s="132"/>
      <c r="G500" s="132"/>
      <c r="H500" s="133"/>
      <c r="I500" s="134"/>
      <c r="J500" s="135"/>
      <c r="K500" s="135"/>
      <c r="L500" s="132"/>
      <c r="M500" s="132"/>
      <c r="N500" s="132"/>
      <c r="O500" s="138"/>
      <c r="P500" s="139"/>
    </row>
    <row r="501" spans="1:16">
      <c r="A501" s="130"/>
      <c r="C501" s="132"/>
      <c r="D501" s="132"/>
      <c r="E501" s="132"/>
      <c r="F501" s="132"/>
      <c r="G501" s="132"/>
      <c r="H501" s="133"/>
      <c r="I501" s="134"/>
      <c r="J501" s="135"/>
      <c r="K501" s="135"/>
      <c r="L501" s="132"/>
      <c r="M501" s="132"/>
      <c r="N501" s="132"/>
      <c r="O501" s="138"/>
      <c r="P501" s="139"/>
    </row>
    <row r="502" spans="1:16">
      <c r="A502" s="130"/>
      <c r="C502" s="132"/>
      <c r="D502" s="132"/>
      <c r="E502" s="132"/>
      <c r="F502" s="132"/>
      <c r="G502" s="132"/>
      <c r="H502" s="133"/>
      <c r="I502" s="134"/>
      <c r="J502" s="135"/>
      <c r="K502" s="135"/>
      <c r="L502" s="132"/>
      <c r="M502" s="132"/>
      <c r="N502" s="132"/>
      <c r="O502" s="138"/>
      <c r="P502" s="139"/>
    </row>
    <row r="503" spans="1:16">
      <c r="A503" s="130"/>
      <c r="C503" s="132"/>
      <c r="D503" s="132"/>
      <c r="E503" s="132"/>
      <c r="F503" s="132"/>
      <c r="G503" s="132"/>
      <c r="H503" s="133"/>
      <c r="I503" s="134"/>
      <c r="J503" s="135"/>
      <c r="K503" s="135"/>
      <c r="L503" s="132"/>
      <c r="M503" s="132"/>
      <c r="N503" s="132"/>
      <c r="O503" s="138"/>
      <c r="P503" s="139"/>
    </row>
    <row r="504" spans="1:16">
      <c r="A504" s="130"/>
      <c r="C504" s="132"/>
      <c r="D504" s="132"/>
      <c r="E504" s="132"/>
      <c r="F504" s="132"/>
      <c r="G504" s="132"/>
      <c r="H504" s="133"/>
      <c r="I504" s="134"/>
      <c r="J504" s="135"/>
      <c r="K504" s="135"/>
      <c r="L504" s="132"/>
      <c r="M504" s="132"/>
      <c r="N504" s="132"/>
      <c r="O504" s="138"/>
      <c r="P504" s="139"/>
    </row>
    <row r="505" spans="1:16">
      <c r="A505" s="130"/>
      <c r="C505" s="132"/>
      <c r="D505" s="132"/>
      <c r="E505" s="132"/>
      <c r="F505" s="132"/>
      <c r="G505" s="132"/>
      <c r="H505" s="133"/>
      <c r="I505" s="134"/>
      <c r="J505" s="135"/>
      <c r="K505" s="135"/>
      <c r="L505" s="132"/>
      <c r="M505" s="132"/>
      <c r="N505" s="132"/>
      <c r="O505" s="138"/>
      <c r="P505" s="139"/>
    </row>
    <row r="506" spans="1:16">
      <c r="A506" s="130"/>
      <c r="C506" s="132"/>
      <c r="D506" s="132"/>
      <c r="E506" s="132"/>
      <c r="F506" s="132"/>
      <c r="G506" s="132"/>
      <c r="H506" s="133"/>
      <c r="I506" s="134"/>
      <c r="J506" s="135"/>
      <c r="K506" s="135"/>
      <c r="L506" s="132"/>
      <c r="M506" s="132"/>
      <c r="N506" s="132"/>
      <c r="O506" s="138"/>
      <c r="P506" s="139"/>
    </row>
    <row r="507" spans="1:16">
      <c r="A507" s="130"/>
      <c r="C507" s="132"/>
      <c r="D507" s="132"/>
      <c r="E507" s="132"/>
      <c r="F507" s="132"/>
      <c r="G507" s="132"/>
      <c r="H507" s="133"/>
      <c r="I507" s="134"/>
      <c r="J507" s="135"/>
      <c r="K507" s="135"/>
      <c r="L507" s="132"/>
      <c r="M507" s="132"/>
      <c r="N507" s="132"/>
      <c r="O507" s="138"/>
      <c r="P507" s="139"/>
    </row>
    <row r="508" spans="1:16">
      <c r="A508" s="130"/>
      <c r="C508" s="132"/>
      <c r="D508" s="132"/>
      <c r="E508" s="132"/>
      <c r="F508" s="132"/>
      <c r="G508" s="132"/>
      <c r="H508" s="133"/>
      <c r="I508" s="134"/>
      <c r="J508" s="135"/>
      <c r="K508" s="135"/>
      <c r="L508" s="132"/>
      <c r="M508" s="132"/>
      <c r="N508" s="132"/>
      <c r="O508" s="138"/>
      <c r="P508" s="139"/>
    </row>
    <row r="509" spans="1:16">
      <c r="A509" s="130"/>
      <c r="C509" s="132"/>
      <c r="D509" s="132"/>
      <c r="E509" s="132"/>
      <c r="F509" s="132"/>
      <c r="G509" s="132"/>
      <c r="H509" s="133"/>
      <c r="I509" s="134"/>
      <c r="J509" s="135"/>
      <c r="K509" s="135"/>
      <c r="L509" s="132"/>
      <c r="M509" s="132"/>
      <c r="N509" s="132"/>
      <c r="O509" s="138"/>
      <c r="P509" s="139"/>
    </row>
    <row r="510" spans="1:16">
      <c r="A510" s="130"/>
      <c r="C510" s="132"/>
      <c r="D510" s="132"/>
      <c r="E510" s="132"/>
      <c r="F510" s="132"/>
      <c r="G510" s="132"/>
      <c r="H510" s="133"/>
      <c r="I510" s="134"/>
      <c r="J510" s="135"/>
      <c r="K510" s="135"/>
      <c r="L510" s="132"/>
      <c r="M510" s="132"/>
      <c r="N510" s="132"/>
      <c r="O510" s="138"/>
      <c r="P510" s="139"/>
    </row>
    <row r="511" spans="1:16">
      <c r="A511" s="130"/>
      <c r="C511" s="132"/>
      <c r="D511" s="132"/>
      <c r="E511" s="132"/>
      <c r="F511" s="132"/>
      <c r="G511" s="132"/>
      <c r="H511" s="133"/>
      <c r="I511" s="134"/>
      <c r="J511" s="135"/>
      <c r="K511" s="135"/>
      <c r="L511" s="132"/>
      <c r="M511" s="132"/>
      <c r="N511" s="132"/>
      <c r="O511" s="138"/>
      <c r="P511" s="139"/>
    </row>
    <row r="512" spans="1:16">
      <c r="A512" s="130"/>
      <c r="C512" s="132"/>
      <c r="D512" s="132"/>
      <c r="E512" s="132"/>
      <c r="F512" s="132"/>
      <c r="G512" s="132"/>
      <c r="H512" s="133"/>
      <c r="I512" s="134"/>
      <c r="J512" s="135"/>
      <c r="K512" s="135"/>
      <c r="L512" s="132"/>
      <c r="M512" s="132"/>
      <c r="N512" s="132"/>
      <c r="O512" s="138"/>
      <c r="P512" s="139"/>
    </row>
    <row r="513" spans="1:16">
      <c r="A513" s="130"/>
      <c r="C513" s="132"/>
      <c r="D513" s="132"/>
      <c r="E513" s="132"/>
      <c r="F513" s="132"/>
      <c r="G513" s="132"/>
      <c r="H513" s="133"/>
      <c r="I513" s="134"/>
      <c r="J513" s="135"/>
      <c r="K513" s="135"/>
      <c r="L513" s="132"/>
      <c r="M513" s="132"/>
      <c r="N513" s="132"/>
      <c r="O513" s="138"/>
      <c r="P513" s="139"/>
    </row>
    <row r="514" spans="1:16">
      <c r="A514" s="130"/>
      <c r="C514" s="132"/>
      <c r="D514" s="132"/>
      <c r="E514" s="132"/>
      <c r="F514" s="132"/>
      <c r="G514" s="132"/>
      <c r="H514" s="133"/>
      <c r="I514" s="134"/>
      <c r="J514" s="135"/>
      <c r="K514" s="135"/>
      <c r="L514" s="132"/>
      <c r="M514" s="132"/>
      <c r="N514" s="132"/>
      <c r="O514" s="138"/>
      <c r="P514" s="139"/>
    </row>
    <row r="515" spans="1:16">
      <c r="A515" s="130"/>
      <c r="C515" s="132"/>
      <c r="D515" s="132"/>
      <c r="E515" s="132"/>
      <c r="F515" s="132"/>
      <c r="G515" s="132"/>
      <c r="H515" s="133"/>
      <c r="I515" s="134"/>
      <c r="J515" s="135"/>
      <c r="K515" s="135"/>
      <c r="L515" s="132"/>
      <c r="M515" s="132"/>
      <c r="N515" s="132"/>
      <c r="O515" s="138"/>
      <c r="P515" s="139"/>
    </row>
    <row r="516" spans="1:16">
      <c r="A516" s="130"/>
      <c r="C516" s="132"/>
      <c r="D516" s="132"/>
      <c r="E516" s="132"/>
      <c r="F516" s="132"/>
      <c r="G516" s="132"/>
      <c r="H516" s="133"/>
      <c r="I516" s="134"/>
      <c r="J516" s="135"/>
      <c r="K516" s="135"/>
      <c r="L516" s="132"/>
      <c r="M516" s="132"/>
      <c r="N516" s="132"/>
      <c r="O516" s="138"/>
      <c r="P516" s="139"/>
    </row>
    <row r="517" spans="1:16">
      <c r="A517" s="130"/>
      <c r="C517" s="132"/>
      <c r="D517" s="132"/>
      <c r="E517" s="132"/>
      <c r="F517" s="132"/>
      <c r="G517" s="132"/>
      <c r="H517" s="133"/>
      <c r="I517" s="134"/>
      <c r="J517" s="135"/>
      <c r="K517" s="135"/>
      <c r="L517" s="132"/>
      <c r="M517" s="132"/>
      <c r="N517" s="132"/>
      <c r="O517" s="138"/>
      <c r="P517" s="139"/>
    </row>
    <row r="518" spans="1:16">
      <c r="A518" s="130"/>
      <c r="C518" s="132"/>
      <c r="D518" s="132"/>
      <c r="E518" s="132"/>
      <c r="F518" s="132"/>
      <c r="G518" s="132"/>
      <c r="H518" s="133"/>
      <c r="I518" s="134"/>
      <c r="J518" s="135"/>
      <c r="K518" s="135"/>
      <c r="L518" s="132"/>
      <c r="M518" s="132"/>
      <c r="N518" s="132"/>
      <c r="O518" s="138"/>
      <c r="P518" s="139"/>
    </row>
    <row r="519" spans="1:16">
      <c r="A519" s="130"/>
      <c r="C519" s="132"/>
      <c r="D519" s="132"/>
      <c r="E519" s="132"/>
      <c r="F519" s="132"/>
      <c r="G519" s="132"/>
      <c r="H519" s="133"/>
      <c r="I519" s="134"/>
      <c r="J519" s="135"/>
      <c r="K519" s="135"/>
      <c r="L519" s="132"/>
      <c r="M519" s="132"/>
      <c r="N519" s="132"/>
      <c r="O519" s="138"/>
      <c r="P519" s="139"/>
    </row>
    <row r="520" spans="1:16">
      <c r="A520" s="130"/>
      <c r="C520" s="132"/>
      <c r="D520" s="132"/>
      <c r="E520" s="132"/>
      <c r="F520" s="132"/>
      <c r="G520" s="132"/>
      <c r="H520" s="133"/>
      <c r="I520" s="134"/>
      <c r="J520" s="135"/>
      <c r="K520" s="135"/>
      <c r="L520" s="132"/>
      <c r="M520" s="132"/>
      <c r="N520" s="132"/>
      <c r="O520" s="138"/>
      <c r="P520" s="139"/>
    </row>
    <row r="521" spans="1:16">
      <c r="A521" s="130"/>
      <c r="C521" s="132"/>
      <c r="D521" s="132"/>
      <c r="E521" s="132"/>
      <c r="F521" s="132"/>
      <c r="G521" s="132"/>
      <c r="H521" s="133"/>
      <c r="I521" s="134"/>
      <c r="J521" s="135"/>
      <c r="K521" s="135"/>
      <c r="L521" s="132"/>
      <c r="M521" s="132"/>
      <c r="N521" s="132"/>
      <c r="O521" s="138"/>
      <c r="P521" s="139"/>
    </row>
    <row r="522" spans="1:16">
      <c r="A522" s="130"/>
      <c r="C522" s="132"/>
      <c r="D522" s="132"/>
      <c r="E522" s="132"/>
      <c r="F522" s="132"/>
      <c r="G522" s="132"/>
      <c r="H522" s="133"/>
      <c r="I522" s="134"/>
      <c r="J522" s="135"/>
      <c r="K522" s="135"/>
      <c r="L522" s="132"/>
      <c r="M522" s="132"/>
      <c r="N522" s="132"/>
      <c r="O522" s="138"/>
      <c r="P522" s="139"/>
    </row>
    <row r="523" spans="1:16">
      <c r="A523" s="130"/>
      <c r="C523" s="132"/>
      <c r="D523" s="132"/>
      <c r="E523" s="132"/>
      <c r="F523" s="132"/>
      <c r="G523" s="132"/>
      <c r="H523" s="133"/>
      <c r="I523" s="134"/>
      <c r="J523" s="135"/>
      <c r="K523" s="135"/>
      <c r="L523" s="132"/>
      <c r="M523" s="132"/>
      <c r="N523" s="132"/>
      <c r="O523" s="138"/>
      <c r="P523" s="139"/>
    </row>
    <row r="524" spans="1:16">
      <c r="A524" s="130"/>
      <c r="C524" s="132"/>
      <c r="D524" s="132"/>
      <c r="E524" s="132"/>
      <c r="F524" s="132"/>
      <c r="G524" s="132"/>
      <c r="H524" s="133"/>
      <c r="I524" s="134"/>
      <c r="J524" s="135"/>
      <c r="K524" s="135"/>
      <c r="L524" s="132"/>
      <c r="M524" s="132"/>
      <c r="N524" s="132"/>
      <c r="O524" s="138"/>
      <c r="P524" s="139"/>
    </row>
    <row r="525" spans="1:16">
      <c r="A525" s="130"/>
      <c r="C525" s="132"/>
      <c r="D525" s="132"/>
      <c r="E525" s="132"/>
      <c r="F525" s="132"/>
      <c r="G525" s="132"/>
      <c r="H525" s="133"/>
      <c r="I525" s="134"/>
      <c r="J525" s="135"/>
      <c r="K525" s="135"/>
      <c r="L525" s="132"/>
      <c r="M525" s="132"/>
      <c r="N525" s="132"/>
      <c r="O525" s="138"/>
      <c r="P525" s="139"/>
    </row>
    <row r="526" spans="1:16">
      <c r="A526" s="130"/>
      <c r="C526" s="132"/>
      <c r="D526" s="132"/>
      <c r="E526" s="132"/>
      <c r="F526" s="132"/>
      <c r="G526" s="132"/>
      <c r="H526" s="133"/>
      <c r="I526" s="134"/>
      <c r="J526" s="135"/>
      <c r="K526" s="135"/>
      <c r="L526" s="132"/>
      <c r="M526" s="132"/>
      <c r="N526" s="132"/>
      <c r="O526" s="138"/>
      <c r="P526" s="139"/>
    </row>
    <row r="527" spans="1:16">
      <c r="A527" s="130"/>
      <c r="C527" s="132"/>
      <c r="D527" s="132"/>
      <c r="E527" s="132"/>
      <c r="F527" s="132"/>
      <c r="G527" s="132"/>
      <c r="H527" s="133"/>
      <c r="I527" s="134"/>
      <c r="J527" s="135"/>
      <c r="K527" s="135"/>
      <c r="L527" s="132"/>
      <c r="M527" s="132"/>
      <c r="N527" s="132"/>
      <c r="O527" s="138"/>
      <c r="P527" s="139"/>
    </row>
    <row r="528" spans="1:16">
      <c r="A528" s="130"/>
      <c r="C528" s="132"/>
      <c r="D528" s="132"/>
      <c r="E528" s="132"/>
      <c r="F528" s="132"/>
      <c r="G528" s="132"/>
      <c r="H528" s="133"/>
      <c r="I528" s="134"/>
      <c r="J528" s="135"/>
      <c r="K528" s="135"/>
      <c r="L528" s="132"/>
      <c r="M528" s="132"/>
      <c r="N528" s="132"/>
      <c r="O528" s="138"/>
      <c r="P528" s="139"/>
    </row>
    <row r="529" spans="1:16">
      <c r="A529" s="130"/>
      <c r="C529" s="132"/>
      <c r="D529" s="132"/>
      <c r="E529" s="132"/>
      <c r="F529" s="132"/>
      <c r="G529" s="132"/>
      <c r="H529" s="133"/>
      <c r="I529" s="134"/>
      <c r="J529" s="135"/>
      <c r="K529" s="135"/>
      <c r="L529" s="132"/>
      <c r="M529" s="132"/>
      <c r="N529" s="132"/>
      <c r="O529" s="138"/>
      <c r="P529" s="139"/>
    </row>
    <row r="530" spans="1:16">
      <c r="A530" s="130"/>
      <c r="C530" s="132"/>
      <c r="D530" s="132"/>
      <c r="E530" s="132"/>
      <c r="F530" s="132"/>
      <c r="G530" s="132"/>
      <c r="H530" s="133"/>
      <c r="I530" s="134"/>
      <c r="J530" s="135"/>
      <c r="K530" s="135"/>
      <c r="L530" s="132"/>
      <c r="M530" s="132"/>
      <c r="N530" s="132"/>
      <c r="O530" s="138"/>
      <c r="P530" s="139"/>
    </row>
    <row r="531" spans="1:16">
      <c r="A531" s="130"/>
      <c r="C531" s="132"/>
      <c r="D531" s="132"/>
      <c r="E531" s="132"/>
      <c r="F531" s="132"/>
      <c r="G531" s="132"/>
      <c r="H531" s="133"/>
      <c r="I531" s="134"/>
      <c r="J531" s="135"/>
      <c r="K531" s="135"/>
      <c r="L531" s="132"/>
      <c r="M531" s="132"/>
      <c r="N531" s="132"/>
      <c r="O531" s="138"/>
      <c r="P531" s="139"/>
    </row>
    <row r="532" spans="1:16">
      <c r="A532" s="130"/>
      <c r="C532" s="132"/>
      <c r="D532" s="132"/>
      <c r="E532" s="132"/>
      <c r="F532" s="132"/>
      <c r="G532" s="132"/>
      <c r="H532" s="133"/>
      <c r="I532" s="134"/>
      <c r="J532" s="135"/>
      <c r="K532" s="135"/>
      <c r="L532" s="132"/>
      <c r="M532" s="132"/>
      <c r="N532" s="132"/>
      <c r="O532" s="138"/>
      <c r="P532" s="139"/>
    </row>
    <row r="533" spans="1:16">
      <c r="A533" s="130"/>
      <c r="C533" s="132"/>
      <c r="D533" s="132"/>
      <c r="E533" s="132"/>
      <c r="F533" s="132"/>
      <c r="G533" s="132"/>
      <c r="H533" s="133"/>
      <c r="I533" s="134"/>
      <c r="J533" s="135"/>
      <c r="K533" s="135"/>
      <c r="L533" s="132"/>
      <c r="M533" s="132"/>
      <c r="N533" s="132"/>
      <c r="O533" s="138"/>
      <c r="P533" s="139"/>
    </row>
    <row r="534" spans="1:16">
      <c r="A534" s="130"/>
      <c r="C534" s="132"/>
      <c r="D534" s="132"/>
      <c r="E534" s="132"/>
      <c r="F534" s="132"/>
      <c r="G534" s="132"/>
      <c r="H534" s="133"/>
      <c r="I534" s="134"/>
      <c r="J534" s="135"/>
      <c r="K534" s="135"/>
      <c r="L534" s="132"/>
      <c r="M534" s="132"/>
      <c r="N534" s="132"/>
      <c r="O534" s="138"/>
      <c r="P534" s="139"/>
    </row>
    <row r="535" spans="1:16">
      <c r="A535" s="130"/>
      <c r="C535" s="132"/>
      <c r="D535" s="132"/>
      <c r="E535" s="132"/>
      <c r="F535" s="132"/>
      <c r="G535" s="132"/>
      <c r="H535" s="133"/>
      <c r="I535" s="134"/>
      <c r="J535" s="135"/>
      <c r="K535" s="135"/>
      <c r="L535" s="132"/>
      <c r="M535" s="132"/>
      <c r="N535" s="132"/>
      <c r="O535" s="138"/>
      <c r="P535" s="139"/>
    </row>
    <row r="536" spans="1:16">
      <c r="A536" s="130"/>
      <c r="C536" s="132"/>
      <c r="D536" s="132"/>
      <c r="E536" s="132"/>
      <c r="F536" s="132"/>
      <c r="G536" s="132"/>
      <c r="H536" s="133"/>
      <c r="I536" s="134"/>
      <c r="J536" s="135"/>
      <c r="K536" s="135"/>
      <c r="L536" s="132"/>
      <c r="M536" s="132"/>
      <c r="N536" s="132"/>
      <c r="O536" s="138"/>
      <c r="P536" s="139"/>
    </row>
    <row r="537" spans="1:16">
      <c r="A537" s="130"/>
      <c r="C537" s="132"/>
      <c r="D537" s="132"/>
      <c r="E537" s="132"/>
      <c r="F537" s="132"/>
      <c r="G537" s="132"/>
      <c r="H537" s="133"/>
      <c r="I537" s="134"/>
      <c r="J537" s="135"/>
      <c r="K537" s="135"/>
      <c r="L537" s="132"/>
      <c r="M537" s="132"/>
      <c r="N537" s="132"/>
      <c r="O537" s="138"/>
      <c r="P537" s="139"/>
    </row>
    <row r="538" spans="1:16">
      <c r="A538" s="130"/>
      <c r="C538" s="132"/>
      <c r="D538" s="132"/>
      <c r="E538" s="132"/>
      <c r="F538" s="132"/>
      <c r="G538" s="132"/>
      <c r="H538" s="133"/>
      <c r="I538" s="134"/>
      <c r="J538" s="135"/>
      <c r="K538" s="135"/>
      <c r="L538" s="132"/>
      <c r="M538" s="132"/>
      <c r="N538" s="132"/>
      <c r="O538" s="138"/>
      <c r="P538" s="139"/>
    </row>
    <row r="539" spans="1:16">
      <c r="A539" s="130"/>
      <c r="C539" s="132"/>
      <c r="D539" s="132"/>
      <c r="E539" s="132"/>
      <c r="F539" s="132"/>
      <c r="G539" s="132"/>
      <c r="H539" s="133"/>
      <c r="I539" s="134"/>
      <c r="J539" s="135"/>
      <c r="K539" s="135"/>
      <c r="L539" s="132"/>
      <c r="M539" s="132"/>
      <c r="N539" s="132"/>
      <c r="O539" s="138"/>
      <c r="P539" s="139"/>
    </row>
    <row r="540" spans="1:16">
      <c r="A540" s="130"/>
      <c r="C540" s="132"/>
      <c r="D540" s="132"/>
      <c r="E540" s="132"/>
      <c r="F540" s="132"/>
      <c r="G540" s="132"/>
      <c r="H540" s="133"/>
      <c r="I540" s="134"/>
      <c r="J540" s="135"/>
      <c r="K540" s="135"/>
      <c r="L540" s="132"/>
      <c r="M540" s="132"/>
      <c r="N540" s="132"/>
      <c r="O540" s="138"/>
      <c r="P540" s="139"/>
    </row>
    <row r="541" spans="1:16">
      <c r="A541" s="130"/>
      <c r="C541" s="132"/>
      <c r="D541" s="132"/>
      <c r="E541" s="132"/>
      <c r="F541" s="132"/>
      <c r="G541" s="132"/>
      <c r="H541" s="133"/>
      <c r="I541" s="134"/>
      <c r="J541" s="135"/>
      <c r="K541" s="135"/>
      <c r="L541" s="132"/>
      <c r="M541" s="132"/>
      <c r="N541" s="132"/>
      <c r="O541" s="138"/>
      <c r="P541" s="139"/>
    </row>
    <row r="542" spans="1:16">
      <c r="A542" s="130"/>
      <c r="C542" s="132"/>
      <c r="D542" s="132"/>
      <c r="E542" s="132"/>
      <c r="F542" s="132"/>
      <c r="G542" s="132"/>
      <c r="H542" s="133"/>
      <c r="I542" s="134"/>
      <c r="J542" s="135"/>
      <c r="K542" s="135"/>
      <c r="L542" s="132"/>
      <c r="M542" s="132"/>
      <c r="N542" s="132"/>
      <c r="O542" s="138"/>
      <c r="P542" s="139"/>
    </row>
    <row r="543" spans="1:16">
      <c r="A543" s="130"/>
      <c r="C543" s="132"/>
      <c r="D543" s="132"/>
      <c r="E543" s="132"/>
      <c r="F543" s="132"/>
      <c r="G543" s="132"/>
      <c r="H543" s="133"/>
      <c r="I543" s="134"/>
      <c r="J543" s="135"/>
      <c r="K543" s="135"/>
      <c r="L543" s="132"/>
      <c r="M543" s="132"/>
      <c r="N543" s="132"/>
      <c r="O543" s="138"/>
      <c r="P543" s="139"/>
    </row>
    <row r="544" spans="1:16">
      <c r="A544" s="130"/>
      <c r="C544" s="132"/>
      <c r="D544" s="132"/>
      <c r="E544" s="132"/>
      <c r="F544" s="132"/>
      <c r="G544" s="132"/>
      <c r="H544" s="133"/>
      <c r="I544" s="134"/>
      <c r="J544" s="135"/>
      <c r="K544" s="135"/>
      <c r="L544" s="132"/>
      <c r="M544" s="132"/>
      <c r="N544" s="132"/>
      <c r="O544" s="138"/>
      <c r="P544" s="139"/>
    </row>
    <row r="545" spans="1:16">
      <c r="A545" s="130"/>
      <c r="C545" s="132"/>
      <c r="D545" s="132"/>
      <c r="E545" s="132"/>
      <c r="F545" s="132"/>
      <c r="G545" s="132"/>
      <c r="H545" s="133"/>
      <c r="I545" s="134"/>
      <c r="J545" s="135"/>
      <c r="K545" s="135"/>
      <c r="L545" s="132"/>
      <c r="M545" s="132"/>
      <c r="N545" s="132"/>
      <c r="O545" s="138"/>
      <c r="P545" s="139"/>
    </row>
    <row r="546" spans="1:16">
      <c r="A546" s="130"/>
      <c r="C546" s="132"/>
      <c r="D546" s="132"/>
      <c r="E546" s="132"/>
      <c r="F546" s="132"/>
      <c r="G546" s="132"/>
      <c r="H546" s="133"/>
      <c r="I546" s="134"/>
      <c r="J546" s="135"/>
      <c r="K546" s="135"/>
      <c r="L546" s="132"/>
      <c r="M546" s="132"/>
      <c r="N546" s="132"/>
      <c r="O546" s="138"/>
      <c r="P546" s="139"/>
    </row>
    <row r="547" spans="1:16">
      <c r="A547" s="130"/>
      <c r="C547" s="132"/>
      <c r="D547" s="132"/>
      <c r="E547" s="132"/>
      <c r="F547" s="132"/>
      <c r="G547" s="132"/>
      <c r="H547" s="133"/>
      <c r="I547" s="134"/>
      <c r="J547" s="135"/>
      <c r="K547" s="135"/>
      <c r="L547" s="132"/>
      <c r="M547" s="132"/>
      <c r="N547" s="132"/>
      <c r="O547" s="138"/>
      <c r="P547" s="139"/>
    </row>
    <row r="548" spans="1:16">
      <c r="A548" s="130"/>
      <c r="C548" s="132"/>
      <c r="D548" s="132"/>
      <c r="E548" s="132"/>
      <c r="F548" s="132"/>
      <c r="G548" s="132"/>
      <c r="H548" s="133"/>
      <c r="I548" s="134"/>
      <c r="J548" s="135"/>
      <c r="K548" s="135"/>
      <c r="L548" s="132"/>
      <c r="M548" s="132"/>
      <c r="N548" s="132"/>
      <c r="O548" s="138"/>
      <c r="P548" s="139"/>
    </row>
    <row r="549" spans="1:16">
      <c r="A549" s="130"/>
      <c r="C549" s="132"/>
      <c r="D549" s="132"/>
      <c r="E549" s="132"/>
      <c r="F549" s="132"/>
      <c r="G549" s="132"/>
      <c r="H549" s="133"/>
      <c r="I549" s="134"/>
      <c r="J549" s="135"/>
      <c r="K549" s="135"/>
      <c r="L549" s="132"/>
      <c r="M549" s="132"/>
      <c r="N549" s="132"/>
      <c r="O549" s="138"/>
      <c r="P549" s="139"/>
    </row>
    <row r="550" spans="1:16">
      <c r="A550" s="130"/>
      <c r="C550" s="132"/>
      <c r="D550" s="132"/>
      <c r="E550" s="132"/>
      <c r="F550" s="132"/>
      <c r="G550" s="132"/>
      <c r="H550" s="133"/>
      <c r="I550" s="134"/>
      <c r="J550" s="135"/>
      <c r="K550" s="135"/>
      <c r="L550" s="132"/>
      <c r="M550" s="132"/>
      <c r="N550" s="132"/>
      <c r="O550" s="138"/>
      <c r="P550" s="139"/>
    </row>
    <row r="551" spans="1:16">
      <c r="A551" s="130"/>
      <c r="C551" s="132"/>
      <c r="D551" s="132"/>
      <c r="E551" s="132"/>
      <c r="F551" s="132"/>
      <c r="G551" s="132"/>
      <c r="H551" s="133"/>
      <c r="I551" s="134"/>
      <c r="J551" s="135"/>
      <c r="K551" s="135"/>
      <c r="L551" s="132"/>
      <c r="M551" s="132"/>
      <c r="N551" s="132"/>
      <c r="O551" s="138"/>
      <c r="P551" s="139"/>
    </row>
    <row r="552" spans="1:16">
      <c r="A552" s="130"/>
      <c r="C552" s="132"/>
      <c r="D552" s="132"/>
      <c r="E552" s="132"/>
      <c r="F552" s="132"/>
      <c r="G552" s="132"/>
      <c r="H552" s="133"/>
      <c r="I552" s="134"/>
      <c r="J552" s="135"/>
      <c r="K552" s="135"/>
      <c r="L552" s="132"/>
      <c r="M552" s="132"/>
      <c r="N552" s="132"/>
      <c r="O552" s="138"/>
      <c r="P552" s="139"/>
    </row>
    <row r="553" spans="1:16">
      <c r="A553" s="130"/>
      <c r="C553" s="132"/>
      <c r="D553" s="132"/>
      <c r="E553" s="132"/>
      <c r="F553" s="132"/>
      <c r="G553" s="132"/>
      <c r="H553" s="133"/>
      <c r="I553" s="134"/>
      <c r="J553" s="135"/>
      <c r="K553" s="135"/>
      <c r="L553" s="132"/>
      <c r="M553" s="132"/>
      <c r="N553" s="132"/>
      <c r="O553" s="138"/>
      <c r="P553" s="139"/>
    </row>
    <row r="554" spans="1:16">
      <c r="A554" s="130"/>
      <c r="C554" s="132"/>
      <c r="D554" s="132"/>
      <c r="E554" s="132"/>
      <c r="F554" s="132"/>
      <c r="G554" s="132"/>
      <c r="H554" s="133"/>
      <c r="I554" s="134"/>
      <c r="J554" s="135"/>
      <c r="K554" s="135"/>
      <c r="L554" s="132"/>
      <c r="M554" s="132"/>
      <c r="N554" s="132"/>
      <c r="O554" s="138"/>
      <c r="P554" s="139"/>
    </row>
    <row r="555" spans="1:16">
      <c r="A555" s="130"/>
      <c r="C555" s="132"/>
      <c r="D555" s="132"/>
      <c r="E555" s="132"/>
      <c r="F555" s="132"/>
      <c r="G555" s="132"/>
      <c r="H555" s="133"/>
      <c r="I555" s="134"/>
      <c r="J555" s="135"/>
      <c r="K555" s="135"/>
      <c r="L555" s="132"/>
      <c r="M555" s="132"/>
      <c r="N555" s="132"/>
      <c r="O555" s="138"/>
      <c r="P555" s="139"/>
    </row>
    <row r="556" spans="1:16">
      <c r="A556" s="130"/>
      <c r="C556" s="132"/>
      <c r="D556" s="132"/>
      <c r="E556" s="132"/>
      <c r="F556" s="132"/>
      <c r="G556" s="132"/>
      <c r="H556" s="133"/>
      <c r="I556" s="134"/>
      <c r="J556" s="135"/>
      <c r="K556" s="135"/>
      <c r="L556" s="132"/>
      <c r="M556" s="132"/>
      <c r="N556" s="132"/>
      <c r="O556" s="138"/>
      <c r="P556" s="139"/>
    </row>
    <row r="557" spans="1:16">
      <c r="A557" s="130"/>
      <c r="C557" s="132"/>
      <c r="D557" s="132"/>
      <c r="E557" s="132"/>
      <c r="F557" s="132"/>
      <c r="G557" s="132"/>
      <c r="H557" s="133"/>
      <c r="I557" s="134"/>
      <c r="J557" s="135"/>
      <c r="K557" s="135"/>
      <c r="L557" s="132"/>
      <c r="M557" s="132"/>
      <c r="N557" s="132"/>
      <c r="O557" s="138"/>
      <c r="P557" s="139"/>
    </row>
    <row r="558" spans="1:16">
      <c r="A558" s="130"/>
      <c r="C558" s="132"/>
      <c r="D558" s="132"/>
      <c r="E558" s="132"/>
      <c r="F558" s="132"/>
      <c r="G558" s="132"/>
      <c r="H558" s="133"/>
      <c r="I558" s="134"/>
      <c r="J558" s="135"/>
      <c r="K558" s="135"/>
      <c r="L558" s="132"/>
      <c r="M558" s="132"/>
      <c r="N558" s="132"/>
      <c r="O558" s="138"/>
      <c r="P558" s="139"/>
    </row>
    <row r="559" spans="1:16">
      <c r="A559" s="130"/>
      <c r="C559" s="132"/>
      <c r="D559" s="132"/>
      <c r="E559" s="132"/>
      <c r="F559" s="132"/>
      <c r="G559" s="132"/>
      <c r="H559" s="133"/>
      <c r="I559" s="134"/>
      <c r="J559" s="135"/>
      <c r="K559" s="135"/>
      <c r="L559" s="132"/>
      <c r="M559" s="132"/>
      <c r="N559" s="132"/>
      <c r="O559" s="138"/>
      <c r="P559" s="139"/>
    </row>
    <row r="560" spans="1:16">
      <c r="A560" s="130"/>
      <c r="C560" s="132"/>
      <c r="D560" s="132"/>
      <c r="E560" s="132"/>
      <c r="F560" s="132"/>
      <c r="G560" s="132"/>
      <c r="H560" s="133"/>
      <c r="I560" s="134"/>
      <c r="J560" s="135"/>
      <c r="K560" s="135"/>
      <c r="L560" s="132"/>
      <c r="M560" s="132"/>
      <c r="N560" s="132"/>
      <c r="O560" s="138"/>
      <c r="P560" s="139"/>
    </row>
    <row r="561" spans="1:16">
      <c r="A561" s="130"/>
      <c r="C561" s="132"/>
      <c r="D561" s="132"/>
      <c r="E561" s="132"/>
      <c r="F561" s="132"/>
      <c r="G561" s="132"/>
      <c r="H561" s="133"/>
      <c r="I561" s="134"/>
      <c r="J561" s="135"/>
      <c r="K561" s="135"/>
      <c r="L561" s="132"/>
      <c r="M561" s="132"/>
      <c r="N561" s="132"/>
      <c r="O561" s="138"/>
      <c r="P561" s="139"/>
    </row>
    <row r="562" spans="1:16">
      <c r="A562" s="130"/>
      <c r="C562" s="132"/>
      <c r="D562" s="132"/>
      <c r="E562" s="132"/>
      <c r="F562" s="132"/>
      <c r="G562" s="132"/>
      <c r="H562" s="133"/>
      <c r="I562" s="134"/>
      <c r="J562" s="135"/>
      <c r="K562" s="135"/>
      <c r="L562" s="132"/>
      <c r="M562" s="132"/>
      <c r="N562" s="132"/>
      <c r="O562" s="138"/>
      <c r="P562" s="139"/>
    </row>
    <row r="563" spans="1:16">
      <c r="A563" s="130"/>
      <c r="C563" s="132"/>
      <c r="D563" s="132"/>
      <c r="E563" s="132"/>
      <c r="F563" s="132"/>
      <c r="G563" s="132"/>
      <c r="H563" s="133"/>
      <c r="I563" s="134"/>
      <c r="J563" s="135"/>
      <c r="K563" s="135"/>
      <c r="L563" s="132"/>
      <c r="M563" s="132"/>
      <c r="N563" s="132"/>
      <c r="O563" s="138"/>
      <c r="P563" s="139"/>
    </row>
    <row r="564" spans="1:16">
      <c r="A564" s="130"/>
      <c r="C564" s="132"/>
      <c r="D564" s="132"/>
      <c r="E564" s="132"/>
      <c r="F564" s="132"/>
      <c r="G564" s="132"/>
      <c r="H564" s="133"/>
      <c r="I564" s="134"/>
      <c r="J564" s="135"/>
      <c r="K564" s="135"/>
      <c r="L564" s="132"/>
      <c r="M564" s="132"/>
      <c r="N564" s="132"/>
      <c r="O564" s="138"/>
      <c r="P564" s="139"/>
    </row>
    <row r="565" spans="1:16">
      <c r="A565" s="130"/>
      <c r="C565" s="132"/>
      <c r="D565" s="132"/>
      <c r="E565" s="132"/>
      <c r="F565" s="132"/>
      <c r="G565" s="132"/>
      <c r="H565" s="133"/>
      <c r="I565" s="134"/>
      <c r="J565" s="135"/>
      <c r="K565" s="135"/>
      <c r="L565" s="132"/>
      <c r="M565" s="132"/>
      <c r="N565" s="132"/>
      <c r="O565" s="138"/>
      <c r="P565" s="139"/>
    </row>
    <row r="566" spans="1:16">
      <c r="A566" s="130"/>
      <c r="C566" s="132"/>
      <c r="D566" s="132"/>
      <c r="E566" s="132"/>
      <c r="F566" s="132"/>
      <c r="G566" s="132"/>
      <c r="H566" s="133"/>
      <c r="I566" s="134"/>
      <c r="J566" s="135"/>
      <c r="K566" s="135"/>
      <c r="L566" s="132"/>
      <c r="M566" s="132"/>
      <c r="N566" s="132"/>
      <c r="O566" s="138"/>
      <c r="P566" s="139"/>
    </row>
    <row r="567" spans="1:16">
      <c r="A567" s="130"/>
      <c r="C567" s="132"/>
      <c r="D567" s="132"/>
      <c r="E567" s="132"/>
      <c r="F567" s="132"/>
      <c r="G567" s="132"/>
      <c r="H567" s="133"/>
      <c r="I567" s="134"/>
      <c r="J567" s="135"/>
      <c r="K567" s="135"/>
      <c r="L567" s="132"/>
      <c r="M567" s="132"/>
      <c r="N567" s="132"/>
      <c r="O567" s="138"/>
      <c r="P567" s="139"/>
    </row>
    <row r="568" spans="1:16">
      <c r="A568" s="130"/>
      <c r="C568" s="132"/>
      <c r="D568" s="132"/>
      <c r="E568" s="132"/>
      <c r="F568" s="132"/>
      <c r="G568" s="132"/>
      <c r="H568" s="133"/>
      <c r="I568" s="134"/>
      <c r="J568" s="135"/>
      <c r="K568" s="135"/>
      <c r="L568" s="132"/>
      <c r="M568" s="132"/>
      <c r="N568" s="132"/>
      <c r="O568" s="138"/>
      <c r="P568" s="139"/>
    </row>
    <row r="569" spans="1:16">
      <c r="A569" s="130"/>
      <c r="C569" s="132"/>
      <c r="D569" s="132"/>
      <c r="E569" s="132"/>
      <c r="F569" s="132"/>
      <c r="G569" s="132"/>
      <c r="H569" s="133"/>
      <c r="I569" s="134"/>
      <c r="J569" s="135"/>
      <c r="K569" s="135"/>
      <c r="L569" s="132"/>
      <c r="M569" s="132"/>
      <c r="N569" s="132"/>
      <c r="O569" s="138"/>
      <c r="P569" s="139"/>
    </row>
    <row r="570" spans="1:16">
      <c r="A570" s="130"/>
      <c r="C570" s="132"/>
      <c r="D570" s="132"/>
      <c r="E570" s="132"/>
      <c r="F570" s="132"/>
      <c r="G570" s="132"/>
      <c r="H570" s="133"/>
      <c r="I570" s="134"/>
      <c r="J570" s="135"/>
      <c r="K570" s="135"/>
      <c r="L570" s="132"/>
      <c r="M570" s="132"/>
      <c r="N570" s="132"/>
      <c r="O570" s="138"/>
      <c r="P570" s="139"/>
    </row>
    <row r="571" spans="1:16">
      <c r="A571" s="130"/>
      <c r="C571" s="132"/>
      <c r="D571" s="132"/>
      <c r="E571" s="132"/>
      <c r="F571" s="132"/>
      <c r="G571" s="132"/>
      <c r="H571" s="133"/>
      <c r="I571" s="134"/>
      <c r="J571" s="135"/>
      <c r="K571" s="135"/>
      <c r="L571" s="132"/>
      <c r="M571" s="132"/>
      <c r="N571" s="132"/>
      <c r="O571" s="138"/>
      <c r="P571" s="139"/>
    </row>
    <row r="572" spans="1:16">
      <c r="A572" s="130"/>
      <c r="C572" s="132"/>
      <c r="D572" s="132"/>
      <c r="E572" s="132"/>
      <c r="F572" s="132"/>
      <c r="G572" s="132"/>
      <c r="H572" s="133"/>
      <c r="I572" s="134"/>
      <c r="J572" s="135"/>
      <c r="K572" s="135"/>
      <c r="L572" s="132"/>
      <c r="M572" s="132"/>
      <c r="N572" s="132"/>
      <c r="O572" s="138"/>
      <c r="P572" s="139"/>
    </row>
    <row r="573" spans="1:16">
      <c r="A573" s="130"/>
      <c r="C573" s="132"/>
      <c r="D573" s="132"/>
      <c r="E573" s="132"/>
      <c r="F573" s="132"/>
      <c r="G573" s="132"/>
      <c r="H573" s="133"/>
      <c r="I573" s="134"/>
      <c r="J573" s="135"/>
      <c r="K573" s="135"/>
      <c r="L573" s="132"/>
      <c r="M573" s="132"/>
      <c r="N573" s="132"/>
      <c r="O573" s="138"/>
      <c r="P573" s="139"/>
    </row>
    <row r="574" spans="1:16">
      <c r="A574" s="130"/>
      <c r="C574" s="132"/>
      <c r="D574" s="132"/>
      <c r="E574" s="132"/>
      <c r="F574" s="132"/>
      <c r="G574" s="132"/>
      <c r="H574" s="133"/>
      <c r="I574" s="134"/>
      <c r="J574" s="135"/>
      <c r="K574" s="135"/>
      <c r="L574" s="132"/>
      <c r="M574" s="132"/>
      <c r="N574" s="132"/>
      <c r="O574" s="138"/>
      <c r="P574" s="139"/>
    </row>
    <row r="575" spans="1:16">
      <c r="A575" s="130"/>
      <c r="C575" s="132"/>
      <c r="D575" s="132"/>
      <c r="E575" s="132"/>
      <c r="F575" s="132"/>
      <c r="G575" s="132"/>
      <c r="H575" s="133"/>
      <c r="I575" s="134"/>
      <c r="J575" s="135"/>
      <c r="K575" s="135"/>
      <c r="L575" s="132"/>
      <c r="M575" s="132"/>
      <c r="N575" s="132"/>
      <c r="O575" s="138"/>
      <c r="P575" s="139"/>
    </row>
    <row r="576" spans="1:16">
      <c r="A576" s="130"/>
      <c r="C576" s="132"/>
      <c r="D576" s="132"/>
      <c r="E576" s="132"/>
      <c r="F576" s="132"/>
      <c r="G576" s="132"/>
      <c r="H576" s="133"/>
      <c r="I576" s="134"/>
      <c r="J576" s="135"/>
      <c r="K576" s="135"/>
      <c r="L576" s="132"/>
      <c r="M576" s="132"/>
      <c r="N576" s="132"/>
      <c r="O576" s="138"/>
      <c r="P576" s="139"/>
    </row>
    <row r="577" spans="1:16">
      <c r="A577" s="130"/>
      <c r="C577" s="132"/>
      <c r="D577" s="132"/>
      <c r="E577" s="132"/>
      <c r="F577" s="132"/>
      <c r="G577" s="132"/>
      <c r="H577" s="133"/>
      <c r="I577" s="134"/>
      <c r="J577" s="135"/>
      <c r="K577" s="135"/>
      <c r="L577" s="132"/>
      <c r="M577" s="132"/>
      <c r="N577" s="132"/>
      <c r="O577" s="138"/>
      <c r="P577" s="139"/>
    </row>
    <row r="578" spans="1:16">
      <c r="A578" s="130"/>
      <c r="C578" s="132"/>
      <c r="D578" s="132"/>
      <c r="E578" s="132"/>
      <c r="F578" s="132"/>
      <c r="G578" s="132"/>
      <c r="H578" s="133"/>
      <c r="I578" s="134"/>
      <c r="J578" s="135"/>
      <c r="K578" s="135"/>
      <c r="L578" s="132"/>
      <c r="M578" s="132"/>
      <c r="N578" s="132"/>
      <c r="O578" s="138"/>
      <c r="P578" s="139"/>
    </row>
    <row r="579" spans="1:16">
      <c r="A579" s="130"/>
      <c r="C579" s="132"/>
      <c r="D579" s="132"/>
      <c r="E579" s="132"/>
      <c r="F579" s="132"/>
      <c r="G579" s="132"/>
      <c r="H579" s="133"/>
      <c r="I579" s="134"/>
      <c r="J579" s="135"/>
      <c r="K579" s="135"/>
      <c r="L579" s="132"/>
      <c r="M579" s="132"/>
      <c r="N579" s="132"/>
      <c r="O579" s="138"/>
      <c r="P579" s="139"/>
    </row>
    <row r="580" spans="1:16">
      <c r="A580" s="130"/>
      <c r="C580" s="132"/>
      <c r="D580" s="132"/>
      <c r="E580" s="132"/>
      <c r="F580" s="132"/>
      <c r="G580" s="132"/>
      <c r="H580" s="133"/>
      <c r="I580" s="134"/>
      <c r="J580" s="135"/>
      <c r="K580" s="135"/>
      <c r="L580" s="132"/>
      <c r="M580" s="132"/>
      <c r="N580" s="132"/>
      <c r="O580" s="138"/>
      <c r="P580" s="139"/>
    </row>
    <row r="581" spans="1:16">
      <c r="A581" s="130"/>
      <c r="C581" s="132"/>
      <c r="D581" s="132"/>
      <c r="E581" s="132"/>
      <c r="F581" s="132"/>
      <c r="G581" s="132"/>
      <c r="H581" s="133"/>
      <c r="I581" s="134"/>
      <c r="J581" s="135"/>
      <c r="K581" s="135"/>
      <c r="L581" s="132"/>
      <c r="M581" s="132"/>
      <c r="N581" s="132"/>
      <c r="O581" s="138"/>
      <c r="P581" s="139"/>
    </row>
    <row r="582" spans="1:16">
      <c r="A582" s="130"/>
      <c r="C582" s="132"/>
      <c r="D582" s="132"/>
      <c r="E582" s="132"/>
      <c r="F582" s="132"/>
      <c r="G582" s="132"/>
      <c r="H582" s="133"/>
      <c r="I582" s="134"/>
      <c r="J582" s="135"/>
      <c r="K582" s="135"/>
      <c r="L582" s="132"/>
      <c r="M582" s="132"/>
      <c r="N582" s="132"/>
      <c r="O582" s="138"/>
      <c r="P582" s="139"/>
    </row>
    <row r="583" spans="1:16">
      <c r="A583" s="130"/>
      <c r="C583" s="132"/>
      <c r="D583" s="132"/>
      <c r="E583" s="132"/>
      <c r="F583" s="132"/>
      <c r="G583" s="132"/>
      <c r="H583" s="133"/>
      <c r="I583" s="134"/>
      <c r="J583" s="135"/>
      <c r="K583" s="135"/>
      <c r="L583" s="132"/>
      <c r="M583" s="132"/>
      <c r="N583" s="132"/>
      <c r="O583" s="138"/>
      <c r="P583" s="139"/>
    </row>
    <row r="584" spans="1:16">
      <c r="A584" s="130"/>
      <c r="C584" s="132"/>
      <c r="D584" s="132"/>
      <c r="E584" s="132"/>
      <c r="F584" s="132"/>
      <c r="G584" s="132"/>
      <c r="H584" s="133"/>
      <c r="I584" s="134"/>
      <c r="J584" s="135"/>
      <c r="K584" s="135"/>
      <c r="L584" s="132"/>
      <c r="M584" s="132"/>
      <c r="N584" s="132"/>
      <c r="O584" s="138"/>
      <c r="P584" s="139"/>
    </row>
    <row r="585" spans="1:16">
      <c r="A585" s="130"/>
      <c r="C585" s="132"/>
      <c r="D585" s="132"/>
      <c r="E585" s="132"/>
      <c r="F585" s="132"/>
      <c r="G585" s="132"/>
      <c r="H585" s="133"/>
      <c r="I585" s="134"/>
      <c r="J585" s="135"/>
      <c r="K585" s="135"/>
      <c r="L585" s="132"/>
      <c r="M585" s="132"/>
      <c r="N585" s="132"/>
      <c r="O585" s="138"/>
      <c r="P585" s="139"/>
    </row>
    <row r="586" spans="1:16">
      <c r="A586" s="130"/>
      <c r="C586" s="132"/>
      <c r="D586" s="132"/>
      <c r="E586" s="132"/>
      <c r="F586" s="132"/>
      <c r="G586" s="132"/>
      <c r="H586" s="133"/>
      <c r="I586" s="134"/>
      <c r="J586" s="135"/>
      <c r="K586" s="135"/>
      <c r="L586" s="132"/>
      <c r="M586" s="132"/>
      <c r="N586" s="132"/>
      <c r="O586" s="138"/>
      <c r="P586" s="139"/>
    </row>
    <row r="587" spans="1:16">
      <c r="A587" s="130"/>
      <c r="C587" s="132"/>
      <c r="D587" s="132"/>
      <c r="E587" s="132"/>
      <c r="F587" s="132"/>
      <c r="G587" s="132"/>
      <c r="H587" s="133"/>
      <c r="I587" s="134"/>
      <c r="J587" s="135"/>
      <c r="K587" s="135"/>
      <c r="L587" s="132"/>
      <c r="M587" s="132"/>
      <c r="N587" s="132"/>
      <c r="O587" s="138"/>
      <c r="P587" s="139"/>
    </row>
    <row r="588" spans="1:16">
      <c r="A588" s="130"/>
      <c r="C588" s="132"/>
      <c r="D588" s="132"/>
      <c r="E588" s="132"/>
      <c r="F588" s="132"/>
      <c r="G588" s="132"/>
      <c r="H588" s="133"/>
      <c r="I588" s="134"/>
      <c r="J588" s="135"/>
      <c r="K588" s="135"/>
      <c r="L588" s="132"/>
      <c r="M588" s="132"/>
      <c r="N588" s="132"/>
      <c r="O588" s="138"/>
      <c r="P588" s="139"/>
    </row>
    <row r="589" spans="1:16">
      <c r="A589" s="130"/>
      <c r="C589" s="132"/>
      <c r="D589" s="132"/>
      <c r="E589" s="132"/>
      <c r="F589" s="132"/>
      <c r="G589" s="132"/>
      <c r="H589" s="133"/>
      <c r="I589" s="134"/>
      <c r="J589" s="135"/>
      <c r="K589" s="135"/>
      <c r="L589" s="132"/>
      <c r="M589" s="132"/>
      <c r="N589" s="132"/>
      <c r="O589" s="138"/>
      <c r="P589" s="139"/>
    </row>
    <row r="590" spans="1:16">
      <c r="A590" s="130"/>
      <c r="C590" s="132"/>
      <c r="D590" s="132"/>
      <c r="E590" s="132"/>
      <c r="F590" s="132"/>
      <c r="G590" s="132"/>
      <c r="H590" s="133"/>
      <c r="I590" s="134"/>
      <c r="J590" s="135"/>
      <c r="K590" s="135"/>
      <c r="L590" s="132"/>
      <c r="M590" s="132"/>
      <c r="N590" s="132"/>
      <c r="O590" s="138"/>
      <c r="P590" s="139"/>
    </row>
    <row r="591" spans="1:16">
      <c r="A591" s="130"/>
      <c r="C591" s="132"/>
      <c r="D591" s="132"/>
      <c r="E591" s="132"/>
      <c r="F591" s="132"/>
      <c r="G591" s="132"/>
      <c r="H591" s="133"/>
      <c r="I591" s="134"/>
      <c r="J591" s="135"/>
      <c r="K591" s="135"/>
      <c r="L591" s="132"/>
      <c r="M591" s="132"/>
      <c r="N591" s="132"/>
      <c r="O591" s="138"/>
      <c r="P591" s="139"/>
    </row>
    <row r="592" spans="1:16">
      <c r="A592" s="130"/>
      <c r="C592" s="132"/>
      <c r="D592" s="132"/>
      <c r="E592" s="132"/>
      <c r="F592" s="132"/>
      <c r="G592" s="132"/>
      <c r="H592" s="133"/>
      <c r="I592" s="134"/>
      <c r="J592" s="135"/>
      <c r="K592" s="135"/>
      <c r="L592" s="132"/>
      <c r="M592" s="132"/>
      <c r="N592" s="132"/>
      <c r="O592" s="138"/>
      <c r="P592" s="139"/>
    </row>
    <row r="593" spans="1:16">
      <c r="A593" s="130"/>
      <c r="C593" s="132"/>
      <c r="D593" s="132"/>
      <c r="E593" s="132"/>
      <c r="F593" s="132"/>
      <c r="G593" s="132"/>
      <c r="H593" s="133"/>
      <c r="I593" s="134"/>
      <c r="J593" s="135"/>
      <c r="K593" s="135"/>
      <c r="L593" s="132"/>
      <c r="M593" s="132"/>
      <c r="N593" s="132"/>
      <c r="O593" s="138"/>
      <c r="P593" s="139"/>
    </row>
    <row r="594" spans="1:16">
      <c r="A594" s="130"/>
      <c r="C594" s="132"/>
      <c r="D594" s="132"/>
      <c r="E594" s="132"/>
      <c r="F594" s="132"/>
      <c r="G594" s="132"/>
      <c r="H594" s="133"/>
      <c r="I594" s="134"/>
      <c r="J594" s="135"/>
      <c r="K594" s="135"/>
      <c r="L594" s="132"/>
      <c r="M594" s="132"/>
      <c r="N594" s="132"/>
      <c r="O594" s="138"/>
      <c r="P594" s="139"/>
    </row>
    <row r="595" spans="1:16">
      <c r="A595" s="130"/>
      <c r="C595" s="132"/>
      <c r="D595" s="132"/>
      <c r="E595" s="132"/>
      <c r="F595" s="132"/>
      <c r="G595" s="132"/>
      <c r="H595" s="133"/>
      <c r="I595" s="134"/>
      <c r="J595" s="135"/>
      <c r="K595" s="135"/>
      <c r="L595" s="132"/>
      <c r="M595" s="132"/>
      <c r="N595" s="132"/>
      <c r="O595" s="138"/>
      <c r="P595" s="139"/>
    </row>
    <row r="596" spans="1:16">
      <c r="A596" s="130"/>
      <c r="C596" s="132"/>
      <c r="D596" s="132"/>
      <c r="E596" s="132"/>
      <c r="F596" s="132"/>
      <c r="G596" s="132"/>
      <c r="H596" s="133"/>
      <c r="I596" s="134"/>
      <c r="J596" s="135"/>
      <c r="K596" s="135"/>
      <c r="L596" s="132"/>
      <c r="M596" s="132"/>
      <c r="N596" s="132"/>
      <c r="O596" s="138"/>
      <c r="P596" s="139"/>
    </row>
    <row r="597" spans="1:16">
      <c r="A597" s="130"/>
      <c r="C597" s="132"/>
      <c r="D597" s="132"/>
      <c r="E597" s="132"/>
      <c r="F597" s="132"/>
      <c r="G597" s="132"/>
      <c r="H597" s="133"/>
      <c r="I597" s="134"/>
      <c r="J597" s="135"/>
      <c r="K597" s="135"/>
      <c r="L597" s="132"/>
      <c r="M597" s="132"/>
      <c r="N597" s="132"/>
      <c r="O597" s="138"/>
      <c r="P597" s="139"/>
    </row>
    <row r="598" spans="1:16">
      <c r="A598" s="130"/>
      <c r="C598" s="132"/>
      <c r="D598" s="132"/>
      <c r="E598" s="132"/>
      <c r="F598" s="132"/>
      <c r="G598" s="132"/>
      <c r="H598" s="133"/>
      <c r="I598" s="134"/>
      <c r="J598" s="135"/>
      <c r="K598" s="135"/>
      <c r="L598" s="132"/>
      <c r="M598" s="132"/>
      <c r="N598" s="132"/>
      <c r="O598" s="138"/>
      <c r="P598" s="139"/>
    </row>
    <row r="599" spans="1:16">
      <c r="A599" s="130"/>
      <c r="C599" s="132"/>
      <c r="D599" s="132"/>
      <c r="E599" s="132"/>
      <c r="F599" s="132"/>
      <c r="G599" s="132"/>
      <c r="H599" s="133"/>
      <c r="I599" s="134"/>
      <c r="J599" s="135"/>
      <c r="K599" s="135"/>
      <c r="L599" s="132"/>
      <c r="M599" s="132"/>
      <c r="N599" s="132"/>
      <c r="O599" s="138"/>
      <c r="P599" s="139"/>
    </row>
    <row r="600" spans="1:16">
      <c r="A600" s="130"/>
      <c r="C600" s="132"/>
      <c r="D600" s="132"/>
      <c r="E600" s="132"/>
      <c r="F600" s="132"/>
      <c r="G600" s="132"/>
      <c r="H600" s="133"/>
      <c r="I600" s="134"/>
      <c r="J600" s="135"/>
      <c r="K600" s="135"/>
      <c r="L600" s="132"/>
      <c r="M600" s="132"/>
      <c r="N600" s="132"/>
      <c r="O600" s="138"/>
      <c r="P600" s="139"/>
    </row>
    <row r="601" spans="1:16">
      <c r="A601" s="130"/>
      <c r="C601" s="132"/>
      <c r="D601" s="132"/>
      <c r="E601" s="132"/>
      <c r="F601" s="132"/>
      <c r="G601" s="132"/>
      <c r="H601" s="133"/>
      <c r="I601" s="134"/>
      <c r="J601" s="135"/>
      <c r="K601" s="135"/>
      <c r="L601" s="132"/>
      <c r="M601" s="132"/>
      <c r="N601" s="132"/>
      <c r="O601" s="138"/>
      <c r="P601" s="139"/>
    </row>
    <row r="602" spans="1:16">
      <c r="A602" s="130"/>
      <c r="C602" s="132"/>
      <c r="D602" s="132"/>
      <c r="E602" s="132"/>
      <c r="F602" s="132"/>
      <c r="G602" s="132"/>
      <c r="H602" s="133"/>
      <c r="I602" s="134"/>
      <c r="J602" s="135"/>
      <c r="K602" s="135"/>
      <c r="L602" s="132"/>
      <c r="M602" s="132"/>
      <c r="N602" s="132"/>
      <c r="O602" s="138"/>
      <c r="P602" s="139"/>
    </row>
    <row r="603" spans="1:16">
      <c r="A603" s="130"/>
      <c r="C603" s="132"/>
      <c r="D603" s="132"/>
      <c r="E603" s="132"/>
      <c r="F603" s="132"/>
      <c r="G603" s="132"/>
      <c r="H603" s="133"/>
      <c r="I603" s="134"/>
      <c r="J603" s="135"/>
      <c r="K603" s="135"/>
      <c r="L603" s="132"/>
      <c r="M603" s="132"/>
      <c r="N603" s="132"/>
      <c r="O603" s="138"/>
      <c r="P603" s="139"/>
    </row>
    <row r="604" spans="1:16">
      <c r="A604" s="130"/>
      <c r="C604" s="132"/>
      <c r="D604" s="132"/>
      <c r="E604" s="132"/>
      <c r="F604" s="132"/>
      <c r="G604" s="132"/>
      <c r="H604" s="133"/>
      <c r="I604" s="134"/>
      <c r="J604" s="135"/>
      <c r="K604" s="135"/>
      <c r="L604" s="132"/>
      <c r="M604" s="132"/>
      <c r="N604" s="132"/>
      <c r="O604" s="138"/>
      <c r="P604" s="139"/>
    </row>
    <row r="605" spans="1:16">
      <c r="A605" s="130"/>
      <c r="C605" s="132"/>
      <c r="D605" s="132"/>
      <c r="E605" s="132"/>
      <c r="F605" s="132"/>
      <c r="G605" s="132"/>
      <c r="H605" s="133"/>
      <c r="I605" s="134"/>
      <c r="J605" s="135"/>
      <c r="K605" s="135"/>
      <c r="L605" s="132"/>
      <c r="M605" s="132"/>
      <c r="N605" s="132"/>
      <c r="O605" s="138"/>
      <c r="P605" s="139"/>
    </row>
    <row r="606" spans="1:16">
      <c r="A606" s="130"/>
      <c r="C606" s="132"/>
      <c r="D606" s="132"/>
      <c r="E606" s="132"/>
      <c r="F606" s="132"/>
      <c r="G606" s="132"/>
      <c r="H606" s="133"/>
      <c r="I606" s="134"/>
      <c r="J606" s="135"/>
      <c r="K606" s="135"/>
      <c r="L606" s="132"/>
      <c r="M606" s="132"/>
      <c r="N606" s="132"/>
      <c r="O606" s="138"/>
      <c r="P606" s="139"/>
    </row>
    <row r="607" spans="1:16">
      <c r="A607" s="130"/>
      <c r="C607" s="132"/>
      <c r="D607" s="132"/>
      <c r="E607" s="132"/>
      <c r="F607" s="132"/>
      <c r="G607" s="132"/>
      <c r="H607" s="133"/>
      <c r="I607" s="134"/>
      <c r="J607" s="135"/>
      <c r="K607" s="135"/>
      <c r="L607" s="132"/>
      <c r="M607" s="132"/>
      <c r="N607" s="132"/>
      <c r="O607" s="138"/>
      <c r="P607" s="139"/>
    </row>
    <row r="608" spans="1:16">
      <c r="A608" s="130"/>
      <c r="C608" s="132"/>
      <c r="D608" s="132"/>
      <c r="E608" s="132"/>
      <c r="F608" s="132"/>
      <c r="G608" s="132"/>
      <c r="H608" s="133"/>
      <c r="I608" s="134"/>
      <c r="J608" s="135"/>
      <c r="K608" s="135"/>
      <c r="L608" s="132"/>
      <c r="M608" s="132"/>
      <c r="N608" s="132"/>
      <c r="O608" s="138"/>
      <c r="P608" s="139"/>
    </row>
    <row r="609" spans="1:16">
      <c r="A609" s="130"/>
      <c r="C609" s="132"/>
      <c r="D609" s="132"/>
      <c r="E609" s="132"/>
      <c r="F609" s="132"/>
      <c r="G609" s="132"/>
      <c r="H609" s="133"/>
      <c r="I609" s="134"/>
      <c r="J609" s="135"/>
      <c r="K609" s="135"/>
      <c r="L609" s="132"/>
      <c r="M609" s="132"/>
      <c r="N609" s="132"/>
      <c r="O609" s="138"/>
      <c r="P609" s="139"/>
    </row>
    <row r="610" spans="1:16">
      <c r="A610" s="130"/>
      <c r="C610" s="132"/>
      <c r="D610" s="132"/>
      <c r="E610" s="132"/>
      <c r="F610" s="132"/>
      <c r="G610" s="132"/>
      <c r="H610" s="133"/>
      <c r="I610" s="134"/>
      <c r="J610" s="135"/>
      <c r="K610" s="135"/>
      <c r="L610" s="132"/>
      <c r="M610" s="132"/>
      <c r="N610" s="132"/>
      <c r="O610" s="138"/>
      <c r="P610" s="139"/>
    </row>
    <row r="611" spans="1:16">
      <c r="A611" s="130"/>
      <c r="C611" s="132"/>
      <c r="D611" s="132"/>
      <c r="E611" s="132"/>
      <c r="F611" s="132"/>
      <c r="G611" s="132"/>
      <c r="H611" s="133"/>
      <c r="I611" s="134"/>
      <c r="J611" s="135"/>
      <c r="K611" s="135"/>
      <c r="L611" s="132"/>
      <c r="M611" s="132"/>
      <c r="N611" s="132"/>
      <c r="O611" s="138"/>
      <c r="P611" s="139"/>
    </row>
    <row r="612" spans="1:16">
      <c r="A612" s="130"/>
      <c r="C612" s="132"/>
      <c r="D612" s="132"/>
      <c r="E612" s="132"/>
      <c r="F612" s="132"/>
      <c r="G612" s="132"/>
      <c r="H612" s="133"/>
      <c r="I612" s="134"/>
      <c r="J612" s="135"/>
      <c r="K612" s="135"/>
      <c r="L612" s="132"/>
      <c r="M612" s="132"/>
      <c r="N612" s="132"/>
      <c r="O612" s="138"/>
      <c r="P612" s="139"/>
    </row>
    <row r="613" spans="1:16">
      <c r="A613" s="130"/>
      <c r="C613" s="132"/>
      <c r="D613" s="132"/>
      <c r="E613" s="132"/>
      <c r="F613" s="132"/>
      <c r="G613" s="132"/>
      <c r="H613" s="133"/>
      <c r="I613" s="134"/>
      <c r="J613" s="135"/>
      <c r="K613" s="135"/>
      <c r="L613" s="132"/>
      <c r="M613" s="132"/>
      <c r="N613" s="132"/>
      <c r="O613" s="138"/>
      <c r="P613" s="139"/>
    </row>
    <row r="614" spans="1:16">
      <c r="A614" s="130"/>
      <c r="C614" s="132"/>
      <c r="D614" s="132"/>
      <c r="E614" s="132"/>
      <c r="F614" s="132"/>
      <c r="G614" s="132"/>
      <c r="H614" s="133"/>
      <c r="I614" s="134"/>
      <c r="J614" s="135"/>
      <c r="K614" s="135"/>
      <c r="L614" s="132"/>
      <c r="M614" s="132"/>
      <c r="N614" s="132"/>
      <c r="O614" s="138"/>
      <c r="P614" s="139"/>
    </row>
    <row r="615" spans="1:16">
      <c r="A615" s="130"/>
      <c r="C615" s="132"/>
      <c r="D615" s="132"/>
      <c r="E615" s="132"/>
      <c r="F615" s="132"/>
      <c r="G615" s="132"/>
      <c r="H615" s="133"/>
      <c r="I615" s="134"/>
      <c r="J615" s="135"/>
      <c r="K615" s="135"/>
      <c r="L615" s="132"/>
      <c r="M615" s="132"/>
      <c r="N615" s="132"/>
      <c r="O615" s="138"/>
      <c r="P615" s="139"/>
    </row>
    <row r="616" spans="1:16">
      <c r="A616" s="130"/>
      <c r="C616" s="132"/>
      <c r="D616" s="132"/>
      <c r="E616" s="132"/>
      <c r="F616" s="132"/>
      <c r="G616" s="132"/>
      <c r="H616" s="133"/>
      <c r="I616" s="134"/>
      <c r="J616" s="135"/>
      <c r="K616" s="135"/>
      <c r="L616" s="132"/>
      <c r="M616" s="132"/>
      <c r="N616" s="132"/>
      <c r="O616" s="138"/>
      <c r="P616" s="139"/>
    </row>
    <row r="617" spans="1:16">
      <c r="A617" s="130"/>
      <c r="C617" s="132"/>
      <c r="D617" s="132"/>
      <c r="E617" s="132"/>
      <c r="F617" s="132"/>
      <c r="G617" s="132"/>
      <c r="H617" s="133"/>
      <c r="I617" s="134"/>
      <c r="J617" s="135"/>
      <c r="K617" s="135"/>
      <c r="L617" s="132"/>
      <c r="M617" s="132"/>
      <c r="N617" s="132"/>
      <c r="O617" s="138"/>
      <c r="P617" s="139"/>
    </row>
    <row r="618" spans="1:16">
      <c r="A618" s="130"/>
      <c r="C618" s="132"/>
      <c r="D618" s="132"/>
      <c r="E618" s="132"/>
      <c r="F618" s="132"/>
      <c r="G618" s="132"/>
      <c r="H618" s="133"/>
      <c r="I618" s="134"/>
      <c r="J618" s="135"/>
      <c r="K618" s="135"/>
      <c r="L618" s="132"/>
      <c r="M618" s="132"/>
      <c r="N618" s="132"/>
      <c r="O618" s="138"/>
      <c r="P618" s="139"/>
    </row>
    <row r="619" spans="1:16">
      <c r="A619" s="130"/>
      <c r="C619" s="132"/>
      <c r="D619" s="132"/>
      <c r="E619" s="132"/>
      <c r="F619" s="132"/>
      <c r="G619" s="132"/>
      <c r="H619" s="133"/>
      <c r="I619" s="134"/>
      <c r="J619" s="135"/>
      <c r="K619" s="135"/>
      <c r="L619" s="132"/>
      <c r="M619" s="132"/>
      <c r="N619" s="132"/>
      <c r="O619" s="138"/>
      <c r="P619" s="139"/>
    </row>
    <row r="620" spans="1:16">
      <c r="A620" s="130"/>
      <c r="C620" s="132"/>
      <c r="D620" s="132"/>
      <c r="E620" s="132"/>
      <c r="F620" s="132"/>
      <c r="G620" s="132"/>
      <c r="H620" s="133"/>
      <c r="I620" s="134"/>
      <c r="J620" s="135"/>
      <c r="K620" s="135"/>
      <c r="L620" s="132"/>
      <c r="M620" s="132"/>
      <c r="N620" s="132"/>
      <c r="O620" s="138"/>
      <c r="P620" s="139"/>
    </row>
    <row r="621" spans="1:16">
      <c r="A621" s="130"/>
      <c r="C621" s="132"/>
      <c r="D621" s="132"/>
      <c r="E621" s="132"/>
      <c r="F621" s="132"/>
      <c r="G621" s="132"/>
      <c r="H621" s="133"/>
      <c r="I621" s="134"/>
      <c r="J621" s="135"/>
      <c r="K621" s="135"/>
      <c r="L621" s="132"/>
      <c r="M621" s="132"/>
      <c r="N621" s="132"/>
      <c r="O621" s="138"/>
      <c r="P621" s="139"/>
    </row>
    <row r="622" spans="1:16">
      <c r="A622" s="130"/>
      <c r="C622" s="132"/>
      <c r="D622" s="132"/>
      <c r="E622" s="132"/>
      <c r="F622" s="132"/>
      <c r="G622" s="132"/>
      <c r="H622" s="133"/>
      <c r="I622" s="134"/>
      <c r="J622" s="135"/>
      <c r="K622" s="135"/>
      <c r="L622" s="132"/>
      <c r="M622" s="132"/>
      <c r="N622" s="132"/>
      <c r="O622" s="138"/>
      <c r="P622" s="139"/>
    </row>
    <row r="623" spans="1:16">
      <c r="A623" s="130"/>
      <c r="C623" s="132"/>
      <c r="D623" s="132"/>
      <c r="E623" s="132"/>
      <c r="F623" s="132"/>
      <c r="G623" s="132"/>
      <c r="H623" s="133"/>
      <c r="I623" s="134"/>
      <c r="J623" s="135"/>
      <c r="K623" s="135"/>
      <c r="L623" s="132"/>
      <c r="M623" s="132"/>
      <c r="N623" s="132"/>
      <c r="O623" s="138"/>
      <c r="P623" s="139"/>
    </row>
    <row r="624" spans="1:16">
      <c r="A624" s="130"/>
      <c r="C624" s="132"/>
      <c r="D624" s="132"/>
      <c r="E624" s="132"/>
      <c r="F624" s="132"/>
      <c r="G624" s="132"/>
      <c r="H624" s="133"/>
      <c r="I624" s="134"/>
      <c r="J624" s="135"/>
      <c r="K624" s="135"/>
      <c r="L624" s="132"/>
      <c r="M624" s="132"/>
      <c r="N624" s="132"/>
      <c r="O624" s="138"/>
      <c r="P624" s="139"/>
    </row>
    <row r="625" spans="1:16">
      <c r="A625" s="130"/>
      <c r="C625" s="132"/>
      <c r="D625" s="132"/>
      <c r="E625" s="132"/>
      <c r="F625" s="132"/>
      <c r="G625" s="132"/>
      <c r="H625" s="133"/>
      <c r="I625" s="134"/>
      <c r="J625" s="135"/>
      <c r="K625" s="135"/>
      <c r="L625" s="132"/>
      <c r="M625" s="132"/>
      <c r="N625" s="132"/>
      <c r="O625" s="138"/>
      <c r="P625" s="139"/>
    </row>
    <row r="626" spans="1:16">
      <c r="A626" s="130"/>
      <c r="C626" s="132"/>
      <c r="D626" s="132"/>
      <c r="E626" s="132"/>
      <c r="F626" s="132"/>
      <c r="G626" s="132"/>
      <c r="H626" s="133"/>
      <c r="I626" s="134"/>
      <c r="J626" s="135"/>
      <c r="K626" s="135"/>
      <c r="L626" s="132"/>
      <c r="M626" s="132"/>
      <c r="N626" s="132"/>
      <c r="O626" s="138"/>
      <c r="P626" s="139"/>
    </row>
    <row r="627" spans="1:16">
      <c r="A627" s="130"/>
      <c r="C627" s="132"/>
      <c r="D627" s="132"/>
      <c r="E627" s="132"/>
      <c r="F627" s="132"/>
      <c r="G627" s="132"/>
      <c r="H627" s="133"/>
      <c r="I627" s="134"/>
      <c r="J627" s="135"/>
      <c r="K627" s="135"/>
      <c r="L627" s="132"/>
      <c r="M627" s="132"/>
      <c r="N627" s="132"/>
      <c r="O627" s="138"/>
      <c r="P627" s="139"/>
    </row>
    <row r="628" spans="1:16">
      <c r="A628" s="130"/>
      <c r="C628" s="132"/>
      <c r="D628" s="132"/>
      <c r="E628" s="132"/>
      <c r="F628" s="132"/>
      <c r="G628" s="132"/>
      <c r="H628" s="133"/>
      <c r="I628" s="134"/>
      <c r="J628" s="135"/>
      <c r="K628" s="135"/>
      <c r="L628" s="132"/>
      <c r="M628" s="132"/>
      <c r="N628" s="132"/>
      <c r="O628" s="138"/>
      <c r="P628" s="139"/>
    </row>
    <row r="629" spans="1:16">
      <c r="A629" s="130"/>
      <c r="C629" s="132"/>
      <c r="D629" s="132"/>
      <c r="E629" s="132"/>
      <c r="F629" s="132"/>
      <c r="G629" s="132"/>
      <c r="H629" s="133"/>
      <c r="I629" s="134"/>
      <c r="J629" s="135"/>
      <c r="K629" s="135"/>
      <c r="L629" s="132"/>
      <c r="M629" s="132"/>
      <c r="N629" s="132"/>
      <c r="O629" s="138"/>
      <c r="P629" s="139"/>
    </row>
    <row r="630" spans="1:16">
      <c r="A630" s="130"/>
      <c r="C630" s="132"/>
      <c r="D630" s="132"/>
      <c r="E630" s="132"/>
      <c r="F630" s="132"/>
      <c r="G630" s="132"/>
      <c r="H630" s="133"/>
      <c r="I630" s="134"/>
      <c r="J630" s="135"/>
      <c r="K630" s="135"/>
      <c r="L630" s="132"/>
      <c r="M630" s="132"/>
      <c r="N630" s="132"/>
      <c r="O630" s="138"/>
      <c r="P630" s="139"/>
    </row>
    <row r="631" spans="1:16">
      <c r="A631" s="130"/>
      <c r="C631" s="132"/>
      <c r="D631" s="132"/>
      <c r="E631" s="132"/>
      <c r="F631" s="132"/>
      <c r="G631" s="132"/>
      <c r="H631" s="133"/>
      <c r="I631" s="134"/>
      <c r="J631" s="135"/>
      <c r="K631" s="135"/>
      <c r="L631" s="132"/>
      <c r="M631" s="132"/>
      <c r="N631" s="132"/>
      <c r="O631" s="138"/>
      <c r="P631" s="139"/>
    </row>
    <row r="632" spans="1:16">
      <c r="A632" s="130"/>
      <c r="C632" s="132"/>
      <c r="D632" s="132"/>
      <c r="E632" s="132"/>
      <c r="F632" s="132"/>
      <c r="G632" s="132"/>
      <c r="H632" s="133"/>
      <c r="I632" s="134"/>
      <c r="J632" s="135"/>
      <c r="K632" s="135"/>
      <c r="L632" s="132"/>
      <c r="M632" s="132"/>
      <c r="N632" s="132"/>
      <c r="O632" s="138"/>
      <c r="P632" s="139"/>
    </row>
    <row r="633" spans="1:16">
      <c r="A633" s="130"/>
      <c r="C633" s="132"/>
      <c r="D633" s="132"/>
      <c r="E633" s="132"/>
      <c r="F633" s="132"/>
      <c r="G633" s="132"/>
      <c r="H633" s="133"/>
      <c r="I633" s="134"/>
      <c r="J633" s="135"/>
      <c r="K633" s="135"/>
      <c r="L633" s="132"/>
      <c r="M633" s="132"/>
      <c r="N633" s="132"/>
      <c r="O633" s="138"/>
      <c r="P633" s="139"/>
    </row>
    <row r="634" spans="1:16">
      <c r="A634" s="130"/>
      <c r="C634" s="132"/>
      <c r="D634" s="132"/>
      <c r="E634" s="132"/>
      <c r="F634" s="132"/>
      <c r="G634" s="132"/>
      <c r="H634" s="133"/>
      <c r="I634" s="134"/>
      <c r="J634" s="135"/>
      <c r="K634" s="135"/>
      <c r="L634" s="132"/>
      <c r="M634" s="132"/>
      <c r="N634" s="132"/>
      <c r="O634" s="138"/>
      <c r="P634" s="139"/>
    </row>
    <row r="635" spans="1:16">
      <c r="A635" s="130"/>
      <c r="C635" s="132"/>
      <c r="D635" s="132"/>
      <c r="E635" s="132"/>
      <c r="F635" s="132"/>
      <c r="G635" s="132"/>
      <c r="H635" s="133"/>
      <c r="I635" s="134"/>
      <c r="J635" s="135"/>
      <c r="K635" s="135"/>
      <c r="L635" s="132"/>
      <c r="M635" s="132"/>
      <c r="N635" s="132"/>
      <c r="O635" s="138"/>
      <c r="P635" s="139"/>
    </row>
    <row r="636" spans="1:16">
      <c r="A636" s="130"/>
      <c r="C636" s="132"/>
      <c r="D636" s="132"/>
      <c r="E636" s="132"/>
      <c r="F636" s="132"/>
      <c r="G636" s="132"/>
      <c r="H636" s="133"/>
      <c r="I636" s="134"/>
      <c r="J636" s="135"/>
      <c r="K636" s="135"/>
      <c r="L636" s="132"/>
      <c r="M636" s="132"/>
      <c r="N636" s="132"/>
      <c r="O636" s="138"/>
      <c r="P636" s="139"/>
    </row>
    <row r="637" spans="1:16">
      <c r="A637" s="130"/>
      <c r="C637" s="132"/>
      <c r="D637" s="132"/>
      <c r="E637" s="132"/>
      <c r="F637" s="132"/>
      <c r="G637" s="132"/>
      <c r="H637" s="133"/>
      <c r="I637" s="134"/>
      <c r="J637" s="135"/>
      <c r="K637" s="135"/>
      <c r="L637" s="132"/>
      <c r="M637" s="132"/>
      <c r="N637" s="132"/>
      <c r="O637" s="138"/>
      <c r="P637" s="139"/>
    </row>
    <row r="638" spans="1:16">
      <c r="A638" s="130"/>
      <c r="C638" s="132"/>
      <c r="D638" s="132"/>
      <c r="E638" s="132"/>
      <c r="F638" s="132"/>
      <c r="G638" s="132"/>
      <c r="H638" s="133"/>
      <c r="I638" s="134"/>
      <c r="J638" s="135"/>
      <c r="K638" s="135"/>
      <c r="L638" s="132"/>
      <c r="M638" s="132"/>
      <c r="N638" s="132"/>
      <c r="O638" s="138"/>
      <c r="P638" s="139"/>
    </row>
    <row r="639" spans="1:16">
      <c r="A639" s="130"/>
      <c r="C639" s="132"/>
      <c r="D639" s="132"/>
      <c r="E639" s="132"/>
      <c r="F639" s="132"/>
      <c r="G639" s="132"/>
      <c r="H639" s="133"/>
      <c r="I639" s="134"/>
      <c r="J639" s="135"/>
      <c r="K639" s="135"/>
      <c r="L639" s="132"/>
      <c r="M639" s="132"/>
      <c r="N639" s="132"/>
      <c r="O639" s="138"/>
      <c r="P639" s="139"/>
    </row>
    <row r="640" spans="1:16">
      <c r="A640" s="130"/>
      <c r="C640" s="132"/>
      <c r="D640" s="132"/>
      <c r="E640" s="132"/>
      <c r="F640" s="132"/>
      <c r="G640" s="132"/>
      <c r="H640" s="133"/>
      <c r="I640" s="134"/>
      <c r="J640" s="135"/>
      <c r="K640" s="135"/>
      <c r="L640" s="132"/>
      <c r="M640" s="132"/>
      <c r="N640" s="132"/>
      <c r="O640" s="138"/>
      <c r="P640" s="139"/>
    </row>
    <row r="641" spans="1:16">
      <c r="A641" s="130"/>
      <c r="C641" s="132"/>
      <c r="D641" s="132"/>
      <c r="E641" s="132"/>
      <c r="F641" s="132"/>
      <c r="G641" s="132"/>
      <c r="H641" s="133"/>
      <c r="I641" s="134"/>
      <c r="J641" s="135"/>
      <c r="K641" s="135"/>
      <c r="L641" s="132"/>
      <c r="M641" s="132"/>
      <c r="N641" s="132"/>
      <c r="O641" s="138"/>
      <c r="P641" s="139"/>
    </row>
    <row r="642" spans="1:16">
      <c r="A642" s="130"/>
      <c r="C642" s="132"/>
      <c r="D642" s="132"/>
      <c r="E642" s="132"/>
      <c r="F642" s="132"/>
      <c r="G642" s="132"/>
      <c r="H642" s="133"/>
      <c r="I642" s="134"/>
      <c r="J642" s="135"/>
      <c r="K642" s="135"/>
      <c r="L642" s="132"/>
      <c r="M642" s="132"/>
      <c r="N642" s="132"/>
      <c r="O642" s="138"/>
      <c r="P642" s="139"/>
    </row>
    <row r="643" spans="1:16">
      <c r="A643" s="130"/>
      <c r="C643" s="132"/>
      <c r="D643" s="132"/>
      <c r="E643" s="132"/>
      <c r="F643" s="132"/>
      <c r="G643" s="132"/>
      <c r="H643" s="133"/>
      <c r="I643" s="134"/>
      <c r="J643" s="135"/>
      <c r="K643" s="135"/>
      <c r="L643" s="132"/>
      <c r="M643" s="132"/>
      <c r="N643" s="132"/>
      <c r="O643" s="138"/>
      <c r="P643" s="139"/>
    </row>
    <row r="644" spans="1:16">
      <c r="A644" s="130"/>
      <c r="C644" s="132"/>
      <c r="D644" s="132"/>
      <c r="E644" s="132"/>
      <c r="F644" s="132"/>
      <c r="G644" s="132"/>
      <c r="H644" s="133"/>
      <c r="I644" s="134"/>
      <c r="J644" s="135"/>
      <c r="K644" s="135"/>
      <c r="L644" s="132"/>
      <c r="M644" s="132"/>
      <c r="N644" s="132"/>
      <c r="O644" s="138"/>
      <c r="P644" s="139"/>
    </row>
    <row r="645" spans="1:16">
      <c r="A645" s="130"/>
      <c r="C645" s="132"/>
      <c r="D645" s="132"/>
      <c r="E645" s="132"/>
      <c r="F645" s="132"/>
      <c r="G645" s="132"/>
      <c r="H645" s="133"/>
      <c r="I645" s="134"/>
      <c r="J645" s="135"/>
      <c r="K645" s="135"/>
      <c r="L645" s="132"/>
      <c r="M645" s="132"/>
      <c r="N645" s="132"/>
      <c r="O645" s="138"/>
      <c r="P645" s="139"/>
    </row>
    <row r="646" spans="1:16">
      <c r="A646" s="130"/>
      <c r="C646" s="132"/>
      <c r="D646" s="132"/>
      <c r="E646" s="132"/>
      <c r="F646" s="132"/>
      <c r="G646" s="132"/>
      <c r="H646" s="133"/>
      <c r="I646" s="134"/>
      <c r="J646" s="135"/>
      <c r="K646" s="135"/>
      <c r="L646" s="132"/>
      <c r="M646" s="132"/>
      <c r="N646" s="132"/>
      <c r="O646" s="138"/>
      <c r="P646" s="139"/>
    </row>
    <row r="647" spans="1:16">
      <c r="A647" s="130"/>
      <c r="C647" s="132"/>
      <c r="D647" s="132"/>
      <c r="E647" s="132"/>
      <c r="F647" s="132"/>
      <c r="G647" s="132"/>
      <c r="H647" s="133"/>
      <c r="I647" s="134"/>
      <c r="J647" s="135"/>
      <c r="K647" s="135"/>
      <c r="L647" s="132"/>
      <c r="M647" s="132"/>
      <c r="N647" s="132"/>
      <c r="O647" s="138"/>
      <c r="P647" s="139"/>
    </row>
    <row r="648" spans="1:16">
      <c r="A648" s="130"/>
      <c r="C648" s="132"/>
      <c r="D648" s="132"/>
      <c r="E648" s="132"/>
      <c r="F648" s="132"/>
      <c r="G648" s="132"/>
      <c r="H648" s="133"/>
      <c r="I648" s="134"/>
      <c r="J648" s="135"/>
      <c r="K648" s="135"/>
      <c r="L648" s="132"/>
      <c r="M648" s="132"/>
      <c r="N648" s="132"/>
      <c r="O648" s="138"/>
      <c r="P648" s="139"/>
    </row>
    <row r="649" spans="1:16">
      <c r="A649" s="130"/>
      <c r="C649" s="132"/>
      <c r="D649" s="132"/>
      <c r="E649" s="132"/>
      <c r="F649" s="132"/>
      <c r="G649" s="132"/>
      <c r="H649" s="133"/>
      <c r="I649" s="134"/>
      <c r="J649" s="135"/>
      <c r="K649" s="135"/>
      <c r="L649" s="132"/>
      <c r="M649" s="132"/>
      <c r="N649" s="132"/>
      <c r="O649" s="138"/>
      <c r="P649" s="139"/>
    </row>
    <row r="650" spans="1:16">
      <c r="A650" s="130"/>
      <c r="C650" s="132"/>
      <c r="D650" s="132"/>
      <c r="E650" s="132"/>
      <c r="F650" s="132"/>
      <c r="G650" s="132"/>
      <c r="H650" s="133"/>
      <c r="I650" s="134"/>
      <c r="J650" s="135"/>
      <c r="K650" s="135"/>
      <c r="L650" s="132"/>
      <c r="M650" s="132"/>
      <c r="N650" s="132"/>
      <c r="O650" s="138"/>
      <c r="P650" s="139"/>
    </row>
    <row r="651" spans="1:16">
      <c r="A651" s="130"/>
      <c r="C651" s="132"/>
      <c r="D651" s="132"/>
      <c r="E651" s="132"/>
      <c r="F651" s="132"/>
      <c r="G651" s="132"/>
      <c r="H651" s="133"/>
      <c r="I651" s="134"/>
      <c r="J651" s="135"/>
      <c r="K651" s="135"/>
      <c r="L651" s="132"/>
      <c r="M651" s="132"/>
      <c r="N651" s="132"/>
      <c r="O651" s="138"/>
      <c r="P651" s="139"/>
    </row>
    <row r="652" spans="1:16">
      <c r="A652" s="130"/>
      <c r="C652" s="132"/>
      <c r="D652" s="132"/>
      <c r="E652" s="132"/>
      <c r="F652" s="132"/>
      <c r="G652" s="132"/>
      <c r="H652" s="133"/>
      <c r="I652" s="134"/>
      <c r="J652" s="135"/>
      <c r="K652" s="135"/>
      <c r="L652" s="132"/>
      <c r="M652" s="132"/>
      <c r="N652" s="132"/>
      <c r="O652" s="138"/>
      <c r="P652" s="139"/>
    </row>
    <row r="653" spans="1:16">
      <c r="A653" s="130"/>
      <c r="C653" s="132"/>
      <c r="D653" s="132"/>
      <c r="E653" s="132"/>
      <c r="F653" s="132"/>
      <c r="G653" s="132"/>
      <c r="H653" s="133"/>
      <c r="I653" s="134"/>
      <c r="J653" s="135"/>
      <c r="K653" s="135"/>
      <c r="L653" s="132"/>
      <c r="M653" s="132"/>
      <c r="N653" s="132"/>
      <c r="O653" s="138"/>
      <c r="P653" s="139"/>
    </row>
    <row r="654" spans="1:16">
      <c r="A654" s="130"/>
      <c r="C654" s="132"/>
      <c r="D654" s="132"/>
      <c r="E654" s="132"/>
      <c r="F654" s="132"/>
      <c r="G654" s="132"/>
      <c r="H654" s="133"/>
      <c r="I654" s="134"/>
      <c r="J654" s="135"/>
      <c r="K654" s="135"/>
      <c r="L654" s="132"/>
      <c r="M654" s="132"/>
      <c r="N654" s="132"/>
      <c r="O654" s="138"/>
      <c r="P654" s="139"/>
    </row>
    <row r="655" spans="1:16">
      <c r="A655" s="130"/>
      <c r="C655" s="132"/>
      <c r="D655" s="132"/>
      <c r="E655" s="132"/>
      <c r="F655" s="132"/>
      <c r="G655" s="132"/>
      <c r="H655" s="133"/>
      <c r="I655" s="134"/>
      <c r="J655" s="135"/>
      <c r="K655" s="135"/>
      <c r="L655" s="132"/>
      <c r="M655" s="132"/>
      <c r="N655" s="132"/>
      <c r="O655" s="138"/>
      <c r="P655" s="139"/>
    </row>
    <row r="656" spans="1:16">
      <c r="A656" s="130"/>
      <c r="C656" s="132"/>
      <c r="D656" s="132"/>
      <c r="E656" s="132"/>
      <c r="F656" s="132"/>
      <c r="G656" s="132"/>
      <c r="H656" s="133"/>
      <c r="I656" s="134"/>
      <c r="J656" s="135"/>
      <c r="K656" s="135"/>
      <c r="L656" s="132"/>
      <c r="M656" s="132"/>
      <c r="N656" s="132"/>
      <c r="O656" s="138"/>
      <c r="P656" s="139"/>
    </row>
    <row r="657" spans="1:16">
      <c r="A657" s="130"/>
      <c r="C657" s="132"/>
      <c r="D657" s="132"/>
      <c r="E657" s="132"/>
      <c r="F657" s="132"/>
      <c r="G657" s="132"/>
      <c r="H657" s="133"/>
      <c r="I657" s="134"/>
      <c r="J657" s="135"/>
      <c r="K657" s="135"/>
      <c r="L657" s="132"/>
      <c r="M657" s="132"/>
      <c r="N657" s="132"/>
      <c r="O657" s="138"/>
      <c r="P657" s="139"/>
    </row>
    <row r="658" spans="1:16">
      <c r="A658" s="130"/>
      <c r="C658" s="132"/>
      <c r="D658" s="132"/>
      <c r="E658" s="132"/>
      <c r="F658" s="132"/>
      <c r="G658" s="132"/>
      <c r="H658" s="133"/>
      <c r="I658" s="134"/>
      <c r="J658" s="135"/>
      <c r="K658" s="135"/>
      <c r="L658" s="132"/>
      <c r="M658" s="132"/>
      <c r="N658" s="132"/>
      <c r="O658" s="138"/>
      <c r="P658" s="139"/>
    </row>
    <row r="659" spans="1:16">
      <c r="A659" s="130"/>
      <c r="C659" s="132"/>
      <c r="D659" s="132"/>
      <c r="E659" s="132"/>
      <c r="F659" s="132"/>
      <c r="G659" s="132"/>
      <c r="H659" s="133"/>
      <c r="I659" s="134"/>
      <c r="J659" s="135"/>
      <c r="K659" s="135"/>
      <c r="L659" s="132"/>
      <c r="M659" s="132"/>
      <c r="N659" s="132"/>
      <c r="O659" s="138"/>
      <c r="P659" s="139"/>
    </row>
    <row r="660" spans="1:16">
      <c r="A660" s="130"/>
      <c r="C660" s="132"/>
      <c r="D660" s="132"/>
      <c r="E660" s="132"/>
      <c r="F660" s="132"/>
      <c r="G660" s="132"/>
      <c r="H660" s="133"/>
      <c r="I660" s="134"/>
      <c r="J660" s="135"/>
      <c r="K660" s="135"/>
      <c r="L660" s="132"/>
      <c r="M660" s="132"/>
      <c r="N660" s="132"/>
      <c r="O660" s="138"/>
      <c r="P660" s="139"/>
    </row>
    <row r="661" spans="1:16">
      <c r="A661" s="130"/>
      <c r="C661" s="132"/>
      <c r="D661" s="132"/>
      <c r="E661" s="132"/>
      <c r="F661" s="132"/>
      <c r="G661" s="132"/>
      <c r="H661" s="133"/>
      <c r="I661" s="134"/>
      <c r="J661" s="135"/>
      <c r="K661" s="135"/>
      <c r="L661" s="132"/>
      <c r="M661" s="132"/>
      <c r="N661" s="132"/>
      <c r="O661" s="138"/>
      <c r="P661" s="139"/>
    </row>
    <row r="662" spans="1:16">
      <c r="A662" s="130"/>
      <c r="C662" s="132"/>
      <c r="D662" s="132"/>
      <c r="E662" s="132"/>
      <c r="F662" s="132"/>
      <c r="G662" s="132"/>
      <c r="H662" s="133"/>
      <c r="I662" s="134"/>
      <c r="J662" s="135"/>
      <c r="K662" s="135"/>
      <c r="L662" s="132"/>
      <c r="M662" s="132"/>
      <c r="N662" s="132"/>
      <c r="O662" s="138"/>
      <c r="P662" s="139"/>
    </row>
    <row r="663" spans="1:16">
      <c r="A663" s="130"/>
      <c r="C663" s="132"/>
      <c r="D663" s="132"/>
      <c r="E663" s="132"/>
      <c r="F663" s="132"/>
      <c r="G663" s="132"/>
      <c r="H663" s="133"/>
      <c r="I663" s="134"/>
      <c r="J663" s="135"/>
      <c r="K663" s="135"/>
      <c r="L663" s="132"/>
      <c r="M663" s="132"/>
      <c r="N663" s="132"/>
      <c r="O663" s="138"/>
      <c r="P663" s="139"/>
    </row>
    <row r="664" spans="1:16">
      <c r="A664" s="130"/>
      <c r="C664" s="132"/>
      <c r="D664" s="132"/>
      <c r="E664" s="132"/>
      <c r="F664" s="132"/>
      <c r="G664" s="132"/>
      <c r="H664" s="133"/>
      <c r="I664" s="134"/>
      <c r="J664" s="135"/>
      <c r="K664" s="135"/>
      <c r="L664" s="132"/>
      <c r="M664" s="132"/>
      <c r="N664" s="132"/>
      <c r="O664" s="138"/>
      <c r="P664" s="139"/>
    </row>
    <row r="665" spans="1:16">
      <c r="A665" s="130"/>
      <c r="C665" s="132"/>
      <c r="D665" s="132"/>
      <c r="E665" s="132"/>
      <c r="F665" s="132"/>
      <c r="G665" s="132"/>
      <c r="H665" s="133"/>
      <c r="I665" s="134"/>
      <c r="J665" s="135"/>
      <c r="K665" s="135"/>
      <c r="L665" s="132"/>
      <c r="M665" s="132"/>
      <c r="N665" s="132"/>
      <c r="O665" s="138"/>
      <c r="P665" s="139"/>
    </row>
    <row r="666" spans="1:16">
      <c r="A666" s="130"/>
      <c r="C666" s="132"/>
      <c r="D666" s="132"/>
      <c r="E666" s="132"/>
      <c r="F666" s="132"/>
      <c r="G666" s="132"/>
      <c r="H666" s="133"/>
      <c r="I666" s="134"/>
      <c r="J666" s="135"/>
      <c r="K666" s="135"/>
      <c r="L666" s="132"/>
      <c r="M666" s="132"/>
      <c r="N666" s="132"/>
      <c r="O666" s="138"/>
      <c r="P666" s="139"/>
    </row>
    <row r="667" spans="1:16">
      <c r="A667" s="130"/>
      <c r="C667" s="132"/>
      <c r="D667" s="132"/>
      <c r="E667" s="132"/>
      <c r="F667" s="132"/>
      <c r="G667" s="132"/>
      <c r="H667" s="133"/>
      <c r="I667" s="134"/>
      <c r="J667" s="135"/>
      <c r="K667" s="135"/>
      <c r="L667" s="132"/>
      <c r="M667" s="132"/>
      <c r="N667" s="132"/>
      <c r="O667" s="138"/>
      <c r="P667" s="139"/>
    </row>
    <row r="668" spans="1:16">
      <c r="A668" s="130"/>
      <c r="C668" s="132"/>
      <c r="D668" s="132"/>
      <c r="E668" s="132"/>
      <c r="F668" s="132"/>
      <c r="G668" s="132"/>
      <c r="H668" s="133"/>
      <c r="I668" s="134"/>
      <c r="J668" s="135"/>
      <c r="K668" s="135"/>
      <c r="L668" s="132"/>
      <c r="M668" s="132"/>
      <c r="N668" s="132"/>
      <c r="O668" s="138"/>
      <c r="P668" s="139"/>
    </row>
    <row r="669" spans="1:16">
      <c r="A669" s="130"/>
      <c r="C669" s="132"/>
      <c r="D669" s="132"/>
      <c r="E669" s="132"/>
      <c r="F669" s="132"/>
      <c r="G669" s="132"/>
      <c r="H669" s="133"/>
      <c r="I669" s="134"/>
      <c r="J669" s="135"/>
      <c r="K669" s="135"/>
      <c r="L669" s="132"/>
      <c r="M669" s="132"/>
      <c r="N669" s="132"/>
      <c r="O669" s="138"/>
      <c r="P669" s="139"/>
    </row>
    <row r="670" spans="1:16">
      <c r="A670" s="130"/>
      <c r="C670" s="132"/>
      <c r="D670" s="132"/>
      <c r="E670" s="132"/>
      <c r="F670" s="132"/>
      <c r="G670" s="132"/>
      <c r="H670" s="133"/>
      <c r="I670" s="134"/>
      <c r="J670" s="135"/>
      <c r="K670" s="135"/>
      <c r="L670" s="132"/>
      <c r="M670" s="132"/>
      <c r="N670" s="132"/>
      <c r="O670" s="138"/>
      <c r="P670" s="139"/>
    </row>
    <row r="671" spans="1:16">
      <c r="A671" s="130"/>
      <c r="C671" s="132"/>
      <c r="D671" s="132"/>
      <c r="E671" s="132"/>
      <c r="F671" s="132"/>
      <c r="G671" s="132"/>
      <c r="H671" s="133"/>
      <c r="I671" s="134"/>
      <c r="J671" s="135"/>
      <c r="K671" s="135"/>
      <c r="L671" s="132"/>
      <c r="M671" s="132"/>
      <c r="N671" s="132"/>
      <c r="O671" s="138"/>
      <c r="P671" s="139"/>
    </row>
    <row r="672" spans="1:16">
      <c r="A672" s="130"/>
      <c r="C672" s="132"/>
      <c r="D672" s="132"/>
      <c r="E672" s="132"/>
      <c r="F672" s="132"/>
      <c r="G672" s="132"/>
      <c r="H672" s="133"/>
      <c r="I672" s="134"/>
      <c r="J672" s="135"/>
      <c r="K672" s="135"/>
      <c r="L672" s="132"/>
      <c r="M672" s="132"/>
      <c r="N672" s="132"/>
      <c r="O672" s="138"/>
      <c r="P672" s="139"/>
    </row>
    <row r="673" spans="1:16">
      <c r="A673" s="130"/>
      <c r="C673" s="132"/>
      <c r="D673" s="132"/>
      <c r="E673" s="132"/>
      <c r="F673" s="132"/>
      <c r="G673" s="132"/>
      <c r="H673" s="133"/>
      <c r="I673" s="134"/>
      <c r="J673" s="135"/>
      <c r="K673" s="135"/>
      <c r="L673" s="132"/>
      <c r="M673" s="132"/>
      <c r="N673" s="132"/>
      <c r="O673" s="138"/>
      <c r="P673" s="139"/>
    </row>
    <row r="674" spans="1:16">
      <c r="A674" s="130"/>
      <c r="C674" s="132"/>
      <c r="D674" s="132"/>
      <c r="E674" s="132"/>
      <c r="F674" s="132"/>
      <c r="G674" s="132"/>
      <c r="H674" s="133"/>
      <c r="I674" s="134"/>
      <c r="J674" s="135"/>
      <c r="K674" s="135"/>
      <c r="L674" s="132"/>
      <c r="M674" s="132"/>
      <c r="N674" s="132"/>
      <c r="O674" s="138"/>
      <c r="P674" s="139"/>
    </row>
    <row r="675" spans="1:16">
      <c r="A675" s="130"/>
      <c r="C675" s="132"/>
      <c r="D675" s="132"/>
      <c r="E675" s="132"/>
      <c r="F675" s="132"/>
      <c r="G675" s="132"/>
      <c r="H675" s="133"/>
      <c r="I675" s="134"/>
      <c r="J675" s="135"/>
      <c r="K675" s="135"/>
      <c r="L675" s="132"/>
      <c r="M675" s="132"/>
      <c r="N675" s="132"/>
      <c r="O675" s="138"/>
      <c r="P675" s="139"/>
    </row>
    <row r="676" spans="1:16">
      <c r="A676" s="130"/>
      <c r="C676" s="132"/>
      <c r="D676" s="132"/>
      <c r="E676" s="132"/>
      <c r="F676" s="132"/>
      <c r="G676" s="132"/>
      <c r="H676" s="133"/>
      <c r="I676" s="134"/>
      <c r="J676" s="135"/>
      <c r="K676" s="135"/>
      <c r="L676" s="132"/>
      <c r="M676" s="132"/>
      <c r="N676" s="132"/>
      <c r="O676" s="138"/>
      <c r="P676" s="139"/>
    </row>
    <row r="677" spans="1:16">
      <c r="A677" s="130"/>
      <c r="C677" s="132"/>
      <c r="D677" s="132"/>
      <c r="E677" s="132"/>
      <c r="F677" s="132"/>
      <c r="G677" s="132"/>
      <c r="H677" s="133"/>
      <c r="I677" s="134"/>
      <c r="J677" s="135"/>
      <c r="K677" s="135"/>
      <c r="L677" s="132"/>
      <c r="M677" s="132"/>
      <c r="N677" s="132"/>
      <c r="O677" s="138"/>
      <c r="P677" s="139"/>
    </row>
    <row r="678" spans="1:16">
      <c r="A678" s="130"/>
      <c r="C678" s="132"/>
      <c r="D678" s="132"/>
      <c r="E678" s="132"/>
      <c r="F678" s="132"/>
      <c r="G678" s="132"/>
      <c r="H678" s="133"/>
      <c r="I678" s="134"/>
      <c r="J678" s="135"/>
      <c r="K678" s="135"/>
      <c r="L678" s="132"/>
      <c r="M678" s="132"/>
      <c r="N678" s="132"/>
      <c r="O678" s="138"/>
      <c r="P678" s="139"/>
    </row>
    <row r="679" spans="1:16">
      <c r="A679" s="130"/>
      <c r="C679" s="132"/>
      <c r="D679" s="132"/>
      <c r="E679" s="132"/>
      <c r="F679" s="132"/>
      <c r="G679" s="132"/>
      <c r="H679" s="133"/>
      <c r="I679" s="134"/>
      <c r="J679" s="135"/>
      <c r="K679" s="135"/>
      <c r="L679" s="132"/>
      <c r="M679" s="132"/>
      <c r="N679" s="132"/>
      <c r="O679" s="138"/>
      <c r="P679" s="139"/>
    </row>
    <row r="680" spans="1:16">
      <c r="A680" s="130"/>
      <c r="C680" s="132"/>
      <c r="D680" s="132"/>
      <c r="E680" s="132"/>
      <c r="F680" s="132"/>
      <c r="G680" s="132"/>
      <c r="H680" s="133"/>
      <c r="I680" s="134"/>
      <c r="J680" s="135"/>
      <c r="K680" s="135"/>
      <c r="L680" s="132"/>
      <c r="M680" s="132"/>
      <c r="N680" s="132"/>
      <c r="O680" s="138"/>
      <c r="P680" s="139"/>
    </row>
    <row r="681" spans="1:16">
      <c r="A681" s="130"/>
      <c r="C681" s="132"/>
      <c r="D681" s="132"/>
      <c r="E681" s="132"/>
      <c r="F681" s="132"/>
      <c r="G681" s="132"/>
      <c r="H681" s="133"/>
      <c r="I681" s="134"/>
      <c r="J681" s="135"/>
      <c r="K681" s="135"/>
      <c r="L681" s="132"/>
      <c r="M681" s="132"/>
      <c r="N681" s="132"/>
      <c r="O681" s="138"/>
      <c r="P681" s="139"/>
    </row>
    <row r="682" spans="1:16">
      <c r="A682" s="130"/>
      <c r="C682" s="132"/>
      <c r="D682" s="132"/>
      <c r="E682" s="132"/>
      <c r="F682" s="132"/>
      <c r="G682" s="132"/>
      <c r="H682" s="133"/>
      <c r="I682" s="134"/>
      <c r="J682" s="135"/>
      <c r="K682" s="135"/>
      <c r="L682" s="132"/>
      <c r="M682" s="132"/>
      <c r="N682" s="132"/>
      <c r="O682" s="138"/>
      <c r="P682" s="139"/>
    </row>
    <row r="683" spans="1:16">
      <c r="A683" s="130"/>
      <c r="C683" s="132"/>
      <c r="D683" s="132"/>
      <c r="E683" s="132"/>
      <c r="F683" s="132"/>
      <c r="G683" s="132"/>
      <c r="H683" s="133"/>
      <c r="I683" s="134"/>
      <c r="J683" s="135"/>
      <c r="K683" s="135"/>
      <c r="L683" s="132"/>
      <c r="M683" s="132"/>
      <c r="N683" s="132"/>
      <c r="O683" s="138"/>
      <c r="P683" s="139"/>
    </row>
    <row r="684" spans="1:16">
      <c r="A684" s="130"/>
      <c r="C684" s="132"/>
      <c r="D684" s="132"/>
      <c r="E684" s="132"/>
      <c r="F684" s="132"/>
      <c r="G684" s="132"/>
      <c r="H684" s="133"/>
      <c r="I684" s="134"/>
      <c r="J684" s="135"/>
      <c r="K684" s="135"/>
      <c r="L684" s="132"/>
      <c r="M684" s="132"/>
      <c r="N684" s="132"/>
      <c r="O684" s="138"/>
      <c r="P684" s="139"/>
    </row>
    <row r="685" spans="1:16">
      <c r="A685" s="130"/>
      <c r="C685" s="132"/>
      <c r="D685" s="132"/>
      <c r="E685" s="132"/>
      <c r="F685" s="132"/>
      <c r="G685" s="132"/>
      <c r="H685" s="133"/>
      <c r="I685" s="134"/>
      <c r="J685" s="135"/>
      <c r="K685" s="135"/>
      <c r="L685" s="132"/>
      <c r="M685" s="132"/>
      <c r="N685" s="132"/>
      <c r="O685" s="138"/>
      <c r="P685" s="139"/>
    </row>
    <row r="686" spans="1:16">
      <c r="A686" s="130"/>
      <c r="C686" s="132"/>
      <c r="D686" s="132"/>
      <c r="E686" s="132"/>
      <c r="F686" s="132"/>
      <c r="G686" s="132"/>
      <c r="H686" s="133"/>
      <c r="I686" s="134"/>
      <c r="J686" s="135"/>
      <c r="K686" s="135"/>
      <c r="L686" s="132"/>
      <c r="M686" s="132"/>
      <c r="N686" s="132"/>
      <c r="O686" s="138"/>
      <c r="P686" s="139"/>
    </row>
    <row r="687" spans="1:16">
      <c r="A687" s="130"/>
      <c r="C687" s="132"/>
      <c r="D687" s="132"/>
      <c r="E687" s="132"/>
      <c r="F687" s="132"/>
      <c r="G687" s="132"/>
      <c r="H687" s="133"/>
      <c r="I687" s="134"/>
      <c r="J687" s="135"/>
      <c r="K687" s="135"/>
      <c r="L687" s="132"/>
      <c r="M687" s="132"/>
      <c r="N687" s="132"/>
      <c r="O687" s="138"/>
      <c r="P687" s="139"/>
    </row>
    <row r="688" spans="1:16">
      <c r="A688" s="130"/>
      <c r="C688" s="132"/>
      <c r="D688" s="132"/>
      <c r="E688" s="132"/>
      <c r="F688" s="132"/>
      <c r="G688" s="132"/>
      <c r="H688" s="133"/>
      <c r="I688" s="134"/>
      <c r="J688" s="135"/>
      <c r="K688" s="135"/>
      <c r="L688" s="132"/>
      <c r="M688" s="132"/>
      <c r="N688" s="132"/>
      <c r="O688" s="138"/>
      <c r="P688" s="139"/>
    </row>
    <row r="689" spans="1:16">
      <c r="A689" s="130"/>
      <c r="C689" s="132"/>
      <c r="D689" s="132"/>
      <c r="E689" s="132"/>
      <c r="F689" s="132"/>
      <c r="G689" s="132"/>
      <c r="H689" s="133"/>
      <c r="I689" s="134"/>
      <c r="J689" s="135"/>
      <c r="K689" s="135"/>
      <c r="L689" s="132"/>
      <c r="M689" s="132"/>
      <c r="N689" s="132"/>
      <c r="O689" s="138"/>
      <c r="P689" s="139"/>
    </row>
    <row r="690" spans="1:16">
      <c r="A690" s="130"/>
      <c r="C690" s="132"/>
      <c r="D690" s="132"/>
      <c r="E690" s="132"/>
      <c r="F690" s="132"/>
      <c r="G690" s="132"/>
      <c r="H690" s="133"/>
      <c r="I690" s="134"/>
      <c r="J690" s="135"/>
      <c r="K690" s="135"/>
      <c r="L690" s="132"/>
      <c r="M690" s="132"/>
      <c r="N690" s="132"/>
      <c r="O690" s="138"/>
      <c r="P690" s="139"/>
    </row>
    <row r="691" spans="1:16">
      <c r="A691" s="130"/>
      <c r="C691" s="132"/>
      <c r="D691" s="132"/>
      <c r="E691" s="132"/>
      <c r="F691" s="132"/>
      <c r="G691" s="132"/>
      <c r="H691" s="133"/>
      <c r="I691" s="134"/>
      <c r="J691" s="135"/>
      <c r="K691" s="135"/>
      <c r="L691" s="132"/>
      <c r="M691" s="132"/>
      <c r="N691" s="132"/>
      <c r="O691" s="138"/>
      <c r="P691" s="139"/>
    </row>
    <row r="692" spans="1:16">
      <c r="A692" s="130"/>
      <c r="C692" s="132"/>
      <c r="D692" s="132"/>
      <c r="E692" s="132"/>
      <c r="F692" s="132"/>
      <c r="G692" s="132"/>
      <c r="H692" s="133"/>
      <c r="I692" s="134"/>
      <c r="J692" s="135"/>
      <c r="K692" s="135"/>
      <c r="L692" s="132"/>
      <c r="M692" s="132"/>
      <c r="N692" s="132"/>
      <c r="O692" s="138"/>
      <c r="P692" s="139"/>
    </row>
    <row r="693" spans="1:16">
      <c r="A693" s="130"/>
      <c r="C693" s="132"/>
      <c r="D693" s="132"/>
      <c r="E693" s="132"/>
      <c r="F693" s="132"/>
      <c r="G693" s="132"/>
      <c r="H693" s="133"/>
      <c r="I693" s="134"/>
      <c r="J693" s="135"/>
      <c r="K693" s="135"/>
      <c r="L693" s="132"/>
      <c r="M693" s="132"/>
      <c r="N693" s="132"/>
      <c r="O693" s="138"/>
      <c r="P693" s="139"/>
    </row>
    <row r="694" spans="1:16">
      <c r="A694" s="130"/>
      <c r="C694" s="132"/>
      <c r="D694" s="132"/>
      <c r="E694" s="132"/>
      <c r="F694" s="132"/>
      <c r="G694" s="132"/>
      <c r="H694" s="133"/>
      <c r="I694" s="134"/>
      <c r="J694" s="135"/>
      <c r="K694" s="135"/>
      <c r="L694" s="132"/>
      <c r="M694" s="132"/>
      <c r="N694" s="132"/>
      <c r="O694" s="138"/>
      <c r="P694" s="139"/>
    </row>
    <row r="695" spans="1:16">
      <c r="A695" s="130"/>
      <c r="C695" s="132"/>
      <c r="D695" s="132"/>
      <c r="E695" s="132"/>
      <c r="F695" s="132"/>
      <c r="G695" s="132"/>
      <c r="H695" s="133"/>
      <c r="I695" s="134"/>
      <c r="J695" s="135"/>
      <c r="K695" s="135"/>
      <c r="L695" s="132"/>
      <c r="M695" s="132"/>
      <c r="N695" s="132"/>
      <c r="O695" s="138"/>
      <c r="P695" s="139"/>
    </row>
    <row r="696" spans="1:16">
      <c r="A696" s="130"/>
      <c r="C696" s="132"/>
      <c r="D696" s="132"/>
      <c r="E696" s="132"/>
      <c r="F696" s="132"/>
      <c r="G696" s="132"/>
      <c r="H696" s="133"/>
      <c r="I696" s="134"/>
      <c r="J696" s="135"/>
      <c r="K696" s="135"/>
      <c r="L696" s="132"/>
      <c r="M696" s="132"/>
      <c r="N696" s="132"/>
      <c r="O696" s="138"/>
      <c r="P696" s="139"/>
    </row>
    <row r="697" spans="1:16">
      <c r="A697" s="130"/>
      <c r="C697" s="132"/>
      <c r="D697" s="132"/>
      <c r="E697" s="132"/>
      <c r="F697" s="132"/>
      <c r="G697" s="132"/>
      <c r="H697" s="133"/>
      <c r="I697" s="134"/>
      <c r="J697" s="135"/>
      <c r="K697" s="135"/>
      <c r="L697" s="132"/>
      <c r="M697" s="132"/>
      <c r="N697" s="132"/>
      <c r="O697" s="138"/>
      <c r="P697" s="139"/>
    </row>
    <row r="698" spans="1:16">
      <c r="A698" s="130"/>
      <c r="C698" s="132"/>
      <c r="D698" s="132"/>
      <c r="E698" s="132"/>
      <c r="F698" s="132"/>
      <c r="G698" s="132"/>
      <c r="H698" s="133"/>
      <c r="I698" s="134"/>
      <c r="J698" s="135"/>
      <c r="K698" s="135"/>
      <c r="L698" s="132"/>
      <c r="M698" s="132"/>
      <c r="N698" s="132"/>
      <c r="O698" s="138"/>
      <c r="P698" s="139"/>
    </row>
    <row r="699" spans="1:16">
      <c r="A699" s="130"/>
      <c r="C699" s="132"/>
      <c r="D699" s="132"/>
      <c r="E699" s="132"/>
      <c r="F699" s="132"/>
      <c r="G699" s="132"/>
      <c r="H699" s="133"/>
      <c r="I699" s="134"/>
      <c r="J699" s="135"/>
      <c r="K699" s="135"/>
      <c r="L699" s="132"/>
      <c r="M699" s="132"/>
      <c r="N699" s="132"/>
      <c r="O699" s="138"/>
      <c r="P699" s="139"/>
    </row>
    <row r="700" spans="1:16">
      <c r="A700" s="130"/>
      <c r="C700" s="132"/>
      <c r="D700" s="132"/>
      <c r="E700" s="132"/>
      <c r="F700" s="132"/>
      <c r="G700" s="132"/>
      <c r="H700" s="133"/>
      <c r="I700" s="134"/>
      <c r="J700" s="135"/>
      <c r="K700" s="135"/>
      <c r="L700" s="132"/>
      <c r="M700" s="132"/>
      <c r="N700" s="132"/>
      <c r="O700" s="138"/>
      <c r="P700" s="139"/>
    </row>
    <row r="701" spans="1:16">
      <c r="A701" s="130"/>
      <c r="C701" s="132"/>
      <c r="D701" s="132"/>
      <c r="E701" s="132"/>
      <c r="F701" s="132"/>
      <c r="G701" s="132"/>
      <c r="H701" s="133"/>
      <c r="I701" s="134"/>
      <c r="J701" s="135"/>
      <c r="K701" s="135"/>
      <c r="L701" s="132"/>
      <c r="M701" s="132"/>
      <c r="N701" s="132"/>
      <c r="O701" s="138"/>
      <c r="P701" s="139"/>
    </row>
    <row r="702" spans="1:16">
      <c r="A702" s="130"/>
      <c r="C702" s="132"/>
      <c r="D702" s="132"/>
      <c r="E702" s="132"/>
      <c r="F702" s="132"/>
      <c r="G702" s="132"/>
      <c r="H702" s="133"/>
      <c r="I702" s="134"/>
      <c r="J702" s="135"/>
      <c r="K702" s="135"/>
      <c r="L702" s="132"/>
      <c r="M702" s="132"/>
      <c r="N702" s="132"/>
      <c r="O702" s="138"/>
      <c r="P702" s="139"/>
    </row>
    <row r="703" spans="1:16">
      <c r="A703" s="130"/>
      <c r="C703" s="132"/>
      <c r="D703" s="132"/>
      <c r="E703" s="132"/>
      <c r="F703" s="132"/>
      <c r="G703" s="132"/>
      <c r="H703" s="133"/>
      <c r="I703" s="134"/>
      <c r="J703" s="135"/>
      <c r="K703" s="135"/>
      <c r="L703" s="132"/>
      <c r="M703" s="132"/>
      <c r="N703" s="132"/>
      <c r="O703" s="138"/>
      <c r="P703" s="139"/>
    </row>
    <row r="704" spans="1:16">
      <c r="A704" s="130"/>
      <c r="C704" s="132"/>
      <c r="D704" s="132"/>
      <c r="E704" s="132"/>
      <c r="F704" s="132"/>
      <c r="G704" s="132"/>
      <c r="H704" s="133"/>
      <c r="I704" s="134"/>
      <c r="J704" s="135"/>
      <c r="K704" s="135"/>
      <c r="L704" s="132"/>
      <c r="M704" s="132"/>
      <c r="N704" s="132"/>
      <c r="O704" s="138"/>
      <c r="P704" s="139"/>
    </row>
    <row r="705" spans="1:16">
      <c r="A705" s="130"/>
      <c r="C705" s="132"/>
      <c r="D705" s="132"/>
      <c r="E705" s="132"/>
      <c r="F705" s="132"/>
      <c r="G705" s="132"/>
      <c r="H705" s="133"/>
      <c r="I705" s="134"/>
      <c r="J705" s="135"/>
      <c r="K705" s="135"/>
      <c r="L705" s="132"/>
      <c r="M705" s="132"/>
      <c r="N705" s="132"/>
      <c r="O705" s="138"/>
      <c r="P705" s="139"/>
    </row>
    <row r="706" spans="1:16">
      <c r="A706" s="130"/>
      <c r="C706" s="132"/>
      <c r="D706" s="132"/>
      <c r="E706" s="132"/>
      <c r="F706" s="132"/>
      <c r="G706" s="132"/>
      <c r="H706" s="133"/>
      <c r="I706" s="134"/>
      <c r="J706" s="135"/>
      <c r="K706" s="135"/>
      <c r="L706" s="132"/>
      <c r="M706" s="132"/>
      <c r="N706" s="132"/>
      <c r="O706" s="138"/>
      <c r="P706" s="139"/>
    </row>
    <row r="707" spans="1:16">
      <c r="A707" s="130"/>
      <c r="C707" s="132"/>
      <c r="D707" s="132"/>
      <c r="E707" s="132"/>
      <c r="F707" s="132"/>
      <c r="G707" s="132"/>
      <c r="H707" s="133"/>
      <c r="I707" s="134"/>
      <c r="J707" s="135"/>
      <c r="K707" s="135"/>
      <c r="L707" s="132"/>
      <c r="M707" s="132"/>
      <c r="N707" s="132"/>
      <c r="O707" s="138"/>
      <c r="P707" s="139"/>
    </row>
    <row r="708" spans="1:16">
      <c r="A708" s="130"/>
      <c r="C708" s="132"/>
      <c r="D708" s="132"/>
      <c r="E708" s="132"/>
      <c r="F708" s="132"/>
      <c r="G708" s="132"/>
      <c r="H708" s="133"/>
      <c r="I708" s="134"/>
      <c r="J708" s="135"/>
      <c r="K708" s="135"/>
      <c r="L708" s="132"/>
      <c r="M708" s="132"/>
      <c r="N708" s="132"/>
      <c r="O708" s="138"/>
      <c r="P708" s="139"/>
    </row>
    <row r="709" spans="1:16">
      <c r="A709" s="130"/>
      <c r="C709" s="132"/>
      <c r="D709" s="132"/>
      <c r="E709" s="132"/>
      <c r="F709" s="132"/>
      <c r="G709" s="132"/>
      <c r="H709" s="133"/>
      <c r="I709" s="134"/>
      <c r="J709" s="135"/>
      <c r="K709" s="135"/>
      <c r="L709" s="132"/>
      <c r="M709" s="132"/>
      <c r="N709" s="132"/>
      <c r="O709" s="138"/>
      <c r="P709" s="139"/>
    </row>
    <row r="710" spans="1:16">
      <c r="A710" s="130"/>
      <c r="C710" s="132"/>
      <c r="D710" s="132"/>
      <c r="E710" s="132"/>
      <c r="F710" s="132"/>
      <c r="G710" s="132"/>
      <c r="H710" s="133"/>
      <c r="I710" s="134"/>
      <c r="J710" s="135"/>
      <c r="K710" s="135"/>
      <c r="L710" s="132"/>
      <c r="M710" s="132"/>
      <c r="N710" s="132"/>
      <c r="O710" s="138"/>
      <c r="P710" s="139"/>
    </row>
    <row r="711" spans="1:16">
      <c r="A711" s="130"/>
      <c r="C711" s="132"/>
      <c r="D711" s="132"/>
      <c r="E711" s="132"/>
      <c r="F711" s="132"/>
      <c r="G711" s="132"/>
      <c r="H711" s="133"/>
      <c r="I711" s="134"/>
      <c r="J711" s="135"/>
      <c r="K711" s="135"/>
      <c r="L711" s="132"/>
      <c r="M711" s="132"/>
      <c r="N711" s="132"/>
      <c r="O711" s="138"/>
      <c r="P711" s="139"/>
    </row>
    <row r="712" spans="1:16">
      <c r="A712" s="130"/>
      <c r="C712" s="132"/>
      <c r="D712" s="132"/>
      <c r="E712" s="132"/>
      <c r="F712" s="132"/>
      <c r="G712" s="132"/>
      <c r="H712" s="133"/>
      <c r="I712" s="134"/>
      <c r="J712" s="135"/>
      <c r="K712" s="135"/>
      <c r="L712" s="132"/>
      <c r="M712" s="132"/>
      <c r="N712" s="132"/>
      <c r="O712" s="138"/>
      <c r="P712" s="139"/>
    </row>
    <row r="713" spans="1:16">
      <c r="A713" s="130"/>
      <c r="C713" s="132"/>
      <c r="D713" s="132"/>
      <c r="E713" s="132"/>
      <c r="F713" s="132"/>
      <c r="G713" s="132"/>
      <c r="H713" s="133"/>
      <c r="I713" s="134"/>
      <c r="J713" s="135"/>
      <c r="K713" s="135"/>
      <c r="L713" s="132"/>
      <c r="M713" s="132"/>
      <c r="N713" s="132"/>
      <c r="O713" s="138"/>
      <c r="P713" s="139"/>
    </row>
    <row r="714" spans="1:16">
      <c r="A714" s="130"/>
      <c r="C714" s="132"/>
      <c r="D714" s="132"/>
      <c r="E714" s="132"/>
      <c r="F714" s="132"/>
      <c r="G714" s="132"/>
      <c r="H714" s="133"/>
      <c r="I714" s="134"/>
      <c r="J714" s="135"/>
      <c r="K714" s="135"/>
      <c r="L714" s="132"/>
      <c r="M714" s="132"/>
      <c r="N714" s="132"/>
      <c r="O714" s="138"/>
      <c r="P714" s="139"/>
    </row>
    <row r="715" spans="1:16">
      <c r="A715" s="130"/>
      <c r="C715" s="132"/>
      <c r="D715" s="132"/>
      <c r="E715" s="132"/>
      <c r="F715" s="132"/>
      <c r="G715" s="132"/>
      <c r="H715" s="133"/>
      <c r="I715" s="134"/>
      <c r="J715" s="135"/>
      <c r="K715" s="135"/>
      <c r="L715" s="132"/>
      <c r="M715" s="132"/>
      <c r="N715" s="132"/>
      <c r="O715" s="138"/>
      <c r="P715" s="139"/>
    </row>
    <row r="716" spans="1:16">
      <c r="A716" s="130"/>
      <c r="C716" s="132"/>
      <c r="D716" s="132"/>
      <c r="E716" s="132"/>
      <c r="F716" s="132"/>
      <c r="G716" s="132"/>
      <c r="H716" s="133"/>
      <c r="I716" s="134"/>
      <c r="J716" s="135"/>
      <c r="K716" s="135"/>
      <c r="L716" s="132"/>
      <c r="M716" s="132"/>
      <c r="N716" s="132"/>
      <c r="O716" s="138"/>
      <c r="P716" s="139"/>
    </row>
    <row r="717" spans="1:16">
      <c r="A717" s="130"/>
      <c r="C717" s="132"/>
      <c r="D717" s="132"/>
      <c r="E717" s="132"/>
      <c r="F717" s="132"/>
      <c r="G717" s="132"/>
      <c r="H717" s="133"/>
      <c r="I717" s="134"/>
      <c r="J717" s="135"/>
      <c r="K717" s="135"/>
      <c r="L717" s="132"/>
      <c r="M717" s="132"/>
      <c r="N717" s="132"/>
      <c r="O717" s="138"/>
      <c r="P717" s="139"/>
    </row>
    <row r="718" spans="1:16">
      <c r="A718" s="130"/>
      <c r="C718" s="132"/>
      <c r="D718" s="132"/>
      <c r="E718" s="132"/>
      <c r="F718" s="132"/>
      <c r="G718" s="132"/>
      <c r="H718" s="133"/>
      <c r="I718" s="134"/>
      <c r="J718" s="135"/>
      <c r="K718" s="135"/>
      <c r="L718" s="132"/>
      <c r="M718" s="132"/>
      <c r="N718" s="132"/>
      <c r="O718" s="138"/>
      <c r="P718" s="139"/>
    </row>
    <row r="719" spans="1:16">
      <c r="A719" s="130"/>
      <c r="C719" s="132"/>
      <c r="D719" s="132"/>
      <c r="E719" s="132"/>
      <c r="F719" s="132"/>
      <c r="G719" s="132"/>
      <c r="H719" s="133"/>
      <c r="I719" s="134"/>
      <c r="J719" s="135"/>
      <c r="K719" s="135"/>
      <c r="L719" s="132"/>
      <c r="M719" s="132"/>
      <c r="N719" s="132"/>
      <c r="O719" s="138"/>
      <c r="P719" s="139"/>
    </row>
    <row r="720" spans="1:16">
      <c r="A720" s="130"/>
      <c r="C720" s="132"/>
      <c r="D720" s="132"/>
      <c r="E720" s="132"/>
      <c r="F720" s="132"/>
      <c r="G720" s="132"/>
      <c r="H720" s="133"/>
      <c r="I720" s="134"/>
      <c r="J720" s="135"/>
      <c r="K720" s="135"/>
      <c r="L720" s="132"/>
      <c r="M720" s="132"/>
      <c r="N720" s="132"/>
      <c r="O720" s="138"/>
      <c r="P720" s="139"/>
    </row>
    <row r="721" spans="1:16">
      <c r="A721" s="130"/>
      <c r="C721" s="132"/>
      <c r="D721" s="132"/>
      <c r="E721" s="132"/>
      <c r="F721" s="132"/>
      <c r="G721" s="132"/>
      <c r="H721" s="133"/>
      <c r="I721" s="134"/>
      <c r="J721" s="135"/>
      <c r="K721" s="135"/>
      <c r="L721" s="132"/>
      <c r="M721" s="132"/>
      <c r="N721" s="132"/>
      <c r="O721" s="138"/>
      <c r="P721" s="139"/>
    </row>
    <row r="722" spans="1:16">
      <c r="A722" s="130"/>
      <c r="C722" s="132"/>
      <c r="D722" s="132"/>
      <c r="E722" s="132"/>
      <c r="F722" s="132"/>
      <c r="G722" s="132"/>
      <c r="H722" s="133"/>
      <c r="I722" s="134"/>
      <c r="J722" s="135"/>
      <c r="K722" s="135"/>
      <c r="L722" s="132"/>
      <c r="M722" s="132"/>
      <c r="N722" s="132"/>
      <c r="O722" s="138"/>
      <c r="P722" s="139"/>
    </row>
    <row r="723" spans="1:16">
      <c r="A723" s="130"/>
      <c r="C723" s="132"/>
      <c r="D723" s="132"/>
      <c r="E723" s="132"/>
      <c r="F723" s="132"/>
      <c r="G723" s="132"/>
      <c r="H723" s="133"/>
      <c r="I723" s="134"/>
      <c r="J723" s="135"/>
      <c r="K723" s="135"/>
      <c r="L723" s="132"/>
      <c r="M723" s="132"/>
      <c r="N723" s="132"/>
      <c r="O723" s="138"/>
      <c r="P723" s="139"/>
    </row>
    <row r="724" spans="1:16">
      <c r="A724" s="130"/>
      <c r="C724" s="132"/>
      <c r="D724" s="132"/>
      <c r="E724" s="132"/>
      <c r="F724" s="132"/>
      <c r="G724" s="132"/>
      <c r="H724" s="133"/>
      <c r="I724" s="134"/>
      <c r="J724" s="135"/>
      <c r="K724" s="135"/>
      <c r="L724" s="132"/>
      <c r="M724" s="132"/>
      <c r="N724" s="132"/>
      <c r="O724" s="138"/>
      <c r="P724" s="139"/>
    </row>
    <row r="725" spans="1:16">
      <c r="A725" s="130"/>
      <c r="C725" s="132"/>
      <c r="D725" s="132"/>
      <c r="E725" s="132"/>
      <c r="F725" s="132"/>
      <c r="G725" s="132"/>
      <c r="H725" s="133"/>
      <c r="I725" s="134"/>
      <c r="J725" s="135"/>
      <c r="K725" s="135"/>
      <c r="L725" s="132"/>
      <c r="M725" s="132"/>
      <c r="N725" s="132"/>
      <c r="O725" s="138"/>
      <c r="P725" s="139"/>
    </row>
    <row r="726" spans="1:16">
      <c r="A726" s="130"/>
      <c r="C726" s="132"/>
      <c r="D726" s="132"/>
      <c r="E726" s="132"/>
      <c r="F726" s="132"/>
      <c r="G726" s="132"/>
      <c r="H726" s="133"/>
      <c r="I726" s="134"/>
      <c r="J726" s="135"/>
      <c r="K726" s="135"/>
      <c r="L726" s="132"/>
      <c r="M726" s="132"/>
      <c r="N726" s="132"/>
      <c r="O726" s="138"/>
      <c r="P726" s="139"/>
    </row>
    <row r="727" spans="1:16">
      <c r="A727" s="130"/>
      <c r="C727" s="132"/>
      <c r="D727" s="132"/>
      <c r="E727" s="132"/>
      <c r="F727" s="132"/>
      <c r="G727" s="132"/>
      <c r="H727" s="133"/>
      <c r="I727" s="134"/>
      <c r="J727" s="135"/>
      <c r="K727" s="135"/>
      <c r="L727" s="132"/>
      <c r="M727" s="132"/>
      <c r="N727" s="132"/>
      <c r="O727" s="138"/>
      <c r="P727" s="139"/>
    </row>
    <row r="728" spans="1:16">
      <c r="A728" s="130"/>
      <c r="C728" s="132"/>
      <c r="D728" s="132"/>
      <c r="E728" s="132"/>
      <c r="F728" s="132"/>
      <c r="G728" s="132"/>
      <c r="H728" s="133"/>
      <c r="I728" s="134"/>
      <c r="J728" s="135"/>
      <c r="K728" s="135"/>
      <c r="L728" s="132"/>
      <c r="M728" s="132"/>
      <c r="N728" s="132"/>
      <c r="O728" s="138"/>
      <c r="P728" s="139"/>
    </row>
    <row r="729" spans="1:16">
      <c r="A729" s="130"/>
      <c r="C729" s="132"/>
      <c r="D729" s="132"/>
      <c r="E729" s="132"/>
      <c r="F729" s="132"/>
      <c r="G729" s="132"/>
      <c r="H729" s="133"/>
      <c r="I729" s="134"/>
      <c r="J729" s="135"/>
      <c r="K729" s="135"/>
      <c r="L729" s="132"/>
      <c r="M729" s="132"/>
      <c r="N729" s="132"/>
      <c r="O729" s="138"/>
      <c r="P729" s="139"/>
    </row>
    <row r="730" spans="1:16">
      <c r="A730" s="130"/>
      <c r="C730" s="132"/>
      <c r="D730" s="132"/>
      <c r="E730" s="132"/>
      <c r="F730" s="132"/>
      <c r="G730" s="132"/>
      <c r="H730" s="133"/>
      <c r="I730" s="134"/>
      <c r="J730" s="135"/>
      <c r="K730" s="135"/>
      <c r="L730" s="132"/>
      <c r="M730" s="132"/>
      <c r="N730" s="132"/>
      <c r="O730" s="138"/>
      <c r="P730" s="139"/>
    </row>
    <row r="731" spans="1:16">
      <c r="A731" s="130"/>
      <c r="C731" s="132"/>
      <c r="D731" s="132"/>
      <c r="E731" s="132"/>
      <c r="F731" s="132"/>
      <c r="G731" s="132"/>
      <c r="H731" s="133"/>
      <c r="I731" s="134"/>
      <c r="J731" s="135"/>
      <c r="K731" s="135"/>
      <c r="L731" s="132"/>
      <c r="M731" s="132"/>
      <c r="N731" s="132"/>
      <c r="O731" s="138"/>
      <c r="P731" s="139"/>
    </row>
    <row r="732" spans="1:16">
      <c r="A732" s="130"/>
      <c r="C732" s="132"/>
      <c r="D732" s="132"/>
      <c r="E732" s="132"/>
      <c r="F732" s="132"/>
      <c r="G732" s="132"/>
      <c r="H732" s="133"/>
      <c r="I732" s="134"/>
      <c r="J732" s="135"/>
      <c r="K732" s="135"/>
      <c r="L732" s="132"/>
      <c r="M732" s="132"/>
      <c r="N732" s="132"/>
      <c r="O732" s="138"/>
      <c r="P732" s="139"/>
    </row>
    <row r="733" spans="1:16">
      <c r="A733" s="130"/>
      <c r="C733" s="132"/>
      <c r="D733" s="132"/>
      <c r="E733" s="132"/>
      <c r="F733" s="132"/>
      <c r="G733" s="132"/>
      <c r="H733" s="133"/>
      <c r="I733" s="134"/>
      <c r="J733" s="135"/>
      <c r="K733" s="135"/>
      <c r="L733" s="132"/>
      <c r="M733" s="132"/>
      <c r="N733" s="132"/>
      <c r="O733" s="138"/>
      <c r="P733" s="139"/>
    </row>
    <row r="734" spans="1:16">
      <c r="A734" s="130"/>
      <c r="C734" s="132"/>
      <c r="D734" s="132"/>
      <c r="E734" s="132"/>
      <c r="F734" s="132"/>
      <c r="G734" s="132"/>
      <c r="H734" s="133"/>
      <c r="I734" s="134"/>
      <c r="J734" s="135"/>
      <c r="K734" s="135"/>
      <c r="L734" s="132"/>
      <c r="M734" s="132"/>
      <c r="N734" s="132"/>
      <c r="O734" s="138"/>
      <c r="P734" s="139"/>
    </row>
    <row r="735" spans="1:16">
      <c r="A735" s="130"/>
      <c r="C735" s="132"/>
      <c r="D735" s="132"/>
      <c r="E735" s="132"/>
      <c r="F735" s="132"/>
      <c r="G735" s="132"/>
      <c r="H735" s="133"/>
      <c r="I735" s="134"/>
      <c r="J735" s="135"/>
      <c r="K735" s="135"/>
      <c r="L735" s="132"/>
      <c r="M735" s="132"/>
      <c r="N735" s="132"/>
      <c r="O735" s="138"/>
      <c r="P735" s="139"/>
    </row>
    <row r="736" spans="1:16">
      <c r="A736" s="130"/>
      <c r="C736" s="132"/>
      <c r="D736" s="132"/>
      <c r="E736" s="132"/>
      <c r="F736" s="132"/>
      <c r="G736" s="132"/>
      <c r="H736" s="133"/>
      <c r="I736" s="134"/>
      <c r="J736" s="135"/>
      <c r="K736" s="135"/>
      <c r="L736" s="132"/>
      <c r="M736" s="132"/>
      <c r="N736" s="132"/>
      <c r="O736" s="138"/>
      <c r="P736" s="139"/>
    </row>
    <row r="737" spans="1:16">
      <c r="A737" s="130"/>
      <c r="C737" s="132"/>
      <c r="D737" s="132"/>
      <c r="E737" s="132"/>
      <c r="F737" s="132"/>
      <c r="G737" s="132"/>
      <c r="H737" s="133"/>
      <c r="I737" s="134"/>
      <c r="J737" s="135"/>
      <c r="K737" s="135"/>
      <c r="L737" s="132"/>
      <c r="M737" s="132"/>
      <c r="N737" s="132"/>
      <c r="O737" s="138"/>
      <c r="P737" s="139"/>
    </row>
    <row r="738" spans="1:16">
      <c r="A738" s="130"/>
      <c r="C738" s="132"/>
      <c r="D738" s="132"/>
      <c r="E738" s="132"/>
      <c r="F738" s="132"/>
      <c r="G738" s="132"/>
      <c r="H738" s="133"/>
      <c r="I738" s="134"/>
      <c r="J738" s="135"/>
      <c r="K738" s="135"/>
      <c r="L738" s="132"/>
      <c r="M738" s="132"/>
      <c r="N738" s="132"/>
      <c r="O738" s="138"/>
      <c r="P738" s="139"/>
    </row>
    <row r="739" spans="1:16">
      <c r="A739" s="130"/>
      <c r="C739" s="132"/>
      <c r="D739" s="132"/>
      <c r="E739" s="132"/>
      <c r="F739" s="132"/>
      <c r="G739" s="132"/>
      <c r="H739" s="133"/>
      <c r="I739" s="134"/>
      <c r="J739" s="135"/>
      <c r="K739" s="135"/>
      <c r="L739" s="132"/>
      <c r="M739" s="132"/>
      <c r="N739" s="132"/>
      <c r="O739" s="138"/>
      <c r="P739" s="139"/>
    </row>
    <row r="740" spans="1:16">
      <c r="A740" s="130"/>
      <c r="C740" s="132"/>
      <c r="D740" s="132"/>
      <c r="E740" s="132"/>
      <c r="F740" s="132"/>
      <c r="G740" s="132"/>
      <c r="H740" s="133"/>
      <c r="I740" s="134"/>
      <c r="J740" s="135"/>
      <c r="K740" s="135"/>
      <c r="L740" s="132"/>
      <c r="M740" s="132"/>
      <c r="N740" s="132"/>
      <c r="O740" s="138"/>
      <c r="P740" s="139"/>
    </row>
    <row r="741" spans="1:16">
      <c r="A741" s="130"/>
      <c r="C741" s="132"/>
      <c r="D741" s="132"/>
      <c r="E741" s="132"/>
      <c r="F741" s="132"/>
      <c r="G741" s="132"/>
      <c r="H741" s="133"/>
      <c r="I741" s="134"/>
      <c r="J741" s="135"/>
      <c r="K741" s="135"/>
      <c r="L741" s="132"/>
      <c r="M741" s="132"/>
      <c r="N741" s="132"/>
      <c r="O741" s="138"/>
      <c r="P741" s="139"/>
    </row>
    <row r="742" spans="1:16">
      <c r="A742" s="130"/>
      <c r="C742" s="132"/>
      <c r="D742" s="132"/>
      <c r="E742" s="132"/>
      <c r="F742" s="132"/>
      <c r="G742" s="132"/>
      <c r="H742" s="133"/>
      <c r="I742" s="134"/>
      <c r="J742" s="135"/>
      <c r="K742" s="135"/>
      <c r="L742" s="132"/>
      <c r="M742" s="132"/>
      <c r="N742" s="132"/>
      <c r="O742" s="138"/>
      <c r="P742" s="139"/>
    </row>
    <row r="743" spans="1:16">
      <c r="A743" s="130"/>
      <c r="C743" s="132"/>
      <c r="D743" s="132"/>
      <c r="E743" s="132"/>
      <c r="F743" s="132"/>
      <c r="G743" s="132"/>
      <c r="H743" s="133"/>
      <c r="I743" s="134"/>
      <c r="J743" s="135"/>
      <c r="K743" s="135"/>
      <c r="L743" s="132"/>
      <c r="M743" s="132"/>
      <c r="N743" s="132"/>
      <c r="O743" s="138"/>
      <c r="P743" s="139"/>
    </row>
    <row r="744" spans="1:16">
      <c r="A744" s="130"/>
      <c r="C744" s="132"/>
      <c r="D744" s="132"/>
      <c r="E744" s="132"/>
      <c r="F744" s="132"/>
      <c r="G744" s="132"/>
      <c r="H744" s="133"/>
      <c r="I744" s="134"/>
      <c r="J744" s="135"/>
      <c r="K744" s="135"/>
      <c r="L744" s="132"/>
      <c r="M744" s="132"/>
      <c r="N744" s="132"/>
      <c r="O744" s="138"/>
      <c r="P744" s="139"/>
    </row>
    <row r="745" spans="1:16">
      <c r="A745" s="130"/>
      <c r="C745" s="132"/>
      <c r="D745" s="132"/>
      <c r="E745" s="132"/>
      <c r="F745" s="132"/>
      <c r="G745" s="132"/>
      <c r="H745" s="133"/>
      <c r="I745" s="134"/>
      <c r="J745" s="135"/>
      <c r="K745" s="135"/>
      <c r="L745" s="132"/>
      <c r="M745" s="132"/>
      <c r="N745" s="132"/>
      <c r="O745" s="138"/>
      <c r="P745" s="139"/>
    </row>
    <row r="746" spans="1:16">
      <c r="A746" s="130"/>
      <c r="C746" s="132"/>
      <c r="D746" s="132"/>
      <c r="E746" s="132"/>
      <c r="F746" s="132"/>
      <c r="G746" s="132"/>
      <c r="H746" s="133"/>
      <c r="I746" s="134"/>
      <c r="J746" s="135"/>
      <c r="K746" s="135"/>
      <c r="L746" s="132"/>
      <c r="M746" s="132"/>
      <c r="N746" s="132"/>
      <c r="O746" s="138"/>
      <c r="P746" s="139"/>
    </row>
    <row r="747" spans="1:16">
      <c r="A747" s="130"/>
      <c r="C747" s="132"/>
      <c r="D747" s="132"/>
      <c r="E747" s="132"/>
      <c r="F747" s="132"/>
      <c r="G747" s="132"/>
      <c r="H747" s="133"/>
      <c r="I747" s="134"/>
      <c r="J747" s="135"/>
      <c r="K747" s="135"/>
      <c r="L747" s="132"/>
      <c r="M747" s="132"/>
      <c r="N747" s="132"/>
      <c r="O747" s="138"/>
      <c r="P747" s="139"/>
    </row>
    <row r="748" spans="1:16">
      <c r="A748" s="130"/>
      <c r="C748" s="132"/>
      <c r="D748" s="132"/>
      <c r="E748" s="132"/>
      <c r="F748" s="132"/>
      <c r="G748" s="132"/>
      <c r="H748" s="133"/>
      <c r="I748" s="134"/>
      <c r="J748" s="135"/>
      <c r="K748" s="135"/>
      <c r="L748" s="132"/>
      <c r="M748" s="132"/>
      <c r="N748" s="132"/>
      <c r="O748" s="138"/>
      <c r="P748" s="139"/>
    </row>
    <row r="749" spans="1:16">
      <c r="A749" s="130"/>
      <c r="C749" s="132"/>
      <c r="D749" s="132"/>
      <c r="E749" s="132"/>
      <c r="F749" s="132"/>
      <c r="G749" s="132"/>
      <c r="H749" s="133"/>
      <c r="I749" s="134"/>
      <c r="J749" s="135"/>
      <c r="K749" s="135"/>
      <c r="L749" s="132"/>
      <c r="M749" s="132"/>
      <c r="N749" s="132"/>
      <c r="O749" s="138"/>
      <c r="P749" s="139"/>
    </row>
    <row r="750" spans="1:16">
      <c r="A750" s="130"/>
      <c r="C750" s="132"/>
      <c r="D750" s="132"/>
      <c r="E750" s="132"/>
      <c r="F750" s="132"/>
      <c r="G750" s="132"/>
      <c r="H750" s="133"/>
      <c r="I750" s="134"/>
      <c r="J750" s="135"/>
      <c r="K750" s="135"/>
      <c r="L750" s="132"/>
      <c r="M750" s="132"/>
      <c r="N750" s="132"/>
      <c r="O750" s="138"/>
      <c r="P750" s="139"/>
    </row>
    <row r="751" spans="1:16">
      <c r="A751" s="130"/>
      <c r="C751" s="132"/>
      <c r="D751" s="132"/>
      <c r="E751" s="132"/>
      <c r="F751" s="132"/>
      <c r="G751" s="132"/>
      <c r="H751" s="133"/>
      <c r="I751" s="134"/>
      <c r="J751" s="135"/>
      <c r="K751" s="135"/>
      <c r="L751" s="132"/>
      <c r="M751" s="132"/>
      <c r="N751" s="132"/>
      <c r="O751" s="138"/>
      <c r="P751" s="139"/>
    </row>
    <row r="752" spans="1:16">
      <c r="A752" s="130"/>
      <c r="C752" s="132"/>
      <c r="D752" s="132"/>
      <c r="E752" s="132"/>
      <c r="F752" s="132"/>
      <c r="G752" s="132"/>
      <c r="H752" s="133"/>
      <c r="I752" s="134"/>
      <c r="J752" s="135"/>
      <c r="K752" s="135"/>
      <c r="L752" s="132"/>
      <c r="M752" s="132"/>
      <c r="N752" s="132"/>
      <c r="O752" s="138"/>
      <c r="P752" s="139"/>
    </row>
    <row r="753" spans="1:16">
      <c r="A753" s="130"/>
      <c r="C753" s="132"/>
      <c r="D753" s="132"/>
      <c r="E753" s="132"/>
      <c r="F753" s="132"/>
      <c r="G753" s="132"/>
      <c r="H753" s="133"/>
      <c r="I753" s="134"/>
      <c r="J753" s="135"/>
      <c r="K753" s="135"/>
      <c r="L753" s="132"/>
      <c r="M753" s="132"/>
      <c r="N753" s="132"/>
      <c r="O753" s="138"/>
      <c r="P753" s="139"/>
    </row>
    <row r="754" spans="1:16">
      <c r="A754" s="130"/>
      <c r="C754" s="132"/>
      <c r="D754" s="132"/>
      <c r="E754" s="132"/>
      <c r="F754" s="132"/>
      <c r="G754" s="132"/>
      <c r="H754" s="133"/>
      <c r="I754" s="134"/>
      <c r="J754" s="135"/>
      <c r="K754" s="135"/>
      <c r="L754" s="132"/>
      <c r="M754" s="132"/>
      <c r="N754" s="132"/>
      <c r="O754" s="138"/>
      <c r="P754" s="139"/>
    </row>
    <row r="755" spans="1:16">
      <c r="A755" s="130"/>
      <c r="C755" s="132"/>
      <c r="D755" s="132"/>
      <c r="E755" s="132"/>
      <c r="F755" s="132"/>
      <c r="G755" s="132"/>
      <c r="H755" s="133"/>
      <c r="I755" s="134"/>
      <c r="J755" s="135"/>
      <c r="K755" s="135"/>
      <c r="L755" s="132"/>
      <c r="M755" s="132"/>
      <c r="N755" s="132"/>
      <c r="O755" s="138"/>
      <c r="P755" s="139"/>
    </row>
    <row r="756" spans="1:16">
      <c r="A756" s="130"/>
      <c r="C756" s="132"/>
      <c r="D756" s="132"/>
      <c r="E756" s="132"/>
      <c r="F756" s="132"/>
      <c r="G756" s="132"/>
      <c r="H756" s="133"/>
      <c r="I756" s="134"/>
      <c r="J756" s="135"/>
      <c r="K756" s="135"/>
      <c r="L756" s="132"/>
      <c r="M756" s="132"/>
      <c r="N756" s="132"/>
      <c r="O756" s="138"/>
      <c r="P756" s="139"/>
    </row>
    <row r="757" spans="1:16">
      <c r="A757" s="130"/>
      <c r="C757" s="132"/>
      <c r="D757" s="132"/>
      <c r="E757" s="132"/>
      <c r="F757" s="132"/>
      <c r="G757" s="132"/>
      <c r="H757" s="133"/>
      <c r="I757" s="134"/>
      <c r="J757" s="135"/>
      <c r="K757" s="135"/>
      <c r="L757" s="132"/>
      <c r="M757" s="132"/>
      <c r="N757" s="132"/>
      <c r="O757" s="138"/>
      <c r="P757" s="139"/>
    </row>
    <row r="758" spans="1:16">
      <c r="A758" s="130"/>
      <c r="C758" s="132"/>
      <c r="D758" s="132"/>
      <c r="E758" s="132"/>
      <c r="F758" s="132"/>
      <c r="G758" s="132"/>
      <c r="H758" s="133"/>
      <c r="I758" s="134"/>
      <c r="J758" s="135"/>
      <c r="K758" s="135"/>
      <c r="L758" s="132"/>
      <c r="M758" s="132"/>
      <c r="N758" s="132"/>
      <c r="O758" s="138"/>
      <c r="P758" s="139"/>
    </row>
    <row r="759" spans="1:16">
      <c r="A759" s="130"/>
      <c r="C759" s="132"/>
      <c r="D759" s="132"/>
      <c r="E759" s="132"/>
      <c r="F759" s="132"/>
      <c r="G759" s="132"/>
      <c r="H759" s="133"/>
      <c r="I759" s="134"/>
      <c r="J759" s="135"/>
      <c r="K759" s="135"/>
      <c r="L759" s="132"/>
      <c r="M759" s="132"/>
      <c r="N759" s="132"/>
      <c r="O759" s="138"/>
      <c r="P759" s="139"/>
    </row>
    <row r="760" spans="1:16">
      <c r="A760" s="130"/>
      <c r="C760" s="132"/>
      <c r="D760" s="132"/>
      <c r="E760" s="132"/>
      <c r="F760" s="132"/>
      <c r="G760" s="132"/>
      <c r="H760" s="133"/>
      <c r="I760" s="134"/>
      <c r="J760" s="135"/>
      <c r="K760" s="135"/>
      <c r="L760" s="132"/>
      <c r="M760" s="132"/>
      <c r="N760" s="132"/>
      <c r="O760" s="138"/>
      <c r="P760" s="139"/>
    </row>
    <row r="761" spans="1:16">
      <c r="A761" s="130"/>
      <c r="C761" s="132"/>
      <c r="D761" s="132"/>
      <c r="E761" s="132"/>
      <c r="F761" s="132"/>
      <c r="G761" s="132"/>
      <c r="H761" s="133"/>
      <c r="I761" s="134"/>
      <c r="J761" s="135"/>
      <c r="K761" s="135"/>
      <c r="L761" s="132"/>
      <c r="M761" s="132"/>
      <c r="N761" s="132"/>
      <c r="O761" s="138"/>
      <c r="P761" s="139"/>
    </row>
    <row r="762" spans="1:16">
      <c r="A762" s="130"/>
      <c r="C762" s="132"/>
      <c r="D762" s="132"/>
      <c r="E762" s="132"/>
      <c r="F762" s="132"/>
      <c r="G762" s="132"/>
      <c r="H762" s="133"/>
      <c r="I762" s="134"/>
      <c r="J762" s="135"/>
      <c r="K762" s="135"/>
      <c r="L762" s="132"/>
      <c r="M762" s="132"/>
      <c r="N762" s="132"/>
      <c r="O762" s="138"/>
      <c r="P762" s="139"/>
    </row>
    <row r="763" spans="1:16">
      <c r="A763" s="130"/>
      <c r="C763" s="132"/>
      <c r="D763" s="132"/>
      <c r="E763" s="132"/>
      <c r="F763" s="132"/>
      <c r="G763" s="132"/>
      <c r="H763" s="133"/>
      <c r="I763" s="134"/>
      <c r="J763" s="135"/>
      <c r="K763" s="135"/>
      <c r="L763" s="132"/>
      <c r="M763" s="132"/>
      <c r="N763" s="132"/>
      <c r="O763" s="138"/>
      <c r="P763" s="139"/>
    </row>
    <row r="764" spans="1:16">
      <c r="A764" s="130"/>
      <c r="C764" s="132"/>
      <c r="D764" s="132"/>
      <c r="E764" s="132"/>
      <c r="F764" s="132"/>
      <c r="G764" s="132"/>
      <c r="H764" s="133"/>
      <c r="I764" s="134"/>
      <c r="J764" s="135"/>
      <c r="K764" s="135"/>
      <c r="L764" s="132"/>
      <c r="M764" s="132"/>
      <c r="N764" s="132"/>
      <c r="O764" s="138"/>
      <c r="P764" s="139"/>
    </row>
    <row r="765" spans="1:16">
      <c r="A765" s="130"/>
      <c r="C765" s="132"/>
      <c r="D765" s="132"/>
      <c r="E765" s="132"/>
      <c r="F765" s="132"/>
      <c r="G765" s="132"/>
      <c r="H765" s="133"/>
      <c r="I765" s="134"/>
      <c r="J765" s="135"/>
      <c r="K765" s="135"/>
      <c r="L765" s="132"/>
      <c r="M765" s="132"/>
      <c r="N765" s="132"/>
      <c r="O765" s="138"/>
      <c r="P765" s="139"/>
    </row>
    <row r="766" spans="1:16">
      <c r="A766" s="130"/>
      <c r="C766" s="132"/>
      <c r="D766" s="132"/>
      <c r="E766" s="132"/>
      <c r="F766" s="132"/>
      <c r="G766" s="132"/>
      <c r="H766" s="133"/>
      <c r="I766" s="134"/>
      <c r="J766" s="135"/>
      <c r="K766" s="135"/>
      <c r="L766" s="132"/>
      <c r="M766" s="132"/>
      <c r="N766" s="132"/>
      <c r="O766" s="138"/>
      <c r="P766" s="139"/>
    </row>
    <row r="767" spans="1:16">
      <c r="A767" s="130"/>
      <c r="C767" s="132"/>
      <c r="D767" s="132"/>
      <c r="E767" s="132"/>
      <c r="F767" s="132"/>
      <c r="G767" s="132"/>
      <c r="H767" s="133"/>
      <c r="I767" s="134"/>
      <c r="J767" s="135"/>
      <c r="K767" s="135"/>
      <c r="L767" s="132"/>
      <c r="M767" s="132"/>
      <c r="N767" s="132"/>
      <c r="O767" s="138"/>
      <c r="P767" s="139"/>
    </row>
    <row r="768" spans="1:16">
      <c r="A768" s="130"/>
      <c r="C768" s="132"/>
      <c r="D768" s="132"/>
      <c r="E768" s="132"/>
      <c r="F768" s="132"/>
      <c r="G768" s="132"/>
      <c r="H768" s="133"/>
      <c r="I768" s="134"/>
      <c r="J768" s="135"/>
      <c r="K768" s="135"/>
      <c r="L768" s="132"/>
      <c r="M768" s="132"/>
      <c r="N768" s="132"/>
      <c r="O768" s="138"/>
      <c r="P768" s="139"/>
    </row>
    <row r="769" spans="1:16">
      <c r="A769" s="130"/>
      <c r="C769" s="132"/>
      <c r="D769" s="132"/>
      <c r="E769" s="132"/>
      <c r="F769" s="132"/>
      <c r="G769" s="132"/>
      <c r="H769" s="133"/>
      <c r="I769" s="134"/>
      <c r="J769" s="135"/>
      <c r="K769" s="135"/>
      <c r="L769" s="132"/>
      <c r="M769" s="132"/>
      <c r="N769" s="132"/>
      <c r="O769" s="138"/>
      <c r="P769" s="139"/>
    </row>
    <row r="770" spans="1:16">
      <c r="A770" s="130"/>
      <c r="C770" s="132"/>
      <c r="D770" s="132"/>
      <c r="E770" s="132"/>
      <c r="F770" s="132"/>
      <c r="G770" s="132"/>
      <c r="H770" s="133"/>
      <c r="I770" s="134"/>
      <c r="J770" s="135"/>
      <c r="K770" s="135"/>
      <c r="L770" s="132"/>
      <c r="M770" s="132"/>
      <c r="N770" s="132"/>
      <c r="O770" s="138"/>
      <c r="P770" s="139"/>
    </row>
    <row r="771" spans="1:16">
      <c r="A771" s="130"/>
      <c r="C771" s="132"/>
      <c r="D771" s="132"/>
      <c r="E771" s="132"/>
      <c r="F771" s="132"/>
      <c r="G771" s="132"/>
      <c r="H771" s="133"/>
      <c r="I771" s="134"/>
      <c r="J771" s="135"/>
      <c r="K771" s="135"/>
      <c r="L771" s="132"/>
      <c r="M771" s="132"/>
      <c r="N771" s="132"/>
      <c r="O771" s="138"/>
      <c r="P771" s="139"/>
    </row>
    <row r="772" spans="1:16">
      <c r="A772" s="130"/>
      <c r="C772" s="132"/>
      <c r="D772" s="132"/>
      <c r="E772" s="132"/>
      <c r="F772" s="132"/>
      <c r="G772" s="132"/>
      <c r="H772" s="133"/>
      <c r="I772" s="134"/>
      <c r="J772" s="135"/>
      <c r="K772" s="135"/>
      <c r="L772" s="132"/>
      <c r="M772" s="132"/>
      <c r="N772" s="132"/>
      <c r="O772" s="138"/>
      <c r="P772" s="139"/>
    </row>
    <row r="773" spans="1:16">
      <c r="A773" s="130"/>
      <c r="C773" s="132"/>
      <c r="D773" s="132"/>
      <c r="E773" s="132"/>
      <c r="F773" s="132"/>
      <c r="G773" s="132"/>
      <c r="H773" s="133"/>
      <c r="I773" s="134"/>
      <c r="J773" s="135"/>
      <c r="K773" s="135"/>
      <c r="L773" s="132"/>
      <c r="M773" s="132"/>
      <c r="N773" s="132"/>
      <c r="O773" s="138"/>
      <c r="P773" s="139"/>
    </row>
    <row r="774" spans="1:16">
      <c r="A774" s="130"/>
      <c r="C774" s="132"/>
      <c r="D774" s="132"/>
      <c r="E774" s="132"/>
      <c r="F774" s="132"/>
      <c r="G774" s="132"/>
      <c r="H774" s="133"/>
      <c r="I774" s="134"/>
      <c r="J774" s="135"/>
      <c r="K774" s="135"/>
      <c r="L774" s="132"/>
      <c r="M774" s="132"/>
      <c r="N774" s="132"/>
      <c r="O774" s="138"/>
      <c r="P774" s="139"/>
    </row>
    <row r="775" spans="1:16">
      <c r="A775" s="130"/>
      <c r="C775" s="132"/>
      <c r="D775" s="132"/>
      <c r="E775" s="132"/>
      <c r="F775" s="132"/>
      <c r="G775" s="132"/>
      <c r="H775" s="133"/>
      <c r="I775" s="134"/>
      <c r="J775" s="135"/>
      <c r="K775" s="135"/>
      <c r="L775" s="132"/>
      <c r="M775" s="132"/>
      <c r="N775" s="132"/>
      <c r="O775" s="138"/>
      <c r="P775" s="139"/>
    </row>
    <row r="776" spans="1:16">
      <c r="A776" s="130"/>
      <c r="C776" s="132"/>
      <c r="D776" s="132"/>
      <c r="E776" s="132"/>
      <c r="F776" s="132"/>
      <c r="G776" s="132"/>
      <c r="H776" s="133"/>
      <c r="I776" s="134"/>
      <c r="J776" s="135"/>
      <c r="K776" s="135"/>
      <c r="L776" s="132"/>
      <c r="M776" s="132"/>
      <c r="N776" s="132"/>
      <c r="O776" s="138"/>
      <c r="P776" s="139"/>
    </row>
    <row r="777" spans="1:16">
      <c r="A777" s="130"/>
      <c r="C777" s="132"/>
      <c r="D777" s="132"/>
      <c r="E777" s="132"/>
      <c r="F777" s="132"/>
      <c r="G777" s="132"/>
      <c r="H777" s="133"/>
      <c r="I777" s="134"/>
      <c r="J777" s="135"/>
      <c r="K777" s="135"/>
      <c r="L777" s="132"/>
      <c r="M777" s="132"/>
      <c r="N777" s="132"/>
      <c r="O777" s="138"/>
      <c r="P777" s="139"/>
    </row>
    <row r="778" spans="1:16">
      <c r="A778" s="130"/>
      <c r="C778" s="132"/>
      <c r="D778" s="132"/>
      <c r="E778" s="132"/>
      <c r="F778" s="132"/>
      <c r="G778" s="132"/>
      <c r="H778" s="133"/>
      <c r="I778" s="134"/>
      <c r="J778" s="135"/>
      <c r="K778" s="135"/>
      <c r="L778" s="132"/>
      <c r="M778" s="132"/>
      <c r="N778" s="132"/>
      <c r="O778" s="138"/>
      <c r="P778" s="139"/>
    </row>
    <row r="779" spans="1:16">
      <c r="A779" s="130"/>
      <c r="C779" s="132"/>
      <c r="D779" s="132"/>
      <c r="E779" s="132"/>
      <c r="F779" s="132"/>
      <c r="G779" s="132"/>
      <c r="H779" s="133"/>
      <c r="I779" s="134"/>
      <c r="J779" s="135"/>
      <c r="K779" s="135"/>
      <c r="L779" s="132"/>
      <c r="M779" s="132"/>
      <c r="N779" s="132"/>
      <c r="O779" s="138"/>
      <c r="P779" s="139"/>
    </row>
    <row r="780" spans="1:16">
      <c r="A780" s="130"/>
      <c r="C780" s="132"/>
      <c r="D780" s="132"/>
      <c r="E780" s="132"/>
      <c r="F780" s="132"/>
      <c r="G780" s="132"/>
      <c r="H780" s="133"/>
      <c r="I780" s="134"/>
      <c r="J780" s="135"/>
      <c r="K780" s="135"/>
      <c r="L780" s="132"/>
      <c r="M780" s="132"/>
      <c r="N780" s="132"/>
      <c r="O780" s="138"/>
      <c r="P780" s="139"/>
    </row>
    <row r="781" spans="1:16">
      <c r="A781" s="130"/>
      <c r="C781" s="132"/>
      <c r="D781" s="132"/>
      <c r="E781" s="132"/>
      <c r="F781" s="132"/>
      <c r="G781" s="132"/>
      <c r="H781" s="133"/>
      <c r="I781" s="134"/>
      <c r="J781" s="135"/>
      <c r="K781" s="135"/>
      <c r="L781" s="132"/>
      <c r="M781" s="132"/>
      <c r="N781" s="132"/>
      <c r="O781" s="138"/>
      <c r="P781" s="139"/>
    </row>
    <row r="782" spans="1:16">
      <c r="A782" s="130"/>
      <c r="C782" s="132"/>
      <c r="D782" s="132"/>
      <c r="E782" s="132"/>
      <c r="F782" s="132"/>
      <c r="G782" s="132"/>
      <c r="H782" s="133"/>
      <c r="I782" s="134"/>
      <c r="J782" s="135"/>
      <c r="K782" s="135"/>
      <c r="L782" s="132"/>
      <c r="M782" s="132"/>
      <c r="N782" s="132"/>
      <c r="O782" s="138"/>
      <c r="P782" s="139"/>
    </row>
    <row r="783" spans="1:16">
      <c r="A783" s="130"/>
      <c r="C783" s="132"/>
      <c r="D783" s="132"/>
      <c r="E783" s="132"/>
      <c r="F783" s="132"/>
      <c r="G783" s="132"/>
      <c r="H783" s="133"/>
      <c r="I783" s="134"/>
      <c r="J783" s="135"/>
      <c r="K783" s="135"/>
      <c r="L783" s="132"/>
      <c r="M783" s="132"/>
      <c r="N783" s="132"/>
      <c r="O783" s="138"/>
      <c r="P783" s="139"/>
    </row>
    <row r="784" spans="1:16">
      <c r="A784" s="130"/>
      <c r="C784" s="132"/>
      <c r="D784" s="132"/>
      <c r="E784" s="132"/>
      <c r="F784" s="132"/>
      <c r="G784" s="132"/>
      <c r="H784" s="133"/>
      <c r="I784" s="134"/>
      <c r="J784" s="135"/>
      <c r="K784" s="135"/>
      <c r="L784" s="132"/>
      <c r="M784" s="132"/>
      <c r="N784" s="132"/>
      <c r="O784" s="138"/>
      <c r="P784" s="139"/>
    </row>
    <row r="785" spans="1:16">
      <c r="A785" s="130"/>
      <c r="C785" s="132"/>
      <c r="D785" s="132"/>
      <c r="E785" s="132"/>
      <c r="F785" s="132"/>
      <c r="G785" s="132"/>
      <c r="H785" s="133"/>
      <c r="I785" s="134"/>
      <c r="J785" s="135"/>
      <c r="K785" s="135"/>
      <c r="L785" s="132"/>
      <c r="M785" s="132"/>
      <c r="N785" s="132"/>
      <c r="O785" s="138"/>
      <c r="P785" s="139"/>
    </row>
    <row r="786" spans="1:16">
      <c r="A786" s="130"/>
      <c r="C786" s="132"/>
      <c r="D786" s="132"/>
      <c r="E786" s="132"/>
      <c r="F786" s="132"/>
      <c r="G786" s="132"/>
      <c r="H786" s="133"/>
      <c r="I786" s="134"/>
      <c r="J786" s="135"/>
      <c r="K786" s="135"/>
      <c r="L786" s="132"/>
      <c r="M786" s="132"/>
      <c r="N786" s="132"/>
      <c r="O786" s="138"/>
      <c r="P786" s="139"/>
    </row>
    <row r="787" spans="1:16">
      <c r="A787" s="130"/>
      <c r="C787" s="132"/>
      <c r="D787" s="132"/>
      <c r="E787" s="132"/>
      <c r="F787" s="132"/>
      <c r="G787" s="132"/>
      <c r="H787" s="133"/>
      <c r="I787" s="134"/>
      <c r="J787" s="135"/>
      <c r="K787" s="135"/>
      <c r="L787" s="132"/>
      <c r="M787" s="132"/>
      <c r="N787" s="132"/>
      <c r="O787" s="138"/>
      <c r="P787" s="139"/>
    </row>
    <row r="788" spans="1:16">
      <c r="A788" s="130"/>
      <c r="C788" s="132"/>
      <c r="D788" s="132"/>
      <c r="E788" s="132"/>
      <c r="F788" s="132"/>
      <c r="G788" s="132"/>
      <c r="H788" s="133"/>
      <c r="I788" s="134"/>
      <c r="J788" s="135"/>
      <c r="K788" s="135"/>
      <c r="L788" s="132"/>
      <c r="M788" s="132"/>
      <c r="N788" s="132"/>
      <c r="O788" s="138"/>
      <c r="P788" s="139"/>
    </row>
    <row r="789" spans="1:16">
      <c r="A789" s="130"/>
      <c r="C789" s="132"/>
      <c r="D789" s="132"/>
      <c r="E789" s="132"/>
      <c r="F789" s="132"/>
      <c r="G789" s="132"/>
      <c r="H789" s="133"/>
      <c r="I789" s="134"/>
      <c r="J789" s="135"/>
      <c r="K789" s="135"/>
      <c r="L789" s="132"/>
      <c r="M789" s="132"/>
      <c r="N789" s="132"/>
      <c r="O789" s="138"/>
      <c r="P789" s="139"/>
    </row>
    <row r="790" spans="1:16">
      <c r="A790" s="130"/>
      <c r="C790" s="132"/>
      <c r="D790" s="132"/>
      <c r="E790" s="132"/>
      <c r="F790" s="132"/>
      <c r="G790" s="132"/>
      <c r="H790" s="133"/>
      <c r="I790" s="134"/>
      <c r="J790" s="135"/>
      <c r="K790" s="135"/>
      <c r="L790" s="132"/>
      <c r="M790" s="132"/>
      <c r="N790" s="132"/>
      <c r="O790" s="138"/>
      <c r="P790" s="139"/>
    </row>
    <row r="791" spans="1:16">
      <c r="A791" s="130"/>
      <c r="C791" s="132"/>
      <c r="D791" s="132"/>
      <c r="E791" s="132"/>
      <c r="F791" s="132"/>
      <c r="G791" s="132"/>
      <c r="H791" s="133"/>
      <c r="I791" s="134"/>
      <c r="J791" s="135"/>
      <c r="K791" s="135"/>
      <c r="L791" s="132"/>
      <c r="M791" s="132"/>
      <c r="N791" s="132"/>
      <c r="O791" s="138"/>
      <c r="P791" s="139"/>
    </row>
    <row r="792" spans="1:16">
      <c r="A792" s="130"/>
      <c r="C792" s="132"/>
      <c r="D792" s="132"/>
      <c r="E792" s="132"/>
      <c r="F792" s="132"/>
      <c r="G792" s="132"/>
      <c r="H792" s="133"/>
      <c r="I792" s="134"/>
      <c r="J792" s="135"/>
      <c r="K792" s="135"/>
      <c r="L792" s="132"/>
      <c r="M792" s="132"/>
      <c r="N792" s="132"/>
      <c r="O792" s="138"/>
      <c r="P792" s="139"/>
    </row>
    <row r="793" spans="1:16">
      <c r="A793" s="130"/>
      <c r="C793" s="132"/>
      <c r="D793" s="132"/>
      <c r="E793" s="132"/>
      <c r="F793" s="132"/>
      <c r="G793" s="132"/>
      <c r="H793" s="133"/>
      <c r="I793" s="134"/>
      <c r="J793" s="135"/>
      <c r="K793" s="135"/>
      <c r="L793" s="132"/>
      <c r="M793" s="132"/>
      <c r="N793" s="132"/>
      <c r="O793" s="138"/>
      <c r="P793" s="139"/>
    </row>
    <row r="794" spans="1:16">
      <c r="A794" s="130"/>
      <c r="C794" s="132"/>
      <c r="D794" s="132"/>
      <c r="E794" s="132"/>
      <c r="F794" s="132"/>
      <c r="G794" s="132"/>
      <c r="H794" s="133"/>
      <c r="I794" s="134"/>
      <c r="J794" s="135"/>
      <c r="K794" s="135"/>
      <c r="L794" s="132"/>
      <c r="M794" s="132"/>
      <c r="N794" s="132"/>
      <c r="O794" s="138"/>
      <c r="P794" s="139"/>
    </row>
    <row r="795" spans="1:16">
      <c r="A795" s="130"/>
      <c r="C795" s="132"/>
      <c r="D795" s="132"/>
      <c r="E795" s="132"/>
      <c r="F795" s="132"/>
      <c r="G795" s="132"/>
      <c r="H795" s="133"/>
      <c r="I795" s="134"/>
      <c r="J795" s="135"/>
      <c r="K795" s="135"/>
      <c r="L795" s="132"/>
      <c r="M795" s="132"/>
      <c r="N795" s="132"/>
      <c r="O795" s="138"/>
      <c r="P795" s="139"/>
    </row>
    <row r="796" spans="1:16">
      <c r="A796" s="130"/>
      <c r="C796" s="132"/>
      <c r="D796" s="132"/>
      <c r="E796" s="132"/>
      <c r="F796" s="132"/>
      <c r="G796" s="132"/>
      <c r="H796" s="133"/>
      <c r="I796" s="134"/>
      <c r="J796" s="135"/>
      <c r="K796" s="135"/>
      <c r="L796" s="132"/>
      <c r="M796" s="132"/>
      <c r="N796" s="132"/>
      <c r="O796" s="138"/>
      <c r="P796" s="139"/>
    </row>
    <row r="797" spans="1:16">
      <c r="A797" s="130"/>
      <c r="C797" s="132"/>
      <c r="D797" s="132"/>
      <c r="E797" s="132"/>
      <c r="F797" s="132"/>
      <c r="G797" s="132"/>
      <c r="H797" s="133"/>
      <c r="I797" s="134"/>
      <c r="J797" s="135"/>
      <c r="K797" s="135"/>
      <c r="L797" s="132"/>
      <c r="M797" s="132"/>
      <c r="N797" s="132"/>
      <c r="O797" s="138"/>
      <c r="P797" s="139"/>
    </row>
    <row r="798" spans="1:16">
      <c r="A798" s="130"/>
      <c r="C798" s="132"/>
      <c r="D798" s="132"/>
      <c r="E798" s="132"/>
      <c r="F798" s="132"/>
      <c r="G798" s="132"/>
      <c r="H798" s="133"/>
      <c r="I798" s="134"/>
      <c r="J798" s="135"/>
      <c r="K798" s="135"/>
      <c r="L798" s="132"/>
      <c r="M798" s="132"/>
      <c r="N798" s="132"/>
      <c r="O798" s="138"/>
      <c r="P798" s="139"/>
    </row>
    <row r="799" spans="1:16">
      <c r="A799" s="130"/>
      <c r="C799" s="132"/>
      <c r="D799" s="132"/>
      <c r="E799" s="132"/>
      <c r="F799" s="132"/>
      <c r="G799" s="132"/>
      <c r="H799" s="133"/>
      <c r="I799" s="134"/>
      <c r="J799" s="135"/>
      <c r="K799" s="135"/>
      <c r="L799" s="132"/>
      <c r="M799" s="132"/>
      <c r="N799" s="132"/>
      <c r="O799" s="138"/>
      <c r="P799" s="139"/>
    </row>
    <row r="800" spans="1:16">
      <c r="A800" s="130"/>
      <c r="C800" s="132"/>
      <c r="D800" s="132"/>
      <c r="E800" s="132"/>
      <c r="F800" s="132"/>
      <c r="G800" s="132"/>
      <c r="H800" s="133"/>
      <c r="I800" s="134"/>
      <c r="J800" s="135"/>
      <c r="K800" s="135"/>
      <c r="L800" s="132"/>
      <c r="M800" s="132"/>
      <c r="N800" s="132"/>
      <c r="O800" s="138"/>
      <c r="P800" s="139"/>
    </row>
    <row r="801" spans="1:16">
      <c r="A801" s="130"/>
      <c r="C801" s="132"/>
      <c r="D801" s="132"/>
      <c r="E801" s="132"/>
      <c r="F801" s="132"/>
      <c r="G801" s="132"/>
      <c r="H801" s="133"/>
      <c r="I801" s="134"/>
      <c r="J801" s="135"/>
      <c r="K801" s="135"/>
      <c r="L801" s="132"/>
      <c r="M801" s="132"/>
      <c r="N801" s="132"/>
      <c r="O801" s="138"/>
      <c r="P801" s="139"/>
    </row>
    <row r="802" spans="1:16">
      <c r="A802" s="130"/>
      <c r="C802" s="132"/>
      <c r="D802" s="132"/>
      <c r="E802" s="132"/>
      <c r="F802" s="132"/>
      <c r="G802" s="132"/>
      <c r="H802" s="133"/>
      <c r="I802" s="134"/>
      <c r="J802" s="135"/>
      <c r="K802" s="135"/>
      <c r="L802" s="132"/>
      <c r="M802" s="132"/>
      <c r="N802" s="132"/>
      <c r="O802" s="138"/>
      <c r="P802" s="139"/>
    </row>
    <row r="803" spans="1:16">
      <c r="A803" s="130"/>
      <c r="C803" s="132"/>
      <c r="D803" s="132"/>
      <c r="E803" s="132"/>
      <c r="F803" s="132"/>
      <c r="G803" s="132"/>
      <c r="H803" s="133"/>
      <c r="I803" s="134"/>
      <c r="J803" s="135"/>
      <c r="K803" s="135"/>
      <c r="L803" s="132"/>
      <c r="M803" s="132"/>
      <c r="N803" s="132"/>
      <c r="O803" s="138"/>
      <c r="P803" s="139"/>
    </row>
    <row r="804" spans="1:16">
      <c r="A804" s="130"/>
      <c r="C804" s="132"/>
      <c r="D804" s="132"/>
      <c r="E804" s="132"/>
      <c r="F804" s="132"/>
      <c r="G804" s="132"/>
      <c r="H804" s="133"/>
      <c r="I804" s="134"/>
      <c r="J804" s="135"/>
      <c r="K804" s="135"/>
      <c r="L804" s="132"/>
      <c r="M804" s="132"/>
      <c r="N804" s="132"/>
      <c r="O804" s="138"/>
      <c r="P804" s="139"/>
    </row>
    <row r="805" spans="1:16">
      <c r="A805" s="130"/>
      <c r="C805" s="132"/>
      <c r="D805" s="132"/>
      <c r="E805" s="132"/>
      <c r="F805" s="132"/>
      <c r="G805" s="132"/>
      <c r="H805" s="133"/>
      <c r="I805" s="134"/>
      <c r="J805" s="135"/>
      <c r="K805" s="135"/>
      <c r="L805" s="132"/>
      <c r="M805" s="132"/>
      <c r="N805" s="132"/>
      <c r="O805" s="138"/>
      <c r="P805" s="139"/>
    </row>
    <row r="806" spans="1:16">
      <c r="A806" s="130"/>
      <c r="C806" s="132"/>
      <c r="D806" s="132"/>
      <c r="E806" s="132"/>
      <c r="F806" s="132"/>
      <c r="G806" s="132"/>
      <c r="H806" s="133"/>
      <c r="I806" s="134"/>
      <c r="J806" s="135"/>
      <c r="K806" s="135"/>
      <c r="L806" s="132"/>
      <c r="M806" s="132"/>
      <c r="N806" s="132"/>
      <c r="O806" s="138"/>
      <c r="P806" s="139"/>
    </row>
    <row r="807" spans="1:16">
      <c r="A807" s="130"/>
      <c r="C807" s="132"/>
      <c r="D807" s="132"/>
      <c r="E807" s="132"/>
      <c r="F807" s="132"/>
      <c r="G807" s="132"/>
      <c r="H807" s="133"/>
      <c r="I807" s="134"/>
      <c r="J807" s="135"/>
      <c r="K807" s="135"/>
      <c r="L807" s="132"/>
      <c r="M807" s="132"/>
      <c r="N807" s="132"/>
      <c r="O807" s="138"/>
      <c r="P807" s="139"/>
    </row>
    <row r="808" spans="1:16">
      <c r="A808" s="130"/>
      <c r="C808" s="132"/>
      <c r="D808" s="132"/>
      <c r="E808" s="132"/>
      <c r="F808" s="132"/>
      <c r="G808" s="132"/>
      <c r="H808" s="133"/>
      <c r="I808" s="134"/>
      <c r="J808" s="135"/>
      <c r="K808" s="135"/>
      <c r="L808" s="132"/>
      <c r="M808" s="132"/>
      <c r="N808" s="132"/>
      <c r="O808" s="138"/>
      <c r="P808" s="139"/>
    </row>
    <row r="809" spans="1:16">
      <c r="A809" s="130"/>
      <c r="C809" s="132"/>
      <c r="D809" s="132"/>
      <c r="E809" s="132"/>
      <c r="F809" s="132"/>
      <c r="G809" s="132"/>
      <c r="H809" s="133"/>
      <c r="I809" s="134"/>
      <c r="J809" s="135"/>
      <c r="K809" s="135"/>
      <c r="L809" s="132"/>
      <c r="M809" s="132"/>
      <c r="N809" s="132"/>
      <c r="O809" s="138"/>
      <c r="P809" s="139"/>
    </row>
    <row r="810" spans="1:16">
      <c r="A810" s="130"/>
      <c r="C810" s="132"/>
      <c r="D810" s="132"/>
      <c r="E810" s="132"/>
      <c r="F810" s="132"/>
      <c r="G810" s="132"/>
      <c r="H810" s="133"/>
      <c r="I810" s="134"/>
      <c r="J810" s="135"/>
      <c r="K810" s="135"/>
      <c r="L810" s="132"/>
      <c r="M810" s="132"/>
      <c r="N810" s="132"/>
      <c r="O810" s="138"/>
      <c r="P810" s="139"/>
    </row>
    <row r="811" spans="1:16">
      <c r="A811" s="130"/>
      <c r="C811" s="132"/>
      <c r="D811" s="132"/>
      <c r="E811" s="132"/>
      <c r="F811" s="132"/>
      <c r="G811" s="132"/>
      <c r="H811" s="133"/>
      <c r="I811" s="134"/>
      <c r="J811" s="135"/>
      <c r="K811" s="135"/>
      <c r="L811" s="132"/>
      <c r="M811" s="132"/>
      <c r="N811" s="132"/>
      <c r="O811" s="138"/>
      <c r="P811" s="139"/>
    </row>
    <row r="812" spans="1:16">
      <c r="A812" s="130"/>
      <c r="C812" s="132"/>
      <c r="D812" s="132"/>
      <c r="E812" s="132"/>
      <c r="F812" s="132"/>
      <c r="G812" s="132"/>
      <c r="H812" s="133"/>
      <c r="I812" s="134"/>
      <c r="J812" s="135"/>
      <c r="K812" s="135"/>
      <c r="L812" s="132"/>
      <c r="M812" s="132"/>
      <c r="N812" s="132"/>
      <c r="O812" s="138"/>
      <c r="P812" s="139"/>
    </row>
    <row r="813" spans="1:16">
      <c r="A813" s="130"/>
      <c r="C813" s="132"/>
      <c r="D813" s="132"/>
      <c r="E813" s="132"/>
      <c r="F813" s="132"/>
      <c r="G813" s="132"/>
      <c r="H813" s="133"/>
      <c r="I813" s="134"/>
      <c r="J813" s="135"/>
      <c r="K813" s="135"/>
      <c r="L813" s="132"/>
      <c r="M813" s="132"/>
      <c r="N813" s="132"/>
      <c r="O813" s="138"/>
      <c r="P813" s="139"/>
    </row>
    <row r="814" spans="1:16">
      <c r="A814" s="130"/>
      <c r="C814" s="132"/>
      <c r="D814" s="132"/>
      <c r="E814" s="132"/>
      <c r="F814" s="132"/>
      <c r="G814" s="132"/>
      <c r="H814" s="133"/>
      <c r="I814" s="134"/>
      <c r="J814" s="135"/>
      <c r="K814" s="135"/>
      <c r="L814" s="132"/>
      <c r="M814" s="132"/>
      <c r="N814" s="132"/>
      <c r="O814" s="138"/>
      <c r="P814" s="139"/>
    </row>
    <row r="815" spans="1:16">
      <c r="A815" s="130"/>
      <c r="C815" s="132"/>
      <c r="D815" s="132"/>
      <c r="E815" s="132"/>
      <c r="F815" s="132"/>
      <c r="G815" s="132"/>
      <c r="H815" s="133"/>
      <c r="I815" s="134"/>
      <c r="J815" s="135"/>
      <c r="K815" s="135"/>
      <c r="L815" s="132"/>
      <c r="M815" s="132"/>
      <c r="N815" s="132"/>
      <c r="O815" s="138"/>
      <c r="P815" s="139"/>
    </row>
    <row r="816" spans="1:16">
      <c r="A816" s="130"/>
      <c r="C816" s="132"/>
      <c r="D816" s="132"/>
      <c r="E816" s="132"/>
      <c r="F816" s="132"/>
      <c r="G816" s="132"/>
      <c r="H816" s="133"/>
      <c r="I816" s="134"/>
      <c r="J816" s="135"/>
      <c r="K816" s="135"/>
      <c r="L816" s="132"/>
      <c r="M816" s="132"/>
      <c r="N816" s="132"/>
      <c r="O816" s="138"/>
      <c r="P816" s="139"/>
    </row>
    <row r="817" spans="1:16">
      <c r="A817" s="130"/>
      <c r="C817" s="132"/>
      <c r="D817" s="132"/>
      <c r="E817" s="132"/>
      <c r="F817" s="132"/>
      <c r="G817" s="132"/>
      <c r="H817" s="133"/>
      <c r="I817" s="134"/>
      <c r="J817" s="135"/>
      <c r="K817" s="135"/>
      <c r="L817" s="132"/>
      <c r="M817" s="132"/>
      <c r="N817" s="132"/>
      <c r="O817" s="138"/>
      <c r="P817" s="139"/>
    </row>
    <row r="818" spans="1:16">
      <c r="A818" s="130"/>
      <c r="C818" s="132"/>
      <c r="D818" s="132"/>
      <c r="E818" s="132"/>
      <c r="F818" s="132"/>
      <c r="G818" s="132"/>
      <c r="H818" s="133"/>
      <c r="I818" s="134"/>
      <c r="J818" s="135"/>
      <c r="K818" s="135"/>
      <c r="L818" s="132"/>
      <c r="M818" s="132"/>
      <c r="N818" s="132"/>
      <c r="O818" s="138"/>
      <c r="P818" s="139"/>
    </row>
    <row r="819" spans="1:16">
      <c r="A819" s="130"/>
      <c r="C819" s="132"/>
      <c r="D819" s="132"/>
      <c r="E819" s="132"/>
      <c r="F819" s="132"/>
      <c r="G819" s="132"/>
      <c r="H819" s="133"/>
      <c r="I819" s="134"/>
      <c r="J819" s="135"/>
      <c r="K819" s="135"/>
      <c r="L819" s="132"/>
      <c r="M819" s="132"/>
      <c r="N819" s="132"/>
      <c r="O819" s="138"/>
      <c r="P819" s="139"/>
    </row>
    <row r="820" spans="1:16">
      <c r="A820" s="130"/>
      <c r="C820" s="132"/>
      <c r="D820" s="132"/>
      <c r="E820" s="132"/>
      <c r="F820" s="132"/>
      <c r="G820" s="132"/>
      <c r="H820" s="133"/>
      <c r="I820" s="134"/>
      <c r="J820" s="135"/>
      <c r="K820" s="135"/>
      <c r="L820" s="132"/>
      <c r="M820" s="132"/>
      <c r="N820" s="132"/>
      <c r="O820" s="138"/>
      <c r="P820" s="139"/>
    </row>
    <row r="821" spans="1:16">
      <c r="A821" s="130"/>
      <c r="C821" s="132"/>
      <c r="D821" s="132"/>
      <c r="E821" s="132"/>
      <c r="F821" s="132"/>
      <c r="G821" s="132"/>
      <c r="H821" s="133"/>
      <c r="I821" s="134"/>
      <c r="J821" s="135"/>
      <c r="K821" s="135"/>
      <c r="L821" s="132"/>
      <c r="M821" s="132"/>
      <c r="N821" s="132"/>
      <c r="O821" s="138"/>
      <c r="P821" s="139"/>
    </row>
    <row r="822" spans="1:16">
      <c r="A822" s="130"/>
      <c r="C822" s="132"/>
      <c r="D822" s="132"/>
      <c r="E822" s="132"/>
      <c r="F822" s="132"/>
      <c r="G822" s="132"/>
      <c r="H822" s="133"/>
      <c r="I822" s="134"/>
      <c r="J822" s="135"/>
      <c r="K822" s="135"/>
      <c r="L822" s="132"/>
      <c r="M822" s="132"/>
      <c r="N822" s="132"/>
      <c r="O822" s="138"/>
      <c r="P822" s="139"/>
    </row>
    <row r="823" spans="1:16">
      <c r="A823" s="130"/>
      <c r="C823" s="132"/>
      <c r="D823" s="132"/>
      <c r="E823" s="132"/>
      <c r="F823" s="132"/>
      <c r="G823" s="132"/>
      <c r="H823" s="133"/>
      <c r="I823" s="134"/>
      <c r="J823" s="135"/>
      <c r="K823" s="135"/>
      <c r="L823" s="132"/>
      <c r="M823" s="132"/>
      <c r="N823" s="132"/>
      <c r="O823" s="138"/>
      <c r="P823" s="139"/>
    </row>
    <row r="824" spans="1:16">
      <c r="A824" s="130"/>
      <c r="C824" s="132"/>
      <c r="D824" s="132"/>
      <c r="E824" s="132"/>
      <c r="F824" s="132"/>
      <c r="G824" s="132"/>
      <c r="H824" s="133"/>
      <c r="I824" s="134"/>
      <c r="J824" s="135"/>
      <c r="K824" s="135"/>
      <c r="L824" s="132"/>
      <c r="M824" s="132"/>
      <c r="N824" s="132"/>
      <c r="O824" s="138"/>
      <c r="P824" s="139"/>
    </row>
    <row r="825" spans="1:16">
      <c r="A825" s="130"/>
      <c r="C825" s="132"/>
      <c r="D825" s="132"/>
      <c r="E825" s="132"/>
      <c r="F825" s="132"/>
      <c r="G825" s="132"/>
      <c r="H825" s="133"/>
      <c r="I825" s="134"/>
      <c r="J825" s="135"/>
      <c r="K825" s="135"/>
      <c r="L825" s="132"/>
      <c r="M825" s="132"/>
      <c r="N825" s="132"/>
      <c r="O825" s="138"/>
      <c r="P825" s="139"/>
    </row>
    <row r="826" spans="1:16">
      <c r="A826" s="130"/>
      <c r="C826" s="132"/>
      <c r="D826" s="132"/>
      <c r="E826" s="132"/>
      <c r="F826" s="132"/>
      <c r="G826" s="132"/>
      <c r="H826" s="133"/>
      <c r="I826" s="134"/>
      <c r="J826" s="135"/>
      <c r="K826" s="135"/>
      <c r="L826" s="132"/>
      <c r="M826" s="132"/>
      <c r="N826" s="132"/>
      <c r="O826" s="138"/>
      <c r="P826" s="139"/>
    </row>
    <row r="827" spans="1:16">
      <c r="A827" s="130"/>
      <c r="C827" s="132"/>
      <c r="D827" s="132"/>
      <c r="E827" s="132"/>
      <c r="F827" s="132"/>
      <c r="G827" s="132"/>
      <c r="H827" s="133"/>
      <c r="I827" s="134"/>
      <c r="J827" s="135"/>
      <c r="K827" s="135"/>
      <c r="L827" s="132"/>
      <c r="M827" s="132"/>
      <c r="N827" s="132"/>
      <c r="O827" s="138"/>
      <c r="P827" s="139"/>
    </row>
    <row r="828" spans="1:16">
      <c r="A828" s="130"/>
      <c r="C828" s="132"/>
      <c r="D828" s="132"/>
      <c r="E828" s="132"/>
      <c r="F828" s="132"/>
      <c r="G828" s="132"/>
      <c r="H828" s="133"/>
      <c r="I828" s="134"/>
      <c r="J828" s="135"/>
      <c r="K828" s="135"/>
      <c r="L828" s="132"/>
      <c r="M828" s="132"/>
      <c r="N828" s="132"/>
      <c r="O828" s="138"/>
      <c r="P828" s="139"/>
    </row>
    <row r="829" spans="1:16">
      <c r="A829" s="130"/>
      <c r="C829" s="132"/>
      <c r="D829" s="132"/>
      <c r="E829" s="132"/>
      <c r="F829" s="132"/>
      <c r="G829" s="132"/>
      <c r="H829" s="133"/>
      <c r="I829" s="134"/>
      <c r="J829" s="135"/>
      <c r="K829" s="135"/>
      <c r="L829" s="132"/>
      <c r="M829" s="132"/>
      <c r="N829" s="132"/>
      <c r="O829" s="138"/>
      <c r="P829" s="139"/>
    </row>
    <row r="830" spans="1:16">
      <c r="A830" s="130"/>
      <c r="C830" s="132"/>
      <c r="D830" s="132"/>
      <c r="E830" s="132"/>
      <c r="F830" s="132"/>
      <c r="G830" s="132"/>
      <c r="H830" s="133"/>
      <c r="I830" s="134"/>
      <c r="J830" s="135"/>
      <c r="K830" s="135"/>
      <c r="L830" s="132"/>
      <c r="M830" s="132"/>
      <c r="N830" s="132"/>
      <c r="O830" s="138"/>
      <c r="P830" s="139"/>
    </row>
    <row r="831" spans="1:16">
      <c r="A831" s="130"/>
      <c r="C831" s="132"/>
      <c r="D831" s="132"/>
      <c r="E831" s="132"/>
      <c r="F831" s="132"/>
      <c r="G831" s="132"/>
      <c r="H831" s="133"/>
      <c r="I831" s="134"/>
      <c r="J831" s="135"/>
      <c r="K831" s="135"/>
      <c r="L831" s="132"/>
      <c r="M831" s="132"/>
      <c r="N831" s="132"/>
      <c r="O831" s="138"/>
      <c r="P831" s="139"/>
    </row>
    <row r="832" spans="1:16">
      <c r="A832" s="130"/>
      <c r="C832" s="132"/>
      <c r="D832" s="132"/>
      <c r="E832" s="132"/>
      <c r="F832" s="132"/>
      <c r="G832" s="132"/>
      <c r="H832" s="133"/>
      <c r="I832" s="134"/>
      <c r="J832" s="135"/>
      <c r="K832" s="135"/>
      <c r="L832" s="132"/>
      <c r="M832" s="132"/>
      <c r="N832" s="132"/>
      <c r="O832" s="138"/>
      <c r="P832" s="139"/>
    </row>
    <row r="833" spans="1:16">
      <c r="A833" s="130"/>
      <c r="C833" s="132"/>
      <c r="D833" s="132"/>
      <c r="E833" s="132"/>
      <c r="F833" s="132"/>
      <c r="G833" s="132"/>
      <c r="H833" s="133"/>
      <c r="I833" s="134"/>
      <c r="J833" s="135"/>
      <c r="K833" s="135"/>
      <c r="L833" s="132"/>
      <c r="M833" s="132"/>
      <c r="N833" s="132"/>
      <c r="O833" s="138"/>
      <c r="P833" s="139"/>
    </row>
    <row r="834" spans="1:16">
      <c r="A834" s="130"/>
      <c r="C834" s="132"/>
      <c r="D834" s="132"/>
      <c r="E834" s="132"/>
      <c r="F834" s="132"/>
      <c r="G834" s="132"/>
      <c r="H834" s="133"/>
      <c r="I834" s="134"/>
      <c r="J834" s="135"/>
      <c r="K834" s="135"/>
      <c r="L834" s="132"/>
      <c r="M834" s="132"/>
      <c r="N834" s="132"/>
      <c r="O834" s="138"/>
      <c r="P834" s="139"/>
    </row>
    <row r="835" spans="1:16">
      <c r="A835" s="130"/>
      <c r="C835" s="132"/>
      <c r="D835" s="132"/>
      <c r="E835" s="132"/>
      <c r="F835" s="132"/>
      <c r="G835" s="132"/>
      <c r="H835" s="133"/>
      <c r="I835" s="134"/>
      <c r="J835" s="135"/>
      <c r="K835" s="135"/>
      <c r="L835" s="132"/>
      <c r="M835" s="132"/>
      <c r="N835" s="132"/>
      <c r="O835" s="138"/>
      <c r="P835" s="139"/>
    </row>
    <row r="836" spans="1:16">
      <c r="A836" s="130"/>
      <c r="C836" s="132"/>
      <c r="D836" s="132"/>
      <c r="E836" s="132"/>
      <c r="F836" s="132"/>
      <c r="G836" s="132"/>
      <c r="H836" s="133"/>
      <c r="I836" s="134"/>
      <c r="J836" s="135"/>
      <c r="K836" s="135"/>
      <c r="L836" s="132"/>
      <c r="M836" s="132"/>
      <c r="N836" s="132"/>
      <c r="O836" s="138"/>
      <c r="P836" s="139"/>
    </row>
    <row r="837" spans="1:16">
      <c r="A837" s="130"/>
      <c r="C837" s="132"/>
      <c r="D837" s="132"/>
      <c r="E837" s="132"/>
      <c r="F837" s="132"/>
      <c r="G837" s="132"/>
      <c r="H837" s="133"/>
      <c r="I837" s="134"/>
      <c r="J837" s="135"/>
      <c r="K837" s="135"/>
      <c r="L837" s="132"/>
      <c r="M837" s="132"/>
      <c r="N837" s="132"/>
      <c r="O837" s="138"/>
      <c r="P837" s="139"/>
    </row>
    <row r="838" spans="1:16">
      <c r="A838" s="130"/>
      <c r="C838" s="132"/>
      <c r="D838" s="132"/>
      <c r="E838" s="132"/>
      <c r="F838" s="132"/>
      <c r="G838" s="132"/>
      <c r="H838" s="133"/>
      <c r="I838" s="134"/>
      <c r="J838" s="135"/>
      <c r="K838" s="135"/>
      <c r="L838" s="132"/>
      <c r="M838" s="132"/>
      <c r="N838" s="132"/>
      <c r="O838" s="138"/>
      <c r="P838" s="139"/>
    </row>
    <row r="839" spans="1:16">
      <c r="A839" s="130"/>
      <c r="C839" s="132"/>
      <c r="D839" s="132"/>
      <c r="E839" s="132"/>
      <c r="F839" s="132"/>
      <c r="G839" s="132"/>
      <c r="H839" s="133"/>
      <c r="I839" s="134"/>
      <c r="J839" s="135"/>
      <c r="K839" s="135"/>
      <c r="L839" s="132"/>
      <c r="M839" s="132"/>
      <c r="N839" s="132"/>
      <c r="O839" s="138"/>
      <c r="P839" s="139"/>
    </row>
    <row r="840" spans="1:16">
      <c r="A840" s="130"/>
      <c r="C840" s="132"/>
      <c r="D840" s="132"/>
      <c r="E840" s="132"/>
      <c r="F840" s="132"/>
      <c r="G840" s="132"/>
      <c r="H840" s="133"/>
      <c r="I840" s="134"/>
      <c r="J840" s="135"/>
      <c r="K840" s="135"/>
      <c r="L840" s="132"/>
      <c r="M840" s="132"/>
      <c r="N840" s="132"/>
      <c r="O840" s="138"/>
      <c r="P840" s="139"/>
    </row>
    <row r="841" spans="1:16">
      <c r="A841" s="130"/>
      <c r="C841" s="132"/>
      <c r="D841" s="132"/>
      <c r="E841" s="132"/>
      <c r="F841" s="132"/>
      <c r="G841" s="132"/>
      <c r="H841" s="133"/>
      <c r="I841" s="134"/>
      <c r="J841" s="135"/>
      <c r="K841" s="135"/>
      <c r="L841" s="132"/>
      <c r="M841" s="132"/>
      <c r="N841" s="132"/>
      <c r="O841" s="138"/>
      <c r="P841" s="139"/>
    </row>
    <row r="842" spans="1:16">
      <c r="A842" s="130"/>
      <c r="C842" s="132"/>
      <c r="D842" s="132"/>
      <c r="E842" s="132"/>
      <c r="F842" s="132"/>
      <c r="G842" s="132"/>
      <c r="H842" s="133"/>
      <c r="I842" s="134"/>
      <c r="J842" s="135"/>
      <c r="K842" s="135"/>
      <c r="L842" s="132"/>
      <c r="M842" s="132"/>
      <c r="N842" s="132"/>
      <c r="O842" s="138"/>
      <c r="P842" s="139"/>
    </row>
    <row r="843" spans="1:16">
      <c r="A843" s="130"/>
      <c r="C843" s="132"/>
      <c r="D843" s="132"/>
      <c r="E843" s="132"/>
      <c r="F843" s="132"/>
      <c r="G843" s="132"/>
      <c r="H843" s="133"/>
      <c r="I843" s="134"/>
      <c r="J843" s="135"/>
      <c r="K843" s="135"/>
      <c r="L843" s="132"/>
      <c r="M843" s="132"/>
      <c r="N843" s="132"/>
      <c r="O843" s="138"/>
      <c r="P843" s="139"/>
    </row>
    <row r="844" spans="1:16">
      <c r="A844" s="130"/>
      <c r="C844" s="132"/>
      <c r="D844" s="132"/>
      <c r="E844" s="132"/>
      <c r="F844" s="132"/>
      <c r="G844" s="132"/>
      <c r="H844" s="133"/>
      <c r="I844" s="134"/>
      <c r="J844" s="135"/>
      <c r="K844" s="135"/>
      <c r="L844" s="132"/>
      <c r="M844" s="132"/>
      <c r="N844" s="132"/>
      <c r="O844" s="138"/>
      <c r="P844" s="139"/>
    </row>
    <row r="845" spans="1:16">
      <c r="A845" s="130"/>
      <c r="C845" s="132"/>
      <c r="D845" s="132"/>
      <c r="E845" s="132"/>
      <c r="F845" s="132"/>
      <c r="G845" s="132"/>
      <c r="H845" s="133"/>
      <c r="I845" s="134"/>
      <c r="J845" s="135"/>
      <c r="K845" s="135"/>
      <c r="L845" s="132"/>
      <c r="M845" s="132"/>
      <c r="N845" s="132"/>
      <c r="O845" s="138"/>
      <c r="P845" s="139"/>
    </row>
    <row r="846" spans="1:16">
      <c r="A846" s="130"/>
      <c r="C846" s="132"/>
      <c r="D846" s="132"/>
      <c r="E846" s="132"/>
      <c r="F846" s="132"/>
      <c r="G846" s="132"/>
      <c r="H846" s="133"/>
      <c r="I846" s="134"/>
      <c r="J846" s="135"/>
      <c r="K846" s="135"/>
      <c r="L846" s="132"/>
      <c r="M846" s="132"/>
      <c r="N846" s="132"/>
      <c r="O846" s="138"/>
      <c r="P846" s="139"/>
    </row>
    <row r="847" spans="1:16">
      <c r="A847" s="130"/>
      <c r="C847" s="132"/>
      <c r="D847" s="132"/>
      <c r="E847" s="132"/>
      <c r="F847" s="132"/>
      <c r="G847" s="132"/>
      <c r="H847" s="133"/>
      <c r="I847" s="134"/>
      <c r="J847" s="135"/>
      <c r="K847" s="135"/>
      <c r="L847" s="132"/>
      <c r="M847" s="132"/>
      <c r="N847" s="132"/>
      <c r="O847" s="138"/>
      <c r="P847" s="139"/>
    </row>
    <row r="848" spans="1:16">
      <c r="A848" s="130"/>
      <c r="C848" s="132"/>
      <c r="D848" s="132"/>
      <c r="E848" s="132"/>
      <c r="F848" s="132"/>
      <c r="G848" s="132"/>
      <c r="H848" s="133"/>
      <c r="I848" s="134"/>
      <c r="J848" s="135"/>
      <c r="K848" s="135"/>
      <c r="L848" s="132"/>
      <c r="M848" s="132"/>
      <c r="N848" s="132"/>
      <c r="O848" s="138"/>
      <c r="P848" s="139"/>
    </row>
    <row r="849" spans="1:16">
      <c r="A849" s="130"/>
      <c r="C849" s="132"/>
      <c r="D849" s="132"/>
      <c r="E849" s="132"/>
      <c r="F849" s="132"/>
      <c r="G849" s="132"/>
      <c r="H849" s="133"/>
      <c r="I849" s="134"/>
      <c r="J849" s="135"/>
      <c r="K849" s="135"/>
      <c r="L849" s="132"/>
      <c r="M849" s="132"/>
      <c r="N849" s="132"/>
      <c r="O849" s="138"/>
      <c r="P849" s="139"/>
    </row>
    <row r="850" spans="1:16">
      <c r="A850" s="130"/>
      <c r="C850" s="132"/>
      <c r="D850" s="132"/>
      <c r="E850" s="132"/>
      <c r="F850" s="132"/>
      <c r="G850" s="132"/>
      <c r="H850" s="133"/>
      <c r="I850" s="134"/>
      <c r="J850" s="135"/>
      <c r="K850" s="135"/>
      <c r="L850" s="132"/>
      <c r="M850" s="132"/>
      <c r="N850" s="132"/>
      <c r="O850" s="138"/>
      <c r="P850" s="139"/>
    </row>
    <row r="851" spans="1:16">
      <c r="A851" s="130"/>
      <c r="C851" s="132"/>
      <c r="D851" s="132"/>
      <c r="E851" s="132"/>
      <c r="F851" s="132"/>
      <c r="G851" s="132"/>
      <c r="H851" s="133"/>
      <c r="I851" s="134"/>
      <c r="J851" s="135"/>
      <c r="K851" s="135"/>
      <c r="L851" s="132"/>
      <c r="M851" s="132"/>
      <c r="N851" s="132"/>
      <c r="O851" s="138"/>
      <c r="P851" s="139"/>
    </row>
    <row r="852" spans="1:16">
      <c r="A852" s="130"/>
      <c r="C852" s="132"/>
      <c r="D852" s="132"/>
      <c r="E852" s="132"/>
      <c r="F852" s="132"/>
      <c r="G852" s="132"/>
      <c r="H852" s="133"/>
      <c r="I852" s="134"/>
      <c r="J852" s="135"/>
      <c r="K852" s="135"/>
      <c r="L852" s="132"/>
      <c r="M852" s="132"/>
      <c r="N852" s="132"/>
      <c r="O852" s="138"/>
      <c r="P852" s="139"/>
    </row>
    <row r="853" spans="1:16">
      <c r="A853" s="130"/>
      <c r="C853" s="132"/>
      <c r="D853" s="132"/>
      <c r="E853" s="132"/>
      <c r="F853" s="132"/>
      <c r="G853" s="132"/>
      <c r="H853" s="133"/>
      <c r="I853" s="134"/>
      <c r="J853" s="135"/>
      <c r="K853" s="135"/>
      <c r="L853" s="132"/>
      <c r="M853" s="132"/>
      <c r="N853" s="132"/>
      <c r="O853" s="138"/>
      <c r="P853" s="139"/>
    </row>
    <row r="854" spans="1:16">
      <c r="A854" s="130"/>
      <c r="C854" s="132"/>
      <c r="D854" s="132"/>
      <c r="E854" s="132"/>
      <c r="F854" s="132"/>
      <c r="G854" s="132"/>
      <c r="H854" s="133"/>
      <c r="I854" s="134"/>
      <c r="J854" s="135"/>
      <c r="K854" s="135"/>
      <c r="L854" s="132"/>
      <c r="M854" s="132"/>
      <c r="N854" s="132"/>
      <c r="O854" s="138"/>
      <c r="P854" s="139"/>
    </row>
    <row r="855" spans="1:16">
      <c r="A855" s="130"/>
      <c r="C855" s="132"/>
      <c r="D855" s="132"/>
      <c r="E855" s="132"/>
      <c r="F855" s="132"/>
      <c r="G855" s="132"/>
      <c r="H855" s="133"/>
      <c r="I855" s="134"/>
      <c r="J855" s="135"/>
      <c r="K855" s="135"/>
      <c r="L855" s="132"/>
      <c r="M855" s="132"/>
      <c r="N855" s="132"/>
      <c r="O855" s="138"/>
      <c r="P855" s="139"/>
    </row>
    <row r="856" spans="1:16">
      <c r="A856" s="130"/>
      <c r="C856" s="132"/>
      <c r="D856" s="132"/>
      <c r="E856" s="132"/>
      <c r="F856" s="132"/>
      <c r="G856" s="132"/>
      <c r="H856" s="133"/>
      <c r="I856" s="134"/>
      <c r="J856" s="135"/>
      <c r="K856" s="135"/>
      <c r="L856" s="132"/>
      <c r="M856" s="132"/>
      <c r="N856" s="132"/>
      <c r="O856" s="138"/>
      <c r="P856" s="139"/>
    </row>
    <row r="857" spans="1:16">
      <c r="A857" s="130"/>
      <c r="C857" s="132"/>
      <c r="D857" s="132"/>
      <c r="E857" s="132"/>
      <c r="F857" s="132"/>
      <c r="G857" s="132"/>
      <c r="H857" s="133"/>
      <c r="I857" s="134"/>
      <c r="J857" s="135"/>
      <c r="K857" s="135"/>
      <c r="L857" s="132"/>
      <c r="M857" s="132"/>
      <c r="N857" s="132"/>
      <c r="O857" s="138"/>
      <c r="P857" s="139"/>
    </row>
    <row r="858" spans="1:16">
      <c r="A858" s="130"/>
      <c r="C858" s="132"/>
      <c r="D858" s="132"/>
      <c r="E858" s="132"/>
      <c r="F858" s="132"/>
      <c r="G858" s="132"/>
      <c r="H858" s="133"/>
      <c r="I858" s="134"/>
      <c r="J858" s="135"/>
      <c r="K858" s="135"/>
      <c r="L858" s="132"/>
      <c r="M858" s="132"/>
      <c r="N858" s="132"/>
      <c r="O858" s="138"/>
      <c r="P858" s="139"/>
    </row>
    <row r="859" spans="1:16">
      <c r="A859" s="130"/>
      <c r="C859" s="132"/>
      <c r="D859" s="132"/>
      <c r="E859" s="132"/>
      <c r="F859" s="132"/>
      <c r="G859" s="132"/>
      <c r="H859" s="133"/>
      <c r="I859" s="134"/>
      <c r="J859" s="135"/>
      <c r="K859" s="135"/>
      <c r="L859" s="132"/>
      <c r="M859" s="132"/>
      <c r="N859" s="132"/>
      <c r="O859" s="138"/>
      <c r="P859" s="139"/>
    </row>
    <row r="860" spans="1:16">
      <c r="A860" s="130"/>
      <c r="C860" s="132"/>
      <c r="D860" s="132"/>
      <c r="E860" s="132"/>
      <c r="F860" s="132"/>
      <c r="G860" s="132"/>
      <c r="H860" s="133"/>
      <c r="I860" s="134"/>
      <c r="J860" s="135"/>
      <c r="K860" s="135"/>
      <c r="L860" s="132"/>
      <c r="M860" s="132"/>
      <c r="N860" s="132"/>
      <c r="O860" s="138"/>
      <c r="P860" s="139"/>
    </row>
    <row r="861" spans="1:16">
      <c r="A861" s="130"/>
      <c r="C861" s="132"/>
      <c r="D861" s="132"/>
      <c r="E861" s="132"/>
      <c r="F861" s="132"/>
      <c r="G861" s="132"/>
      <c r="H861" s="133"/>
      <c r="I861" s="134"/>
      <c r="J861" s="135"/>
      <c r="K861" s="135"/>
      <c r="L861" s="132"/>
      <c r="M861" s="132"/>
      <c r="N861" s="132"/>
      <c r="O861" s="138"/>
      <c r="P861" s="139"/>
    </row>
    <row r="862" spans="1:16">
      <c r="A862" s="130"/>
      <c r="C862" s="132"/>
      <c r="D862" s="132"/>
      <c r="E862" s="132"/>
      <c r="F862" s="132"/>
      <c r="G862" s="132"/>
      <c r="H862" s="133"/>
      <c r="I862" s="134"/>
      <c r="J862" s="135"/>
      <c r="K862" s="135"/>
      <c r="L862" s="132"/>
      <c r="M862" s="132"/>
      <c r="N862" s="132"/>
      <c r="O862" s="138"/>
      <c r="P862" s="139"/>
    </row>
    <row r="863" spans="1:16">
      <c r="A863" s="130"/>
      <c r="C863" s="132"/>
      <c r="D863" s="132"/>
      <c r="E863" s="132"/>
      <c r="F863" s="132"/>
      <c r="G863" s="132"/>
      <c r="H863" s="133"/>
      <c r="I863" s="134"/>
      <c r="J863" s="135"/>
      <c r="K863" s="135"/>
      <c r="L863" s="132"/>
      <c r="M863" s="132"/>
      <c r="N863" s="132"/>
      <c r="O863" s="138"/>
      <c r="P863" s="139"/>
    </row>
    <row r="864" spans="1:16">
      <c r="A864" s="130"/>
      <c r="C864" s="132"/>
      <c r="D864" s="132"/>
      <c r="E864" s="132"/>
      <c r="F864" s="132"/>
      <c r="G864" s="132"/>
      <c r="H864" s="133"/>
      <c r="I864" s="134"/>
      <c r="J864" s="135"/>
      <c r="K864" s="135"/>
      <c r="L864" s="132"/>
      <c r="M864" s="132"/>
      <c r="N864" s="132"/>
      <c r="O864" s="138"/>
      <c r="P864" s="139"/>
    </row>
    <row r="865" spans="1:16">
      <c r="A865" s="130"/>
      <c r="C865" s="132"/>
      <c r="D865" s="132"/>
      <c r="E865" s="132"/>
      <c r="F865" s="132"/>
      <c r="G865" s="132"/>
      <c r="H865" s="133"/>
      <c r="I865" s="134"/>
      <c r="J865" s="135"/>
      <c r="K865" s="135"/>
      <c r="L865" s="132"/>
      <c r="M865" s="132"/>
      <c r="N865" s="132"/>
      <c r="O865" s="138"/>
      <c r="P865" s="139"/>
    </row>
    <row r="866" spans="1:16">
      <c r="A866" s="130"/>
      <c r="C866" s="132"/>
      <c r="D866" s="132"/>
      <c r="E866" s="132"/>
      <c r="F866" s="132"/>
      <c r="G866" s="132"/>
      <c r="H866" s="133"/>
      <c r="I866" s="134"/>
      <c r="J866" s="135"/>
      <c r="K866" s="135"/>
      <c r="L866" s="132"/>
      <c r="M866" s="132"/>
      <c r="N866" s="132"/>
      <c r="O866" s="138"/>
      <c r="P866" s="139"/>
    </row>
    <row r="867" spans="1:16">
      <c r="A867" s="130"/>
      <c r="C867" s="132"/>
      <c r="D867" s="132"/>
      <c r="E867" s="132"/>
      <c r="F867" s="132"/>
      <c r="G867" s="132"/>
      <c r="H867" s="133"/>
      <c r="I867" s="134"/>
      <c r="J867" s="135"/>
      <c r="K867" s="135"/>
      <c r="L867" s="132"/>
      <c r="M867" s="132"/>
      <c r="N867" s="132"/>
      <c r="O867" s="138"/>
      <c r="P867" s="139"/>
    </row>
    <row r="868" spans="1:16">
      <c r="A868" s="130"/>
      <c r="C868" s="132"/>
      <c r="D868" s="132"/>
      <c r="E868" s="132"/>
      <c r="F868" s="132"/>
      <c r="G868" s="132"/>
      <c r="H868" s="133"/>
      <c r="I868" s="134"/>
      <c r="J868" s="135"/>
      <c r="K868" s="135"/>
      <c r="L868" s="132"/>
      <c r="M868" s="132"/>
      <c r="N868" s="132"/>
      <c r="O868" s="138"/>
      <c r="P868" s="139"/>
    </row>
    <row r="869" spans="1:16">
      <c r="A869" s="130"/>
      <c r="C869" s="132"/>
      <c r="D869" s="132"/>
      <c r="E869" s="132"/>
      <c r="F869" s="132"/>
      <c r="G869" s="132"/>
      <c r="H869" s="133"/>
      <c r="I869" s="134"/>
      <c r="J869" s="135"/>
      <c r="K869" s="135"/>
      <c r="L869" s="132"/>
      <c r="M869" s="132"/>
      <c r="N869" s="132"/>
      <c r="O869" s="138"/>
      <c r="P869" s="139"/>
    </row>
    <row r="870" spans="1:16">
      <c r="A870" s="130"/>
      <c r="C870" s="132"/>
      <c r="D870" s="132"/>
      <c r="E870" s="132"/>
      <c r="F870" s="132"/>
      <c r="G870" s="132"/>
      <c r="H870" s="133"/>
      <c r="I870" s="134"/>
      <c r="J870" s="135"/>
      <c r="K870" s="135"/>
      <c r="L870" s="132"/>
      <c r="M870" s="132"/>
      <c r="N870" s="132"/>
      <c r="O870" s="138"/>
      <c r="P870" s="139"/>
    </row>
    <row r="871" spans="1:16">
      <c r="A871" s="130"/>
      <c r="C871" s="132"/>
      <c r="D871" s="132"/>
      <c r="E871" s="132"/>
      <c r="F871" s="132"/>
      <c r="G871" s="132"/>
      <c r="H871" s="133"/>
      <c r="I871" s="134"/>
      <c r="J871" s="135"/>
      <c r="K871" s="135"/>
      <c r="L871" s="132"/>
      <c r="M871" s="132"/>
      <c r="N871" s="132"/>
      <c r="O871" s="138"/>
      <c r="P871" s="139"/>
    </row>
    <row r="872" spans="1:16">
      <c r="A872" s="130"/>
      <c r="C872" s="132"/>
      <c r="D872" s="132"/>
      <c r="E872" s="132"/>
      <c r="F872" s="132"/>
      <c r="G872" s="132"/>
      <c r="H872" s="133"/>
      <c r="I872" s="134"/>
      <c r="J872" s="135"/>
      <c r="K872" s="135"/>
      <c r="L872" s="132"/>
      <c r="M872" s="132"/>
      <c r="N872" s="132"/>
      <c r="O872" s="138"/>
      <c r="P872" s="139"/>
    </row>
    <row r="873" spans="1:16">
      <c r="A873" s="130"/>
      <c r="C873" s="132"/>
      <c r="D873" s="132"/>
      <c r="E873" s="132"/>
      <c r="F873" s="132"/>
      <c r="G873" s="132"/>
      <c r="H873" s="133"/>
      <c r="I873" s="134"/>
      <c r="J873" s="135"/>
      <c r="K873" s="135"/>
      <c r="L873" s="132"/>
      <c r="M873" s="132"/>
      <c r="N873" s="132"/>
      <c r="O873" s="138"/>
      <c r="P873" s="139"/>
    </row>
    <row r="874" spans="1:16">
      <c r="A874" s="130"/>
      <c r="C874" s="132"/>
      <c r="D874" s="132"/>
      <c r="E874" s="132"/>
      <c r="F874" s="132"/>
      <c r="G874" s="132"/>
      <c r="H874" s="133"/>
      <c r="I874" s="134"/>
      <c r="J874" s="135"/>
      <c r="K874" s="135"/>
      <c r="L874" s="132"/>
      <c r="M874" s="132"/>
      <c r="N874" s="132"/>
      <c r="O874" s="138"/>
      <c r="P874" s="139"/>
    </row>
    <row r="875" spans="1:16">
      <c r="A875" s="130"/>
      <c r="C875" s="132"/>
      <c r="D875" s="132"/>
      <c r="E875" s="132"/>
      <c r="F875" s="132"/>
      <c r="G875" s="132"/>
      <c r="H875" s="133"/>
      <c r="I875" s="134"/>
      <c r="J875" s="135"/>
      <c r="K875" s="135"/>
      <c r="L875" s="132"/>
      <c r="M875" s="132"/>
      <c r="N875" s="132"/>
      <c r="O875" s="138"/>
      <c r="P875" s="139"/>
    </row>
    <row r="876" spans="1:16">
      <c r="A876" s="130"/>
      <c r="C876" s="132"/>
      <c r="D876" s="132"/>
      <c r="E876" s="132"/>
      <c r="F876" s="132"/>
      <c r="G876" s="132"/>
      <c r="H876" s="133"/>
      <c r="I876" s="134"/>
      <c r="J876" s="135"/>
      <c r="K876" s="135"/>
      <c r="L876" s="132"/>
      <c r="M876" s="132"/>
      <c r="N876" s="132"/>
      <c r="O876" s="138"/>
      <c r="P876" s="139"/>
    </row>
    <row r="877" spans="1:16">
      <c r="A877" s="130"/>
      <c r="C877" s="132"/>
      <c r="D877" s="132"/>
      <c r="E877" s="132"/>
      <c r="F877" s="132"/>
      <c r="G877" s="132"/>
      <c r="H877" s="133"/>
      <c r="I877" s="134"/>
      <c r="J877" s="135"/>
      <c r="K877" s="135"/>
      <c r="L877" s="132"/>
      <c r="M877" s="132"/>
      <c r="N877" s="132"/>
      <c r="O877" s="138"/>
      <c r="P877" s="139"/>
    </row>
    <row r="878" spans="1:16">
      <c r="A878" s="130"/>
      <c r="C878" s="132"/>
      <c r="D878" s="132"/>
      <c r="E878" s="132"/>
      <c r="F878" s="132"/>
      <c r="G878" s="132"/>
      <c r="H878" s="133"/>
      <c r="I878" s="134"/>
      <c r="J878" s="135"/>
      <c r="K878" s="135"/>
      <c r="L878" s="132"/>
      <c r="M878" s="132"/>
      <c r="N878" s="132"/>
      <c r="O878" s="138"/>
      <c r="P878" s="139"/>
    </row>
    <row r="879" spans="1:16">
      <c r="A879" s="130"/>
      <c r="C879" s="132"/>
      <c r="D879" s="132"/>
      <c r="E879" s="132"/>
      <c r="F879" s="132"/>
      <c r="G879" s="132"/>
      <c r="H879" s="133"/>
      <c r="I879" s="134"/>
      <c r="J879" s="135"/>
      <c r="K879" s="135"/>
      <c r="L879" s="132"/>
      <c r="M879" s="132"/>
      <c r="N879" s="132"/>
      <c r="O879" s="138"/>
      <c r="P879" s="139"/>
    </row>
    <row r="880" spans="1:16">
      <c r="A880" s="130"/>
      <c r="C880" s="132"/>
      <c r="D880" s="132"/>
      <c r="E880" s="132"/>
      <c r="F880" s="132"/>
      <c r="G880" s="132"/>
      <c r="H880" s="133"/>
      <c r="I880" s="134"/>
      <c r="J880" s="135"/>
      <c r="K880" s="135"/>
      <c r="L880" s="132"/>
      <c r="M880" s="132"/>
      <c r="N880" s="132"/>
      <c r="O880" s="138"/>
      <c r="P880" s="139"/>
    </row>
    <row r="881" spans="1:16">
      <c r="A881" s="130"/>
      <c r="C881" s="132"/>
      <c r="D881" s="132"/>
      <c r="E881" s="132"/>
      <c r="F881" s="132"/>
      <c r="G881" s="132"/>
      <c r="H881" s="133"/>
      <c r="I881" s="134"/>
      <c r="J881" s="135"/>
      <c r="K881" s="135"/>
      <c r="L881" s="132"/>
      <c r="M881" s="132"/>
      <c r="N881" s="132"/>
      <c r="O881" s="138"/>
      <c r="P881" s="139"/>
    </row>
    <row r="882" spans="1:16">
      <c r="A882" s="130"/>
      <c r="C882" s="132"/>
      <c r="D882" s="132"/>
      <c r="E882" s="132"/>
      <c r="F882" s="132"/>
      <c r="G882" s="132"/>
      <c r="H882" s="133"/>
      <c r="I882" s="134"/>
      <c r="J882" s="135"/>
      <c r="K882" s="135"/>
      <c r="L882" s="132"/>
      <c r="M882" s="132"/>
      <c r="N882" s="132"/>
      <c r="O882" s="138"/>
      <c r="P882" s="139"/>
    </row>
    <row r="883" spans="1:16">
      <c r="A883" s="130"/>
      <c r="C883" s="132"/>
      <c r="D883" s="132"/>
      <c r="E883" s="132"/>
      <c r="F883" s="132"/>
      <c r="G883" s="132"/>
      <c r="H883" s="133"/>
      <c r="I883" s="134"/>
      <c r="J883" s="135"/>
      <c r="K883" s="135"/>
      <c r="L883" s="132"/>
      <c r="M883" s="132"/>
      <c r="N883" s="132"/>
      <c r="O883" s="138"/>
      <c r="P883" s="139"/>
    </row>
    <row r="884" spans="1:16">
      <c r="A884" s="130"/>
      <c r="C884" s="132"/>
      <c r="D884" s="132"/>
      <c r="E884" s="132"/>
      <c r="F884" s="132"/>
      <c r="G884" s="132"/>
      <c r="H884" s="133"/>
      <c r="I884" s="134"/>
      <c r="J884" s="135"/>
      <c r="K884" s="135"/>
      <c r="L884" s="132"/>
      <c r="M884" s="132"/>
      <c r="N884" s="132"/>
      <c r="O884" s="138"/>
      <c r="P884" s="139"/>
    </row>
    <row r="885" spans="1:16">
      <c r="A885" s="130"/>
      <c r="C885" s="132"/>
      <c r="D885" s="132"/>
      <c r="E885" s="132"/>
      <c r="F885" s="132"/>
      <c r="G885" s="132"/>
      <c r="H885" s="133"/>
      <c r="I885" s="134"/>
      <c r="J885" s="135"/>
      <c r="K885" s="135"/>
      <c r="L885" s="132"/>
      <c r="M885" s="132"/>
      <c r="N885" s="132"/>
      <c r="O885" s="138"/>
      <c r="P885" s="139"/>
    </row>
    <row r="886" spans="1:16">
      <c r="A886" s="130"/>
      <c r="C886" s="132"/>
      <c r="D886" s="132"/>
      <c r="E886" s="132"/>
      <c r="F886" s="132"/>
      <c r="G886" s="132"/>
      <c r="H886" s="133"/>
      <c r="I886" s="134"/>
      <c r="J886" s="135"/>
      <c r="K886" s="135"/>
      <c r="L886" s="132"/>
      <c r="M886" s="132"/>
      <c r="N886" s="132"/>
      <c r="O886" s="138"/>
      <c r="P886" s="139"/>
    </row>
    <row r="887" spans="1:16">
      <c r="A887" s="130"/>
      <c r="C887" s="132"/>
      <c r="D887" s="132"/>
      <c r="E887" s="132"/>
      <c r="F887" s="132"/>
      <c r="G887" s="132"/>
      <c r="H887" s="133"/>
      <c r="I887" s="134"/>
      <c r="J887" s="135"/>
      <c r="K887" s="135"/>
      <c r="L887" s="132"/>
      <c r="M887" s="132"/>
      <c r="N887" s="132"/>
      <c r="O887" s="138"/>
      <c r="P887" s="139"/>
    </row>
    <row r="888" spans="1:16">
      <c r="A888" s="130"/>
      <c r="C888" s="132"/>
      <c r="D888" s="132"/>
      <c r="E888" s="132"/>
      <c r="F888" s="132"/>
      <c r="G888" s="132"/>
      <c r="H888" s="133"/>
      <c r="I888" s="134"/>
      <c r="J888" s="135"/>
      <c r="K888" s="135"/>
      <c r="L888" s="132"/>
      <c r="M888" s="132"/>
      <c r="N888" s="132"/>
      <c r="O888" s="138"/>
      <c r="P888" s="139"/>
    </row>
    <row r="889" spans="1:16">
      <c r="A889" s="130"/>
      <c r="C889" s="132"/>
      <c r="D889" s="132"/>
      <c r="E889" s="132"/>
      <c r="F889" s="132"/>
      <c r="G889" s="132"/>
      <c r="H889" s="133"/>
      <c r="I889" s="134"/>
      <c r="J889" s="135"/>
      <c r="K889" s="135"/>
      <c r="L889" s="132"/>
      <c r="M889" s="132"/>
      <c r="N889" s="132"/>
      <c r="O889" s="138"/>
      <c r="P889" s="139"/>
    </row>
    <row r="890" spans="1:16">
      <c r="A890" s="130"/>
      <c r="C890" s="132"/>
      <c r="D890" s="132"/>
      <c r="E890" s="132"/>
      <c r="F890" s="132"/>
      <c r="G890" s="132"/>
      <c r="H890" s="133"/>
      <c r="I890" s="134"/>
      <c r="J890" s="135"/>
      <c r="K890" s="135"/>
      <c r="L890" s="132"/>
      <c r="M890" s="132"/>
      <c r="N890" s="132"/>
      <c r="O890" s="138"/>
      <c r="P890" s="139"/>
    </row>
    <row r="891" spans="1:16">
      <c r="A891" s="130"/>
      <c r="C891" s="132"/>
      <c r="D891" s="132"/>
      <c r="E891" s="132"/>
      <c r="F891" s="132"/>
      <c r="G891" s="132"/>
      <c r="H891" s="133"/>
      <c r="I891" s="134"/>
      <c r="J891" s="135"/>
      <c r="K891" s="135"/>
      <c r="L891" s="132"/>
      <c r="M891" s="132"/>
      <c r="N891" s="132"/>
      <c r="O891" s="138"/>
      <c r="P891" s="139"/>
    </row>
    <row r="892" spans="1:16">
      <c r="A892" s="130"/>
      <c r="C892" s="132"/>
      <c r="D892" s="132"/>
      <c r="E892" s="132"/>
      <c r="F892" s="132"/>
      <c r="G892" s="132"/>
      <c r="H892" s="133"/>
      <c r="I892" s="134"/>
      <c r="J892" s="135"/>
      <c r="K892" s="135"/>
      <c r="L892" s="132"/>
      <c r="M892" s="132"/>
      <c r="N892" s="132"/>
      <c r="O892" s="138"/>
      <c r="P892" s="139"/>
    </row>
    <row r="893" spans="1:16">
      <c r="A893" s="130"/>
      <c r="C893" s="132"/>
      <c r="D893" s="132"/>
      <c r="E893" s="132"/>
      <c r="F893" s="132"/>
      <c r="G893" s="132"/>
      <c r="H893" s="133"/>
      <c r="I893" s="134"/>
      <c r="J893" s="135"/>
      <c r="K893" s="135"/>
      <c r="L893" s="132"/>
      <c r="M893" s="132"/>
      <c r="N893" s="132"/>
      <c r="O893" s="138"/>
      <c r="P893" s="139"/>
    </row>
    <row r="894" spans="1:16">
      <c r="A894" s="130"/>
      <c r="C894" s="132"/>
      <c r="D894" s="132"/>
      <c r="E894" s="132"/>
      <c r="F894" s="132"/>
      <c r="G894" s="132"/>
      <c r="H894" s="133"/>
      <c r="I894" s="134"/>
      <c r="J894" s="135"/>
      <c r="K894" s="135"/>
      <c r="L894" s="132"/>
      <c r="M894" s="132"/>
      <c r="N894" s="132"/>
      <c r="O894" s="138"/>
      <c r="P894" s="139"/>
    </row>
    <row r="895" spans="1:16">
      <c r="A895" s="130"/>
      <c r="C895" s="132"/>
      <c r="D895" s="132"/>
      <c r="E895" s="132"/>
      <c r="F895" s="132"/>
      <c r="G895" s="132"/>
      <c r="H895" s="133"/>
      <c r="I895" s="134"/>
      <c r="J895" s="135"/>
      <c r="K895" s="135"/>
      <c r="L895" s="132"/>
      <c r="M895" s="132"/>
      <c r="N895" s="132"/>
      <c r="O895" s="138"/>
      <c r="P895" s="139"/>
    </row>
    <row r="896" spans="1:16">
      <c r="A896" s="130"/>
      <c r="C896" s="132"/>
      <c r="D896" s="132"/>
      <c r="E896" s="132"/>
      <c r="F896" s="132"/>
      <c r="G896" s="132"/>
      <c r="H896" s="133"/>
      <c r="I896" s="134"/>
      <c r="J896" s="135"/>
      <c r="K896" s="135"/>
      <c r="L896" s="132"/>
      <c r="M896" s="132"/>
      <c r="N896" s="132"/>
      <c r="O896" s="138"/>
      <c r="P896" s="139"/>
    </row>
    <row r="897" spans="1:16">
      <c r="A897" s="130"/>
      <c r="C897" s="132"/>
      <c r="D897" s="132"/>
      <c r="E897" s="132"/>
      <c r="F897" s="132"/>
      <c r="G897" s="132"/>
      <c r="H897" s="133"/>
      <c r="I897" s="134"/>
      <c r="J897" s="135"/>
      <c r="K897" s="135"/>
      <c r="L897" s="132"/>
      <c r="M897" s="132"/>
      <c r="N897" s="132"/>
      <c r="O897" s="138"/>
      <c r="P897" s="139"/>
    </row>
    <row r="898" spans="1:16">
      <c r="A898" s="130"/>
      <c r="C898" s="132"/>
      <c r="D898" s="132"/>
      <c r="E898" s="132"/>
      <c r="F898" s="132"/>
      <c r="G898" s="132"/>
      <c r="H898" s="133"/>
      <c r="I898" s="134"/>
      <c r="J898" s="135"/>
      <c r="K898" s="135"/>
      <c r="L898" s="132"/>
      <c r="M898" s="132"/>
      <c r="N898" s="132"/>
      <c r="O898" s="138"/>
      <c r="P898" s="139"/>
    </row>
    <row r="899" spans="1:16">
      <c r="A899" s="130"/>
      <c r="C899" s="132"/>
      <c r="D899" s="132"/>
      <c r="E899" s="132"/>
      <c r="F899" s="132"/>
      <c r="G899" s="132"/>
      <c r="H899" s="133"/>
      <c r="I899" s="134"/>
      <c r="J899" s="135"/>
      <c r="K899" s="135"/>
      <c r="L899" s="132"/>
      <c r="M899" s="132"/>
      <c r="N899" s="132"/>
      <c r="O899" s="138"/>
      <c r="P899" s="139"/>
    </row>
    <row r="900" spans="1:16">
      <c r="A900" s="130"/>
      <c r="C900" s="132"/>
      <c r="D900" s="132"/>
      <c r="E900" s="132"/>
      <c r="F900" s="132"/>
      <c r="G900" s="132"/>
      <c r="H900" s="133"/>
      <c r="I900" s="134"/>
      <c r="J900" s="135"/>
      <c r="K900" s="135"/>
      <c r="L900" s="132"/>
      <c r="M900" s="132"/>
      <c r="N900" s="132"/>
      <c r="O900" s="138"/>
      <c r="P900" s="139"/>
    </row>
    <row r="901" spans="1:16">
      <c r="A901" s="130"/>
      <c r="C901" s="132"/>
      <c r="D901" s="132"/>
      <c r="E901" s="132"/>
      <c r="F901" s="132"/>
      <c r="G901" s="132"/>
      <c r="H901" s="133"/>
      <c r="I901" s="134"/>
      <c r="J901" s="135"/>
      <c r="K901" s="135"/>
      <c r="L901" s="132"/>
      <c r="M901" s="132"/>
      <c r="N901" s="132"/>
      <c r="O901" s="138"/>
      <c r="P901" s="139"/>
    </row>
    <row r="902" spans="1:16">
      <c r="A902" s="130"/>
      <c r="C902" s="132"/>
      <c r="D902" s="132"/>
      <c r="E902" s="132"/>
      <c r="F902" s="132"/>
      <c r="G902" s="132"/>
      <c r="H902" s="133"/>
      <c r="I902" s="134"/>
      <c r="J902" s="135"/>
      <c r="K902" s="135"/>
      <c r="L902" s="132"/>
      <c r="M902" s="132"/>
      <c r="N902" s="132"/>
      <c r="O902" s="138"/>
      <c r="P902" s="139"/>
    </row>
    <row r="903" spans="1:16">
      <c r="A903" s="130"/>
      <c r="C903" s="132"/>
      <c r="D903" s="132"/>
      <c r="E903" s="132"/>
      <c r="F903" s="132"/>
      <c r="G903" s="132"/>
      <c r="H903" s="133"/>
      <c r="I903" s="134"/>
      <c r="J903" s="135"/>
      <c r="K903" s="135"/>
      <c r="L903" s="132"/>
      <c r="M903" s="132"/>
      <c r="N903" s="132"/>
      <c r="O903" s="138"/>
      <c r="P903" s="139"/>
    </row>
    <row r="904" spans="1:16">
      <c r="A904" s="130"/>
      <c r="C904" s="132"/>
      <c r="D904" s="132"/>
      <c r="E904" s="132"/>
      <c r="F904" s="132"/>
      <c r="G904" s="132"/>
      <c r="H904" s="133"/>
      <c r="I904" s="134"/>
      <c r="J904" s="135"/>
      <c r="K904" s="135"/>
      <c r="L904" s="132"/>
      <c r="M904" s="132"/>
      <c r="N904" s="132"/>
      <c r="O904" s="138"/>
      <c r="P904" s="139"/>
    </row>
    <row r="905" spans="1:16">
      <c r="A905" s="130"/>
      <c r="C905" s="132"/>
      <c r="D905" s="132"/>
      <c r="E905" s="132"/>
      <c r="F905" s="132"/>
      <c r="G905" s="132"/>
      <c r="H905" s="133"/>
      <c r="I905" s="134"/>
      <c r="J905" s="135"/>
      <c r="K905" s="135"/>
      <c r="L905" s="132"/>
      <c r="M905" s="132"/>
      <c r="N905" s="132"/>
      <c r="O905" s="138"/>
      <c r="P905" s="139"/>
    </row>
    <row r="906" spans="1:16">
      <c r="A906" s="130"/>
      <c r="C906" s="132"/>
      <c r="D906" s="132"/>
      <c r="E906" s="132"/>
      <c r="F906" s="132"/>
      <c r="G906" s="132"/>
      <c r="H906" s="133"/>
      <c r="I906" s="134"/>
      <c r="J906" s="135"/>
      <c r="K906" s="135"/>
      <c r="L906" s="132"/>
      <c r="M906" s="132"/>
      <c r="N906" s="132"/>
      <c r="O906" s="138"/>
      <c r="P906" s="139"/>
    </row>
    <row r="907" spans="1:16">
      <c r="A907" s="130"/>
      <c r="C907" s="132"/>
      <c r="D907" s="132"/>
      <c r="E907" s="132"/>
      <c r="F907" s="132"/>
      <c r="G907" s="132"/>
      <c r="H907" s="133"/>
      <c r="I907" s="134"/>
      <c r="J907" s="135"/>
      <c r="K907" s="135"/>
      <c r="L907" s="132"/>
      <c r="M907" s="132"/>
      <c r="N907" s="132"/>
      <c r="O907" s="138"/>
      <c r="P907" s="139"/>
    </row>
    <row r="908" spans="1:16">
      <c r="A908" s="130"/>
      <c r="C908" s="132"/>
      <c r="D908" s="132"/>
      <c r="E908" s="132"/>
      <c r="F908" s="132"/>
      <c r="G908" s="132"/>
      <c r="H908" s="133"/>
      <c r="I908" s="134"/>
      <c r="J908" s="135"/>
      <c r="K908" s="135"/>
      <c r="L908" s="132"/>
      <c r="M908" s="132"/>
      <c r="N908" s="132"/>
      <c r="O908" s="138"/>
      <c r="P908" s="139"/>
    </row>
    <row r="909" spans="1:16">
      <c r="A909" s="130"/>
      <c r="C909" s="132"/>
      <c r="D909" s="132"/>
      <c r="E909" s="132"/>
      <c r="F909" s="132"/>
      <c r="G909" s="132"/>
      <c r="H909" s="133"/>
      <c r="I909" s="134"/>
      <c r="J909" s="135"/>
      <c r="K909" s="135"/>
      <c r="L909" s="132"/>
      <c r="M909" s="132"/>
      <c r="N909" s="132"/>
      <c r="O909" s="138"/>
      <c r="P909" s="139"/>
    </row>
    <row r="910" spans="1:16">
      <c r="A910" s="130"/>
      <c r="C910" s="132"/>
      <c r="D910" s="132"/>
      <c r="E910" s="132"/>
      <c r="F910" s="132"/>
      <c r="G910" s="132"/>
      <c r="H910" s="133"/>
      <c r="I910" s="134"/>
      <c r="J910" s="135"/>
      <c r="K910" s="135"/>
      <c r="L910" s="132"/>
      <c r="M910" s="132"/>
      <c r="N910" s="132"/>
      <c r="O910" s="138"/>
      <c r="P910" s="139"/>
    </row>
    <row r="911" spans="1:16">
      <c r="A911" s="130"/>
      <c r="C911" s="132"/>
      <c r="D911" s="132"/>
      <c r="E911" s="132"/>
      <c r="F911" s="132"/>
      <c r="G911" s="132"/>
      <c r="H911" s="133"/>
      <c r="I911" s="134"/>
      <c r="J911" s="135"/>
      <c r="K911" s="135"/>
      <c r="L911" s="132"/>
      <c r="M911" s="132"/>
      <c r="N911" s="132"/>
      <c r="O911" s="138"/>
      <c r="P911" s="139"/>
    </row>
    <row r="912" spans="1:16">
      <c r="A912" s="130"/>
      <c r="C912" s="132"/>
      <c r="D912" s="132"/>
      <c r="E912" s="132"/>
      <c r="F912" s="132"/>
      <c r="G912" s="132"/>
      <c r="H912" s="133"/>
      <c r="I912" s="134"/>
      <c r="J912" s="135"/>
      <c r="K912" s="135"/>
      <c r="L912" s="132"/>
      <c r="M912" s="132"/>
      <c r="N912" s="132"/>
      <c r="O912" s="138"/>
      <c r="P912" s="139"/>
    </row>
    <row r="913" spans="1:16">
      <c r="A913" s="130"/>
      <c r="C913" s="132"/>
      <c r="D913" s="132"/>
      <c r="E913" s="132"/>
      <c r="F913" s="132"/>
      <c r="G913" s="132"/>
      <c r="H913" s="133"/>
      <c r="I913" s="134"/>
      <c r="J913" s="135"/>
      <c r="K913" s="135"/>
      <c r="L913" s="132"/>
      <c r="M913" s="132"/>
      <c r="N913" s="132"/>
      <c r="O913" s="138"/>
      <c r="P913" s="139"/>
    </row>
    <row r="914" spans="1:16">
      <c r="A914" s="130"/>
      <c r="C914" s="132"/>
      <c r="D914" s="132"/>
      <c r="E914" s="132"/>
      <c r="F914" s="132"/>
      <c r="G914" s="132"/>
      <c r="H914" s="133"/>
      <c r="I914" s="134"/>
      <c r="J914" s="135"/>
      <c r="K914" s="135"/>
      <c r="L914" s="132"/>
      <c r="M914" s="132"/>
      <c r="N914" s="132"/>
      <c r="O914" s="138"/>
      <c r="P914" s="139"/>
    </row>
    <row r="915" spans="1:16">
      <c r="A915" s="130"/>
      <c r="C915" s="132"/>
      <c r="D915" s="132"/>
      <c r="E915" s="132"/>
      <c r="F915" s="132"/>
      <c r="G915" s="132"/>
      <c r="H915" s="133"/>
      <c r="I915" s="134"/>
      <c r="J915" s="135"/>
      <c r="K915" s="135"/>
      <c r="L915" s="132"/>
      <c r="M915" s="132"/>
      <c r="N915" s="132"/>
      <c r="O915" s="138"/>
      <c r="P915" s="139"/>
    </row>
    <row r="916" spans="1:16">
      <c r="A916" s="130"/>
      <c r="C916" s="132"/>
      <c r="D916" s="132"/>
      <c r="E916" s="132"/>
      <c r="F916" s="132"/>
      <c r="G916" s="132"/>
      <c r="H916" s="133"/>
      <c r="I916" s="134"/>
      <c r="J916" s="135"/>
      <c r="K916" s="135"/>
      <c r="L916" s="132"/>
      <c r="M916" s="132"/>
      <c r="N916" s="132"/>
      <c r="O916" s="138"/>
      <c r="P916" s="139"/>
    </row>
    <row r="917" spans="1:16">
      <c r="A917" s="130"/>
      <c r="C917" s="132"/>
      <c r="D917" s="132"/>
      <c r="E917" s="132"/>
      <c r="F917" s="132"/>
      <c r="G917" s="132"/>
      <c r="H917" s="133"/>
      <c r="I917" s="134"/>
      <c r="J917" s="135"/>
      <c r="K917" s="135"/>
      <c r="L917" s="132"/>
      <c r="M917" s="132"/>
      <c r="N917" s="132"/>
      <c r="O917" s="138"/>
      <c r="P917" s="139"/>
    </row>
    <row r="918" spans="1:16">
      <c r="A918" s="130"/>
      <c r="C918" s="132"/>
      <c r="D918" s="132"/>
      <c r="E918" s="132"/>
      <c r="F918" s="132"/>
      <c r="G918" s="132"/>
      <c r="H918" s="133"/>
      <c r="I918" s="134"/>
      <c r="J918" s="135"/>
      <c r="K918" s="135"/>
      <c r="L918" s="132"/>
      <c r="M918" s="132"/>
      <c r="N918" s="132"/>
      <c r="O918" s="138"/>
      <c r="P918" s="139"/>
    </row>
    <row r="919" spans="1:16">
      <c r="A919" s="130"/>
      <c r="C919" s="132"/>
      <c r="D919" s="132"/>
      <c r="E919" s="132"/>
      <c r="F919" s="132"/>
      <c r="G919" s="132"/>
      <c r="H919" s="133"/>
      <c r="I919" s="134"/>
      <c r="J919" s="135"/>
      <c r="K919" s="135"/>
      <c r="L919" s="132"/>
      <c r="M919" s="132"/>
      <c r="N919" s="132"/>
      <c r="O919" s="138"/>
      <c r="P919" s="139"/>
    </row>
    <row r="920" spans="1:16">
      <c r="A920" s="130"/>
      <c r="C920" s="132"/>
      <c r="D920" s="132"/>
      <c r="E920" s="132"/>
      <c r="F920" s="132"/>
      <c r="G920" s="132"/>
      <c r="H920" s="133"/>
      <c r="I920" s="134"/>
      <c r="J920" s="135"/>
      <c r="K920" s="135"/>
      <c r="L920" s="132"/>
      <c r="M920" s="132"/>
      <c r="N920" s="132"/>
      <c r="O920" s="138"/>
      <c r="P920" s="139"/>
    </row>
    <row r="921" spans="1:16">
      <c r="A921" s="130"/>
      <c r="C921" s="132"/>
      <c r="D921" s="132"/>
      <c r="E921" s="132"/>
      <c r="F921" s="132"/>
      <c r="G921" s="132"/>
      <c r="H921" s="133"/>
      <c r="I921" s="134"/>
      <c r="J921" s="135"/>
      <c r="K921" s="135"/>
      <c r="L921" s="132"/>
      <c r="M921" s="132"/>
      <c r="N921" s="132"/>
      <c r="O921" s="138"/>
      <c r="P921" s="139"/>
    </row>
    <row r="922" spans="1:16">
      <c r="A922" s="130"/>
      <c r="C922" s="132"/>
      <c r="D922" s="132"/>
      <c r="E922" s="132"/>
      <c r="F922" s="132"/>
      <c r="G922" s="132"/>
      <c r="H922" s="133"/>
      <c r="I922" s="134"/>
      <c r="J922" s="135"/>
      <c r="K922" s="135"/>
      <c r="L922" s="132"/>
      <c r="M922" s="132"/>
      <c r="N922" s="132"/>
      <c r="O922" s="138"/>
      <c r="P922" s="139"/>
    </row>
    <row r="923" spans="1:16">
      <c r="A923" s="130"/>
      <c r="C923" s="132"/>
      <c r="D923" s="132"/>
      <c r="E923" s="132"/>
      <c r="F923" s="132"/>
      <c r="G923" s="132"/>
      <c r="H923" s="133"/>
      <c r="I923" s="134"/>
      <c r="J923" s="135"/>
      <c r="K923" s="135"/>
      <c r="L923" s="132"/>
      <c r="M923" s="132"/>
      <c r="N923" s="132"/>
      <c r="O923" s="138"/>
      <c r="P923" s="139"/>
    </row>
    <row r="924" spans="1:16">
      <c r="A924" s="130"/>
      <c r="C924" s="132"/>
      <c r="D924" s="132"/>
      <c r="E924" s="132"/>
      <c r="F924" s="132"/>
      <c r="G924" s="132"/>
      <c r="H924" s="133"/>
      <c r="I924" s="134"/>
      <c r="J924" s="135"/>
      <c r="K924" s="135"/>
      <c r="L924" s="132"/>
      <c r="M924" s="132"/>
      <c r="N924" s="132"/>
      <c r="O924" s="138"/>
      <c r="P924" s="139"/>
    </row>
    <row r="925" spans="1:16">
      <c r="A925" s="130"/>
      <c r="C925" s="132"/>
      <c r="D925" s="132"/>
      <c r="E925" s="132"/>
      <c r="F925" s="132"/>
      <c r="G925" s="132"/>
      <c r="H925" s="133"/>
      <c r="I925" s="134"/>
      <c r="J925" s="135"/>
      <c r="K925" s="135"/>
      <c r="L925" s="132"/>
      <c r="M925" s="132"/>
      <c r="N925" s="132"/>
      <c r="O925" s="138"/>
      <c r="P925" s="139"/>
    </row>
    <row r="926" spans="1:16">
      <c r="A926" s="130"/>
      <c r="C926" s="132"/>
      <c r="D926" s="132"/>
      <c r="E926" s="132"/>
      <c r="F926" s="132"/>
      <c r="G926" s="132"/>
      <c r="H926" s="133"/>
      <c r="I926" s="134"/>
      <c r="J926" s="135"/>
      <c r="K926" s="135"/>
      <c r="L926" s="132"/>
      <c r="M926" s="132"/>
      <c r="N926" s="132"/>
      <c r="O926" s="138"/>
      <c r="P926" s="139"/>
    </row>
    <row r="927" spans="1:16">
      <c r="A927" s="130"/>
      <c r="C927" s="132"/>
      <c r="D927" s="132"/>
      <c r="E927" s="132"/>
      <c r="F927" s="132"/>
      <c r="G927" s="132"/>
      <c r="H927" s="133"/>
      <c r="I927" s="134"/>
      <c r="J927" s="135"/>
      <c r="K927" s="135"/>
      <c r="L927" s="132"/>
      <c r="M927" s="132"/>
      <c r="N927" s="132"/>
      <c r="O927" s="138"/>
      <c r="P927" s="139"/>
    </row>
    <row r="928" spans="1:16">
      <c r="A928" s="130"/>
      <c r="C928" s="132"/>
      <c r="D928" s="132"/>
      <c r="E928" s="132"/>
      <c r="F928" s="132"/>
      <c r="G928" s="132"/>
      <c r="H928" s="133"/>
      <c r="I928" s="134"/>
      <c r="J928" s="135"/>
      <c r="K928" s="135"/>
      <c r="L928" s="132"/>
      <c r="M928" s="132"/>
      <c r="N928" s="132"/>
      <c r="O928" s="138"/>
      <c r="P928" s="139"/>
    </row>
    <row r="929" spans="1:16">
      <c r="A929" s="130"/>
      <c r="C929" s="132"/>
      <c r="D929" s="132"/>
      <c r="E929" s="132"/>
      <c r="F929" s="132"/>
      <c r="G929" s="132"/>
      <c r="H929" s="133"/>
      <c r="I929" s="134"/>
      <c r="J929" s="135"/>
      <c r="K929" s="135"/>
      <c r="L929" s="132"/>
      <c r="M929" s="132"/>
      <c r="N929" s="132"/>
      <c r="O929" s="138"/>
      <c r="P929" s="139"/>
    </row>
    <row r="930" spans="1:16">
      <c r="A930" s="130"/>
      <c r="C930" s="132"/>
      <c r="D930" s="132"/>
      <c r="E930" s="132"/>
      <c r="F930" s="132"/>
      <c r="G930" s="132"/>
      <c r="H930" s="133"/>
      <c r="I930" s="134"/>
      <c r="J930" s="135"/>
      <c r="K930" s="135"/>
      <c r="L930" s="132"/>
      <c r="M930" s="132"/>
      <c r="N930" s="132"/>
      <c r="O930" s="138"/>
      <c r="P930" s="139"/>
    </row>
    <row r="931" spans="1:16">
      <c r="A931" s="130"/>
      <c r="C931" s="132"/>
      <c r="D931" s="132"/>
      <c r="E931" s="132"/>
      <c r="F931" s="132"/>
      <c r="G931" s="132"/>
      <c r="H931" s="133"/>
      <c r="I931" s="134"/>
      <c r="J931" s="135"/>
      <c r="K931" s="135"/>
      <c r="L931" s="132"/>
      <c r="M931" s="132"/>
      <c r="N931" s="132"/>
      <c r="O931" s="138"/>
      <c r="P931" s="139"/>
    </row>
    <row r="932" spans="1:16">
      <c r="A932" s="130"/>
      <c r="C932" s="132"/>
      <c r="D932" s="132"/>
      <c r="E932" s="132"/>
      <c r="F932" s="132"/>
      <c r="G932" s="132"/>
      <c r="H932" s="133"/>
      <c r="I932" s="134"/>
      <c r="J932" s="135"/>
      <c r="K932" s="135"/>
      <c r="L932" s="132"/>
      <c r="M932" s="132"/>
      <c r="N932" s="132"/>
      <c r="O932" s="138"/>
      <c r="P932" s="139"/>
    </row>
    <row r="933" spans="1:16">
      <c r="A933" s="130"/>
      <c r="C933" s="132"/>
      <c r="D933" s="132"/>
      <c r="E933" s="132"/>
      <c r="F933" s="132"/>
      <c r="G933" s="132"/>
      <c r="H933" s="133"/>
      <c r="I933" s="134"/>
      <c r="J933" s="135"/>
      <c r="K933" s="135"/>
      <c r="L933" s="132"/>
      <c r="M933" s="132"/>
      <c r="N933" s="132"/>
      <c r="O933" s="138"/>
      <c r="P933" s="139"/>
    </row>
    <row r="934" spans="1:16">
      <c r="A934" s="130"/>
      <c r="C934" s="132"/>
      <c r="D934" s="132"/>
      <c r="E934" s="132"/>
      <c r="F934" s="132"/>
      <c r="G934" s="132"/>
      <c r="H934" s="133"/>
      <c r="I934" s="134"/>
      <c r="J934" s="135"/>
      <c r="K934" s="135"/>
      <c r="L934" s="132"/>
      <c r="M934" s="132"/>
      <c r="N934" s="132"/>
      <c r="O934" s="138"/>
      <c r="P934" s="139"/>
    </row>
    <row r="935" spans="1:16">
      <c r="A935" s="130"/>
      <c r="C935" s="132"/>
      <c r="D935" s="132"/>
      <c r="E935" s="132"/>
      <c r="F935" s="132"/>
      <c r="G935" s="132"/>
      <c r="H935" s="133"/>
      <c r="I935" s="134"/>
      <c r="J935" s="135"/>
      <c r="K935" s="135"/>
      <c r="L935" s="132"/>
      <c r="M935" s="132"/>
      <c r="N935" s="132"/>
      <c r="O935" s="138"/>
      <c r="P935" s="139"/>
    </row>
    <row r="936" spans="1:16">
      <c r="A936" s="130"/>
      <c r="C936" s="132"/>
      <c r="D936" s="132"/>
      <c r="E936" s="132"/>
      <c r="F936" s="132"/>
      <c r="G936" s="132"/>
      <c r="H936" s="133"/>
      <c r="I936" s="134"/>
      <c r="J936" s="135"/>
      <c r="K936" s="135"/>
      <c r="L936" s="132"/>
      <c r="M936" s="132"/>
      <c r="N936" s="132"/>
      <c r="O936" s="138"/>
      <c r="P936" s="139"/>
    </row>
    <row r="937" spans="1:16">
      <c r="A937" s="130"/>
      <c r="C937" s="132"/>
      <c r="D937" s="132"/>
      <c r="E937" s="132"/>
      <c r="F937" s="132"/>
      <c r="G937" s="132"/>
      <c r="H937" s="133"/>
      <c r="I937" s="134"/>
      <c r="J937" s="135"/>
      <c r="K937" s="135"/>
      <c r="L937" s="132"/>
      <c r="M937" s="132"/>
      <c r="N937" s="132"/>
      <c r="O937" s="138"/>
      <c r="P937" s="139"/>
    </row>
    <row r="938" spans="1:16">
      <c r="A938" s="130"/>
      <c r="C938" s="132"/>
      <c r="D938" s="132"/>
      <c r="E938" s="132"/>
      <c r="F938" s="132"/>
      <c r="G938" s="132"/>
      <c r="H938" s="133"/>
      <c r="I938" s="134"/>
      <c r="J938" s="135"/>
      <c r="K938" s="135"/>
      <c r="L938" s="132"/>
      <c r="M938" s="132"/>
      <c r="N938" s="132"/>
      <c r="O938" s="138"/>
      <c r="P938" s="139"/>
    </row>
    <row r="939" spans="1:16">
      <c r="A939" s="130"/>
      <c r="C939" s="132"/>
      <c r="D939" s="132"/>
      <c r="E939" s="132"/>
      <c r="F939" s="132"/>
      <c r="G939" s="132"/>
      <c r="H939" s="133"/>
      <c r="I939" s="134"/>
      <c r="J939" s="135"/>
      <c r="K939" s="135"/>
      <c r="L939" s="132"/>
      <c r="M939" s="132"/>
      <c r="N939" s="132"/>
      <c r="O939" s="138"/>
      <c r="P939" s="139"/>
    </row>
    <row r="940" spans="1:16">
      <c r="A940" s="130"/>
      <c r="C940" s="132"/>
      <c r="D940" s="132"/>
      <c r="E940" s="132"/>
      <c r="F940" s="132"/>
      <c r="G940" s="132"/>
      <c r="H940" s="133"/>
      <c r="I940" s="134"/>
      <c r="J940" s="135"/>
      <c r="K940" s="135"/>
      <c r="L940" s="132"/>
      <c r="M940" s="132"/>
      <c r="N940" s="132"/>
      <c r="O940" s="138"/>
      <c r="P940" s="139"/>
    </row>
    <row r="941" spans="1:16">
      <c r="A941" s="130"/>
      <c r="C941" s="132"/>
      <c r="D941" s="132"/>
      <c r="E941" s="132"/>
      <c r="F941" s="132"/>
      <c r="G941" s="132"/>
      <c r="H941" s="133"/>
      <c r="I941" s="134"/>
      <c r="J941" s="135"/>
      <c r="K941" s="135"/>
      <c r="L941" s="132"/>
      <c r="M941" s="132"/>
      <c r="N941" s="132"/>
      <c r="O941" s="138"/>
      <c r="P941" s="139"/>
    </row>
    <row r="942" spans="1:16">
      <c r="A942" s="130"/>
      <c r="C942" s="132"/>
      <c r="D942" s="132"/>
      <c r="E942" s="132"/>
      <c r="F942" s="132"/>
      <c r="G942" s="132"/>
      <c r="H942" s="133"/>
      <c r="I942" s="134"/>
      <c r="J942" s="135"/>
      <c r="K942" s="135"/>
      <c r="L942" s="132"/>
      <c r="M942" s="132"/>
      <c r="N942" s="132"/>
      <c r="O942" s="138"/>
      <c r="P942" s="139"/>
    </row>
    <row r="943" spans="1:16">
      <c r="A943" s="130"/>
      <c r="C943" s="132"/>
      <c r="D943" s="132"/>
      <c r="E943" s="132"/>
      <c r="F943" s="132"/>
      <c r="G943" s="132"/>
      <c r="H943" s="133"/>
      <c r="I943" s="134"/>
      <c r="J943" s="135"/>
      <c r="K943" s="135"/>
      <c r="L943" s="132"/>
      <c r="M943" s="132"/>
      <c r="N943" s="132"/>
      <c r="O943" s="138"/>
      <c r="P943" s="139"/>
    </row>
    <row r="944" spans="1:16">
      <c r="A944" s="130"/>
      <c r="C944" s="132"/>
      <c r="D944" s="132"/>
      <c r="E944" s="132"/>
      <c r="F944" s="132"/>
      <c r="G944" s="132"/>
      <c r="H944" s="133"/>
      <c r="I944" s="134"/>
      <c r="J944" s="135"/>
      <c r="K944" s="135"/>
      <c r="L944" s="132"/>
      <c r="M944" s="132"/>
      <c r="N944" s="132"/>
      <c r="O944" s="138"/>
      <c r="P944" s="139"/>
    </row>
    <row r="945" spans="1:16">
      <c r="A945" s="130"/>
      <c r="C945" s="132"/>
      <c r="D945" s="132"/>
      <c r="E945" s="132"/>
      <c r="F945" s="132"/>
      <c r="G945" s="132"/>
      <c r="H945" s="133"/>
      <c r="I945" s="134"/>
      <c r="J945" s="135"/>
      <c r="K945" s="135"/>
      <c r="L945" s="132"/>
      <c r="M945" s="132"/>
      <c r="N945" s="132"/>
      <c r="O945" s="138"/>
      <c r="P945" s="139"/>
    </row>
    <row r="946" spans="1:16">
      <c r="A946" s="130"/>
      <c r="C946" s="132"/>
      <c r="D946" s="132"/>
      <c r="E946" s="132"/>
      <c r="F946" s="132"/>
      <c r="G946" s="132"/>
      <c r="H946" s="133"/>
      <c r="I946" s="134"/>
      <c r="J946" s="135"/>
      <c r="K946" s="135"/>
      <c r="L946" s="132"/>
      <c r="M946" s="132"/>
      <c r="N946" s="132"/>
      <c r="O946" s="138"/>
      <c r="P946" s="139"/>
    </row>
    <row r="947" spans="1:16">
      <c r="A947" s="130"/>
      <c r="C947" s="132"/>
      <c r="D947" s="132"/>
      <c r="E947" s="132"/>
      <c r="F947" s="132"/>
      <c r="G947" s="132"/>
      <c r="H947" s="133"/>
      <c r="I947" s="134"/>
      <c r="J947" s="135"/>
      <c r="K947" s="135"/>
      <c r="L947" s="132"/>
      <c r="M947" s="132"/>
      <c r="N947" s="132"/>
      <c r="O947" s="138"/>
      <c r="P947" s="139"/>
    </row>
    <row r="948" spans="1:16">
      <c r="A948" s="130"/>
      <c r="C948" s="132"/>
      <c r="D948" s="132"/>
      <c r="E948" s="132"/>
      <c r="F948" s="132"/>
      <c r="G948" s="132"/>
      <c r="H948" s="133"/>
      <c r="I948" s="134"/>
      <c r="J948" s="135"/>
      <c r="K948" s="135"/>
      <c r="L948" s="132"/>
      <c r="M948" s="132"/>
      <c r="N948" s="132"/>
      <c r="O948" s="138"/>
      <c r="P948" s="139"/>
    </row>
    <row r="949" spans="1:16">
      <c r="A949" s="130"/>
      <c r="C949" s="132"/>
      <c r="D949" s="132"/>
      <c r="E949" s="132"/>
      <c r="F949" s="132"/>
      <c r="G949" s="132"/>
      <c r="H949" s="133"/>
      <c r="I949" s="134"/>
      <c r="J949" s="135"/>
      <c r="K949" s="135"/>
      <c r="L949" s="132"/>
      <c r="M949" s="132"/>
      <c r="N949" s="132"/>
      <c r="O949" s="138"/>
      <c r="P949" s="139"/>
    </row>
    <row r="950" spans="1:16">
      <c r="A950" s="130"/>
      <c r="C950" s="132"/>
      <c r="D950" s="132"/>
      <c r="E950" s="132"/>
      <c r="F950" s="132"/>
      <c r="G950" s="132"/>
      <c r="H950" s="133"/>
      <c r="I950" s="134"/>
      <c r="J950" s="135"/>
      <c r="K950" s="135"/>
      <c r="L950" s="132"/>
      <c r="M950" s="132"/>
      <c r="N950" s="132"/>
      <c r="O950" s="138"/>
      <c r="P950" s="139"/>
    </row>
    <row r="951" spans="1:16">
      <c r="A951" s="130"/>
      <c r="C951" s="132"/>
      <c r="D951" s="132"/>
      <c r="E951" s="132"/>
      <c r="F951" s="132"/>
      <c r="G951" s="132"/>
      <c r="H951" s="133"/>
      <c r="I951" s="134"/>
      <c r="J951" s="135"/>
      <c r="K951" s="135"/>
      <c r="L951" s="132"/>
      <c r="M951" s="132"/>
      <c r="N951" s="132"/>
      <c r="O951" s="138"/>
      <c r="P951" s="139"/>
    </row>
    <row r="952" spans="1:16">
      <c r="A952" s="130"/>
      <c r="C952" s="132"/>
      <c r="D952" s="132"/>
      <c r="E952" s="132"/>
      <c r="F952" s="132"/>
      <c r="G952" s="132"/>
      <c r="H952" s="133"/>
      <c r="I952" s="134"/>
      <c r="J952" s="135"/>
      <c r="K952" s="135"/>
      <c r="L952" s="132"/>
      <c r="M952" s="132"/>
      <c r="N952" s="132"/>
      <c r="O952" s="138"/>
      <c r="P952" s="139"/>
    </row>
    <row r="953" spans="1:16">
      <c r="A953" s="130"/>
      <c r="C953" s="132"/>
      <c r="D953" s="132"/>
      <c r="E953" s="132"/>
      <c r="F953" s="132"/>
      <c r="G953" s="132"/>
      <c r="H953" s="133"/>
      <c r="I953" s="134"/>
      <c r="J953" s="135"/>
      <c r="K953" s="135"/>
      <c r="L953" s="132"/>
      <c r="M953" s="132"/>
      <c r="N953" s="132"/>
      <c r="O953" s="138"/>
      <c r="P953" s="139"/>
    </row>
    <row r="954" spans="1:16">
      <c r="A954" s="130"/>
      <c r="C954" s="132"/>
      <c r="D954" s="132"/>
      <c r="E954" s="132"/>
      <c r="F954" s="132"/>
      <c r="G954" s="132"/>
      <c r="H954" s="133"/>
      <c r="I954" s="134"/>
      <c r="J954" s="135"/>
      <c r="K954" s="135"/>
      <c r="L954" s="132"/>
      <c r="M954" s="132"/>
      <c r="N954" s="132"/>
      <c r="O954" s="138"/>
      <c r="P954" s="139"/>
    </row>
    <row r="955" spans="1:16">
      <c r="A955" s="130"/>
      <c r="C955" s="132"/>
      <c r="D955" s="132"/>
      <c r="E955" s="132"/>
      <c r="F955" s="132"/>
      <c r="G955" s="132"/>
      <c r="H955" s="133"/>
      <c r="I955" s="134"/>
      <c r="J955" s="135"/>
      <c r="K955" s="135"/>
      <c r="L955" s="132"/>
      <c r="M955" s="132"/>
      <c r="N955" s="132"/>
      <c r="O955" s="138"/>
      <c r="P955" s="139"/>
    </row>
    <row r="956" spans="1:16">
      <c r="A956" s="130"/>
      <c r="C956" s="132"/>
      <c r="D956" s="132"/>
      <c r="E956" s="132"/>
      <c r="F956" s="132"/>
      <c r="G956" s="132"/>
      <c r="H956" s="133"/>
      <c r="I956" s="134"/>
      <c r="J956" s="135"/>
      <c r="K956" s="135"/>
      <c r="L956" s="132"/>
      <c r="M956" s="132"/>
      <c r="N956" s="132"/>
      <c r="O956" s="138"/>
      <c r="P956" s="139"/>
    </row>
    <row r="957" spans="1:16">
      <c r="A957" s="130"/>
      <c r="C957" s="132"/>
      <c r="D957" s="132"/>
      <c r="E957" s="132"/>
      <c r="F957" s="132"/>
      <c r="G957" s="132"/>
      <c r="H957" s="133"/>
      <c r="I957" s="134"/>
      <c r="J957" s="135"/>
      <c r="K957" s="135"/>
      <c r="L957" s="132"/>
      <c r="M957" s="132"/>
      <c r="N957" s="132"/>
      <c r="O957" s="138"/>
      <c r="P957" s="139"/>
    </row>
    <row r="958" spans="1:16">
      <c r="A958" s="130"/>
      <c r="C958" s="132"/>
      <c r="D958" s="132"/>
      <c r="E958" s="132"/>
      <c r="F958" s="132"/>
      <c r="G958" s="132"/>
      <c r="H958" s="133"/>
      <c r="I958" s="134"/>
      <c r="J958" s="135"/>
      <c r="K958" s="135"/>
      <c r="L958" s="132"/>
      <c r="M958" s="132"/>
      <c r="N958" s="132"/>
      <c r="O958" s="138"/>
      <c r="P958" s="139"/>
    </row>
    <row r="959" spans="1:16">
      <c r="A959" s="130"/>
      <c r="C959" s="132"/>
      <c r="D959" s="132"/>
      <c r="E959" s="132"/>
      <c r="F959" s="132"/>
      <c r="G959" s="132"/>
      <c r="H959" s="133"/>
      <c r="I959" s="134"/>
      <c r="J959" s="135"/>
      <c r="K959" s="135"/>
      <c r="L959" s="132"/>
      <c r="M959" s="132"/>
      <c r="N959" s="132"/>
      <c r="O959" s="138"/>
      <c r="P959" s="139"/>
    </row>
    <row r="960" spans="1:16">
      <c r="A960" s="130"/>
      <c r="C960" s="132"/>
      <c r="D960" s="132"/>
      <c r="E960" s="132"/>
      <c r="F960" s="132"/>
      <c r="G960" s="132"/>
      <c r="H960" s="133"/>
      <c r="I960" s="134"/>
      <c r="J960" s="135"/>
      <c r="K960" s="135"/>
      <c r="L960" s="132"/>
      <c r="M960" s="132"/>
      <c r="N960" s="132"/>
      <c r="O960" s="138"/>
      <c r="P960" s="139"/>
    </row>
    <row r="961" spans="1:16">
      <c r="A961" s="130"/>
      <c r="C961" s="132"/>
      <c r="D961" s="132"/>
      <c r="E961" s="132"/>
      <c r="F961" s="132"/>
      <c r="G961" s="132"/>
      <c r="H961" s="133"/>
      <c r="I961" s="134"/>
      <c r="J961" s="135"/>
      <c r="K961" s="135"/>
      <c r="L961" s="132"/>
      <c r="M961" s="132"/>
      <c r="N961" s="132"/>
      <c r="O961" s="138"/>
      <c r="P961" s="139"/>
    </row>
    <row r="962" spans="1:16">
      <c r="A962" s="130"/>
      <c r="C962" s="132"/>
      <c r="D962" s="132"/>
      <c r="E962" s="132"/>
      <c r="F962" s="132"/>
      <c r="G962" s="132"/>
      <c r="H962" s="133"/>
      <c r="I962" s="134"/>
      <c r="J962" s="135"/>
      <c r="K962" s="135"/>
      <c r="L962" s="132"/>
      <c r="M962" s="132"/>
      <c r="N962" s="132"/>
      <c r="O962" s="138"/>
      <c r="P962" s="139"/>
    </row>
    <row r="963" spans="1:16">
      <c r="A963" s="130"/>
      <c r="C963" s="132"/>
      <c r="D963" s="132"/>
      <c r="E963" s="132"/>
      <c r="F963" s="132"/>
      <c r="G963" s="132"/>
      <c r="H963" s="133"/>
      <c r="I963" s="134"/>
      <c r="J963" s="135"/>
      <c r="K963" s="135"/>
      <c r="L963" s="132"/>
      <c r="M963" s="132"/>
      <c r="N963" s="132"/>
      <c r="O963" s="138"/>
      <c r="P963" s="139"/>
    </row>
    <row r="964" spans="1:16">
      <c r="A964" s="130"/>
      <c r="C964" s="132"/>
      <c r="D964" s="132"/>
      <c r="E964" s="132"/>
      <c r="F964" s="132"/>
      <c r="G964" s="132"/>
      <c r="H964" s="133"/>
      <c r="I964" s="134"/>
      <c r="J964" s="135"/>
      <c r="K964" s="135"/>
      <c r="L964" s="132"/>
      <c r="M964" s="132"/>
      <c r="N964" s="132"/>
      <c r="O964" s="138"/>
      <c r="P964" s="139"/>
    </row>
    <row r="965" spans="1:16">
      <c r="A965" s="130"/>
      <c r="C965" s="132"/>
      <c r="D965" s="132"/>
      <c r="E965" s="132"/>
      <c r="F965" s="132"/>
      <c r="G965" s="132"/>
      <c r="H965" s="133"/>
      <c r="I965" s="134"/>
      <c r="J965" s="135"/>
      <c r="K965" s="135"/>
      <c r="L965" s="132"/>
      <c r="M965" s="132"/>
      <c r="N965" s="132"/>
      <c r="O965" s="138"/>
      <c r="P965" s="139"/>
    </row>
    <row r="966" spans="1:16">
      <c r="A966" s="130"/>
      <c r="C966" s="132"/>
      <c r="D966" s="132"/>
      <c r="E966" s="132"/>
      <c r="F966" s="132"/>
      <c r="G966" s="132"/>
      <c r="H966" s="133"/>
      <c r="I966" s="134"/>
      <c r="J966" s="135"/>
      <c r="K966" s="135"/>
      <c r="L966" s="132"/>
      <c r="M966" s="132"/>
      <c r="N966" s="132"/>
      <c r="O966" s="138"/>
      <c r="P966" s="139"/>
    </row>
    <row r="967" spans="1:16">
      <c r="A967" s="130"/>
      <c r="C967" s="132"/>
      <c r="D967" s="132"/>
      <c r="E967" s="132"/>
      <c r="F967" s="132"/>
      <c r="G967" s="132"/>
      <c r="H967" s="133"/>
      <c r="I967" s="134"/>
      <c r="J967" s="135"/>
      <c r="K967" s="135"/>
      <c r="L967" s="132"/>
      <c r="M967" s="132"/>
      <c r="N967" s="132"/>
      <c r="O967" s="138"/>
      <c r="P967" s="139"/>
    </row>
    <row r="968" spans="1:16">
      <c r="A968" s="130"/>
      <c r="C968" s="132"/>
      <c r="D968" s="132"/>
      <c r="E968" s="132"/>
      <c r="F968" s="132"/>
      <c r="G968" s="132"/>
      <c r="H968" s="133"/>
      <c r="I968" s="134"/>
      <c r="J968" s="135"/>
      <c r="K968" s="135"/>
      <c r="L968" s="132"/>
      <c r="M968" s="132"/>
      <c r="N968" s="132"/>
      <c r="O968" s="138"/>
      <c r="P968" s="139"/>
    </row>
    <row r="969" spans="1:16">
      <c r="A969" s="130"/>
      <c r="C969" s="132"/>
      <c r="D969" s="132"/>
      <c r="E969" s="132"/>
      <c r="F969" s="132"/>
      <c r="G969" s="132"/>
      <c r="H969" s="133"/>
      <c r="I969" s="134"/>
      <c r="J969" s="135"/>
      <c r="K969" s="135"/>
      <c r="L969" s="132"/>
      <c r="M969" s="132"/>
      <c r="N969" s="132"/>
      <c r="O969" s="138"/>
      <c r="P969" s="139"/>
    </row>
    <row r="970" spans="1:16">
      <c r="A970" s="130"/>
      <c r="C970" s="132"/>
      <c r="D970" s="132"/>
      <c r="E970" s="132"/>
      <c r="F970" s="132"/>
      <c r="G970" s="132"/>
      <c r="H970" s="133"/>
      <c r="I970" s="134"/>
      <c r="J970" s="135"/>
      <c r="K970" s="135"/>
      <c r="L970" s="132"/>
      <c r="M970" s="132"/>
      <c r="N970" s="132"/>
      <c r="O970" s="138"/>
      <c r="P970" s="139"/>
    </row>
  </sheetData>
  <mergeCells count="162">
    <mergeCell ref="A24:A28"/>
    <mergeCell ref="A15:A23"/>
    <mergeCell ref="B15:B23"/>
    <mergeCell ref="E15:E23"/>
    <mergeCell ref="O15:O23"/>
    <mergeCell ref="A156:D156"/>
    <mergeCell ref="A157:D157"/>
    <mergeCell ref="B66:B67"/>
    <mergeCell ref="B68:B70"/>
    <mergeCell ref="B78:B86"/>
    <mergeCell ref="C78:C86"/>
    <mergeCell ref="C87:C89"/>
    <mergeCell ref="B75:B77"/>
    <mergeCell ref="B87:B89"/>
    <mergeCell ref="D71:D74"/>
    <mergeCell ref="D75:D77"/>
    <mergeCell ref="A152:D152"/>
    <mergeCell ref="A153:D153"/>
    <mergeCell ref="A154:D154"/>
    <mergeCell ref="A155:D155"/>
    <mergeCell ref="A114:J114"/>
    <mergeCell ref="A122:J122"/>
    <mergeCell ref="A141:E141"/>
    <mergeCell ref="A150:H150"/>
    <mergeCell ref="A151:D151"/>
    <mergeCell ref="E87:E89"/>
    <mergeCell ref="D87:D89"/>
    <mergeCell ref="A92:J92"/>
    <mergeCell ref="A108:J108"/>
    <mergeCell ref="A66:A67"/>
    <mergeCell ref="A68:A70"/>
    <mergeCell ref="B71:B74"/>
    <mergeCell ref="A71:A74"/>
    <mergeCell ref="A75:A77"/>
    <mergeCell ref="C71:C74"/>
    <mergeCell ref="C75:C77"/>
    <mergeCell ref="A78:A86"/>
    <mergeCell ref="A87:A89"/>
    <mergeCell ref="G71:G74"/>
    <mergeCell ref="G75:G77"/>
    <mergeCell ref="E71:E74"/>
    <mergeCell ref="E75:E77"/>
    <mergeCell ref="I68:I69"/>
    <mergeCell ref="I72:I73"/>
    <mergeCell ref="F72:F73"/>
    <mergeCell ref="E68:E70"/>
    <mergeCell ref="D68:D70"/>
    <mergeCell ref="E66:E67"/>
    <mergeCell ref="A47:A50"/>
    <mergeCell ref="A51:A52"/>
    <mergeCell ref="A53:A58"/>
    <mergeCell ref="B53:B58"/>
    <mergeCell ref="A60:A62"/>
    <mergeCell ref="B60:B62"/>
    <mergeCell ref="G78:G86"/>
    <mergeCell ref="I78:I84"/>
    <mergeCell ref="F78:F84"/>
    <mergeCell ref="E78:E86"/>
    <mergeCell ref="D78:D86"/>
    <mergeCell ref="D63:D64"/>
    <mergeCell ref="C60:C62"/>
    <mergeCell ref="C63:C64"/>
    <mergeCell ref="D60:D62"/>
    <mergeCell ref="H60:H61"/>
    <mergeCell ref="H68:H69"/>
    <mergeCell ref="H72:H73"/>
    <mergeCell ref="A63:A64"/>
    <mergeCell ref="B63:B64"/>
    <mergeCell ref="C68:C70"/>
    <mergeCell ref="C66:C67"/>
    <mergeCell ref="D66:D67"/>
    <mergeCell ref="F68:F69"/>
    <mergeCell ref="P47:P50"/>
    <mergeCell ref="P51:P52"/>
    <mergeCell ref="P60:P62"/>
    <mergeCell ref="P63:P64"/>
    <mergeCell ref="P66:P67"/>
    <mergeCell ref="P68:P70"/>
    <mergeCell ref="P53:P58"/>
    <mergeCell ref="O66:O67"/>
    <mergeCell ref="O68:O70"/>
    <mergeCell ref="O47:O50"/>
    <mergeCell ref="O60:O62"/>
    <mergeCell ref="O63:O64"/>
    <mergeCell ref="O87:O89"/>
    <mergeCell ref="O78:O86"/>
    <mergeCell ref="P87:P89"/>
    <mergeCell ref="P78:P86"/>
    <mergeCell ref="G87:G89"/>
    <mergeCell ref="H78:H84"/>
    <mergeCell ref="O51:O52"/>
    <mergeCell ref="O53:O58"/>
    <mergeCell ref="P71:P74"/>
    <mergeCell ref="P75:P77"/>
    <mergeCell ref="O71:O74"/>
    <mergeCell ref="O75:O77"/>
    <mergeCell ref="G68:G70"/>
    <mergeCell ref="G66:G67"/>
    <mergeCell ref="D53:D58"/>
    <mergeCell ref="E53:E58"/>
    <mergeCell ref="C53:C58"/>
    <mergeCell ref="C47:C50"/>
    <mergeCell ref="D47:D50"/>
    <mergeCell ref="E47:E50"/>
    <mergeCell ref="D51:D52"/>
    <mergeCell ref="E51:E52"/>
    <mergeCell ref="B51:B52"/>
    <mergeCell ref="C51:C52"/>
    <mergeCell ref="B47:B50"/>
    <mergeCell ref="B3:B8"/>
    <mergeCell ref="G3:G8"/>
    <mergeCell ref="A1:P1"/>
    <mergeCell ref="B9:B14"/>
    <mergeCell ref="A29:A36"/>
    <mergeCell ref="B29:B36"/>
    <mergeCell ref="A37:A46"/>
    <mergeCell ref="B37:B46"/>
    <mergeCell ref="E29:E36"/>
    <mergeCell ref="G29:G36"/>
    <mergeCell ref="G37:G46"/>
    <mergeCell ref="C37:C46"/>
    <mergeCell ref="D37:D46"/>
    <mergeCell ref="E37:E46"/>
    <mergeCell ref="O37:O46"/>
    <mergeCell ref="P37:P46"/>
    <mergeCell ref="D9:D14"/>
    <mergeCell ref="G9:G14"/>
    <mergeCell ref="D3:D8"/>
    <mergeCell ref="C15:C23"/>
    <mergeCell ref="D15:D23"/>
    <mergeCell ref="A3:A8"/>
    <mergeCell ref="A9:A14"/>
    <mergeCell ref="B24:B28"/>
    <mergeCell ref="E60:E62"/>
    <mergeCell ref="F60:F62"/>
    <mergeCell ref="G47:G50"/>
    <mergeCell ref="G51:G52"/>
    <mergeCell ref="G53:G58"/>
    <mergeCell ref="G60:G62"/>
    <mergeCell ref="G63:G64"/>
    <mergeCell ref="I60:I61"/>
    <mergeCell ref="E63:E64"/>
    <mergeCell ref="O29:O36"/>
    <mergeCell ref="O24:O28"/>
    <mergeCell ref="P29:P36"/>
    <mergeCell ref="P24:P28"/>
    <mergeCell ref="P15:P23"/>
    <mergeCell ref="O3:O8"/>
    <mergeCell ref="O9:O14"/>
    <mergeCell ref="P3:P8"/>
    <mergeCell ref="P9:P14"/>
    <mergeCell ref="C24:C28"/>
    <mergeCell ref="D24:D28"/>
    <mergeCell ref="E24:E28"/>
    <mergeCell ref="G24:G28"/>
    <mergeCell ref="E3:E8"/>
    <mergeCell ref="E9:E14"/>
    <mergeCell ref="C9:C14"/>
    <mergeCell ref="D29:D36"/>
    <mergeCell ref="C29:C36"/>
    <mergeCell ref="C3:C8"/>
    <mergeCell ref="G15:G23"/>
  </mergeCells>
  <conditionalFormatting sqref="E143:E147 H152:H157">
    <cfRule type="cellIs" dxfId="11" priority="1" operator="between">
      <formula>"0%"</formula>
      <formula>"60%"</formula>
    </cfRule>
  </conditionalFormatting>
  <conditionalFormatting sqref="E143:E147 H152:H157">
    <cfRule type="cellIs" dxfId="10" priority="2" operator="between">
      <formula>"61%"</formula>
      <formula>"80%"</formula>
    </cfRule>
  </conditionalFormatting>
  <conditionalFormatting sqref="E143:E147 H152:H157">
    <cfRule type="cellIs" dxfId="9" priority="3" operator="between">
      <formula>"81%"</formula>
      <formula>"150%"</formula>
    </cfRule>
  </conditionalFormatting>
  <conditionalFormatting sqref="O3:O90 H94:I106 H110:I110 H112:I112 H116:I120 H124:I138">
    <cfRule type="cellIs" dxfId="8" priority="4" operator="between">
      <formula>"0%"</formula>
      <formula>"60%"</formula>
    </cfRule>
  </conditionalFormatting>
  <conditionalFormatting sqref="O3:O90 H94:I106 H110:I110 H112:I112 H116:I120 H124:I138">
    <cfRule type="cellIs" dxfId="7" priority="5" operator="between">
      <formula>"61%"</formula>
      <formula>"80%"</formula>
    </cfRule>
  </conditionalFormatting>
  <conditionalFormatting sqref="O3:O90 H94:I106 H110:I110 H112:I112 H116:I120 H124:I138">
    <cfRule type="cellIs" dxfId="6" priority="6" operator="between">
      <formula>"81%"</formula>
      <formula>"150%"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597"/>
  <sheetViews>
    <sheetView workbookViewId="0">
      <selection activeCell="B4" sqref="B4"/>
    </sheetView>
  </sheetViews>
  <sheetFormatPr baseColWidth="10" defaultColWidth="14.42578125" defaultRowHeight="15" customHeight="1"/>
  <cols>
    <col min="1" max="1" width="18.28515625" customWidth="1"/>
    <col min="2" max="2" width="4.7109375" customWidth="1"/>
    <col min="3" max="3" width="19.140625" customWidth="1"/>
    <col min="4" max="4" width="10.5703125" customWidth="1"/>
    <col min="5" max="5" width="9.140625" customWidth="1"/>
    <col min="6" max="6" width="22.7109375" customWidth="1"/>
    <col min="7" max="7" width="12.140625" customWidth="1"/>
    <col min="8" max="9" width="4.28515625" customWidth="1"/>
    <col min="10" max="21" width="10.42578125" customWidth="1"/>
    <col min="22" max="22" width="15.85546875" customWidth="1"/>
    <col min="23" max="23" width="9.42578125" customWidth="1"/>
    <col min="24" max="24" width="14.42578125" customWidth="1"/>
    <col min="25" max="30" width="19" customWidth="1"/>
    <col min="31" max="33" width="13.28515625" customWidth="1"/>
    <col min="34" max="36" width="7"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1980" t="s">
        <v>2078</v>
      </c>
      <c r="J2" s="1577"/>
      <c r="K2" s="1577"/>
      <c r="L2" s="1577"/>
      <c r="M2" s="1577"/>
      <c r="N2" s="1577"/>
      <c r="O2" s="1577"/>
      <c r="P2" s="1577"/>
      <c r="Q2" s="1577"/>
      <c r="R2" s="1577"/>
      <c r="S2" s="1577"/>
      <c r="T2" s="1578"/>
      <c r="U2" s="248" t="s">
        <v>47</v>
      </c>
      <c r="V2" s="590">
        <f t="shared" ref="V2:V3" si="0">+X5+X17+X19+X31</f>
        <v>1</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1"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591">
        <f t="shared" si="0"/>
        <v>0.44439999999999991</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21" customHeight="1">
      <c r="A4" s="1967" t="s">
        <v>106</v>
      </c>
      <c r="B4" s="1555"/>
      <c r="C4" s="255"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19.5" customHeight="1">
      <c r="A5" s="1733"/>
      <c r="B5" s="1548"/>
      <c r="C5" s="2052" t="s">
        <v>2080</v>
      </c>
      <c r="D5" s="2049" t="s">
        <v>252</v>
      </c>
      <c r="E5" s="2051">
        <v>1</v>
      </c>
      <c r="F5" s="2049" t="s">
        <v>2081</v>
      </c>
      <c r="G5" s="2054" t="s">
        <v>254</v>
      </c>
      <c r="H5" s="2044" t="s">
        <v>47</v>
      </c>
      <c r="I5" s="2028"/>
      <c r="J5" s="592">
        <f t="shared" ref="J5:T5" si="1">J14</f>
        <v>1.4999999999999999E-2</v>
      </c>
      <c r="K5" s="592">
        <f t="shared" si="1"/>
        <v>1.4999999999999999E-2</v>
      </c>
      <c r="L5" s="592">
        <f t="shared" si="1"/>
        <v>0.18</v>
      </c>
      <c r="M5" s="592">
        <f t="shared" si="1"/>
        <v>0.26800000000000002</v>
      </c>
      <c r="N5" s="592">
        <f t="shared" si="1"/>
        <v>5.3999999999999999E-2</v>
      </c>
      <c r="O5" s="592">
        <f t="shared" si="1"/>
        <v>5.3999999999999999E-2</v>
      </c>
      <c r="P5" s="592">
        <f t="shared" si="1"/>
        <v>0.114</v>
      </c>
      <c r="Q5" s="592">
        <f t="shared" si="1"/>
        <v>5.3999999999999999E-2</v>
      </c>
      <c r="R5" s="592">
        <f t="shared" si="1"/>
        <v>5.3999999999999999E-2</v>
      </c>
      <c r="S5" s="592">
        <f t="shared" si="1"/>
        <v>0.114</v>
      </c>
      <c r="T5" s="592">
        <f t="shared" si="1"/>
        <v>3.9E-2</v>
      </c>
      <c r="U5" s="592">
        <v>3.9E-2</v>
      </c>
      <c r="V5" s="524">
        <f t="shared" ref="V5:V6" si="2">SUM(J5:U5)</f>
        <v>1.0000000000000002</v>
      </c>
      <c r="W5" s="1964">
        <v>0.35</v>
      </c>
      <c r="X5" s="524">
        <f>+(V5/V5)*W5</f>
        <v>0.35</v>
      </c>
      <c r="Y5" s="1956"/>
      <c r="Z5" s="1577"/>
      <c r="AA5" s="1578"/>
      <c r="AB5" s="1956" t="s">
        <v>2083</v>
      </c>
      <c r="AC5" s="1577"/>
      <c r="AD5" s="1578"/>
      <c r="AE5" s="1956"/>
      <c r="AF5" s="1577"/>
      <c r="AG5" s="1578"/>
      <c r="AH5" s="1956"/>
      <c r="AI5" s="1577"/>
      <c r="AJ5" s="1747"/>
      <c r="AK5" s="264"/>
      <c r="AL5" s="264"/>
      <c r="AM5" s="264"/>
      <c r="AN5" s="264"/>
      <c r="AO5" s="264"/>
      <c r="AP5" s="264"/>
      <c r="AQ5" s="264"/>
      <c r="AR5" s="264"/>
      <c r="AS5" s="264"/>
    </row>
    <row r="6" spans="1:45" ht="19.5" customHeight="1">
      <c r="A6" s="1972"/>
      <c r="B6" s="1973"/>
      <c r="C6" s="2053"/>
      <c r="D6" s="2050"/>
      <c r="E6" s="1547"/>
      <c r="F6" s="2050"/>
      <c r="G6" s="2055"/>
      <c r="H6" s="2047" t="s">
        <v>78</v>
      </c>
      <c r="I6" s="2048"/>
      <c r="J6" s="899">
        <f t="shared" ref="J6:T6" si="3">J15</f>
        <v>1.4999999999999999E-2</v>
      </c>
      <c r="K6" s="899">
        <f t="shared" si="3"/>
        <v>1.4999999999999999E-2</v>
      </c>
      <c r="L6" s="899">
        <f t="shared" si="3"/>
        <v>0.18</v>
      </c>
      <c r="M6" s="899">
        <f t="shared" si="3"/>
        <v>0.193</v>
      </c>
      <c r="N6" s="899">
        <f t="shared" si="3"/>
        <v>0.11399999999999999</v>
      </c>
      <c r="O6" s="899">
        <f t="shared" si="3"/>
        <v>6.9000000000000006E-2</v>
      </c>
      <c r="P6" s="899">
        <f t="shared" si="3"/>
        <v>0.114</v>
      </c>
      <c r="Q6" s="899">
        <f t="shared" si="3"/>
        <v>5.3999999999999999E-2</v>
      </c>
      <c r="R6" s="899">
        <f t="shared" si="3"/>
        <v>5.3999999999999999E-2</v>
      </c>
      <c r="S6" s="899">
        <f t="shared" si="3"/>
        <v>0</v>
      </c>
      <c r="T6" s="899">
        <f t="shared" si="3"/>
        <v>0</v>
      </c>
      <c r="U6" s="900"/>
      <c r="V6" s="526">
        <f t="shared" si="2"/>
        <v>0.80800000000000016</v>
      </c>
      <c r="W6" s="1558"/>
      <c r="X6" s="524">
        <f>+V6/V5*W5</f>
        <v>0.28279999999999994</v>
      </c>
      <c r="Y6" s="1536"/>
      <c r="Z6" s="1547"/>
      <c r="AA6" s="1548"/>
      <c r="AB6" s="1536"/>
      <c r="AC6" s="1547"/>
      <c r="AD6" s="1548"/>
      <c r="AE6" s="1536"/>
      <c r="AF6" s="1547"/>
      <c r="AG6" s="1548"/>
      <c r="AH6" s="1536"/>
      <c r="AI6" s="1547"/>
      <c r="AJ6" s="1720"/>
      <c r="AK6" s="264"/>
      <c r="AL6" s="264"/>
      <c r="AM6" s="264"/>
      <c r="AN6" s="264"/>
      <c r="AO6" s="264"/>
      <c r="AP6" s="264"/>
      <c r="AQ6" s="264"/>
      <c r="AR6" s="264"/>
      <c r="AS6" s="264"/>
    </row>
    <row r="7" spans="1:45" ht="21" customHeight="1">
      <c r="A7" s="1974" t="s">
        <v>2086</v>
      </c>
      <c r="B7" s="2046" t="s">
        <v>34</v>
      </c>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49"/>
      <c r="AK7" s="264"/>
      <c r="AL7" s="264"/>
      <c r="AM7" s="264"/>
      <c r="AN7" s="264"/>
      <c r="AO7" s="264"/>
      <c r="AP7" s="264"/>
      <c r="AQ7" s="264"/>
      <c r="AR7" s="264"/>
      <c r="AS7" s="264"/>
    </row>
    <row r="8" spans="1:45" ht="43.5" customHeight="1">
      <c r="A8" s="1539"/>
      <c r="B8" s="2163">
        <v>1</v>
      </c>
      <c r="C8" s="1928" t="s">
        <v>2088</v>
      </c>
      <c r="D8" s="1577"/>
      <c r="E8" s="1577"/>
      <c r="F8" s="1577"/>
      <c r="G8" s="1578"/>
      <c r="H8" s="1926" t="s">
        <v>79</v>
      </c>
      <c r="I8" s="527" t="s">
        <v>47</v>
      </c>
      <c r="J8" s="592"/>
      <c r="K8" s="738"/>
      <c r="L8" s="738">
        <v>0.5</v>
      </c>
      <c r="M8" s="738">
        <v>0.5</v>
      </c>
      <c r="N8" s="738"/>
      <c r="O8" s="738"/>
      <c r="P8" s="738"/>
      <c r="Q8" s="738"/>
      <c r="R8" s="738"/>
      <c r="S8" s="738"/>
      <c r="T8" s="738"/>
      <c r="U8" s="738"/>
      <c r="V8" s="542">
        <f t="shared" ref="V8:V15" si="4">SUM(J8:U8)</f>
        <v>1</v>
      </c>
      <c r="W8" s="2029">
        <v>0.3</v>
      </c>
      <c r="X8" s="288">
        <f>V8*W8</f>
        <v>0.3</v>
      </c>
      <c r="Y8" s="2166" t="s">
        <v>2089</v>
      </c>
      <c r="Z8" s="1577"/>
      <c r="AA8" s="1577"/>
      <c r="AB8" s="2166" t="s">
        <v>2090</v>
      </c>
      <c r="AC8" s="1577"/>
      <c r="AD8" s="1577"/>
      <c r="AE8" s="2164"/>
      <c r="AF8" s="1577"/>
      <c r="AG8" s="1578"/>
      <c r="AH8" s="2164"/>
      <c r="AI8" s="1577"/>
      <c r="AJ8" s="1747"/>
      <c r="AK8" s="264"/>
      <c r="AL8" s="264"/>
      <c r="AM8" s="264"/>
      <c r="AN8" s="264"/>
      <c r="AO8" s="264"/>
      <c r="AP8" s="264"/>
      <c r="AQ8" s="264"/>
      <c r="AR8" s="264"/>
      <c r="AS8" s="264"/>
    </row>
    <row r="9" spans="1:45" ht="43.5" customHeight="1">
      <c r="A9" s="1539"/>
      <c r="B9" s="1558"/>
      <c r="C9" s="1557"/>
      <c r="D9" s="1579"/>
      <c r="E9" s="1579"/>
      <c r="F9" s="1579"/>
      <c r="G9" s="1580"/>
      <c r="H9" s="1930"/>
      <c r="I9" s="531" t="s">
        <v>48</v>
      </c>
      <c r="J9" s="533"/>
      <c r="K9" s="881"/>
      <c r="L9" s="882">
        <v>0.5</v>
      </c>
      <c r="M9" s="882">
        <v>0.25</v>
      </c>
      <c r="N9" s="882">
        <v>0.2</v>
      </c>
      <c r="O9" s="882">
        <v>0.05</v>
      </c>
      <c r="P9" s="881"/>
      <c r="Q9" s="881"/>
      <c r="R9" s="881"/>
      <c r="S9" s="881"/>
      <c r="T9" s="881"/>
      <c r="U9" s="881"/>
      <c r="V9" s="901">
        <f t="shared" si="4"/>
        <v>1</v>
      </c>
      <c r="W9" s="2030"/>
      <c r="X9" s="296">
        <f>+V9*W8</f>
        <v>0.3</v>
      </c>
      <c r="Y9" s="1536"/>
      <c r="Z9" s="1547"/>
      <c r="AA9" s="1547"/>
      <c r="AB9" s="1536"/>
      <c r="AC9" s="1547"/>
      <c r="AD9" s="1547"/>
      <c r="AE9" s="1557"/>
      <c r="AF9" s="1579"/>
      <c r="AG9" s="1580"/>
      <c r="AH9" s="1557"/>
      <c r="AI9" s="1579"/>
      <c r="AJ9" s="1923"/>
      <c r="AK9" s="264"/>
      <c r="AL9" s="264"/>
      <c r="AM9" s="264"/>
      <c r="AN9" s="264"/>
      <c r="AO9" s="264"/>
      <c r="AP9" s="264"/>
      <c r="AQ9" s="264"/>
      <c r="AR9" s="264"/>
      <c r="AS9" s="264"/>
    </row>
    <row r="10" spans="1:45" ht="43.5" customHeight="1">
      <c r="A10" s="1539"/>
      <c r="B10" s="2163">
        <v>2</v>
      </c>
      <c r="C10" s="1928" t="s">
        <v>2095</v>
      </c>
      <c r="D10" s="1577"/>
      <c r="E10" s="1577"/>
      <c r="F10" s="1577"/>
      <c r="G10" s="1578"/>
      <c r="H10" s="1926" t="s">
        <v>79</v>
      </c>
      <c r="I10" s="527" t="s">
        <v>47</v>
      </c>
      <c r="J10" s="600">
        <v>0.05</v>
      </c>
      <c r="K10" s="738">
        <v>0.05</v>
      </c>
      <c r="L10" s="738">
        <v>0.1</v>
      </c>
      <c r="M10" s="738">
        <v>0.1</v>
      </c>
      <c r="N10" s="738">
        <v>0.1</v>
      </c>
      <c r="O10" s="738">
        <v>0.1</v>
      </c>
      <c r="P10" s="738">
        <v>0.1</v>
      </c>
      <c r="Q10" s="738">
        <v>0.1</v>
      </c>
      <c r="R10" s="738">
        <v>0.1</v>
      </c>
      <c r="S10" s="738">
        <v>0.1</v>
      </c>
      <c r="T10" s="738">
        <v>0.05</v>
      </c>
      <c r="U10" s="738">
        <v>0.05</v>
      </c>
      <c r="V10" s="542">
        <f t="shared" si="4"/>
        <v>1</v>
      </c>
      <c r="W10" s="2029">
        <v>0.3</v>
      </c>
      <c r="X10" s="288">
        <f>V10*W10</f>
        <v>0.3</v>
      </c>
      <c r="Y10" s="2166" t="s">
        <v>2097</v>
      </c>
      <c r="Z10" s="1577"/>
      <c r="AA10" s="1578"/>
      <c r="AB10" s="2166" t="s">
        <v>2099</v>
      </c>
      <c r="AC10" s="1577"/>
      <c r="AD10" s="1578"/>
      <c r="AE10" s="2164"/>
      <c r="AF10" s="1577"/>
      <c r="AG10" s="1578"/>
      <c r="AH10" s="2164"/>
      <c r="AI10" s="1577"/>
      <c r="AJ10" s="1747"/>
      <c r="AK10" s="264"/>
      <c r="AL10" s="264"/>
      <c r="AM10" s="264"/>
      <c r="AN10" s="264"/>
      <c r="AO10" s="264"/>
      <c r="AP10" s="264"/>
      <c r="AQ10" s="264"/>
      <c r="AR10" s="264"/>
      <c r="AS10" s="264"/>
    </row>
    <row r="11" spans="1:45" ht="43.5" customHeight="1">
      <c r="A11" s="1539"/>
      <c r="B11" s="1558"/>
      <c r="C11" s="1557"/>
      <c r="D11" s="1579"/>
      <c r="E11" s="1579"/>
      <c r="F11" s="1579"/>
      <c r="G11" s="1580"/>
      <c r="H11" s="1930"/>
      <c r="I11" s="531" t="s">
        <v>48</v>
      </c>
      <c r="J11" s="533">
        <v>0.05</v>
      </c>
      <c r="K11" s="882">
        <v>0.05</v>
      </c>
      <c r="L11" s="882">
        <v>0.1</v>
      </c>
      <c r="M11" s="882">
        <v>0.1</v>
      </c>
      <c r="N11" s="882">
        <v>0.1</v>
      </c>
      <c r="O11" s="882">
        <v>0.1</v>
      </c>
      <c r="P11" s="882">
        <v>0.1</v>
      </c>
      <c r="Q11" s="882">
        <v>0.1</v>
      </c>
      <c r="R11" s="882">
        <v>0.1</v>
      </c>
      <c r="S11" s="881"/>
      <c r="T11" s="881"/>
      <c r="U11" s="881"/>
      <c r="V11" s="901">
        <f t="shared" si="4"/>
        <v>0.79999999999999993</v>
      </c>
      <c r="W11" s="2030"/>
      <c r="X11" s="296">
        <f>+V11*W10</f>
        <v>0.23999999999999996</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39" customHeight="1">
      <c r="A12" s="1539"/>
      <c r="B12" s="2163">
        <v>3</v>
      </c>
      <c r="C12" s="1928" t="s">
        <v>2101</v>
      </c>
      <c r="D12" s="1577"/>
      <c r="E12" s="1577"/>
      <c r="F12" s="1577"/>
      <c r="G12" s="1578"/>
      <c r="H12" s="1926" t="s">
        <v>79</v>
      </c>
      <c r="I12" s="527" t="s">
        <v>47</v>
      </c>
      <c r="J12" s="600"/>
      <c r="K12" s="738"/>
      <c r="L12" s="738"/>
      <c r="M12" s="738">
        <v>0.22</v>
      </c>
      <c r="N12" s="738">
        <v>0.06</v>
      </c>
      <c r="O12" s="738">
        <v>0.06</v>
      </c>
      <c r="P12" s="738">
        <v>0.21</v>
      </c>
      <c r="Q12" s="738">
        <v>0.06</v>
      </c>
      <c r="R12" s="738">
        <v>0.06</v>
      </c>
      <c r="S12" s="738">
        <v>0.21</v>
      </c>
      <c r="T12" s="738">
        <v>0.06</v>
      </c>
      <c r="U12" s="738">
        <v>0.06</v>
      </c>
      <c r="V12" s="542">
        <f t="shared" si="4"/>
        <v>1.0000000000000002</v>
      </c>
      <c r="W12" s="2029">
        <v>0.4</v>
      </c>
      <c r="X12" s="288">
        <f>V12*W12</f>
        <v>0.40000000000000013</v>
      </c>
      <c r="Y12" s="2167"/>
      <c r="Z12" s="1577"/>
      <c r="AA12" s="1578"/>
      <c r="AB12" s="2166" t="s">
        <v>2104</v>
      </c>
      <c r="AC12" s="1577"/>
      <c r="AD12" s="1578"/>
      <c r="AE12" s="2166" t="s">
        <v>2105</v>
      </c>
      <c r="AF12" s="1577"/>
      <c r="AG12" s="1578"/>
      <c r="AH12" s="2164"/>
      <c r="AI12" s="1577"/>
      <c r="AJ12" s="1747"/>
      <c r="AK12" s="264"/>
      <c r="AL12" s="264"/>
      <c r="AM12" s="264"/>
      <c r="AN12" s="264"/>
      <c r="AO12" s="264"/>
      <c r="AP12" s="264"/>
      <c r="AQ12" s="264"/>
      <c r="AR12" s="264"/>
      <c r="AS12" s="264"/>
    </row>
    <row r="13" spans="1:45" ht="39" customHeight="1">
      <c r="A13" s="1539"/>
      <c r="B13" s="1558"/>
      <c r="C13" s="1557"/>
      <c r="D13" s="1579"/>
      <c r="E13" s="1579"/>
      <c r="F13" s="1579"/>
      <c r="G13" s="1580"/>
      <c r="H13" s="1930"/>
      <c r="I13" s="531" t="s">
        <v>48</v>
      </c>
      <c r="J13" s="533"/>
      <c r="K13" s="525"/>
      <c r="L13" s="525"/>
      <c r="M13" s="533">
        <v>0.22</v>
      </c>
      <c r="N13" s="533">
        <v>0.06</v>
      </c>
      <c r="O13" s="533">
        <v>0.06</v>
      </c>
      <c r="P13" s="533">
        <v>0.21</v>
      </c>
      <c r="Q13" s="533">
        <v>0.06</v>
      </c>
      <c r="R13" s="533">
        <v>0.06</v>
      </c>
      <c r="S13" s="525"/>
      <c r="T13" s="525"/>
      <c r="U13" s="525"/>
      <c r="V13" s="901">
        <f t="shared" si="4"/>
        <v>0.67000000000000015</v>
      </c>
      <c r="W13" s="2030"/>
      <c r="X13" s="296">
        <f>+V13*W12</f>
        <v>0.26800000000000007</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21" customHeight="1">
      <c r="A14" s="1539"/>
      <c r="B14" s="1944" t="s">
        <v>85</v>
      </c>
      <c r="C14" s="1577"/>
      <c r="D14" s="1577"/>
      <c r="E14" s="1577"/>
      <c r="F14" s="1577"/>
      <c r="G14" s="1578"/>
      <c r="H14" s="2060" t="s">
        <v>79</v>
      </c>
      <c r="I14" s="541" t="s">
        <v>47</v>
      </c>
      <c r="J14" s="542">
        <f t="shared" ref="J14:U14" si="5">+J8*$W$8+J10*$W$10+J12*$W$12</f>
        <v>1.4999999999999999E-2</v>
      </c>
      <c r="K14" s="542">
        <f t="shared" si="5"/>
        <v>1.4999999999999999E-2</v>
      </c>
      <c r="L14" s="542">
        <f t="shared" si="5"/>
        <v>0.18</v>
      </c>
      <c r="M14" s="542">
        <f t="shared" si="5"/>
        <v>0.26800000000000002</v>
      </c>
      <c r="N14" s="542">
        <f t="shared" si="5"/>
        <v>5.3999999999999999E-2</v>
      </c>
      <c r="O14" s="542">
        <f t="shared" si="5"/>
        <v>5.3999999999999999E-2</v>
      </c>
      <c r="P14" s="542">
        <f t="shared" si="5"/>
        <v>0.114</v>
      </c>
      <c r="Q14" s="542">
        <f t="shared" si="5"/>
        <v>5.3999999999999999E-2</v>
      </c>
      <c r="R14" s="542">
        <f t="shared" si="5"/>
        <v>5.3999999999999999E-2</v>
      </c>
      <c r="S14" s="542">
        <f t="shared" si="5"/>
        <v>0.114</v>
      </c>
      <c r="T14" s="542">
        <f t="shared" si="5"/>
        <v>3.9E-2</v>
      </c>
      <c r="U14" s="542">
        <f t="shared" si="5"/>
        <v>3.9E-2</v>
      </c>
      <c r="V14" s="542">
        <f t="shared" si="4"/>
        <v>1.0000000000000002</v>
      </c>
      <c r="W14" s="2039">
        <f>SUM(W8:W13)</f>
        <v>1</v>
      </c>
      <c r="X14" s="288">
        <f>V14*W14</f>
        <v>1.0000000000000002</v>
      </c>
      <c r="Y14" s="1924"/>
      <c r="Z14" s="1577"/>
      <c r="AA14" s="1578"/>
      <c r="AB14" s="1924"/>
      <c r="AC14" s="1577"/>
      <c r="AD14" s="1578"/>
      <c r="AE14" s="1924"/>
      <c r="AF14" s="1577"/>
      <c r="AG14" s="1578"/>
      <c r="AH14" s="1924"/>
      <c r="AI14" s="1577"/>
      <c r="AJ14" s="1747"/>
      <c r="AK14" s="264"/>
      <c r="AL14" s="264"/>
      <c r="AM14" s="264"/>
      <c r="AN14" s="264"/>
      <c r="AO14" s="264"/>
      <c r="AP14" s="264"/>
      <c r="AQ14" s="264"/>
      <c r="AR14" s="264"/>
      <c r="AS14" s="264"/>
    </row>
    <row r="15" spans="1:45" ht="21" customHeight="1">
      <c r="A15" s="1540"/>
      <c r="B15" s="1537"/>
      <c r="C15" s="1550"/>
      <c r="D15" s="1550"/>
      <c r="E15" s="1550"/>
      <c r="F15" s="1550"/>
      <c r="G15" s="1551"/>
      <c r="H15" s="2061"/>
      <c r="I15" s="556" t="s">
        <v>48</v>
      </c>
      <c r="J15" s="557">
        <f t="shared" ref="J15:U15" si="6">+J9*$W$8+J11*$W$10+J13*$W$12</f>
        <v>1.4999999999999999E-2</v>
      </c>
      <c r="K15" s="557">
        <f t="shared" si="6"/>
        <v>1.4999999999999999E-2</v>
      </c>
      <c r="L15" s="557">
        <f t="shared" si="6"/>
        <v>0.18</v>
      </c>
      <c r="M15" s="557">
        <f t="shared" si="6"/>
        <v>0.193</v>
      </c>
      <c r="N15" s="557">
        <f t="shared" si="6"/>
        <v>0.11399999999999999</v>
      </c>
      <c r="O15" s="557">
        <f t="shared" si="6"/>
        <v>6.9000000000000006E-2</v>
      </c>
      <c r="P15" s="557">
        <f t="shared" si="6"/>
        <v>0.114</v>
      </c>
      <c r="Q15" s="557">
        <f t="shared" si="6"/>
        <v>5.3999999999999999E-2</v>
      </c>
      <c r="R15" s="557">
        <f t="shared" si="6"/>
        <v>5.3999999999999999E-2</v>
      </c>
      <c r="S15" s="557">
        <f t="shared" si="6"/>
        <v>0</v>
      </c>
      <c r="T15" s="557">
        <f t="shared" si="6"/>
        <v>0</v>
      </c>
      <c r="U15" s="557">
        <f t="shared" si="6"/>
        <v>0</v>
      </c>
      <c r="V15" s="557">
        <f t="shared" si="4"/>
        <v>0.80800000000000016</v>
      </c>
      <c r="W15" s="2040"/>
      <c r="X15" s="560">
        <f>+V15*W14</f>
        <v>0.80800000000000016</v>
      </c>
      <c r="Y15" s="1537"/>
      <c r="Z15" s="1550"/>
      <c r="AA15" s="1551"/>
      <c r="AB15" s="1537"/>
      <c r="AC15" s="1550"/>
      <c r="AD15" s="1551"/>
      <c r="AE15" s="1537"/>
      <c r="AF15" s="1550"/>
      <c r="AG15" s="1551"/>
      <c r="AH15" s="1537"/>
      <c r="AI15" s="1550"/>
      <c r="AJ15" s="1721"/>
      <c r="AK15" s="264"/>
      <c r="AL15" s="264"/>
      <c r="AM15" s="264"/>
      <c r="AN15" s="264"/>
      <c r="AO15" s="264"/>
      <c r="AP15" s="264"/>
      <c r="AQ15" s="264"/>
      <c r="AR15" s="264"/>
      <c r="AS15" s="264"/>
    </row>
    <row r="16" spans="1:45" ht="45" customHeight="1">
      <c r="A16" s="1967" t="s">
        <v>106</v>
      </c>
      <c r="B16" s="2117"/>
      <c r="C16" s="255" t="s">
        <v>107</v>
      </c>
      <c r="D16" s="255" t="s">
        <v>108</v>
      </c>
      <c r="E16" s="255" t="s">
        <v>28</v>
      </c>
      <c r="F16" s="255" t="s">
        <v>109</v>
      </c>
      <c r="G16" s="321" t="s">
        <v>110</v>
      </c>
      <c r="H16" s="1959" t="s">
        <v>111</v>
      </c>
      <c r="I16" s="1756"/>
      <c r="J16" s="255" t="s">
        <v>63</v>
      </c>
      <c r="K16" s="255" t="s">
        <v>64</v>
      </c>
      <c r="L16" s="255" t="s">
        <v>65</v>
      </c>
      <c r="M16" s="255" t="s">
        <v>66</v>
      </c>
      <c r="N16" s="255" t="s">
        <v>67</v>
      </c>
      <c r="O16" s="255" t="s">
        <v>68</v>
      </c>
      <c r="P16" s="255" t="s">
        <v>69</v>
      </c>
      <c r="Q16" s="255" t="s">
        <v>70</v>
      </c>
      <c r="R16" s="255" t="s">
        <v>71</v>
      </c>
      <c r="S16" s="255" t="s">
        <v>72</v>
      </c>
      <c r="T16" s="255" t="s">
        <v>73</v>
      </c>
      <c r="U16" s="255" t="s">
        <v>74</v>
      </c>
      <c r="V16" s="255" t="s">
        <v>75</v>
      </c>
      <c r="W16" s="255" t="s">
        <v>76</v>
      </c>
      <c r="X16" s="255" t="s">
        <v>77</v>
      </c>
      <c r="Y16" s="1959" t="s">
        <v>112</v>
      </c>
      <c r="Z16" s="1754"/>
      <c r="AA16" s="1756"/>
      <c r="AB16" s="1959" t="s">
        <v>116</v>
      </c>
      <c r="AC16" s="1754"/>
      <c r="AD16" s="1756"/>
      <c r="AE16" s="1959" t="s">
        <v>120</v>
      </c>
      <c r="AF16" s="1754"/>
      <c r="AG16" s="1756"/>
      <c r="AH16" s="1959" t="s">
        <v>740</v>
      </c>
      <c r="AI16" s="1754"/>
      <c r="AJ16" s="1749"/>
      <c r="AK16" s="264"/>
      <c r="AL16" s="264"/>
      <c r="AM16" s="264"/>
      <c r="AN16" s="264"/>
      <c r="AO16" s="264"/>
      <c r="AP16" s="264"/>
      <c r="AQ16" s="264"/>
      <c r="AR16" s="264"/>
      <c r="AS16" s="264"/>
    </row>
    <row r="17" spans="1:45" ht="18.75" customHeight="1">
      <c r="A17" s="1733"/>
      <c r="B17" s="1676"/>
      <c r="C17" s="2052" t="s">
        <v>2080</v>
      </c>
      <c r="D17" s="2049" t="s">
        <v>252</v>
      </c>
      <c r="E17" s="2168">
        <v>0.97640000000000005</v>
      </c>
      <c r="F17" s="2049" t="s">
        <v>2115</v>
      </c>
      <c r="G17" s="2054" t="s">
        <v>254</v>
      </c>
      <c r="H17" s="2044" t="s">
        <v>47</v>
      </c>
      <c r="I17" s="2028"/>
      <c r="J17" s="592">
        <f t="shared" ref="J17:U17" si="7">J22</f>
        <v>0.398781</v>
      </c>
      <c r="K17" s="592">
        <f t="shared" si="7"/>
        <v>0.42238100000000001</v>
      </c>
      <c r="L17" s="592">
        <f t="shared" si="7"/>
        <v>0.45598100000000003</v>
      </c>
      <c r="M17" s="592">
        <f t="shared" si="7"/>
        <v>0.49878100000000003</v>
      </c>
      <c r="N17" s="592">
        <f t="shared" si="7"/>
        <v>0.56328100000000003</v>
      </c>
      <c r="O17" s="592">
        <f t="shared" si="7"/>
        <v>0.614981</v>
      </c>
      <c r="P17" s="592">
        <f t="shared" si="7"/>
        <v>0.65668099999999996</v>
      </c>
      <c r="Q17" s="592">
        <f t="shared" si="7"/>
        <v>0.70118099999999994</v>
      </c>
      <c r="R17" s="592">
        <f t="shared" si="7"/>
        <v>0.76288099999999992</v>
      </c>
      <c r="S17" s="592">
        <f t="shared" si="7"/>
        <v>0.81098099999999995</v>
      </c>
      <c r="T17" s="592">
        <f t="shared" si="7"/>
        <v>0.89288099999999992</v>
      </c>
      <c r="U17" s="592">
        <f t="shared" si="7"/>
        <v>0.97638099999999994</v>
      </c>
      <c r="V17" s="542">
        <f t="shared" ref="V17:V20" si="8">LOOKUP(200%,J17:U17)</f>
        <v>0.97638099999999994</v>
      </c>
      <c r="W17" s="1964">
        <v>0.22500000000000001</v>
      </c>
      <c r="X17" s="288">
        <f>+(V17/V17)*W17</f>
        <v>0.22500000000000001</v>
      </c>
      <c r="Y17" s="1956"/>
      <c r="Z17" s="1577"/>
      <c r="AA17" s="1578"/>
      <c r="AB17" s="1956" t="s">
        <v>2117</v>
      </c>
      <c r="AC17" s="1577"/>
      <c r="AD17" s="1578"/>
      <c r="AE17" s="1956"/>
      <c r="AF17" s="1577"/>
      <c r="AG17" s="1578"/>
      <c r="AH17" s="1956"/>
      <c r="AI17" s="1577"/>
      <c r="AJ17" s="1747"/>
      <c r="AK17" s="264"/>
      <c r="AL17" s="264"/>
      <c r="AM17" s="264"/>
      <c r="AN17" s="264"/>
      <c r="AO17" s="264"/>
      <c r="AP17" s="264"/>
      <c r="AQ17" s="264"/>
      <c r="AR17" s="264"/>
      <c r="AS17" s="264"/>
    </row>
    <row r="18" spans="1:45" ht="18.75" customHeight="1">
      <c r="A18" s="1733"/>
      <c r="B18" s="1676"/>
      <c r="C18" s="2053"/>
      <c r="D18" s="2050"/>
      <c r="E18" s="1547"/>
      <c r="F18" s="2050"/>
      <c r="G18" s="2055"/>
      <c r="H18" s="2047" t="s">
        <v>78</v>
      </c>
      <c r="I18" s="2048"/>
      <c r="J18" s="525">
        <f t="shared" ref="J18:U18" si="9">J23</f>
        <v>0.43219999999999997</v>
      </c>
      <c r="K18" s="525">
        <f t="shared" si="9"/>
        <v>0.45649999999999996</v>
      </c>
      <c r="L18" s="525">
        <f t="shared" si="9"/>
        <v>0.48649999999999993</v>
      </c>
      <c r="M18" s="525">
        <f t="shared" si="9"/>
        <v>0.52259999999999995</v>
      </c>
      <c r="N18" s="525">
        <f t="shared" si="9"/>
        <v>0.58309999999999995</v>
      </c>
      <c r="O18" s="525">
        <f t="shared" si="9"/>
        <v>0.68120000000000003</v>
      </c>
      <c r="P18" s="525">
        <f t="shared" si="9"/>
        <v>0.73570000000000002</v>
      </c>
      <c r="Q18" s="525">
        <f t="shared" si="9"/>
        <v>0.79210000000000003</v>
      </c>
      <c r="R18" s="525">
        <f t="shared" si="9"/>
        <v>0.8306</v>
      </c>
      <c r="S18" s="525">
        <f t="shared" si="9"/>
        <v>0</v>
      </c>
      <c r="T18" s="525">
        <f t="shared" si="9"/>
        <v>0</v>
      </c>
      <c r="U18" s="525">
        <f t="shared" si="9"/>
        <v>0</v>
      </c>
      <c r="V18" s="901">
        <f t="shared" si="8"/>
        <v>0</v>
      </c>
      <c r="W18" s="1558"/>
      <c r="X18" s="296">
        <f>+V18/V17*W17</f>
        <v>0</v>
      </c>
      <c r="Y18" s="1536"/>
      <c r="Z18" s="1547"/>
      <c r="AA18" s="1548"/>
      <c r="AB18" s="1536"/>
      <c r="AC18" s="1547"/>
      <c r="AD18" s="1548"/>
      <c r="AE18" s="1536"/>
      <c r="AF18" s="1547"/>
      <c r="AG18" s="1548"/>
      <c r="AH18" s="1536"/>
      <c r="AI18" s="1547"/>
      <c r="AJ18" s="1720"/>
      <c r="AK18" s="264"/>
      <c r="AL18" s="264"/>
      <c r="AM18" s="264"/>
      <c r="AN18" s="264"/>
      <c r="AO18" s="264"/>
      <c r="AP18" s="264"/>
      <c r="AQ18" s="264"/>
      <c r="AR18" s="264"/>
      <c r="AS18" s="264"/>
    </row>
    <row r="19" spans="1:45" ht="18.75" customHeight="1">
      <c r="A19" s="1733"/>
      <c r="B19" s="1676"/>
      <c r="C19" s="2053"/>
      <c r="D19" s="2049" t="s">
        <v>252</v>
      </c>
      <c r="E19" s="2168">
        <v>0.95640000000000003</v>
      </c>
      <c r="F19" s="2049" t="s">
        <v>2122</v>
      </c>
      <c r="G19" s="2054" t="s">
        <v>254</v>
      </c>
      <c r="H19" s="2044" t="s">
        <v>47</v>
      </c>
      <c r="I19" s="2028"/>
      <c r="J19" s="600">
        <f t="shared" ref="J19:U19" si="10">J24</f>
        <v>1.4500000000000001E-2</v>
      </c>
      <c r="K19" s="600">
        <f t="shared" si="10"/>
        <v>3.8100000000000002E-2</v>
      </c>
      <c r="L19" s="600">
        <f t="shared" si="10"/>
        <v>7.2599999999999998E-2</v>
      </c>
      <c r="M19" s="600">
        <f t="shared" si="10"/>
        <v>0.15620000000000001</v>
      </c>
      <c r="N19" s="600">
        <f t="shared" si="10"/>
        <v>0.25540000000000002</v>
      </c>
      <c r="O19" s="600">
        <f t="shared" si="10"/>
        <v>0.33430000000000004</v>
      </c>
      <c r="P19" s="600">
        <f t="shared" si="10"/>
        <v>0.40960000000000008</v>
      </c>
      <c r="Q19" s="600">
        <f t="shared" si="10"/>
        <v>0.4668000000000001</v>
      </c>
      <c r="R19" s="600">
        <f t="shared" si="10"/>
        <v>0.54760000000000009</v>
      </c>
      <c r="S19" s="600">
        <f t="shared" si="10"/>
        <v>0.67230000000000012</v>
      </c>
      <c r="T19" s="600">
        <f t="shared" si="10"/>
        <v>0.81170000000000009</v>
      </c>
      <c r="U19" s="600">
        <f t="shared" si="10"/>
        <v>0.95640000000000014</v>
      </c>
      <c r="V19" s="542">
        <f t="shared" si="8"/>
        <v>0.95640000000000014</v>
      </c>
      <c r="W19" s="1964">
        <v>0.22500000000000001</v>
      </c>
      <c r="X19" s="288">
        <f>+(V19/V19)*W19</f>
        <v>0.22500000000000001</v>
      </c>
      <c r="Y19" s="1956"/>
      <c r="Z19" s="1577"/>
      <c r="AA19" s="1578"/>
      <c r="AB19" s="1956" t="s">
        <v>2124</v>
      </c>
      <c r="AC19" s="1577"/>
      <c r="AD19" s="1578"/>
      <c r="AE19" s="1956"/>
      <c r="AF19" s="1577"/>
      <c r="AG19" s="1578"/>
      <c r="AH19" s="1956"/>
      <c r="AI19" s="1577"/>
      <c r="AJ19" s="1747"/>
      <c r="AK19" s="264"/>
      <c r="AL19" s="264"/>
      <c r="AM19" s="264"/>
      <c r="AN19" s="264"/>
      <c r="AO19" s="264"/>
      <c r="AP19" s="264"/>
      <c r="AQ19" s="264"/>
      <c r="AR19" s="264"/>
      <c r="AS19" s="264"/>
    </row>
    <row r="20" spans="1:45" ht="18.75" customHeight="1">
      <c r="A20" s="1549"/>
      <c r="B20" s="1677"/>
      <c r="C20" s="2053"/>
      <c r="D20" s="2050"/>
      <c r="E20" s="1547"/>
      <c r="F20" s="2050"/>
      <c r="G20" s="2055"/>
      <c r="H20" s="2047" t="s">
        <v>78</v>
      </c>
      <c r="I20" s="2048"/>
      <c r="J20" s="899">
        <f t="shared" ref="J20:U20" si="11">J25</f>
        <v>2.0299999999999999E-2</v>
      </c>
      <c r="K20" s="899">
        <f t="shared" si="11"/>
        <v>8.2699999999999996E-2</v>
      </c>
      <c r="L20" s="899">
        <f t="shared" si="11"/>
        <v>0.15739999999999998</v>
      </c>
      <c r="M20" s="899">
        <f t="shared" si="11"/>
        <v>0.2389</v>
      </c>
      <c r="N20" s="899">
        <f t="shared" si="11"/>
        <v>0.3105</v>
      </c>
      <c r="O20" s="899">
        <f t="shared" si="11"/>
        <v>0.40720000000000001</v>
      </c>
      <c r="P20" s="899">
        <f t="shared" si="11"/>
        <v>0.48359999999999997</v>
      </c>
      <c r="Q20" s="899">
        <f t="shared" si="11"/>
        <v>0.55230000000000001</v>
      </c>
      <c r="R20" s="899">
        <f t="shared" si="11"/>
        <v>0.62339999999999995</v>
      </c>
      <c r="S20" s="899">
        <f t="shared" si="11"/>
        <v>0</v>
      </c>
      <c r="T20" s="899">
        <f t="shared" si="11"/>
        <v>0</v>
      </c>
      <c r="U20" s="899">
        <f t="shared" si="11"/>
        <v>0</v>
      </c>
      <c r="V20" s="847">
        <f t="shared" si="8"/>
        <v>0</v>
      </c>
      <c r="W20" s="1558"/>
      <c r="X20" s="296">
        <f>+V20/V19*W19</f>
        <v>0</v>
      </c>
      <c r="Y20" s="1536"/>
      <c r="Z20" s="1547"/>
      <c r="AA20" s="1548"/>
      <c r="AB20" s="1536"/>
      <c r="AC20" s="1547"/>
      <c r="AD20" s="1548"/>
      <c r="AE20" s="1536"/>
      <c r="AF20" s="1547"/>
      <c r="AG20" s="1548"/>
      <c r="AH20" s="1536"/>
      <c r="AI20" s="1547"/>
      <c r="AJ20" s="1720"/>
      <c r="AK20" s="264"/>
      <c r="AL20" s="264"/>
      <c r="AM20" s="264"/>
      <c r="AN20" s="264"/>
      <c r="AO20" s="264"/>
      <c r="AP20" s="264"/>
      <c r="AQ20" s="264"/>
      <c r="AR20" s="264"/>
      <c r="AS20" s="264"/>
    </row>
    <row r="21" spans="1:45" ht="18.75" customHeight="1">
      <c r="A21" s="1974" t="s">
        <v>2128</v>
      </c>
      <c r="B21" s="2046" t="s">
        <v>34</v>
      </c>
      <c r="C21" s="1754"/>
      <c r="D21" s="1754"/>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49"/>
      <c r="AK21" s="264"/>
      <c r="AL21" s="264"/>
      <c r="AM21" s="264"/>
      <c r="AN21" s="264"/>
      <c r="AO21" s="264"/>
      <c r="AP21" s="264"/>
      <c r="AQ21" s="264"/>
      <c r="AR21" s="264"/>
      <c r="AS21" s="264"/>
    </row>
    <row r="22" spans="1:45" ht="41.25" customHeight="1">
      <c r="A22" s="1539"/>
      <c r="B22" s="2163">
        <v>1</v>
      </c>
      <c r="C22" s="1928" t="s">
        <v>2130</v>
      </c>
      <c r="D22" s="1577"/>
      <c r="E22" s="1577"/>
      <c r="F22" s="1577"/>
      <c r="G22" s="1578"/>
      <c r="H22" s="1926" t="s">
        <v>79</v>
      </c>
      <c r="I22" s="527" t="s">
        <v>47</v>
      </c>
      <c r="J22" s="528">
        <v>0.398781</v>
      </c>
      <c r="K22" s="523">
        <v>0.42238100000000001</v>
      </c>
      <c r="L22" s="523">
        <v>0.45598100000000003</v>
      </c>
      <c r="M22" s="523">
        <v>0.49878100000000003</v>
      </c>
      <c r="N22" s="523">
        <v>0.56328100000000003</v>
      </c>
      <c r="O22" s="523">
        <v>0.614981</v>
      </c>
      <c r="P22" s="523">
        <v>0.65668099999999996</v>
      </c>
      <c r="Q22" s="523">
        <v>0.70118099999999994</v>
      </c>
      <c r="R22" s="523">
        <v>0.76288099999999992</v>
      </c>
      <c r="S22" s="523">
        <v>0.81098099999999995</v>
      </c>
      <c r="T22" s="523">
        <v>0.89288099999999992</v>
      </c>
      <c r="U22" s="523">
        <v>0.97638099999999994</v>
      </c>
      <c r="V22" s="542">
        <f>J22+K22-J22+L22-K22+M22-L22+N22-M22+O22-N22+P22-O22+Q22-P22+R22-Q22+S22-R22+T22-S22+U22-T22</f>
        <v>0.97638099999999961</v>
      </c>
      <c r="W22" s="2029">
        <v>0.33</v>
      </c>
      <c r="X22" s="288">
        <f>V22*W22</f>
        <v>0.32220572999999991</v>
      </c>
      <c r="Y22" s="2162" t="s">
        <v>2135</v>
      </c>
      <c r="Z22" s="1577"/>
      <c r="AA22" s="1578"/>
      <c r="AB22" s="2162" t="s">
        <v>2137</v>
      </c>
      <c r="AC22" s="1577"/>
      <c r="AD22" s="1578"/>
      <c r="AE22" s="2162" t="s">
        <v>2138</v>
      </c>
      <c r="AF22" s="1577"/>
      <c r="AG22" s="1578"/>
      <c r="AH22" s="2164"/>
      <c r="AI22" s="1577"/>
      <c r="AJ22" s="1747"/>
      <c r="AK22" s="264"/>
      <c r="AL22" s="264"/>
      <c r="AM22" s="264"/>
      <c r="AN22" s="264"/>
      <c r="AO22" s="264"/>
      <c r="AP22" s="264"/>
      <c r="AQ22" s="264"/>
      <c r="AR22" s="264"/>
      <c r="AS22" s="264"/>
    </row>
    <row r="23" spans="1:45" ht="41.25" customHeight="1">
      <c r="A23" s="1539"/>
      <c r="B23" s="1558"/>
      <c r="C23" s="1557"/>
      <c r="D23" s="1579"/>
      <c r="E23" s="1579"/>
      <c r="F23" s="1579"/>
      <c r="G23" s="1580"/>
      <c r="H23" s="1930"/>
      <c r="I23" s="531" t="s">
        <v>48</v>
      </c>
      <c r="J23" s="536">
        <v>0.43219999999999997</v>
      </c>
      <c r="K23" s="525">
        <v>0.45649999999999996</v>
      </c>
      <c r="L23" s="525">
        <v>0.48649999999999993</v>
      </c>
      <c r="M23" s="525">
        <v>0.52259999999999995</v>
      </c>
      <c r="N23" s="525">
        <v>0.58309999999999995</v>
      </c>
      <c r="O23" s="525">
        <v>0.68120000000000003</v>
      </c>
      <c r="P23" s="525">
        <v>0.73570000000000002</v>
      </c>
      <c r="Q23" s="525">
        <v>0.79210000000000003</v>
      </c>
      <c r="R23" s="525">
        <v>0.8306</v>
      </c>
      <c r="S23" s="525"/>
      <c r="T23" s="525"/>
      <c r="U23" s="525"/>
      <c r="V23" s="901">
        <f>LOOKUP(200%,J23:U23)</f>
        <v>0.8306</v>
      </c>
      <c r="W23" s="2030"/>
      <c r="X23" s="296">
        <f>+V23*W22</f>
        <v>0.27409800000000001</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41.25" customHeight="1">
      <c r="A24" s="1539"/>
      <c r="B24" s="2163">
        <v>2</v>
      </c>
      <c r="C24" s="1928" t="s">
        <v>2144</v>
      </c>
      <c r="D24" s="1577"/>
      <c r="E24" s="1577"/>
      <c r="F24" s="1577"/>
      <c r="G24" s="1578"/>
      <c r="H24" s="1926" t="s">
        <v>79</v>
      </c>
      <c r="I24" s="527" t="s">
        <v>47</v>
      </c>
      <c r="J24" s="528">
        <v>1.4500000000000001E-2</v>
      </c>
      <c r="K24" s="523">
        <v>3.8100000000000002E-2</v>
      </c>
      <c r="L24" s="523">
        <v>7.2599999999999998E-2</v>
      </c>
      <c r="M24" s="523">
        <v>0.15620000000000001</v>
      </c>
      <c r="N24" s="523">
        <v>0.25540000000000002</v>
      </c>
      <c r="O24" s="523">
        <v>0.33430000000000004</v>
      </c>
      <c r="P24" s="523">
        <v>0.40960000000000008</v>
      </c>
      <c r="Q24" s="523">
        <v>0.4668000000000001</v>
      </c>
      <c r="R24" s="523">
        <v>0.54760000000000009</v>
      </c>
      <c r="S24" s="523">
        <v>0.67230000000000012</v>
      </c>
      <c r="T24" s="523">
        <v>0.81170000000000009</v>
      </c>
      <c r="U24" s="523">
        <v>0.95640000000000014</v>
      </c>
      <c r="V24" s="542">
        <f>J24+K24-J24+L24-K24+M24-L24+N24-M24+O24-N24+P24-O24+Q24-P24+R24-Q24+S24-R24+T24-S24+U24-T24</f>
        <v>0.95640000000000014</v>
      </c>
      <c r="W24" s="2029">
        <v>0.33</v>
      </c>
      <c r="X24" s="288">
        <f>V24*W24</f>
        <v>0.31561200000000006</v>
      </c>
      <c r="Y24" s="2162" t="s">
        <v>2145</v>
      </c>
      <c r="Z24" s="1577"/>
      <c r="AA24" s="1578"/>
      <c r="AB24" s="2162" t="s">
        <v>2124</v>
      </c>
      <c r="AC24" s="1577"/>
      <c r="AD24" s="1578"/>
      <c r="AE24" s="2162" t="s">
        <v>2147</v>
      </c>
      <c r="AF24" s="1577"/>
      <c r="AG24" s="1578"/>
      <c r="AH24" s="2164"/>
      <c r="AI24" s="1577"/>
      <c r="AJ24" s="1747"/>
      <c r="AK24" s="264"/>
      <c r="AL24" s="264"/>
      <c r="AM24" s="264"/>
      <c r="AN24" s="264"/>
      <c r="AO24" s="264"/>
      <c r="AP24" s="264"/>
      <c r="AQ24" s="264"/>
      <c r="AR24" s="264"/>
      <c r="AS24" s="264"/>
    </row>
    <row r="25" spans="1:45" ht="41.25" customHeight="1">
      <c r="A25" s="1539"/>
      <c r="B25" s="1558"/>
      <c r="C25" s="1557"/>
      <c r="D25" s="1579"/>
      <c r="E25" s="1579"/>
      <c r="F25" s="1579"/>
      <c r="G25" s="1580"/>
      <c r="H25" s="1930"/>
      <c r="I25" s="531" t="s">
        <v>48</v>
      </c>
      <c r="J25" s="536">
        <v>2.0299999999999999E-2</v>
      </c>
      <c r="K25" s="525">
        <v>8.2699999999999996E-2</v>
      </c>
      <c r="L25" s="525">
        <v>0.15739999999999998</v>
      </c>
      <c r="M25" s="525">
        <v>0.2389</v>
      </c>
      <c r="N25" s="525">
        <v>0.3105</v>
      </c>
      <c r="O25" s="525">
        <v>0.40720000000000001</v>
      </c>
      <c r="P25" s="525">
        <v>0.48359999999999997</v>
      </c>
      <c r="Q25" s="525">
        <v>0.55230000000000001</v>
      </c>
      <c r="R25" s="525">
        <v>0.62339999999999995</v>
      </c>
      <c r="S25" s="525"/>
      <c r="T25" s="525"/>
      <c r="U25" s="525"/>
      <c r="V25" s="901">
        <f>LOOKUP(200%,J25:U25)</f>
        <v>0.62339999999999995</v>
      </c>
      <c r="W25" s="2030"/>
      <c r="X25" s="296">
        <f>+V25*W24</f>
        <v>0.20572199999999999</v>
      </c>
      <c r="Y25" s="1557"/>
      <c r="Z25" s="1579"/>
      <c r="AA25" s="1580"/>
      <c r="AB25" s="1557"/>
      <c r="AC25" s="1579"/>
      <c r="AD25" s="1580"/>
      <c r="AE25" s="1557"/>
      <c r="AF25" s="1579"/>
      <c r="AG25" s="1580"/>
      <c r="AH25" s="1557"/>
      <c r="AI25" s="1579"/>
      <c r="AJ25" s="1923"/>
      <c r="AK25" s="264"/>
      <c r="AL25" s="264"/>
      <c r="AM25" s="264"/>
      <c r="AN25" s="264"/>
      <c r="AO25" s="264"/>
      <c r="AP25" s="264"/>
      <c r="AQ25" s="264"/>
      <c r="AR25" s="264"/>
      <c r="AS25" s="264"/>
    </row>
    <row r="26" spans="1:45" ht="41.25" customHeight="1">
      <c r="A26" s="1539"/>
      <c r="B26" s="2163">
        <v>3</v>
      </c>
      <c r="C26" s="1928" t="s">
        <v>2149</v>
      </c>
      <c r="D26" s="1577"/>
      <c r="E26" s="1577"/>
      <c r="F26" s="1577"/>
      <c r="G26" s="1578"/>
      <c r="H26" s="1926" t="s">
        <v>79</v>
      </c>
      <c r="I26" s="527" t="s">
        <v>47</v>
      </c>
      <c r="J26" s="523">
        <v>8.3299999999999999E-2</v>
      </c>
      <c r="K26" s="523">
        <v>8.3299999999999999E-2</v>
      </c>
      <c r="L26" s="523">
        <v>8.3299999999999999E-2</v>
      </c>
      <c r="M26" s="523">
        <v>8.3299999999999999E-2</v>
      </c>
      <c r="N26" s="523">
        <v>8.3299999999999999E-2</v>
      </c>
      <c r="O26" s="523">
        <v>8.3299999999999999E-2</v>
      </c>
      <c r="P26" s="523">
        <v>8.3299999999999999E-2</v>
      </c>
      <c r="Q26" s="523">
        <v>8.3299999999999999E-2</v>
      </c>
      <c r="R26" s="917">
        <v>8.3400000000000002E-2</v>
      </c>
      <c r="S26" s="917">
        <v>8.3400000000000002E-2</v>
      </c>
      <c r="T26" s="917">
        <v>8.3400000000000002E-2</v>
      </c>
      <c r="U26" s="917">
        <v>8.3400000000000002E-2</v>
      </c>
      <c r="V26" s="542">
        <f t="shared" ref="V26:V29" si="12">SUM(J26:U26)</f>
        <v>1</v>
      </c>
      <c r="W26" s="2029">
        <v>0.34</v>
      </c>
      <c r="X26" s="288">
        <f>V26*W26</f>
        <v>0.34</v>
      </c>
      <c r="Y26" s="2162" t="s">
        <v>2152</v>
      </c>
      <c r="Z26" s="1577"/>
      <c r="AA26" s="1578"/>
      <c r="AB26" s="2162" t="s">
        <v>2154</v>
      </c>
      <c r="AC26" s="1577"/>
      <c r="AD26" s="1578"/>
      <c r="AE26" s="2162" t="s">
        <v>2155</v>
      </c>
      <c r="AF26" s="1577"/>
      <c r="AG26" s="1578"/>
      <c r="AH26" s="2164"/>
      <c r="AI26" s="1577"/>
      <c r="AJ26" s="1747"/>
      <c r="AK26" s="264"/>
      <c r="AL26" s="264"/>
      <c r="AM26" s="264"/>
      <c r="AN26" s="264"/>
      <c r="AO26" s="264"/>
      <c r="AP26" s="264"/>
      <c r="AQ26" s="264"/>
      <c r="AR26" s="264"/>
      <c r="AS26" s="264"/>
    </row>
    <row r="27" spans="1:45" ht="41.25" customHeight="1">
      <c r="A27" s="1539"/>
      <c r="B27" s="1558"/>
      <c r="C27" s="1557"/>
      <c r="D27" s="1579"/>
      <c r="E27" s="1579"/>
      <c r="F27" s="1579"/>
      <c r="G27" s="1580"/>
      <c r="H27" s="1930"/>
      <c r="I27" s="531" t="s">
        <v>48</v>
      </c>
      <c r="J27" s="536">
        <v>8.3299999999999999E-2</v>
      </c>
      <c r="K27" s="536">
        <v>8.3299999999999999E-2</v>
      </c>
      <c r="L27" s="536">
        <v>8.3299999999999999E-2</v>
      </c>
      <c r="M27" s="536">
        <v>8.3299999999999999E-2</v>
      </c>
      <c r="N27" s="536">
        <v>8.3299999999999999E-2</v>
      </c>
      <c r="O27" s="536">
        <v>8.3299999999999999E-2</v>
      </c>
      <c r="P27" s="536">
        <v>8.3299999999999999E-2</v>
      </c>
      <c r="Q27" s="536">
        <v>8.3299999999999999E-2</v>
      </c>
      <c r="R27" s="536">
        <v>8.3400000000000002E-2</v>
      </c>
      <c r="S27" s="525"/>
      <c r="T27" s="525"/>
      <c r="U27" s="525"/>
      <c r="V27" s="901">
        <f t="shared" si="12"/>
        <v>0.74980000000000002</v>
      </c>
      <c r="W27" s="2030"/>
      <c r="X27" s="296">
        <f>+V27*W26</f>
        <v>0.25493200000000005</v>
      </c>
      <c r="Y27" s="1557"/>
      <c r="Z27" s="1579"/>
      <c r="AA27" s="1580"/>
      <c r="AB27" s="1557"/>
      <c r="AC27" s="1579"/>
      <c r="AD27" s="1580"/>
      <c r="AE27" s="1557"/>
      <c r="AF27" s="1579"/>
      <c r="AG27" s="1580"/>
      <c r="AH27" s="1557"/>
      <c r="AI27" s="1579"/>
      <c r="AJ27" s="1923"/>
      <c r="AK27" s="264"/>
      <c r="AL27" s="264"/>
      <c r="AM27" s="264"/>
      <c r="AN27" s="264"/>
      <c r="AO27" s="264"/>
      <c r="AP27" s="264"/>
      <c r="AQ27" s="264"/>
      <c r="AR27" s="264"/>
      <c r="AS27" s="264"/>
    </row>
    <row r="28" spans="1:45" ht="24" customHeight="1">
      <c r="A28" s="1539"/>
      <c r="B28" s="1944" t="s">
        <v>85</v>
      </c>
      <c r="C28" s="1577"/>
      <c r="D28" s="1577"/>
      <c r="E28" s="1577"/>
      <c r="F28" s="1577"/>
      <c r="G28" s="1578"/>
      <c r="H28" s="2060" t="s">
        <v>79</v>
      </c>
      <c r="I28" s="918" t="s">
        <v>47</v>
      </c>
      <c r="J28" s="542">
        <f t="shared" ref="J28:U28" si="13">+J22*$W$22+J24*$W$24+J26*$W$26</f>
        <v>0.16470473000000002</v>
      </c>
      <c r="K28" s="542">
        <f t="shared" si="13"/>
        <v>0.18028073000000003</v>
      </c>
      <c r="L28" s="542">
        <f t="shared" si="13"/>
        <v>0.20275373000000005</v>
      </c>
      <c r="M28" s="542">
        <f t="shared" si="13"/>
        <v>0.24446573000000005</v>
      </c>
      <c r="N28" s="542">
        <f t="shared" si="13"/>
        <v>0.29848673000000003</v>
      </c>
      <c r="O28" s="542">
        <f t="shared" si="13"/>
        <v>0.34158473000000006</v>
      </c>
      <c r="P28" s="542">
        <f t="shared" si="13"/>
        <v>0.38019473000000004</v>
      </c>
      <c r="Q28" s="542">
        <f t="shared" si="13"/>
        <v>0.41375573000000004</v>
      </c>
      <c r="R28" s="542">
        <f t="shared" si="13"/>
        <v>0.46081473000000001</v>
      </c>
      <c r="S28" s="542">
        <f t="shared" si="13"/>
        <v>0.51783873000000014</v>
      </c>
      <c r="T28" s="542">
        <f t="shared" si="13"/>
        <v>0.59086773000000004</v>
      </c>
      <c r="U28" s="542">
        <f t="shared" si="13"/>
        <v>0.66617373000000013</v>
      </c>
      <c r="V28" s="542">
        <f t="shared" si="12"/>
        <v>4.461921760000001</v>
      </c>
      <c r="W28" s="2039">
        <f>SUM(W22:W27)</f>
        <v>1</v>
      </c>
      <c r="X28" s="288">
        <f>V28*W28</f>
        <v>4.461921760000001</v>
      </c>
      <c r="Y28" s="919">
        <f>IF(U299&lt;&gt;0,U29,IF(T299&lt;&gt;0,T29,IF(S29&lt;&gt;0,S29,IF(R29&lt;&gt;0,R29,IF(Q29&lt;&gt;0,Q29,IF(P29&lt;&gt;0,P29,IF(O29&lt;&gt;0,O29,IF(N29&lt;&gt;0,N29,IF(M29&lt;&gt;0,M29,IF(L29&lt;&gt;0,L29,IF(K29&lt;&gt;0,K29,IF(J29&lt;&gt;0,J29))))))))))))</f>
        <v>0.50817600000000007</v>
      </c>
      <c r="Z28" s="920"/>
      <c r="AA28" s="921"/>
      <c r="AB28" s="1924"/>
      <c r="AC28" s="1577"/>
      <c r="AD28" s="1578"/>
      <c r="AE28" s="1924"/>
      <c r="AF28" s="1577"/>
      <c r="AG28" s="1578"/>
      <c r="AH28" s="1924"/>
      <c r="AI28" s="1577"/>
      <c r="AJ28" s="1747"/>
      <c r="AK28" s="264"/>
      <c r="AL28" s="264"/>
      <c r="AM28" s="264"/>
      <c r="AN28" s="264"/>
      <c r="AO28" s="264"/>
      <c r="AP28" s="264"/>
      <c r="AQ28" s="264"/>
      <c r="AR28" s="264"/>
      <c r="AS28" s="264"/>
    </row>
    <row r="29" spans="1:45" ht="24" customHeight="1">
      <c r="A29" s="1540"/>
      <c r="B29" s="1537"/>
      <c r="C29" s="1550"/>
      <c r="D29" s="1550"/>
      <c r="E29" s="1550"/>
      <c r="F29" s="1550"/>
      <c r="G29" s="1551"/>
      <c r="H29" s="2061"/>
      <c r="I29" s="923" t="s">
        <v>48</v>
      </c>
      <c r="J29" s="557">
        <f t="shared" ref="J29:U29" si="14">+J23*$W$22+J25*$W$24+J27*$W$26</f>
        <v>0.17764700000000003</v>
      </c>
      <c r="K29" s="557">
        <f t="shared" si="14"/>
        <v>0.20625800000000002</v>
      </c>
      <c r="L29" s="557">
        <f t="shared" si="14"/>
        <v>0.240809</v>
      </c>
      <c r="M29" s="557">
        <f t="shared" si="14"/>
        <v>0.279617</v>
      </c>
      <c r="N29" s="557">
        <f t="shared" si="14"/>
        <v>0.32321</v>
      </c>
      <c r="O29" s="557">
        <f t="shared" si="14"/>
        <v>0.38749400000000006</v>
      </c>
      <c r="P29" s="557">
        <f t="shared" si="14"/>
        <v>0.43069100000000005</v>
      </c>
      <c r="Q29" s="557">
        <f t="shared" si="14"/>
        <v>0.47197400000000006</v>
      </c>
      <c r="R29" s="557">
        <f t="shared" si="14"/>
        <v>0.50817600000000007</v>
      </c>
      <c r="S29" s="557">
        <f t="shared" si="14"/>
        <v>0</v>
      </c>
      <c r="T29" s="557">
        <f t="shared" si="14"/>
        <v>0</v>
      </c>
      <c r="U29" s="557">
        <f t="shared" si="14"/>
        <v>0</v>
      </c>
      <c r="V29" s="557">
        <f t="shared" si="12"/>
        <v>3.0258760000000002</v>
      </c>
      <c r="W29" s="2040"/>
      <c r="X29" s="560">
        <f>+V29*W28</f>
        <v>3.0258760000000002</v>
      </c>
      <c r="Y29" s="924"/>
      <c r="Z29" s="925"/>
      <c r="AA29" s="926"/>
      <c r="AB29" s="1537"/>
      <c r="AC29" s="1550"/>
      <c r="AD29" s="1551"/>
      <c r="AE29" s="1537"/>
      <c r="AF29" s="1550"/>
      <c r="AG29" s="1551"/>
      <c r="AH29" s="1537"/>
      <c r="AI29" s="1550"/>
      <c r="AJ29" s="1721"/>
      <c r="AK29" s="264"/>
      <c r="AL29" s="264"/>
      <c r="AM29" s="264"/>
      <c r="AN29" s="264"/>
      <c r="AO29" s="264"/>
      <c r="AP29" s="264"/>
      <c r="AQ29" s="264"/>
      <c r="AR29" s="264"/>
      <c r="AS29" s="264"/>
    </row>
    <row r="30" spans="1:45" ht="30" customHeight="1">
      <c r="A30" s="1967" t="s">
        <v>106</v>
      </c>
      <c r="B30" s="1555"/>
      <c r="C30" s="255" t="s">
        <v>107</v>
      </c>
      <c r="D30" s="255" t="s">
        <v>108</v>
      </c>
      <c r="E30" s="255" t="s">
        <v>28</v>
      </c>
      <c r="F30" s="255" t="s">
        <v>109</v>
      </c>
      <c r="G30" s="321" t="s">
        <v>110</v>
      </c>
      <c r="H30" s="1959" t="s">
        <v>111</v>
      </c>
      <c r="I30" s="1756"/>
      <c r="J30" s="255" t="s">
        <v>63</v>
      </c>
      <c r="K30" s="255" t="s">
        <v>64</v>
      </c>
      <c r="L30" s="255" t="s">
        <v>65</v>
      </c>
      <c r="M30" s="255" t="s">
        <v>66</v>
      </c>
      <c r="N30" s="255" t="s">
        <v>67</v>
      </c>
      <c r="O30" s="255" t="s">
        <v>68</v>
      </c>
      <c r="P30" s="255" t="s">
        <v>69</v>
      </c>
      <c r="Q30" s="255" t="s">
        <v>70</v>
      </c>
      <c r="R30" s="255" t="s">
        <v>71</v>
      </c>
      <c r="S30" s="255" t="s">
        <v>72</v>
      </c>
      <c r="T30" s="255" t="s">
        <v>73</v>
      </c>
      <c r="U30" s="255" t="s">
        <v>74</v>
      </c>
      <c r="V30" s="255" t="s">
        <v>75</v>
      </c>
      <c r="W30" s="255" t="s">
        <v>76</v>
      </c>
      <c r="X30" s="255" t="s">
        <v>77</v>
      </c>
      <c r="Y30" s="1959" t="s">
        <v>112</v>
      </c>
      <c r="Z30" s="1754"/>
      <c r="AA30" s="1756"/>
      <c r="AB30" s="1959" t="s">
        <v>116</v>
      </c>
      <c r="AC30" s="1754"/>
      <c r="AD30" s="1756"/>
      <c r="AE30" s="1959" t="s">
        <v>120</v>
      </c>
      <c r="AF30" s="1754"/>
      <c r="AG30" s="1756"/>
      <c r="AH30" s="1959" t="s">
        <v>740</v>
      </c>
      <c r="AI30" s="1754"/>
      <c r="AJ30" s="1749"/>
      <c r="AK30" s="264"/>
      <c r="AL30" s="264"/>
      <c r="AM30" s="264"/>
      <c r="AN30" s="264"/>
      <c r="AO30" s="264"/>
      <c r="AP30" s="264"/>
      <c r="AQ30" s="264"/>
      <c r="AR30" s="264"/>
      <c r="AS30" s="264"/>
    </row>
    <row r="31" spans="1:45" ht="21" customHeight="1">
      <c r="A31" s="1733"/>
      <c r="B31" s="1548"/>
      <c r="C31" s="2052" t="s">
        <v>2080</v>
      </c>
      <c r="D31" s="2049" t="s">
        <v>252</v>
      </c>
      <c r="E31" s="2051">
        <v>1</v>
      </c>
      <c r="F31" s="2049" t="s">
        <v>2166</v>
      </c>
      <c r="G31" s="2054" t="s">
        <v>254</v>
      </c>
      <c r="H31" s="2044" t="s">
        <v>47</v>
      </c>
      <c r="I31" s="2028"/>
      <c r="J31" s="592">
        <v>1.4999999999999999E-2</v>
      </c>
      <c r="K31" s="592">
        <v>1.4999999999999999E-2</v>
      </c>
      <c r="L31" s="592">
        <v>0.18</v>
      </c>
      <c r="M31" s="592">
        <v>0.26800000000000002</v>
      </c>
      <c r="N31" s="592">
        <v>5.3999999999999999E-2</v>
      </c>
      <c r="O31" s="592">
        <v>5.3999999999999999E-2</v>
      </c>
      <c r="P31" s="592">
        <v>0.114</v>
      </c>
      <c r="Q31" s="592">
        <v>5.3999999999999999E-2</v>
      </c>
      <c r="R31" s="592">
        <v>5.3999999999999999E-2</v>
      </c>
      <c r="S31" s="592">
        <v>0.114</v>
      </c>
      <c r="T31" s="592">
        <v>3.9E-2</v>
      </c>
      <c r="U31" s="592">
        <v>3.9E-2</v>
      </c>
      <c r="V31" s="524">
        <f t="shared" ref="V31:V32" si="15">SUM(J31:U31)</f>
        <v>1.0000000000000002</v>
      </c>
      <c r="W31" s="1964">
        <v>0.2</v>
      </c>
      <c r="X31" s="524">
        <f>+(V31/V31)*W31</f>
        <v>0.2</v>
      </c>
      <c r="Y31" s="1956"/>
      <c r="Z31" s="1577"/>
      <c r="AA31" s="1578"/>
      <c r="AB31" s="1956" t="s">
        <v>2167</v>
      </c>
      <c r="AC31" s="1577"/>
      <c r="AD31" s="1578"/>
      <c r="AE31" s="1956"/>
      <c r="AF31" s="1577"/>
      <c r="AG31" s="1578"/>
      <c r="AH31" s="1956"/>
      <c r="AI31" s="1577"/>
      <c r="AJ31" s="1747"/>
      <c r="AK31" s="264"/>
      <c r="AL31" s="264"/>
      <c r="AM31" s="264"/>
      <c r="AN31" s="264"/>
      <c r="AO31" s="264"/>
      <c r="AP31" s="264"/>
      <c r="AQ31" s="264"/>
      <c r="AR31" s="264"/>
      <c r="AS31" s="264"/>
    </row>
    <row r="32" spans="1:45" ht="21" customHeight="1">
      <c r="A32" s="1972"/>
      <c r="B32" s="1973"/>
      <c r="C32" s="2053"/>
      <c r="D32" s="2050"/>
      <c r="E32" s="1547"/>
      <c r="F32" s="2050"/>
      <c r="G32" s="2055"/>
      <c r="H32" s="2047" t="s">
        <v>78</v>
      </c>
      <c r="I32" s="2048"/>
      <c r="J32" s="849">
        <v>1.4999999999999999E-2</v>
      </c>
      <c r="K32" s="849">
        <v>1.4999999999999999E-2</v>
      </c>
      <c r="L32" s="849">
        <v>0.18</v>
      </c>
      <c r="M32" s="849">
        <v>0.26800000000000002</v>
      </c>
      <c r="N32" s="849">
        <v>5.3999999999999999E-2</v>
      </c>
      <c r="O32" s="849">
        <v>5.3999999999999999E-2</v>
      </c>
      <c r="P32" s="850">
        <v>0.114</v>
      </c>
      <c r="Q32" s="850">
        <v>5.3999999999999999E-2</v>
      </c>
      <c r="R32" s="850">
        <v>5.3999999999999999E-2</v>
      </c>
      <c r="S32" s="849"/>
      <c r="T32" s="849"/>
      <c r="U32" s="849"/>
      <c r="V32" s="526">
        <f t="shared" si="15"/>
        <v>0.80800000000000016</v>
      </c>
      <c r="W32" s="1558"/>
      <c r="X32" s="524">
        <f>+V32/V31*W31</f>
        <v>0.16159999999999999</v>
      </c>
      <c r="Y32" s="1536"/>
      <c r="Z32" s="1547"/>
      <c r="AA32" s="1548"/>
      <c r="AB32" s="1536"/>
      <c r="AC32" s="1547"/>
      <c r="AD32" s="1548"/>
      <c r="AE32" s="1536"/>
      <c r="AF32" s="1547"/>
      <c r="AG32" s="1548"/>
      <c r="AH32" s="1536"/>
      <c r="AI32" s="1547"/>
      <c r="AJ32" s="1720"/>
      <c r="AK32" s="264"/>
      <c r="AL32" s="264"/>
      <c r="AM32" s="264"/>
      <c r="AN32" s="264"/>
      <c r="AO32" s="264"/>
      <c r="AP32" s="264"/>
      <c r="AQ32" s="264"/>
      <c r="AR32" s="264"/>
      <c r="AS32" s="264"/>
    </row>
    <row r="33" spans="1:45" ht="12.75" customHeight="1">
      <c r="A33" s="1974" t="s">
        <v>2171</v>
      </c>
      <c r="B33" s="2046" t="s">
        <v>34</v>
      </c>
      <c r="C33" s="1754"/>
      <c r="D33" s="1754"/>
      <c r="E33" s="1754"/>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49"/>
      <c r="AK33" s="264"/>
      <c r="AL33" s="264"/>
      <c r="AM33" s="264"/>
      <c r="AN33" s="264"/>
      <c r="AO33" s="264"/>
      <c r="AP33" s="264"/>
      <c r="AQ33" s="264"/>
      <c r="AR33" s="264"/>
      <c r="AS33" s="264"/>
    </row>
    <row r="34" spans="1:45" ht="48" customHeight="1">
      <c r="A34" s="1539"/>
      <c r="B34" s="2163">
        <v>1</v>
      </c>
      <c r="C34" s="1928" t="s">
        <v>2175</v>
      </c>
      <c r="D34" s="1577"/>
      <c r="E34" s="1577"/>
      <c r="F34" s="1577"/>
      <c r="G34" s="1578"/>
      <c r="H34" s="1926" t="s">
        <v>79</v>
      </c>
      <c r="I34" s="527" t="s">
        <v>47</v>
      </c>
      <c r="J34" s="523">
        <v>8.3299999999999999E-2</v>
      </c>
      <c r="K34" s="523">
        <v>8.3299999999999999E-2</v>
      </c>
      <c r="L34" s="523">
        <v>8.3299999999999999E-2</v>
      </c>
      <c r="M34" s="523">
        <v>8.3299999999999999E-2</v>
      </c>
      <c r="N34" s="523">
        <v>8.3299999999999999E-2</v>
      </c>
      <c r="O34" s="523">
        <v>8.3299999999999999E-2</v>
      </c>
      <c r="P34" s="523">
        <v>8.3299999999999999E-2</v>
      </c>
      <c r="Q34" s="523">
        <v>8.3299999999999999E-2</v>
      </c>
      <c r="R34" s="523">
        <v>8.3299999999999999E-2</v>
      </c>
      <c r="S34" s="523">
        <v>8.3299999999999999E-2</v>
      </c>
      <c r="T34" s="523">
        <v>8.3299999999999999E-2</v>
      </c>
      <c r="U34" s="523">
        <v>8.3699999999999997E-2</v>
      </c>
      <c r="V34" s="542">
        <f t="shared" ref="V34:V41" si="16">SUM(J34:U34)</f>
        <v>1</v>
      </c>
      <c r="W34" s="2029">
        <v>0.33</v>
      </c>
      <c r="X34" s="288">
        <f>V34*W34</f>
        <v>0.33</v>
      </c>
      <c r="Y34" s="2165" t="s">
        <v>2177</v>
      </c>
      <c r="Z34" s="1577"/>
      <c r="AA34" s="1578"/>
      <c r="AB34" s="2165" t="s">
        <v>2181</v>
      </c>
      <c r="AC34" s="1577"/>
      <c r="AD34" s="1578"/>
      <c r="AE34" s="2165" t="s">
        <v>2182</v>
      </c>
      <c r="AF34" s="1577"/>
      <c r="AG34" s="1578"/>
      <c r="AH34" s="2164"/>
      <c r="AI34" s="1577"/>
      <c r="AJ34" s="1747"/>
      <c r="AK34" s="264"/>
      <c r="AL34" s="264"/>
      <c r="AM34" s="264"/>
      <c r="AN34" s="264"/>
      <c r="AO34" s="264"/>
      <c r="AP34" s="264"/>
      <c r="AQ34" s="264"/>
      <c r="AR34" s="264"/>
      <c r="AS34" s="264"/>
    </row>
    <row r="35" spans="1:45" ht="48" customHeight="1">
      <c r="A35" s="1539"/>
      <c r="B35" s="1558"/>
      <c r="C35" s="1557"/>
      <c r="D35" s="1579"/>
      <c r="E35" s="1579"/>
      <c r="F35" s="1579"/>
      <c r="G35" s="1580"/>
      <c r="H35" s="1930"/>
      <c r="I35" s="531" t="s">
        <v>48</v>
      </c>
      <c r="J35" s="536">
        <v>8.3299999999999999E-2</v>
      </c>
      <c r="K35" s="533">
        <v>8.3299999999999999E-2</v>
      </c>
      <c r="L35" s="533">
        <v>8.3299999999999999E-2</v>
      </c>
      <c r="M35" s="533">
        <v>8.3299999999999999E-2</v>
      </c>
      <c r="N35" s="533">
        <v>8.3299999999999999E-2</v>
      </c>
      <c r="O35" s="533">
        <v>8.3299999999999999E-2</v>
      </c>
      <c r="P35" s="533">
        <v>8.3299999999999999E-2</v>
      </c>
      <c r="Q35" s="533">
        <v>8.3299999999999999E-2</v>
      </c>
      <c r="R35" s="533">
        <v>8.3299999999999999E-2</v>
      </c>
      <c r="S35" s="525"/>
      <c r="T35" s="525"/>
      <c r="U35" s="525"/>
      <c r="V35" s="901">
        <f t="shared" si="16"/>
        <v>0.74970000000000003</v>
      </c>
      <c r="W35" s="2030"/>
      <c r="X35" s="296">
        <f>+V35*W34</f>
        <v>0.24740100000000001</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48" customHeight="1">
      <c r="A36" s="1539"/>
      <c r="B36" s="2163">
        <v>2</v>
      </c>
      <c r="C36" s="1928" t="s">
        <v>2184</v>
      </c>
      <c r="D36" s="1577"/>
      <c r="E36" s="1577"/>
      <c r="F36" s="1577"/>
      <c r="G36" s="1578"/>
      <c r="H36" s="1926" t="s">
        <v>79</v>
      </c>
      <c r="I36" s="527" t="s">
        <v>47</v>
      </c>
      <c r="J36" s="523">
        <v>8.3299999999999999E-2</v>
      </c>
      <c r="K36" s="523">
        <v>8.3299999999999999E-2</v>
      </c>
      <c r="L36" s="523">
        <v>8.3299999999999999E-2</v>
      </c>
      <c r="M36" s="523">
        <v>8.3299999999999999E-2</v>
      </c>
      <c r="N36" s="523">
        <v>8.3299999999999999E-2</v>
      </c>
      <c r="O36" s="523">
        <v>8.3299999999999999E-2</v>
      </c>
      <c r="P36" s="523">
        <v>8.3299999999999999E-2</v>
      </c>
      <c r="Q36" s="523">
        <v>8.3299999999999999E-2</v>
      </c>
      <c r="R36" s="523">
        <v>8.3299999999999999E-2</v>
      </c>
      <c r="S36" s="523">
        <v>8.3299999999999999E-2</v>
      </c>
      <c r="T36" s="523">
        <v>8.3299999999999999E-2</v>
      </c>
      <c r="U36" s="523">
        <v>8.3699999999999997E-2</v>
      </c>
      <c r="V36" s="542">
        <f t="shared" si="16"/>
        <v>1</v>
      </c>
      <c r="W36" s="2029">
        <v>0.33</v>
      </c>
      <c r="X36" s="288">
        <f>V36*W36</f>
        <v>0.33</v>
      </c>
      <c r="Y36" s="2165" t="s">
        <v>2187</v>
      </c>
      <c r="Z36" s="1577"/>
      <c r="AA36" s="1578"/>
      <c r="AB36" s="2165" t="s">
        <v>2187</v>
      </c>
      <c r="AC36" s="1577"/>
      <c r="AD36" s="1578"/>
      <c r="AE36" s="2165" t="s">
        <v>2187</v>
      </c>
      <c r="AF36" s="1577"/>
      <c r="AG36" s="1578"/>
      <c r="AH36" s="2164"/>
      <c r="AI36" s="1577"/>
      <c r="AJ36" s="1747"/>
      <c r="AK36" s="264"/>
      <c r="AL36" s="264"/>
      <c r="AM36" s="264"/>
      <c r="AN36" s="264"/>
      <c r="AO36" s="264"/>
      <c r="AP36" s="264"/>
      <c r="AQ36" s="264"/>
      <c r="AR36" s="264"/>
      <c r="AS36" s="264"/>
    </row>
    <row r="37" spans="1:45" ht="48" customHeight="1">
      <c r="A37" s="1539"/>
      <c r="B37" s="1558"/>
      <c r="C37" s="1557"/>
      <c r="D37" s="1579"/>
      <c r="E37" s="1579"/>
      <c r="F37" s="1579"/>
      <c r="G37" s="1580"/>
      <c r="H37" s="1930"/>
      <c r="I37" s="531" t="s">
        <v>48</v>
      </c>
      <c r="J37" s="536">
        <v>8.3299999999999999E-2</v>
      </c>
      <c r="K37" s="533">
        <v>8.3299999999999999E-2</v>
      </c>
      <c r="L37" s="533">
        <v>8.3299999999999999E-2</v>
      </c>
      <c r="M37" s="533">
        <v>8.3299999999999999E-2</v>
      </c>
      <c r="N37" s="533">
        <v>8.3299999999999999E-2</v>
      </c>
      <c r="O37" s="533">
        <v>8.3299999999999999E-2</v>
      </c>
      <c r="P37" s="533">
        <v>8.3299999999999999E-2</v>
      </c>
      <c r="Q37" s="533">
        <v>8.3299999999999999E-2</v>
      </c>
      <c r="R37" s="533">
        <v>8.3299999999999999E-2</v>
      </c>
      <c r="S37" s="525"/>
      <c r="T37" s="525"/>
      <c r="U37" s="525"/>
      <c r="V37" s="901">
        <f t="shared" si="16"/>
        <v>0.74970000000000003</v>
      </c>
      <c r="W37" s="2030"/>
      <c r="X37" s="296">
        <f>+V37*W36</f>
        <v>0.24740100000000001</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48" customHeight="1">
      <c r="A38" s="1539"/>
      <c r="B38" s="2163">
        <v>3</v>
      </c>
      <c r="C38" s="1928" t="s">
        <v>2190</v>
      </c>
      <c r="D38" s="1577"/>
      <c r="E38" s="1577"/>
      <c r="F38" s="1577"/>
      <c r="G38" s="1578"/>
      <c r="H38" s="1926" t="s">
        <v>79</v>
      </c>
      <c r="I38" s="527" t="s">
        <v>47</v>
      </c>
      <c r="J38" s="523"/>
      <c r="K38" s="523">
        <v>9.0899999999999995E-2</v>
      </c>
      <c r="L38" s="523">
        <v>9.0899999999999995E-2</v>
      </c>
      <c r="M38" s="523">
        <v>9.0899999999999995E-2</v>
      </c>
      <c r="N38" s="523">
        <v>9.0899999999999995E-2</v>
      </c>
      <c r="O38" s="523">
        <v>9.0899999999999995E-2</v>
      </c>
      <c r="P38" s="523">
        <v>9.0899999999999995E-2</v>
      </c>
      <c r="Q38" s="523">
        <v>9.0899999999999995E-2</v>
      </c>
      <c r="R38" s="523">
        <v>9.0899999999999995E-2</v>
      </c>
      <c r="S38" s="523">
        <v>9.0899999999999995E-2</v>
      </c>
      <c r="T38" s="523">
        <v>9.0899999999999995E-2</v>
      </c>
      <c r="U38" s="523">
        <v>9.0999999999999998E-2</v>
      </c>
      <c r="V38" s="542">
        <f t="shared" si="16"/>
        <v>0.99999999999999989</v>
      </c>
      <c r="W38" s="2029">
        <v>0.34</v>
      </c>
      <c r="X38" s="288">
        <f>V38*W38</f>
        <v>0.33999999999999997</v>
      </c>
      <c r="Y38" s="2165" t="s">
        <v>2193</v>
      </c>
      <c r="Z38" s="1577"/>
      <c r="AA38" s="1578"/>
      <c r="AB38" s="2165" t="s">
        <v>2194</v>
      </c>
      <c r="AC38" s="1577"/>
      <c r="AD38" s="1578"/>
      <c r="AE38" s="2165" t="s">
        <v>2194</v>
      </c>
      <c r="AF38" s="1577"/>
      <c r="AG38" s="1578"/>
      <c r="AH38" s="2164"/>
      <c r="AI38" s="1577"/>
      <c r="AJ38" s="1747"/>
      <c r="AK38" s="264"/>
      <c r="AL38" s="264"/>
      <c r="AM38" s="264"/>
      <c r="AN38" s="264"/>
      <c r="AO38" s="264"/>
      <c r="AP38" s="264"/>
      <c r="AQ38" s="264"/>
      <c r="AR38" s="264"/>
      <c r="AS38" s="264"/>
    </row>
    <row r="39" spans="1:45" ht="48" customHeight="1">
      <c r="A39" s="1539"/>
      <c r="B39" s="1558"/>
      <c r="C39" s="1557"/>
      <c r="D39" s="1579"/>
      <c r="E39" s="1579"/>
      <c r="F39" s="1579"/>
      <c r="G39" s="1580"/>
      <c r="H39" s="1930"/>
      <c r="I39" s="531" t="s">
        <v>48</v>
      </c>
      <c r="J39" s="536"/>
      <c r="K39" s="533">
        <v>9.0899999999999995E-2</v>
      </c>
      <c r="L39" s="533">
        <v>9.0899999999999995E-2</v>
      </c>
      <c r="M39" s="533">
        <v>9.0899999999999995E-2</v>
      </c>
      <c r="N39" s="533">
        <v>9.0899999999999995E-2</v>
      </c>
      <c r="O39" s="533">
        <v>9.0899999999999995E-2</v>
      </c>
      <c r="P39" s="533">
        <v>9.0899999999999995E-2</v>
      </c>
      <c r="Q39" s="533">
        <v>9.0899999999999995E-2</v>
      </c>
      <c r="R39" s="533">
        <v>9.0899999999999995E-2</v>
      </c>
      <c r="S39" s="525"/>
      <c r="T39" s="525"/>
      <c r="U39" s="525"/>
      <c r="V39" s="901">
        <f t="shared" si="16"/>
        <v>0.72719999999999996</v>
      </c>
      <c r="W39" s="2030"/>
      <c r="X39" s="296">
        <f>+V39*W38</f>
        <v>0.247248</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17.25" customHeight="1">
      <c r="A40" s="1539"/>
      <c r="B40" s="1944" t="s">
        <v>85</v>
      </c>
      <c r="C40" s="1577"/>
      <c r="D40" s="1577"/>
      <c r="E40" s="1577"/>
      <c r="F40" s="1577"/>
      <c r="G40" s="1578"/>
      <c r="H40" s="2060" t="s">
        <v>79</v>
      </c>
      <c r="I40" s="541" t="s">
        <v>47</v>
      </c>
      <c r="J40" s="542">
        <f t="shared" ref="J40:U40" si="17">+J34*$W$34+J36*$W$36+J38*$W$38</f>
        <v>5.4977999999999999E-2</v>
      </c>
      <c r="K40" s="542">
        <f t="shared" si="17"/>
        <v>8.5884000000000002E-2</v>
      </c>
      <c r="L40" s="542">
        <f t="shared" si="17"/>
        <v>8.5884000000000002E-2</v>
      </c>
      <c r="M40" s="542">
        <f t="shared" si="17"/>
        <v>8.5884000000000002E-2</v>
      </c>
      <c r="N40" s="542">
        <f t="shared" si="17"/>
        <v>8.5884000000000002E-2</v>
      </c>
      <c r="O40" s="542">
        <f t="shared" si="17"/>
        <v>8.5884000000000002E-2</v>
      </c>
      <c r="P40" s="542">
        <f t="shared" si="17"/>
        <v>8.5884000000000002E-2</v>
      </c>
      <c r="Q40" s="542">
        <f t="shared" si="17"/>
        <v>8.5884000000000002E-2</v>
      </c>
      <c r="R40" s="542">
        <f t="shared" si="17"/>
        <v>8.5884000000000002E-2</v>
      </c>
      <c r="S40" s="542">
        <f t="shared" si="17"/>
        <v>8.5884000000000002E-2</v>
      </c>
      <c r="T40" s="542">
        <f t="shared" si="17"/>
        <v>8.5884000000000002E-2</v>
      </c>
      <c r="U40" s="542">
        <f t="shared" si="17"/>
        <v>8.6182000000000009E-2</v>
      </c>
      <c r="V40" s="542">
        <f t="shared" si="16"/>
        <v>0.99999999999999989</v>
      </c>
      <c r="W40" s="2039">
        <f>SUM(W34:W39)</f>
        <v>1</v>
      </c>
      <c r="X40" s="288">
        <f>V40*W40</f>
        <v>0.99999999999999989</v>
      </c>
      <c r="Y40" s="1924"/>
      <c r="Z40" s="1577"/>
      <c r="AA40" s="1578"/>
      <c r="AB40" s="1924"/>
      <c r="AC40" s="1577"/>
      <c r="AD40" s="1578"/>
      <c r="AE40" s="1924"/>
      <c r="AF40" s="1577"/>
      <c r="AG40" s="1578"/>
      <c r="AH40" s="1924"/>
      <c r="AI40" s="1577"/>
      <c r="AJ40" s="1747"/>
      <c r="AK40" s="264"/>
      <c r="AL40" s="264"/>
      <c r="AM40" s="264"/>
      <c r="AN40" s="264"/>
      <c r="AO40" s="264"/>
      <c r="AP40" s="264"/>
      <c r="AQ40" s="264"/>
      <c r="AR40" s="264"/>
      <c r="AS40" s="264"/>
    </row>
    <row r="41" spans="1:45" ht="17.25" customHeight="1">
      <c r="A41" s="1540"/>
      <c r="B41" s="1537"/>
      <c r="C41" s="1550"/>
      <c r="D41" s="1550"/>
      <c r="E41" s="1550"/>
      <c r="F41" s="1550"/>
      <c r="G41" s="1551"/>
      <c r="H41" s="2061"/>
      <c r="I41" s="556" t="s">
        <v>48</v>
      </c>
      <c r="J41" s="557">
        <f t="shared" ref="J41:U41" si="18">+J35*$W$34+J37*$W$36+J39*$W$38</f>
        <v>5.4977999999999999E-2</v>
      </c>
      <c r="K41" s="557">
        <f t="shared" si="18"/>
        <v>8.5884000000000002E-2</v>
      </c>
      <c r="L41" s="557">
        <f t="shared" si="18"/>
        <v>8.5884000000000002E-2</v>
      </c>
      <c r="M41" s="557">
        <f t="shared" si="18"/>
        <v>8.5884000000000002E-2</v>
      </c>
      <c r="N41" s="557">
        <f t="shared" si="18"/>
        <v>8.5884000000000002E-2</v>
      </c>
      <c r="O41" s="557">
        <f t="shared" si="18"/>
        <v>8.5884000000000002E-2</v>
      </c>
      <c r="P41" s="557">
        <f t="shared" si="18"/>
        <v>8.5884000000000002E-2</v>
      </c>
      <c r="Q41" s="557">
        <f t="shared" si="18"/>
        <v>8.5884000000000002E-2</v>
      </c>
      <c r="R41" s="557">
        <f t="shared" si="18"/>
        <v>8.5884000000000002E-2</v>
      </c>
      <c r="S41" s="557">
        <f t="shared" si="18"/>
        <v>0</v>
      </c>
      <c r="T41" s="557">
        <f t="shared" si="18"/>
        <v>0</v>
      </c>
      <c r="U41" s="557">
        <f t="shared" si="18"/>
        <v>0</v>
      </c>
      <c r="V41" s="557">
        <f t="shared" si="16"/>
        <v>0.74204999999999999</v>
      </c>
      <c r="W41" s="2040"/>
      <c r="X41" s="560">
        <f>+V41*W40</f>
        <v>0.74204999999999999</v>
      </c>
      <c r="Y41" s="1537"/>
      <c r="Z41" s="1550"/>
      <c r="AA41" s="1551"/>
      <c r="AB41" s="1537"/>
      <c r="AC41" s="1550"/>
      <c r="AD41" s="1551"/>
      <c r="AE41" s="1537"/>
      <c r="AF41" s="1550"/>
      <c r="AG41" s="1551"/>
      <c r="AH41" s="1537"/>
      <c r="AI41" s="1550"/>
      <c r="AJ41" s="1721"/>
      <c r="AK41" s="264"/>
      <c r="AL41" s="264"/>
      <c r="AM41" s="264"/>
      <c r="AN41" s="264"/>
      <c r="AO41" s="264"/>
      <c r="AP41" s="264"/>
      <c r="AQ41" s="264"/>
      <c r="AR41" s="264"/>
      <c r="AS41" s="264"/>
    </row>
    <row r="42" spans="1:45" ht="12.75" customHeight="1">
      <c r="A42" s="264"/>
      <c r="B42" s="264"/>
      <c r="C42" s="264"/>
      <c r="D42" s="264"/>
      <c r="E42" s="264"/>
      <c r="F42" s="264"/>
      <c r="G42" s="264"/>
      <c r="H42" s="264"/>
      <c r="I42" s="264"/>
      <c r="J42" s="399"/>
      <c r="K42" s="399"/>
      <c r="L42" s="399"/>
      <c r="M42" s="264"/>
      <c r="N42" s="264"/>
      <c r="O42" s="264"/>
      <c r="P42" s="264"/>
      <c r="Q42" s="264"/>
      <c r="R42" s="264"/>
      <c r="S42" s="264"/>
      <c r="T42" s="264"/>
      <c r="U42" s="264"/>
      <c r="V42" s="399"/>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row>
    <row r="43" spans="1:45" ht="12.75" customHeight="1">
      <c r="A43" s="264"/>
      <c r="B43" s="264"/>
      <c r="C43" s="264"/>
      <c r="D43" s="264"/>
      <c r="E43" s="264"/>
      <c r="F43" s="264"/>
      <c r="G43" s="264"/>
      <c r="H43" s="264"/>
      <c r="I43" s="264"/>
      <c r="J43" s="399"/>
      <c r="K43" s="399"/>
      <c r="L43" s="399"/>
      <c r="M43" s="264"/>
      <c r="N43" s="264"/>
      <c r="O43" s="264"/>
      <c r="P43" s="264"/>
      <c r="Q43" s="264"/>
      <c r="R43" s="264"/>
      <c r="S43" s="264"/>
      <c r="T43" s="264"/>
      <c r="U43" s="264"/>
      <c r="V43" s="399"/>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row>
    <row r="44" spans="1:45" ht="12.75" customHeight="1">
      <c r="A44" s="264"/>
      <c r="B44" s="264"/>
      <c r="C44" s="264"/>
      <c r="D44" s="264"/>
      <c r="E44" s="264"/>
      <c r="F44" s="264"/>
      <c r="G44" s="264"/>
      <c r="H44" s="264"/>
      <c r="I44" s="264"/>
      <c r="J44" s="929"/>
      <c r="K44" s="930"/>
      <c r="L44" s="930"/>
      <c r="M44" s="930"/>
      <c r="N44" s="930"/>
      <c r="O44" s="930"/>
      <c r="P44" s="930"/>
      <c r="Q44" s="930"/>
      <c r="R44" s="930"/>
      <c r="S44" s="930"/>
      <c r="T44" s="930"/>
      <c r="U44" s="930"/>
      <c r="V44" s="399"/>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row>
    <row r="45" spans="1:45" ht="12.75" customHeight="1">
      <c r="A45" s="264"/>
      <c r="B45" s="264"/>
      <c r="C45" s="264"/>
      <c r="D45" s="264"/>
      <c r="E45" s="264"/>
      <c r="F45" s="264"/>
      <c r="G45" s="264"/>
      <c r="H45" s="264"/>
      <c r="I45" s="264"/>
      <c r="J45" s="929"/>
      <c r="K45" s="929"/>
      <c r="L45" s="929"/>
      <c r="M45" s="272"/>
      <c r="N45" s="272"/>
      <c r="O45" s="264"/>
      <c r="P45" s="264"/>
      <c r="Q45" s="264"/>
      <c r="R45" s="264"/>
      <c r="S45" s="264"/>
      <c r="T45" s="264"/>
      <c r="U45" s="264"/>
      <c r="V45" s="399"/>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row>
    <row r="46" spans="1:45" ht="12.75" customHeight="1">
      <c r="A46" s="264"/>
      <c r="B46" s="264"/>
      <c r="C46" s="264"/>
      <c r="D46" s="264"/>
      <c r="E46" s="264"/>
      <c r="F46" s="264"/>
      <c r="G46" s="264"/>
      <c r="H46" s="264"/>
      <c r="I46" s="264"/>
      <c r="J46" s="399"/>
      <c r="K46" s="399"/>
      <c r="L46" s="399"/>
      <c r="M46" s="264"/>
      <c r="N46" s="264"/>
      <c r="O46" s="264"/>
      <c r="P46" s="264"/>
      <c r="Q46" s="264"/>
      <c r="R46" s="264"/>
      <c r="S46" s="264"/>
      <c r="T46" s="264"/>
      <c r="U46" s="264"/>
      <c r="V46" s="399"/>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row>
    <row r="47" spans="1:45" ht="12.75" customHeight="1">
      <c r="A47" s="264"/>
      <c r="B47" s="264"/>
      <c r="C47" s="264"/>
      <c r="D47" s="264"/>
      <c r="E47" s="264"/>
      <c r="F47" s="264"/>
      <c r="G47" s="264"/>
      <c r="H47" s="264"/>
      <c r="I47" s="264"/>
      <c r="J47" s="930"/>
      <c r="K47" s="930"/>
      <c r="L47" s="930"/>
      <c r="M47" s="930"/>
      <c r="N47" s="930"/>
      <c r="O47" s="930"/>
      <c r="P47" s="930"/>
      <c r="Q47" s="930"/>
      <c r="R47" s="930"/>
      <c r="S47" s="930"/>
      <c r="T47" s="930"/>
      <c r="U47" s="930"/>
      <c r="V47" s="399"/>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c r="AS47" s="264"/>
    </row>
    <row r="48" spans="1:45" ht="12.75" customHeight="1">
      <c r="A48" s="264"/>
      <c r="B48" s="264"/>
      <c r="C48" s="264"/>
      <c r="D48" s="264"/>
      <c r="E48" s="264"/>
      <c r="F48" s="264"/>
      <c r="G48" s="264"/>
      <c r="H48" s="264"/>
      <c r="I48" s="264"/>
      <c r="J48" s="399"/>
      <c r="K48" s="399"/>
      <c r="L48" s="399"/>
      <c r="M48" s="264"/>
      <c r="N48" s="264"/>
      <c r="O48" s="264"/>
      <c r="P48" s="264"/>
      <c r="Q48" s="264"/>
      <c r="R48" s="264"/>
      <c r="S48" s="264"/>
      <c r="T48" s="264"/>
      <c r="U48" s="264"/>
      <c r="V48" s="399"/>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row>
    <row r="49" spans="1:45" ht="12.75" customHeight="1">
      <c r="A49" s="264"/>
      <c r="B49" s="264"/>
      <c r="C49" s="264"/>
      <c r="D49" s="264"/>
      <c r="E49" s="264"/>
      <c r="F49" s="264"/>
      <c r="G49" s="264"/>
      <c r="H49" s="264"/>
      <c r="I49" s="264"/>
      <c r="J49" s="399"/>
      <c r="K49" s="930"/>
      <c r="L49" s="930"/>
      <c r="M49" s="264"/>
      <c r="N49" s="264"/>
      <c r="O49" s="264"/>
      <c r="P49" s="264"/>
      <c r="Q49" s="264"/>
      <c r="R49" s="264"/>
      <c r="S49" s="264"/>
      <c r="T49" s="264"/>
      <c r="U49" s="264"/>
      <c r="V49" s="399"/>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row>
    <row r="50" spans="1:45" ht="12.75" customHeight="1">
      <c r="A50" s="264"/>
      <c r="B50" s="264"/>
      <c r="C50" s="264"/>
      <c r="D50" s="264"/>
      <c r="E50" s="264"/>
      <c r="F50" s="264"/>
      <c r="G50" s="264"/>
      <c r="H50" s="264"/>
      <c r="I50" s="264"/>
      <c r="J50" s="399"/>
      <c r="K50" s="399"/>
      <c r="L50" s="399"/>
      <c r="M50" s="264"/>
      <c r="N50" s="264"/>
      <c r="O50" s="264"/>
      <c r="P50" s="264"/>
      <c r="Q50" s="264"/>
      <c r="R50" s="264"/>
      <c r="S50" s="264"/>
      <c r="T50" s="264"/>
      <c r="U50" s="264"/>
      <c r="V50" s="399"/>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row>
    <row r="51" spans="1:45" ht="12.75" customHeight="1">
      <c r="A51" s="264"/>
      <c r="B51" s="264"/>
      <c r="C51" s="264"/>
      <c r="D51" s="264"/>
      <c r="E51" s="264"/>
      <c r="F51" s="264"/>
      <c r="G51" s="264"/>
      <c r="H51" s="264"/>
      <c r="I51" s="264"/>
      <c r="J51" s="399"/>
      <c r="K51" s="399"/>
      <c r="L51" s="399"/>
      <c r="M51" s="264"/>
      <c r="N51" s="264"/>
      <c r="O51" s="264"/>
      <c r="P51" s="264"/>
      <c r="Q51" s="264"/>
      <c r="R51" s="264"/>
      <c r="S51" s="264"/>
      <c r="T51" s="264"/>
      <c r="U51" s="264"/>
      <c r="V51" s="399"/>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row>
    <row r="52" spans="1:45" ht="12.75" customHeight="1">
      <c r="A52" s="247"/>
      <c r="B52" s="247"/>
      <c r="C52" s="247"/>
      <c r="D52" s="247"/>
      <c r="E52" s="247"/>
      <c r="F52" s="247"/>
      <c r="G52" s="247"/>
      <c r="H52" s="247"/>
      <c r="I52" s="247"/>
      <c r="J52" s="931"/>
      <c r="K52" s="931"/>
      <c r="L52" s="931"/>
      <c r="M52" s="247"/>
      <c r="N52" s="247"/>
      <c r="O52" s="247"/>
      <c r="P52" s="247"/>
      <c r="Q52" s="247"/>
      <c r="R52" s="247"/>
      <c r="S52" s="247"/>
      <c r="T52" s="247"/>
      <c r="U52" s="247"/>
      <c r="V52" s="931"/>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row>
    <row r="53" spans="1:45" ht="12.75" customHeight="1">
      <c r="A53" s="247"/>
      <c r="B53" s="247"/>
      <c r="C53" s="247"/>
      <c r="D53" s="247"/>
      <c r="E53" s="247"/>
      <c r="F53" s="247"/>
      <c r="G53" s="247"/>
      <c r="H53" s="247"/>
      <c r="I53" s="247"/>
      <c r="J53" s="931"/>
      <c r="K53" s="931"/>
      <c r="L53" s="931"/>
      <c r="M53" s="247"/>
      <c r="N53" s="247"/>
      <c r="O53" s="247"/>
      <c r="P53" s="247"/>
      <c r="Q53" s="247"/>
      <c r="R53" s="247"/>
      <c r="S53" s="247"/>
      <c r="T53" s="247"/>
      <c r="U53" s="247"/>
      <c r="V53" s="931"/>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row>
    <row r="54" spans="1:45" ht="12.75" customHeight="1">
      <c r="A54" s="247"/>
      <c r="B54" s="247"/>
      <c r="C54" s="247"/>
      <c r="D54" s="247"/>
      <c r="E54" s="247"/>
      <c r="F54" s="247"/>
      <c r="G54" s="247"/>
      <c r="H54" s="247"/>
      <c r="I54" s="247"/>
      <c r="J54" s="931"/>
      <c r="K54" s="931"/>
      <c r="L54" s="931"/>
      <c r="M54" s="247"/>
      <c r="N54" s="247"/>
      <c r="O54" s="247"/>
      <c r="P54" s="247"/>
      <c r="Q54" s="247"/>
      <c r="R54" s="247"/>
      <c r="S54" s="247"/>
      <c r="T54" s="247"/>
      <c r="U54" s="247"/>
      <c r="V54" s="931"/>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row>
    <row r="55" spans="1:45" ht="12.75" customHeight="1">
      <c r="A55" s="247"/>
      <c r="B55" s="247"/>
      <c r="C55" s="247"/>
      <c r="D55" s="247"/>
      <c r="E55" s="247"/>
      <c r="F55" s="247"/>
      <c r="G55" s="247"/>
      <c r="H55" s="247"/>
      <c r="I55" s="247"/>
      <c r="J55" s="931"/>
      <c r="K55" s="931"/>
      <c r="L55" s="931"/>
      <c r="M55" s="247"/>
      <c r="N55" s="247"/>
      <c r="O55" s="247"/>
      <c r="P55" s="247"/>
      <c r="Q55" s="247"/>
      <c r="R55" s="247"/>
      <c r="S55" s="247"/>
      <c r="T55" s="247"/>
      <c r="U55" s="247"/>
      <c r="V55" s="931"/>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row>
    <row r="56" spans="1:45" ht="12.75" customHeight="1">
      <c r="A56" s="247"/>
      <c r="B56" s="247"/>
      <c r="C56" s="247"/>
      <c r="D56" s="247"/>
      <c r="E56" s="247"/>
      <c r="F56" s="247"/>
      <c r="G56" s="247"/>
      <c r="H56" s="247"/>
      <c r="I56" s="247"/>
      <c r="J56" s="931"/>
      <c r="K56" s="931"/>
      <c r="L56" s="931"/>
      <c r="M56" s="247"/>
      <c r="N56" s="247"/>
      <c r="O56" s="247"/>
      <c r="P56" s="247"/>
      <c r="Q56" s="247"/>
      <c r="R56" s="247"/>
      <c r="S56" s="247"/>
      <c r="T56" s="247"/>
      <c r="U56" s="247"/>
      <c r="V56" s="931"/>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row>
    <row r="57" spans="1:45" ht="12.75" customHeight="1">
      <c r="A57" s="247"/>
      <c r="B57" s="247"/>
      <c r="C57" s="247"/>
      <c r="D57" s="247"/>
      <c r="E57" s="247"/>
      <c r="F57" s="247"/>
      <c r="G57" s="247"/>
      <c r="H57" s="247"/>
      <c r="I57" s="247"/>
      <c r="J57" s="931"/>
      <c r="K57" s="931"/>
      <c r="L57" s="931"/>
      <c r="M57" s="247"/>
      <c r="N57" s="247"/>
      <c r="O57" s="247"/>
      <c r="P57" s="247"/>
      <c r="Q57" s="247"/>
      <c r="R57" s="247"/>
      <c r="S57" s="247"/>
      <c r="T57" s="247"/>
      <c r="U57" s="247"/>
      <c r="V57" s="931"/>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row>
    <row r="58" spans="1:45" ht="12.75" customHeight="1">
      <c r="A58" s="247"/>
      <c r="B58" s="247"/>
      <c r="C58" s="247"/>
      <c r="D58" s="247"/>
      <c r="E58" s="247"/>
      <c r="F58" s="247"/>
      <c r="G58" s="247"/>
      <c r="H58" s="247"/>
      <c r="I58" s="247"/>
      <c r="J58" s="931"/>
      <c r="K58" s="931"/>
      <c r="L58" s="931"/>
      <c r="M58" s="247"/>
      <c r="N58" s="247"/>
      <c r="O58" s="247"/>
      <c r="P58" s="247"/>
      <c r="Q58" s="247"/>
      <c r="R58" s="247"/>
      <c r="S58" s="247"/>
      <c r="T58" s="247"/>
      <c r="U58" s="247"/>
      <c r="V58" s="931"/>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row>
    <row r="59" spans="1:45" ht="12.75" customHeight="1">
      <c r="A59" s="247"/>
      <c r="B59" s="247"/>
      <c r="C59" s="247"/>
      <c r="D59" s="247"/>
      <c r="E59" s="247"/>
      <c r="F59" s="247"/>
      <c r="G59" s="247"/>
      <c r="H59" s="247"/>
      <c r="I59" s="247"/>
      <c r="J59" s="931"/>
      <c r="K59" s="931"/>
      <c r="L59" s="931"/>
      <c r="M59" s="247"/>
      <c r="N59" s="247"/>
      <c r="O59" s="247"/>
      <c r="P59" s="247"/>
      <c r="Q59" s="247"/>
      <c r="R59" s="247"/>
      <c r="S59" s="247"/>
      <c r="T59" s="247"/>
      <c r="U59" s="247"/>
      <c r="V59" s="931"/>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row>
    <row r="60" spans="1:45" ht="12.75" customHeight="1">
      <c r="A60" s="247"/>
      <c r="B60" s="247"/>
      <c r="C60" s="247"/>
      <c r="D60" s="247"/>
      <c r="E60" s="247"/>
      <c r="F60" s="247"/>
      <c r="G60" s="247"/>
      <c r="H60" s="247"/>
      <c r="I60" s="247"/>
      <c r="J60" s="931"/>
      <c r="K60" s="931"/>
      <c r="L60" s="931"/>
      <c r="M60" s="247"/>
      <c r="N60" s="247"/>
      <c r="O60" s="247"/>
      <c r="P60" s="247"/>
      <c r="Q60" s="247"/>
      <c r="R60" s="247"/>
      <c r="S60" s="247"/>
      <c r="T60" s="247"/>
      <c r="U60" s="247"/>
      <c r="V60" s="931"/>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row>
    <row r="61" spans="1:45" ht="12.75" customHeight="1">
      <c r="A61" s="247"/>
      <c r="B61" s="247"/>
      <c r="C61" s="247"/>
      <c r="D61" s="247"/>
      <c r="E61" s="247"/>
      <c r="F61" s="247"/>
      <c r="G61" s="247"/>
      <c r="H61" s="247"/>
      <c r="I61" s="247"/>
      <c r="J61" s="931"/>
      <c r="K61" s="931"/>
      <c r="L61" s="931"/>
      <c r="M61" s="247"/>
      <c r="N61" s="247"/>
      <c r="O61" s="247"/>
      <c r="P61" s="247"/>
      <c r="Q61" s="247"/>
      <c r="R61" s="247"/>
      <c r="S61" s="247"/>
      <c r="T61" s="247"/>
      <c r="U61" s="247"/>
      <c r="V61" s="931"/>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row>
    <row r="62" spans="1:45" ht="12.75" customHeight="1">
      <c r="A62" s="247"/>
      <c r="B62" s="247"/>
      <c r="C62" s="247"/>
      <c r="D62" s="247"/>
      <c r="E62" s="247"/>
      <c r="F62" s="247"/>
      <c r="G62" s="247"/>
      <c r="H62" s="247"/>
      <c r="I62" s="247"/>
      <c r="J62" s="931"/>
      <c r="K62" s="931"/>
      <c r="L62" s="931"/>
      <c r="M62" s="247"/>
      <c r="N62" s="247"/>
      <c r="O62" s="247"/>
      <c r="P62" s="247"/>
      <c r="Q62" s="247"/>
      <c r="R62" s="247"/>
      <c r="S62" s="247"/>
      <c r="T62" s="247"/>
      <c r="U62" s="247"/>
      <c r="V62" s="931"/>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row>
    <row r="63" spans="1:45" ht="12.75" customHeight="1">
      <c r="A63" s="247"/>
      <c r="B63" s="247"/>
      <c r="C63" s="247"/>
      <c r="D63" s="247"/>
      <c r="E63" s="247"/>
      <c r="F63" s="247"/>
      <c r="G63" s="247"/>
      <c r="H63" s="247"/>
      <c r="I63" s="247"/>
      <c r="J63" s="931"/>
      <c r="K63" s="931"/>
      <c r="L63" s="931"/>
      <c r="M63" s="247"/>
      <c r="N63" s="247"/>
      <c r="O63" s="247"/>
      <c r="P63" s="247"/>
      <c r="Q63" s="247"/>
      <c r="R63" s="247"/>
      <c r="S63" s="247"/>
      <c r="T63" s="247"/>
      <c r="U63" s="247"/>
      <c r="V63" s="931"/>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row>
    <row r="64" spans="1:45" ht="12.75" customHeight="1">
      <c r="A64" s="247"/>
      <c r="B64" s="247"/>
      <c r="C64" s="247"/>
      <c r="D64" s="247"/>
      <c r="E64" s="247"/>
      <c r="F64" s="247"/>
      <c r="G64" s="247"/>
      <c r="H64" s="247"/>
      <c r="I64" s="247"/>
      <c r="J64" s="931"/>
      <c r="K64" s="931"/>
      <c r="L64" s="931"/>
      <c r="M64" s="247"/>
      <c r="N64" s="247"/>
      <c r="O64" s="247"/>
      <c r="P64" s="247"/>
      <c r="Q64" s="247"/>
      <c r="R64" s="247"/>
      <c r="S64" s="247"/>
      <c r="T64" s="247"/>
      <c r="U64" s="247"/>
      <c r="V64" s="931"/>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row>
    <row r="65" spans="1:45" ht="12.75" customHeight="1">
      <c r="A65" s="247"/>
      <c r="B65" s="247"/>
      <c r="C65" s="247"/>
      <c r="D65" s="247"/>
      <c r="E65" s="247"/>
      <c r="F65" s="247"/>
      <c r="G65" s="247"/>
      <c r="H65" s="247"/>
      <c r="I65" s="247"/>
      <c r="J65" s="931"/>
      <c r="K65" s="931"/>
      <c r="L65" s="931"/>
      <c r="M65" s="247"/>
      <c r="N65" s="247"/>
      <c r="O65" s="247"/>
      <c r="P65" s="247"/>
      <c r="Q65" s="247"/>
      <c r="R65" s="247"/>
      <c r="S65" s="247"/>
      <c r="T65" s="247"/>
      <c r="U65" s="247"/>
      <c r="V65" s="931"/>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row>
    <row r="66" spans="1:45" ht="12.75" customHeight="1">
      <c r="A66" s="247"/>
      <c r="B66" s="247"/>
      <c r="C66" s="247"/>
      <c r="D66" s="247"/>
      <c r="E66" s="247"/>
      <c r="F66" s="247"/>
      <c r="G66" s="247"/>
      <c r="H66" s="247"/>
      <c r="I66" s="247"/>
      <c r="J66" s="931"/>
      <c r="K66" s="931"/>
      <c r="L66" s="931"/>
      <c r="M66" s="247"/>
      <c r="N66" s="247"/>
      <c r="O66" s="247"/>
      <c r="P66" s="247"/>
      <c r="Q66" s="247"/>
      <c r="R66" s="247"/>
      <c r="S66" s="247"/>
      <c r="T66" s="247"/>
      <c r="U66" s="247"/>
      <c r="V66" s="931"/>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row>
    <row r="67" spans="1:45" ht="12.75" customHeight="1">
      <c r="A67" s="247"/>
      <c r="B67" s="247"/>
      <c r="C67" s="247"/>
      <c r="D67" s="247"/>
      <c r="E67" s="247"/>
      <c r="F67" s="247"/>
      <c r="G67" s="247"/>
      <c r="H67" s="247"/>
      <c r="I67" s="247"/>
      <c r="J67" s="931"/>
      <c r="K67" s="931"/>
      <c r="L67" s="931"/>
      <c r="M67" s="247"/>
      <c r="N67" s="247"/>
      <c r="O67" s="247"/>
      <c r="P67" s="247"/>
      <c r="Q67" s="247"/>
      <c r="R67" s="247"/>
      <c r="S67" s="247"/>
      <c r="T67" s="247"/>
      <c r="U67" s="247"/>
      <c r="V67" s="931"/>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row>
    <row r="68" spans="1:45" ht="12.75" customHeight="1">
      <c r="A68" s="247"/>
      <c r="B68" s="247"/>
      <c r="C68" s="247"/>
      <c r="D68" s="247"/>
      <c r="E68" s="247"/>
      <c r="F68" s="247"/>
      <c r="G68" s="247"/>
      <c r="H68" s="247"/>
      <c r="I68" s="247"/>
      <c r="J68" s="931"/>
      <c r="K68" s="931"/>
      <c r="L68" s="931"/>
      <c r="M68" s="247"/>
      <c r="N68" s="247"/>
      <c r="O68" s="247"/>
      <c r="P68" s="247"/>
      <c r="Q68" s="247"/>
      <c r="R68" s="247"/>
      <c r="S68" s="247"/>
      <c r="T68" s="247"/>
      <c r="U68" s="247"/>
      <c r="V68" s="931"/>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row>
    <row r="69" spans="1:45" ht="12.75" customHeight="1">
      <c r="A69" s="247"/>
      <c r="B69" s="247"/>
      <c r="C69" s="247"/>
      <c r="D69" s="247"/>
      <c r="E69" s="247"/>
      <c r="F69" s="247"/>
      <c r="G69" s="247"/>
      <c r="H69" s="247"/>
      <c r="I69" s="247"/>
      <c r="J69" s="931"/>
      <c r="K69" s="931"/>
      <c r="L69" s="931"/>
      <c r="M69" s="247"/>
      <c r="N69" s="247"/>
      <c r="O69" s="247"/>
      <c r="P69" s="247"/>
      <c r="Q69" s="247"/>
      <c r="R69" s="247"/>
      <c r="S69" s="247"/>
      <c r="T69" s="247"/>
      <c r="U69" s="247"/>
      <c r="V69" s="931"/>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row>
    <row r="70" spans="1:45" ht="12.75" customHeight="1">
      <c r="A70" s="247"/>
      <c r="B70" s="247"/>
      <c r="C70" s="247"/>
      <c r="D70" s="247"/>
      <c r="E70" s="247"/>
      <c r="F70" s="247"/>
      <c r="G70" s="247"/>
      <c r="H70" s="247"/>
      <c r="I70" s="247"/>
      <c r="J70" s="931"/>
      <c r="K70" s="931"/>
      <c r="L70" s="931"/>
      <c r="M70" s="247"/>
      <c r="N70" s="247"/>
      <c r="O70" s="247"/>
      <c r="P70" s="247"/>
      <c r="Q70" s="247"/>
      <c r="R70" s="247"/>
      <c r="S70" s="247"/>
      <c r="T70" s="247"/>
      <c r="U70" s="247"/>
      <c r="V70" s="931"/>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row>
    <row r="71" spans="1:45" ht="12.75" customHeight="1">
      <c r="A71" s="247"/>
      <c r="B71" s="247"/>
      <c r="C71" s="247"/>
      <c r="D71" s="247"/>
      <c r="E71" s="247"/>
      <c r="F71" s="247"/>
      <c r="G71" s="247"/>
      <c r="H71" s="247"/>
      <c r="I71" s="247"/>
      <c r="J71" s="931"/>
      <c r="K71" s="931"/>
      <c r="L71" s="931"/>
      <c r="M71" s="247"/>
      <c r="N71" s="247"/>
      <c r="O71" s="247"/>
      <c r="P71" s="247"/>
      <c r="Q71" s="247"/>
      <c r="R71" s="247"/>
      <c r="S71" s="247"/>
      <c r="T71" s="247"/>
      <c r="U71" s="247"/>
      <c r="V71" s="931"/>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row>
    <row r="72" spans="1:45" ht="12.75" customHeight="1">
      <c r="A72" s="247"/>
      <c r="B72" s="247"/>
      <c r="C72" s="247"/>
      <c r="D72" s="247"/>
      <c r="E72" s="247"/>
      <c r="F72" s="247"/>
      <c r="G72" s="247"/>
      <c r="H72" s="247"/>
      <c r="I72" s="247"/>
      <c r="J72" s="931"/>
      <c r="K72" s="931"/>
      <c r="L72" s="931"/>
      <c r="M72" s="247"/>
      <c r="N72" s="247"/>
      <c r="O72" s="247"/>
      <c r="P72" s="247"/>
      <c r="Q72" s="247"/>
      <c r="R72" s="247"/>
      <c r="S72" s="247"/>
      <c r="T72" s="247"/>
      <c r="U72" s="247"/>
      <c r="V72" s="931"/>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row>
    <row r="73" spans="1:45" ht="12.75" customHeight="1">
      <c r="A73" s="247"/>
      <c r="B73" s="247"/>
      <c r="C73" s="247"/>
      <c r="D73" s="247"/>
      <c r="E73" s="247"/>
      <c r="F73" s="247"/>
      <c r="G73" s="247"/>
      <c r="H73" s="247"/>
      <c r="I73" s="247"/>
      <c r="J73" s="931"/>
      <c r="K73" s="931"/>
      <c r="L73" s="931"/>
      <c r="M73" s="247"/>
      <c r="N73" s="247"/>
      <c r="O73" s="247"/>
      <c r="P73" s="247"/>
      <c r="Q73" s="247"/>
      <c r="R73" s="247"/>
      <c r="S73" s="247"/>
      <c r="T73" s="247"/>
      <c r="U73" s="247"/>
      <c r="V73" s="931"/>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row>
    <row r="74" spans="1:45" ht="12.75" customHeight="1">
      <c r="A74" s="247"/>
      <c r="B74" s="247"/>
      <c r="C74" s="247"/>
      <c r="D74" s="247"/>
      <c r="E74" s="247"/>
      <c r="F74" s="247"/>
      <c r="G74" s="247"/>
      <c r="H74" s="247"/>
      <c r="I74" s="247"/>
      <c r="J74" s="931"/>
      <c r="K74" s="931"/>
      <c r="L74" s="931"/>
      <c r="M74" s="247"/>
      <c r="N74" s="247"/>
      <c r="O74" s="247"/>
      <c r="P74" s="247"/>
      <c r="Q74" s="247"/>
      <c r="R74" s="247"/>
      <c r="S74" s="247"/>
      <c r="T74" s="247"/>
      <c r="U74" s="247"/>
      <c r="V74" s="931"/>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row>
    <row r="75" spans="1:45" ht="12.75" customHeight="1">
      <c r="A75" s="247"/>
      <c r="B75" s="247"/>
      <c r="C75" s="247"/>
      <c r="D75" s="247"/>
      <c r="E75" s="247"/>
      <c r="F75" s="247"/>
      <c r="G75" s="247"/>
      <c r="H75" s="247"/>
      <c r="I75" s="247"/>
      <c r="J75" s="931"/>
      <c r="K75" s="931"/>
      <c r="L75" s="931"/>
      <c r="M75" s="247"/>
      <c r="N75" s="247"/>
      <c r="O75" s="247"/>
      <c r="P75" s="247"/>
      <c r="Q75" s="247"/>
      <c r="R75" s="247"/>
      <c r="S75" s="247"/>
      <c r="T75" s="247"/>
      <c r="U75" s="247"/>
      <c r="V75" s="931"/>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row>
    <row r="76" spans="1:45" ht="12.75" customHeight="1">
      <c r="A76" s="247"/>
      <c r="B76" s="247"/>
      <c r="C76" s="247"/>
      <c r="D76" s="247"/>
      <c r="E76" s="247"/>
      <c r="F76" s="247"/>
      <c r="G76" s="247"/>
      <c r="H76" s="247"/>
      <c r="I76" s="247"/>
      <c r="J76" s="931"/>
      <c r="K76" s="931"/>
      <c r="L76" s="931"/>
      <c r="M76" s="247"/>
      <c r="N76" s="247"/>
      <c r="O76" s="247"/>
      <c r="P76" s="247"/>
      <c r="Q76" s="247"/>
      <c r="R76" s="247"/>
      <c r="S76" s="247"/>
      <c r="T76" s="247"/>
      <c r="U76" s="247"/>
      <c r="V76" s="931"/>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row>
    <row r="77" spans="1:45" ht="12.75" customHeight="1">
      <c r="A77" s="247"/>
      <c r="B77" s="247"/>
      <c r="C77" s="247"/>
      <c r="D77" s="247"/>
      <c r="E77" s="247"/>
      <c r="F77" s="247"/>
      <c r="G77" s="247"/>
      <c r="H77" s="247"/>
      <c r="I77" s="247"/>
      <c r="J77" s="931"/>
      <c r="K77" s="931"/>
      <c r="L77" s="931"/>
      <c r="M77" s="247"/>
      <c r="N77" s="247"/>
      <c r="O77" s="247"/>
      <c r="P77" s="247"/>
      <c r="Q77" s="247"/>
      <c r="R77" s="247"/>
      <c r="S77" s="247"/>
      <c r="T77" s="247"/>
      <c r="U77" s="247"/>
      <c r="V77" s="931"/>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row>
    <row r="78" spans="1:45" ht="12.75" customHeight="1">
      <c r="A78" s="247"/>
      <c r="B78" s="247"/>
      <c r="C78" s="247"/>
      <c r="D78" s="247"/>
      <c r="E78" s="247"/>
      <c r="F78" s="247"/>
      <c r="G78" s="247"/>
      <c r="H78" s="247"/>
      <c r="I78" s="247"/>
      <c r="J78" s="931"/>
      <c r="K78" s="931"/>
      <c r="L78" s="931"/>
      <c r="M78" s="247"/>
      <c r="N78" s="247"/>
      <c r="O78" s="247"/>
      <c r="P78" s="247"/>
      <c r="Q78" s="247"/>
      <c r="R78" s="247"/>
      <c r="S78" s="247"/>
      <c r="T78" s="247"/>
      <c r="U78" s="247"/>
      <c r="V78" s="931"/>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row>
    <row r="79" spans="1:45" ht="12.75" customHeight="1">
      <c r="A79" s="247"/>
      <c r="B79" s="247"/>
      <c r="C79" s="247"/>
      <c r="D79" s="247"/>
      <c r="E79" s="247"/>
      <c r="F79" s="247"/>
      <c r="G79" s="247"/>
      <c r="H79" s="247"/>
      <c r="I79" s="247"/>
      <c r="J79" s="931"/>
      <c r="K79" s="931"/>
      <c r="L79" s="931"/>
      <c r="M79" s="247"/>
      <c r="N79" s="247"/>
      <c r="O79" s="247"/>
      <c r="P79" s="247"/>
      <c r="Q79" s="247"/>
      <c r="R79" s="247"/>
      <c r="S79" s="247"/>
      <c r="T79" s="247"/>
      <c r="U79" s="247"/>
      <c r="V79" s="931"/>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row>
    <row r="80" spans="1:45" ht="12.75" customHeight="1">
      <c r="A80" s="247"/>
      <c r="B80" s="247"/>
      <c r="C80" s="247"/>
      <c r="D80" s="247"/>
      <c r="E80" s="247"/>
      <c r="F80" s="247"/>
      <c r="G80" s="247"/>
      <c r="H80" s="247"/>
      <c r="I80" s="247"/>
      <c r="J80" s="931"/>
      <c r="K80" s="931"/>
      <c r="L80" s="931"/>
      <c r="M80" s="247"/>
      <c r="N80" s="247"/>
      <c r="O80" s="247"/>
      <c r="P80" s="247"/>
      <c r="Q80" s="247"/>
      <c r="R80" s="247"/>
      <c r="S80" s="247"/>
      <c r="T80" s="247"/>
      <c r="U80" s="247"/>
      <c r="V80" s="931"/>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row>
    <row r="81" spans="1:45" ht="12.75" customHeight="1">
      <c r="A81" s="247"/>
      <c r="B81" s="247"/>
      <c r="C81" s="247"/>
      <c r="D81" s="247"/>
      <c r="E81" s="247"/>
      <c r="F81" s="247"/>
      <c r="G81" s="247"/>
      <c r="H81" s="247"/>
      <c r="I81" s="247"/>
      <c r="J81" s="931"/>
      <c r="K81" s="931"/>
      <c r="L81" s="931"/>
      <c r="M81" s="247"/>
      <c r="N81" s="247"/>
      <c r="O81" s="247"/>
      <c r="P81" s="247"/>
      <c r="Q81" s="247"/>
      <c r="R81" s="247"/>
      <c r="S81" s="247"/>
      <c r="T81" s="247"/>
      <c r="U81" s="247"/>
      <c r="V81" s="931"/>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row>
    <row r="82" spans="1:45" ht="12.75" customHeight="1">
      <c r="A82" s="247"/>
      <c r="B82" s="247"/>
      <c r="C82" s="247"/>
      <c r="D82" s="247"/>
      <c r="E82" s="247"/>
      <c r="F82" s="247"/>
      <c r="G82" s="247"/>
      <c r="H82" s="247"/>
      <c r="I82" s="247"/>
      <c r="J82" s="931"/>
      <c r="K82" s="931"/>
      <c r="L82" s="931"/>
      <c r="M82" s="247"/>
      <c r="N82" s="247"/>
      <c r="O82" s="247"/>
      <c r="P82" s="247"/>
      <c r="Q82" s="247"/>
      <c r="R82" s="247"/>
      <c r="S82" s="247"/>
      <c r="T82" s="247"/>
      <c r="U82" s="247"/>
      <c r="V82" s="931"/>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row>
    <row r="83" spans="1:45" ht="12.75" customHeight="1">
      <c r="A83" s="247"/>
      <c r="B83" s="247"/>
      <c r="C83" s="247"/>
      <c r="D83" s="247"/>
      <c r="E83" s="247"/>
      <c r="F83" s="247"/>
      <c r="G83" s="247"/>
      <c r="H83" s="247"/>
      <c r="I83" s="247"/>
      <c r="J83" s="931"/>
      <c r="K83" s="931"/>
      <c r="L83" s="931"/>
      <c r="M83" s="247"/>
      <c r="N83" s="247"/>
      <c r="O83" s="247"/>
      <c r="P83" s="247"/>
      <c r="Q83" s="247"/>
      <c r="R83" s="247"/>
      <c r="S83" s="247"/>
      <c r="T83" s="247"/>
      <c r="U83" s="247"/>
      <c r="V83" s="931"/>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row>
    <row r="84" spans="1:45" ht="12.75" customHeight="1">
      <c r="A84" s="247"/>
      <c r="B84" s="247"/>
      <c r="C84" s="247"/>
      <c r="D84" s="247"/>
      <c r="E84" s="247"/>
      <c r="F84" s="247"/>
      <c r="G84" s="247"/>
      <c r="H84" s="247"/>
      <c r="I84" s="247"/>
      <c r="J84" s="931"/>
      <c r="K84" s="931"/>
      <c r="L84" s="931"/>
      <c r="M84" s="247"/>
      <c r="N84" s="247"/>
      <c r="O84" s="247"/>
      <c r="P84" s="247"/>
      <c r="Q84" s="247"/>
      <c r="R84" s="247"/>
      <c r="S84" s="247"/>
      <c r="T84" s="247"/>
      <c r="U84" s="247"/>
      <c r="V84" s="931"/>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row>
    <row r="85" spans="1:45" ht="12.75" customHeight="1">
      <c r="A85" s="247"/>
      <c r="B85" s="247"/>
      <c r="C85" s="247"/>
      <c r="D85" s="247"/>
      <c r="E85" s="247"/>
      <c r="F85" s="247"/>
      <c r="G85" s="247"/>
      <c r="H85" s="247"/>
      <c r="I85" s="247"/>
      <c r="J85" s="931"/>
      <c r="K85" s="931"/>
      <c r="L85" s="931"/>
      <c r="M85" s="247"/>
      <c r="N85" s="247"/>
      <c r="O85" s="247"/>
      <c r="P85" s="247"/>
      <c r="Q85" s="247"/>
      <c r="R85" s="247"/>
      <c r="S85" s="247"/>
      <c r="T85" s="247"/>
      <c r="U85" s="247"/>
      <c r="V85" s="931"/>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row>
    <row r="86" spans="1:45" ht="12.75" customHeight="1">
      <c r="A86" s="247"/>
      <c r="B86" s="247"/>
      <c r="C86" s="247"/>
      <c r="D86" s="247"/>
      <c r="E86" s="247"/>
      <c r="F86" s="247"/>
      <c r="G86" s="247"/>
      <c r="H86" s="247"/>
      <c r="I86" s="247"/>
      <c r="J86" s="931"/>
      <c r="K86" s="931"/>
      <c r="L86" s="931"/>
      <c r="M86" s="247"/>
      <c r="N86" s="247"/>
      <c r="O86" s="247"/>
      <c r="P86" s="247"/>
      <c r="Q86" s="247"/>
      <c r="R86" s="247"/>
      <c r="S86" s="247"/>
      <c r="T86" s="247"/>
      <c r="U86" s="247"/>
      <c r="V86" s="931"/>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row>
    <row r="87" spans="1:45" ht="12.75" customHeight="1">
      <c r="A87" s="247"/>
      <c r="B87" s="247"/>
      <c r="C87" s="247"/>
      <c r="D87" s="247"/>
      <c r="E87" s="247"/>
      <c r="F87" s="247"/>
      <c r="G87" s="247"/>
      <c r="H87" s="247"/>
      <c r="I87" s="247"/>
      <c r="J87" s="931"/>
      <c r="K87" s="931"/>
      <c r="L87" s="931"/>
      <c r="M87" s="247"/>
      <c r="N87" s="247"/>
      <c r="O87" s="247"/>
      <c r="P87" s="247"/>
      <c r="Q87" s="247"/>
      <c r="R87" s="247"/>
      <c r="S87" s="247"/>
      <c r="T87" s="247"/>
      <c r="U87" s="247"/>
      <c r="V87" s="931"/>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row>
    <row r="88" spans="1:45" ht="12.75" customHeight="1">
      <c r="A88" s="247"/>
      <c r="B88" s="247"/>
      <c r="C88" s="247"/>
      <c r="D88" s="247"/>
      <c r="E88" s="247"/>
      <c r="F88" s="247"/>
      <c r="G88" s="247"/>
      <c r="H88" s="247"/>
      <c r="I88" s="247"/>
      <c r="J88" s="931"/>
      <c r="K88" s="931"/>
      <c r="L88" s="931"/>
      <c r="M88" s="247"/>
      <c r="N88" s="247"/>
      <c r="O88" s="247"/>
      <c r="P88" s="247"/>
      <c r="Q88" s="247"/>
      <c r="R88" s="247"/>
      <c r="S88" s="247"/>
      <c r="T88" s="247"/>
      <c r="U88" s="247"/>
      <c r="V88" s="931"/>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row>
    <row r="89" spans="1:45" ht="12.75" customHeight="1">
      <c r="A89" s="247"/>
      <c r="B89" s="247"/>
      <c r="C89" s="247"/>
      <c r="D89" s="247"/>
      <c r="E89" s="247"/>
      <c r="F89" s="247"/>
      <c r="G89" s="247"/>
      <c r="H89" s="247"/>
      <c r="I89" s="247"/>
      <c r="J89" s="931"/>
      <c r="K89" s="931"/>
      <c r="L89" s="931"/>
      <c r="M89" s="247"/>
      <c r="N89" s="247"/>
      <c r="O89" s="247"/>
      <c r="P89" s="247"/>
      <c r="Q89" s="247"/>
      <c r="R89" s="247"/>
      <c r="S89" s="247"/>
      <c r="T89" s="247"/>
      <c r="U89" s="247"/>
      <c r="V89" s="931"/>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row>
    <row r="90" spans="1:45" ht="12.75" customHeight="1">
      <c r="A90" s="247"/>
      <c r="B90" s="247"/>
      <c r="C90" s="247"/>
      <c r="D90" s="247"/>
      <c r="E90" s="247"/>
      <c r="F90" s="247"/>
      <c r="G90" s="247"/>
      <c r="H90" s="247"/>
      <c r="I90" s="247"/>
      <c r="J90" s="931"/>
      <c r="K90" s="931"/>
      <c r="L90" s="931"/>
      <c r="M90" s="247"/>
      <c r="N90" s="247"/>
      <c r="O90" s="247"/>
      <c r="P90" s="247"/>
      <c r="Q90" s="247"/>
      <c r="R90" s="247"/>
      <c r="S90" s="247"/>
      <c r="T90" s="247"/>
      <c r="U90" s="247"/>
      <c r="V90" s="931"/>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row>
    <row r="91" spans="1:45" ht="12.75" customHeight="1">
      <c r="A91" s="247"/>
      <c r="B91" s="247"/>
      <c r="C91" s="247"/>
      <c r="D91" s="247"/>
      <c r="E91" s="247"/>
      <c r="F91" s="247"/>
      <c r="G91" s="247"/>
      <c r="H91" s="247"/>
      <c r="I91" s="247"/>
      <c r="J91" s="931"/>
      <c r="K91" s="931"/>
      <c r="L91" s="931"/>
      <c r="M91" s="247"/>
      <c r="N91" s="247"/>
      <c r="O91" s="247"/>
      <c r="P91" s="247"/>
      <c r="Q91" s="247"/>
      <c r="R91" s="247"/>
      <c r="S91" s="247"/>
      <c r="T91" s="247"/>
      <c r="U91" s="247"/>
      <c r="V91" s="931"/>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row>
    <row r="92" spans="1:45" ht="12.75" customHeight="1">
      <c r="A92" s="247"/>
      <c r="B92" s="247"/>
      <c r="C92" s="247"/>
      <c r="D92" s="247"/>
      <c r="E92" s="247"/>
      <c r="F92" s="247"/>
      <c r="G92" s="247"/>
      <c r="H92" s="247"/>
      <c r="I92" s="247"/>
      <c r="J92" s="931"/>
      <c r="K92" s="931"/>
      <c r="L92" s="931"/>
      <c r="M92" s="247"/>
      <c r="N92" s="247"/>
      <c r="O92" s="247"/>
      <c r="P92" s="247"/>
      <c r="Q92" s="247"/>
      <c r="R92" s="247"/>
      <c r="S92" s="247"/>
      <c r="T92" s="247"/>
      <c r="U92" s="247"/>
      <c r="V92" s="931"/>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row>
    <row r="93" spans="1:45" ht="12.75" customHeight="1">
      <c r="A93" s="247"/>
      <c r="B93" s="247"/>
      <c r="C93" s="247"/>
      <c r="D93" s="247"/>
      <c r="E93" s="247"/>
      <c r="F93" s="247"/>
      <c r="G93" s="247"/>
      <c r="H93" s="247"/>
      <c r="I93" s="247"/>
      <c r="J93" s="931"/>
      <c r="K93" s="931"/>
      <c r="L93" s="931"/>
      <c r="M93" s="247"/>
      <c r="N93" s="247"/>
      <c r="O93" s="247"/>
      <c r="P93" s="247"/>
      <c r="Q93" s="247"/>
      <c r="R93" s="247"/>
      <c r="S93" s="247"/>
      <c r="T93" s="247"/>
      <c r="U93" s="247"/>
      <c r="V93" s="931"/>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row>
    <row r="94" spans="1:45" ht="12.75" customHeight="1">
      <c r="A94" s="247"/>
      <c r="B94" s="247"/>
      <c r="C94" s="247"/>
      <c r="D94" s="247"/>
      <c r="E94" s="247"/>
      <c r="F94" s="247"/>
      <c r="G94" s="247"/>
      <c r="H94" s="247"/>
      <c r="I94" s="247"/>
      <c r="J94" s="931"/>
      <c r="K94" s="931"/>
      <c r="L94" s="931"/>
      <c r="M94" s="247"/>
      <c r="N94" s="247"/>
      <c r="O94" s="247"/>
      <c r="P94" s="247"/>
      <c r="Q94" s="247"/>
      <c r="R94" s="247"/>
      <c r="S94" s="247"/>
      <c r="T94" s="247"/>
      <c r="U94" s="247"/>
      <c r="V94" s="931"/>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row>
    <row r="95" spans="1:45" ht="12.75" customHeight="1">
      <c r="A95" s="247"/>
      <c r="B95" s="247"/>
      <c r="C95" s="247"/>
      <c r="D95" s="247"/>
      <c r="E95" s="247"/>
      <c r="F95" s="247"/>
      <c r="G95" s="247"/>
      <c r="H95" s="247"/>
      <c r="I95" s="247"/>
      <c r="J95" s="931"/>
      <c r="K95" s="931"/>
      <c r="L95" s="931"/>
      <c r="M95" s="247"/>
      <c r="N95" s="247"/>
      <c r="O95" s="247"/>
      <c r="P95" s="247"/>
      <c r="Q95" s="247"/>
      <c r="R95" s="247"/>
      <c r="S95" s="247"/>
      <c r="T95" s="247"/>
      <c r="U95" s="247"/>
      <c r="V95" s="931"/>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row>
    <row r="96" spans="1:45" ht="12.75" customHeight="1">
      <c r="A96" s="247"/>
      <c r="B96" s="247"/>
      <c r="C96" s="247"/>
      <c r="D96" s="247"/>
      <c r="E96" s="247"/>
      <c r="F96" s="247"/>
      <c r="G96" s="247"/>
      <c r="H96" s="247"/>
      <c r="I96" s="247"/>
      <c r="J96" s="931"/>
      <c r="K96" s="931"/>
      <c r="L96" s="931"/>
      <c r="M96" s="247"/>
      <c r="N96" s="247"/>
      <c r="O96" s="247"/>
      <c r="P96" s="247"/>
      <c r="Q96" s="247"/>
      <c r="R96" s="247"/>
      <c r="S96" s="247"/>
      <c r="T96" s="247"/>
      <c r="U96" s="247"/>
      <c r="V96" s="931"/>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row>
    <row r="97" spans="1:45" ht="12.75" customHeight="1">
      <c r="A97" s="247"/>
      <c r="B97" s="247"/>
      <c r="C97" s="247"/>
      <c r="D97" s="247"/>
      <c r="E97" s="247"/>
      <c r="F97" s="247"/>
      <c r="G97" s="247"/>
      <c r="H97" s="247"/>
      <c r="I97" s="247"/>
      <c r="J97" s="931"/>
      <c r="K97" s="931"/>
      <c r="L97" s="931"/>
      <c r="M97" s="247"/>
      <c r="N97" s="247"/>
      <c r="O97" s="247"/>
      <c r="P97" s="247"/>
      <c r="Q97" s="247"/>
      <c r="R97" s="247"/>
      <c r="S97" s="247"/>
      <c r="T97" s="247"/>
      <c r="U97" s="247"/>
      <c r="V97" s="931"/>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row>
    <row r="98" spans="1:45" ht="12.75" customHeight="1">
      <c r="A98" s="247"/>
      <c r="B98" s="247"/>
      <c r="C98" s="247"/>
      <c r="D98" s="247"/>
      <c r="E98" s="247"/>
      <c r="F98" s="247"/>
      <c r="G98" s="247"/>
      <c r="H98" s="247"/>
      <c r="I98" s="247"/>
      <c r="J98" s="931"/>
      <c r="K98" s="931"/>
      <c r="L98" s="931"/>
      <c r="M98" s="247"/>
      <c r="N98" s="247"/>
      <c r="O98" s="247"/>
      <c r="P98" s="247"/>
      <c r="Q98" s="247"/>
      <c r="R98" s="247"/>
      <c r="S98" s="247"/>
      <c r="T98" s="247"/>
      <c r="U98" s="247"/>
      <c r="V98" s="931"/>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row>
    <row r="99" spans="1:45" ht="12.75" customHeight="1">
      <c r="A99" s="247"/>
      <c r="B99" s="247"/>
      <c r="C99" s="247"/>
      <c r="D99" s="247"/>
      <c r="E99" s="247"/>
      <c r="F99" s="247"/>
      <c r="G99" s="247"/>
      <c r="H99" s="247"/>
      <c r="I99" s="247"/>
      <c r="J99" s="931"/>
      <c r="K99" s="931"/>
      <c r="L99" s="931"/>
      <c r="M99" s="247"/>
      <c r="N99" s="247"/>
      <c r="O99" s="247"/>
      <c r="P99" s="247"/>
      <c r="Q99" s="247"/>
      <c r="R99" s="247"/>
      <c r="S99" s="247"/>
      <c r="T99" s="247"/>
      <c r="U99" s="247"/>
      <c r="V99" s="931"/>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row>
    <row r="100" spans="1:45" ht="12.75" customHeight="1">
      <c r="A100" s="247"/>
      <c r="B100" s="247"/>
      <c r="C100" s="247"/>
      <c r="D100" s="247"/>
      <c r="E100" s="247"/>
      <c r="F100" s="247"/>
      <c r="G100" s="247"/>
      <c r="H100" s="247"/>
      <c r="I100" s="247"/>
      <c r="J100" s="931"/>
      <c r="K100" s="931"/>
      <c r="L100" s="931"/>
      <c r="M100" s="247"/>
      <c r="N100" s="247"/>
      <c r="O100" s="247"/>
      <c r="P100" s="247"/>
      <c r="Q100" s="247"/>
      <c r="R100" s="247"/>
      <c r="S100" s="247"/>
      <c r="T100" s="247"/>
      <c r="U100" s="247"/>
      <c r="V100" s="931"/>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row>
    <row r="101" spans="1:45" ht="12.75" customHeight="1">
      <c r="A101" s="247"/>
      <c r="B101" s="247"/>
      <c r="C101" s="247"/>
      <c r="D101" s="247"/>
      <c r="E101" s="247"/>
      <c r="F101" s="247"/>
      <c r="G101" s="247"/>
      <c r="H101" s="247"/>
      <c r="I101" s="247"/>
      <c r="J101" s="931"/>
      <c r="K101" s="931"/>
      <c r="L101" s="931"/>
      <c r="M101" s="247"/>
      <c r="N101" s="247"/>
      <c r="O101" s="247"/>
      <c r="P101" s="247"/>
      <c r="Q101" s="247"/>
      <c r="R101" s="247"/>
      <c r="S101" s="247"/>
      <c r="T101" s="247"/>
      <c r="U101" s="247"/>
      <c r="V101" s="931"/>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row>
    <row r="102" spans="1:45" ht="12.75" customHeight="1">
      <c r="A102" s="247"/>
      <c r="B102" s="247"/>
      <c r="C102" s="247"/>
      <c r="D102" s="247"/>
      <c r="E102" s="247"/>
      <c r="F102" s="247"/>
      <c r="G102" s="247"/>
      <c r="H102" s="247"/>
      <c r="I102" s="247"/>
      <c r="J102" s="931"/>
      <c r="K102" s="931"/>
      <c r="L102" s="931"/>
      <c r="M102" s="247"/>
      <c r="N102" s="247"/>
      <c r="O102" s="247"/>
      <c r="P102" s="247"/>
      <c r="Q102" s="247"/>
      <c r="R102" s="247"/>
      <c r="S102" s="247"/>
      <c r="T102" s="247"/>
      <c r="U102" s="247"/>
      <c r="V102" s="931"/>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row>
    <row r="103" spans="1:45" ht="12.75" customHeight="1">
      <c r="A103" s="247"/>
      <c r="B103" s="247"/>
      <c r="C103" s="247"/>
      <c r="D103" s="247"/>
      <c r="E103" s="247"/>
      <c r="F103" s="247"/>
      <c r="G103" s="247"/>
      <c r="H103" s="247"/>
      <c r="I103" s="247"/>
      <c r="J103" s="931"/>
      <c r="K103" s="931"/>
      <c r="L103" s="931"/>
      <c r="M103" s="247"/>
      <c r="N103" s="247"/>
      <c r="O103" s="247"/>
      <c r="P103" s="247"/>
      <c r="Q103" s="247"/>
      <c r="R103" s="247"/>
      <c r="S103" s="247"/>
      <c r="T103" s="247"/>
      <c r="U103" s="247"/>
      <c r="V103" s="931"/>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row>
    <row r="104" spans="1:45" ht="12.75" customHeight="1">
      <c r="A104" s="247"/>
      <c r="B104" s="247"/>
      <c r="C104" s="247"/>
      <c r="D104" s="247"/>
      <c r="E104" s="247"/>
      <c r="F104" s="247"/>
      <c r="G104" s="247"/>
      <c r="H104" s="247"/>
      <c r="I104" s="247"/>
      <c r="J104" s="931"/>
      <c r="K104" s="931"/>
      <c r="L104" s="931"/>
      <c r="M104" s="247"/>
      <c r="N104" s="247"/>
      <c r="O104" s="247"/>
      <c r="P104" s="247"/>
      <c r="Q104" s="247"/>
      <c r="R104" s="247"/>
      <c r="S104" s="247"/>
      <c r="T104" s="247"/>
      <c r="U104" s="247"/>
      <c r="V104" s="931"/>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row>
    <row r="105" spans="1:45" ht="12.75" customHeight="1">
      <c r="A105" s="247"/>
      <c r="B105" s="247"/>
      <c r="C105" s="247"/>
      <c r="D105" s="247"/>
      <c r="E105" s="247"/>
      <c r="F105" s="247"/>
      <c r="G105" s="247"/>
      <c r="H105" s="247"/>
      <c r="I105" s="247"/>
      <c r="J105" s="931"/>
      <c r="K105" s="931"/>
      <c r="L105" s="931"/>
      <c r="M105" s="247"/>
      <c r="N105" s="247"/>
      <c r="O105" s="247"/>
      <c r="P105" s="247"/>
      <c r="Q105" s="247"/>
      <c r="R105" s="247"/>
      <c r="S105" s="247"/>
      <c r="T105" s="247"/>
      <c r="U105" s="247"/>
      <c r="V105" s="931"/>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row>
    <row r="106" spans="1:45" ht="12.75" customHeight="1">
      <c r="A106" s="247"/>
      <c r="B106" s="247"/>
      <c r="C106" s="247"/>
      <c r="D106" s="247"/>
      <c r="E106" s="247"/>
      <c r="F106" s="247"/>
      <c r="G106" s="247"/>
      <c r="H106" s="247"/>
      <c r="I106" s="247"/>
      <c r="J106" s="931"/>
      <c r="K106" s="931"/>
      <c r="L106" s="931"/>
      <c r="M106" s="247"/>
      <c r="N106" s="247"/>
      <c r="O106" s="247"/>
      <c r="P106" s="247"/>
      <c r="Q106" s="247"/>
      <c r="R106" s="247"/>
      <c r="S106" s="247"/>
      <c r="T106" s="247"/>
      <c r="U106" s="247"/>
      <c r="V106" s="931"/>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row>
    <row r="107" spans="1:45" ht="12.75" customHeight="1">
      <c r="A107" s="247"/>
      <c r="B107" s="247"/>
      <c r="C107" s="247"/>
      <c r="D107" s="247"/>
      <c r="E107" s="247"/>
      <c r="F107" s="247"/>
      <c r="G107" s="247"/>
      <c r="H107" s="247"/>
      <c r="I107" s="247"/>
      <c r="J107" s="931"/>
      <c r="K107" s="931"/>
      <c r="L107" s="931"/>
      <c r="M107" s="247"/>
      <c r="N107" s="247"/>
      <c r="O107" s="247"/>
      <c r="P107" s="247"/>
      <c r="Q107" s="247"/>
      <c r="R107" s="247"/>
      <c r="S107" s="247"/>
      <c r="T107" s="247"/>
      <c r="U107" s="247"/>
      <c r="V107" s="931"/>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row>
    <row r="108" spans="1:45" ht="12.75" customHeight="1">
      <c r="A108" s="247"/>
      <c r="B108" s="247"/>
      <c r="C108" s="247"/>
      <c r="D108" s="247"/>
      <c r="E108" s="247"/>
      <c r="F108" s="247"/>
      <c r="G108" s="247"/>
      <c r="H108" s="247"/>
      <c r="I108" s="247"/>
      <c r="J108" s="931"/>
      <c r="K108" s="931"/>
      <c r="L108" s="931"/>
      <c r="M108" s="247"/>
      <c r="N108" s="247"/>
      <c r="O108" s="247"/>
      <c r="P108" s="247"/>
      <c r="Q108" s="247"/>
      <c r="R108" s="247"/>
      <c r="S108" s="247"/>
      <c r="T108" s="247"/>
      <c r="U108" s="247"/>
      <c r="V108" s="931"/>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row>
    <row r="109" spans="1:45" ht="12.75" customHeight="1">
      <c r="A109" s="247"/>
      <c r="B109" s="247"/>
      <c r="C109" s="247"/>
      <c r="D109" s="247"/>
      <c r="E109" s="247"/>
      <c r="F109" s="247"/>
      <c r="G109" s="247"/>
      <c r="H109" s="247"/>
      <c r="I109" s="247"/>
      <c r="J109" s="931"/>
      <c r="K109" s="931"/>
      <c r="L109" s="931"/>
      <c r="M109" s="247"/>
      <c r="N109" s="247"/>
      <c r="O109" s="247"/>
      <c r="P109" s="247"/>
      <c r="Q109" s="247"/>
      <c r="R109" s="247"/>
      <c r="S109" s="247"/>
      <c r="T109" s="247"/>
      <c r="U109" s="247"/>
      <c r="V109" s="931"/>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row>
    <row r="110" spans="1:45" ht="12.75" customHeight="1">
      <c r="A110" s="247"/>
      <c r="B110" s="247"/>
      <c r="C110" s="247"/>
      <c r="D110" s="247"/>
      <c r="E110" s="247"/>
      <c r="F110" s="247"/>
      <c r="G110" s="247"/>
      <c r="H110" s="247"/>
      <c r="I110" s="247"/>
      <c r="J110" s="931"/>
      <c r="K110" s="931"/>
      <c r="L110" s="931"/>
      <c r="M110" s="247"/>
      <c r="N110" s="247"/>
      <c r="O110" s="247"/>
      <c r="P110" s="247"/>
      <c r="Q110" s="247"/>
      <c r="R110" s="247"/>
      <c r="S110" s="247"/>
      <c r="T110" s="247"/>
      <c r="U110" s="247"/>
      <c r="V110" s="931"/>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row>
    <row r="111" spans="1:45" ht="12.75" customHeight="1">
      <c r="A111" s="247"/>
      <c r="B111" s="247"/>
      <c r="C111" s="247"/>
      <c r="D111" s="247"/>
      <c r="E111" s="247"/>
      <c r="F111" s="247"/>
      <c r="G111" s="247"/>
      <c r="H111" s="247"/>
      <c r="I111" s="247"/>
      <c r="J111" s="931"/>
      <c r="K111" s="931"/>
      <c r="L111" s="931"/>
      <c r="M111" s="247"/>
      <c r="N111" s="247"/>
      <c r="O111" s="247"/>
      <c r="P111" s="247"/>
      <c r="Q111" s="247"/>
      <c r="R111" s="247"/>
      <c r="S111" s="247"/>
      <c r="T111" s="247"/>
      <c r="U111" s="247"/>
      <c r="V111" s="931"/>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row>
    <row r="112" spans="1:45" ht="12.75" customHeight="1">
      <c r="A112" s="247"/>
      <c r="B112" s="247"/>
      <c r="C112" s="247"/>
      <c r="D112" s="247"/>
      <c r="E112" s="247"/>
      <c r="F112" s="247"/>
      <c r="G112" s="247"/>
      <c r="H112" s="247"/>
      <c r="I112" s="247"/>
      <c r="J112" s="931"/>
      <c r="K112" s="931"/>
      <c r="L112" s="931"/>
      <c r="M112" s="247"/>
      <c r="N112" s="247"/>
      <c r="O112" s="247"/>
      <c r="P112" s="247"/>
      <c r="Q112" s="247"/>
      <c r="R112" s="247"/>
      <c r="S112" s="247"/>
      <c r="T112" s="247"/>
      <c r="U112" s="247"/>
      <c r="V112" s="931"/>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row>
    <row r="113" spans="1:45" ht="12.75" customHeight="1">
      <c r="A113" s="247"/>
      <c r="B113" s="247"/>
      <c r="C113" s="247"/>
      <c r="D113" s="247"/>
      <c r="E113" s="247"/>
      <c r="F113" s="247"/>
      <c r="G113" s="247"/>
      <c r="H113" s="247"/>
      <c r="I113" s="247"/>
      <c r="J113" s="931"/>
      <c r="K113" s="931"/>
      <c r="L113" s="931"/>
      <c r="M113" s="247"/>
      <c r="N113" s="247"/>
      <c r="O113" s="247"/>
      <c r="P113" s="247"/>
      <c r="Q113" s="247"/>
      <c r="R113" s="247"/>
      <c r="S113" s="247"/>
      <c r="T113" s="247"/>
      <c r="U113" s="247"/>
      <c r="V113" s="931"/>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row>
    <row r="114" spans="1:45" ht="12.75" customHeight="1">
      <c r="A114" s="247"/>
      <c r="B114" s="247"/>
      <c r="C114" s="247"/>
      <c r="D114" s="247"/>
      <c r="E114" s="247"/>
      <c r="F114" s="247"/>
      <c r="G114" s="247"/>
      <c r="H114" s="247"/>
      <c r="I114" s="247"/>
      <c r="J114" s="931"/>
      <c r="K114" s="931"/>
      <c r="L114" s="931"/>
      <c r="M114" s="247"/>
      <c r="N114" s="247"/>
      <c r="O114" s="247"/>
      <c r="P114" s="247"/>
      <c r="Q114" s="247"/>
      <c r="R114" s="247"/>
      <c r="S114" s="247"/>
      <c r="T114" s="247"/>
      <c r="U114" s="247"/>
      <c r="V114" s="931"/>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row>
    <row r="115" spans="1:45" ht="12.75" customHeight="1">
      <c r="A115" s="247"/>
      <c r="B115" s="247"/>
      <c r="C115" s="247"/>
      <c r="D115" s="247"/>
      <c r="E115" s="247"/>
      <c r="F115" s="247"/>
      <c r="G115" s="247"/>
      <c r="H115" s="247"/>
      <c r="I115" s="247"/>
      <c r="J115" s="931"/>
      <c r="K115" s="931"/>
      <c r="L115" s="931"/>
      <c r="M115" s="247"/>
      <c r="N115" s="247"/>
      <c r="O115" s="247"/>
      <c r="P115" s="247"/>
      <c r="Q115" s="247"/>
      <c r="R115" s="247"/>
      <c r="S115" s="247"/>
      <c r="T115" s="247"/>
      <c r="U115" s="247"/>
      <c r="V115" s="931"/>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row>
    <row r="116" spans="1:45" ht="12.75" customHeight="1">
      <c r="A116" s="247"/>
      <c r="B116" s="247"/>
      <c r="C116" s="247"/>
      <c r="D116" s="247"/>
      <c r="E116" s="247"/>
      <c r="F116" s="247"/>
      <c r="G116" s="247"/>
      <c r="H116" s="247"/>
      <c r="I116" s="247"/>
      <c r="J116" s="931"/>
      <c r="K116" s="931"/>
      <c r="L116" s="931"/>
      <c r="M116" s="247"/>
      <c r="N116" s="247"/>
      <c r="O116" s="247"/>
      <c r="P116" s="247"/>
      <c r="Q116" s="247"/>
      <c r="R116" s="247"/>
      <c r="S116" s="247"/>
      <c r="T116" s="247"/>
      <c r="U116" s="247"/>
      <c r="V116" s="931"/>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row>
    <row r="117" spans="1:45" ht="12.75" customHeight="1">
      <c r="A117" s="247"/>
      <c r="B117" s="247"/>
      <c r="C117" s="247"/>
      <c r="D117" s="247"/>
      <c r="E117" s="247"/>
      <c r="F117" s="247"/>
      <c r="G117" s="247"/>
      <c r="H117" s="247"/>
      <c r="I117" s="247"/>
      <c r="J117" s="931"/>
      <c r="K117" s="931"/>
      <c r="L117" s="931"/>
      <c r="M117" s="247"/>
      <c r="N117" s="247"/>
      <c r="O117" s="247"/>
      <c r="P117" s="247"/>
      <c r="Q117" s="247"/>
      <c r="R117" s="247"/>
      <c r="S117" s="247"/>
      <c r="T117" s="247"/>
      <c r="U117" s="247"/>
      <c r="V117" s="931"/>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row>
    <row r="118" spans="1:45" ht="12.75" customHeight="1">
      <c r="A118" s="247"/>
      <c r="B118" s="247"/>
      <c r="C118" s="247"/>
      <c r="D118" s="247"/>
      <c r="E118" s="247"/>
      <c r="F118" s="247"/>
      <c r="G118" s="247"/>
      <c r="H118" s="247"/>
      <c r="I118" s="247"/>
      <c r="J118" s="931"/>
      <c r="K118" s="931"/>
      <c r="L118" s="931"/>
      <c r="M118" s="247"/>
      <c r="N118" s="247"/>
      <c r="O118" s="247"/>
      <c r="P118" s="247"/>
      <c r="Q118" s="247"/>
      <c r="R118" s="247"/>
      <c r="S118" s="247"/>
      <c r="T118" s="247"/>
      <c r="U118" s="247"/>
      <c r="V118" s="931"/>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row>
    <row r="119" spans="1:45" ht="12.75" customHeight="1">
      <c r="A119" s="247"/>
      <c r="B119" s="247"/>
      <c r="C119" s="247"/>
      <c r="D119" s="247"/>
      <c r="E119" s="247"/>
      <c r="F119" s="247"/>
      <c r="G119" s="247"/>
      <c r="H119" s="247"/>
      <c r="I119" s="247"/>
      <c r="J119" s="931"/>
      <c r="K119" s="931"/>
      <c r="L119" s="931"/>
      <c r="M119" s="247"/>
      <c r="N119" s="247"/>
      <c r="O119" s="247"/>
      <c r="P119" s="247"/>
      <c r="Q119" s="247"/>
      <c r="R119" s="247"/>
      <c r="S119" s="247"/>
      <c r="T119" s="247"/>
      <c r="U119" s="247"/>
      <c r="V119" s="931"/>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row>
    <row r="120" spans="1:45" ht="12.75" customHeight="1">
      <c r="A120" s="247"/>
      <c r="B120" s="247"/>
      <c r="C120" s="247"/>
      <c r="D120" s="247"/>
      <c r="E120" s="247"/>
      <c r="F120" s="247"/>
      <c r="G120" s="247"/>
      <c r="H120" s="247"/>
      <c r="I120" s="247"/>
      <c r="J120" s="931"/>
      <c r="K120" s="931"/>
      <c r="L120" s="931"/>
      <c r="M120" s="247"/>
      <c r="N120" s="247"/>
      <c r="O120" s="247"/>
      <c r="P120" s="247"/>
      <c r="Q120" s="247"/>
      <c r="R120" s="247"/>
      <c r="S120" s="247"/>
      <c r="T120" s="247"/>
      <c r="U120" s="247"/>
      <c r="V120" s="931"/>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row>
    <row r="121" spans="1:45" ht="12.75" customHeight="1">
      <c r="A121" s="247"/>
      <c r="B121" s="247"/>
      <c r="C121" s="247"/>
      <c r="D121" s="247"/>
      <c r="E121" s="247"/>
      <c r="F121" s="247"/>
      <c r="G121" s="247"/>
      <c r="H121" s="247"/>
      <c r="I121" s="247"/>
      <c r="J121" s="931"/>
      <c r="K121" s="931"/>
      <c r="L121" s="931"/>
      <c r="M121" s="247"/>
      <c r="N121" s="247"/>
      <c r="O121" s="247"/>
      <c r="P121" s="247"/>
      <c r="Q121" s="247"/>
      <c r="R121" s="247"/>
      <c r="S121" s="247"/>
      <c r="T121" s="247"/>
      <c r="U121" s="247"/>
      <c r="V121" s="931"/>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row>
    <row r="122" spans="1:45" ht="12.75" customHeight="1">
      <c r="A122" s="247"/>
      <c r="B122" s="247"/>
      <c r="C122" s="247"/>
      <c r="D122" s="247"/>
      <c r="E122" s="247"/>
      <c r="F122" s="247"/>
      <c r="G122" s="247"/>
      <c r="H122" s="247"/>
      <c r="I122" s="247"/>
      <c r="J122" s="931"/>
      <c r="K122" s="931"/>
      <c r="L122" s="931"/>
      <c r="M122" s="247"/>
      <c r="N122" s="247"/>
      <c r="O122" s="247"/>
      <c r="P122" s="247"/>
      <c r="Q122" s="247"/>
      <c r="R122" s="247"/>
      <c r="S122" s="247"/>
      <c r="T122" s="247"/>
      <c r="U122" s="247"/>
      <c r="V122" s="931"/>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row>
    <row r="123" spans="1:45" ht="12.75" customHeight="1">
      <c r="A123" s="247"/>
      <c r="B123" s="247"/>
      <c r="C123" s="247"/>
      <c r="D123" s="247"/>
      <c r="E123" s="247"/>
      <c r="F123" s="247"/>
      <c r="G123" s="247"/>
      <c r="H123" s="247"/>
      <c r="I123" s="247"/>
      <c r="J123" s="931"/>
      <c r="K123" s="931"/>
      <c r="L123" s="931"/>
      <c r="M123" s="247"/>
      <c r="N123" s="247"/>
      <c r="O123" s="247"/>
      <c r="P123" s="247"/>
      <c r="Q123" s="247"/>
      <c r="R123" s="247"/>
      <c r="S123" s="247"/>
      <c r="T123" s="247"/>
      <c r="U123" s="247"/>
      <c r="V123" s="931"/>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row>
    <row r="124" spans="1:45" ht="12.75" customHeight="1">
      <c r="A124" s="247"/>
      <c r="B124" s="247"/>
      <c r="C124" s="247"/>
      <c r="D124" s="247"/>
      <c r="E124" s="247"/>
      <c r="F124" s="247"/>
      <c r="G124" s="247"/>
      <c r="H124" s="247"/>
      <c r="I124" s="247"/>
      <c r="J124" s="931"/>
      <c r="K124" s="931"/>
      <c r="L124" s="931"/>
      <c r="M124" s="247"/>
      <c r="N124" s="247"/>
      <c r="O124" s="247"/>
      <c r="P124" s="247"/>
      <c r="Q124" s="247"/>
      <c r="R124" s="247"/>
      <c r="S124" s="247"/>
      <c r="T124" s="247"/>
      <c r="U124" s="247"/>
      <c r="V124" s="931"/>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row>
    <row r="125" spans="1:45" ht="12.75" customHeight="1">
      <c r="A125" s="247"/>
      <c r="B125" s="247"/>
      <c r="C125" s="247"/>
      <c r="D125" s="247"/>
      <c r="E125" s="247"/>
      <c r="F125" s="247"/>
      <c r="G125" s="247"/>
      <c r="H125" s="247"/>
      <c r="I125" s="247"/>
      <c r="J125" s="931"/>
      <c r="K125" s="931"/>
      <c r="L125" s="931"/>
      <c r="M125" s="247"/>
      <c r="N125" s="247"/>
      <c r="O125" s="247"/>
      <c r="P125" s="247"/>
      <c r="Q125" s="247"/>
      <c r="R125" s="247"/>
      <c r="S125" s="247"/>
      <c r="T125" s="247"/>
      <c r="U125" s="247"/>
      <c r="V125" s="931"/>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row>
    <row r="126" spans="1:45" ht="12.75" customHeight="1">
      <c r="A126" s="247"/>
      <c r="B126" s="247"/>
      <c r="C126" s="247"/>
      <c r="D126" s="247"/>
      <c r="E126" s="247"/>
      <c r="F126" s="247"/>
      <c r="G126" s="247"/>
      <c r="H126" s="247"/>
      <c r="I126" s="247"/>
      <c r="J126" s="931"/>
      <c r="K126" s="931"/>
      <c r="L126" s="931"/>
      <c r="M126" s="247"/>
      <c r="N126" s="247"/>
      <c r="O126" s="247"/>
      <c r="P126" s="247"/>
      <c r="Q126" s="247"/>
      <c r="R126" s="247"/>
      <c r="S126" s="247"/>
      <c r="T126" s="247"/>
      <c r="U126" s="247"/>
      <c r="V126" s="931"/>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row>
    <row r="127" spans="1:45" ht="12.75" customHeight="1">
      <c r="A127" s="247"/>
      <c r="B127" s="247"/>
      <c r="C127" s="247"/>
      <c r="D127" s="247"/>
      <c r="E127" s="247"/>
      <c r="F127" s="247"/>
      <c r="G127" s="247"/>
      <c r="H127" s="247"/>
      <c r="I127" s="247"/>
      <c r="J127" s="931"/>
      <c r="K127" s="931"/>
      <c r="L127" s="931"/>
      <c r="M127" s="247"/>
      <c r="N127" s="247"/>
      <c r="O127" s="247"/>
      <c r="P127" s="247"/>
      <c r="Q127" s="247"/>
      <c r="R127" s="247"/>
      <c r="S127" s="247"/>
      <c r="T127" s="247"/>
      <c r="U127" s="247"/>
      <c r="V127" s="931"/>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row>
    <row r="128" spans="1:45" ht="12.75" customHeight="1">
      <c r="A128" s="247"/>
      <c r="B128" s="247"/>
      <c r="C128" s="247"/>
      <c r="D128" s="247"/>
      <c r="E128" s="247"/>
      <c r="F128" s="247"/>
      <c r="G128" s="247"/>
      <c r="H128" s="247"/>
      <c r="I128" s="247"/>
      <c r="J128" s="931"/>
      <c r="K128" s="931"/>
      <c r="L128" s="931"/>
      <c r="M128" s="247"/>
      <c r="N128" s="247"/>
      <c r="O128" s="247"/>
      <c r="P128" s="247"/>
      <c r="Q128" s="247"/>
      <c r="R128" s="247"/>
      <c r="S128" s="247"/>
      <c r="T128" s="247"/>
      <c r="U128" s="247"/>
      <c r="V128" s="931"/>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row>
    <row r="129" spans="1:45" ht="12.75" customHeight="1">
      <c r="A129" s="247"/>
      <c r="B129" s="247"/>
      <c r="C129" s="247"/>
      <c r="D129" s="247"/>
      <c r="E129" s="247"/>
      <c r="F129" s="247"/>
      <c r="G129" s="247"/>
      <c r="H129" s="247"/>
      <c r="I129" s="247"/>
      <c r="J129" s="931"/>
      <c r="K129" s="931"/>
      <c r="L129" s="931"/>
      <c r="M129" s="247"/>
      <c r="N129" s="247"/>
      <c r="O129" s="247"/>
      <c r="P129" s="247"/>
      <c r="Q129" s="247"/>
      <c r="R129" s="247"/>
      <c r="S129" s="247"/>
      <c r="T129" s="247"/>
      <c r="U129" s="247"/>
      <c r="V129" s="931"/>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row>
    <row r="130" spans="1:45" ht="12.75" customHeight="1">
      <c r="A130" s="247"/>
      <c r="B130" s="247"/>
      <c r="C130" s="247"/>
      <c r="D130" s="247"/>
      <c r="E130" s="247"/>
      <c r="F130" s="247"/>
      <c r="G130" s="247"/>
      <c r="H130" s="247"/>
      <c r="I130" s="247"/>
      <c r="J130" s="931"/>
      <c r="K130" s="931"/>
      <c r="L130" s="931"/>
      <c r="M130" s="247"/>
      <c r="N130" s="247"/>
      <c r="O130" s="247"/>
      <c r="P130" s="247"/>
      <c r="Q130" s="247"/>
      <c r="R130" s="247"/>
      <c r="S130" s="247"/>
      <c r="T130" s="247"/>
      <c r="U130" s="247"/>
      <c r="V130" s="931"/>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row>
    <row r="131" spans="1:45" ht="12.75" customHeight="1">
      <c r="A131" s="247"/>
      <c r="B131" s="247"/>
      <c r="C131" s="247"/>
      <c r="D131" s="247"/>
      <c r="E131" s="247"/>
      <c r="F131" s="247"/>
      <c r="G131" s="247"/>
      <c r="H131" s="247"/>
      <c r="I131" s="247"/>
      <c r="J131" s="931"/>
      <c r="K131" s="931"/>
      <c r="L131" s="931"/>
      <c r="M131" s="247"/>
      <c r="N131" s="247"/>
      <c r="O131" s="247"/>
      <c r="P131" s="247"/>
      <c r="Q131" s="247"/>
      <c r="R131" s="247"/>
      <c r="S131" s="247"/>
      <c r="T131" s="247"/>
      <c r="U131" s="247"/>
      <c r="V131" s="931"/>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row>
    <row r="132" spans="1:45" ht="12.75" customHeight="1">
      <c r="A132" s="247"/>
      <c r="B132" s="247"/>
      <c r="C132" s="247"/>
      <c r="D132" s="247"/>
      <c r="E132" s="247"/>
      <c r="F132" s="247"/>
      <c r="G132" s="247"/>
      <c r="H132" s="247"/>
      <c r="I132" s="247"/>
      <c r="J132" s="931"/>
      <c r="K132" s="931"/>
      <c r="L132" s="931"/>
      <c r="M132" s="247"/>
      <c r="N132" s="247"/>
      <c r="O132" s="247"/>
      <c r="P132" s="247"/>
      <c r="Q132" s="247"/>
      <c r="R132" s="247"/>
      <c r="S132" s="247"/>
      <c r="T132" s="247"/>
      <c r="U132" s="247"/>
      <c r="V132" s="931"/>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row>
    <row r="133" spans="1:45" ht="12.75" customHeight="1">
      <c r="A133" s="247"/>
      <c r="B133" s="247"/>
      <c r="C133" s="247"/>
      <c r="D133" s="247"/>
      <c r="E133" s="247"/>
      <c r="F133" s="247"/>
      <c r="G133" s="247"/>
      <c r="H133" s="247"/>
      <c r="I133" s="247"/>
      <c r="J133" s="931"/>
      <c r="K133" s="931"/>
      <c r="L133" s="931"/>
      <c r="M133" s="247"/>
      <c r="N133" s="247"/>
      <c r="O133" s="247"/>
      <c r="P133" s="247"/>
      <c r="Q133" s="247"/>
      <c r="R133" s="247"/>
      <c r="S133" s="247"/>
      <c r="T133" s="247"/>
      <c r="U133" s="247"/>
      <c r="V133" s="931"/>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row>
    <row r="134" spans="1:45" ht="12.75" customHeight="1">
      <c r="A134" s="247"/>
      <c r="B134" s="247"/>
      <c r="C134" s="247"/>
      <c r="D134" s="247"/>
      <c r="E134" s="247"/>
      <c r="F134" s="247"/>
      <c r="G134" s="247"/>
      <c r="H134" s="247"/>
      <c r="I134" s="247"/>
      <c r="J134" s="931"/>
      <c r="K134" s="931"/>
      <c r="L134" s="931"/>
      <c r="M134" s="247"/>
      <c r="N134" s="247"/>
      <c r="O134" s="247"/>
      <c r="P134" s="247"/>
      <c r="Q134" s="247"/>
      <c r="R134" s="247"/>
      <c r="S134" s="247"/>
      <c r="T134" s="247"/>
      <c r="U134" s="247"/>
      <c r="V134" s="931"/>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row>
    <row r="135" spans="1:45" ht="12.75" customHeight="1">
      <c r="A135" s="247"/>
      <c r="B135" s="247"/>
      <c r="C135" s="247"/>
      <c r="D135" s="247"/>
      <c r="E135" s="247"/>
      <c r="F135" s="247"/>
      <c r="G135" s="247"/>
      <c r="H135" s="247"/>
      <c r="I135" s="247"/>
      <c r="J135" s="931"/>
      <c r="K135" s="931"/>
      <c r="L135" s="931"/>
      <c r="M135" s="247"/>
      <c r="N135" s="247"/>
      <c r="O135" s="247"/>
      <c r="P135" s="247"/>
      <c r="Q135" s="247"/>
      <c r="R135" s="247"/>
      <c r="S135" s="247"/>
      <c r="T135" s="247"/>
      <c r="U135" s="247"/>
      <c r="V135" s="931"/>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row>
    <row r="136" spans="1:45" ht="12.75" customHeight="1">
      <c r="A136" s="247"/>
      <c r="B136" s="247"/>
      <c r="C136" s="247"/>
      <c r="D136" s="247"/>
      <c r="E136" s="247"/>
      <c r="F136" s="247"/>
      <c r="G136" s="247"/>
      <c r="H136" s="247"/>
      <c r="I136" s="247"/>
      <c r="J136" s="931"/>
      <c r="K136" s="931"/>
      <c r="L136" s="931"/>
      <c r="M136" s="247"/>
      <c r="N136" s="247"/>
      <c r="O136" s="247"/>
      <c r="P136" s="247"/>
      <c r="Q136" s="247"/>
      <c r="R136" s="247"/>
      <c r="S136" s="247"/>
      <c r="T136" s="247"/>
      <c r="U136" s="247"/>
      <c r="V136" s="931"/>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row>
    <row r="137" spans="1:45" ht="12.75" customHeight="1">
      <c r="A137" s="247"/>
      <c r="B137" s="247"/>
      <c r="C137" s="247"/>
      <c r="D137" s="247"/>
      <c r="E137" s="247"/>
      <c r="F137" s="247"/>
      <c r="G137" s="247"/>
      <c r="H137" s="247"/>
      <c r="I137" s="247"/>
      <c r="J137" s="931"/>
      <c r="K137" s="931"/>
      <c r="L137" s="931"/>
      <c r="M137" s="247"/>
      <c r="N137" s="247"/>
      <c r="O137" s="247"/>
      <c r="P137" s="247"/>
      <c r="Q137" s="247"/>
      <c r="R137" s="247"/>
      <c r="S137" s="247"/>
      <c r="T137" s="247"/>
      <c r="U137" s="247"/>
      <c r="V137" s="931"/>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row>
    <row r="138" spans="1:45" ht="12.75" customHeight="1">
      <c r="A138" s="247"/>
      <c r="B138" s="247"/>
      <c r="C138" s="247"/>
      <c r="D138" s="247"/>
      <c r="E138" s="247"/>
      <c r="F138" s="247"/>
      <c r="G138" s="247"/>
      <c r="H138" s="247"/>
      <c r="I138" s="247"/>
      <c r="J138" s="931"/>
      <c r="K138" s="931"/>
      <c r="L138" s="931"/>
      <c r="M138" s="247"/>
      <c r="N138" s="247"/>
      <c r="O138" s="247"/>
      <c r="P138" s="247"/>
      <c r="Q138" s="247"/>
      <c r="R138" s="247"/>
      <c r="S138" s="247"/>
      <c r="T138" s="247"/>
      <c r="U138" s="247"/>
      <c r="V138" s="931"/>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row>
    <row r="139" spans="1:45" ht="12.75" customHeight="1">
      <c r="A139" s="247"/>
      <c r="B139" s="247"/>
      <c r="C139" s="247"/>
      <c r="D139" s="247"/>
      <c r="E139" s="247"/>
      <c r="F139" s="247"/>
      <c r="G139" s="247"/>
      <c r="H139" s="247"/>
      <c r="I139" s="247"/>
      <c r="J139" s="931"/>
      <c r="K139" s="931"/>
      <c r="L139" s="931"/>
      <c r="M139" s="247"/>
      <c r="N139" s="247"/>
      <c r="O139" s="247"/>
      <c r="P139" s="247"/>
      <c r="Q139" s="247"/>
      <c r="R139" s="247"/>
      <c r="S139" s="247"/>
      <c r="T139" s="247"/>
      <c r="U139" s="247"/>
      <c r="V139" s="931"/>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row>
    <row r="140" spans="1:45" ht="12.75" customHeight="1">
      <c r="A140" s="247"/>
      <c r="B140" s="247"/>
      <c r="C140" s="247"/>
      <c r="D140" s="247"/>
      <c r="E140" s="247"/>
      <c r="F140" s="247"/>
      <c r="G140" s="247"/>
      <c r="H140" s="247"/>
      <c r="I140" s="247"/>
      <c r="J140" s="931"/>
      <c r="K140" s="931"/>
      <c r="L140" s="931"/>
      <c r="M140" s="247"/>
      <c r="N140" s="247"/>
      <c r="O140" s="247"/>
      <c r="P140" s="247"/>
      <c r="Q140" s="247"/>
      <c r="R140" s="247"/>
      <c r="S140" s="247"/>
      <c r="T140" s="247"/>
      <c r="U140" s="247"/>
      <c r="V140" s="931"/>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row>
    <row r="141" spans="1:45" ht="12.75" customHeight="1">
      <c r="A141" s="247"/>
      <c r="B141" s="247"/>
      <c r="C141" s="247"/>
      <c r="D141" s="247"/>
      <c r="E141" s="247"/>
      <c r="F141" s="247"/>
      <c r="G141" s="247"/>
      <c r="H141" s="247"/>
      <c r="I141" s="247"/>
      <c r="J141" s="931"/>
      <c r="K141" s="931"/>
      <c r="L141" s="931"/>
      <c r="M141" s="247"/>
      <c r="N141" s="247"/>
      <c r="O141" s="247"/>
      <c r="P141" s="247"/>
      <c r="Q141" s="247"/>
      <c r="R141" s="247"/>
      <c r="S141" s="247"/>
      <c r="T141" s="247"/>
      <c r="U141" s="247"/>
      <c r="V141" s="931"/>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row>
    <row r="142" spans="1:45" ht="12.75" customHeight="1">
      <c r="A142" s="247"/>
      <c r="B142" s="247"/>
      <c r="C142" s="247"/>
      <c r="D142" s="247"/>
      <c r="E142" s="247"/>
      <c r="F142" s="247"/>
      <c r="G142" s="247"/>
      <c r="H142" s="247"/>
      <c r="I142" s="247"/>
      <c r="J142" s="931"/>
      <c r="K142" s="931"/>
      <c r="L142" s="931"/>
      <c r="M142" s="247"/>
      <c r="N142" s="247"/>
      <c r="O142" s="247"/>
      <c r="P142" s="247"/>
      <c r="Q142" s="247"/>
      <c r="R142" s="247"/>
      <c r="S142" s="247"/>
      <c r="T142" s="247"/>
      <c r="U142" s="247"/>
      <c r="V142" s="931"/>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row>
    <row r="143" spans="1:45" ht="12.75" customHeight="1">
      <c r="A143" s="247"/>
      <c r="B143" s="247"/>
      <c r="C143" s="247"/>
      <c r="D143" s="247"/>
      <c r="E143" s="247"/>
      <c r="F143" s="247"/>
      <c r="G143" s="247"/>
      <c r="H143" s="247"/>
      <c r="I143" s="247"/>
      <c r="J143" s="931"/>
      <c r="K143" s="931"/>
      <c r="L143" s="931"/>
      <c r="M143" s="247"/>
      <c r="N143" s="247"/>
      <c r="O143" s="247"/>
      <c r="P143" s="247"/>
      <c r="Q143" s="247"/>
      <c r="R143" s="247"/>
      <c r="S143" s="247"/>
      <c r="T143" s="247"/>
      <c r="U143" s="247"/>
      <c r="V143" s="931"/>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row>
    <row r="144" spans="1:45" ht="12.75" customHeight="1">
      <c r="A144" s="247"/>
      <c r="B144" s="247"/>
      <c r="C144" s="247"/>
      <c r="D144" s="247"/>
      <c r="E144" s="247"/>
      <c r="F144" s="247"/>
      <c r="G144" s="247"/>
      <c r="H144" s="247"/>
      <c r="I144" s="247"/>
      <c r="J144" s="931"/>
      <c r="K144" s="931"/>
      <c r="L144" s="931"/>
      <c r="M144" s="247"/>
      <c r="N144" s="247"/>
      <c r="O144" s="247"/>
      <c r="P144" s="247"/>
      <c r="Q144" s="247"/>
      <c r="R144" s="247"/>
      <c r="S144" s="247"/>
      <c r="T144" s="247"/>
      <c r="U144" s="247"/>
      <c r="V144" s="931"/>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row>
    <row r="145" spans="1:45" ht="12.75" customHeight="1">
      <c r="A145" s="247"/>
      <c r="B145" s="247"/>
      <c r="C145" s="247"/>
      <c r="D145" s="247"/>
      <c r="E145" s="247"/>
      <c r="F145" s="247"/>
      <c r="G145" s="247"/>
      <c r="H145" s="247"/>
      <c r="I145" s="247"/>
      <c r="J145" s="931"/>
      <c r="K145" s="931"/>
      <c r="L145" s="931"/>
      <c r="M145" s="247"/>
      <c r="N145" s="247"/>
      <c r="O145" s="247"/>
      <c r="P145" s="247"/>
      <c r="Q145" s="247"/>
      <c r="R145" s="247"/>
      <c r="S145" s="247"/>
      <c r="T145" s="247"/>
      <c r="U145" s="247"/>
      <c r="V145" s="931"/>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row>
    <row r="146" spans="1:45" ht="12.75" customHeight="1">
      <c r="A146" s="247"/>
      <c r="B146" s="247"/>
      <c r="C146" s="247"/>
      <c r="D146" s="247"/>
      <c r="E146" s="247"/>
      <c r="F146" s="247"/>
      <c r="G146" s="247"/>
      <c r="H146" s="247"/>
      <c r="I146" s="247"/>
      <c r="J146" s="931"/>
      <c r="K146" s="931"/>
      <c r="L146" s="931"/>
      <c r="M146" s="247"/>
      <c r="N146" s="247"/>
      <c r="O146" s="247"/>
      <c r="P146" s="247"/>
      <c r="Q146" s="247"/>
      <c r="R146" s="247"/>
      <c r="S146" s="247"/>
      <c r="T146" s="247"/>
      <c r="U146" s="247"/>
      <c r="V146" s="931"/>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row>
    <row r="147" spans="1:45" ht="12.75" customHeight="1">
      <c r="A147" s="247"/>
      <c r="B147" s="247"/>
      <c r="C147" s="247"/>
      <c r="D147" s="247"/>
      <c r="E147" s="247"/>
      <c r="F147" s="247"/>
      <c r="G147" s="247"/>
      <c r="H147" s="247"/>
      <c r="I147" s="247"/>
      <c r="J147" s="931"/>
      <c r="K147" s="931"/>
      <c r="L147" s="931"/>
      <c r="M147" s="247"/>
      <c r="N147" s="247"/>
      <c r="O147" s="247"/>
      <c r="P147" s="247"/>
      <c r="Q147" s="247"/>
      <c r="R147" s="247"/>
      <c r="S147" s="247"/>
      <c r="T147" s="247"/>
      <c r="U147" s="247"/>
      <c r="V147" s="931"/>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row>
    <row r="148" spans="1:45" ht="12.75" customHeight="1">
      <c r="A148" s="247"/>
      <c r="B148" s="247"/>
      <c r="C148" s="247"/>
      <c r="D148" s="247"/>
      <c r="E148" s="247"/>
      <c r="F148" s="247"/>
      <c r="G148" s="247"/>
      <c r="H148" s="247"/>
      <c r="I148" s="247"/>
      <c r="J148" s="931"/>
      <c r="K148" s="931"/>
      <c r="L148" s="931"/>
      <c r="M148" s="247"/>
      <c r="N148" s="247"/>
      <c r="O148" s="247"/>
      <c r="P148" s="247"/>
      <c r="Q148" s="247"/>
      <c r="R148" s="247"/>
      <c r="S148" s="247"/>
      <c r="T148" s="247"/>
      <c r="U148" s="247"/>
      <c r="V148" s="931"/>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row>
    <row r="149" spans="1:45" ht="12.75" customHeight="1">
      <c r="A149" s="247"/>
      <c r="B149" s="247"/>
      <c r="C149" s="247"/>
      <c r="D149" s="247"/>
      <c r="E149" s="247"/>
      <c r="F149" s="247"/>
      <c r="G149" s="247"/>
      <c r="H149" s="247"/>
      <c r="I149" s="247"/>
      <c r="J149" s="931"/>
      <c r="K149" s="931"/>
      <c r="L149" s="931"/>
      <c r="M149" s="247"/>
      <c r="N149" s="247"/>
      <c r="O149" s="247"/>
      <c r="P149" s="247"/>
      <c r="Q149" s="247"/>
      <c r="R149" s="247"/>
      <c r="S149" s="247"/>
      <c r="T149" s="247"/>
      <c r="U149" s="247"/>
      <c r="V149" s="931"/>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row>
    <row r="150" spans="1:45" ht="12.75" customHeight="1">
      <c r="A150" s="247"/>
      <c r="B150" s="247"/>
      <c r="C150" s="247"/>
      <c r="D150" s="247"/>
      <c r="E150" s="247"/>
      <c r="F150" s="247"/>
      <c r="G150" s="247"/>
      <c r="H150" s="247"/>
      <c r="I150" s="247"/>
      <c r="J150" s="931"/>
      <c r="K150" s="931"/>
      <c r="L150" s="931"/>
      <c r="M150" s="247"/>
      <c r="N150" s="247"/>
      <c r="O150" s="247"/>
      <c r="P150" s="247"/>
      <c r="Q150" s="247"/>
      <c r="R150" s="247"/>
      <c r="S150" s="247"/>
      <c r="T150" s="247"/>
      <c r="U150" s="247"/>
      <c r="V150" s="931"/>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row>
    <row r="151" spans="1:45" ht="12.75" customHeight="1">
      <c r="A151" s="247"/>
      <c r="B151" s="247"/>
      <c r="C151" s="247"/>
      <c r="D151" s="247"/>
      <c r="E151" s="247"/>
      <c r="F151" s="247"/>
      <c r="G151" s="247"/>
      <c r="H151" s="247"/>
      <c r="I151" s="247"/>
      <c r="J151" s="931"/>
      <c r="K151" s="931"/>
      <c r="L151" s="931"/>
      <c r="M151" s="247"/>
      <c r="N151" s="247"/>
      <c r="O151" s="247"/>
      <c r="P151" s="247"/>
      <c r="Q151" s="247"/>
      <c r="R151" s="247"/>
      <c r="S151" s="247"/>
      <c r="T151" s="247"/>
      <c r="U151" s="247"/>
      <c r="V151" s="931"/>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row>
    <row r="152" spans="1:45" ht="12.75" customHeight="1">
      <c r="A152" s="247"/>
      <c r="B152" s="247"/>
      <c r="C152" s="247"/>
      <c r="D152" s="247"/>
      <c r="E152" s="247"/>
      <c r="F152" s="247"/>
      <c r="G152" s="247"/>
      <c r="H152" s="247"/>
      <c r="I152" s="247"/>
      <c r="J152" s="931"/>
      <c r="K152" s="931"/>
      <c r="L152" s="931"/>
      <c r="M152" s="247"/>
      <c r="N152" s="247"/>
      <c r="O152" s="247"/>
      <c r="P152" s="247"/>
      <c r="Q152" s="247"/>
      <c r="R152" s="247"/>
      <c r="S152" s="247"/>
      <c r="T152" s="247"/>
      <c r="U152" s="247"/>
      <c r="V152" s="931"/>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row>
    <row r="153" spans="1:45" ht="12.75" customHeight="1">
      <c r="A153" s="247"/>
      <c r="B153" s="247"/>
      <c r="C153" s="247"/>
      <c r="D153" s="247"/>
      <c r="E153" s="247"/>
      <c r="F153" s="247"/>
      <c r="G153" s="247"/>
      <c r="H153" s="247"/>
      <c r="I153" s="247"/>
      <c r="J153" s="931"/>
      <c r="K153" s="931"/>
      <c r="L153" s="931"/>
      <c r="M153" s="247"/>
      <c r="N153" s="247"/>
      <c r="O153" s="247"/>
      <c r="P153" s="247"/>
      <c r="Q153" s="247"/>
      <c r="R153" s="247"/>
      <c r="S153" s="247"/>
      <c r="T153" s="247"/>
      <c r="U153" s="247"/>
      <c r="V153" s="931"/>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row>
    <row r="154" spans="1:45" ht="12.75" customHeight="1">
      <c r="A154" s="247"/>
      <c r="B154" s="247"/>
      <c r="C154" s="247"/>
      <c r="D154" s="247"/>
      <c r="E154" s="247"/>
      <c r="F154" s="247"/>
      <c r="G154" s="247"/>
      <c r="H154" s="247"/>
      <c r="I154" s="247"/>
      <c r="J154" s="931"/>
      <c r="K154" s="931"/>
      <c r="L154" s="931"/>
      <c r="M154" s="247"/>
      <c r="N154" s="247"/>
      <c r="O154" s="247"/>
      <c r="P154" s="247"/>
      <c r="Q154" s="247"/>
      <c r="R154" s="247"/>
      <c r="S154" s="247"/>
      <c r="T154" s="247"/>
      <c r="U154" s="247"/>
      <c r="V154" s="931"/>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row>
    <row r="155" spans="1:45" ht="12.75" customHeight="1">
      <c r="A155" s="247"/>
      <c r="B155" s="247"/>
      <c r="C155" s="247"/>
      <c r="D155" s="247"/>
      <c r="E155" s="247"/>
      <c r="F155" s="247"/>
      <c r="G155" s="247"/>
      <c r="H155" s="247"/>
      <c r="I155" s="247"/>
      <c r="J155" s="931"/>
      <c r="K155" s="931"/>
      <c r="L155" s="931"/>
      <c r="M155" s="247"/>
      <c r="N155" s="247"/>
      <c r="O155" s="247"/>
      <c r="P155" s="247"/>
      <c r="Q155" s="247"/>
      <c r="R155" s="247"/>
      <c r="S155" s="247"/>
      <c r="T155" s="247"/>
      <c r="U155" s="247"/>
      <c r="V155" s="931"/>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row>
    <row r="156" spans="1:45" ht="12.75" customHeight="1">
      <c r="A156" s="247"/>
      <c r="B156" s="247"/>
      <c r="C156" s="247"/>
      <c r="D156" s="247"/>
      <c r="E156" s="247"/>
      <c r="F156" s="247"/>
      <c r="G156" s="247"/>
      <c r="H156" s="247"/>
      <c r="I156" s="247"/>
      <c r="J156" s="931"/>
      <c r="K156" s="931"/>
      <c r="L156" s="931"/>
      <c r="M156" s="247"/>
      <c r="N156" s="247"/>
      <c r="O156" s="247"/>
      <c r="P156" s="247"/>
      <c r="Q156" s="247"/>
      <c r="R156" s="247"/>
      <c r="S156" s="247"/>
      <c r="T156" s="247"/>
      <c r="U156" s="247"/>
      <c r="V156" s="931"/>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row>
    <row r="157" spans="1:45" ht="12.75" customHeight="1">
      <c r="A157" s="247"/>
      <c r="B157" s="247"/>
      <c r="C157" s="247"/>
      <c r="D157" s="247"/>
      <c r="E157" s="247"/>
      <c r="F157" s="247"/>
      <c r="G157" s="247"/>
      <c r="H157" s="247"/>
      <c r="I157" s="247"/>
      <c r="J157" s="931"/>
      <c r="K157" s="931"/>
      <c r="L157" s="931"/>
      <c r="M157" s="247"/>
      <c r="N157" s="247"/>
      <c r="O157" s="247"/>
      <c r="P157" s="247"/>
      <c r="Q157" s="247"/>
      <c r="R157" s="247"/>
      <c r="S157" s="247"/>
      <c r="T157" s="247"/>
      <c r="U157" s="247"/>
      <c r="V157" s="931"/>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row>
    <row r="158" spans="1:45" ht="12.75" customHeight="1">
      <c r="A158" s="247"/>
      <c r="B158" s="247"/>
      <c r="C158" s="247"/>
      <c r="D158" s="247"/>
      <c r="E158" s="247"/>
      <c r="F158" s="247"/>
      <c r="G158" s="247"/>
      <c r="H158" s="247"/>
      <c r="I158" s="247"/>
      <c r="J158" s="931"/>
      <c r="K158" s="931"/>
      <c r="L158" s="931"/>
      <c r="M158" s="247"/>
      <c r="N158" s="247"/>
      <c r="O158" s="247"/>
      <c r="P158" s="247"/>
      <c r="Q158" s="247"/>
      <c r="R158" s="247"/>
      <c r="S158" s="247"/>
      <c r="T158" s="247"/>
      <c r="U158" s="247"/>
      <c r="V158" s="931"/>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row>
    <row r="159" spans="1:45" ht="12.75" customHeight="1">
      <c r="A159" s="247"/>
      <c r="B159" s="247"/>
      <c r="C159" s="247"/>
      <c r="D159" s="247"/>
      <c r="E159" s="247"/>
      <c r="F159" s="247"/>
      <c r="G159" s="247"/>
      <c r="H159" s="247"/>
      <c r="I159" s="247"/>
      <c r="J159" s="931"/>
      <c r="K159" s="931"/>
      <c r="L159" s="931"/>
      <c r="M159" s="247"/>
      <c r="N159" s="247"/>
      <c r="O159" s="247"/>
      <c r="P159" s="247"/>
      <c r="Q159" s="247"/>
      <c r="R159" s="247"/>
      <c r="S159" s="247"/>
      <c r="T159" s="247"/>
      <c r="U159" s="247"/>
      <c r="V159" s="931"/>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row>
    <row r="160" spans="1:45" ht="12.75" customHeight="1">
      <c r="A160" s="247"/>
      <c r="B160" s="247"/>
      <c r="C160" s="247"/>
      <c r="D160" s="247"/>
      <c r="E160" s="247"/>
      <c r="F160" s="247"/>
      <c r="G160" s="247"/>
      <c r="H160" s="247"/>
      <c r="I160" s="247"/>
      <c r="J160" s="931"/>
      <c r="K160" s="931"/>
      <c r="L160" s="931"/>
      <c r="M160" s="247"/>
      <c r="N160" s="247"/>
      <c r="O160" s="247"/>
      <c r="P160" s="247"/>
      <c r="Q160" s="247"/>
      <c r="R160" s="247"/>
      <c r="S160" s="247"/>
      <c r="T160" s="247"/>
      <c r="U160" s="247"/>
      <c r="V160" s="931"/>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row>
    <row r="161" spans="1:45" ht="12.75" customHeight="1">
      <c r="A161" s="247"/>
      <c r="B161" s="247"/>
      <c r="C161" s="247"/>
      <c r="D161" s="247"/>
      <c r="E161" s="247"/>
      <c r="F161" s="247"/>
      <c r="G161" s="247"/>
      <c r="H161" s="247"/>
      <c r="I161" s="247"/>
      <c r="J161" s="931"/>
      <c r="K161" s="931"/>
      <c r="L161" s="931"/>
      <c r="M161" s="247"/>
      <c r="N161" s="247"/>
      <c r="O161" s="247"/>
      <c r="P161" s="247"/>
      <c r="Q161" s="247"/>
      <c r="R161" s="247"/>
      <c r="S161" s="247"/>
      <c r="T161" s="247"/>
      <c r="U161" s="247"/>
      <c r="V161" s="931"/>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row>
    <row r="162" spans="1:45" ht="12.75" customHeight="1">
      <c r="A162" s="247"/>
      <c r="B162" s="247"/>
      <c r="C162" s="247"/>
      <c r="D162" s="247"/>
      <c r="E162" s="247"/>
      <c r="F162" s="247"/>
      <c r="G162" s="247"/>
      <c r="H162" s="247"/>
      <c r="I162" s="247"/>
      <c r="J162" s="931"/>
      <c r="K162" s="931"/>
      <c r="L162" s="931"/>
      <c r="M162" s="247"/>
      <c r="N162" s="247"/>
      <c r="O162" s="247"/>
      <c r="P162" s="247"/>
      <c r="Q162" s="247"/>
      <c r="R162" s="247"/>
      <c r="S162" s="247"/>
      <c r="T162" s="247"/>
      <c r="U162" s="247"/>
      <c r="V162" s="931"/>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row>
    <row r="163" spans="1:45" ht="12.75" customHeight="1">
      <c r="A163" s="247"/>
      <c r="B163" s="247"/>
      <c r="C163" s="247"/>
      <c r="D163" s="247"/>
      <c r="E163" s="247"/>
      <c r="F163" s="247"/>
      <c r="G163" s="247"/>
      <c r="H163" s="247"/>
      <c r="I163" s="247"/>
      <c r="J163" s="931"/>
      <c r="K163" s="931"/>
      <c r="L163" s="931"/>
      <c r="M163" s="247"/>
      <c r="N163" s="247"/>
      <c r="O163" s="247"/>
      <c r="P163" s="247"/>
      <c r="Q163" s="247"/>
      <c r="R163" s="247"/>
      <c r="S163" s="247"/>
      <c r="T163" s="247"/>
      <c r="U163" s="247"/>
      <c r="V163" s="931"/>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row>
    <row r="164" spans="1:45" ht="12.75" customHeight="1">
      <c r="A164" s="247"/>
      <c r="B164" s="247"/>
      <c r="C164" s="247"/>
      <c r="D164" s="247"/>
      <c r="E164" s="247"/>
      <c r="F164" s="247"/>
      <c r="G164" s="247"/>
      <c r="H164" s="247"/>
      <c r="I164" s="247"/>
      <c r="J164" s="931"/>
      <c r="K164" s="931"/>
      <c r="L164" s="931"/>
      <c r="M164" s="247"/>
      <c r="N164" s="247"/>
      <c r="O164" s="247"/>
      <c r="P164" s="247"/>
      <c r="Q164" s="247"/>
      <c r="R164" s="247"/>
      <c r="S164" s="247"/>
      <c r="T164" s="247"/>
      <c r="U164" s="247"/>
      <c r="V164" s="931"/>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row>
    <row r="165" spans="1:45" ht="12.75" customHeight="1">
      <c r="A165" s="247"/>
      <c r="B165" s="247"/>
      <c r="C165" s="247"/>
      <c r="D165" s="247"/>
      <c r="E165" s="247"/>
      <c r="F165" s="247"/>
      <c r="G165" s="247"/>
      <c r="H165" s="247"/>
      <c r="I165" s="247"/>
      <c r="J165" s="931"/>
      <c r="K165" s="931"/>
      <c r="L165" s="931"/>
      <c r="M165" s="247"/>
      <c r="N165" s="247"/>
      <c r="O165" s="247"/>
      <c r="P165" s="247"/>
      <c r="Q165" s="247"/>
      <c r="R165" s="247"/>
      <c r="S165" s="247"/>
      <c r="T165" s="247"/>
      <c r="U165" s="247"/>
      <c r="V165" s="931"/>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row>
    <row r="166" spans="1:45" ht="12.75" customHeight="1">
      <c r="A166" s="247"/>
      <c r="B166" s="247"/>
      <c r="C166" s="247"/>
      <c r="D166" s="247"/>
      <c r="E166" s="247"/>
      <c r="F166" s="247"/>
      <c r="G166" s="247"/>
      <c r="H166" s="247"/>
      <c r="I166" s="247"/>
      <c r="J166" s="931"/>
      <c r="K166" s="931"/>
      <c r="L166" s="931"/>
      <c r="M166" s="247"/>
      <c r="N166" s="247"/>
      <c r="O166" s="247"/>
      <c r="P166" s="247"/>
      <c r="Q166" s="247"/>
      <c r="R166" s="247"/>
      <c r="S166" s="247"/>
      <c r="T166" s="247"/>
      <c r="U166" s="247"/>
      <c r="V166" s="931"/>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row>
    <row r="167" spans="1:45" ht="12.75" customHeight="1">
      <c r="A167" s="247"/>
      <c r="B167" s="247"/>
      <c r="C167" s="247"/>
      <c r="D167" s="247"/>
      <c r="E167" s="247"/>
      <c r="F167" s="247"/>
      <c r="G167" s="247"/>
      <c r="H167" s="247"/>
      <c r="I167" s="247"/>
      <c r="J167" s="931"/>
      <c r="K167" s="931"/>
      <c r="L167" s="931"/>
      <c r="M167" s="247"/>
      <c r="N167" s="247"/>
      <c r="O167" s="247"/>
      <c r="P167" s="247"/>
      <c r="Q167" s="247"/>
      <c r="R167" s="247"/>
      <c r="S167" s="247"/>
      <c r="T167" s="247"/>
      <c r="U167" s="247"/>
      <c r="V167" s="931"/>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row>
    <row r="168" spans="1:45" ht="12.75" customHeight="1">
      <c r="A168" s="247"/>
      <c r="B168" s="247"/>
      <c r="C168" s="247"/>
      <c r="D168" s="247"/>
      <c r="E168" s="247"/>
      <c r="F168" s="247"/>
      <c r="G168" s="247"/>
      <c r="H168" s="247"/>
      <c r="I168" s="247"/>
      <c r="J168" s="931"/>
      <c r="K168" s="931"/>
      <c r="L168" s="931"/>
      <c r="M168" s="247"/>
      <c r="N168" s="247"/>
      <c r="O168" s="247"/>
      <c r="P168" s="247"/>
      <c r="Q168" s="247"/>
      <c r="R168" s="247"/>
      <c r="S168" s="247"/>
      <c r="T168" s="247"/>
      <c r="U168" s="247"/>
      <c r="V168" s="931"/>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row>
    <row r="169" spans="1:45" ht="12.75" customHeight="1">
      <c r="A169" s="247"/>
      <c r="B169" s="247"/>
      <c r="C169" s="247"/>
      <c r="D169" s="247"/>
      <c r="E169" s="247"/>
      <c r="F169" s="247"/>
      <c r="G169" s="247"/>
      <c r="H169" s="247"/>
      <c r="I169" s="247"/>
      <c r="J169" s="931"/>
      <c r="K169" s="931"/>
      <c r="L169" s="931"/>
      <c r="M169" s="247"/>
      <c r="N169" s="247"/>
      <c r="O169" s="247"/>
      <c r="P169" s="247"/>
      <c r="Q169" s="247"/>
      <c r="R169" s="247"/>
      <c r="S169" s="247"/>
      <c r="T169" s="247"/>
      <c r="U169" s="247"/>
      <c r="V169" s="931"/>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row>
    <row r="170" spans="1:45" ht="12.75" customHeight="1">
      <c r="A170" s="247"/>
      <c r="B170" s="247"/>
      <c r="C170" s="247"/>
      <c r="D170" s="247"/>
      <c r="E170" s="247"/>
      <c r="F170" s="247"/>
      <c r="G170" s="247"/>
      <c r="H170" s="247"/>
      <c r="I170" s="247"/>
      <c r="J170" s="931"/>
      <c r="K170" s="931"/>
      <c r="L170" s="931"/>
      <c r="M170" s="247"/>
      <c r="N170" s="247"/>
      <c r="O170" s="247"/>
      <c r="P170" s="247"/>
      <c r="Q170" s="247"/>
      <c r="R170" s="247"/>
      <c r="S170" s="247"/>
      <c r="T170" s="247"/>
      <c r="U170" s="247"/>
      <c r="V170" s="931"/>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row>
    <row r="171" spans="1:45" ht="12.75" customHeight="1">
      <c r="A171" s="247"/>
      <c r="B171" s="247"/>
      <c r="C171" s="247"/>
      <c r="D171" s="247"/>
      <c r="E171" s="247"/>
      <c r="F171" s="247"/>
      <c r="G171" s="247"/>
      <c r="H171" s="247"/>
      <c r="I171" s="247"/>
      <c r="J171" s="931"/>
      <c r="K171" s="931"/>
      <c r="L171" s="931"/>
      <c r="M171" s="247"/>
      <c r="N171" s="247"/>
      <c r="O171" s="247"/>
      <c r="P171" s="247"/>
      <c r="Q171" s="247"/>
      <c r="R171" s="247"/>
      <c r="S171" s="247"/>
      <c r="T171" s="247"/>
      <c r="U171" s="247"/>
      <c r="V171" s="931"/>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row>
    <row r="172" spans="1:45" ht="12.75" customHeight="1">
      <c r="A172" s="247"/>
      <c r="B172" s="247"/>
      <c r="C172" s="247"/>
      <c r="D172" s="247"/>
      <c r="E172" s="247"/>
      <c r="F172" s="247"/>
      <c r="G172" s="247"/>
      <c r="H172" s="247"/>
      <c r="I172" s="247"/>
      <c r="J172" s="931"/>
      <c r="K172" s="931"/>
      <c r="L172" s="931"/>
      <c r="M172" s="247"/>
      <c r="N172" s="247"/>
      <c r="O172" s="247"/>
      <c r="P172" s="247"/>
      <c r="Q172" s="247"/>
      <c r="R172" s="247"/>
      <c r="S172" s="247"/>
      <c r="T172" s="247"/>
      <c r="U172" s="247"/>
      <c r="V172" s="931"/>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row>
    <row r="173" spans="1:45" ht="12.75" customHeight="1">
      <c r="A173" s="247"/>
      <c r="B173" s="247"/>
      <c r="C173" s="247"/>
      <c r="D173" s="247"/>
      <c r="E173" s="247"/>
      <c r="F173" s="247"/>
      <c r="G173" s="247"/>
      <c r="H173" s="247"/>
      <c r="I173" s="247"/>
      <c r="J173" s="931"/>
      <c r="K173" s="931"/>
      <c r="L173" s="931"/>
      <c r="M173" s="247"/>
      <c r="N173" s="247"/>
      <c r="O173" s="247"/>
      <c r="P173" s="247"/>
      <c r="Q173" s="247"/>
      <c r="R173" s="247"/>
      <c r="S173" s="247"/>
      <c r="T173" s="247"/>
      <c r="U173" s="247"/>
      <c r="V173" s="931"/>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row>
    <row r="174" spans="1:45" ht="12.75" customHeight="1">
      <c r="A174" s="247"/>
      <c r="B174" s="247"/>
      <c r="C174" s="247"/>
      <c r="D174" s="247"/>
      <c r="E174" s="247"/>
      <c r="F174" s="247"/>
      <c r="G174" s="247"/>
      <c r="H174" s="247"/>
      <c r="I174" s="247"/>
      <c r="J174" s="931"/>
      <c r="K174" s="931"/>
      <c r="L174" s="931"/>
      <c r="M174" s="247"/>
      <c r="N174" s="247"/>
      <c r="O174" s="247"/>
      <c r="P174" s="247"/>
      <c r="Q174" s="247"/>
      <c r="R174" s="247"/>
      <c r="S174" s="247"/>
      <c r="T174" s="247"/>
      <c r="U174" s="247"/>
      <c r="V174" s="931"/>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row>
    <row r="175" spans="1:45" ht="12.75" customHeight="1">
      <c r="A175" s="247"/>
      <c r="B175" s="247"/>
      <c r="C175" s="247"/>
      <c r="D175" s="247"/>
      <c r="E175" s="247"/>
      <c r="F175" s="247"/>
      <c r="G175" s="247"/>
      <c r="H175" s="247"/>
      <c r="I175" s="247"/>
      <c r="J175" s="931"/>
      <c r="K175" s="931"/>
      <c r="L175" s="931"/>
      <c r="M175" s="247"/>
      <c r="N175" s="247"/>
      <c r="O175" s="247"/>
      <c r="P175" s="247"/>
      <c r="Q175" s="247"/>
      <c r="R175" s="247"/>
      <c r="S175" s="247"/>
      <c r="T175" s="247"/>
      <c r="U175" s="247"/>
      <c r="V175" s="931"/>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row>
    <row r="176" spans="1:45" ht="12.75" customHeight="1">
      <c r="A176" s="247"/>
      <c r="B176" s="247"/>
      <c r="C176" s="247"/>
      <c r="D176" s="247"/>
      <c r="E176" s="247"/>
      <c r="F176" s="247"/>
      <c r="G176" s="247"/>
      <c r="H176" s="247"/>
      <c r="I176" s="247"/>
      <c r="J176" s="931"/>
      <c r="K176" s="931"/>
      <c r="L176" s="931"/>
      <c r="M176" s="247"/>
      <c r="N176" s="247"/>
      <c r="O176" s="247"/>
      <c r="P176" s="247"/>
      <c r="Q176" s="247"/>
      <c r="R176" s="247"/>
      <c r="S176" s="247"/>
      <c r="T176" s="247"/>
      <c r="U176" s="247"/>
      <c r="V176" s="931"/>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row>
    <row r="177" spans="1:45" ht="12.75" customHeight="1">
      <c r="A177" s="247"/>
      <c r="B177" s="247"/>
      <c r="C177" s="247"/>
      <c r="D177" s="247"/>
      <c r="E177" s="247"/>
      <c r="F177" s="247"/>
      <c r="G177" s="247"/>
      <c r="H177" s="247"/>
      <c r="I177" s="247"/>
      <c r="J177" s="931"/>
      <c r="K177" s="931"/>
      <c r="L177" s="931"/>
      <c r="M177" s="247"/>
      <c r="N177" s="247"/>
      <c r="O177" s="247"/>
      <c r="P177" s="247"/>
      <c r="Q177" s="247"/>
      <c r="R177" s="247"/>
      <c r="S177" s="247"/>
      <c r="T177" s="247"/>
      <c r="U177" s="247"/>
      <c r="V177" s="931"/>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row>
    <row r="178" spans="1:45" ht="12.75" customHeight="1">
      <c r="A178" s="247"/>
      <c r="B178" s="247"/>
      <c r="C178" s="247"/>
      <c r="D178" s="247"/>
      <c r="E178" s="247"/>
      <c r="F178" s="247"/>
      <c r="G178" s="247"/>
      <c r="H178" s="247"/>
      <c r="I178" s="247"/>
      <c r="J178" s="931"/>
      <c r="K178" s="931"/>
      <c r="L178" s="931"/>
      <c r="M178" s="247"/>
      <c r="N178" s="247"/>
      <c r="O178" s="247"/>
      <c r="P178" s="247"/>
      <c r="Q178" s="247"/>
      <c r="R178" s="247"/>
      <c r="S178" s="247"/>
      <c r="T178" s="247"/>
      <c r="U178" s="247"/>
      <c r="V178" s="931"/>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row>
    <row r="179" spans="1:45" ht="12.75" customHeight="1">
      <c r="A179" s="247"/>
      <c r="B179" s="247"/>
      <c r="C179" s="247"/>
      <c r="D179" s="247"/>
      <c r="E179" s="247"/>
      <c r="F179" s="247"/>
      <c r="G179" s="247"/>
      <c r="H179" s="247"/>
      <c r="I179" s="247"/>
      <c r="J179" s="931"/>
      <c r="K179" s="931"/>
      <c r="L179" s="931"/>
      <c r="M179" s="247"/>
      <c r="N179" s="247"/>
      <c r="O179" s="247"/>
      <c r="P179" s="247"/>
      <c r="Q179" s="247"/>
      <c r="R179" s="247"/>
      <c r="S179" s="247"/>
      <c r="T179" s="247"/>
      <c r="U179" s="247"/>
      <c r="V179" s="931"/>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row>
    <row r="180" spans="1:45" ht="12.75" customHeight="1">
      <c r="A180" s="247"/>
      <c r="B180" s="247"/>
      <c r="C180" s="247"/>
      <c r="D180" s="247"/>
      <c r="E180" s="247"/>
      <c r="F180" s="247"/>
      <c r="G180" s="247"/>
      <c r="H180" s="247"/>
      <c r="I180" s="247"/>
      <c r="J180" s="931"/>
      <c r="K180" s="931"/>
      <c r="L180" s="931"/>
      <c r="M180" s="247"/>
      <c r="N180" s="247"/>
      <c r="O180" s="247"/>
      <c r="P180" s="247"/>
      <c r="Q180" s="247"/>
      <c r="R180" s="247"/>
      <c r="S180" s="247"/>
      <c r="T180" s="247"/>
      <c r="U180" s="247"/>
      <c r="V180" s="931"/>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row>
    <row r="181" spans="1:45" ht="12.75" customHeight="1">
      <c r="A181" s="247"/>
      <c r="B181" s="247"/>
      <c r="C181" s="247"/>
      <c r="D181" s="247"/>
      <c r="E181" s="247"/>
      <c r="F181" s="247"/>
      <c r="G181" s="247"/>
      <c r="H181" s="247"/>
      <c r="I181" s="247"/>
      <c r="J181" s="931"/>
      <c r="K181" s="931"/>
      <c r="L181" s="931"/>
      <c r="M181" s="247"/>
      <c r="N181" s="247"/>
      <c r="O181" s="247"/>
      <c r="P181" s="247"/>
      <c r="Q181" s="247"/>
      <c r="R181" s="247"/>
      <c r="S181" s="247"/>
      <c r="T181" s="247"/>
      <c r="U181" s="247"/>
      <c r="V181" s="931"/>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row>
    <row r="182" spans="1:45" ht="12.75" customHeight="1">
      <c r="A182" s="247"/>
      <c r="B182" s="247"/>
      <c r="C182" s="247"/>
      <c r="D182" s="247"/>
      <c r="E182" s="247"/>
      <c r="F182" s="247"/>
      <c r="G182" s="247"/>
      <c r="H182" s="247"/>
      <c r="I182" s="247"/>
      <c r="J182" s="931"/>
      <c r="K182" s="931"/>
      <c r="L182" s="931"/>
      <c r="M182" s="247"/>
      <c r="N182" s="247"/>
      <c r="O182" s="247"/>
      <c r="P182" s="247"/>
      <c r="Q182" s="247"/>
      <c r="R182" s="247"/>
      <c r="S182" s="247"/>
      <c r="T182" s="247"/>
      <c r="U182" s="247"/>
      <c r="V182" s="931"/>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row>
    <row r="183" spans="1:45" ht="12.75" customHeight="1">
      <c r="A183" s="247"/>
      <c r="B183" s="247"/>
      <c r="C183" s="247"/>
      <c r="D183" s="247"/>
      <c r="E183" s="247"/>
      <c r="F183" s="247"/>
      <c r="G183" s="247"/>
      <c r="H183" s="247"/>
      <c r="I183" s="247"/>
      <c r="J183" s="931"/>
      <c r="K183" s="931"/>
      <c r="L183" s="931"/>
      <c r="M183" s="247"/>
      <c r="N183" s="247"/>
      <c r="O183" s="247"/>
      <c r="P183" s="247"/>
      <c r="Q183" s="247"/>
      <c r="R183" s="247"/>
      <c r="S183" s="247"/>
      <c r="T183" s="247"/>
      <c r="U183" s="247"/>
      <c r="V183" s="931"/>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row>
    <row r="184" spans="1:45" ht="12.75" customHeight="1">
      <c r="A184" s="247"/>
      <c r="B184" s="247"/>
      <c r="C184" s="247"/>
      <c r="D184" s="247"/>
      <c r="E184" s="247"/>
      <c r="F184" s="247"/>
      <c r="G184" s="247"/>
      <c r="H184" s="247"/>
      <c r="I184" s="247"/>
      <c r="J184" s="931"/>
      <c r="K184" s="931"/>
      <c r="L184" s="931"/>
      <c r="M184" s="247"/>
      <c r="N184" s="247"/>
      <c r="O184" s="247"/>
      <c r="P184" s="247"/>
      <c r="Q184" s="247"/>
      <c r="R184" s="247"/>
      <c r="S184" s="247"/>
      <c r="T184" s="247"/>
      <c r="U184" s="247"/>
      <c r="V184" s="931"/>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row>
    <row r="185" spans="1:45" ht="12.75" customHeight="1">
      <c r="A185" s="247"/>
      <c r="B185" s="247"/>
      <c r="C185" s="247"/>
      <c r="D185" s="247"/>
      <c r="E185" s="247"/>
      <c r="F185" s="247"/>
      <c r="G185" s="247"/>
      <c r="H185" s="247"/>
      <c r="I185" s="247"/>
      <c r="J185" s="931"/>
      <c r="K185" s="931"/>
      <c r="L185" s="931"/>
      <c r="M185" s="247"/>
      <c r="N185" s="247"/>
      <c r="O185" s="247"/>
      <c r="P185" s="247"/>
      <c r="Q185" s="247"/>
      <c r="R185" s="247"/>
      <c r="S185" s="247"/>
      <c r="T185" s="247"/>
      <c r="U185" s="247"/>
      <c r="V185" s="931"/>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row>
    <row r="186" spans="1:45" ht="12.75" customHeight="1">
      <c r="A186" s="247"/>
      <c r="B186" s="247"/>
      <c r="C186" s="247"/>
      <c r="D186" s="247"/>
      <c r="E186" s="247"/>
      <c r="F186" s="247"/>
      <c r="G186" s="247"/>
      <c r="H186" s="247"/>
      <c r="I186" s="247"/>
      <c r="J186" s="931"/>
      <c r="K186" s="931"/>
      <c r="L186" s="931"/>
      <c r="M186" s="247"/>
      <c r="N186" s="247"/>
      <c r="O186" s="247"/>
      <c r="P186" s="247"/>
      <c r="Q186" s="247"/>
      <c r="R186" s="247"/>
      <c r="S186" s="247"/>
      <c r="T186" s="247"/>
      <c r="U186" s="247"/>
      <c r="V186" s="931"/>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row>
    <row r="187" spans="1:45" ht="12.75" customHeight="1">
      <c r="A187" s="247"/>
      <c r="B187" s="247"/>
      <c r="C187" s="247"/>
      <c r="D187" s="247"/>
      <c r="E187" s="247"/>
      <c r="F187" s="247"/>
      <c r="G187" s="247"/>
      <c r="H187" s="247"/>
      <c r="I187" s="247"/>
      <c r="J187" s="931"/>
      <c r="K187" s="931"/>
      <c r="L187" s="931"/>
      <c r="M187" s="247"/>
      <c r="N187" s="247"/>
      <c r="O187" s="247"/>
      <c r="P187" s="247"/>
      <c r="Q187" s="247"/>
      <c r="R187" s="247"/>
      <c r="S187" s="247"/>
      <c r="T187" s="247"/>
      <c r="U187" s="247"/>
      <c r="V187" s="931"/>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row>
    <row r="188" spans="1:45" ht="12.75" customHeight="1">
      <c r="A188" s="247"/>
      <c r="B188" s="247"/>
      <c r="C188" s="247"/>
      <c r="D188" s="247"/>
      <c r="E188" s="247"/>
      <c r="F188" s="247"/>
      <c r="G188" s="247"/>
      <c r="H188" s="247"/>
      <c r="I188" s="247"/>
      <c r="J188" s="931"/>
      <c r="K188" s="931"/>
      <c r="L188" s="931"/>
      <c r="M188" s="247"/>
      <c r="N188" s="247"/>
      <c r="O188" s="247"/>
      <c r="P188" s="247"/>
      <c r="Q188" s="247"/>
      <c r="R188" s="247"/>
      <c r="S188" s="247"/>
      <c r="T188" s="247"/>
      <c r="U188" s="247"/>
      <c r="V188" s="931"/>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row>
    <row r="189" spans="1:45" ht="12.75" customHeight="1">
      <c r="A189" s="247"/>
      <c r="B189" s="247"/>
      <c r="C189" s="247"/>
      <c r="D189" s="247"/>
      <c r="E189" s="247"/>
      <c r="F189" s="247"/>
      <c r="G189" s="247"/>
      <c r="H189" s="247"/>
      <c r="I189" s="247"/>
      <c r="J189" s="931"/>
      <c r="K189" s="931"/>
      <c r="L189" s="931"/>
      <c r="M189" s="247"/>
      <c r="N189" s="247"/>
      <c r="O189" s="247"/>
      <c r="P189" s="247"/>
      <c r="Q189" s="247"/>
      <c r="R189" s="247"/>
      <c r="S189" s="247"/>
      <c r="T189" s="247"/>
      <c r="U189" s="247"/>
      <c r="V189" s="931"/>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row>
    <row r="190" spans="1:45" ht="12.75" customHeight="1">
      <c r="A190" s="247"/>
      <c r="B190" s="247"/>
      <c r="C190" s="247"/>
      <c r="D190" s="247"/>
      <c r="E190" s="247"/>
      <c r="F190" s="247"/>
      <c r="G190" s="247"/>
      <c r="H190" s="247"/>
      <c r="I190" s="247"/>
      <c r="J190" s="931"/>
      <c r="K190" s="931"/>
      <c r="L190" s="931"/>
      <c r="M190" s="247"/>
      <c r="N190" s="247"/>
      <c r="O190" s="247"/>
      <c r="P190" s="247"/>
      <c r="Q190" s="247"/>
      <c r="R190" s="247"/>
      <c r="S190" s="247"/>
      <c r="T190" s="247"/>
      <c r="U190" s="247"/>
      <c r="V190" s="931"/>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row>
    <row r="191" spans="1:45" ht="12.75" customHeight="1">
      <c r="A191" s="247"/>
      <c r="B191" s="247"/>
      <c r="C191" s="247"/>
      <c r="D191" s="247"/>
      <c r="E191" s="247"/>
      <c r="F191" s="247"/>
      <c r="G191" s="247"/>
      <c r="H191" s="247"/>
      <c r="I191" s="247"/>
      <c r="J191" s="931"/>
      <c r="K191" s="931"/>
      <c r="L191" s="931"/>
      <c r="M191" s="247"/>
      <c r="N191" s="247"/>
      <c r="O191" s="247"/>
      <c r="P191" s="247"/>
      <c r="Q191" s="247"/>
      <c r="R191" s="247"/>
      <c r="S191" s="247"/>
      <c r="T191" s="247"/>
      <c r="U191" s="247"/>
      <c r="V191" s="931"/>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row>
    <row r="192" spans="1:45" ht="12.75" customHeight="1">
      <c r="A192" s="247"/>
      <c r="B192" s="247"/>
      <c r="C192" s="247"/>
      <c r="D192" s="247"/>
      <c r="E192" s="247"/>
      <c r="F192" s="247"/>
      <c r="G192" s="247"/>
      <c r="H192" s="247"/>
      <c r="I192" s="247"/>
      <c r="J192" s="931"/>
      <c r="K192" s="931"/>
      <c r="L192" s="931"/>
      <c r="M192" s="247"/>
      <c r="N192" s="247"/>
      <c r="O192" s="247"/>
      <c r="P192" s="247"/>
      <c r="Q192" s="247"/>
      <c r="R192" s="247"/>
      <c r="S192" s="247"/>
      <c r="T192" s="247"/>
      <c r="U192" s="247"/>
      <c r="V192" s="931"/>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row>
    <row r="193" spans="1:45" ht="12.75" customHeight="1">
      <c r="A193" s="247"/>
      <c r="B193" s="247"/>
      <c r="C193" s="247"/>
      <c r="D193" s="247"/>
      <c r="E193" s="247"/>
      <c r="F193" s="247"/>
      <c r="G193" s="247"/>
      <c r="H193" s="247"/>
      <c r="I193" s="247"/>
      <c r="J193" s="931"/>
      <c r="K193" s="931"/>
      <c r="L193" s="931"/>
      <c r="M193" s="247"/>
      <c r="N193" s="247"/>
      <c r="O193" s="247"/>
      <c r="P193" s="247"/>
      <c r="Q193" s="247"/>
      <c r="R193" s="247"/>
      <c r="S193" s="247"/>
      <c r="T193" s="247"/>
      <c r="U193" s="247"/>
      <c r="V193" s="931"/>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row>
    <row r="194" spans="1:45" ht="12.75" customHeight="1">
      <c r="A194" s="247"/>
      <c r="B194" s="247"/>
      <c r="C194" s="247"/>
      <c r="D194" s="247"/>
      <c r="E194" s="247"/>
      <c r="F194" s="247"/>
      <c r="G194" s="247"/>
      <c r="H194" s="247"/>
      <c r="I194" s="247"/>
      <c r="J194" s="931"/>
      <c r="K194" s="931"/>
      <c r="L194" s="931"/>
      <c r="M194" s="247"/>
      <c r="N194" s="247"/>
      <c r="O194" s="247"/>
      <c r="P194" s="247"/>
      <c r="Q194" s="247"/>
      <c r="R194" s="247"/>
      <c r="S194" s="247"/>
      <c r="T194" s="247"/>
      <c r="U194" s="247"/>
      <c r="V194" s="931"/>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row>
    <row r="195" spans="1:45" ht="12.75" customHeight="1">
      <c r="A195" s="247"/>
      <c r="B195" s="247"/>
      <c r="C195" s="247"/>
      <c r="D195" s="247"/>
      <c r="E195" s="247"/>
      <c r="F195" s="247"/>
      <c r="G195" s="247"/>
      <c r="H195" s="247"/>
      <c r="I195" s="247"/>
      <c r="J195" s="931"/>
      <c r="K195" s="931"/>
      <c r="L195" s="931"/>
      <c r="M195" s="247"/>
      <c r="N195" s="247"/>
      <c r="O195" s="247"/>
      <c r="P195" s="247"/>
      <c r="Q195" s="247"/>
      <c r="R195" s="247"/>
      <c r="S195" s="247"/>
      <c r="T195" s="247"/>
      <c r="U195" s="247"/>
      <c r="V195" s="931"/>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row>
    <row r="196" spans="1:45" ht="12.75" customHeight="1">
      <c r="A196" s="247"/>
      <c r="B196" s="247"/>
      <c r="C196" s="247"/>
      <c r="D196" s="247"/>
      <c r="E196" s="247"/>
      <c r="F196" s="247"/>
      <c r="G196" s="247"/>
      <c r="H196" s="247"/>
      <c r="I196" s="247"/>
      <c r="J196" s="931"/>
      <c r="K196" s="931"/>
      <c r="L196" s="931"/>
      <c r="M196" s="247"/>
      <c r="N196" s="247"/>
      <c r="O196" s="247"/>
      <c r="P196" s="247"/>
      <c r="Q196" s="247"/>
      <c r="R196" s="247"/>
      <c r="S196" s="247"/>
      <c r="T196" s="247"/>
      <c r="U196" s="247"/>
      <c r="V196" s="931"/>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row>
    <row r="197" spans="1:45" ht="12.75" customHeight="1">
      <c r="A197" s="247"/>
      <c r="B197" s="247"/>
      <c r="C197" s="247"/>
      <c r="D197" s="247"/>
      <c r="E197" s="247"/>
      <c r="F197" s="247"/>
      <c r="G197" s="247"/>
      <c r="H197" s="247"/>
      <c r="I197" s="247"/>
      <c r="J197" s="931"/>
      <c r="K197" s="931"/>
      <c r="L197" s="931"/>
      <c r="M197" s="247"/>
      <c r="N197" s="247"/>
      <c r="O197" s="247"/>
      <c r="P197" s="247"/>
      <c r="Q197" s="247"/>
      <c r="R197" s="247"/>
      <c r="S197" s="247"/>
      <c r="T197" s="247"/>
      <c r="U197" s="247"/>
      <c r="V197" s="931"/>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row>
    <row r="198" spans="1:45" ht="12.75" customHeight="1">
      <c r="A198" s="247"/>
      <c r="B198" s="247"/>
      <c r="C198" s="247"/>
      <c r="D198" s="247"/>
      <c r="E198" s="247"/>
      <c r="F198" s="247"/>
      <c r="G198" s="247"/>
      <c r="H198" s="247"/>
      <c r="I198" s="247"/>
      <c r="J198" s="931"/>
      <c r="K198" s="931"/>
      <c r="L198" s="931"/>
      <c r="M198" s="247"/>
      <c r="N198" s="247"/>
      <c r="O198" s="247"/>
      <c r="P198" s="247"/>
      <c r="Q198" s="247"/>
      <c r="R198" s="247"/>
      <c r="S198" s="247"/>
      <c r="T198" s="247"/>
      <c r="U198" s="247"/>
      <c r="V198" s="931"/>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row>
    <row r="199" spans="1:45" ht="12.75" customHeight="1">
      <c r="A199" s="247"/>
      <c r="B199" s="247"/>
      <c r="C199" s="247"/>
      <c r="D199" s="247"/>
      <c r="E199" s="247"/>
      <c r="F199" s="247"/>
      <c r="G199" s="247"/>
      <c r="H199" s="247"/>
      <c r="I199" s="247"/>
      <c r="J199" s="931"/>
      <c r="K199" s="931"/>
      <c r="L199" s="931"/>
      <c r="M199" s="247"/>
      <c r="N199" s="247"/>
      <c r="O199" s="247"/>
      <c r="P199" s="247"/>
      <c r="Q199" s="247"/>
      <c r="R199" s="247"/>
      <c r="S199" s="247"/>
      <c r="T199" s="247"/>
      <c r="U199" s="247"/>
      <c r="V199" s="931"/>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row>
    <row r="200" spans="1:45" ht="12.75" customHeight="1">
      <c r="A200" s="247"/>
      <c r="B200" s="247"/>
      <c r="C200" s="247"/>
      <c r="D200" s="247"/>
      <c r="E200" s="247"/>
      <c r="F200" s="247"/>
      <c r="G200" s="247"/>
      <c r="H200" s="247"/>
      <c r="I200" s="247"/>
      <c r="J200" s="931"/>
      <c r="K200" s="931"/>
      <c r="L200" s="931"/>
      <c r="M200" s="247"/>
      <c r="N200" s="247"/>
      <c r="O200" s="247"/>
      <c r="P200" s="247"/>
      <c r="Q200" s="247"/>
      <c r="R200" s="247"/>
      <c r="S200" s="247"/>
      <c r="T200" s="247"/>
      <c r="U200" s="247"/>
      <c r="V200" s="931"/>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row>
    <row r="201" spans="1:45" ht="12.75" customHeight="1">
      <c r="A201" s="247"/>
      <c r="B201" s="247"/>
      <c r="C201" s="247"/>
      <c r="D201" s="247"/>
      <c r="E201" s="247"/>
      <c r="F201" s="247"/>
      <c r="G201" s="247"/>
      <c r="H201" s="247"/>
      <c r="I201" s="247"/>
      <c r="J201" s="931"/>
      <c r="K201" s="931"/>
      <c r="L201" s="931"/>
      <c r="M201" s="247"/>
      <c r="N201" s="247"/>
      <c r="O201" s="247"/>
      <c r="P201" s="247"/>
      <c r="Q201" s="247"/>
      <c r="R201" s="247"/>
      <c r="S201" s="247"/>
      <c r="T201" s="247"/>
      <c r="U201" s="247"/>
      <c r="V201" s="931"/>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row>
    <row r="202" spans="1:45" ht="12.75" customHeight="1">
      <c r="A202" s="247"/>
      <c r="B202" s="247"/>
      <c r="C202" s="247"/>
      <c r="D202" s="247"/>
      <c r="E202" s="247"/>
      <c r="F202" s="247"/>
      <c r="G202" s="247"/>
      <c r="H202" s="247"/>
      <c r="I202" s="247"/>
      <c r="J202" s="931"/>
      <c r="K202" s="931"/>
      <c r="L202" s="931"/>
      <c r="M202" s="247"/>
      <c r="N202" s="247"/>
      <c r="O202" s="247"/>
      <c r="P202" s="247"/>
      <c r="Q202" s="247"/>
      <c r="R202" s="247"/>
      <c r="S202" s="247"/>
      <c r="T202" s="247"/>
      <c r="U202" s="247"/>
      <c r="V202" s="931"/>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row>
    <row r="203" spans="1:45" ht="12.75" customHeight="1">
      <c r="A203" s="247"/>
      <c r="B203" s="247"/>
      <c r="C203" s="247"/>
      <c r="D203" s="247"/>
      <c r="E203" s="247"/>
      <c r="F203" s="247"/>
      <c r="G203" s="247"/>
      <c r="H203" s="247"/>
      <c r="I203" s="247"/>
      <c r="J203" s="931"/>
      <c r="K203" s="931"/>
      <c r="L203" s="931"/>
      <c r="M203" s="247"/>
      <c r="N203" s="247"/>
      <c r="O203" s="247"/>
      <c r="P203" s="247"/>
      <c r="Q203" s="247"/>
      <c r="R203" s="247"/>
      <c r="S203" s="247"/>
      <c r="T203" s="247"/>
      <c r="U203" s="247"/>
      <c r="V203" s="931"/>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row>
    <row r="204" spans="1:45" ht="12.75" customHeight="1">
      <c r="A204" s="247"/>
      <c r="B204" s="247"/>
      <c r="C204" s="247"/>
      <c r="D204" s="247"/>
      <c r="E204" s="247"/>
      <c r="F204" s="247"/>
      <c r="G204" s="247"/>
      <c r="H204" s="247"/>
      <c r="I204" s="247"/>
      <c r="J204" s="931"/>
      <c r="K204" s="931"/>
      <c r="L204" s="931"/>
      <c r="M204" s="247"/>
      <c r="N204" s="247"/>
      <c r="O204" s="247"/>
      <c r="P204" s="247"/>
      <c r="Q204" s="247"/>
      <c r="R204" s="247"/>
      <c r="S204" s="247"/>
      <c r="T204" s="247"/>
      <c r="U204" s="247"/>
      <c r="V204" s="931"/>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row>
    <row r="205" spans="1:45" ht="12.75" customHeight="1">
      <c r="A205" s="247"/>
      <c r="B205" s="247"/>
      <c r="C205" s="247"/>
      <c r="D205" s="247"/>
      <c r="E205" s="247"/>
      <c r="F205" s="247"/>
      <c r="G205" s="247"/>
      <c r="H205" s="247"/>
      <c r="I205" s="247"/>
      <c r="J205" s="931"/>
      <c r="K205" s="931"/>
      <c r="L205" s="931"/>
      <c r="M205" s="247"/>
      <c r="N205" s="247"/>
      <c r="O205" s="247"/>
      <c r="P205" s="247"/>
      <c r="Q205" s="247"/>
      <c r="R205" s="247"/>
      <c r="S205" s="247"/>
      <c r="T205" s="247"/>
      <c r="U205" s="247"/>
      <c r="V205" s="931"/>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row>
    <row r="206" spans="1:45" ht="12.75" customHeight="1">
      <c r="A206" s="247"/>
      <c r="B206" s="247"/>
      <c r="C206" s="247"/>
      <c r="D206" s="247"/>
      <c r="E206" s="247"/>
      <c r="F206" s="247"/>
      <c r="G206" s="247"/>
      <c r="H206" s="247"/>
      <c r="I206" s="247"/>
      <c r="J206" s="931"/>
      <c r="K206" s="931"/>
      <c r="L206" s="931"/>
      <c r="M206" s="247"/>
      <c r="N206" s="247"/>
      <c r="O206" s="247"/>
      <c r="P206" s="247"/>
      <c r="Q206" s="247"/>
      <c r="R206" s="247"/>
      <c r="S206" s="247"/>
      <c r="T206" s="247"/>
      <c r="U206" s="247"/>
      <c r="V206" s="931"/>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row>
    <row r="207" spans="1:45" ht="12.75" customHeight="1">
      <c r="A207" s="247"/>
      <c r="B207" s="247"/>
      <c r="C207" s="247"/>
      <c r="D207" s="247"/>
      <c r="E207" s="247"/>
      <c r="F207" s="247"/>
      <c r="G207" s="247"/>
      <c r="H207" s="247"/>
      <c r="I207" s="247"/>
      <c r="J207" s="931"/>
      <c r="K207" s="931"/>
      <c r="L207" s="931"/>
      <c r="M207" s="247"/>
      <c r="N207" s="247"/>
      <c r="O207" s="247"/>
      <c r="P207" s="247"/>
      <c r="Q207" s="247"/>
      <c r="R207" s="247"/>
      <c r="S207" s="247"/>
      <c r="T207" s="247"/>
      <c r="U207" s="247"/>
      <c r="V207" s="931"/>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row>
    <row r="208" spans="1:45" ht="12.75" customHeight="1">
      <c r="A208" s="247"/>
      <c r="B208" s="247"/>
      <c r="C208" s="247"/>
      <c r="D208" s="247"/>
      <c r="E208" s="247"/>
      <c r="F208" s="247"/>
      <c r="G208" s="247"/>
      <c r="H208" s="247"/>
      <c r="I208" s="247"/>
      <c r="J208" s="931"/>
      <c r="K208" s="931"/>
      <c r="L208" s="931"/>
      <c r="M208" s="247"/>
      <c r="N208" s="247"/>
      <c r="O208" s="247"/>
      <c r="P208" s="247"/>
      <c r="Q208" s="247"/>
      <c r="R208" s="247"/>
      <c r="S208" s="247"/>
      <c r="T208" s="247"/>
      <c r="U208" s="247"/>
      <c r="V208" s="931"/>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row>
    <row r="209" spans="1:45" ht="12.75" customHeight="1">
      <c r="A209" s="247"/>
      <c r="B209" s="247"/>
      <c r="C209" s="247"/>
      <c r="D209" s="247"/>
      <c r="E209" s="247"/>
      <c r="F209" s="247"/>
      <c r="G209" s="247"/>
      <c r="H209" s="247"/>
      <c r="I209" s="247"/>
      <c r="J209" s="931"/>
      <c r="K209" s="931"/>
      <c r="L209" s="931"/>
      <c r="M209" s="247"/>
      <c r="N209" s="247"/>
      <c r="O209" s="247"/>
      <c r="P209" s="247"/>
      <c r="Q209" s="247"/>
      <c r="R209" s="247"/>
      <c r="S209" s="247"/>
      <c r="T209" s="247"/>
      <c r="U209" s="247"/>
      <c r="V209" s="931"/>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row>
    <row r="210" spans="1:45" ht="12.75" customHeight="1">
      <c r="A210" s="247"/>
      <c r="B210" s="247"/>
      <c r="C210" s="247"/>
      <c r="D210" s="247"/>
      <c r="E210" s="247"/>
      <c r="F210" s="247"/>
      <c r="G210" s="247"/>
      <c r="H210" s="247"/>
      <c r="I210" s="247"/>
      <c r="J210" s="931"/>
      <c r="K210" s="931"/>
      <c r="L210" s="931"/>
      <c r="M210" s="247"/>
      <c r="N210" s="247"/>
      <c r="O210" s="247"/>
      <c r="P210" s="247"/>
      <c r="Q210" s="247"/>
      <c r="R210" s="247"/>
      <c r="S210" s="247"/>
      <c r="T210" s="247"/>
      <c r="U210" s="247"/>
      <c r="V210" s="931"/>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row>
    <row r="211" spans="1:45" ht="12.75" customHeight="1">
      <c r="A211" s="247"/>
      <c r="B211" s="247"/>
      <c r="C211" s="247"/>
      <c r="D211" s="247"/>
      <c r="E211" s="247"/>
      <c r="F211" s="247"/>
      <c r="G211" s="247"/>
      <c r="H211" s="247"/>
      <c r="I211" s="247"/>
      <c r="J211" s="931"/>
      <c r="K211" s="931"/>
      <c r="L211" s="931"/>
      <c r="M211" s="247"/>
      <c r="N211" s="247"/>
      <c r="O211" s="247"/>
      <c r="P211" s="247"/>
      <c r="Q211" s="247"/>
      <c r="R211" s="247"/>
      <c r="S211" s="247"/>
      <c r="T211" s="247"/>
      <c r="U211" s="247"/>
      <c r="V211" s="931"/>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row>
    <row r="212" spans="1:45" ht="12.75" customHeight="1">
      <c r="A212" s="247"/>
      <c r="B212" s="247"/>
      <c r="C212" s="247"/>
      <c r="D212" s="247"/>
      <c r="E212" s="247"/>
      <c r="F212" s="247"/>
      <c r="G212" s="247"/>
      <c r="H212" s="247"/>
      <c r="I212" s="247"/>
      <c r="J212" s="931"/>
      <c r="K212" s="931"/>
      <c r="L212" s="931"/>
      <c r="M212" s="247"/>
      <c r="N212" s="247"/>
      <c r="O212" s="247"/>
      <c r="P212" s="247"/>
      <c r="Q212" s="247"/>
      <c r="R212" s="247"/>
      <c r="S212" s="247"/>
      <c r="T212" s="247"/>
      <c r="U212" s="247"/>
      <c r="V212" s="931"/>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row>
    <row r="213" spans="1:45" ht="12.75" customHeight="1">
      <c r="A213" s="247"/>
      <c r="B213" s="247"/>
      <c r="C213" s="247"/>
      <c r="D213" s="247"/>
      <c r="E213" s="247"/>
      <c r="F213" s="247"/>
      <c r="G213" s="247"/>
      <c r="H213" s="247"/>
      <c r="I213" s="247"/>
      <c r="J213" s="931"/>
      <c r="K213" s="931"/>
      <c r="L213" s="931"/>
      <c r="M213" s="247"/>
      <c r="N213" s="247"/>
      <c r="O213" s="247"/>
      <c r="P213" s="247"/>
      <c r="Q213" s="247"/>
      <c r="R213" s="247"/>
      <c r="S213" s="247"/>
      <c r="T213" s="247"/>
      <c r="U213" s="247"/>
      <c r="V213" s="931"/>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row>
    <row r="214" spans="1:45" ht="12.75" customHeight="1">
      <c r="A214" s="247"/>
      <c r="B214" s="247"/>
      <c r="C214" s="247"/>
      <c r="D214" s="247"/>
      <c r="E214" s="247"/>
      <c r="F214" s="247"/>
      <c r="G214" s="247"/>
      <c r="H214" s="247"/>
      <c r="I214" s="247"/>
      <c r="J214" s="931"/>
      <c r="K214" s="931"/>
      <c r="L214" s="931"/>
      <c r="M214" s="247"/>
      <c r="N214" s="247"/>
      <c r="O214" s="247"/>
      <c r="P214" s="247"/>
      <c r="Q214" s="247"/>
      <c r="R214" s="247"/>
      <c r="S214" s="247"/>
      <c r="T214" s="247"/>
      <c r="U214" s="247"/>
      <c r="V214" s="931"/>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row>
    <row r="215" spans="1:45" ht="12.75" customHeight="1">
      <c r="A215" s="247"/>
      <c r="B215" s="247"/>
      <c r="C215" s="247"/>
      <c r="D215" s="247"/>
      <c r="E215" s="247"/>
      <c r="F215" s="247"/>
      <c r="G215" s="247"/>
      <c r="H215" s="247"/>
      <c r="I215" s="247"/>
      <c r="J215" s="931"/>
      <c r="K215" s="931"/>
      <c r="L215" s="931"/>
      <c r="M215" s="247"/>
      <c r="N215" s="247"/>
      <c r="O215" s="247"/>
      <c r="P215" s="247"/>
      <c r="Q215" s="247"/>
      <c r="R215" s="247"/>
      <c r="S215" s="247"/>
      <c r="T215" s="247"/>
      <c r="U215" s="247"/>
      <c r="V215" s="931"/>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row>
    <row r="216" spans="1:45" ht="12.75" customHeight="1">
      <c r="A216" s="247"/>
      <c r="B216" s="247"/>
      <c r="C216" s="247"/>
      <c r="D216" s="247"/>
      <c r="E216" s="247"/>
      <c r="F216" s="247"/>
      <c r="G216" s="247"/>
      <c r="H216" s="247"/>
      <c r="I216" s="247"/>
      <c r="J216" s="931"/>
      <c r="K216" s="931"/>
      <c r="L216" s="931"/>
      <c r="M216" s="247"/>
      <c r="N216" s="247"/>
      <c r="O216" s="247"/>
      <c r="P216" s="247"/>
      <c r="Q216" s="247"/>
      <c r="R216" s="247"/>
      <c r="S216" s="247"/>
      <c r="T216" s="247"/>
      <c r="U216" s="247"/>
      <c r="V216" s="931"/>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row>
    <row r="217" spans="1:45" ht="12.75" customHeight="1">
      <c r="A217" s="247"/>
      <c r="B217" s="247"/>
      <c r="C217" s="247"/>
      <c r="D217" s="247"/>
      <c r="E217" s="247"/>
      <c r="F217" s="247"/>
      <c r="G217" s="247"/>
      <c r="H217" s="247"/>
      <c r="I217" s="247"/>
      <c r="J217" s="931"/>
      <c r="K217" s="931"/>
      <c r="L217" s="931"/>
      <c r="M217" s="247"/>
      <c r="N217" s="247"/>
      <c r="O217" s="247"/>
      <c r="P217" s="247"/>
      <c r="Q217" s="247"/>
      <c r="R217" s="247"/>
      <c r="S217" s="247"/>
      <c r="T217" s="247"/>
      <c r="U217" s="247"/>
      <c r="V217" s="931"/>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row>
    <row r="218" spans="1:45" ht="12.75" customHeight="1">
      <c r="A218" s="247"/>
      <c r="B218" s="247"/>
      <c r="C218" s="247"/>
      <c r="D218" s="247"/>
      <c r="E218" s="247"/>
      <c r="F218" s="247"/>
      <c r="G218" s="247"/>
      <c r="H218" s="247"/>
      <c r="I218" s="247"/>
      <c r="J218" s="931"/>
      <c r="K218" s="931"/>
      <c r="L218" s="931"/>
      <c r="M218" s="247"/>
      <c r="N218" s="247"/>
      <c r="O218" s="247"/>
      <c r="P218" s="247"/>
      <c r="Q218" s="247"/>
      <c r="R218" s="247"/>
      <c r="S218" s="247"/>
      <c r="T218" s="247"/>
      <c r="U218" s="247"/>
      <c r="V218" s="931"/>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row>
    <row r="219" spans="1:45" ht="12.75" customHeight="1">
      <c r="A219" s="247"/>
      <c r="B219" s="247"/>
      <c r="C219" s="247"/>
      <c r="D219" s="247"/>
      <c r="E219" s="247"/>
      <c r="F219" s="247"/>
      <c r="G219" s="247"/>
      <c r="H219" s="247"/>
      <c r="I219" s="247"/>
      <c r="J219" s="931"/>
      <c r="K219" s="931"/>
      <c r="L219" s="931"/>
      <c r="M219" s="247"/>
      <c r="N219" s="247"/>
      <c r="O219" s="247"/>
      <c r="P219" s="247"/>
      <c r="Q219" s="247"/>
      <c r="R219" s="247"/>
      <c r="S219" s="247"/>
      <c r="T219" s="247"/>
      <c r="U219" s="247"/>
      <c r="V219" s="931"/>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row>
    <row r="220" spans="1:45" ht="12.75" customHeight="1">
      <c r="A220" s="247"/>
      <c r="B220" s="247"/>
      <c r="C220" s="247"/>
      <c r="D220" s="247"/>
      <c r="E220" s="247"/>
      <c r="F220" s="247"/>
      <c r="G220" s="247"/>
      <c r="H220" s="247"/>
      <c r="I220" s="247"/>
      <c r="J220" s="931"/>
      <c r="K220" s="931"/>
      <c r="L220" s="931"/>
      <c r="M220" s="247"/>
      <c r="N220" s="247"/>
      <c r="O220" s="247"/>
      <c r="P220" s="247"/>
      <c r="Q220" s="247"/>
      <c r="R220" s="247"/>
      <c r="S220" s="247"/>
      <c r="T220" s="247"/>
      <c r="U220" s="247"/>
      <c r="V220" s="931"/>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row>
    <row r="221" spans="1:45" ht="12.75" customHeight="1">
      <c r="A221" s="247"/>
      <c r="B221" s="247"/>
      <c r="C221" s="247"/>
      <c r="D221" s="247"/>
      <c r="E221" s="247"/>
      <c r="F221" s="247"/>
      <c r="G221" s="247"/>
      <c r="H221" s="247"/>
      <c r="I221" s="247"/>
      <c r="J221" s="931"/>
      <c r="K221" s="931"/>
      <c r="L221" s="931"/>
      <c r="M221" s="247"/>
      <c r="N221" s="247"/>
      <c r="O221" s="247"/>
      <c r="P221" s="247"/>
      <c r="Q221" s="247"/>
      <c r="R221" s="247"/>
      <c r="S221" s="247"/>
      <c r="T221" s="247"/>
      <c r="U221" s="247"/>
      <c r="V221" s="931"/>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row>
    <row r="222" spans="1:45" ht="12.75" customHeight="1">
      <c r="A222" s="247"/>
      <c r="B222" s="247"/>
      <c r="C222" s="247"/>
      <c r="D222" s="247"/>
      <c r="E222" s="247"/>
      <c r="F222" s="247"/>
      <c r="G222" s="247"/>
      <c r="H222" s="247"/>
      <c r="I222" s="247"/>
      <c r="J222" s="931"/>
      <c r="K222" s="931"/>
      <c r="L222" s="931"/>
      <c r="M222" s="247"/>
      <c r="N222" s="247"/>
      <c r="O222" s="247"/>
      <c r="P222" s="247"/>
      <c r="Q222" s="247"/>
      <c r="R222" s="247"/>
      <c r="S222" s="247"/>
      <c r="T222" s="247"/>
      <c r="U222" s="247"/>
      <c r="V222" s="931"/>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row>
    <row r="223" spans="1:45" ht="12.75" customHeight="1">
      <c r="A223" s="247"/>
      <c r="B223" s="247"/>
      <c r="C223" s="247"/>
      <c r="D223" s="247"/>
      <c r="E223" s="247"/>
      <c r="F223" s="247"/>
      <c r="G223" s="247"/>
      <c r="H223" s="247"/>
      <c r="I223" s="247"/>
      <c r="J223" s="931"/>
      <c r="K223" s="931"/>
      <c r="L223" s="931"/>
      <c r="M223" s="247"/>
      <c r="N223" s="247"/>
      <c r="O223" s="247"/>
      <c r="P223" s="247"/>
      <c r="Q223" s="247"/>
      <c r="R223" s="247"/>
      <c r="S223" s="247"/>
      <c r="T223" s="247"/>
      <c r="U223" s="247"/>
      <c r="V223" s="931"/>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row>
    <row r="224" spans="1:45" ht="12.75" customHeight="1">
      <c r="A224" s="247"/>
      <c r="B224" s="247"/>
      <c r="C224" s="247"/>
      <c r="D224" s="247"/>
      <c r="E224" s="247"/>
      <c r="F224" s="247"/>
      <c r="G224" s="247"/>
      <c r="H224" s="247"/>
      <c r="I224" s="247"/>
      <c r="J224" s="931"/>
      <c r="K224" s="931"/>
      <c r="L224" s="931"/>
      <c r="M224" s="247"/>
      <c r="N224" s="247"/>
      <c r="O224" s="247"/>
      <c r="P224" s="247"/>
      <c r="Q224" s="247"/>
      <c r="R224" s="247"/>
      <c r="S224" s="247"/>
      <c r="T224" s="247"/>
      <c r="U224" s="247"/>
      <c r="V224" s="931"/>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row>
    <row r="225" spans="1:45" ht="12.75" customHeight="1">
      <c r="A225" s="247"/>
      <c r="B225" s="247"/>
      <c r="C225" s="247"/>
      <c r="D225" s="247"/>
      <c r="E225" s="247"/>
      <c r="F225" s="247"/>
      <c r="G225" s="247"/>
      <c r="H225" s="247"/>
      <c r="I225" s="247"/>
      <c r="J225" s="931"/>
      <c r="K225" s="931"/>
      <c r="L225" s="931"/>
      <c r="M225" s="247"/>
      <c r="N225" s="247"/>
      <c r="O225" s="247"/>
      <c r="P225" s="247"/>
      <c r="Q225" s="247"/>
      <c r="R225" s="247"/>
      <c r="S225" s="247"/>
      <c r="T225" s="247"/>
      <c r="U225" s="247"/>
      <c r="V225" s="931"/>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row>
    <row r="226" spans="1:45" ht="12.75" customHeight="1">
      <c r="A226" s="247"/>
      <c r="B226" s="247"/>
      <c r="C226" s="247"/>
      <c r="D226" s="247"/>
      <c r="E226" s="247"/>
      <c r="F226" s="247"/>
      <c r="G226" s="247"/>
      <c r="H226" s="247"/>
      <c r="I226" s="247"/>
      <c r="J226" s="931"/>
      <c r="K226" s="931"/>
      <c r="L226" s="931"/>
      <c r="M226" s="247"/>
      <c r="N226" s="247"/>
      <c r="O226" s="247"/>
      <c r="P226" s="247"/>
      <c r="Q226" s="247"/>
      <c r="R226" s="247"/>
      <c r="S226" s="247"/>
      <c r="T226" s="247"/>
      <c r="U226" s="247"/>
      <c r="V226" s="931"/>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row>
    <row r="227" spans="1:45" ht="12.75" customHeight="1">
      <c r="A227" s="247"/>
      <c r="B227" s="247"/>
      <c r="C227" s="247"/>
      <c r="D227" s="247"/>
      <c r="E227" s="247"/>
      <c r="F227" s="247"/>
      <c r="G227" s="247"/>
      <c r="H227" s="247"/>
      <c r="I227" s="247"/>
      <c r="J227" s="931"/>
      <c r="K227" s="931"/>
      <c r="L227" s="931"/>
      <c r="M227" s="247"/>
      <c r="N227" s="247"/>
      <c r="O227" s="247"/>
      <c r="P227" s="247"/>
      <c r="Q227" s="247"/>
      <c r="R227" s="247"/>
      <c r="S227" s="247"/>
      <c r="T227" s="247"/>
      <c r="U227" s="247"/>
      <c r="V227" s="931"/>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row>
    <row r="228" spans="1:45" ht="12.75" customHeight="1">
      <c r="A228" s="247"/>
      <c r="B228" s="247"/>
      <c r="C228" s="247"/>
      <c r="D228" s="247"/>
      <c r="E228" s="247"/>
      <c r="F228" s="247"/>
      <c r="G228" s="247"/>
      <c r="H228" s="247"/>
      <c r="I228" s="247"/>
      <c r="J228" s="931"/>
      <c r="K228" s="931"/>
      <c r="L228" s="931"/>
      <c r="M228" s="247"/>
      <c r="N228" s="247"/>
      <c r="O228" s="247"/>
      <c r="P228" s="247"/>
      <c r="Q228" s="247"/>
      <c r="R228" s="247"/>
      <c r="S228" s="247"/>
      <c r="T228" s="247"/>
      <c r="U228" s="247"/>
      <c r="V228" s="931"/>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row>
    <row r="229" spans="1:45" ht="12.75" customHeight="1">
      <c r="A229" s="247"/>
      <c r="B229" s="247"/>
      <c r="C229" s="247"/>
      <c r="D229" s="247"/>
      <c r="E229" s="247"/>
      <c r="F229" s="247"/>
      <c r="G229" s="247"/>
      <c r="H229" s="247"/>
      <c r="I229" s="247"/>
      <c r="J229" s="931"/>
      <c r="K229" s="931"/>
      <c r="L229" s="931"/>
      <c r="M229" s="247"/>
      <c r="N229" s="247"/>
      <c r="O229" s="247"/>
      <c r="P229" s="247"/>
      <c r="Q229" s="247"/>
      <c r="R229" s="247"/>
      <c r="S229" s="247"/>
      <c r="T229" s="247"/>
      <c r="U229" s="247"/>
      <c r="V229" s="931"/>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row>
    <row r="230" spans="1:45" ht="12.75" customHeight="1">
      <c r="A230" s="247"/>
      <c r="B230" s="247"/>
      <c r="C230" s="247"/>
      <c r="D230" s="247"/>
      <c r="E230" s="247"/>
      <c r="F230" s="247"/>
      <c r="G230" s="247"/>
      <c r="H230" s="247"/>
      <c r="I230" s="247"/>
      <c r="J230" s="931"/>
      <c r="K230" s="931"/>
      <c r="L230" s="931"/>
      <c r="M230" s="247"/>
      <c r="N230" s="247"/>
      <c r="O230" s="247"/>
      <c r="P230" s="247"/>
      <c r="Q230" s="247"/>
      <c r="R230" s="247"/>
      <c r="S230" s="247"/>
      <c r="T230" s="247"/>
      <c r="U230" s="247"/>
      <c r="V230" s="931"/>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row>
    <row r="231" spans="1:45" ht="12.75" customHeight="1">
      <c r="A231" s="247"/>
      <c r="B231" s="247"/>
      <c r="C231" s="247"/>
      <c r="D231" s="247"/>
      <c r="E231" s="247"/>
      <c r="F231" s="247"/>
      <c r="G231" s="247"/>
      <c r="H231" s="247"/>
      <c r="I231" s="247"/>
      <c r="J231" s="931"/>
      <c r="K231" s="931"/>
      <c r="L231" s="931"/>
      <c r="M231" s="247"/>
      <c r="N231" s="247"/>
      <c r="O231" s="247"/>
      <c r="P231" s="247"/>
      <c r="Q231" s="247"/>
      <c r="R231" s="247"/>
      <c r="S231" s="247"/>
      <c r="T231" s="247"/>
      <c r="U231" s="247"/>
      <c r="V231" s="931"/>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row>
    <row r="232" spans="1:45" ht="12.75" customHeight="1">
      <c r="A232" s="247"/>
      <c r="B232" s="247"/>
      <c r="C232" s="247"/>
      <c r="D232" s="247"/>
      <c r="E232" s="247"/>
      <c r="F232" s="247"/>
      <c r="G232" s="247"/>
      <c r="H232" s="247"/>
      <c r="I232" s="247"/>
      <c r="J232" s="931"/>
      <c r="K232" s="931"/>
      <c r="L232" s="931"/>
      <c r="M232" s="247"/>
      <c r="N232" s="247"/>
      <c r="O232" s="247"/>
      <c r="P232" s="247"/>
      <c r="Q232" s="247"/>
      <c r="R232" s="247"/>
      <c r="S232" s="247"/>
      <c r="T232" s="247"/>
      <c r="U232" s="247"/>
      <c r="V232" s="931"/>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row>
    <row r="233" spans="1:45" ht="12.75" customHeight="1">
      <c r="A233" s="247"/>
      <c r="B233" s="247"/>
      <c r="C233" s="247"/>
      <c r="D233" s="247"/>
      <c r="E233" s="247"/>
      <c r="F233" s="247"/>
      <c r="G233" s="247"/>
      <c r="H233" s="247"/>
      <c r="I233" s="247"/>
      <c r="J233" s="931"/>
      <c r="K233" s="931"/>
      <c r="L233" s="931"/>
      <c r="M233" s="247"/>
      <c r="N233" s="247"/>
      <c r="O233" s="247"/>
      <c r="P233" s="247"/>
      <c r="Q233" s="247"/>
      <c r="R233" s="247"/>
      <c r="S233" s="247"/>
      <c r="T233" s="247"/>
      <c r="U233" s="247"/>
      <c r="V233" s="931"/>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row>
    <row r="234" spans="1:45" ht="12.75" customHeight="1">
      <c r="A234" s="247"/>
      <c r="B234" s="247"/>
      <c r="C234" s="247"/>
      <c r="D234" s="247"/>
      <c r="E234" s="247"/>
      <c r="F234" s="247"/>
      <c r="G234" s="247"/>
      <c r="H234" s="247"/>
      <c r="I234" s="247"/>
      <c r="J234" s="931"/>
      <c r="K234" s="931"/>
      <c r="L234" s="931"/>
      <c r="M234" s="247"/>
      <c r="N234" s="247"/>
      <c r="O234" s="247"/>
      <c r="P234" s="247"/>
      <c r="Q234" s="247"/>
      <c r="R234" s="247"/>
      <c r="S234" s="247"/>
      <c r="T234" s="247"/>
      <c r="U234" s="247"/>
      <c r="V234" s="931"/>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row>
    <row r="235" spans="1:45" ht="12.75" customHeight="1">
      <c r="A235" s="247"/>
      <c r="B235" s="247"/>
      <c r="C235" s="247"/>
      <c r="D235" s="247"/>
      <c r="E235" s="247"/>
      <c r="F235" s="247"/>
      <c r="G235" s="247"/>
      <c r="H235" s="247"/>
      <c r="I235" s="247"/>
      <c r="J235" s="931"/>
      <c r="K235" s="931"/>
      <c r="L235" s="931"/>
      <c r="M235" s="247"/>
      <c r="N235" s="247"/>
      <c r="O235" s="247"/>
      <c r="P235" s="247"/>
      <c r="Q235" s="247"/>
      <c r="R235" s="247"/>
      <c r="S235" s="247"/>
      <c r="T235" s="247"/>
      <c r="U235" s="247"/>
      <c r="V235" s="931"/>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row>
    <row r="236" spans="1:45" ht="12.75" customHeight="1">
      <c r="A236" s="247"/>
      <c r="B236" s="247"/>
      <c r="C236" s="247"/>
      <c r="D236" s="247"/>
      <c r="E236" s="247"/>
      <c r="F236" s="247"/>
      <c r="G236" s="247"/>
      <c r="H236" s="247"/>
      <c r="I236" s="247"/>
      <c r="J236" s="931"/>
      <c r="K236" s="931"/>
      <c r="L236" s="931"/>
      <c r="M236" s="247"/>
      <c r="N236" s="247"/>
      <c r="O236" s="247"/>
      <c r="P236" s="247"/>
      <c r="Q236" s="247"/>
      <c r="R236" s="247"/>
      <c r="S236" s="247"/>
      <c r="T236" s="247"/>
      <c r="U236" s="247"/>
      <c r="V236" s="931"/>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row>
    <row r="237" spans="1:45" ht="12.75" customHeight="1">
      <c r="A237" s="247"/>
      <c r="B237" s="247"/>
      <c r="C237" s="247"/>
      <c r="D237" s="247"/>
      <c r="E237" s="247"/>
      <c r="F237" s="247"/>
      <c r="G237" s="247"/>
      <c r="H237" s="247"/>
      <c r="I237" s="247"/>
      <c r="J237" s="931"/>
      <c r="K237" s="931"/>
      <c r="L237" s="931"/>
      <c r="M237" s="247"/>
      <c r="N237" s="247"/>
      <c r="O237" s="247"/>
      <c r="P237" s="247"/>
      <c r="Q237" s="247"/>
      <c r="R237" s="247"/>
      <c r="S237" s="247"/>
      <c r="T237" s="247"/>
      <c r="U237" s="247"/>
      <c r="V237" s="931"/>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row>
    <row r="238" spans="1:45" ht="12.75" customHeight="1">
      <c r="A238" s="247"/>
      <c r="B238" s="247"/>
      <c r="C238" s="247"/>
      <c r="D238" s="247"/>
      <c r="E238" s="247"/>
      <c r="F238" s="247"/>
      <c r="G238" s="247"/>
      <c r="H238" s="247"/>
      <c r="I238" s="247"/>
      <c r="J238" s="931"/>
      <c r="K238" s="931"/>
      <c r="L238" s="931"/>
      <c r="M238" s="247"/>
      <c r="N238" s="247"/>
      <c r="O238" s="247"/>
      <c r="P238" s="247"/>
      <c r="Q238" s="247"/>
      <c r="R238" s="247"/>
      <c r="S238" s="247"/>
      <c r="T238" s="247"/>
      <c r="U238" s="247"/>
      <c r="V238" s="931"/>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row>
    <row r="239" spans="1:45" ht="12.75" customHeight="1">
      <c r="A239" s="247"/>
      <c r="B239" s="247"/>
      <c r="C239" s="247"/>
      <c r="D239" s="247"/>
      <c r="E239" s="247"/>
      <c r="F239" s="247"/>
      <c r="G239" s="247"/>
      <c r="H239" s="247"/>
      <c r="I239" s="247"/>
      <c r="J239" s="931"/>
      <c r="K239" s="931"/>
      <c r="L239" s="931"/>
      <c r="M239" s="247"/>
      <c r="N239" s="247"/>
      <c r="O239" s="247"/>
      <c r="P239" s="247"/>
      <c r="Q239" s="247"/>
      <c r="R239" s="247"/>
      <c r="S239" s="247"/>
      <c r="T239" s="247"/>
      <c r="U239" s="247"/>
      <c r="V239" s="931"/>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row>
    <row r="240" spans="1:45" ht="12.75" customHeight="1">
      <c r="A240" s="247"/>
      <c r="B240" s="247"/>
      <c r="C240" s="247"/>
      <c r="D240" s="247"/>
      <c r="E240" s="247"/>
      <c r="F240" s="247"/>
      <c r="G240" s="247"/>
      <c r="H240" s="247"/>
      <c r="I240" s="247"/>
      <c r="J240" s="931"/>
      <c r="K240" s="931"/>
      <c r="L240" s="931"/>
      <c r="M240" s="247"/>
      <c r="N240" s="247"/>
      <c r="O240" s="247"/>
      <c r="P240" s="247"/>
      <c r="Q240" s="247"/>
      <c r="R240" s="247"/>
      <c r="S240" s="247"/>
      <c r="T240" s="247"/>
      <c r="U240" s="247"/>
      <c r="V240" s="931"/>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row>
    <row r="241" spans="1:45" ht="12.75" customHeight="1">
      <c r="A241" s="247"/>
      <c r="B241" s="247"/>
      <c r="C241" s="247"/>
      <c r="D241" s="247"/>
      <c r="E241" s="247"/>
      <c r="F241" s="247"/>
      <c r="G241" s="247"/>
      <c r="H241" s="247"/>
      <c r="I241" s="247"/>
      <c r="J241" s="931"/>
      <c r="K241" s="931"/>
      <c r="L241" s="931"/>
      <c r="M241" s="247"/>
      <c r="N241" s="247"/>
      <c r="O241" s="247"/>
      <c r="P241" s="247"/>
      <c r="Q241" s="247"/>
      <c r="R241" s="247"/>
      <c r="S241" s="247"/>
      <c r="T241" s="247"/>
      <c r="U241" s="247"/>
      <c r="V241" s="931"/>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row>
    <row r="242" spans="1:45" ht="12.75" customHeight="1">
      <c r="A242" s="247"/>
      <c r="B242" s="247"/>
      <c r="C242" s="247"/>
      <c r="D242" s="247"/>
      <c r="E242" s="247"/>
      <c r="F242" s="247"/>
      <c r="G242" s="247"/>
      <c r="H242" s="247"/>
      <c r="I242" s="247"/>
      <c r="J242" s="931"/>
      <c r="K242" s="931"/>
      <c r="L242" s="931"/>
      <c r="M242" s="247"/>
      <c r="N242" s="247"/>
      <c r="O242" s="247"/>
      <c r="P242" s="247"/>
      <c r="Q242" s="247"/>
      <c r="R242" s="247"/>
      <c r="S242" s="247"/>
      <c r="T242" s="247"/>
      <c r="U242" s="247"/>
      <c r="V242" s="931"/>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row>
    <row r="243" spans="1:45" ht="12.75" customHeight="1">
      <c r="A243" s="247"/>
      <c r="B243" s="247"/>
      <c r="C243" s="247"/>
      <c r="D243" s="247"/>
      <c r="E243" s="247"/>
      <c r="F243" s="247"/>
      <c r="G243" s="247"/>
      <c r="H243" s="247"/>
      <c r="I243" s="247"/>
      <c r="J243" s="931"/>
      <c r="K243" s="931"/>
      <c r="L243" s="931"/>
      <c r="M243" s="247"/>
      <c r="N243" s="247"/>
      <c r="O243" s="247"/>
      <c r="P243" s="247"/>
      <c r="Q243" s="247"/>
      <c r="R243" s="247"/>
      <c r="S243" s="247"/>
      <c r="T243" s="247"/>
      <c r="U243" s="247"/>
      <c r="V243" s="931"/>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row>
    <row r="244" spans="1:45" ht="12.75" customHeight="1">
      <c r="A244" s="247"/>
      <c r="B244" s="247"/>
      <c r="C244" s="247"/>
      <c r="D244" s="247"/>
      <c r="E244" s="247"/>
      <c r="F244" s="247"/>
      <c r="G244" s="247"/>
      <c r="H244" s="247"/>
      <c r="I244" s="247"/>
      <c r="J244" s="931"/>
      <c r="K244" s="931"/>
      <c r="L244" s="931"/>
      <c r="M244" s="247"/>
      <c r="N244" s="247"/>
      <c r="O244" s="247"/>
      <c r="P244" s="247"/>
      <c r="Q244" s="247"/>
      <c r="R244" s="247"/>
      <c r="S244" s="247"/>
      <c r="T244" s="247"/>
      <c r="U244" s="247"/>
      <c r="V244" s="931"/>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row>
    <row r="245" spans="1:45" ht="12.75" customHeight="1">
      <c r="A245" s="247"/>
      <c r="B245" s="247"/>
      <c r="C245" s="247"/>
      <c r="D245" s="247"/>
      <c r="E245" s="247"/>
      <c r="F245" s="247"/>
      <c r="G245" s="247"/>
      <c r="H245" s="247"/>
      <c r="I245" s="247"/>
      <c r="J245" s="931"/>
      <c r="K245" s="931"/>
      <c r="L245" s="931"/>
      <c r="M245" s="247"/>
      <c r="N245" s="247"/>
      <c r="O245" s="247"/>
      <c r="P245" s="247"/>
      <c r="Q245" s="247"/>
      <c r="R245" s="247"/>
      <c r="S245" s="247"/>
      <c r="T245" s="247"/>
      <c r="U245" s="247"/>
      <c r="V245" s="931"/>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row>
    <row r="246" spans="1:45" ht="12.75" customHeight="1">
      <c r="A246" s="247"/>
      <c r="B246" s="247"/>
      <c r="C246" s="247"/>
      <c r="D246" s="247"/>
      <c r="E246" s="247"/>
      <c r="F246" s="247"/>
      <c r="G246" s="247"/>
      <c r="H246" s="247"/>
      <c r="I246" s="247"/>
      <c r="J246" s="931"/>
      <c r="K246" s="931"/>
      <c r="L246" s="931"/>
      <c r="M246" s="247"/>
      <c r="N246" s="247"/>
      <c r="O246" s="247"/>
      <c r="P246" s="247"/>
      <c r="Q246" s="247"/>
      <c r="R246" s="247"/>
      <c r="S246" s="247"/>
      <c r="T246" s="247"/>
      <c r="U246" s="247"/>
      <c r="V246" s="931"/>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row>
    <row r="247" spans="1:45" ht="12.75" customHeight="1">
      <c r="A247" s="247"/>
      <c r="B247" s="247"/>
      <c r="C247" s="247"/>
      <c r="D247" s="247"/>
      <c r="E247" s="247"/>
      <c r="F247" s="247"/>
      <c r="G247" s="247"/>
      <c r="H247" s="247"/>
      <c r="I247" s="247"/>
      <c r="J247" s="931"/>
      <c r="K247" s="931"/>
      <c r="L247" s="931"/>
      <c r="M247" s="247"/>
      <c r="N247" s="247"/>
      <c r="O247" s="247"/>
      <c r="P247" s="247"/>
      <c r="Q247" s="247"/>
      <c r="R247" s="247"/>
      <c r="S247" s="247"/>
      <c r="T247" s="247"/>
      <c r="U247" s="247"/>
      <c r="V247" s="931"/>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row>
    <row r="248" spans="1:45" ht="12.75" customHeight="1">
      <c r="A248" s="247"/>
      <c r="B248" s="247"/>
      <c r="C248" s="247"/>
      <c r="D248" s="247"/>
      <c r="E248" s="247"/>
      <c r="F248" s="247"/>
      <c r="G248" s="247"/>
      <c r="H248" s="247"/>
      <c r="I248" s="247"/>
      <c r="J248" s="931"/>
      <c r="K248" s="931"/>
      <c r="L248" s="931"/>
      <c r="M248" s="247"/>
      <c r="N248" s="247"/>
      <c r="O248" s="247"/>
      <c r="P248" s="247"/>
      <c r="Q248" s="247"/>
      <c r="R248" s="247"/>
      <c r="S248" s="247"/>
      <c r="T248" s="247"/>
      <c r="U248" s="247"/>
      <c r="V248" s="931"/>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row>
    <row r="249" spans="1:45" ht="12.75" customHeight="1">
      <c r="A249" s="247"/>
      <c r="B249" s="247"/>
      <c r="C249" s="247"/>
      <c r="D249" s="247"/>
      <c r="E249" s="247"/>
      <c r="F249" s="247"/>
      <c r="G249" s="247"/>
      <c r="H249" s="247"/>
      <c r="I249" s="247"/>
      <c r="J249" s="931"/>
      <c r="K249" s="931"/>
      <c r="L249" s="931"/>
      <c r="M249" s="247"/>
      <c r="N249" s="247"/>
      <c r="O249" s="247"/>
      <c r="P249" s="247"/>
      <c r="Q249" s="247"/>
      <c r="R249" s="247"/>
      <c r="S249" s="247"/>
      <c r="T249" s="247"/>
      <c r="U249" s="247"/>
      <c r="V249" s="931"/>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row>
    <row r="250" spans="1:45" ht="12.75" customHeight="1">
      <c r="A250" s="247"/>
      <c r="B250" s="247"/>
      <c r="C250" s="247"/>
      <c r="D250" s="247"/>
      <c r="E250" s="247"/>
      <c r="F250" s="247"/>
      <c r="G250" s="247"/>
      <c r="H250" s="247"/>
      <c r="I250" s="247"/>
      <c r="J250" s="931"/>
      <c r="K250" s="931"/>
      <c r="L250" s="931"/>
      <c r="M250" s="247"/>
      <c r="N250" s="247"/>
      <c r="O250" s="247"/>
      <c r="P250" s="247"/>
      <c r="Q250" s="247"/>
      <c r="R250" s="247"/>
      <c r="S250" s="247"/>
      <c r="T250" s="247"/>
      <c r="U250" s="247"/>
      <c r="V250" s="931"/>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row>
    <row r="251" spans="1:45" ht="12.75" customHeight="1">
      <c r="A251" s="247"/>
      <c r="B251" s="247"/>
      <c r="C251" s="247"/>
      <c r="D251" s="247"/>
      <c r="E251" s="247"/>
      <c r="F251" s="247"/>
      <c r="G251" s="247"/>
      <c r="H251" s="247"/>
      <c r="I251" s="247"/>
      <c r="J251" s="931"/>
      <c r="K251" s="931"/>
      <c r="L251" s="931"/>
      <c r="M251" s="247"/>
      <c r="N251" s="247"/>
      <c r="O251" s="247"/>
      <c r="P251" s="247"/>
      <c r="Q251" s="247"/>
      <c r="R251" s="247"/>
      <c r="S251" s="247"/>
      <c r="T251" s="247"/>
      <c r="U251" s="247"/>
      <c r="V251" s="931"/>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row>
    <row r="252" spans="1:45" ht="12.75" customHeight="1">
      <c r="A252" s="247"/>
      <c r="B252" s="247"/>
      <c r="C252" s="247"/>
      <c r="D252" s="247"/>
      <c r="E252" s="247"/>
      <c r="F252" s="247"/>
      <c r="G252" s="247"/>
      <c r="H252" s="247"/>
      <c r="I252" s="247"/>
      <c r="J252" s="931"/>
      <c r="K252" s="931"/>
      <c r="L252" s="931"/>
      <c r="M252" s="247"/>
      <c r="N252" s="247"/>
      <c r="O252" s="247"/>
      <c r="P252" s="247"/>
      <c r="Q252" s="247"/>
      <c r="R252" s="247"/>
      <c r="S252" s="247"/>
      <c r="T252" s="247"/>
      <c r="U252" s="247"/>
      <c r="V252" s="931"/>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row>
    <row r="253" spans="1:45" ht="12.75" customHeight="1">
      <c r="A253" s="247"/>
      <c r="B253" s="247"/>
      <c r="C253" s="247"/>
      <c r="D253" s="247"/>
      <c r="E253" s="247"/>
      <c r="F253" s="247"/>
      <c r="G253" s="247"/>
      <c r="H253" s="247"/>
      <c r="I253" s="247"/>
      <c r="J253" s="931"/>
      <c r="K253" s="931"/>
      <c r="L253" s="931"/>
      <c r="M253" s="247"/>
      <c r="N253" s="247"/>
      <c r="O253" s="247"/>
      <c r="P253" s="247"/>
      <c r="Q253" s="247"/>
      <c r="R253" s="247"/>
      <c r="S253" s="247"/>
      <c r="T253" s="247"/>
      <c r="U253" s="247"/>
      <c r="V253" s="931"/>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row>
    <row r="254" spans="1:45" ht="12.75" customHeight="1">
      <c r="A254" s="247"/>
      <c r="B254" s="247"/>
      <c r="C254" s="247"/>
      <c r="D254" s="247"/>
      <c r="E254" s="247"/>
      <c r="F254" s="247"/>
      <c r="G254" s="247"/>
      <c r="H254" s="247"/>
      <c r="I254" s="247"/>
      <c r="J254" s="931"/>
      <c r="K254" s="931"/>
      <c r="L254" s="931"/>
      <c r="M254" s="247"/>
      <c r="N254" s="247"/>
      <c r="O254" s="247"/>
      <c r="P254" s="247"/>
      <c r="Q254" s="247"/>
      <c r="R254" s="247"/>
      <c r="S254" s="247"/>
      <c r="T254" s="247"/>
      <c r="U254" s="247"/>
      <c r="V254" s="931"/>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row>
    <row r="255" spans="1:45" ht="12.75" customHeight="1">
      <c r="A255" s="247"/>
      <c r="B255" s="247"/>
      <c r="C255" s="247"/>
      <c r="D255" s="247"/>
      <c r="E255" s="247"/>
      <c r="F255" s="247"/>
      <c r="G255" s="247"/>
      <c r="H255" s="247"/>
      <c r="I255" s="247"/>
      <c r="J255" s="931"/>
      <c r="K255" s="931"/>
      <c r="L255" s="931"/>
      <c r="M255" s="247"/>
      <c r="N255" s="247"/>
      <c r="O255" s="247"/>
      <c r="P255" s="247"/>
      <c r="Q255" s="247"/>
      <c r="R255" s="247"/>
      <c r="S255" s="247"/>
      <c r="T255" s="247"/>
      <c r="U255" s="247"/>
      <c r="V255" s="931"/>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row>
    <row r="256" spans="1:45" ht="12.75" customHeight="1">
      <c r="A256" s="247"/>
      <c r="B256" s="247"/>
      <c r="C256" s="247"/>
      <c r="D256" s="247"/>
      <c r="E256" s="247"/>
      <c r="F256" s="247"/>
      <c r="G256" s="247"/>
      <c r="H256" s="247"/>
      <c r="I256" s="247"/>
      <c r="J256" s="931"/>
      <c r="K256" s="931"/>
      <c r="L256" s="931"/>
      <c r="M256" s="247"/>
      <c r="N256" s="247"/>
      <c r="O256" s="247"/>
      <c r="P256" s="247"/>
      <c r="Q256" s="247"/>
      <c r="R256" s="247"/>
      <c r="S256" s="247"/>
      <c r="T256" s="247"/>
      <c r="U256" s="247"/>
      <c r="V256" s="931"/>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row>
    <row r="257" spans="1:45" ht="12.75" customHeight="1">
      <c r="A257" s="247"/>
      <c r="B257" s="247"/>
      <c r="C257" s="247"/>
      <c r="D257" s="247"/>
      <c r="E257" s="247"/>
      <c r="F257" s="247"/>
      <c r="G257" s="247"/>
      <c r="H257" s="247"/>
      <c r="I257" s="247"/>
      <c r="J257" s="931"/>
      <c r="K257" s="931"/>
      <c r="L257" s="931"/>
      <c r="M257" s="247"/>
      <c r="N257" s="247"/>
      <c r="O257" s="247"/>
      <c r="P257" s="247"/>
      <c r="Q257" s="247"/>
      <c r="R257" s="247"/>
      <c r="S257" s="247"/>
      <c r="T257" s="247"/>
      <c r="U257" s="247"/>
      <c r="V257" s="931"/>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row>
    <row r="258" spans="1:45" ht="12.75" customHeight="1">
      <c r="A258" s="247"/>
      <c r="B258" s="247"/>
      <c r="C258" s="247"/>
      <c r="D258" s="247"/>
      <c r="E258" s="247"/>
      <c r="F258" s="247"/>
      <c r="G258" s="247"/>
      <c r="H258" s="247"/>
      <c r="I258" s="247"/>
      <c r="J258" s="931"/>
      <c r="K258" s="931"/>
      <c r="L258" s="931"/>
      <c r="M258" s="247"/>
      <c r="N258" s="247"/>
      <c r="O258" s="247"/>
      <c r="P258" s="247"/>
      <c r="Q258" s="247"/>
      <c r="R258" s="247"/>
      <c r="S258" s="247"/>
      <c r="T258" s="247"/>
      <c r="U258" s="247"/>
      <c r="V258" s="931"/>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row>
    <row r="259" spans="1:45" ht="12.75" customHeight="1">
      <c r="A259" s="247"/>
      <c r="B259" s="247"/>
      <c r="C259" s="247"/>
      <c r="D259" s="247"/>
      <c r="E259" s="247"/>
      <c r="F259" s="247"/>
      <c r="G259" s="247"/>
      <c r="H259" s="247"/>
      <c r="I259" s="247"/>
      <c r="J259" s="931"/>
      <c r="K259" s="931"/>
      <c r="L259" s="931"/>
      <c r="M259" s="247"/>
      <c r="N259" s="247"/>
      <c r="O259" s="247"/>
      <c r="P259" s="247"/>
      <c r="Q259" s="247"/>
      <c r="R259" s="247"/>
      <c r="S259" s="247"/>
      <c r="T259" s="247"/>
      <c r="U259" s="247"/>
      <c r="V259" s="931"/>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row>
    <row r="260" spans="1:45" ht="12.75" customHeight="1">
      <c r="A260" s="247"/>
      <c r="B260" s="247"/>
      <c r="C260" s="247"/>
      <c r="D260" s="247"/>
      <c r="E260" s="247"/>
      <c r="F260" s="247"/>
      <c r="G260" s="247"/>
      <c r="H260" s="247"/>
      <c r="I260" s="247"/>
      <c r="J260" s="931"/>
      <c r="K260" s="931"/>
      <c r="L260" s="931"/>
      <c r="M260" s="247"/>
      <c r="N260" s="247"/>
      <c r="O260" s="247"/>
      <c r="P260" s="247"/>
      <c r="Q260" s="247"/>
      <c r="R260" s="247"/>
      <c r="S260" s="247"/>
      <c r="T260" s="247"/>
      <c r="U260" s="247"/>
      <c r="V260" s="931"/>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row>
    <row r="261" spans="1:45" ht="12.75" customHeight="1">
      <c r="A261" s="247"/>
      <c r="B261" s="247"/>
      <c r="C261" s="247"/>
      <c r="D261" s="247"/>
      <c r="E261" s="247"/>
      <c r="F261" s="247"/>
      <c r="G261" s="247"/>
      <c r="H261" s="247"/>
      <c r="I261" s="247"/>
      <c r="J261" s="931"/>
      <c r="K261" s="931"/>
      <c r="L261" s="931"/>
      <c r="M261" s="247"/>
      <c r="N261" s="247"/>
      <c r="O261" s="247"/>
      <c r="P261" s="247"/>
      <c r="Q261" s="247"/>
      <c r="R261" s="247"/>
      <c r="S261" s="247"/>
      <c r="T261" s="247"/>
      <c r="U261" s="247"/>
      <c r="V261" s="931"/>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row>
    <row r="262" spans="1:45" ht="12.75" customHeight="1">
      <c r="A262" s="247"/>
      <c r="B262" s="247"/>
      <c r="C262" s="247"/>
      <c r="D262" s="247"/>
      <c r="E262" s="247"/>
      <c r="F262" s="247"/>
      <c r="G262" s="247"/>
      <c r="H262" s="247"/>
      <c r="I262" s="247"/>
      <c r="J262" s="931"/>
      <c r="K262" s="931"/>
      <c r="L262" s="931"/>
      <c r="M262" s="247"/>
      <c r="N262" s="247"/>
      <c r="O262" s="247"/>
      <c r="P262" s="247"/>
      <c r="Q262" s="247"/>
      <c r="R262" s="247"/>
      <c r="S262" s="247"/>
      <c r="T262" s="247"/>
      <c r="U262" s="247"/>
      <c r="V262" s="931"/>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row>
    <row r="263" spans="1:45" ht="12.75" customHeight="1">
      <c r="A263" s="247"/>
      <c r="B263" s="247"/>
      <c r="C263" s="247"/>
      <c r="D263" s="247"/>
      <c r="E263" s="247"/>
      <c r="F263" s="247"/>
      <c r="G263" s="247"/>
      <c r="H263" s="247"/>
      <c r="I263" s="247"/>
      <c r="J263" s="931"/>
      <c r="K263" s="931"/>
      <c r="L263" s="931"/>
      <c r="M263" s="247"/>
      <c r="N263" s="247"/>
      <c r="O263" s="247"/>
      <c r="P263" s="247"/>
      <c r="Q263" s="247"/>
      <c r="R263" s="247"/>
      <c r="S263" s="247"/>
      <c r="T263" s="247"/>
      <c r="U263" s="247"/>
      <c r="V263" s="931"/>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row>
    <row r="264" spans="1:45" ht="12.75" customHeight="1">
      <c r="A264" s="247"/>
      <c r="B264" s="247"/>
      <c r="C264" s="247"/>
      <c r="D264" s="247"/>
      <c r="E264" s="247"/>
      <c r="F264" s="247"/>
      <c r="G264" s="247"/>
      <c r="H264" s="247"/>
      <c r="I264" s="247"/>
      <c r="J264" s="931"/>
      <c r="K264" s="931"/>
      <c r="L264" s="931"/>
      <c r="M264" s="247"/>
      <c r="N264" s="247"/>
      <c r="O264" s="247"/>
      <c r="P264" s="247"/>
      <c r="Q264" s="247"/>
      <c r="R264" s="247"/>
      <c r="S264" s="247"/>
      <c r="T264" s="247"/>
      <c r="U264" s="247"/>
      <c r="V264" s="931"/>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row>
    <row r="265" spans="1:45" ht="12.75" customHeight="1">
      <c r="A265" s="247"/>
      <c r="B265" s="247"/>
      <c r="C265" s="247"/>
      <c r="D265" s="247"/>
      <c r="E265" s="247"/>
      <c r="F265" s="247"/>
      <c r="G265" s="247"/>
      <c r="H265" s="247"/>
      <c r="I265" s="247"/>
      <c r="J265" s="931"/>
      <c r="K265" s="931"/>
      <c r="L265" s="931"/>
      <c r="M265" s="247"/>
      <c r="N265" s="247"/>
      <c r="O265" s="247"/>
      <c r="P265" s="247"/>
      <c r="Q265" s="247"/>
      <c r="R265" s="247"/>
      <c r="S265" s="247"/>
      <c r="T265" s="247"/>
      <c r="U265" s="247"/>
      <c r="V265" s="931"/>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row>
    <row r="266" spans="1:45" ht="12.75" customHeight="1">
      <c r="A266" s="247"/>
      <c r="B266" s="247"/>
      <c r="C266" s="247"/>
      <c r="D266" s="247"/>
      <c r="E266" s="247"/>
      <c r="F266" s="247"/>
      <c r="G266" s="247"/>
      <c r="H266" s="247"/>
      <c r="I266" s="247"/>
      <c r="J266" s="931"/>
      <c r="K266" s="931"/>
      <c r="L266" s="931"/>
      <c r="M266" s="247"/>
      <c r="N266" s="247"/>
      <c r="O266" s="247"/>
      <c r="P266" s="247"/>
      <c r="Q266" s="247"/>
      <c r="R266" s="247"/>
      <c r="S266" s="247"/>
      <c r="T266" s="247"/>
      <c r="U266" s="247"/>
      <c r="V266" s="931"/>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row>
    <row r="267" spans="1:45" ht="12.75" customHeight="1">
      <c r="A267" s="247"/>
      <c r="B267" s="247"/>
      <c r="C267" s="247"/>
      <c r="D267" s="247"/>
      <c r="E267" s="247"/>
      <c r="F267" s="247"/>
      <c r="G267" s="247"/>
      <c r="H267" s="247"/>
      <c r="I267" s="247"/>
      <c r="J267" s="931"/>
      <c r="K267" s="931"/>
      <c r="L267" s="931"/>
      <c r="M267" s="247"/>
      <c r="N267" s="247"/>
      <c r="O267" s="247"/>
      <c r="P267" s="247"/>
      <c r="Q267" s="247"/>
      <c r="R267" s="247"/>
      <c r="S267" s="247"/>
      <c r="T267" s="247"/>
      <c r="U267" s="247"/>
      <c r="V267" s="931"/>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row>
    <row r="268" spans="1:45" ht="12.75" customHeight="1">
      <c r="A268" s="247"/>
      <c r="B268" s="247"/>
      <c r="C268" s="247"/>
      <c r="D268" s="247"/>
      <c r="E268" s="247"/>
      <c r="F268" s="247"/>
      <c r="G268" s="247"/>
      <c r="H268" s="247"/>
      <c r="I268" s="247"/>
      <c r="J268" s="931"/>
      <c r="K268" s="931"/>
      <c r="L268" s="931"/>
      <c r="M268" s="247"/>
      <c r="N268" s="247"/>
      <c r="O268" s="247"/>
      <c r="P268" s="247"/>
      <c r="Q268" s="247"/>
      <c r="R268" s="247"/>
      <c r="S268" s="247"/>
      <c r="T268" s="247"/>
      <c r="U268" s="247"/>
      <c r="V268" s="931"/>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row>
    <row r="269" spans="1:45" ht="12.75" customHeight="1">
      <c r="A269" s="247"/>
      <c r="B269" s="247"/>
      <c r="C269" s="247"/>
      <c r="D269" s="247"/>
      <c r="E269" s="247"/>
      <c r="F269" s="247"/>
      <c r="G269" s="247"/>
      <c r="H269" s="247"/>
      <c r="I269" s="247"/>
      <c r="J269" s="931"/>
      <c r="K269" s="931"/>
      <c r="L269" s="931"/>
      <c r="M269" s="247"/>
      <c r="N269" s="247"/>
      <c r="O269" s="247"/>
      <c r="P269" s="247"/>
      <c r="Q269" s="247"/>
      <c r="R269" s="247"/>
      <c r="S269" s="247"/>
      <c r="T269" s="247"/>
      <c r="U269" s="247"/>
      <c r="V269" s="931"/>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row>
    <row r="270" spans="1:45" ht="12.75" customHeight="1">
      <c r="A270" s="247"/>
      <c r="B270" s="247"/>
      <c r="C270" s="247"/>
      <c r="D270" s="247"/>
      <c r="E270" s="247"/>
      <c r="F270" s="247"/>
      <c r="G270" s="247"/>
      <c r="H270" s="247"/>
      <c r="I270" s="247"/>
      <c r="J270" s="931"/>
      <c r="K270" s="931"/>
      <c r="L270" s="931"/>
      <c r="M270" s="247"/>
      <c r="N270" s="247"/>
      <c r="O270" s="247"/>
      <c r="P270" s="247"/>
      <c r="Q270" s="247"/>
      <c r="R270" s="247"/>
      <c r="S270" s="247"/>
      <c r="T270" s="247"/>
      <c r="U270" s="247"/>
      <c r="V270" s="931"/>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row>
    <row r="271" spans="1:45" ht="12.75" customHeight="1">
      <c r="A271" s="247"/>
      <c r="B271" s="247"/>
      <c r="C271" s="247"/>
      <c r="D271" s="247"/>
      <c r="E271" s="247"/>
      <c r="F271" s="247"/>
      <c r="G271" s="247"/>
      <c r="H271" s="247"/>
      <c r="I271" s="247"/>
      <c r="J271" s="931"/>
      <c r="K271" s="931"/>
      <c r="L271" s="931"/>
      <c r="M271" s="247"/>
      <c r="N271" s="247"/>
      <c r="O271" s="247"/>
      <c r="P271" s="247"/>
      <c r="Q271" s="247"/>
      <c r="R271" s="247"/>
      <c r="S271" s="247"/>
      <c r="T271" s="247"/>
      <c r="U271" s="247"/>
      <c r="V271" s="931"/>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row>
    <row r="272" spans="1:45" ht="12.75" customHeight="1">
      <c r="A272" s="247"/>
      <c r="B272" s="247"/>
      <c r="C272" s="247"/>
      <c r="D272" s="247"/>
      <c r="E272" s="247"/>
      <c r="F272" s="247"/>
      <c r="G272" s="247"/>
      <c r="H272" s="247"/>
      <c r="I272" s="247"/>
      <c r="J272" s="931"/>
      <c r="K272" s="931"/>
      <c r="L272" s="931"/>
      <c r="M272" s="247"/>
      <c r="N272" s="247"/>
      <c r="O272" s="247"/>
      <c r="P272" s="247"/>
      <c r="Q272" s="247"/>
      <c r="R272" s="247"/>
      <c r="S272" s="247"/>
      <c r="T272" s="247"/>
      <c r="U272" s="247"/>
      <c r="V272" s="931"/>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row>
    <row r="273" spans="1:45" ht="12.75" customHeight="1">
      <c r="A273" s="247"/>
      <c r="B273" s="247"/>
      <c r="C273" s="247"/>
      <c r="D273" s="247"/>
      <c r="E273" s="247"/>
      <c r="F273" s="247"/>
      <c r="G273" s="247"/>
      <c r="H273" s="247"/>
      <c r="I273" s="247"/>
      <c r="J273" s="931"/>
      <c r="K273" s="931"/>
      <c r="L273" s="931"/>
      <c r="M273" s="247"/>
      <c r="N273" s="247"/>
      <c r="O273" s="247"/>
      <c r="P273" s="247"/>
      <c r="Q273" s="247"/>
      <c r="R273" s="247"/>
      <c r="S273" s="247"/>
      <c r="T273" s="247"/>
      <c r="U273" s="247"/>
      <c r="V273" s="931"/>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row>
    <row r="274" spans="1:45" ht="12.75" customHeight="1">
      <c r="A274" s="247"/>
      <c r="B274" s="247"/>
      <c r="C274" s="247"/>
      <c r="D274" s="247"/>
      <c r="E274" s="247"/>
      <c r="F274" s="247"/>
      <c r="G274" s="247"/>
      <c r="H274" s="247"/>
      <c r="I274" s="247"/>
      <c r="J274" s="931"/>
      <c r="K274" s="931"/>
      <c r="L274" s="931"/>
      <c r="M274" s="247"/>
      <c r="N274" s="247"/>
      <c r="O274" s="247"/>
      <c r="P274" s="247"/>
      <c r="Q274" s="247"/>
      <c r="R274" s="247"/>
      <c r="S274" s="247"/>
      <c r="T274" s="247"/>
      <c r="U274" s="247"/>
      <c r="V274" s="931"/>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row>
    <row r="275" spans="1:45" ht="12.75" customHeight="1">
      <c r="A275" s="247"/>
      <c r="B275" s="247"/>
      <c r="C275" s="247"/>
      <c r="D275" s="247"/>
      <c r="E275" s="247"/>
      <c r="F275" s="247"/>
      <c r="G275" s="247"/>
      <c r="H275" s="247"/>
      <c r="I275" s="247"/>
      <c r="J275" s="931"/>
      <c r="K275" s="931"/>
      <c r="L275" s="931"/>
      <c r="M275" s="247"/>
      <c r="N275" s="247"/>
      <c r="O275" s="247"/>
      <c r="P275" s="247"/>
      <c r="Q275" s="247"/>
      <c r="R275" s="247"/>
      <c r="S275" s="247"/>
      <c r="T275" s="247"/>
      <c r="U275" s="247"/>
      <c r="V275" s="931"/>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row>
    <row r="276" spans="1:45" ht="12.75" customHeight="1">
      <c r="A276" s="247"/>
      <c r="B276" s="247"/>
      <c r="C276" s="247"/>
      <c r="D276" s="247"/>
      <c r="E276" s="247"/>
      <c r="F276" s="247"/>
      <c r="G276" s="247"/>
      <c r="H276" s="247"/>
      <c r="I276" s="247"/>
      <c r="J276" s="931"/>
      <c r="K276" s="931"/>
      <c r="L276" s="931"/>
      <c r="M276" s="247"/>
      <c r="N276" s="247"/>
      <c r="O276" s="247"/>
      <c r="P276" s="247"/>
      <c r="Q276" s="247"/>
      <c r="R276" s="247"/>
      <c r="S276" s="247"/>
      <c r="T276" s="247"/>
      <c r="U276" s="247"/>
      <c r="V276" s="931"/>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row>
    <row r="277" spans="1:45" ht="12.75" customHeight="1">
      <c r="A277" s="247"/>
      <c r="B277" s="247"/>
      <c r="C277" s="247"/>
      <c r="D277" s="247"/>
      <c r="E277" s="247"/>
      <c r="F277" s="247"/>
      <c r="G277" s="247"/>
      <c r="H277" s="247"/>
      <c r="I277" s="247"/>
      <c r="J277" s="931"/>
      <c r="K277" s="931"/>
      <c r="L277" s="931"/>
      <c r="M277" s="247"/>
      <c r="N277" s="247"/>
      <c r="O277" s="247"/>
      <c r="P277" s="247"/>
      <c r="Q277" s="247"/>
      <c r="R277" s="247"/>
      <c r="S277" s="247"/>
      <c r="T277" s="247"/>
      <c r="U277" s="247"/>
      <c r="V277" s="931"/>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row>
    <row r="278" spans="1:45" ht="12.75" customHeight="1">
      <c r="A278" s="247"/>
      <c r="B278" s="247"/>
      <c r="C278" s="247"/>
      <c r="D278" s="247"/>
      <c r="E278" s="247"/>
      <c r="F278" s="247"/>
      <c r="G278" s="247"/>
      <c r="H278" s="247"/>
      <c r="I278" s="247"/>
      <c r="J278" s="931"/>
      <c r="K278" s="931"/>
      <c r="L278" s="931"/>
      <c r="M278" s="247"/>
      <c r="N278" s="247"/>
      <c r="O278" s="247"/>
      <c r="P278" s="247"/>
      <c r="Q278" s="247"/>
      <c r="R278" s="247"/>
      <c r="S278" s="247"/>
      <c r="T278" s="247"/>
      <c r="U278" s="247"/>
      <c r="V278" s="931"/>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row>
    <row r="279" spans="1:45" ht="12.75" customHeight="1">
      <c r="A279" s="247"/>
      <c r="B279" s="247"/>
      <c r="C279" s="247"/>
      <c r="D279" s="247"/>
      <c r="E279" s="247"/>
      <c r="F279" s="247"/>
      <c r="G279" s="247"/>
      <c r="H279" s="247"/>
      <c r="I279" s="247"/>
      <c r="J279" s="931"/>
      <c r="K279" s="931"/>
      <c r="L279" s="931"/>
      <c r="M279" s="247"/>
      <c r="N279" s="247"/>
      <c r="O279" s="247"/>
      <c r="P279" s="247"/>
      <c r="Q279" s="247"/>
      <c r="R279" s="247"/>
      <c r="S279" s="247"/>
      <c r="T279" s="247"/>
      <c r="U279" s="247"/>
      <c r="V279" s="931"/>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row>
    <row r="280" spans="1:45" ht="12.75" customHeight="1">
      <c r="A280" s="247"/>
      <c r="B280" s="247"/>
      <c r="C280" s="247"/>
      <c r="D280" s="247"/>
      <c r="E280" s="247"/>
      <c r="F280" s="247"/>
      <c r="G280" s="247"/>
      <c r="H280" s="247"/>
      <c r="I280" s="247"/>
      <c r="J280" s="931"/>
      <c r="K280" s="931"/>
      <c r="L280" s="931"/>
      <c r="M280" s="247"/>
      <c r="N280" s="247"/>
      <c r="O280" s="247"/>
      <c r="P280" s="247"/>
      <c r="Q280" s="247"/>
      <c r="R280" s="247"/>
      <c r="S280" s="247"/>
      <c r="T280" s="247"/>
      <c r="U280" s="247"/>
      <c r="V280" s="931"/>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row>
    <row r="281" spans="1:45" ht="12.75" customHeight="1">
      <c r="A281" s="247"/>
      <c r="B281" s="247"/>
      <c r="C281" s="247"/>
      <c r="D281" s="247"/>
      <c r="E281" s="247"/>
      <c r="F281" s="247"/>
      <c r="G281" s="247"/>
      <c r="H281" s="247"/>
      <c r="I281" s="247"/>
      <c r="J281" s="931"/>
      <c r="K281" s="931"/>
      <c r="L281" s="931"/>
      <c r="M281" s="247"/>
      <c r="N281" s="247"/>
      <c r="O281" s="247"/>
      <c r="P281" s="247"/>
      <c r="Q281" s="247"/>
      <c r="R281" s="247"/>
      <c r="S281" s="247"/>
      <c r="T281" s="247"/>
      <c r="U281" s="247"/>
      <c r="V281" s="931"/>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row>
    <row r="282" spans="1:45" ht="12.75" customHeight="1">
      <c r="A282" s="247"/>
      <c r="B282" s="247"/>
      <c r="C282" s="247"/>
      <c r="D282" s="247"/>
      <c r="E282" s="247"/>
      <c r="F282" s="247"/>
      <c r="G282" s="247"/>
      <c r="H282" s="247"/>
      <c r="I282" s="247"/>
      <c r="J282" s="931"/>
      <c r="K282" s="931"/>
      <c r="L282" s="931"/>
      <c r="M282" s="247"/>
      <c r="N282" s="247"/>
      <c r="O282" s="247"/>
      <c r="P282" s="247"/>
      <c r="Q282" s="247"/>
      <c r="R282" s="247"/>
      <c r="S282" s="247"/>
      <c r="T282" s="247"/>
      <c r="U282" s="247"/>
      <c r="V282" s="931"/>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row>
    <row r="283" spans="1:45" ht="12.75" customHeight="1">
      <c r="A283" s="247"/>
      <c r="B283" s="247"/>
      <c r="C283" s="247"/>
      <c r="D283" s="247"/>
      <c r="E283" s="247"/>
      <c r="F283" s="247"/>
      <c r="G283" s="247"/>
      <c r="H283" s="247"/>
      <c r="I283" s="247"/>
      <c r="J283" s="931"/>
      <c r="K283" s="931"/>
      <c r="L283" s="931"/>
      <c r="M283" s="247"/>
      <c r="N283" s="247"/>
      <c r="O283" s="247"/>
      <c r="P283" s="247"/>
      <c r="Q283" s="247"/>
      <c r="R283" s="247"/>
      <c r="S283" s="247"/>
      <c r="T283" s="247"/>
      <c r="U283" s="247"/>
      <c r="V283" s="931"/>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row>
    <row r="284" spans="1:45" ht="12.75" customHeight="1">
      <c r="A284" s="247"/>
      <c r="B284" s="247"/>
      <c r="C284" s="247"/>
      <c r="D284" s="247"/>
      <c r="E284" s="247"/>
      <c r="F284" s="247"/>
      <c r="G284" s="247"/>
      <c r="H284" s="247"/>
      <c r="I284" s="247"/>
      <c r="J284" s="931"/>
      <c r="K284" s="931"/>
      <c r="L284" s="931"/>
      <c r="M284" s="247"/>
      <c r="N284" s="247"/>
      <c r="O284" s="247"/>
      <c r="P284" s="247"/>
      <c r="Q284" s="247"/>
      <c r="R284" s="247"/>
      <c r="S284" s="247"/>
      <c r="T284" s="247"/>
      <c r="U284" s="247"/>
      <c r="V284" s="931"/>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row>
    <row r="285" spans="1:45" ht="12.75" customHeight="1">
      <c r="A285" s="247"/>
      <c r="B285" s="247"/>
      <c r="C285" s="247"/>
      <c r="D285" s="247"/>
      <c r="E285" s="247"/>
      <c r="F285" s="247"/>
      <c r="G285" s="247"/>
      <c r="H285" s="247"/>
      <c r="I285" s="247"/>
      <c r="J285" s="931"/>
      <c r="K285" s="931"/>
      <c r="L285" s="931"/>
      <c r="M285" s="247"/>
      <c r="N285" s="247"/>
      <c r="O285" s="247"/>
      <c r="P285" s="247"/>
      <c r="Q285" s="247"/>
      <c r="R285" s="247"/>
      <c r="S285" s="247"/>
      <c r="T285" s="247"/>
      <c r="U285" s="247"/>
      <c r="V285" s="931"/>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row>
    <row r="286" spans="1:45" ht="12.75" customHeight="1">
      <c r="A286" s="247"/>
      <c r="B286" s="247"/>
      <c r="C286" s="247"/>
      <c r="D286" s="247"/>
      <c r="E286" s="247"/>
      <c r="F286" s="247"/>
      <c r="G286" s="247"/>
      <c r="H286" s="247"/>
      <c r="I286" s="247"/>
      <c r="J286" s="931"/>
      <c r="K286" s="931"/>
      <c r="L286" s="931"/>
      <c r="M286" s="247"/>
      <c r="N286" s="247"/>
      <c r="O286" s="247"/>
      <c r="P286" s="247"/>
      <c r="Q286" s="247"/>
      <c r="R286" s="247"/>
      <c r="S286" s="247"/>
      <c r="T286" s="247"/>
      <c r="U286" s="247"/>
      <c r="V286" s="931"/>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row>
    <row r="287" spans="1:45" ht="12.75" customHeight="1">
      <c r="A287" s="247"/>
      <c r="B287" s="247"/>
      <c r="C287" s="247"/>
      <c r="D287" s="247"/>
      <c r="E287" s="247"/>
      <c r="F287" s="247"/>
      <c r="G287" s="247"/>
      <c r="H287" s="247"/>
      <c r="I287" s="247"/>
      <c r="J287" s="931"/>
      <c r="K287" s="931"/>
      <c r="L287" s="931"/>
      <c r="M287" s="247"/>
      <c r="N287" s="247"/>
      <c r="O287" s="247"/>
      <c r="P287" s="247"/>
      <c r="Q287" s="247"/>
      <c r="R287" s="247"/>
      <c r="S287" s="247"/>
      <c r="T287" s="247"/>
      <c r="U287" s="247"/>
      <c r="V287" s="931"/>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row>
    <row r="288" spans="1:45" ht="12.75" customHeight="1">
      <c r="A288" s="247"/>
      <c r="B288" s="247"/>
      <c r="C288" s="247"/>
      <c r="D288" s="247"/>
      <c r="E288" s="247"/>
      <c r="F288" s="247"/>
      <c r="G288" s="247"/>
      <c r="H288" s="247"/>
      <c r="I288" s="247"/>
      <c r="J288" s="931"/>
      <c r="K288" s="931"/>
      <c r="L288" s="931"/>
      <c r="M288" s="247"/>
      <c r="N288" s="247"/>
      <c r="O288" s="247"/>
      <c r="P288" s="247"/>
      <c r="Q288" s="247"/>
      <c r="R288" s="247"/>
      <c r="S288" s="247"/>
      <c r="T288" s="247"/>
      <c r="U288" s="247"/>
      <c r="V288" s="931"/>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row>
    <row r="289" spans="1:45" ht="12.75" customHeight="1">
      <c r="A289" s="247"/>
      <c r="B289" s="247"/>
      <c r="C289" s="247"/>
      <c r="D289" s="247"/>
      <c r="E289" s="247"/>
      <c r="F289" s="247"/>
      <c r="G289" s="247"/>
      <c r="H289" s="247"/>
      <c r="I289" s="247"/>
      <c r="J289" s="931"/>
      <c r="K289" s="931"/>
      <c r="L289" s="931"/>
      <c r="M289" s="247"/>
      <c r="N289" s="247"/>
      <c r="O289" s="247"/>
      <c r="P289" s="247"/>
      <c r="Q289" s="247"/>
      <c r="R289" s="247"/>
      <c r="S289" s="247"/>
      <c r="T289" s="247"/>
      <c r="U289" s="247"/>
      <c r="V289" s="931"/>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row>
    <row r="290" spans="1:45" ht="12.75" customHeight="1">
      <c r="A290" s="247"/>
      <c r="B290" s="247"/>
      <c r="C290" s="247"/>
      <c r="D290" s="247"/>
      <c r="E290" s="247"/>
      <c r="F290" s="247"/>
      <c r="G290" s="247"/>
      <c r="H290" s="247"/>
      <c r="I290" s="247"/>
      <c r="J290" s="931"/>
      <c r="K290" s="931"/>
      <c r="L290" s="931"/>
      <c r="M290" s="247"/>
      <c r="N290" s="247"/>
      <c r="O290" s="247"/>
      <c r="P290" s="247"/>
      <c r="Q290" s="247"/>
      <c r="R290" s="247"/>
      <c r="S290" s="247"/>
      <c r="T290" s="247"/>
      <c r="U290" s="247"/>
      <c r="V290" s="931"/>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row>
    <row r="291" spans="1:45" ht="12.75" customHeight="1">
      <c r="A291" s="247"/>
      <c r="B291" s="247"/>
      <c r="C291" s="247"/>
      <c r="D291" s="247"/>
      <c r="E291" s="247"/>
      <c r="F291" s="247"/>
      <c r="G291" s="247"/>
      <c r="H291" s="247"/>
      <c r="I291" s="247"/>
      <c r="J291" s="931"/>
      <c r="K291" s="931"/>
      <c r="L291" s="931"/>
      <c r="M291" s="247"/>
      <c r="N291" s="247"/>
      <c r="O291" s="247"/>
      <c r="P291" s="247"/>
      <c r="Q291" s="247"/>
      <c r="R291" s="247"/>
      <c r="S291" s="247"/>
      <c r="T291" s="247"/>
      <c r="U291" s="247"/>
      <c r="V291" s="931"/>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row>
    <row r="292" spans="1:45" ht="12.75" customHeight="1">
      <c r="A292" s="247"/>
      <c r="B292" s="247"/>
      <c r="C292" s="247"/>
      <c r="D292" s="247"/>
      <c r="E292" s="247"/>
      <c r="F292" s="247"/>
      <c r="G292" s="247"/>
      <c r="H292" s="247"/>
      <c r="I292" s="247"/>
      <c r="J292" s="931"/>
      <c r="K292" s="931"/>
      <c r="L292" s="931"/>
      <c r="M292" s="247"/>
      <c r="N292" s="247"/>
      <c r="O292" s="247"/>
      <c r="P292" s="247"/>
      <c r="Q292" s="247"/>
      <c r="R292" s="247"/>
      <c r="S292" s="247"/>
      <c r="T292" s="247"/>
      <c r="U292" s="247"/>
      <c r="V292" s="931"/>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row>
    <row r="293" spans="1:45" ht="12.75" customHeight="1">
      <c r="A293" s="247"/>
      <c r="B293" s="247"/>
      <c r="C293" s="247"/>
      <c r="D293" s="247"/>
      <c r="E293" s="247"/>
      <c r="F293" s="247"/>
      <c r="G293" s="247"/>
      <c r="H293" s="247"/>
      <c r="I293" s="247"/>
      <c r="J293" s="931"/>
      <c r="K293" s="931"/>
      <c r="L293" s="931"/>
      <c r="M293" s="247"/>
      <c r="N293" s="247"/>
      <c r="O293" s="247"/>
      <c r="P293" s="247"/>
      <c r="Q293" s="247"/>
      <c r="R293" s="247"/>
      <c r="S293" s="247"/>
      <c r="T293" s="247"/>
      <c r="U293" s="247"/>
      <c r="V293" s="931"/>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row>
    <row r="294" spans="1:45" ht="12.75" customHeight="1">
      <c r="A294" s="247"/>
      <c r="B294" s="247"/>
      <c r="C294" s="247"/>
      <c r="D294" s="247"/>
      <c r="E294" s="247"/>
      <c r="F294" s="247"/>
      <c r="G294" s="247"/>
      <c r="H294" s="247"/>
      <c r="I294" s="247"/>
      <c r="J294" s="931"/>
      <c r="K294" s="931"/>
      <c r="L294" s="931"/>
      <c r="M294" s="247"/>
      <c r="N294" s="247"/>
      <c r="O294" s="247"/>
      <c r="P294" s="247"/>
      <c r="Q294" s="247"/>
      <c r="R294" s="247"/>
      <c r="S294" s="247"/>
      <c r="T294" s="247"/>
      <c r="U294" s="247"/>
      <c r="V294" s="931"/>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row>
    <row r="295" spans="1:45" ht="12.75" customHeight="1">
      <c r="A295" s="247"/>
      <c r="B295" s="247"/>
      <c r="C295" s="247"/>
      <c r="D295" s="247"/>
      <c r="E295" s="247"/>
      <c r="F295" s="247"/>
      <c r="G295" s="247"/>
      <c r="H295" s="247"/>
      <c r="I295" s="247"/>
      <c r="J295" s="931"/>
      <c r="K295" s="931"/>
      <c r="L295" s="931"/>
      <c r="M295" s="247"/>
      <c r="N295" s="247"/>
      <c r="O295" s="247"/>
      <c r="P295" s="247"/>
      <c r="Q295" s="247"/>
      <c r="R295" s="247"/>
      <c r="S295" s="247"/>
      <c r="T295" s="247"/>
      <c r="U295" s="247"/>
      <c r="V295" s="931"/>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row>
    <row r="296" spans="1:45" ht="12.75" customHeight="1">
      <c r="A296" s="247"/>
      <c r="B296" s="247"/>
      <c r="C296" s="247"/>
      <c r="D296" s="247"/>
      <c r="E296" s="247"/>
      <c r="F296" s="247"/>
      <c r="G296" s="247"/>
      <c r="H296" s="247"/>
      <c r="I296" s="247"/>
      <c r="J296" s="931"/>
      <c r="K296" s="931"/>
      <c r="L296" s="931"/>
      <c r="M296" s="247"/>
      <c r="N296" s="247"/>
      <c r="O296" s="247"/>
      <c r="P296" s="247"/>
      <c r="Q296" s="247"/>
      <c r="R296" s="247"/>
      <c r="S296" s="247"/>
      <c r="T296" s="247"/>
      <c r="U296" s="247"/>
      <c r="V296" s="931"/>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row>
    <row r="297" spans="1:45" ht="12.75" customHeight="1">
      <c r="A297" s="247"/>
      <c r="B297" s="247"/>
      <c r="C297" s="247"/>
      <c r="D297" s="247"/>
      <c r="E297" s="247"/>
      <c r="F297" s="247"/>
      <c r="G297" s="247"/>
      <c r="H297" s="247"/>
      <c r="I297" s="247"/>
      <c r="J297" s="931"/>
      <c r="K297" s="931"/>
      <c r="L297" s="931"/>
      <c r="M297" s="247"/>
      <c r="N297" s="247"/>
      <c r="O297" s="247"/>
      <c r="P297" s="247"/>
      <c r="Q297" s="247"/>
      <c r="R297" s="247"/>
      <c r="S297" s="247"/>
      <c r="T297" s="247"/>
      <c r="U297" s="247"/>
      <c r="V297" s="931"/>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row>
    <row r="298" spans="1:45" ht="12.75" customHeight="1">
      <c r="A298" s="247"/>
      <c r="B298" s="247"/>
      <c r="C298" s="247"/>
      <c r="D298" s="247"/>
      <c r="E298" s="247"/>
      <c r="F298" s="247"/>
      <c r="G298" s="247"/>
      <c r="H298" s="247"/>
      <c r="I298" s="247"/>
      <c r="J298" s="931"/>
      <c r="K298" s="931"/>
      <c r="L298" s="931"/>
      <c r="M298" s="247"/>
      <c r="N298" s="247"/>
      <c r="O298" s="247"/>
      <c r="P298" s="247"/>
      <c r="Q298" s="247"/>
      <c r="R298" s="247"/>
      <c r="S298" s="247"/>
      <c r="T298" s="247"/>
      <c r="U298" s="247"/>
      <c r="V298" s="931"/>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row>
    <row r="299" spans="1:45" ht="12.75" customHeight="1">
      <c r="A299" s="247"/>
      <c r="B299" s="247"/>
      <c r="C299" s="247"/>
      <c r="D299" s="247"/>
      <c r="E299" s="247"/>
      <c r="F299" s="247"/>
      <c r="G299" s="247"/>
      <c r="H299" s="247"/>
      <c r="I299" s="247"/>
      <c r="J299" s="931"/>
      <c r="K299" s="931"/>
      <c r="L299" s="931"/>
      <c r="M299" s="247"/>
      <c r="N299" s="247"/>
      <c r="O299" s="247"/>
      <c r="P299" s="247"/>
      <c r="Q299" s="247"/>
      <c r="R299" s="247"/>
      <c r="S299" s="247"/>
      <c r="T299" s="247"/>
      <c r="U299" s="247"/>
      <c r="V299" s="931"/>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row>
    <row r="300" spans="1:45" ht="12.75" customHeight="1">
      <c r="A300" s="247"/>
      <c r="B300" s="247"/>
      <c r="C300" s="247"/>
      <c r="D300" s="247"/>
      <c r="E300" s="247"/>
      <c r="F300" s="247"/>
      <c r="G300" s="247"/>
      <c r="H300" s="247"/>
      <c r="I300" s="247"/>
      <c r="J300" s="931"/>
      <c r="K300" s="931"/>
      <c r="L300" s="931"/>
      <c r="M300" s="247"/>
      <c r="N300" s="247"/>
      <c r="O300" s="247"/>
      <c r="P300" s="247"/>
      <c r="Q300" s="247"/>
      <c r="R300" s="247"/>
      <c r="S300" s="247"/>
      <c r="T300" s="247"/>
      <c r="U300" s="247"/>
      <c r="V300" s="931"/>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row>
    <row r="301" spans="1:45" ht="12.75" customHeight="1">
      <c r="A301" s="247"/>
      <c r="B301" s="247"/>
      <c r="C301" s="247"/>
      <c r="D301" s="247"/>
      <c r="E301" s="247"/>
      <c r="F301" s="247"/>
      <c r="G301" s="247"/>
      <c r="H301" s="247"/>
      <c r="I301" s="247"/>
      <c r="J301" s="931"/>
      <c r="K301" s="931"/>
      <c r="L301" s="931"/>
      <c r="M301" s="247"/>
      <c r="N301" s="247"/>
      <c r="O301" s="247"/>
      <c r="P301" s="247"/>
      <c r="Q301" s="247"/>
      <c r="R301" s="247"/>
      <c r="S301" s="247"/>
      <c r="T301" s="247"/>
      <c r="U301" s="247"/>
      <c r="V301" s="931"/>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row>
    <row r="302" spans="1:45" ht="12.75" customHeight="1">
      <c r="A302" s="247"/>
      <c r="B302" s="247"/>
      <c r="C302" s="247"/>
      <c r="D302" s="247"/>
      <c r="E302" s="247"/>
      <c r="F302" s="247"/>
      <c r="G302" s="247"/>
      <c r="H302" s="247"/>
      <c r="I302" s="247"/>
      <c r="J302" s="931"/>
      <c r="K302" s="931"/>
      <c r="L302" s="931"/>
      <c r="M302" s="247"/>
      <c r="N302" s="247"/>
      <c r="O302" s="247"/>
      <c r="P302" s="247"/>
      <c r="Q302" s="247"/>
      <c r="R302" s="247"/>
      <c r="S302" s="247"/>
      <c r="T302" s="247"/>
      <c r="U302" s="247"/>
      <c r="V302" s="931"/>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row>
    <row r="303" spans="1:45" ht="12.75" customHeight="1">
      <c r="A303" s="247"/>
      <c r="B303" s="247"/>
      <c r="C303" s="247"/>
      <c r="D303" s="247"/>
      <c r="E303" s="247"/>
      <c r="F303" s="247"/>
      <c r="G303" s="247"/>
      <c r="H303" s="247"/>
      <c r="I303" s="247"/>
      <c r="J303" s="931"/>
      <c r="K303" s="931"/>
      <c r="L303" s="931"/>
      <c r="M303" s="247"/>
      <c r="N303" s="247"/>
      <c r="O303" s="247"/>
      <c r="P303" s="247"/>
      <c r="Q303" s="247"/>
      <c r="R303" s="247"/>
      <c r="S303" s="247"/>
      <c r="T303" s="247"/>
      <c r="U303" s="247"/>
      <c r="V303" s="931"/>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row>
    <row r="304" spans="1:45" ht="12.75" customHeight="1">
      <c r="A304" s="247"/>
      <c r="B304" s="247"/>
      <c r="C304" s="247"/>
      <c r="D304" s="247"/>
      <c r="E304" s="247"/>
      <c r="F304" s="247"/>
      <c r="G304" s="247"/>
      <c r="H304" s="247"/>
      <c r="I304" s="247"/>
      <c r="J304" s="931"/>
      <c r="K304" s="931"/>
      <c r="L304" s="931"/>
      <c r="M304" s="247"/>
      <c r="N304" s="247"/>
      <c r="O304" s="247"/>
      <c r="P304" s="247"/>
      <c r="Q304" s="247"/>
      <c r="R304" s="247"/>
      <c r="S304" s="247"/>
      <c r="T304" s="247"/>
      <c r="U304" s="247"/>
      <c r="V304" s="931"/>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row>
    <row r="305" spans="1:45" ht="12.75" customHeight="1">
      <c r="A305" s="247"/>
      <c r="B305" s="247"/>
      <c r="C305" s="247"/>
      <c r="D305" s="247"/>
      <c r="E305" s="247"/>
      <c r="F305" s="247"/>
      <c r="G305" s="247"/>
      <c r="H305" s="247"/>
      <c r="I305" s="247"/>
      <c r="J305" s="931"/>
      <c r="K305" s="931"/>
      <c r="L305" s="931"/>
      <c r="M305" s="247"/>
      <c r="N305" s="247"/>
      <c r="O305" s="247"/>
      <c r="P305" s="247"/>
      <c r="Q305" s="247"/>
      <c r="R305" s="247"/>
      <c r="S305" s="247"/>
      <c r="T305" s="247"/>
      <c r="U305" s="247"/>
      <c r="V305" s="931"/>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row>
    <row r="306" spans="1:45" ht="12.75" customHeight="1">
      <c r="A306" s="247"/>
      <c r="B306" s="247"/>
      <c r="C306" s="247"/>
      <c r="D306" s="247"/>
      <c r="E306" s="247"/>
      <c r="F306" s="247"/>
      <c r="G306" s="247"/>
      <c r="H306" s="247"/>
      <c r="I306" s="247"/>
      <c r="J306" s="931"/>
      <c r="K306" s="931"/>
      <c r="L306" s="931"/>
      <c r="M306" s="247"/>
      <c r="N306" s="247"/>
      <c r="O306" s="247"/>
      <c r="P306" s="247"/>
      <c r="Q306" s="247"/>
      <c r="R306" s="247"/>
      <c r="S306" s="247"/>
      <c r="T306" s="247"/>
      <c r="U306" s="247"/>
      <c r="V306" s="931"/>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row>
    <row r="307" spans="1:45" ht="12.75" customHeight="1">
      <c r="A307" s="247"/>
      <c r="B307" s="247"/>
      <c r="C307" s="247"/>
      <c r="D307" s="247"/>
      <c r="E307" s="247"/>
      <c r="F307" s="247"/>
      <c r="G307" s="247"/>
      <c r="H307" s="247"/>
      <c r="I307" s="247"/>
      <c r="J307" s="931"/>
      <c r="K307" s="931"/>
      <c r="L307" s="931"/>
      <c r="M307" s="247"/>
      <c r="N307" s="247"/>
      <c r="O307" s="247"/>
      <c r="P307" s="247"/>
      <c r="Q307" s="247"/>
      <c r="R307" s="247"/>
      <c r="S307" s="247"/>
      <c r="T307" s="247"/>
      <c r="U307" s="247"/>
      <c r="V307" s="931"/>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row>
    <row r="308" spans="1:45" ht="12.75" customHeight="1">
      <c r="A308" s="247"/>
      <c r="B308" s="247"/>
      <c r="C308" s="247"/>
      <c r="D308" s="247"/>
      <c r="E308" s="247"/>
      <c r="F308" s="247"/>
      <c r="G308" s="247"/>
      <c r="H308" s="247"/>
      <c r="I308" s="247"/>
      <c r="J308" s="931"/>
      <c r="K308" s="931"/>
      <c r="L308" s="931"/>
      <c r="M308" s="247"/>
      <c r="N308" s="247"/>
      <c r="O308" s="247"/>
      <c r="P308" s="247"/>
      <c r="Q308" s="247"/>
      <c r="R308" s="247"/>
      <c r="S308" s="247"/>
      <c r="T308" s="247"/>
      <c r="U308" s="247"/>
      <c r="V308" s="931"/>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row>
    <row r="309" spans="1:45" ht="12.75" customHeight="1">
      <c r="A309" s="247"/>
      <c r="B309" s="247"/>
      <c r="C309" s="247"/>
      <c r="D309" s="247"/>
      <c r="E309" s="247"/>
      <c r="F309" s="247"/>
      <c r="G309" s="247"/>
      <c r="H309" s="247"/>
      <c r="I309" s="247"/>
      <c r="J309" s="931"/>
      <c r="K309" s="931"/>
      <c r="L309" s="931"/>
      <c r="M309" s="247"/>
      <c r="N309" s="247"/>
      <c r="O309" s="247"/>
      <c r="P309" s="247"/>
      <c r="Q309" s="247"/>
      <c r="R309" s="247"/>
      <c r="S309" s="247"/>
      <c r="T309" s="247"/>
      <c r="U309" s="247"/>
      <c r="V309" s="931"/>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row>
    <row r="310" spans="1:45" ht="12.75" customHeight="1">
      <c r="A310" s="247"/>
      <c r="B310" s="247"/>
      <c r="C310" s="247"/>
      <c r="D310" s="247"/>
      <c r="E310" s="247"/>
      <c r="F310" s="247"/>
      <c r="G310" s="247"/>
      <c r="H310" s="247"/>
      <c r="I310" s="247"/>
      <c r="J310" s="931"/>
      <c r="K310" s="931"/>
      <c r="L310" s="931"/>
      <c r="M310" s="247"/>
      <c r="N310" s="247"/>
      <c r="O310" s="247"/>
      <c r="P310" s="247"/>
      <c r="Q310" s="247"/>
      <c r="R310" s="247"/>
      <c r="S310" s="247"/>
      <c r="T310" s="247"/>
      <c r="U310" s="247"/>
      <c r="V310" s="931"/>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row>
    <row r="311" spans="1:45" ht="12.75" customHeight="1">
      <c r="A311" s="247"/>
      <c r="B311" s="247"/>
      <c r="C311" s="247"/>
      <c r="D311" s="247"/>
      <c r="E311" s="247"/>
      <c r="F311" s="247"/>
      <c r="G311" s="247"/>
      <c r="H311" s="247"/>
      <c r="I311" s="247"/>
      <c r="J311" s="931"/>
      <c r="K311" s="931"/>
      <c r="L311" s="931"/>
      <c r="M311" s="247"/>
      <c r="N311" s="247"/>
      <c r="O311" s="247"/>
      <c r="P311" s="247"/>
      <c r="Q311" s="247"/>
      <c r="R311" s="247"/>
      <c r="S311" s="247"/>
      <c r="T311" s="247"/>
      <c r="U311" s="247"/>
      <c r="V311" s="931"/>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row>
    <row r="312" spans="1:45" ht="12.75" customHeight="1">
      <c r="A312" s="247"/>
      <c r="B312" s="247"/>
      <c r="C312" s="247"/>
      <c r="D312" s="247"/>
      <c r="E312" s="247"/>
      <c r="F312" s="247"/>
      <c r="G312" s="247"/>
      <c r="H312" s="247"/>
      <c r="I312" s="247"/>
      <c r="J312" s="931"/>
      <c r="K312" s="931"/>
      <c r="L312" s="931"/>
      <c r="M312" s="247"/>
      <c r="N312" s="247"/>
      <c r="O312" s="247"/>
      <c r="P312" s="247"/>
      <c r="Q312" s="247"/>
      <c r="R312" s="247"/>
      <c r="S312" s="247"/>
      <c r="T312" s="247"/>
      <c r="U312" s="247"/>
      <c r="V312" s="931"/>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row>
    <row r="313" spans="1:45" ht="12.75" customHeight="1">
      <c r="A313" s="247"/>
      <c r="B313" s="247"/>
      <c r="C313" s="247"/>
      <c r="D313" s="247"/>
      <c r="E313" s="247"/>
      <c r="F313" s="247"/>
      <c r="G313" s="247"/>
      <c r="H313" s="247"/>
      <c r="I313" s="247"/>
      <c r="J313" s="931"/>
      <c r="K313" s="931"/>
      <c r="L313" s="931"/>
      <c r="M313" s="247"/>
      <c r="N313" s="247"/>
      <c r="O313" s="247"/>
      <c r="P313" s="247"/>
      <c r="Q313" s="247"/>
      <c r="R313" s="247"/>
      <c r="S313" s="247"/>
      <c r="T313" s="247"/>
      <c r="U313" s="247"/>
      <c r="V313" s="931"/>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row>
    <row r="314" spans="1:45" ht="12.75" customHeight="1">
      <c r="A314" s="247"/>
      <c r="B314" s="247"/>
      <c r="C314" s="247"/>
      <c r="D314" s="247"/>
      <c r="E314" s="247"/>
      <c r="F314" s="247"/>
      <c r="G314" s="247"/>
      <c r="H314" s="247"/>
      <c r="I314" s="247"/>
      <c r="J314" s="931"/>
      <c r="K314" s="931"/>
      <c r="L314" s="931"/>
      <c r="M314" s="247"/>
      <c r="N314" s="247"/>
      <c r="O314" s="247"/>
      <c r="P314" s="247"/>
      <c r="Q314" s="247"/>
      <c r="R314" s="247"/>
      <c r="S314" s="247"/>
      <c r="T314" s="247"/>
      <c r="U314" s="247"/>
      <c r="V314" s="931"/>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row>
    <row r="315" spans="1:45" ht="12.75" customHeight="1">
      <c r="A315" s="247"/>
      <c r="B315" s="247"/>
      <c r="C315" s="247"/>
      <c r="D315" s="247"/>
      <c r="E315" s="247"/>
      <c r="F315" s="247"/>
      <c r="G315" s="247"/>
      <c r="H315" s="247"/>
      <c r="I315" s="247"/>
      <c r="J315" s="931"/>
      <c r="K315" s="931"/>
      <c r="L315" s="931"/>
      <c r="M315" s="247"/>
      <c r="N315" s="247"/>
      <c r="O315" s="247"/>
      <c r="P315" s="247"/>
      <c r="Q315" s="247"/>
      <c r="R315" s="247"/>
      <c r="S315" s="247"/>
      <c r="T315" s="247"/>
      <c r="U315" s="247"/>
      <c r="V315" s="931"/>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row>
    <row r="316" spans="1:45" ht="12.75" customHeight="1">
      <c r="A316" s="247"/>
      <c r="B316" s="247"/>
      <c r="C316" s="247"/>
      <c r="D316" s="247"/>
      <c r="E316" s="247"/>
      <c r="F316" s="247"/>
      <c r="G316" s="247"/>
      <c r="H316" s="247"/>
      <c r="I316" s="247"/>
      <c r="J316" s="931"/>
      <c r="K316" s="931"/>
      <c r="L316" s="931"/>
      <c r="M316" s="247"/>
      <c r="N316" s="247"/>
      <c r="O316" s="247"/>
      <c r="P316" s="247"/>
      <c r="Q316" s="247"/>
      <c r="R316" s="247"/>
      <c r="S316" s="247"/>
      <c r="T316" s="247"/>
      <c r="U316" s="247"/>
      <c r="V316" s="931"/>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row>
    <row r="317" spans="1:45" ht="12.75" customHeight="1">
      <c r="A317" s="247"/>
      <c r="B317" s="247"/>
      <c r="C317" s="247"/>
      <c r="D317" s="247"/>
      <c r="E317" s="247"/>
      <c r="F317" s="247"/>
      <c r="G317" s="247"/>
      <c r="H317" s="247"/>
      <c r="I317" s="247"/>
      <c r="J317" s="931"/>
      <c r="K317" s="931"/>
      <c r="L317" s="931"/>
      <c r="M317" s="247"/>
      <c r="N317" s="247"/>
      <c r="O317" s="247"/>
      <c r="P317" s="247"/>
      <c r="Q317" s="247"/>
      <c r="R317" s="247"/>
      <c r="S317" s="247"/>
      <c r="T317" s="247"/>
      <c r="U317" s="247"/>
      <c r="V317" s="931"/>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row>
    <row r="318" spans="1:45" ht="12.75" customHeight="1">
      <c r="A318" s="247"/>
      <c r="B318" s="247"/>
      <c r="C318" s="247"/>
      <c r="D318" s="247"/>
      <c r="E318" s="247"/>
      <c r="F318" s="247"/>
      <c r="G318" s="247"/>
      <c r="H318" s="247"/>
      <c r="I318" s="247"/>
      <c r="J318" s="931"/>
      <c r="K318" s="931"/>
      <c r="L318" s="931"/>
      <c r="M318" s="247"/>
      <c r="N318" s="247"/>
      <c r="O318" s="247"/>
      <c r="P318" s="247"/>
      <c r="Q318" s="247"/>
      <c r="R318" s="247"/>
      <c r="S318" s="247"/>
      <c r="T318" s="247"/>
      <c r="U318" s="247"/>
      <c r="V318" s="931"/>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row>
    <row r="319" spans="1:45" ht="12.75" customHeight="1">
      <c r="A319" s="247"/>
      <c r="B319" s="247"/>
      <c r="C319" s="247"/>
      <c r="D319" s="247"/>
      <c r="E319" s="247"/>
      <c r="F319" s="247"/>
      <c r="G319" s="247"/>
      <c r="H319" s="247"/>
      <c r="I319" s="247"/>
      <c r="J319" s="931"/>
      <c r="K319" s="931"/>
      <c r="L319" s="931"/>
      <c r="M319" s="247"/>
      <c r="N319" s="247"/>
      <c r="O319" s="247"/>
      <c r="P319" s="247"/>
      <c r="Q319" s="247"/>
      <c r="R319" s="247"/>
      <c r="S319" s="247"/>
      <c r="T319" s="247"/>
      <c r="U319" s="247"/>
      <c r="V319" s="931"/>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row>
    <row r="320" spans="1:45" ht="12.75" customHeight="1">
      <c r="A320" s="247"/>
      <c r="B320" s="247"/>
      <c r="C320" s="247"/>
      <c r="D320" s="247"/>
      <c r="E320" s="247"/>
      <c r="F320" s="247"/>
      <c r="G320" s="247"/>
      <c r="H320" s="247"/>
      <c r="I320" s="247"/>
      <c r="J320" s="931"/>
      <c r="K320" s="931"/>
      <c r="L320" s="931"/>
      <c r="M320" s="247"/>
      <c r="N320" s="247"/>
      <c r="O320" s="247"/>
      <c r="P320" s="247"/>
      <c r="Q320" s="247"/>
      <c r="R320" s="247"/>
      <c r="S320" s="247"/>
      <c r="T320" s="247"/>
      <c r="U320" s="247"/>
      <c r="V320" s="931"/>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row>
    <row r="321" spans="1:45" ht="12.75" customHeight="1">
      <c r="A321" s="247"/>
      <c r="B321" s="247"/>
      <c r="C321" s="247"/>
      <c r="D321" s="247"/>
      <c r="E321" s="247"/>
      <c r="F321" s="247"/>
      <c r="G321" s="247"/>
      <c r="H321" s="247"/>
      <c r="I321" s="247"/>
      <c r="J321" s="931"/>
      <c r="K321" s="931"/>
      <c r="L321" s="931"/>
      <c r="M321" s="247"/>
      <c r="N321" s="247"/>
      <c r="O321" s="247"/>
      <c r="P321" s="247"/>
      <c r="Q321" s="247"/>
      <c r="R321" s="247"/>
      <c r="S321" s="247"/>
      <c r="T321" s="247"/>
      <c r="U321" s="247"/>
      <c r="V321" s="931"/>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row>
    <row r="322" spans="1:45" ht="12.75" customHeight="1">
      <c r="A322" s="247"/>
      <c r="B322" s="247"/>
      <c r="C322" s="247"/>
      <c r="D322" s="247"/>
      <c r="E322" s="247"/>
      <c r="F322" s="247"/>
      <c r="G322" s="247"/>
      <c r="H322" s="247"/>
      <c r="I322" s="247"/>
      <c r="J322" s="931"/>
      <c r="K322" s="931"/>
      <c r="L322" s="931"/>
      <c r="M322" s="247"/>
      <c r="N322" s="247"/>
      <c r="O322" s="247"/>
      <c r="P322" s="247"/>
      <c r="Q322" s="247"/>
      <c r="R322" s="247"/>
      <c r="S322" s="247"/>
      <c r="T322" s="247"/>
      <c r="U322" s="247"/>
      <c r="V322" s="931"/>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row>
    <row r="323" spans="1:45" ht="12.75" customHeight="1">
      <c r="A323" s="247"/>
      <c r="B323" s="247"/>
      <c r="C323" s="247"/>
      <c r="D323" s="247"/>
      <c r="E323" s="247"/>
      <c r="F323" s="247"/>
      <c r="G323" s="247"/>
      <c r="H323" s="247"/>
      <c r="I323" s="247"/>
      <c r="J323" s="931"/>
      <c r="K323" s="931"/>
      <c r="L323" s="931"/>
      <c r="M323" s="247"/>
      <c r="N323" s="247"/>
      <c r="O323" s="247"/>
      <c r="P323" s="247"/>
      <c r="Q323" s="247"/>
      <c r="R323" s="247"/>
      <c r="S323" s="247"/>
      <c r="T323" s="247"/>
      <c r="U323" s="247"/>
      <c r="V323" s="931"/>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row>
    <row r="324" spans="1:45" ht="12.75" customHeight="1">
      <c r="A324" s="247"/>
      <c r="B324" s="247"/>
      <c r="C324" s="247"/>
      <c r="D324" s="247"/>
      <c r="E324" s="247"/>
      <c r="F324" s="247"/>
      <c r="G324" s="247"/>
      <c r="H324" s="247"/>
      <c r="I324" s="247"/>
      <c r="J324" s="931"/>
      <c r="K324" s="931"/>
      <c r="L324" s="931"/>
      <c r="M324" s="247"/>
      <c r="N324" s="247"/>
      <c r="O324" s="247"/>
      <c r="P324" s="247"/>
      <c r="Q324" s="247"/>
      <c r="R324" s="247"/>
      <c r="S324" s="247"/>
      <c r="T324" s="247"/>
      <c r="U324" s="247"/>
      <c r="V324" s="931"/>
      <c r="W324" s="247"/>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row>
    <row r="325" spans="1:45" ht="12.75" customHeight="1">
      <c r="A325" s="247"/>
      <c r="B325" s="247"/>
      <c r="C325" s="247"/>
      <c r="D325" s="247"/>
      <c r="E325" s="247"/>
      <c r="F325" s="247"/>
      <c r="G325" s="247"/>
      <c r="H325" s="247"/>
      <c r="I325" s="247"/>
      <c r="J325" s="931"/>
      <c r="K325" s="931"/>
      <c r="L325" s="931"/>
      <c r="M325" s="247"/>
      <c r="N325" s="247"/>
      <c r="O325" s="247"/>
      <c r="P325" s="247"/>
      <c r="Q325" s="247"/>
      <c r="R325" s="247"/>
      <c r="S325" s="247"/>
      <c r="T325" s="247"/>
      <c r="U325" s="247"/>
      <c r="V325" s="931"/>
      <c r="W325" s="247"/>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row>
    <row r="326" spans="1:45" ht="12.75" customHeight="1">
      <c r="A326" s="247"/>
      <c r="B326" s="247"/>
      <c r="C326" s="247"/>
      <c r="D326" s="247"/>
      <c r="E326" s="247"/>
      <c r="F326" s="247"/>
      <c r="G326" s="247"/>
      <c r="H326" s="247"/>
      <c r="I326" s="247"/>
      <c r="J326" s="931"/>
      <c r="K326" s="931"/>
      <c r="L326" s="931"/>
      <c r="M326" s="247"/>
      <c r="N326" s="247"/>
      <c r="O326" s="247"/>
      <c r="P326" s="247"/>
      <c r="Q326" s="247"/>
      <c r="R326" s="247"/>
      <c r="S326" s="247"/>
      <c r="T326" s="247"/>
      <c r="U326" s="247"/>
      <c r="V326" s="931"/>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row>
    <row r="327" spans="1:45" ht="12.75" customHeight="1">
      <c r="A327" s="247"/>
      <c r="B327" s="247"/>
      <c r="C327" s="247"/>
      <c r="D327" s="247"/>
      <c r="E327" s="247"/>
      <c r="F327" s="247"/>
      <c r="G327" s="247"/>
      <c r="H327" s="247"/>
      <c r="I327" s="247"/>
      <c r="J327" s="931"/>
      <c r="K327" s="931"/>
      <c r="L327" s="931"/>
      <c r="M327" s="247"/>
      <c r="N327" s="247"/>
      <c r="O327" s="247"/>
      <c r="P327" s="247"/>
      <c r="Q327" s="247"/>
      <c r="R327" s="247"/>
      <c r="S327" s="247"/>
      <c r="T327" s="247"/>
      <c r="U327" s="247"/>
      <c r="V327" s="931"/>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row>
    <row r="328" spans="1:45" ht="12.75" customHeight="1">
      <c r="A328" s="247"/>
      <c r="B328" s="247"/>
      <c r="C328" s="247"/>
      <c r="D328" s="247"/>
      <c r="E328" s="247"/>
      <c r="F328" s="247"/>
      <c r="G328" s="247"/>
      <c r="H328" s="247"/>
      <c r="I328" s="247"/>
      <c r="J328" s="931"/>
      <c r="K328" s="931"/>
      <c r="L328" s="931"/>
      <c r="M328" s="247"/>
      <c r="N328" s="247"/>
      <c r="O328" s="247"/>
      <c r="P328" s="247"/>
      <c r="Q328" s="247"/>
      <c r="R328" s="247"/>
      <c r="S328" s="247"/>
      <c r="T328" s="247"/>
      <c r="U328" s="247"/>
      <c r="V328" s="931"/>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row>
    <row r="329" spans="1:45" ht="12.75" customHeight="1">
      <c r="A329" s="247"/>
      <c r="B329" s="247"/>
      <c r="C329" s="247"/>
      <c r="D329" s="247"/>
      <c r="E329" s="247"/>
      <c r="F329" s="247"/>
      <c r="G329" s="247"/>
      <c r="H329" s="247"/>
      <c r="I329" s="247"/>
      <c r="J329" s="931"/>
      <c r="K329" s="931"/>
      <c r="L329" s="931"/>
      <c r="M329" s="247"/>
      <c r="N329" s="247"/>
      <c r="O329" s="247"/>
      <c r="P329" s="247"/>
      <c r="Q329" s="247"/>
      <c r="R329" s="247"/>
      <c r="S329" s="247"/>
      <c r="T329" s="247"/>
      <c r="U329" s="247"/>
      <c r="V329" s="931"/>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row>
    <row r="330" spans="1:45" ht="12.75" customHeight="1">
      <c r="A330" s="247"/>
      <c r="B330" s="247"/>
      <c r="C330" s="247"/>
      <c r="D330" s="247"/>
      <c r="E330" s="247"/>
      <c r="F330" s="247"/>
      <c r="G330" s="247"/>
      <c r="H330" s="247"/>
      <c r="I330" s="247"/>
      <c r="J330" s="931"/>
      <c r="K330" s="931"/>
      <c r="L330" s="931"/>
      <c r="M330" s="247"/>
      <c r="N330" s="247"/>
      <c r="O330" s="247"/>
      <c r="P330" s="247"/>
      <c r="Q330" s="247"/>
      <c r="R330" s="247"/>
      <c r="S330" s="247"/>
      <c r="T330" s="247"/>
      <c r="U330" s="247"/>
      <c r="V330" s="931"/>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row>
    <row r="331" spans="1:45" ht="12.75" customHeight="1">
      <c r="A331" s="247"/>
      <c r="B331" s="247"/>
      <c r="C331" s="247"/>
      <c r="D331" s="247"/>
      <c r="E331" s="247"/>
      <c r="F331" s="247"/>
      <c r="G331" s="247"/>
      <c r="H331" s="247"/>
      <c r="I331" s="247"/>
      <c r="J331" s="931"/>
      <c r="K331" s="931"/>
      <c r="L331" s="931"/>
      <c r="M331" s="247"/>
      <c r="N331" s="247"/>
      <c r="O331" s="247"/>
      <c r="P331" s="247"/>
      <c r="Q331" s="247"/>
      <c r="R331" s="247"/>
      <c r="S331" s="247"/>
      <c r="T331" s="247"/>
      <c r="U331" s="247"/>
      <c r="V331" s="931"/>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row>
    <row r="332" spans="1:45" ht="12.75" customHeight="1">
      <c r="A332" s="247"/>
      <c r="B332" s="247"/>
      <c r="C332" s="247"/>
      <c r="D332" s="247"/>
      <c r="E332" s="247"/>
      <c r="F332" s="247"/>
      <c r="G332" s="247"/>
      <c r="H332" s="247"/>
      <c r="I332" s="247"/>
      <c r="J332" s="931"/>
      <c r="K332" s="931"/>
      <c r="L332" s="931"/>
      <c r="M332" s="247"/>
      <c r="N332" s="247"/>
      <c r="O332" s="247"/>
      <c r="P332" s="247"/>
      <c r="Q332" s="247"/>
      <c r="R332" s="247"/>
      <c r="S332" s="247"/>
      <c r="T332" s="247"/>
      <c r="U332" s="247"/>
      <c r="V332" s="931"/>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row>
    <row r="333" spans="1:45" ht="12.75" customHeight="1">
      <c r="A333" s="247"/>
      <c r="B333" s="247"/>
      <c r="C333" s="247"/>
      <c r="D333" s="247"/>
      <c r="E333" s="247"/>
      <c r="F333" s="247"/>
      <c r="G333" s="247"/>
      <c r="H333" s="247"/>
      <c r="I333" s="247"/>
      <c r="J333" s="931"/>
      <c r="K333" s="931"/>
      <c r="L333" s="931"/>
      <c r="M333" s="247"/>
      <c r="N333" s="247"/>
      <c r="O333" s="247"/>
      <c r="P333" s="247"/>
      <c r="Q333" s="247"/>
      <c r="R333" s="247"/>
      <c r="S333" s="247"/>
      <c r="T333" s="247"/>
      <c r="U333" s="247"/>
      <c r="V333" s="931"/>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row>
    <row r="334" spans="1:45" ht="12.75" customHeight="1">
      <c r="A334" s="247"/>
      <c r="B334" s="247"/>
      <c r="C334" s="247"/>
      <c r="D334" s="247"/>
      <c r="E334" s="247"/>
      <c r="F334" s="247"/>
      <c r="G334" s="247"/>
      <c r="H334" s="247"/>
      <c r="I334" s="247"/>
      <c r="J334" s="931"/>
      <c r="K334" s="931"/>
      <c r="L334" s="931"/>
      <c r="M334" s="247"/>
      <c r="N334" s="247"/>
      <c r="O334" s="247"/>
      <c r="P334" s="247"/>
      <c r="Q334" s="247"/>
      <c r="R334" s="247"/>
      <c r="S334" s="247"/>
      <c r="T334" s="247"/>
      <c r="U334" s="247"/>
      <c r="V334" s="931"/>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row>
    <row r="335" spans="1:45" ht="12.75" customHeight="1">
      <c r="A335" s="247"/>
      <c r="B335" s="247"/>
      <c r="C335" s="247"/>
      <c r="D335" s="247"/>
      <c r="E335" s="247"/>
      <c r="F335" s="247"/>
      <c r="G335" s="247"/>
      <c r="H335" s="247"/>
      <c r="I335" s="247"/>
      <c r="J335" s="931"/>
      <c r="K335" s="931"/>
      <c r="L335" s="931"/>
      <c r="M335" s="247"/>
      <c r="N335" s="247"/>
      <c r="O335" s="247"/>
      <c r="P335" s="247"/>
      <c r="Q335" s="247"/>
      <c r="R335" s="247"/>
      <c r="S335" s="247"/>
      <c r="T335" s="247"/>
      <c r="U335" s="247"/>
      <c r="V335" s="931"/>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row>
    <row r="336" spans="1:45" ht="12.75" customHeight="1">
      <c r="A336" s="247"/>
      <c r="B336" s="247"/>
      <c r="C336" s="247"/>
      <c r="D336" s="247"/>
      <c r="E336" s="247"/>
      <c r="F336" s="247"/>
      <c r="G336" s="247"/>
      <c r="H336" s="247"/>
      <c r="I336" s="247"/>
      <c r="J336" s="931"/>
      <c r="K336" s="931"/>
      <c r="L336" s="931"/>
      <c r="M336" s="247"/>
      <c r="N336" s="247"/>
      <c r="O336" s="247"/>
      <c r="P336" s="247"/>
      <c r="Q336" s="247"/>
      <c r="R336" s="247"/>
      <c r="S336" s="247"/>
      <c r="T336" s="247"/>
      <c r="U336" s="247"/>
      <c r="V336" s="931"/>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row>
    <row r="337" spans="1:45" ht="12.75" customHeight="1">
      <c r="A337" s="247"/>
      <c r="B337" s="247"/>
      <c r="C337" s="247"/>
      <c r="D337" s="247"/>
      <c r="E337" s="247"/>
      <c r="F337" s="247"/>
      <c r="G337" s="247"/>
      <c r="H337" s="247"/>
      <c r="I337" s="247"/>
      <c r="J337" s="931"/>
      <c r="K337" s="931"/>
      <c r="L337" s="931"/>
      <c r="M337" s="247"/>
      <c r="N337" s="247"/>
      <c r="O337" s="247"/>
      <c r="P337" s="247"/>
      <c r="Q337" s="247"/>
      <c r="R337" s="247"/>
      <c r="S337" s="247"/>
      <c r="T337" s="247"/>
      <c r="U337" s="247"/>
      <c r="V337" s="931"/>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row>
    <row r="338" spans="1:45" ht="12.75" customHeight="1">
      <c r="A338" s="247"/>
      <c r="B338" s="247"/>
      <c r="C338" s="247"/>
      <c r="D338" s="247"/>
      <c r="E338" s="247"/>
      <c r="F338" s="247"/>
      <c r="G338" s="247"/>
      <c r="H338" s="247"/>
      <c r="I338" s="247"/>
      <c r="J338" s="931"/>
      <c r="K338" s="931"/>
      <c r="L338" s="931"/>
      <c r="M338" s="247"/>
      <c r="N338" s="247"/>
      <c r="O338" s="247"/>
      <c r="P338" s="247"/>
      <c r="Q338" s="247"/>
      <c r="R338" s="247"/>
      <c r="S338" s="247"/>
      <c r="T338" s="247"/>
      <c r="U338" s="247"/>
      <c r="V338" s="931"/>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row>
    <row r="339" spans="1:45" ht="12.75" customHeight="1">
      <c r="A339" s="247"/>
      <c r="B339" s="247"/>
      <c r="C339" s="247"/>
      <c r="D339" s="247"/>
      <c r="E339" s="247"/>
      <c r="F339" s="247"/>
      <c r="G339" s="247"/>
      <c r="H339" s="247"/>
      <c r="I339" s="247"/>
      <c r="J339" s="931"/>
      <c r="K339" s="931"/>
      <c r="L339" s="931"/>
      <c r="M339" s="247"/>
      <c r="N339" s="247"/>
      <c r="O339" s="247"/>
      <c r="P339" s="247"/>
      <c r="Q339" s="247"/>
      <c r="R339" s="247"/>
      <c r="S339" s="247"/>
      <c r="T339" s="247"/>
      <c r="U339" s="247"/>
      <c r="V339" s="931"/>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row>
    <row r="340" spans="1:45" ht="12.75" customHeight="1">
      <c r="A340" s="247"/>
      <c r="B340" s="247"/>
      <c r="C340" s="247"/>
      <c r="D340" s="247"/>
      <c r="E340" s="247"/>
      <c r="F340" s="247"/>
      <c r="G340" s="247"/>
      <c r="H340" s="247"/>
      <c r="I340" s="247"/>
      <c r="J340" s="931"/>
      <c r="K340" s="931"/>
      <c r="L340" s="931"/>
      <c r="M340" s="247"/>
      <c r="N340" s="247"/>
      <c r="O340" s="247"/>
      <c r="P340" s="247"/>
      <c r="Q340" s="247"/>
      <c r="R340" s="247"/>
      <c r="S340" s="247"/>
      <c r="T340" s="247"/>
      <c r="U340" s="247"/>
      <c r="V340" s="931"/>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row>
    <row r="341" spans="1:45" ht="12.75" customHeight="1">
      <c r="A341" s="247"/>
      <c r="B341" s="247"/>
      <c r="C341" s="247"/>
      <c r="D341" s="247"/>
      <c r="E341" s="247"/>
      <c r="F341" s="247"/>
      <c r="G341" s="247"/>
      <c r="H341" s="247"/>
      <c r="I341" s="247"/>
      <c r="J341" s="931"/>
      <c r="K341" s="931"/>
      <c r="L341" s="931"/>
      <c r="M341" s="247"/>
      <c r="N341" s="247"/>
      <c r="O341" s="247"/>
      <c r="P341" s="247"/>
      <c r="Q341" s="247"/>
      <c r="R341" s="247"/>
      <c r="S341" s="247"/>
      <c r="T341" s="247"/>
      <c r="U341" s="247"/>
      <c r="V341" s="931"/>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row>
    <row r="342" spans="1:45" ht="12.75" customHeight="1">
      <c r="A342" s="247"/>
      <c r="B342" s="247"/>
      <c r="C342" s="247"/>
      <c r="D342" s="247"/>
      <c r="E342" s="247"/>
      <c r="F342" s="247"/>
      <c r="G342" s="247"/>
      <c r="H342" s="247"/>
      <c r="I342" s="247"/>
      <c r="J342" s="931"/>
      <c r="K342" s="931"/>
      <c r="L342" s="931"/>
      <c r="M342" s="247"/>
      <c r="N342" s="247"/>
      <c r="O342" s="247"/>
      <c r="P342" s="247"/>
      <c r="Q342" s="247"/>
      <c r="R342" s="247"/>
      <c r="S342" s="247"/>
      <c r="T342" s="247"/>
      <c r="U342" s="247"/>
      <c r="V342" s="931"/>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row>
    <row r="343" spans="1:45" ht="12.75" customHeight="1">
      <c r="A343" s="247"/>
      <c r="B343" s="247"/>
      <c r="C343" s="247"/>
      <c r="D343" s="247"/>
      <c r="E343" s="247"/>
      <c r="F343" s="247"/>
      <c r="G343" s="247"/>
      <c r="H343" s="247"/>
      <c r="I343" s="247"/>
      <c r="J343" s="931"/>
      <c r="K343" s="931"/>
      <c r="L343" s="931"/>
      <c r="M343" s="247"/>
      <c r="N343" s="247"/>
      <c r="O343" s="247"/>
      <c r="P343" s="247"/>
      <c r="Q343" s="247"/>
      <c r="R343" s="247"/>
      <c r="S343" s="247"/>
      <c r="T343" s="247"/>
      <c r="U343" s="247"/>
      <c r="V343" s="931"/>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row>
    <row r="344" spans="1:45" ht="12.75" customHeight="1">
      <c r="A344" s="247"/>
      <c r="B344" s="247"/>
      <c r="C344" s="247"/>
      <c r="D344" s="247"/>
      <c r="E344" s="247"/>
      <c r="F344" s="247"/>
      <c r="G344" s="247"/>
      <c r="H344" s="247"/>
      <c r="I344" s="247"/>
      <c r="J344" s="931"/>
      <c r="K344" s="931"/>
      <c r="L344" s="931"/>
      <c r="M344" s="247"/>
      <c r="N344" s="247"/>
      <c r="O344" s="247"/>
      <c r="P344" s="247"/>
      <c r="Q344" s="247"/>
      <c r="R344" s="247"/>
      <c r="S344" s="247"/>
      <c r="T344" s="247"/>
      <c r="U344" s="247"/>
      <c r="V344" s="931"/>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row>
    <row r="345" spans="1:45" ht="12.75" customHeight="1">
      <c r="A345" s="247"/>
      <c r="B345" s="247"/>
      <c r="C345" s="247"/>
      <c r="D345" s="247"/>
      <c r="E345" s="247"/>
      <c r="F345" s="247"/>
      <c r="G345" s="247"/>
      <c r="H345" s="247"/>
      <c r="I345" s="247"/>
      <c r="J345" s="931"/>
      <c r="K345" s="931"/>
      <c r="L345" s="931"/>
      <c r="M345" s="247"/>
      <c r="N345" s="247"/>
      <c r="O345" s="247"/>
      <c r="P345" s="247"/>
      <c r="Q345" s="247"/>
      <c r="R345" s="247"/>
      <c r="S345" s="247"/>
      <c r="T345" s="247"/>
      <c r="U345" s="247"/>
      <c r="V345" s="931"/>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row>
    <row r="346" spans="1:45" ht="12.75" customHeight="1">
      <c r="A346" s="247"/>
      <c r="B346" s="247"/>
      <c r="C346" s="247"/>
      <c r="D346" s="247"/>
      <c r="E346" s="247"/>
      <c r="F346" s="247"/>
      <c r="G346" s="247"/>
      <c r="H346" s="247"/>
      <c r="I346" s="247"/>
      <c r="J346" s="931"/>
      <c r="K346" s="931"/>
      <c r="L346" s="931"/>
      <c r="M346" s="247"/>
      <c r="N346" s="247"/>
      <c r="O346" s="247"/>
      <c r="P346" s="247"/>
      <c r="Q346" s="247"/>
      <c r="R346" s="247"/>
      <c r="S346" s="247"/>
      <c r="T346" s="247"/>
      <c r="U346" s="247"/>
      <c r="V346" s="931"/>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row>
    <row r="347" spans="1:45" ht="12.75" customHeight="1">
      <c r="A347" s="247"/>
      <c r="B347" s="247"/>
      <c r="C347" s="247"/>
      <c r="D347" s="247"/>
      <c r="E347" s="247"/>
      <c r="F347" s="247"/>
      <c r="G347" s="247"/>
      <c r="H347" s="247"/>
      <c r="I347" s="247"/>
      <c r="J347" s="931"/>
      <c r="K347" s="931"/>
      <c r="L347" s="931"/>
      <c r="M347" s="247"/>
      <c r="N347" s="247"/>
      <c r="O347" s="247"/>
      <c r="P347" s="247"/>
      <c r="Q347" s="247"/>
      <c r="R347" s="247"/>
      <c r="S347" s="247"/>
      <c r="T347" s="247"/>
      <c r="U347" s="247"/>
      <c r="V347" s="931"/>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row>
    <row r="348" spans="1:45" ht="12.75" customHeight="1">
      <c r="A348" s="247"/>
      <c r="B348" s="247"/>
      <c r="C348" s="247"/>
      <c r="D348" s="247"/>
      <c r="E348" s="247"/>
      <c r="F348" s="247"/>
      <c r="G348" s="247"/>
      <c r="H348" s="247"/>
      <c r="I348" s="247"/>
      <c r="J348" s="931"/>
      <c r="K348" s="931"/>
      <c r="L348" s="931"/>
      <c r="M348" s="247"/>
      <c r="N348" s="247"/>
      <c r="O348" s="247"/>
      <c r="P348" s="247"/>
      <c r="Q348" s="247"/>
      <c r="R348" s="247"/>
      <c r="S348" s="247"/>
      <c r="T348" s="247"/>
      <c r="U348" s="247"/>
      <c r="V348" s="931"/>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row>
    <row r="349" spans="1:45" ht="12.75" customHeight="1">
      <c r="A349" s="247"/>
      <c r="B349" s="247"/>
      <c r="C349" s="247"/>
      <c r="D349" s="247"/>
      <c r="E349" s="247"/>
      <c r="F349" s="247"/>
      <c r="G349" s="247"/>
      <c r="H349" s="247"/>
      <c r="I349" s="247"/>
      <c r="J349" s="931"/>
      <c r="K349" s="931"/>
      <c r="L349" s="931"/>
      <c r="M349" s="247"/>
      <c r="N349" s="247"/>
      <c r="O349" s="247"/>
      <c r="P349" s="247"/>
      <c r="Q349" s="247"/>
      <c r="R349" s="247"/>
      <c r="S349" s="247"/>
      <c r="T349" s="247"/>
      <c r="U349" s="247"/>
      <c r="V349" s="931"/>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row>
    <row r="350" spans="1:45" ht="12.75" customHeight="1">
      <c r="A350" s="247"/>
      <c r="B350" s="247"/>
      <c r="C350" s="247"/>
      <c r="D350" s="247"/>
      <c r="E350" s="247"/>
      <c r="F350" s="247"/>
      <c r="G350" s="247"/>
      <c r="H350" s="247"/>
      <c r="I350" s="247"/>
      <c r="J350" s="931"/>
      <c r="K350" s="931"/>
      <c r="L350" s="931"/>
      <c r="M350" s="247"/>
      <c r="N350" s="247"/>
      <c r="O350" s="247"/>
      <c r="P350" s="247"/>
      <c r="Q350" s="247"/>
      <c r="R350" s="247"/>
      <c r="S350" s="247"/>
      <c r="T350" s="247"/>
      <c r="U350" s="247"/>
      <c r="V350" s="931"/>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row>
    <row r="351" spans="1:45" ht="12.75" customHeight="1">
      <c r="A351" s="247"/>
      <c r="B351" s="247"/>
      <c r="C351" s="247"/>
      <c r="D351" s="247"/>
      <c r="E351" s="247"/>
      <c r="F351" s="247"/>
      <c r="G351" s="247"/>
      <c r="H351" s="247"/>
      <c r="I351" s="247"/>
      <c r="J351" s="931"/>
      <c r="K351" s="931"/>
      <c r="L351" s="931"/>
      <c r="M351" s="247"/>
      <c r="N351" s="247"/>
      <c r="O351" s="247"/>
      <c r="P351" s="247"/>
      <c r="Q351" s="247"/>
      <c r="R351" s="247"/>
      <c r="S351" s="247"/>
      <c r="T351" s="247"/>
      <c r="U351" s="247"/>
      <c r="V351" s="931"/>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row>
    <row r="352" spans="1:45" ht="12.75" customHeight="1">
      <c r="A352" s="247"/>
      <c r="B352" s="247"/>
      <c r="C352" s="247"/>
      <c r="D352" s="247"/>
      <c r="E352" s="247"/>
      <c r="F352" s="247"/>
      <c r="G352" s="247"/>
      <c r="H352" s="247"/>
      <c r="I352" s="247"/>
      <c r="J352" s="931"/>
      <c r="K352" s="931"/>
      <c r="L352" s="931"/>
      <c r="M352" s="247"/>
      <c r="N352" s="247"/>
      <c r="O352" s="247"/>
      <c r="P352" s="247"/>
      <c r="Q352" s="247"/>
      <c r="R352" s="247"/>
      <c r="S352" s="247"/>
      <c r="T352" s="247"/>
      <c r="U352" s="247"/>
      <c r="V352" s="931"/>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row>
    <row r="353" spans="1:45" ht="12.75" customHeight="1">
      <c r="A353" s="247"/>
      <c r="B353" s="247"/>
      <c r="C353" s="247"/>
      <c r="D353" s="247"/>
      <c r="E353" s="247"/>
      <c r="F353" s="247"/>
      <c r="G353" s="247"/>
      <c r="H353" s="247"/>
      <c r="I353" s="247"/>
      <c r="J353" s="931"/>
      <c r="K353" s="931"/>
      <c r="L353" s="931"/>
      <c r="M353" s="247"/>
      <c r="N353" s="247"/>
      <c r="O353" s="247"/>
      <c r="P353" s="247"/>
      <c r="Q353" s="247"/>
      <c r="R353" s="247"/>
      <c r="S353" s="247"/>
      <c r="T353" s="247"/>
      <c r="U353" s="247"/>
      <c r="V353" s="931"/>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row>
    <row r="354" spans="1:45" ht="12.75" customHeight="1">
      <c r="A354" s="247"/>
      <c r="B354" s="247"/>
      <c r="C354" s="247"/>
      <c r="D354" s="247"/>
      <c r="E354" s="247"/>
      <c r="F354" s="247"/>
      <c r="G354" s="247"/>
      <c r="H354" s="247"/>
      <c r="I354" s="247"/>
      <c r="J354" s="931"/>
      <c r="K354" s="931"/>
      <c r="L354" s="931"/>
      <c r="M354" s="247"/>
      <c r="N354" s="247"/>
      <c r="O354" s="247"/>
      <c r="P354" s="247"/>
      <c r="Q354" s="247"/>
      <c r="R354" s="247"/>
      <c r="S354" s="247"/>
      <c r="T354" s="247"/>
      <c r="U354" s="247"/>
      <c r="V354" s="931"/>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row>
    <row r="355" spans="1:45" ht="12.75" customHeight="1">
      <c r="A355" s="247"/>
      <c r="B355" s="247"/>
      <c r="C355" s="247"/>
      <c r="D355" s="247"/>
      <c r="E355" s="247"/>
      <c r="F355" s="247"/>
      <c r="G355" s="247"/>
      <c r="H355" s="247"/>
      <c r="I355" s="247"/>
      <c r="J355" s="931"/>
      <c r="K355" s="931"/>
      <c r="L355" s="931"/>
      <c r="M355" s="247"/>
      <c r="N355" s="247"/>
      <c r="O355" s="247"/>
      <c r="P355" s="247"/>
      <c r="Q355" s="247"/>
      <c r="R355" s="247"/>
      <c r="S355" s="247"/>
      <c r="T355" s="247"/>
      <c r="U355" s="247"/>
      <c r="V355" s="931"/>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row>
    <row r="356" spans="1:45" ht="12.75" customHeight="1">
      <c r="A356" s="247"/>
      <c r="B356" s="247"/>
      <c r="C356" s="247"/>
      <c r="D356" s="247"/>
      <c r="E356" s="247"/>
      <c r="F356" s="247"/>
      <c r="G356" s="247"/>
      <c r="H356" s="247"/>
      <c r="I356" s="247"/>
      <c r="J356" s="931"/>
      <c r="K356" s="931"/>
      <c r="L356" s="931"/>
      <c r="M356" s="247"/>
      <c r="N356" s="247"/>
      <c r="O356" s="247"/>
      <c r="P356" s="247"/>
      <c r="Q356" s="247"/>
      <c r="R356" s="247"/>
      <c r="S356" s="247"/>
      <c r="T356" s="247"/>
      <c r="U356" s="247"/>
      <c r="V356" s="931"/>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row>
    <row r="357" spans="1:45" ht="12.75" customHeight="1">
      <c r="A357" s="247"/>
      <c r="B357" s="247"/>
      <c r="C357" s="247"/>
      <c r="D357" s="247"/>
      <c r="E357" s="247"/>
      <c r="F357" s="247"/>
      <c r="G357" s="247"/>
      <c r="H357" s="247"/>
      <c r="I357" s="247"/>
      <c r="J357" s="931"/>
      <c r="K357" s="931"/>
      <c r="L357" s="931"/>
      <c r="M357" s="247"/>
      <c r="N357" s="247"/>
      <c r="O357" s="247"/>
      <c r="P357" s="247"/>
      <c r="Q357" s="247"/>
      <c r="R357" s="247"/>
      <c r="S357" s="247"/>
      <c r="T357" s="247"/>
      <c r="U357" s="247"/>
      <c r="V357" s="931"/>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row>
    <row r="358" spans="1:45" ht="12.75" customHeight="1">
      <c r="A358" s="247"/>
      <c r="B358" s="247"/>
      <c r="C358" s="247"/>
      <c r="D358" s="247"/>
      <c r="E358" s="247"/>
      <c r="F358" s="247"/>
      <c r="G358" s="247"/>
      <c r="H358" s="247"/>
      <c r="I358" s="247"/>
      <c r="J358" s="931"/>
      <c r="K358" s="931"/>
      <c r="L358" s="931"/>
      <c r="M358" s="247"/>
      <c r="N358" s="247"/>
      <c r="O358" s="247"/>
      <c r="P358" s="247"/>
      <c r="Q358" s="247"/>
      <c r="R358" s="247"/>
      <c r="S358" s="247"/>
      <c r="T358" s="247"/>
      <c r="U358" s="247"/>
      <c r="V358" s="931"/>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row>
    <row r="359" spans="1:45" ht="12.75" customHeight="1">
      <c r="A359" s="247"/>
      <c r="B359" s="247"/>
      <c r="C359" s="247"/>
      <c r="D359" s="247"/>
      <c r="E359" s="247"/>
      <c r="F359" s="247"/>
      <c r="G359" s="247"/>
      <c r="H359" s="247"/>
      <c r="I359" s="247"/>
      <c r="J359" s="931"/>
      <c r="K359" s="931"/>
      <c r="L359" s="931"/>
      <c r="M359" s="247"/>
      <c r="N359" s="247"/>
      <c r="O359" s="247"/>
      <c r="P359" s="247"/>
      <c r="Q359" s="247"/>
      <c r="R359" s="247"/>
      <c r="S359" s="247"/>
      <c r="T359" s="247"/>
      <c r="U359" s="247"/>
      <c r="V359" s="931"/>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row>
    <row r="360" spans="1:45" ht="12.75" customHeight="1">
      <c r="A360" s="247"/>
      <c r="B360" s="247"/>
      <c r="C360" s="247"/>
      <c r="D360" s="247"/>
      <c r="E360" s="247"/>
      <c r="F360" s="247"/>
      <c r="G360" s="247"/>
      <c r="H360" s="247"/>
      <c r="I360" s="247"/>
      <c r="J360" s="931"/>
      <c r="K360" s="931"/>
      <c r="L360" s="931"/>
      <c r="M360" s="247"/>
      <c r="N360" s="247"/>
      <c r="O360" s="247"/>
      <c r="P360" s="247"/>
      <c r="Q360" s="247"/>
      <c r="R360" s="247"/>
      <c r="S360" s="247"/>
      <c r="T360" s="247"/>
      <c r="U360" s="247"/>
      <c r="V360" s="931"/>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row>
    <row r="361" spans="1:45" ht="12.75" customHeight="1">
      <c r="A361" s="247"/>
      <c r="B361" s="247"/>
      <c r="C361" s="247"/>
      <c r="D361" s="247"/>
      <c r="E361" s="247"/>
      <c r="F361" s="247"/>
      <c r="G361" s="247"/>
      <c r="H361" s="247"/>
      <c r="I361" s="247"/>
      <c r="J361" s="931"/>
      <c r="K361" s="931"/>
      <c r="L361" s="931"/>
      <c r="M361" s="247"/>
      <c r="N361" s="247"/>
      <c r="O361" s="247"/>
      <c r="P361" s="247"/>
      <c r="Q361" s="247"/>
      <c r="R361" s="247"/>
      <c r="S361" s="247"/>
      <c r="T361" s="247"/>
      <c r="U361" s="247"/>
      <c r="V361" s="931"/>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row>
    <row r="362" spans="1:45" ht="12.75" customHeight="1">
      <c r="A362" s="247"/>
      <c r="B362" s="247"/>
      <c r="C362" s="247"/>
      <c r="D362" s="247"/>
      <c r="E362" s="247"/>
      <c r="F362" s="247"/>
      <c r="G362" s="247"/>
      <c r="H362" s="247"/>
      <c r="I362" s="247"/>
      <c r="J362" s="931"/>
      <c r="K362" s="931"/>
      <c r="L362" s="931"/>
      <c r="M362" s="247"/>
      <c r="N362" s="247"/>
      <c r="O362" s="247"/>
      <c r="P362" s="247"/>
      <c r="Q362" s="247"/>
      <c r="R362" s="247"/>
      <c r="S362" s="247"/>
      <c r="T362" s="247"/>
      <c r="U362" s="247"/>
      <c r="V362" s="931"/>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row>
    <row r="363" spans="1:45" ht="12.75" customHeight="1">
      <c r="A363" s="247"/>
      <c r="B363" s="247"/>
      <c r="C363" s="247"/>
      <c r="D363" s="247"/>
      <c r="E363" s="247"/>
      <c r="F363" s="247"/>
      <c r="G363" s="247"/>
      <c r="H363" s="247"/>
      <c r="I363" s="247"/>
      <c r="J363" s="931"/>
      <c r="K363" s="931"/>
      <c r="L363" s="931"/>
      <c r="M363" s="247"/>
      <c r="N363" s="247"/>
      <c r="O363" s="247"/>
      <c r="P363" s="247"/>
      <c r="Q363" s="247"/>
      <c r="R363" s="247"/>
      <c r="S363" s="247"/>
      <c r="T363" s="247"/>
      <c r="U363" s="247"/>
      <c r="V363" s="931"/>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row>
    <row r="364" spans="1:45" ht="12.75" customHeight="1">
      <c r="A364" s="247"/>
      <c r="B364" s="247"/>
      <c r="C364" s="247"/>
      <c r="D364" s="247"/>
      <c r="E364" s="247"/>
      <c r="F364" s="247"/>
      <c r="G364" s="247"/>
      <c r="H364" s="247"/>
      <c r="I364" s="247"/>
      <c r="J364" s="931"/>
      <c r="K364" s="931"/>
      <c r="L364" s="931"/>
      <c r="M364" s="247"/>
      <c r="N364" s="247"/>
      <c r="O364" s="247"/>
      <c r="P364" s="247"/>
      <c r="Q364" s="247"/>
      <c r="R364" s="247"/>
      <c r="S364" s="247"/>
      <c r="T364" s="247"/>
      <c r="U364" s="247"/>
      <c r="V364" s="931"/>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row>
    <row r="365" spans="1:45" ht="12.75" customHeight="1">
      <c r="A365" s="247"/>
      <c r="B365" s="247"/>
      <c r="C365" s="247"/>
      <c r="D365" s="247"/>
      <c r="E365" s="247"/>
      <c r="F365" s="247"/>
      <c r="G365" s="247"/>
      <c r="H365" s="247"/>
      <c r="I365" s="247"/>
      <c r="J365" s="931"/>
      <c r="K365" s="931"/>
      <c r="L365" s="931"/>
      <c r="M365" s="247"/>
      <c r="N365" s="247"/>
      <c r="O365" s="247"/>
      <c r="P365" s="247"/>
      <c r="Q365" s="247"/>
      <c r="R365" s="247"/>
      <c r="S365" s="247"/>
      <c r="T365" s="247"/>
      <c r="U365" s="247"/>
      <c r="V365" s="931"/>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row>
    <row r="366" spans="1:45" ht="12.75" customHeight="1">
      <c r="A366" s="247"/>
      <c r="B366" s="247"/>
      <c r="C366" s="247"/>
      <c r="D366" s="247"/>
      <c r="E366" s="247"/>
      <c r="F366" s="247"/>
      <c r="G366" s="247"/>
      <c r="H366" s="247"/>
      <c r="I366" s="247"/>
      <c r="J366" s="931"/>
      <c r="K366" s="931"/>
      <c r="L366" s="931"/>
      <c r="M366" s="247"/>
      <c r="N366" s="247"/>
      <c r="O366" s="247"/>
      <c r="P366" s="247"/>
      <c r="Q366" s="247"/>
      <c r="R366" s="247"/>
      <c r="S366" s="247"/>
      <c r="T366" s="247"/>
      <c r="U366" s="247"/>
      <c r="V366" s="931"/>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row>
    <row r="367" spans="1:45" ht="12.75" customHeight="1">
      <c r="A367" s="247"/>
      <c r="B367" s="247"/>
      <c r="C367" s="247"/>
      <c r="D367" s="247"/>
      <c r="E367" s="247"/>
      <c r="F367" s="247"/>
      <c r="G367" s="247"/>
      <c r="H367" s="247"/>
      <c r="I367" s="247"/>
      <c r="J367" s="931"/>
      <c r="K367" s="931"/>
      <c r="L367" s="931"/>
      <c r="M367" s="247"/>
      <c r="N367" s="247"/>
      <c r="O367" s="247"/>
      <c r="P367" s="247"/>
      <c r="Q367" s="247"/>
      <c r="R367" s="247"/>
      <c r="S367" s="247"/>
      <c r="T367" s="247"/>
      <c r="U367" s="247"/>
      <c r="V367" s="931"/>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row>
    <row r="368" spans="1:45" ht="12.75" customHeight="1">
      <c r="A368" s="247"/>
      <c r="B368" s="247"/>
      <c r="C368" s="247"/>
      <c r="D368" s="247"/>
      <c r="E368" s="247"/>
      <c r="F368" s="247"/>
      <c r="G368" s="247"/>
      <c r="H368" s="247"/>
      <c r="I368" s="247"/>
      <c r="J368" s="931"/>
      <c r="K368" s="931"/>
      <c r="L368" s="931"/>
      <c r="M368" s="247"/>
      <c r="N368" s="247"/>
      <c r="O368" s="247"/>
      <c r="P368" s="247"/>
      <c r="Q368" s="247"/>
      <c r="R368" s="247"/>
      <c r="S368" s="247"/>
      <c r="T368" s="247"/>
      <c r="U368" s="247"/>
      <c r="V368" s="931"/>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row>
    <row r="369" spans="1:45" ht="12.75" customHeight="1">
      <c r="A369" s="247"/>
      <c r="B369" s="247"/>
      <c r="C369" s="247"/>
      <c r="D369" s="247"/>
      <c r="E369" s="247"/>
      <c r="F369" s="247"/>
      <c r="G369" s="247"/>
      <c r="H369" s="247"/>
      <c r="I369" s="247"/>
      <c r="J369" s="931"/>
      <c r="K369" s="931"/>
      <c r="L369" s="931"/>
      <c r="M369" s="247"/>
      <c r="N369" s="247"/>
      <c r="O369" s="247"/>
      <c r="P369" s="247"/>
      <c r="Q369" s="247"/>
      <c r="R369" s="247"/>
      <c r="S369" s="247"/>
      <c r="T369" s="247"/>
      <c r="U369" s="247"/>
      <c r="V369" s="931"/>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row>
    <row r="370" spans="1:45" ht="12.75" customHeight="1">
      <c r="A370" s="247"/>
      <c r="B370" s="247"/>
      <c r="C370" s="247"/>
      <c r="D370" s="247"/>
      <c r="E370" s="247"/>
      <c r="F370" s="247"/>
      <c r="G370" s="247"/>
      <c r="H370" s="247"/>
      <c r="I370" s="247"/>
      <c r="J370" s="931"/>
      <c r="K370" s="931"/>
      <c r="L370" s="931"/>
      <c r="M370" s="247"/>
      <c r="N370" s="247"/>
      <c r="O370" s="247"/>
      <c r="P370" s="247"/>
      <c r="Q370" s="247"/>
      <c r="R370" s="247"/>
      <c r="S370" s="247"/>
      <c r="T370" s="247"/>
      <c r="U370" s="247"/>
      <c r="V370" s="931"/>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row>
    <row r="371" spans="1:45" ht="12.75" customHeight="1">
      <c r="A371" s="247"/>
      <c r="B371" s="247"/>
      <c r="C371" s="247"/>
      <c r="D371" s="247"/>
      <c r="E371" s="247"/>
      <c r="F371" s="247"/>
      <c r="G371" s="247"/>
      <c r="H371" s="247"/>
      <c r="I371" s="247"/>
      <c r="J371" s="931"/>
      <c r="K371" s="931"/>
      <c r="L371" s="931"/>
      <c r="M371" s="247"/>
      <c r="N371" s="247"/>
      <c r="O371" s="247"/>
      <c r="P371" s="247"/>
      <c r="Q371" s="247"/>
      <c r="R371" s="247"/>
      <c r="S371" s="247"/>
      <c r="T371" s="247"/>
      <c r="U371" s="247"/>
      <c r="V371" s="931"/>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row>
    <row r="372" spans="1:45" ht="12.75" customHeight="1">
      <c r="A372" s="247"/>
      <c r="B372" s="247"/>
      <c r="C372" s="247"/>
      <c r="D372" s="247"/>
      <c r="E372" s="247"/>
      <c r="F372" s="247"/>
      <c r="G372" s="247"/>
      <c r="H372" s="247"/>
      <c r="I372" s="247"/>
      <c r="J372" s="931"/>
      <c r="K372" s="931"/>
      <c r="L372" s="931"/>
      <c r="M372" s="247"/>
      <c r="N372" s="247"/>
      <c r="O372" s="247"/>
      <c r="P372" s="247"/>
      <c r="Q372" s="247"/>
      <c r="R372" s="247"/>
      <c r="S372" s="247"/>
      <c r="T372" s="247"/>
      <c r="U372" s="247"/>
      <c r="V372" s="931"/>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row>
    <row r="373" spans="1:45" ht="12.75" customHeight="1">
      <c r="A373" s="247"/>
      <c r="B373" s="247"/>
      <c r="C373" s="247"/>
      <c r="D373" s="247"/>
      <c r="E373" s="247"/>
      <c r="F373" s="247"/>
      <c r="G373" s="247"/>
      <c r="H373" s="247"/>
      <c r="I373" s="247"/>
      <c r="J373" s="931"/>
      <c r="K373" s="931"/>
      <c r="L373" s="931"/>
      <c r="M373" s="247"/>
      <c r="N373" s="247"/>
      <c r="O373" s="247"/>
      <c r="P373" s="247"/>
      <c r="Q373" s="247"/>
      <c r="R373" s="247"/>
      <c r="S373" s="247"/>
      <c r="T373" s="247"/>
      <c r="U373" s="247"/>
      <c r="V373" s="931"/>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row>
    <row r="374" spans="1:45" ht="12.75" customHeight="1">
      <c r="A374" s="247"/>
      <c r="B374" s="247"/>
      <c r="C374" s="247"/>
      <c r="D374" s="247"/>
      <c r="E374" s="247"/>
      <c r="F374" s="247"/>
      <c r="G374" s="247"/>
      <c r="H374" s="247"/>
      <c r="I374" s="247"/>
      <c r="J374" s="931"/>
      <c r="K374" s="931"/>
      <c r="L374" s="931"/>
      <c r="M374" s="247"/>
      <c r="N374" s="247"/>
      <c r="O374" s="247"/>
      <c r="P374" s="247"/>
      <c r="Q374" s="247"/>
      <c r="R374" s="247"/>
      <c r="S374" s="247"/>
      <c r="T374" s="247"/>
      <c r="U374" s="247"/>
      <c r="V374" s="931"/>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row>
    <row r="375" spans="1:45" ht="12.75" customHeight="1">
      <c r="A375" s="247"/>
      <c r="B375" s="247"/>
      <c r="C375" s="247"/>
      <c r="D375" s="247"/>
      <c r="E375" s="247"/>
      <c r="F375" s="247"/>
      <c r="G375" s="247"/>
      <c r="H375" s="247"/>
      <c r="I375" s="247"/>
      <c r="J375" s="931"/>
      <c r="K375" s="931"/>
      <c r="L375" s="931"/>
      <c r="M375" s="247"/>
      <c r="N375" s="247"/>
      <c r="O375" s="247"/>
      <c r="P375" s="247"/>
      <c r="Q375" s="247"/>
      <c r="R375" s="247"/>
      <c r="S375" s="247"/>
      <c r="T375" s="247"/>
      <c r="U375" s="247"/>
      <c r="V375" s="931"/>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row>
    <row r="376" spans="1:45" ht="12.75" customHeight="1">
      <c r="A376" s="247"/>
      <c r="B376" s="247"/>
      <c r="C376" s="247"/>
      <c r="D376" s="247"/>
      <c r="E376" s="247"/>
      <c r="F376" s="247"/>
      <c r="G376" s="247"/>
      <c r="H376" s="247"/>
      <c r="I376" s="247"/>
      <c r="J376" s="931"/>
      <c r="K376" s="931"/>
      <c r="L376" s="931"/>
      <c r="M376" s="247"/>
      <c r="N376" s="247"/>
      <c r="O376" s="247"/>
      <c r="P376" s="247"/>
      <c r="Q376" s="247"/>
      <c r="R376" s="247"/>
      <c r="S376" s="247"/>
      <c r="T376" s="247"/>
      <c r="U376" s="247"/>
      <c r="V376" s="931"/>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row>
    <row r="377" spans="1:45" ht="12.75" customHeight="1">
      <c r="A377" s="247"/>
      <c r="B377" s="247"/>
      <c r="C377" s="247"/>
      <c r="D377" s="247"/>
      <c r="E377" s="247"/>
      <c r="F377" s="247"/>
      <c r="G377" s="247"/>
      <c r="H377" s="247"/>
      <c r="I377" s="247"/>
      <c r="J377" s="931"/>
      <c r="K377" s="931"/>
      <c r="L377" s="931"/>
      <c r="M377" s="247"/>
      <c r="N377" s="247"/>
      <c r="O377" s="247"/>
      <c r="P377" s="247"/>
      <c r="Q377" s="247"/>
      <c r="R377" s="247"/>
      <c r="S377" s="247"/>
      <c r="T377" s="247"/>
      <c r="U377" s="247"/>
      <c r="V377" s="931"/>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row>
    <row r="378" spans="1:45" ht="12.75" customHeight="1">
      <c r="A378" s="247"/>
      <c r="B378" s="247"/>
      <c r="C378" s="247"/>
      <c r="D378" s="247"/>
      <c r="E378" s="247"/>
      <c r="F378" s="247"/>
      <c r="G378" s="247"/>
      <c r="H378" s="247"/>
      <c r="I378" s="247"/>
      <c r="J378" s="931"/>
      <c r="K378" s="931"/>
      <c r="L378" s="931"/>
      <c r="M378" s="247"/>
      <c r="N378" s="247"/>
      <c r="O378" s="247"/>
      <c r="P378" s="247"/>
      <c r="Q378" s="247"/>
      <c r="R378" s="247"/>
      <c r="S378" s="247"/>
      <c r="T378" s="247"/>
      <c r="U378" s="247"/>
      <c r="V378" s="931"/>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row>
    <row r="379" spans="1:45" ht="12.75" customHeight="1">
      <c r="A379" s="247"/>
      <c r="B379" s="247"/>
      <c r="C379" s="247"/>
      <c r="D379" s="247"/>
      <c r="E379" s="247"/>
      <c r="F379" s="247"/>
      <c r="G379" s="247"/>
      <c r="H379" s="247"/>
      <c r="I379" s="247"/>
      <c r="J379" s="931"/>
      <c r="K379" s="931"/>
      <c r="L379" s="931"/>
      <c r="M379" s="247"/>
      <c r="N379" s="247"/>
      <c r="O379" s="247"/>
      <c r="P379" s="247"/>
      <c r="Q379" s="247"/>
      <c r="R379" s="247"/>
      <c r="S379" s="247"/>
      <c r="T379" s="247"/>
      <c r="U379" s="247"/>
      <c r="V379" s="931"/>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row>
    <row r="380" spans="1:45" ht="12.75" customHeight="1">
      <c r="A380" s="247"/>
      <c r="B380" s="247"/>
      <c r="C380" s="247"/>
      <c r="D380" s="247"/>
      <c r="E380" s="247"/>
      <c r="F380" s="247"/>
      <c r="G380" s="247"/>
      <c r="H380" s="247"/>
      <c r="I380" s="247"/>
      <c r="J380" s="931"/>
      <c r="K380" s="931"/>
      <c r="L380" s="931"/>
      <c r="M380" s="247"/>
      <c r="N380" s="247"/>
      <c r="O380" s="247"/>
      <c r="P380" s="247"/>
      <c r="Q380" s="247"/>
      <c r="R380" s="247"/>
      <c r="S380" s="247"/>
      <c r="T380" s="247"/>
      <c r="U380" s="247"/>
      <c r="V380" s="931"/>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row>
    <row r="381" spans="1:45" ht="12.75" customHeight="1">
      <c r="A381" s="247"/>
      <c r="B381" s="247"/>
      <c r="C381" s="247"/>
      <c r="D381" s="247"/>
      <c r="E381" s="247"/>
      <c r="F381" s="247"/>
      <c r="G381" s="247"/>
      <c r="H381" s="247"/>
      <c r="I381" s="247"/>
      <c r="J381" s="931"/>
      <c r="K381" s="931"/>
      <c r="L381" s="931"/>
      <c r="M381" s="247"/>
      <c r="N381" s="247"/>
      <c r="O381" s="247"/>
      <c r="P381" s="247"/>
      <c r="Q381" s="247"/>
      <c r="R381" s="247"/>
      <c r="S381" s="247"/>
      <c r="T381" s="247"/>
      <c r="U381" s="247"/>
      <c r="V381" s="931"/>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row>
    <row r="382" spans="1:45" ht="12.75" customHeight="1">
      <c r="A382" s="247"/>
      <c r="B382" s="247"/>
      <c r="C382" s="247"/>
      <c r="D382" s="247"/>
      <c r="E382" s="247"/>
      <c r="F382" s="247"/>
      <c r="G382" s="247"/>
      <c r="H382" s="247"/>
      <c r="I382" s="247"/>
      <c r="J382" s="931"/>
      <c r="K382" s="931"/>
      <c r="L382" s="931"/>
      <c r="M382" s="247"/>
      <c r="N382" s="247"/>
      <c r="O382" s="247"/>
      <c r="P382" s="247"/>
      <c r="Q382" s="247"/>
      <c r="R382" s="247"/>
      <c r="S382" s="247"/>
      <c r="T382" s="247"/>
      <c r="U382" s="247"/>
      <c r="V382" s="931"/>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row>
    <row r="383" spans="1:45" ht="12.75" customHeight="1">
      <c r="A383" s="247"/>
      <c r="B383" s="247"/>
      <c r="C383" s="247"/>
      <c r="D383" s="247"/>
      <c r="E383" s="247"/>
      <c r="F383" s="247"/>
      <c r="G383" s="247"/>
      <c r="H383" s="247"/>
      <c r="I383" s="247"/>
      <c r="J383" s="931"/>
      <c r="K383" s="931"/>
      <c r="L383" s="931"/>
      <c r="M383" s="247"/>
      <c r="N383" s="247"/>
      <c r="O383" s="247"/>
      <c r="P383" s="247"/>
      <c r="Q383" s="247"/>
      <c r="R383" s="247"/>
      <c r="S383" s="247"/>
      <c r="T383" s="247"/>
      <c r="U383" s="247"/>
      <c r="V383" s="931"/>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row>
    <row r="384" spans="1:45" ht="12.75" customHeight="1">
      <c r="A384" s="247"/>
      <c r="B384" s="247"/>
      <c r="C384" s="247"/>
      <c r="D384" s="247"/>
      <c r="E384" s="247"/>
      <c r="F384" s="247"/>
      <c r="G384" s="247"/>
      <c r="H384" s="247"/>
      <c r="I384" s="247"/>
      <c r="J384" s="931"/>
      <c r="K384" s="931"/>
      <c r="L384" s="931"/>
      <c r="M384" s="247"/>
      <c r="N384" s="247"/>
      <c r="O384" s="247"/>
      <c r="P384" s="247"/>
      <c r="Q384" s="247"/>
      <c r="R384" s="247"/>
      <c r="S384" s="247"/>
      <c r="T384" s="247"/>
      <c r="U384" s="247"/>
      <c r="V384" s="931"/>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row>
    <row r="385" spans="1:45" ht="12.75" customHeight="1">
      <c r="A385" s="247"/>
      <c r="B385" s="247"/>
      <c r="C385" s="247"/>
      <c r="D385" s="247"/>
      <c r="E385" s="247"/>
      <c r="F385" s="247"/>
      <c r="G385" s="247"/>
      <c r="H385" s="247"/>
      <c r="I385" s="247"/>
      <c r="J385" s="931"/>
      <c r="K385" s="931"/>
      <c r="L385" s="931"/>
      <c r="M385" s="247"/>
      <c r="N385" s="247"/>
      <c r="O385" s="247"/>
      <c r="P385" s="247"/>
      <c r="Q385" s="247"/>
      <c r="R385" s="247"/>
      <c r="S385" s="247"/>
      <c r="T385" s="247"/>
      <c r="U385" s="247"/>
      <c r="V385" s="931"/>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row>
    <row r="386" spans="1:45" ht="12.75" customHeight="1">
      <c r="A386" s="247"/>
      <c r="B386" s="247"/>
      <c r="C386" s="247"/>
      <c r="D386" s="247"/>
      <c r="E386" s="247"/>
      <c r="F386" s="247"/>
      <c r="G386" s="247"/>
      <c r="H386" s="247"/>
      <c r="I386" s="247"/>
      <c r="J386" s="931"/>
      <c r="K386" s="931"/>
      <c r="L386" s="931"/>
      <c r="M386" s="247"/>
      <c r="N386" s="247"/>
      <c r="O386" s="247"/>
      <c r="P386" s="247"/>
      <c r="Q386" s="247"/>
      <c r="R386" s="247"/>
      <c r="S386" s="247"/>
      <c r="T386" s="247"/>
      <c r="U386" s="247"/>
      <c r="V386" s="931"/>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row>
    <row r="387" spans="1:45" ht="12.75" customHeight="1">
      <c r="A387" s="247"/>
      <c r="B387" s="247"/>
      <c r="C387" s="247"/>
      <c r="D387" s="247"/>
      <c r="E387" s="247"/>
      <c r="F387" s="247"/>
      <c r="G387" s="247"/>
      <c r="H387" s="247"/>
      <c r="I387" s="247"/>
      <c r="J387" s="931"/>
      <c r="K387" s="931"/>
      <c r="L387" s="931"/>
      <c r="M387" s="247"/>
      <c r="N387" s="247"/>
      <c r="O387" s="247"/>
      <c r="P387" s="247"/>
      <c r="Q387" s="247"/>
      <c r="R387" s="247"/>
      <c r="S387" s="247"/>
      <c r="T387" s="247"/>
      <c r="U387" s="247"/>
      <c r="V387" s="931"/>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row>
    <row r="388" spans="1:45" ht="12.75" customHeight="1">
      <c r="A388" s="247"/>
      <c r="B388" s="247"/>
      <c r="C388" s="247"/>
      <c r="D388" s="247"/>
      <c r="E388" s="247"/>
      <c r="F388" s="247"/>
      <c r="G388" s="247"/>
      <c r="H388" s="247"/>
      <c r="I388" s="247"/>
      <c r="J388" s="931"/>
      <c r="K388" s="931"/>
      <c r="L388" s="931"/>
      <c r="M388" s="247"/>
      <c r="N388" s="247"/>
      <c r="O388" s="247"/>
      <c r="P388" s="247"/>
      <c r="Q388" s="247"/>
      <c r="R388" s="247"/>
      <c r="S388" s="247"/>
      <c r="T388" s="247"/>
      <c r="U388" s="247"/>
      <c r="V388" s="931"/>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row>
    <row r="389" spans="1:45" ht="12.75" customHeight="1">
      <c r="A389" s="247"/>
      <c r="B389" s="247"/>
      <c r="C389" s="247"/>
      <c r="D389" s="247"/>
      <c r="E389" s="247"/>
      <c r="F389" s="247"/>
      <c r="G389" s="247"/>
      <c r="H389" s="247"/>
      <c r="I389" s="247"/>
      <c r="J389" s="931"/>
      <c r="K389" s="931"/>
      <c r="L389" s="931"/>
      <c r="M389" s="247"/>
      <c r="N389" s="247"/>
      <c r="O389" s="247"/>
      <c r="P389" s="247"/>
      <c r="Q389" s="247"/>
      <c r="R389" s="247"/>
      <c r="S389" s="247"/>
      <c r="T389" s="247"/>
      <c r="U389" s="247"/>
      <c r="V389" s="931"/>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row>
    <row r="390" spans="1:45" ht="12.75" customHeight="1">
      <c r="A390" s="247"/>
      <c r="B390" s="247"/>
      <c r="C390" s="247"/>
      <c r="D390" s="247"/>
      <c r="E390" s="247"/>
      <c r="F390" s="247"/>
      <c r="G390" s="247"/>
      <c r="H390" s="247"/>
      <c r="I390" s="247"/>
      <c r="J390" s="931"/>
      <c r="K390" s="931"/>
      <c r="L390" s="931"/>
      <c r="M390" s="247"/>
      <c r="N390" s="247"/>
      <c r="O390" s="247"/>
      <c r="P390" s="247"/>
      <c r="Q390" s="247"/>
      <c r="R390" s="247"/>
      <c r="S390" s="247"/>
      <c r="T390" s="247"/>
      <c r="U390" s="247"/>
      <c r="V390" s="931"/>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row>
    <row r="391" spans="1:45" ht="12.75" customHeight="1">
      <c r="A391" s="247"/>
      <c r="B391" s="247"/>
      <c r="C391" s="247"/>
      <c r="D391" s="247"/>
      <c r="E391" s="247"/>
      <c r="F391" s="247"/>
      <c r="G391" s="247"/>
      <c r="H391" s="247"/>
      <c r="I391" s="247"/>
      <c r="J391" s="931"/>
      <c r="K391" s="931"/>
      <c r="L391" s="931"/>
      <c r="M391" s="247"/>
      <c r="N391" s="247"/>
      <c r="O391" s="247"/>
      <c r="P391" s="247"/>
      <c r="Q391" s="247"/>
      <c r="R391" s="247"/>
      <c r="S391" s="247"/>
      <c r="T391" s="247"/>
      <c r="U391" s="247"/>
      <c r="V391" s="931"/>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row>
    <row r="392" spans="1:45" ht="12.75" customHeight="1">
      <c r="A392" s="247"/>
      <c r="B392" s="247"/>
      <c r="C392" s="247"/>
      <c r="D392" s="247"/>
      <c r="E392" s="247"/>
      <c r="F392" s="247"/>
      <c r="G392" s="247"/>
      <c r="H392" s="247"/>
      <c r="I392" s="247"/>
      <c r="J392" s="931"/>
      <c r="K392" s="931"/>
      <c r="L392" s="931"/>
      <c r="M392" s="247"/>
      <c r="N392" s="247"/>
      <c r="O392" s="247"/>
      <c r="P392" s="247"/>
      <c r="Q392" s="247"/>
      <c r="R392" s="247"/>
      <c r="S392" s="247"/>
      <c r="T392" s="247"/>
      <c r="U392" s="247"/>
      <c r="V392" s="931"/>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row>
    <row r="393" spans="1:45" ht="12.75" customHeight="1">
      <c r="A393" s="247"/>
      <c r="B393" s="247"/>
      <c r="C393" s="247"/>
      <c r="D393" s="247"/>
      <c r="E393" s="247"/>
      <c r="F393" s="247"/>
      <c r="G393" s="247"/>
      <c r="H393" s="247"/>
      <c r="I393" s="247"/>
      <c r="J393" s="931"/>
      <c r="K393" s="931"/>
      <c r="L393" s="931"/>
      <c r="M393" s="247"/>
      <c r="N393" s="247"/>
      <c r="O393" s="247"/>
      <c r="P393" s="247"/>
      <c r="Q393" s="247"/>
      <c r="R393" s="247"/>
      <c r="S393" s="247"/>
      <c r="T393" s="247"/>
      <c r="U393" s="247"/>
      <c r="V393" s="931"/>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row>
    <row r="394" spans="1:45" ht="12.75" customHeight="1">
      <c r="A394" s="247"/>
      <c r="B394" s="247"/>
      <c r="C394" s="247"/>
      <c r="D394" s="247"/>
      <c r="E394" s="247"/>
      <c r="F394" s="247"/>
      <c r="G394" s="247"/>
      <c r="H394" s="247"/>
      <c r="I394" s="247"/>
      <c r="J394" s="931"/>
      <c r="K394" s="931"/>
      <c r="L394" s="931"/>
      <c r="M394" s="247"/>
      <c r="N394" s="247"/>
      <c r="O394" s="247"/>
      <c r="P394" s="247"/>
      <c r="Q394" s="247"/>
      <c r="R394" s="247"/>
      <c r="S394" s="247"/>
      <c r="T394" s="247"/>
      <c r="U394" s="247"/>
      <c r="V394" s="931"/>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row>
    <row r="395" spans="1:45" ht="12.75" customHeight="1">
      <c r="A395" s="247"/>
      <c r="B395" s="247"/>
      <c r="C395" s="247"/>
      <c r="D395" s="247"/>
      <c r="E395" s="247"/>
      <c r="F395" s="247"/>
      <c r="G395" s="247"/>
      <c r="H395" s="247"/>
      <c r="I395" s="247"/>
      <c r="J395" s="931"/>
      <c r="K395" s="931"/>
      <c r="L395" s="931"/>
      <c r="M395" s="247"/>
      <c r="N395" s="247"/>
      <c r="O395" s="247"/>
      <c r="P395" s="247"/>
      <c r="Q395" s="247"/>
      <c r="R395" s="247"/>
      <c r="S395" s="247"/>
      <c r="T395" s="247"/>
      <c r="U395" s="247"/>
      <c r="V395" s="931"/>
      <c r="W395" s="247"/>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row>
    <row r="396" spans="1:45" ht="12.75" customHeight="1">
      <c r="A396" s="247"/>
      <c r="B396" s="247"/>
      <c r="C396" s="247"/>
      <c r="D396" s="247"/>
      <c r="E396" s="247"/>
      <c r="F396" s="247"/>
      <c r="G396" s="247"/>
      <c r="H396" s="247"/>
      <c r="I396" s="247"/>
      <c r="J396" s="931"/>
      <c r="K396" s="931"/>
      <c r="L396" s="931"/>
      <c r="M396" s="247"/>
      <c r="N396" s="247"/>
      <c r="O396" s="247"/>
      <c r="P396" s="247"/>
      <c r="Q396" s="247"/>
      <c r="R396" s="247"/>
      <c r="S396" s="247"/>
      <c r="T396" s="247"/>
      <c r="U396" s="247"/>
      <c r="V396" s="931"/>
      <c r="W396" s="247"/>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row>
    <row r="397" spans="1:45" ht="12.75" customHeight="1">
      <c r="A397" s="247"/>
      <c r="B397" s="247"/>
      <c r="C397" s="247"/>
      <c r="D397" s="247"/>
      <c r="E397" s="247"/>
      <c r="F397" s="247"/>
      <c r="G397" s="247"/>
      <c r="H397" s="247"/>
      <c r="I397" s="247"/>
      <c r="J397" s="931"/>
      <c r="K397" s="931"/>
      <c r="L397" s="931"/>
      <c r="M397" s="247"/>
      <c r="N397" s="247"/>
      <c r="O397" s="247"/>
      <c r="P397" s="247"/>
      <c r="Q397" s="247"/>
      <c r="R397" s="247"/>
      <c r="S397" s="247"/>
      <c r="T397" s="247"/>
      <c r="U397" s="247"/>
      <c r="V397" s="931"/>
      <c r="W397" s="247"/>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row>
    <row r="398" spans="1:45" ht="12.75" customHeight="1">
      <c r="A398" s="247"/>
      <c r="B398" s="247"/>
      <c r="C398" s="247"/>
      <c r="D398" s="247"/>
      <c r="E398" s="247"/>
      <c r="F398" s="247"/>
      <c r="G398" s="247"/>
      <c r="H398" s="247"/>
      <c r="I398" s="247"/>
      <c r="J398" s="931"/>
      <c r="K398" s="931"/>
      <c r="L398" s="931"/>
      <c r="M398" s="247"/>
      <c r="N398" s="247"/>
      <c r="O398" s="247"/>
      <c r="P398" s="247"/>
      <c r="Q398" s="247"/>
      <c r="R398" s="247"/>
      <c r="S398" s="247"/>
      <c r="T398" s="247"/>
      <c r="U398" s="247"/>
      <c r="V398" s="931"/>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row>
    <row r="399" spans="1:45" ht="12.75" customHeight="1">
      <c r="A399" s="247"/>
      <c r="B399" s="247"/>
      <c r="C399" s="247"/>
      <c r="D399" s="247"/>
      <c r="E399" s="247"/>
      <c r="F399" s="247"/>
      <c r="G399" s="247"/>
      <c r="H399" s="247"/>
      <c r="I399" s="247"/>
      <c r="J399" s="931"/>
      <c r="K399" s="931"/>
      <c r="L399" s="931"/>
      <c r="M399" s="247"/>
      <c r="N399" s="247"/>
      <c r="O399" s="247"/>
      <c r="P399" s="247"/>
      <c r="Q399" s="247"/>
      <c r="R399" s="247"/>
      <c r="S399" s="247"/>
      <c r="T399" s="247"/>
      <c r="U399" s="247"/>
      <c r="V399" s="931"/>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row>
    <row r="400" spans="1:45" ht="12.75" customHeight="1">
      <c r="A400" s="247"/>
      <c r="B400" s="247"/>
      <c r="C400" s="247"/>
      <c r="D400" s="247"/>
      <c r="E400" s="247"/>
      <c r="F400" s="247"/>
      <c r="G400" s="247"/>
      <c r="H400" s="247"/>
      <c r="I400" s="247"/>
      <c r="J400" s="931"/>
      <c r="K400" s="931"/>
      <c r="L400" s="931"/>
      <c r="M400" s="247"/>
      <c r="N400" s="247"/>
      <c r="O400" s="247"/>
      <c r="P400" s="247"/>
      <c r="Q400" s="247"/>
      <c r="R400" s="247"/>
      <c r="S400" s="247"/>
      <c r="T400" s="247"/>
      <c r="U400" s="247"/>
      <c r="V400" s="931"/>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row>
    <row r="401" spans="1:45" ht="12.75" customHeight="1">
      <c r="A401" s="247"/>
      <c r="B401" s="247"/>
      <c r="C401" s="247"/>
      <c r="D401" s="247"/>
      <c r="E401" s="247"/>
      <c r="F401" s="247"/>
      <c r="G401" s="247"/>
      <c r="H401" s="247"/>
      <c r="I401" s="247"/>
      <c r="J401" s="931"/>
      <c r="K401" s="931"/>
      <c r="L401" s="931"/>
      <c r="M401" s="247"/>
      <c r="N401" s="247"/>
      <c r="O401" s="247"/>
      <c r="P401" s="247"/>
      <c r="Q401" s="247"/>
      <c r="R401" s="247"/>
      <c r="S401" s="247"/>
      <c r="T401" s="247"/>
      <c r="U401" s="247"/>
      <c r="V401" s="931"/>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row>
    <row r="402" spans="1:45" ht="12.75" customHeight="1">
      <c r="A402" s="247"/>
      <c r="B402" s="247"/>
      <c r="C402" s="247"/>
      <c r="D402" s="247"/>
      <c r="E402" s="247"/>
      <c r="F402" s="247"/>
      <c r="G402" s="247"/>
      <c r="H402" s="247"/>
      <c r="I402" s="247"/>
      <c r="J402" s="931"/>
      <c r="K402" s="931"/>
      <c r="L402" s="931"/>
      <c r="M402" s="247"/>
      <c r="N402" s="247"/>
      <c r="O402" s="247"/>
      <c r="P402" s="247"/>
      <c r="Q402" s="247"/>
      <c r="R402" s="247"/>
      <c r="S402" s="247"/>
      <c r="T402" s="247"/>
      <c r="U402" s="247"/>
      <c r="V402" s="931"/>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row>
    <row r="403" spans="1:45" ht="12.75" customHeight="1">
      <c r="A403" s="247"/>
      <c r="B403" s="247"/>
      <c r="C403" s="247"/>
      <c r="D403" s="247"/>
      <c r="E403" s="247"/>
      <c r="F403" s="247"/>
      <c r="G403" s="247"/>
      <c r="H403" s="247"/>
      <c r="I403" s="247"/>
      <c r="J403" s="931"/>
      <c r="K403" s="931"/>
      <c r="L403" s="931"/>
      <c r="M403" s="247"/>
      <c r="N403" s="247"/>
      <c r="O403" s="247"/>
      <c r="P403" s="247"/>
      <c r="Q403" s="247"/>
      <c r="R403" s="247"/>
      <c r="S403" s="247"/>
      <c r="T403" s="247"/>
      <c r="U403" s="247"/>
      <c r="V403" s="931"/>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row>
    <row r="404" spans="1:45" ht="12.75" customHeight="1">
      <c r="A404" s="247"/>
      <c r="B404" s="247"/>
      <c r="C404" s="247"/>
      <c r="D404" s="247"/>
      <c r="E404" s="247"/>
      <c r="F404" s="247"/>
      <c r="G404" s="247"/>
      <c r="H404" s="247"/>
      <c r="I404" s="247"/>
      <c r="J404" s="931"/>
      <c r="K404" s="931"/>
      <c r="L404" s="931"/>
      <c r="M404" s="247"/>
      <c r="N404" s="247"/>
      <c r="O404" s="247"/>
      <c r="P404" s="247"/>
      <c r="Q404" s="247"/>
      <c r="R404" s="247"/>
      <c r="S404" s="247"/>
      <c r="T404" s="247"/>
      <c r="U404" s="247"/>
      <c r="V404" s="931"/>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row>
    <row r="405" spans="1:45" ht="12.75" customHeight="1">
      <c r="A405" s="247"/>
      <c r="B405" s="247"/>
      <c r="C405" s="247"/>
      <c r="D405" s="247"/>
      <c r="E405" s="247"/>
      <c r="F405" s="247"/>
      <c r="G405" s="247"/>
      <c r="H405" s="247"/>
      <c r="I405" s="247"/>
      <c r="J405" s="931"/>
      <c r="K405" s="931"/>
      <c r="L405" s="931"/>
      <c r="M405" s="247"/>
      <c r="N405" s="247"/>
      <c r="O405" s="247"/>
      <c r="P405" s="247"/>
      <c r="Q405" s="247"/>
      <c r="R405" s="247"/>
      <c r="S405" s="247"/>
      <c r="T405" s="247"/>
      <c r="U405" s="247"/>
      <c r="V405" s="931"/>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row>
    <row r="406" spans="1:45" ht="12.75" customHeight="1">
      <c r="A406" s="247"/>
      <c r="B406" s="247"/>
      <c r="C406" s="247"/>
      <c r="D406" s="247"/>
      <c r="E406" s="247"/>
      <c r="F406" s="247"/>
      <c r="G406" s="247"/>
      <c r="H406" s="247"/>
      <c r="I406" s="247"/>
      <c r="J406" s="931"/>
      <c r="K406" s="931"/>
      <c r="L406" s="931"/>
      <c r="M406" s="247"/>
      <c r="N406" s="247"/>
      <c r="O406" s="247"/>
      <c r="P406" s="247"/>
      <c r="Q406" s="247"/>
      <c r="R406" s="247"/>
      <c r="S406" s="247"/>
      <c r="T406" s="247"/>
      <c r="U406" s="247"/>
      <c r="V406" s="931"/>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row>
    <row r="407" spans="1:45" ht="12.75" customHeight="1">
      <c r="A407" s="247"/>
      <c r="B407" s="247"/>
      <c r="C407" s="247"/>
      <c r="D407" s="247"/>
      <c r="E407" s="247"/>
      <c r="F407" s="247"/>
      <c r="G407" s="247"/>
      <c r="H407" s="247"/>
      <c r="I407" s="247"/>
      <c r="J407" s="931"/>
      <c r="K407" s="931"/>
      <c r="L407" s="931"/>
      <c r="M407" s="247"/>
      <c r="N407" s="247"/>
      <c r="O407" s="247"/>
      <c r="P407" s="247"/>
      <c r="Q407" s="247"/>
      <c r="R407" s="247"/>
      <c r="S407" s="247"/>
      <c r="T407" s="247"/>
      <c r="U407" s="247"/>
      <c r="V407" s="931"/>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row>
    <row r="408" spans="1:45" ht="12.75" customHeight="1">
      <c r="A408" s="247"/>
      <c r="B408" s="247"/>
      <c r="C408" s="247"/>
      <c r="D408" s="247"/>
      <c r="E408" s="247"/>
      <c r="F408" s="247"/>
      <c r="G408" s="247"/>
      <c r="H408" s="247"/>
      <c r="I408" s="247"/>
      <c r="J408" s="931"/>
      <c r="K408" s="931"/>
      <c r="L408" s="931"/>
      <c r="M408" s="247"/>
      <c r="N408" s="247"/>
      <c r="O408" s="247"/>
      <c r="P408" s="247"/>
      <c r="Q408" s="247"/>
      <c r="R408" s="247"/>
      <c r="S408" s="247"/>
      <c r="T408" s="247"/>
      <c r="U408" s="247"/>
      <c r="V408" s="931"/>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row>
    <row r="409" spans="1:45" ht="12.75" customHeight="1">
      <c r="A409" s="247"/>
      <c r="B409" s="247"/>
      <c r="C409" s="247"/>
      <c r="D409" s="247"/>
      <c r="E409" s="247"/>
      <c r="F409" s="247"/>
      <c r="G409" s="247"/>
      <c r="H409" s="247"/>
      <c r="I409" s="247"/>
      <c r="J409" s="931"/>
      <c r="K409" s="931"/>
      <c r="L409" s="931"/>
      <c r="M409" s="247"/>
      <c r="N409" s="247"/>
      <c r="O409" s="247"/>
      <c r="P409" s="247"/>
      <c r="Q409" s="247"/>
      <c r="R409" s="247"/>
      <c r="S409" s="247"/>
      <c r="T409" s="247"/>
      <c r="U409" s="247"/>
      <c r="V409" s="931"/>
      <c r="W409" s="247"/>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row>
    <row r="410" spans="1:45" ht="12.75" customHeight="1">
      <c r="A410" s="247"/>
      <c r="B410" s="247"/>
      <c r="C410" s="247"/>
      <c r="D410" s="247"/>
      <c r="E410" s="247"/>
      <c r="F410" s="247"/>
      <c r="G410" s="247"/>
      <c r="H410" s="247"/>
      <c r="I410" s="247"/>
      <c r="J410" s="931"/>
      <c r="K410" s="931"/>
      <c r="L410" s="931"/>
      <c r="M410" s="247"/>
      <c r="N410" s="247"/>
      <c r="O410" s="247"/>
      <c r="P410" s="247"/>
      <c r="Q410" s="247"/>
      <c r="R410" s="247"/>
      <c r="S410" s="247"/>
      <c r="T410" s="247"/>
      <c r="U410" s="247"/>
      <c r="V410" s="931"/>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row>
    <row r="411" spans="1:45" ht="12.75" customHeight="1">
      <c r="A411" s="247"/>
      <c r="B411" s="247"/>
      <c r="C411" s="247"/>
      <c r="D411" s="247"/>
      <c r="E411" s="247"/>
      <c r="F411" s="247"/>
      <c r="G411" s="247"/>
      <c r="H411" s="247"/>
      <c r="I411" s="247"/>
      <c r="J411" s="931"/>
      <c r="K411" s="931"/>
      <c r="L411" s="931"/>
      <c r="M411" s="247"/>
      <c r="N411" s="247"/>
      <c r="O411" s="247"/>
      <c r="P411" s="247"/>
      <c r="Q411" s="247"/>
      <c r="R411" s="247"/>
      <c r="S411" s="247"/>
      <c r="T411" s="247"/>
      <c r="U411" s="247"/>
      <c r="V411" s="931"/>
      <c r="W411" s="247"/>
      <c r="X411" s="247"/>
      <c r="Y411" s="247"/>
      <c r="Z411" s="247"/>
      <c r="AA411" s="247"/>
      <c r="AB411" s="247"/>
      <c r="AC411" s="247"/>
      <c r="AD411" s="247"/>
      <c r="AE411" s="247"/>
      <c r="AF411" s="247"/>
      <c r="AG411" s="247"/>
      <c r="AH411" s="247"/>
      <c r="AI411" s="247"/>
      <c r="AJ411" s="247"/>
      <c r="AK411" s="247"/>
      <c r="AL411" s="247"/>
      <c r="AM411" s="247"/>
      <c r="AN411" s="247"/>
      <c r="AO411" s="247"/>
      <c r="AP411" s="247"/>
      <c r="AQ411" s="247"/>
      <c r="AR411" s="247"/>
      <c r="AS411" s="247"/>
    </row>
    <row r="412" spans="1:45" ht="12.75" customHeight="1">
      <c r="A412" s="247"/>
      <c r="B412" s="247"/>
      <c r="C412" s="247"/>
      <c r="D412" s="247"/>
      <c r="E412" s="247"/>
      <c r="F412" s="247"/>
      <c r="G412" s="247"/>
      <c r="H412" s="247"/>
      <c r="I412" s="247"/>
      <c r="J412" s="931"/>
      <c r="K412" s="931"/>
      <c r="L412" s="931"/>
      <c r="M412" s="247"/>
      <c r="N412" s="247"/>
      <c r="O412" s="247"/>
      <c r="P412" s="247"/>
      <c r="Q412" s="247"/>
      <c r="R412" s="247"/>
      <c r="S412" s="247"/>
      <c r="T412" s="247"/>
      <c r="U412" s="247"/>
      <c r="V412" s="931"/>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row>
    <row r="413" spans="1:45" ht="12.75" customHeight="1">
      <c r="A413" s="247"/>
      <c r="B413" s="247"/>
      <c r="C413" s="247"/>
      <c r="D413" s="247"/>
      <c r="E413" s="247"/>
      <c r="F413" s="247"/>
      <c r="G413" s="247"/>
      <c r="H413" s="247"/>
      <c r="I413" s="247"/>
      <c r="J413" s="931"/>
      <c r="K413" s="931"/>
      <c r="L413" s="931"/>
      <c r="M413" s="247"/>
      <c r="N413" s="247"/>
      <c r="O413" s="247"/>
      <c r="P413" s="247"/>
      <c r="Q413" s="247"/>
      <c r="R413" s="247"/>
      <c r="S413" s="247"/>
      <c r="T413" s="247"/>
      <c r="U413" s="247"/>
      <c r="V413" s="931"/>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row>
    <row r="414" spans="1:45" ht="12.75" customHeight="1">
      <c r="A414" s="247"/>
      <c r="B414" s="247"/>
      <c r="C414" s="247"/>
      <c r="D414" s="247"/>
      <c r="E414" s="247"/>
      <c r="F414" s="247"/>
      <c r="G414" s="247"/>
      <c r="H414" s="247"/>
      <c r="I414" s="247"/>
      <c r="J414" s="931"/>
      <c r="K414" s="931"/>
      <c r="L414" s="931"/>
      <c r="M414" s="247"/>
      <c r="N414" s="247"/>
      <c r="O414" s="247"/>
      <c r="P414" s="247"/>
      <c r="Q414" s="247"/>
      <c r="R414" s="247"/>
      <c r="S414" s="247"/>
      <c r="T414" s="247"/>
      <c r="U414" s="247"/>
      <c r="V414" s="931"/>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row>
    <row r="415" spans="1:45" ht="12.75" customHeight="1">
      <c r="A415" s="247"/>
      <c r="B415" s="247"/>
      <c r="C415" s="247"/>
      <c r="D415" s="247"/>
      <c r="E415" s="247"/>
      <c r="F415" s="247"/>
      <c r="G415" s="247"/>
      <c r="H415" s="247"/>
      <c r="I415" s="247"/>
      <c r="J415" s="931"/>
      <c r="K415" s="931"/>
      <c r="L415" s="931"/>
      <c r="M415" s="247"/>
      <c r="N415" s="247"/>
      <c r="O415" s="247"/>
      <c r="P415" s="247"/>
      <c r="Q415" s="247"/>
      <c r="R415" s="247"/>
      <c r="S415" s="247"/>
      <c r="T415" s="247"/>
      <c r="U415" s="247"/>
      <c r="V415" s="931"/>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row>
    <row r="416" spans="1:45" ht="12.75" customHeight="1">
      <c r="A416" s="247"/>
      <c r="B416" s="247"/>
      <c r="C416" s="247"/>
      <c r="D416" s="247"/>
      <c r="E416" s="247"/>
      <c r="F416" s="247"/>
      <c r="G416" s="247"/>
      <c r="H416" s="247"/>
      <c r="I416" s="247"/>
      <c r="J416" s="931"/>
      <c r="K416" s="931"/>
      <c r="L416" s="931"/>
      <c r="M416" s="247"/>
      <c r="N416" s="247"/>
      <c r="O416" s="247"/>
      <c r="P416" s="247"/>
      <c r="Q416" s="247"/>
      <c r="R416" s="247"/>
      <c r="S416" s="247"/>
      <c r="T416" s="247"/>
      <c r="U416" s="247"/>
      <c r="V416" s="931"/>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row>
    <row r="417" spans="1:45" ht="12.75" customHeight="1">
      <c r="A417" s="247"/>
      <c r="B417" s="247"/>
      <c r="C417" s="247"/>
      <c r="D417" s="247"/>
      <c r="E417" s="247"/>
      <c r="F417" s="247"/>
      <c r="G417" s="247"/>
      <c r="H417" s="247"/>
      <c r="I417" s="247"/>
      <c r="J417" s="931"/>
      <c r="K417" s="931"/>
      <c r="L417" s="931"/>
      <c r="M417" s="247"/>
      <c r="N417" s="247"/>
      <c r="O417" s="247"/>
      <c r="P417" s="247"/>
      <c r="Q417" s="247"/>
      <c r="R417" s="247"/>
      <c r="S417" s="247"/>
      <c r="T417" s="247"/>
      <c r="U417" s="247"/>
      <c r="V417" s="931"/>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row>
    <row r="418" spans="1:45" ht="12.75" customHeight="1">
      <c r="A418" s="247"/>
      <c r="B418" s="247"/>
      <c r="C418" s="247"/>
      <c r="D418" s="247"/>
      <c r="E418" s="247"/>
      <c r="F418" s="247"/>
      <c r="G418" s="247"/>
      <c r="H418" s="247"/>
      <c r="I418" s="247"/>
      <c r="J418" s="931"/>
      <c r="K418" s="931"/>
      <c r="L418" s="931"/>
      <c r="M418" s="247"/>
      <c r="N418" s="247"/>
      <c r="O418" s="247"/>
      <c r="P418" s="247"/>
      <c r="Q418" s="247"/>
      <c r="R418" s="247"/>
      <c r="S418" s="247"/>
      <c r="T418" s="247"/>
      <c r="U418" s="247"/>
      <c r="V418" s="931"/>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row>
    <row r="419" spans="1:45" ht="12.75" customHeight="1">
      <c r="A419" s="247"/>
      <c r="B419" s="247"/>
      <c r="C419" s="247"/>
      <c r="D419" s="247"/>
      <c r="E419" s="247"/>
      <c r="F419" s="247"/>
      <c r="G419" s="247"/>
      <c r="H419" s="247"/>
      <c r="I419" s="247"/>
      <c r="J419" s="931"/>
      <c r="K419" s="931"/>
      <c r="L419" s="931"/>
      <c r="M419" s="247"/>
      <c r="N419" s="247"/>
      <c r="O419" s="247"/>
      <c r="P419" s="247"/>
      <c r="Q419" s="247"/>
      <c r="R419" s="247"/>
      <c r="S419" s="247"/>
      <c r="T419" s="247"/>
      <c r="U419" s="247"/>
      <c r="V419" s="931"/>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row>
    <row r="420" spans="1:45" ht="12.75" customHeight="1">
      <c r="A420" s="247"/>
      <c r="B420" s="247"/>
      <c r="C420" s="247"/>
      <c r="D420" s="247"/>
      <c r="E420" s="247"/>
      <c r="F420" s="247"/>
      <c r="G420" s="247"/>
      <c r="H420" s="247"/>
      <c r="I420" s="247"/>
      <c r="J420" s="931"/>
      <c r="K420" s="931"/>
      <c r="L420" s="931"/>
      <c r="M420" s="247"/>
      <c r="N420" s="247"/>
      <c r="O420" s="247"/>
      <c r="P420" s="247"/>
      <c r="Q420" s="247"/>
      <c r="R420" s="247"/>
      <c r="S420" s="247"/>
      <c r="T420" s="247"/>
      <c r="U420" s="247"/>
      <c r="V420" s="931"/>
      <c r="W420" s="247"/>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row>
    <row r="421" spans="1:45" ht="12.75" customHeight="1">
      <c r="A421" s="247"/>
      <c r="B421" s="247"/>
      <c r="C421" s="247"/>
      <c r="D421" s="247"/>
      <c r="E421" s="247"/>
      <c r="F421" s="247"/>
      <c r="G421" s="247"/>
      <c r="H421" s="247"/>
      <c r="I421" s="247"/>
      <c r="J421" s="931"/>
      <c r="K421" s="931"/>
      <c r="L421" s="931"/>
      <c r="M421" s="247"/>
      <c r="N421" s="247"/>
      <c r="O421" s="247"/>
      <c r="P421" s="247"/>
      <c r="Q421" s="247"/>
      <c r="R421" s="247"/>
      <c r="S421" s="247"/>
      <c r="T421" s="247"/>
      <c r="U421" s="247"/>
      <c r="V421" s="931"/>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row>
    <row r="422" spans="1:45" ht="12.75" customHeight="1">
      <c r="A422" s="247"/>
      <c r="B422" s="247"/>
      <c r="C422" s="247"/>
      <c r="D422" s="247"/>
      <c r="E422" s="247"/>
      <c r="F422" s="247"/>
      <c r="G422" s="247"/>
      <c r="H422" s="247"/>
      <c r="I422" s="247"/>
      <c r="J422" s="931"/>
      <c r="K422" s="931"/>
      <c r="L422" s="931"/>
      <c r="M422" s="247"/>
      <c r="N422" s="247"/>
      <c r="O422" s="247"/>
      <c r="P422" s="247"/>
      <c r="Q422" s="247"/>
      <c r="R422" s="247"/>
      <c r="S422" s="247"/>
      <c r="T422" s="247"/>
      <c r="U422" s="247"/>
      <c r="V422" s="931"/>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row>
    <row r="423" spans="1:45" ht="12.75" customHeight="1">
      <c r="A423" s="247"/>
      <c r="B423" s="247"/>
      <c r="C423" s="247"/>
      <c r="D423" s="247"/>
      <c r="E423" s="247"/>
      <c r="F423" s="247"/>
      <c r="G423" s="247"/>
      <c r="H423" s="247"/>
      <c r="I423" s="247"/>
      <c r="J423" s="931"/>
      <c r="K423" s="931"/>
      <c r="L423" s="931"/>
      <c r="M423" s="247"/>
      <c r="N423" s="247"/>
      <c r="O423" s="247"/>
      <c r="P423" s="247"/>
      <c r="Q423" s="247"/>
      <c r="R423" s="247"/>
      <c r="S423" s="247"/>
      <c r="T423" s="247"/>
      <c r="U423" s="247"/>
      <c r="V423" s="931"/>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row>
    <row r="424" spans="1:45" ht="12.75" customHeight="1">
      <c r="A424" s="247"/>
      <c r="B424" s="247"/>
      <c r="C424" s="247"/>
      <c r="D424" s="247"/>
      <c r="E424" s="247"/>
      <c r="F424" s="247"/>
      <c r="G424" s="247"/>
      <c r="H424" s="247"/>
      <c r="I424" s="247"/>
      <c r="J424" s="931"/>
      <c r="K424" s="931"/>
      <c r="L424" s="931"/>
      <c r="M424" s="247"/>
      <c r="N424" s="247"/>
      <c r="O424" s="247"/>
      <c r="P424" s="247"/>
      <c r="Q424" s="247"/>
      <c r="R424" s="247"/>
      <c r="S424" s="247"/>
      <c r="T424" s="247"/>
      <c r="U424" s="247"/>
      <c r="V424" s="931"/>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row>
    <row r="425" spans="1:45" ht="12.75" customHeight="1">
      <c r="A425" s="247"/>
      <c r="B425" s="247"/>
      <c r="C425" s="247"/>
      <c r="D425" s="247"/>
      <c r="E425" s="247"/>
      <c r="F425" s="247"/>
      <c r="G425" s="247"/>
      <c r="H425" s="247"/>
      <c r="I425" s="247"/>
      <c r="J425" s="931"/>
      <c r="K425" s="931"/>
      <c r="L425" s="931"/>
      <c r="M425" s="247"/>
      <c r="N425" s="247"/>
      <c r="O425" s="247"/>
      <c r="P425" s="247"/>
      <c r="Q425" s="247"/>
      <c r="R425" s="247"/>
      <c r="S425" s="247"/>
      <c r="T425" s="247"/>
      <c r="U425" s="247"/>
      <c r="V425" s="931"/>
      <c r="W425" s="247"/>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row>
    <row r="426" spans="1:45" ht="12.75" customHeight="1">
      <c r="A426" s="247"/>
      <c r="B426" s="247"/>
      <c r="C426" s="247"/>
      <c r="D426" s="247"/>
      <c r="E426" s="247"/>
      <c r="F426" s="247"/>
      <c r="G426" s="247"/>
      <c r="H426" s="247"/>
      <c r="I426" s="247"/>
      <c r="J426" s="931"/>
      <c r="K426" s="931"/>
      <c r="L426" s="931"/>
      <c r="M426" s="247"/>
      <c r="N426" s="247"/>
      <c r="O426" s="247"/>
      <c r="P426" s="247"/>
      <c r="Q426" s="247"/>
      <c r="R426" s="247"/>
      <c r="S426" s="247"/>
      <c r="T426" s="247"/>
      <c r="U426" s="247"/>
      <c r="V426" s="931"/>
      <c r="W426" s="247"/>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row>
    <row r="427" spans="1:45" ht="12.75" customHeight="1">
      <c r="A427" s="247"/>
      <c r="B427" s="247"/>
      <c r="C427" s="247"/>
      <c r="D427" s="247"/>
      <c r="E427" s="247"/>
      <c r="F427" s="247"/>
      <c r="G427" s="247"/>
      <c r="H427" s="247"/>
      <c r="I427" s="247"/>
      <c r="J427" s="931"/>
      <c r="K427" s="931"/>
      <c r="L427" s="931"/>
      <c r="M427" s="247"/>
      <c r="N427" s="247"/>
      <c r="O427" s="247"/>
      <c r="P427" s="247"/>
      <c r="Q427" s="247"/>
      <c r="R427" s="247"/>
      <c r="S427" s="247"/>
      <c r="T427" s="247"/>
      <c r="U427" s="247"/>
      <c r="V427" s="931"/>
      <c r="W427" s="247"/>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row>
    <row r="428" spans="1:45" ht="12.75" customHeight="1">
      <c r="A428" s="247"/>
      <c r="B428" s="247"/>
      <c r="C428" s="247"/>
      <c r="D428" s="247"/>
      <c r="E428" s="247"/>
      <c r="F428" s="247"/>
      <c r="G428" s="247"/>
      <c r="H428" s="247"/>
      <c r="I428" s="247"/>
      <c r="J428" s="931"/>
      <c r="K428" s="931"/>
      <c r="L428" s="931"/>
      <c r="M428" s="247"/>
      <c r="N428" s="247"/>
      <c r="O428" s="247"/>
      <c r="P428" s="247"/>
      <c r="Q428" s="247"/>
      <c r="R428" s="247"/>
      <c r="S428" s="247"/>
      <c r="T428" s="247"/>
      <c r="U428" s="247"/>
      <c r="V428" s="931"/>
      <c r="W428" s="247"/>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row>
    <row r="429" spans="1:45" ht="12.75" customHeight="1">
      <c r="A429" s="247"/>
      <c r="B429" s="247"/>
      <c r="C429" s="247"/>
      <c r="D429" s="247"/>
      <c r="E429" s="247"/>
      <c r="F429" s="247"/>
      <c r="G429" s="247"/>
      <c r="H429" s="247"/>
      <c r="I429" s="247"/>
      <c r="J429" s="931"/>
      <c r="K429" s="931"/>
      <c r="L429" s="931"/>
      <c r="M429" s="247"/>
      <c r="N429" s="247"/>
      <c r="O429" s="247"/>
      <c r="P429" s="247"/>
      <c r="Q429" s="247"/>
      <c r="R429" s="247"/>
      <c r="S429" s="247"/>
      <c r="T429" s="247"/>
      <c r="U429" s="247"/>
      <c r="V429" s="931"/>
      <c r="W429" s="247"/>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row>
    <row r="430" spans="1:45" ht="12.75" customHeight="1">
      <c r="A430" s="247"/>
      <c r="B430" s="247"/>
      <c r="C430" s="247"/>
      <c r="D430" s="247"/>
      <c r="E430" s="247"/>
      <c r="F430" s="247"/>
      <c r="G430" s="247"/>
      <c r="H430" s="247"/>
      <c r="I430" s="247"/>
      <c r="J430" s="931"/>
      <c r="K430" s="931"/>
      <c r="L430" s="931"/>
      <c r="M430" s="247"/>
      <c r="N430" s="247"/>
      <c r="O430" s="247"/>
      <c r="P430" s="247"/>
      <c r="Q430" s="247"/>
      <c r="R430" s="247"/>
      <c r="S430" s="247"/>
      <c r="T430" s="247"/>
      <c r="U430" s="247"/>
      <c r="V430" s="931"/>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row>
    <row r="431" spans="1:45" ht="12.75" customHeight="1">
      <c r="A431" s="247"/>
      <c r="B431" s="247"/>
      <c r="C431" s="247"/>
      <c r="D431" s="247"/>
      <c r="E431" s="247"/>
      <c r="F431" s="247"/>
      <c r="G431" s="247"/>
      <c r="H431" s="247"/>
      <c r="I431" s="247"/>
      <c r="J431" s="931"/>
      <c r="K431" s="931"/>
      <c r="L431" s="931"/>
      <c r="M431" s="247"/>
      <c r="N431" s="247"/>
      <c r="O431" s="247"/>
      <c r="P431" s="247"/>
      <c r="Q431" s="247"/>
      <c r="R431" s="247"/>
      <c r="S431" s="247"/>
      <c r="T431" s="247"/>
      <c r="U431" s="247"/>
      <c r="V431" s="931"/>
      <c r="W431" s="247"/>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row>
    <row r="432" spans="1:45" ht="12.75" customHeight="1">
      <c r="A432" s="247"/>
      <c r="B432" s="247"/>
      <c r="C432" s="247"/>
      <c r="D432" s="247"/>
      <c r="E432" s="247"/>
      <c r="F432" s="247"/>
      <c r="G432" s="247"/>
      <c r="H432" s="247"/>
      <c r="I432" s="247"/>
      <c r="J432" s="931"/>
      <c r="K432" s="931"/>
      <c r="L432" s="931"/>
      <c r="M432" s="247"/>
      <c r="N432" s="247"/>
      <c r="O432" s="247"/>
      <c r="P432" s="247"/>
      <c r="Q432" s="247"/>
      <c r="R432" s="247"/>
      <c r="S432" s="247"/>
      <c r="T432" s="247"/>
      <c r="U432" s="247"/>
      <c r="V432" s="931"/>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row>
    <row r="433" spans="1:45" ht="12.75" customHeight="1">
      <c r="A433" s="247"/>
      <c r="B433" s="247"/>
      <c r="C433" s="247"/>
      <c r="D433" s="247"/>
      <c r="E433" s="247"/>
      <c r="F433" s="247"/>
      <c r="G433" s="247"/>
      <c r="H433" s="247"/>
      <c r="I433" s="247"/>
      <c r="J433" s="931"/>
      <c r="K433" s="931"/>
      <c r="L433" s="931"/>
      <c r="M433" s="247"/>
      <c r="N433" s="247"/>
      <c r="O433" s="247"/>
      <c r="P433" s="247"/>
      <c r="Q433" s="247"/>
      <c r="R433" s="247"/>
      <c r="S433" s="247"/>
      <c r="T433" s="247"/>
      <c r="U433" s="247"/>
      <c r="V433" s="931"/>
      <c r="W433" s="247"/>
      <c r="X433" s="247"/>
      <c r="Y433" s="247"/>
      <c r="Z433" s="247"/>
      <c r="AA433" s="247"/>
      <c r="AB433" s="247"/>
      <c r="AC433" s="247"/>
      <c r="AD433" s="247"/>
      <c r="AE433" s="247"/>
      <c r="AF433" s="247"/>
      <c r="AG433" s="247"/>
      <c r="AH433" s="247"/>
      <c r="AI433" s="247"/>
      <c r="AJ433" s="247"/>
      <c r="AK433" s="247"/>
      <c r="AL433" s="247"/>
      <c r="AM433" s="247"/>
      <c r="AN433" s="247"/>
      <c r="AO433" s="247"/>
      <c r="AP433" s="247"/>
      <c r="AQ433" s="247"/>
      <c r="AR433" s="247"/>
      <c r="AS433" s="247"/>
    </row>
    <row r="434" spans="1:45" ht="12.75" customHeight="1">
      <c r="A434" s="247"/>
      <c r="B434" s="247"/>
      <c r="C434" s="247"/>
      <c r="D434" s="247"/>
      <c r="E434" s="247"/>
      <c r="F434" s="247"/>
      <c r="G434" s="247"/>
      <c r="H434" s="247"/>
      <c r="I434" s="247"/>
      <c r="J434" s="931"/>
      <c r="K434" s="931"/>
      <c r="L434" s="931"/>
      <c r="M434" s="247"/>
      <c r="N434" s="247"/>
      <c r="O434" s="247"/>
      <c r="P434" s="247"/>
      <c r="Q434" s="247"/>
      <c r="R434" s="247"/>
      <c r="S434" s="247"/>
      <c r="T434" s="247"/>
      <c r="U434" s="247"/>
      <c r="V434" s="931"/>
      <c r="W434" s="247"/>
      <c r="X434" s="247"/>
      <c r="Y434" s="247"/>
      <c r="Z434" s="247"/>
      <c r="AA434" s="247"/>
      <c r="AB434" s="247"/>
      <c r="AC434" s="247"/>
      <c r="AD434" s="247"/>
      <c r="AE434" s="247"/>
      <c r="AF434" s="247"/>
      <c r="AG434" s="247"/>
      <c r="AH434" s="247"/>
      <c r="AI434" s="247"/>
      <c r="AJ434" s="247"/>
      <c r="AK434" s="247"/>
      <c r="AL434" s="247"/>
      <c r="AM434" s="247"/>
      <c r="AN434" s="247"/>
      <c r="AO434" s="247"/>
      <c r="AP434" s="247"/>
      <c r="AQ434" s="247"/>
      <c r="AR434" s="247"/>
      <c r="AS434" s="247"/>
    </row>
    <row r="435" spans="1:45" ht="12.75" customHeight="1">
      <c r="A435" s="247"/>
      <c r="B435" s="247"/>
      <c r="C435" s="247"/>
      <c r="D435" s="247"/>
      <c r="E435" s="247"/>
      <c r="F435" s="247"/>
      <c r="G435" s="247"/>
      <c r="H435" s="247"/>
      <c r="I435" s="247"/>
      <c r="J435" s="931"/>
      <c r="K435" s="931"/>
      <c r="L435" s="931"/>
      <c r="M435" s="247"/>
      <c r="N435" s="247"/>
      <c r="O435" s="247"/>
      <c r="P435" s="247"/>
      <c r="Q435" s="247"/>
      <c r="R435" s="247"/>
      <c r="S435" s="247"/>
      <c r="T435" s="247"/>
      <c r="U435" s="247"/>
      <c r="V435" s="931"/>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row>
    <row r="436" spans="1:45" ht="12.75" customHeight="1">
      <c r="A436" s="247"/>
      <c r="B436" s="247"/>
      <c r="C436" s="247"/>
      <c r="D436" s="247"/>
      <c r="E436" s="247"/>
      <c r="F436" s="247"/>
      <c r="G436" s="247"/>
      <c r="H436" s="247"/>
      <c r="I436" s="247"/>
      <c r="J436" s="931"/>
      <c r="K436" s="931"/>
      <c r="L436" s="931"/>
      <c r="M436" s="247"/>
      <c r="N436" s="247"/>
      <c r="O436" s="247"/>
      <c r="P436" s="247"/>
      <c r="Q436" s="247"/>
      <c r="R436" s="247"/>
      <c r="S436" s="247"/>
      <c r="T436" s="247"/>
      <c r="U436" s="247"/>
      <c r="V436" s="931"/>
      <c r="W436" s="247"/>
      <c r="X436" s="247"/>
      <c r="Y436" s="247"/>
      <c r="Z436" s="247"/>
      <c r="AA436" s="247"/>
      <c r="AB436" s="247"/>
      <c r="AC436" s="247"/>
      <c r="AD436" s="247"/>
      <c r="AE436" s="247"/>
      <c r="AF436" s="247"/>
      <c r="AG436" s="247"/>
      <c r="AH436" s="247"/>
      <c r="AI436" s="247"/>
      <c r="AJ436" s="247"/>
      <c r="AK436" s="247"/>
      <c r="AL436" s="247"/>
      <c r="AM436" s="247"/>
      <c r="AN436" s="247"/>
      <c r="AO436" s="247"/>
      <c r="AP436" s="247"/>
      <c r="AQ436" s="247"/>
      <c r="AR436" s="247"/>
      <c r="AS436" s="247"/>
    </row>
    <row r="437" spans="1:45" ht="12.75" customHeight="1">
      <c r="A437" s="247"/>
      <c r="B437" s="247"/>
      <c r="C437" s="247"/>
      <c r="D437" s="247"/>
      <c r="E437" s="247"/>
      <c r="F437" s="247"/>
      <c r="G437" s="247"/>
      <c r="H437" s="247"/>
      <c r="I437" s="247"/>
      <c r="J437" s="931"/>
      <c r="K437" s="931"/>
      <c r="L437" s="931"/>
      <c r="M437" s="247"/>
      <c r="N437" s="247"/>
      <c r="O437" s="247"/>
      <c r="P437" s="247"/>
      <c r="Q437" s="247"/>
      <c r="R437" s="247"/>
      <c r="S437" s="247"/>
      <c r="T437" s="247"/>
      <c r="U437" s="247"/>
      <c r="V437" s="931"/>
      <c r="W437" s="247"/>
      <c r="X437" s="247"/>
      <c r="Y437" s="247"/>
      <c r="Z437" s="247"/>
      <c r="AA437" s="247"/>
      <c r="AB437" s="247"/>
      <c r="AC437" s="247"/>
      <c r="AD437" s="247"/>
      <c r="AE437" s="247"/>
      <c r="AF437" s="247"/>
      <c r="AG437" s="247"/>
      <c r="AH437" s="247"/>
      <c r="AI437" s="247"/>
      <c r="AJ437" s="247"/>
      <c r="AK437" s="247"/>
      <c r="AL437" s="247"/>
      <c r="AM437" s="247"/>
      <c r="AN437" s="247"/>
      <c r="AO437" s="247"/>
      <c r="AP437" s="247"/>
      <c r="AQ437" s="247"/>
      <c r="AR437" s="247"/>
      <c r="AS437" s="247"/>
    </row>
    <row r="438" spans="1:45" ht="12.75" customHeight="1">
      <c r="A438" s="247"/>
      <c r="B438" s="247"/>
      <c r="C438" s="247"/>
      <c r="D438" s="247"/>
      <c r="E438" s="247"/>
      <c r="F438" s="247"/>
      <c r="G438" s="247"/>
      <c r="H438" s="247"/>
      <c r="I438" s="247"/>
      <c r="J438" s="931"/>
      <c r="K438" s="931"/>
      <c r="L438" s="931"/>
      <c r="M438" s="247"/>
      <c r="N438" s="247"/>
      <c r="O438" s="247"/>
      <c r="P438" s="247"/>
      <c r="Q438" s="247"/>
      <c r="R438" s="247"/>
      <c r="S438" s="247"/>
      <c r="T438" s="247"/>
      <c r="U438" s="247"/>
      <c r="V438" s="931"/>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row>
    <row r="439" spans="1:45" ht="12.75" customHeight="1">
      <c r="A439" s="247"/>
      <c r="B439" s="247"/>
      <c r="C439" s="247"/>
      <c r="D439" s="247"/>
      <c r="E439" s="247"/>
      <c r="F439" s="247"/>
      <c r="G439" s="247"/>
      <c r="H439" s="247"/>
      <c r="I439" s="247"/>
      <c r="J439" s="931"/>
      <c r="K439" s="931"/>
      <c r="L439" s="931"/>
      <c r="M439" s="247"/>
      <c r="N439" s="247"/>
      <c r="O439" s="247"/>
      <c r="P439" s="247"/>
      <c r="Q439" s="247"/>
      <c r="R439" s="247"/>
      <c r="S439" s="247"/>
      <c r="T439" s="247"/>
      <c r="U439" s="247"/>
      <c r="V439" s="931"/>
      <c r="W439" s="247"/>
      <c r="X439" s="247"/>
      <c r="Y439" s="247"/>
      <c r="Z439" s="247"/>
      <c r="AA439" s="247"/>
      <c r="AB439" s="247"/>
      <c r="AC439" s="247"/>
      <c r="AD439" s="247"/>
      <c r="AE439" s="247"/>
      <c r="AF439" s="247"/>
      <c r="AG439" s="247"/>
      <c r="AH439" s="247"/>
      <c r="AI439" s="247"/>
      <c r="AJ439" s="247"/>
      <c r="AK439" s="247"/>
      <c r="AL439" s="247"/>
      <c r="AM439" s="247"/>
      <c r="AN439" s="247"/>
      <c r="AO439" s="247"/>
      <c r="AP439" s="247"/>
      <c r="AQ439" s="247"/>
      <c r="AR439" s="247"/>
      <c r="AS439" s="247"/>
    </row>
    <row r="440" spans="1:45" ht="12.75" customHeight="1">
      <c r="A440" s="247"/>
      <c r="B440" s="247"/>
      <c r="C440" s="247"/>
      <c r="D440" s="247"/>
      <c r="E440" s="247"/>
      <c r="F440" s="247"/>
      <c r="G440" s="247"/>
      <c r="H440" s="247"/>
      <c r="I440" s="247"/>
      <c r="J440" s="931"/>
      <c r="K440" s="931"/>
      <c r="L440" s="931"/>
      <c r="M440" s="247"/>
      <c r="N440" s="247"/>
      <c r="O440" s="247"/>
      <c r="P440" s="247"/>
      <c r="Q440" s="247"/>
      <c r="R440" s="247"/>
      <c r="S440" s="247"/>
      <c r="T440" s="247"/>
      <c r="U440" s="247"/>
      <c r="V440" s="931"/>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row>
    <row r="441" spans="1:45" ht="12.75" customHeight="1">
      <c r="A441" s="247"/>
      <c r="B441" s="247"/>
      <c r="C441" s="247"/>
      <c r="D441" s="247"/>
      <c r="E441" s="247"/>
      <c r="F441" s="247"/>
      <c r="G441" s="247"/>
      <c r="H441" s="247"/>
      <c r="I441" s="247"/>
      <c r="J441" s="931"/>
      <c r="K441" s="931"/>
      <c r="L441" s="931"/>
      <c r="M441" s="247"/>
      <c r="N441" s="247"/>
      <c r="O441" s="247"/>
      <c r="P441" s="247"/>
      <c r="Q441" s="247"/>
      <c r="R441" s="247"/>
      <c r="S441" s="247"/>
      <c r="T441" s="247"/>
      <c r="U441" s="247"/>
      <c r="V441" s="931"/>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row>
    <row r="442" spans="1:45" ht="12.75" customHeight="1">
      <c r="A442" s="247"/>
      <c r="B442" s="247"/>
      <c r="C442" s="247"/>
      <c r="D442" s="247"/>
      <c r="E442" s="247"/>
      <c r="F442" s="247"/>
      <c r="G442" s="247"/>
      <c r="H442" s="247"/>
      <c r="I442" s="247"/>
      <c r="J442" s="931"/>
      <c r="K442" s="931"/>
      <c r="L442" s="931"/>
      <c r="M442" s="247"/>
      <c r="N442" s="247"/>
      <c r="O442" s="247"/>
      <c r="P442" s="247"/>
      <c r="Q442" s="247"/>
      <c r="R442" s="247"/>
      <c r="S442" s="247"/>
      <c r="T442" s="247"/>
      <c r="U442" s="247"/>
      <c r="V442" s="931"/>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row>
    <row r="443" spans="1:45" ht="12.75" customHeight="1">
      <c r="A443" s="247"/>
      <c r="B443" s="247"/>
      <c r="C443" s="247"/>
      <c r="D443" s="247"/>
      <c r="E443" s="247"/>
      <c r="F443" s="247"/>
      <c r="G443" s="247"/>
      <c r="H443" s="247"/>
      <c r="I443" s="247"/>
      <c r="J443" s="931"/>
      <c r="K443" s="931"/>
      <c r="L443" s="931"/>
      <c r="M443" s="247"/>
      <c r="N443" s="247"/>
      <c r="O443" s="247"/>
      <c r="P443" s="247"/>
      <c r="Q443" s="247"/>
      <c r="R443" s="247"/>
      <c r="S443" s="247"/>
      <c r="T443" s="247"/>
      <c r="U443" s="247"/>
      <c r="V443" s="931"/>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row>
    <row r="444" spans="1:45" ht="12.75" customHeight="1">
      <c r="A444" s="247"/>
      <c r="B444" s="247"/>
      <c r="C444" s="247"/>
      <c r="D444" s="247"/>
      <c r="E444" s="247"/>
      <c r="F444" s="247"/>
      <c r="G444" s="247"/>
      <c r="H444" s="247"/>
      <c r="I444" s="247"/>
      <c r="J444" s="931"/>
      <c r="K444" s="931"/>
      <c r="L444" s="931"/>
      <c r="M444" s="247"/>
      <c r="N444" s="247"/>
      <c r="O444" s="247"/>
      <c r="P444" s="247"/>
      <c r="Q444" s="247"/>
      <c r="R444" s="247"/>
      <c r="S444" s="247"/>
      <c r="T444" s="247"/>
      <c r="U444" s="247"/>
      <c r="V444" s="931"/>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row>
    <row r="445" spans="1:45" ht="12.75" customHeight="1">
      <c r="A445" s="247"/>
      <c r="B445" s="247"/>
      <c r="C445" s="247"/>
      <c r="D445" s="247"/>
      <c r="E445" s="247"/>
      <c r="F445" s="247"/>
      <c r="G445" s="247"/>
      <c r="H445" s="247"/>
      <c r="I445" s="247"/>
      <c r="J445" s="931"/>
      <c r="K445" s="931"/>
      <c r="L445" s="931"/>
      <c r="M445" s="247"/>
      <c r="N445" s="247"/>
      <c r="O445" s="247"/>
      <c r="P445" s="247"/>
      <c r="Q445" s="247"/>
      <c r="R445" s="247"/>
      <c r="S445" s="247"/>
      <c r="T445" s="247"/>
      <c r="U445" s="247"/>
      <c r="V445" s="931"/>
      <c r="W445" s="247"/>
      <c r="X445" s="247"/>
      <c r="Y445" s="247"/>
      <c r="Z445" s="247"/>
      <c r="AA445" s="247"/>
      <c r="AB445" s="247"/>
      <c r="AC445" s="247"/>
      <c r="AD445" s="247"/>
      <c r="AE445" s="247"/>
      <c r="AF445" s="247"/>
      <c r="AG445" s="247"/>
      <c r="AH445" s="247"/>
      <c r="AI445" s="247"/>
      <c r="AJ445" s="247"/>
      <c r="AK445" s="247"/>
      <c r="AL445" s="247"/>
      <c r="AM445" s="247"/>
      <c r="AN445" s="247"/>
      <c r="AO445" s="247"/>
      <c r="AP445" s="247"/>
      <c r="AQ445" s="247"/>
      <c r="AR445" s="247"/>
      <c r="AS445" s="247"/>
    </row>
    <row r="446" spans="1:45" ht="12.75" customHeight="1">
      <c r="A446" s="247"/>
      <c r="B446" s="247"/>
      <c r="C446" s="247"/>
      <c r="D446" s="247"/>
      <c r="E446" s="247"/>
      <c r="F446" s="247"/>
      <c r="G446" s="247"/>
      <c r="H446" s="247"/>
      <c r="I446" s="247"/>
      <c r="J446" s="931"/>
      <c r="K446" s="931"/>
      <c r="L446" s="931"/>
      <c r="M446" s="247"/>
      <c r="N446" s="247"/>
      <c r="O446" s="247"/>
      <c r="P446" s="247"/>
      <c r="Q446" s="247"/>
      <c r="R446" s="247"/>
      <c r="S446" s="247"/>
      <c r="T446" s="247"/>
      <c r="U446" s="247"/>
      <c r="V446" s="931"/>
      <c r="W446" s="247"/>
      <c r="X446" s="247"/>
      <c r="Y446" s="247"/>
      <c r="Z446" s="247"/>
      <c r="AA446" s="247"/>
      <c r="AB446" s="247"/>
      <c r="AC446" s="247"/>
      <c r="AD446" s="247"/>
      <c r="AE446" s="247"/>
      <c r="AF446" s="247"/>
      <c r="AG446" s="247"/>
      <c r="AH446" s="247"/>
      <c r="AI446" s="247"/>
      <c r="AJ446" s="247"/>
      <c r="AK446" s="247"/>
      <c r="AL446" s="247"/>
      <c r="AM446" s="247"/>
      <c r="AN446" s="247"/>
      <c r="AO446" s="247"/>
      <c r="AP446" s="247"/>
      <c r="AQ446" s="247"/>
      <c r="AR446" s="247"/>
      <c r="AS446" s="247"/>
    </row>
    <row r="447" spans="1:45" ht="12.75" customHeight="1">
      <c r="A447" s="247"/>
      <c r="B447" s="247"/>
      <c r="C447" s="247"/>
      <c r="D447" s="247"/>
      <c r="E447" s="247"/>
      <c r="F447" s="247"/>
      <c r="G447" s="247"/>
      <c r="H447" s="247"/>
      <c r="I447" s="247"/>
      <c r="J447" s="931"/>
      <c r="K447" s="931"/>
      <c r="L447" s="931"/>
      <c r="M447" s="247"/>
      <c r="N447" s="247"/>
      <c r="O447" s="247"/>
      <c r="P447" s="247"/>
      <c r="Q447" s="247"/>
      <c r="R447" s="247"/>
      <c r="S447" s="247"/>
      <c r="T447" s="247"/>
      <c r="U447" s="247"/>
      <c r="V447" s="931"/>
      <c r="W447" s="247"/>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row>
    <row r="448" spans="1:45" ht="12.75" customHeight="1">
      <c r="A448" s="247"/>
      <c r="B448" s="247"/>
      <c r="C448" s="247"/>
      <c r="D448" s="247"/>
      <c r="E448" s="247"/>
      <c r="F448" s="247"/>
      <c r="G448" s="247"/>
      <c r="H448" s="247"/>
      <c r="I448" s="247"/>
      <c r="J448" s="931"/>
      <c r="K448" s="931"/>
      <c r="L448" s="931"/>
      <c r="M448" s="247"/>
      <c r="N448" s="247"/>
      <c r="O448" s="247"/>
      <c r="P448" s="247"/>
      <c r="Q448" s="247"/>
      <c r="R448" s="247"/>
      <c r="S448" s="247"/>
      <c r="T448" s="247"/>
      <c r="U448" s="247"/>
      <c r="V448" s="931"/>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row>
    <row r="449" spans="1:45" ht="12.75" customHeight="1">
      <c r="A449" s="247"/>
      <c r="B449" s="247"/>
      <c r="C449" s="247"/>
      <c r="D449" s="247"/>
      <c r="E449" s="247"/>
      <c r="F449" s="247"/>
      <c r="G449" s="247"/>
      <c r="H449" s="247"/>
      <c r="I449" s="247"/>
      <c r="J449" s="931"/>
      <c r="K449" s="931"/>
      <c r="L449" s="931"/>
      <c r="M449" s="247"/>
      <c r="N449" s="247"/>
      <c r="O449" s="247"/>
      <c r="P449" s="247"/>
      <c r="Q449" s="247"/>
      <c r="R449" s="247"/>
      <c r="S449" s="247"/>
      <c r="T449" s="247"/>
      <c r="U449" s="247"/>
      <c r="V449" s="931"/>
      <c r="W449" s="247"/>
      <c r="X449" s="247"/>
      <c r="Y449" s="247"/>
      <c r="Z449" s="247"/>
      <c r="AA449" s="247"/>
      <c r="AB449" s="247"/>
      <c r="AC449" s="247"/>
      <c r="AD449" s="247"/>
      <c r="AE449" s="247"/>
      <c r="AF449" s="247"/>
      <c r="AG449" s="247"/>
      <c r="AH449" s="247"/>
      <c r="AI449" s="247"/>
      <c r="AJ449" s="247"/>
      <c r="AK449" s="247"/>
      <c r="AL449" s="247"/>
      <c r="AM449" s="247"/>
      <c r="AN449" s="247"/>
      <c r="AO449" s="247"/>
      <c r="AP449" s="247"/>
      <c r="AQ449" s="247"/>
      <c r="AR449" s="247"/>
      <c r="AS449" s="247"/>
    </row>
    <row r="450" spans="1:45" ht="12.75" customHeight="1">
      <c r="A450" s="247"/>
      <c r="B450" s="247"/>
      <c r="C450" s="247"/>
      <c r="D450" s="247"/>
      <c r="E450" s="247"/>
      <c r="F450" s="247"/>
      <c r="G450" s="247"/>
      <c r="H450" s="247"/>
      <c r="I450" s="247"/>
      <c r="J450" s="931"/>
      <c r="K450" s="931"/>
      <c r="L450" s="931"/>
      <c r="M450" s="247"/>
      <c r="N450" s="247"/>
      <c r="O450" s="247"/>
      <c r="P450" s="247"/>
      <c r="Q450" s="247"/>
      <c r="R450" s="247"/>
      <c r="S450" s="247"/>
      <c r="T450" s="247"/>
      <c r="U450" s="247"/>
      <c r="V450" s="931"/>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row>
    <row r="451" spans="1:45" ht="12.75" customHeight="1">
      <c r="A451" s="247"/>
      <c r="B451" s="247"/>
      <c r="C451" s="247"/>
      <c r="D451" s="247"/>
      <c r="E451" s="247"/>
      <c r="F451" s="247"/>
      <c r="G451" s="247"/>
      <c r="H451" s="247"/>
      <c r="I451" s="247"/>
      <c r="J451" s="931"/>
      <c r="K451" s="931"/>
      <c r="L451" s="931"/>
      <c r="M451" s="247"/>
      <c r="N451" s="247"/>
      <c r="O451" s="247"/>
      <c r="P451" s="247"/>
      <c r="Q451" s="247"/>
      <c r="R451" s="247"/>
      <c r="S451" s="247"/>
      <c r="T451" s="247"/>
      <c r="U451" s="247"/>
      <c r="V451" s="931"/>
      <c r="W451" s="247"/>
      <c r="X451" s="247"/>
      <c r="Y451" s="247"/>
      <c r="Z451" s="247"/>
      <c r="AA451" s="247"/>
      <c r="AB451" s="247"/>
      <c r="AC451" s="247"/>
      <c r="AD451" s="247"/>
      <c r="AE451" s="247"/>
      <c r="AF451" s="247"/>
      <c r="AG451" s="247"/>
      <c r="AH451" s="247"/>
      <c r="AI451" s="247"/>
      <c r="AJ451" s="247"/>
      <c r="AK451" s="247"/>
      <c r="AL451" s="247"/>
      <c r="AM451" s="247"/>
      <c r="AN451" s="247"/>
      <c r="AO451" s="247"/>
      <c r="AP451" s="247"/>
      <c r="AQ451" s="247"/>
      <c r="AR451" s="247"/>
      <c r="AS451" s="247"/>
    </row>
    <row r="452" spans="1:45" ht="12.75" customHeight="1">
      <c r="A452" s="247"/>
      <c r="B452" s="247"/>
      <c r="C452" s="247"/>
      <c r="D452" s="247"/>
      <c r="E452" s="247"/>
      <c r="F452" s="247"/>
      <c r="G452" s="247"/>
      <c r="H452" s="247"/>
      <c r="I452" s="247"/>
      <c r="J452" s="931"/>
      <c r="K452" s="931"/>
      <c r="L452" s="931"/>
      <c r="M452" s="247"/>
      <c r="N452" s="247"/>
      <c r="O452" s="247"/>
      <c r="P452" s="247"/>
      <c r="Q452" s="247"/>
      <c r="R452" s="247"/>
      <c r="S452" s="247"/>
      <c r="T452" s="247"/>
      <c r="U452" s="247"/>
      <c r="V452" s="931"/>
      <c r="W452" s="247"/>
      <c r="X452" s="247"/>
      <c r="Y452" s="247"/>
      <c r="Z452" s="247"/>
      <c r="AA452" s="247"/>
      <c r="AB452" s="247"/>
      <c r="AC452" s="247"/>
      <c r="AD452" s="247"/>
      <c r="AE452" s="247"/>
      <c r="AF452" s="247"/>
      <c r="AG452" s="247"/>
      <c r="AH452" s="247"/>
      <c r="AI452" s="247"/>
      <c r="AJ452" s="247"/>
      <c r="AK452" s="247"/>
      <c r="AL452" s="247"/>
      <c r="AM452" s="247"/>
      <c r="AN452" s="247"/>
      <c r="AO452" s="247"/>
      <c r="AP452" s="247"/>
      <c r="AQ452" s="247"/>
      <c r="AR452" s="247"/>
      <c r="AS452" s="247"/>
    </row>
    <row r="453" spans="1:45" ht="12.75" customHeight="1">
      <c r="A453" s="247"/>
      <c r="B453" s="247"/>
      <c r="C453" s="247"/>
      <c r="D453" s="247"/>
      <c r="E453" s="247"/>
      <c r="F453" s="247"/>
      <c r="G453" s="247"/>
      <c r="H453" s="247"/>
      <c r="I453" s="247"/>
      <c r="J453" s="931"/>
      <c r="K453" s="931"/>
      <c r="L453" s="931"/>
      <c r="M453" s="247"/>
      <c r="N453" s="247"/>
      <c r="O453" s="247"/>
      <c r="P453" s="247"/>
      <c r="Q453" s="247"/>
      <c r="R453" s="247"/>
      <c r="S453" s="247"/>
      <c r="T453" s="247"/>
      <c r="U453" s="247"/>
      <c r="V453" s="931"/>
      <c r="W453" s="247"/>
      <c r="X453" s="247"/>
      <c r="Y453" s="247"/>
      <c r="Z453" s="247"/>
      <c r="AA453" s="247"/>
      <c r="AB453" s="247"/>
      <c r="AC453" s="247"/>
      <c r="AD453" s="247"/>
      <c r="AE453" s="247"/>
      <c r="AF453" s="247"/>
      <c r="AG453" s="247"/>
      <c r="AH453" s="247"/>
      <c r="AI453" s="247"/>
      <c r="AJ453" s="247"/>
      <c r="AK453" s="247"/>
      <c r="AL453" s="247"/>
      <c r="AM453" s="247"/>
      <c r="AN453" s="247"/>
      <c r="AO453" s="247"/>
      <c r="AP453" s="247"/>
      <c r="AQ453" s="247"/>
      <c r="AR453" s="247"/>
      <c r="AS453" s="247"/>
    </row>
    <row r="454" spans="1:45" ht="12.75" customHeight="1">
      <c r="A454" s="247"/>
      <c r="B454" s="247"/>
      <c r="C454" s="247"/>
      <c r="D454" s="247"/>
      <c r="E454" s="247"/>
      <c r="F454" s="247"/>
      <c r="G454" s="247"/>
      <c r="H454" s="247"/>
      <c r="I454" s="247"/>
      <c r="J454" s="931"/>
      <c r="K454" s="931"/>
      <c r="L454" s="931"/>
      <c r="M454" s="247"/>
      <c r="N454" s="247"/>
      <c r="O454" s="247"/>
      <c r="P454" s="247"/>
      <c r="Q454" s="247"/>
      <c r="R454" s="247"/>
      <c r="S454" s="247"/>
      <c r="T454" s="247"/>
      <c r="U454" s="247"/>
      <c r="V454" s="931"/>
      <c r="W454" s="247"/>
      <c r="X454" s="247"/>
      <c r="Y454" s="247"/>
      <c r="Z454" s="247"/>
      <c r="AA454" s="247"/>
      <c r="AB454" s="247"/>
      <c r="AC454" s="247"/>
      <c r="AD454" s="247"/>
      <c r="AE454" s="247"/>
      <c r="AF454" s="247"/>
      <c r="AG454" s="247"/>
      <c r="AH454" s="247"/>
      <c r="AI454" s="247"/>
      <c r="AJ454" s="247"/>
      <c r="AK454" s="247"/>
      <c r="AL454" s="247"/>
      <c r="AM454" s="247"/>
      <c r="AN454" s="247"/>
      <c r="AO454" s="247"/>
      <c r="AP454" s="247"/>
      <c r="AQ454" s="247"/>
      <c r="AR454" s="247"/>
      <c r="AS454" s="247"/>
    </row>
    <row r="455" spans="1:45" ht="12.75" customHeight="1">
      <c r="A455" s="247"/>
      <c r="B455" s="247"/>
      <c r="C455" s="247"/>
      <c r="D455" s="247"/>
      <c r="E455" s="247"/>
      <c r="F455" s="247"/>
      <c r="G455" s="247"/>
      <c r="H455" s="247"/>
      <c r="I455" s="247"/>
      <c r="J455" s="931"/>
      <c r="K455" s="931"/>
      <c r="L455" s="931"/>
      <c r="M455" s="247"/>
      <c r="N455" s="247"/>
      <c r="O455" s="247"/>
      <c r="P455" s="247"/>
      <c r="Q455" s="247"/>
      <c r="R455" s="247"/>
      <c r="S455" s="247"/>
      <c r="T455" s="247"/>
      <c r="U455" s="247"/>
      <c r="V455" s="931"/>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row>
    <row r="456" spans="1:45" ht="12.75" customHeight="1">
      <c r="A456" s="247"/>
      <c r="B456" s="247"/>
      <c r="C456" s="247"/>
      <c r="D456" s="247"/>
      <c r="E456" s="247"/>
      <c r="F456" s="247"/>
      <c r="G456" s="247"/>
      <c r="H456" s="247"/>
      <c r="I456" s="247"/>
      <c r="J456" s="931"/>
      <c r="K456" s="931"/>
      <c r="L456" s="931"/>
      <c r="M456" s="247"/>
      <c r="N456" s="247"/>
      <c r="O456" s="247"/>
      <c r="P456" s="247"/>
      <c r="Q456" s="247"/>
      <c r="R456" s="247"/>
      <c r="S456" s="247"/>
      <c r="T456" s="247"/>
      <c r="U456" s="247"/>
      <c r="V456" s="931"/>
      <c r="W456" s="247"/>
      <c r="X456" s="247"/>
      <c r="Y456" s="247"/>
      <c r="Z456" s="247"/>
      <c r="AA456" s="247"/>
      <c r="AB456" s="247"/>
      <c r="AC456" s="247"/>
      <c r="AD456" s="247"/>
      <c r="AE456" s="247"/>
      <c r="AF456" s="247"/>
      <c r="AG456" s="247"/>
      <c r="AH456" s="247"/>
      <c r="AI456" s="247"/>
      <c r="AJ456" s="247"/>
      <c r="AK456" s="247"/>
      <c r="AL456" s="247"/>
      <c r="AM456" s="247"/>
      <c r="AN456" s="247"/>
      <c r="AO456" s="247"/>
      <c r="AP456" s="247"/>
      <c r="AQ456" s="247"/>
      <c r="AR456" s="247"/>
      <c r="AS456" s="247"/>
    </row>
    <row r="457" spans="1:45" ht="12.75" customHeight="1">
      <c r="A457" s="247"/>
      <c r="B457" s="247"/>
      <c r="C457" s="247"/>
      <c r="D457" s="247"/>
      <c r="E457" s="247"/>
      <c r="F457" s="247"/>
      <c r="G457" s="247"/>
      <c r="H457" s="247"/>
      <c r="I457" s="247"/>
      <c r="J457" s="931"/>
      <c r="K457" s="931"/>
      <c r="L457" s="931"/>
      <c r="M457" s="247"/>
      <c r="N457" s="247"/>
      <c r="O457" s="247"/>
      <c r="P457" s="247"/>
      <c r="Q457" s="247"/>
      <c r="R457" s="247"/>
      <c r="S457" s="247"/>
      <c r="T457" s="247"/>
      <c r="U457" s="247"/>
      <c r="V457" s="931"/>
      <c r="W457" s="247"/>
      <c r="X457" s="247"/>
      <c r="Y457" s="247"/>
      <c r="Z457" s="247"/>
      <c r="AA457" s="247"/>
      <c r="AB457" s="247"/>
      <c r="AC457" s="247"/>
      <c r="AD457" s="247"/>
      <c r="AE457" s="247"/>
      <c r="AF457" s="247"/>
      <c r="AG457" s="247"/>
      <c r="AH457" s="247"/>
      <c r="AI457" s="247"/>
      <c r="AJ457" s="247"/>
      <c r="AK457" s="247"/>
      <c r="AL457" s="247"/>
      <c r="AM457" s="247"/>
      <c r="AN457" s="247"/>
      <c r="AO457" s="247"/>
      <c r="AP457" s="247"/>
      <c r="AQ457" s="247"/>
      <c r="AR457" s="247"/>
      <c r="AS457" s="247"/>
    </row>
    <row r="458" spans="1:45" ht="12.75" customHeight="1">
      <c r="A458" s="247"/>
      <c r="B458" s="247"/>
      <c r="C458" s="247"/>
      <c r="D458" s="247"/>
      <c r="E458" s="247"/>
      <c r="F458" s="247"/>
      <c r="G458" s="247"/>
      <c r="H458" s="247"/>
      <c r="I458" s="247"/>
      <c r="J458" s="931"/>
      <c r="K458" s="931"/>
      <c r="L458" s="931"/>
      <c r="M458" s="247"/>
      <c r="N458" s="247"/>
      <c r="O458" s="247"/>
      <c r="P458" s="247"/>
      <c r="Q458" s="247"/>
      <c r="R458" s="247"/>
      <c r="S458" s="247"/>
      <c r="T458" s="247"/>
      <c r="U458" s="247"/>
      <c r="V458" s="931"/>
      <c r="W458" s="247"/>
      <c r="X458" s="247"/>
      <c r="Y458" s="247"/>
      <c r="Z458" s="247"/>
      <c r="AA458" s="247"/>
      <c r="AB458" s="247"/>
      <c r="AC458" s="247"/>
      <c r="AD458" s="247"/>
      <c r="AE458" s="247"/>
      <c r="AF458" s="247"/>
      <c r="AG458" s="247"/>
      <c r="AH458" s="247"/>
      <c r="AI458" s="247"/>
      <c r="AJ458" s="247"/>
      <c r="AK458" s="247"/>
      <c r="AL458" s="247"/>
      <c r="AM458" s="247"/>
      <c r="AN458" s="247"/>
      <c r="AO458" s="247"/>
      <c r="AP458" s="247"/>
      <c r="AQ458" s="247"/>
      <c r="AR458" s="247"/>
      <c r="AS458" s="247"/>
    </row>
    <row r="459" spans="1:45" ht="12.75" customHeight="1">
      <c r="A459" s="247"/>
      <c r="B459" s="247"/>
      <c r="C459" s="247"/>
      <c r="D459" s="247"/>
      <c r="E459" s="247"/>
      <c r="F459" s="247"/>
      <c r="G459" s="247"/>
      <c r="H459" s="247"/>
      <c r="I459" s="247"/>
      <c r="J459" s="931"/>
      <c r="K459" s="931"/>
      <c r="L459" s="931"/>
      <c r="M459" s="247"/>
      <c r="N459" s="247"/>
      <c r="O459" s="247"/>
      <c r="P459" s="247"/>
      <c r="Q459" s="247"/>
      <c r="R459" s="247"/>
      <c r="S459" s="247"/>
      <c r="T459" s="247"/>
      <c r="U459" s="247"/>
      <c r="V459" s="931"/>
      <c r="W459" s="247"/>
      <c r="X459" s="247"/>
      <c r="Y459" s="247"/>
      <c r="Z459" s="247"/>
      <c r="AA459" s="247"/>
      <c r="AB459" s="247"/>
      <c r="AC459" s="247"/>
      <c r="AD459" s="247"/>
      <c r="AE459" s="247"/>
      <c r="AF459" s="247"/>
      <c r="AG459" s="247"/>
      <c r="AH459" s="247"/>
      <c r="AI459" s="247"/>
      <c r="AJ459" s="247"/>
      <c r="AK459" s="247"/>
      <c r="AL459" s="247"/>
      <c r="AM459" s="247"/>
      <c r="AN459" s="247"/>
      <c r="AO459" s="247"/>
      <c r="AP459" s="247"/>
      <c r="AQ459" s="247"/>
      <c r="AR459" s="247"/>
      <c r="AS459" s="247"/>
    </row>
    <row r="460" spans="1:45" ht="12.75" customHeight="1">
      <c r="A460" s="247"/>
      <c r="B460" s="247"/>
      <c r="C460" s="247"/>
      <c r="D460" s="247"/>
      <c r="E460" s="247"/>
      <c r="F460" s="247"/>
      <c r="G460" s="247"/>
      <c r="H460" s="247"/>
      <c r="I460" s="247"/>
      <c r="J460" s="931"/>
      <c r="K460" s="931"/>
      <c r="L460" s="931"/>
      <c r="M460" s="247"/>
      <c r="N460" s="247"/>
      <c r="O460" s="247"/>
      <c r="P460" s="247"/>
      <c r="Q460" s="247"/>
      <c r="R460" s="247"/>
      <c r="S460" s="247"/>
      <c r="T460" s="247"/>
      <c r="U460" s="247"/>
      <c r="V460" s="931"/>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row>
    <row r="461" spans="1:45" ht="12.75" customHeight="1">
      <c r="A461" s="247"/>
      <c r="B461" s="247"/>
      <c r="C461" s="247"/>
      <c r="D461" s="247"/>
      <c r="E461" s="247"/>
      <c r="F461" s="247"/>
      <c r="G461" s="247"/>
      <c r="H461" s="247"/>
      <c r="I461" s="247"/>
      <c r="J461" s="931"/>
      <c r="K461" s="931"/>
      <c r="L461" s="931"/>
      <c r="M461" s="247"/>
      <c r="N461" s="247"/>
      <c r="O461" s="247"/>
      <c r="P461" s="247"/>
      <c r="Q461" s="247"/>
      <c r="R461" s="247"/>
      <c r="S461" s="247"/>
      <c r="T461" s="247"/>
      <c r="U461" s="247"/>
      <c r="V461" s="931"/>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row>
    <row r="462" spans="1:45" ht="12.75" customHeight="1">
      <c r="A462" s="247"/>
      <c r="B462" s="247"/>
      <c r="C462" s="247"/>
      <c r="D462" s="247"/>
      <c r="E462" s="247"/>
      <c r="F462" s="247"/>
      <c r="G462" s="247"/>
      <c r="H462" s="247"/>
      <c r="I462" s="247"/>
      <c r="J462" s="931"/>
      <c r="K462" s="931"/>
      <c r="L462" s="931"/>
      <c r="M462" s="247"/>
      <c r="N462" s="247"/>
      <c r="O462" s="247"/>
      <c r="P462" s="247"/>
      <c r="Q462" s="247"/>
      <c r="R462" s="247"/>
      <c r="S462" s="247"/>
      <c r="T462" s="247"/>
      <c r="U462" s="247"/>
      <c r="V462" s="931"/>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row>
    <row r="463" spans="1:45" ht="12.75" customHeight="1">
      <c r="A463" s="247"/>
      <c r="B463" s="247"/>
      <c r="C463" s="247"/>
      <c r="D463" s="247"/>
      <c r="E463" s="247"/>
      <c r="F463" s="247"/>
      <c r="G463" s="247"/>
      <c r="H463" s="247"/>
      <c r="I463" s="247"/>
      <c r="J463" s="931"/>
      <c r="K463" s="931"/>
      <c r="L463" s="931"/>
      <c r="M463" s="247"/>
      <c r="N463" s="247"/>
      <c r="O463" s="247"/>
      <c r="P463" s="247"/>
      <c r="Q463" s="247"/>
      <c r="R463" s="247"/>
      <c r="S463" s="247"/>
      <c r="T463" s="247"/>
      <c r="U463" s="247"/>
      <c r="V463" s="931"/>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row>
    <row r="464" spans="1:45" ht="12.75" customHeight="1">
      <c r="A464" s="247"/>
      <c r="B464" s="247"/>
      <c r="C464" s="247"/>
      <c r="D464" s="247"/>
      <c r="E464" s="247"/>
      <c r="F464" s="247"/>
      <c r="G464" s="247"/>
      <c r="H464" s="247"/>
      <c r="I464" s="247"/>
      <c r="J464" s="931"/>
      <c r="K464" s="931"/>
      <c r="L464" s="931"/>
      <c r="M464" s="247"/>
      <c r="N464" s="247"/>
      <c r="O464" s="247"/>
      <c r="P464" s="247"/>
      <c r="Q464" s="247"/>
      <c r="R464" s="247"/>
      <c r="S464" s="247"/>
      <c r="T464" s="247"/>
      <c r="U464" s="247"/>
      <c r="V464" s="931"/>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row>
    <row r="465" spans="1:45" ht="12.75" customHeight="1">
      <c r="A465" s="247"/>
      <c r="B465" s="247"/>
      <c r="C465" s="247"/>
      <c r="D465" s="247"/>
      <c r="E465" s="247"/>
      <c r="F465" s="247"/>
      <c r="G465" s="247"/>
      <c r="H465" s="247"/>
      <c r="I465" s="247"/>
      <c r="J465" s="931"/>
      <c r="K465" s="931"/>
      <c r="L465" s="931"/>
      <c r="M465" s="247"/>
      <c r="N465" s="247"/>
      <c r="O465" s="247"/>
      <c r="P465" s="247"/>
      <c r="Q465" s="247"/>
      <c r="R465" s="247"/>
      <c r="S465" s="247"/>
      <c r="T465" s="247"/>
      <c r="U465" s="247"/>
      <c r="V465" s="931"/>
      <c r="W465" s="247"/>
      <c r="X465" s="247"/>
      <c r="Y465" s="247"/>
      <c r="Z465" s="247"/>
      <c r="AA465" s="247"/>
      <c r="AB465" s="247"/>
      <c r="AC465" s="247"/>
      <c r="AD465" s="247"/>
      <c r="AE465" s="247"/>
      <c r="AF465" s="247"/>
      <c r="AG465" s="247"/>
      <c r="AH465" s="247"/>
      <c r="AI465" s="247"/>
      <c r="AJ465" s="247"/>
      <c r="AK465" s="247"/>
      <c r="AL465" s="247"/>
      <c r="AM465" s="247"/>
      <c r="AN465" s="247"/>
      <c r="AO465" s="247"/>
      <c r="AP465" s="247"/>
      <c r="AQ465" s="247"/>
      <c r="AR465" s="247"/>
      <c r="AS465" s="247"/>
    </row>
    <row r="466" spans="1:45" ht="12.75" customHeight="1">
      <c r="A466" s="247"/>
      <c r="B466" s="247"/>
      <c r="C466" s="247"/>
      <c r="D466" s="247"/>
      <c r="E466" s="247"/>
      <c r="F466" s="247"/>
      <c r="G466" s="247"/>
      <c r="H466" s="247"/>
      <c r="I466" s="247"/>
      <c r="J466" s="931"/>
      <c r="K466" s="931"/>
      <c r="L466" s="931"/>
      <c r="M466" s="247"/>
      <c r="N466" s="247"/>
      <c r="O466" s="247"/>
      <c r="P466" s="247"/>
      <c r="Q466" s="247"/>
      <c r="R466" s="247"/>
      <c r="S466" s="247"/>
      <c r="T466" s="247"/>
      <c r="U466" s="247"/>
      <c r="V466" s="931"/>
      <c r="W466" s="247"/>
      <c r="X466" s="247"/>
      <c r="Y466" s="247"/>
      <c r="Z466" s="247"/>
      <c r="AA466" s="247"/>
      <c r="AB466" s="247"/>
      <c r="AC466" s="247"/>
      <c r="AD466" s="247"/>
      <c r="AE466" s="247"/>
      <c r="AF466" s="247"/>
      <c r="AG466" s="247"/>
      <c r="AH466" s="247"/>
      <c r="AI466" s="247"/>
      <c r="AJ466" s="247"/>
      <c r="AK466" s="247"/>
      <c r="AL466" s="247"/>
      <c r="AM466" s="247"/>
      <c r="AN466" s="247"/>
      <c r="AO466" s="247"/>
      <c r="AP466" s="247"/>
      <c r="AQ466" s="247"/>
      <c r="AR466" s="247"/>
      <c r="AS466" s="247"/>
    </row>
    <row r="467" spans="1:45" ht="12.75" customHeight="1">
      <c r="A467" s="247"/>
      <c r="B467" s="247"/>
      <c r="C467" s="247"/>
      <c r="D467" s="247"/>
      <c r="E467" s="247"/>
      <c r="F467" s="247"/>
      <c r="G467" s="247"/>
      <c r="H467" s="247"/>
      <c r="I467" s="247"/>
      <c r="J467" s="931"/>
      <c r="K467" s="931"/>
      <c r="L467" s="931"/>
      <c r="M467" s="247"/>
      <c r="N467" s="247"/>
      <c r="O467" s="247"/>
      <c r="P467" s="247"/>
      <c r="Q467" s="247"/>
      <c r="R467" s="247"/>
      <c r="S467" s="247"/>
      <c r="T467" s="247"/>
      <c r="U467" s="247"/>
      <c r="V467" s="931"/>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row>
    <row r="468" spans="1:45" ht="12.75" customHeight="1">
      <c r="A468" s="247"/>
      <c r="B468" s="247"/>
      <c r="C468" s="247"/>
      <c r="D468" s="247"/>
      <c r="E468" s="247"/>
      <c r="F468" s="247"/>
      <c r="G468" s="247"/>
      <c r="H468" s="247"/>
      <c r="I468" s="247"/>
      <c r="J468" s="931"/>
      <c r="K468" s="931"/>
      <c r="L468" s="931"/>
      <c r="M468" s="247"/>
      <c r="N468" s="247"/>
      <c r="O468" s="247"/>
      <c r="P468" s="247"/>
      <c r="Q468" s="247"/>
      <c r="R468" s="247"/>
      <c r="S468" s="247"/>
      <c r="T468" s="247"/>
      <c r="U468" s="247"/>
      <c r="V468" s="931"/>
      <c r="W468" s="247"/>
      <c r="X468" s="247"/>
      <c r="Y468" s="247"/>
      <c r="Z468" s="247"/>
      <c r="AA468" s="247"/>
      <c r="AB468" s="247"/>
      <c r="AC468" s="247"/>
      <c r="AD468" s="247"/>
      <c r="AE468" s="247"/>
      <c r="AF468" s="247"/>
      <c r="AG468" s="247"/>
      <c r="AH468" s="247"/>
      <c r="AI468" s="247"/>
      <c r="AJ468" s="247"/>
      <c r="AK468" s="247"/>
      <c r="AL468" s="247"/>
      <c r="AM468" s="247"/>
      <c r="AN468" s="247"/>
      <c r="AO468" s="247"/>
      <c r="AP468" s="247"/>
      <c r="AQ468" s="247"/>
      <c r="AR468" s="247"/>
      <c r="AS468" s="247"/>
    </row>
    <row r="469" spans="1:45" ht="12.75" customHeight="1">
      <c r="A469" s="247"/>
      <c r="B469" s="247"/>
      <c r="C469" s="247"/>
      <c r="D469" s="247"/>
      <c r="E469" s="247"/>
      <c r="F469" s="247"/>
      <c r="G469" s="247"/>
      <c r="H469" s="247"/>
      <c r="I469" s="247"/>
      <c r="J469" s="931"/>
      <c r="K469" s="931"/>
      <c r="L469" s="931"/>
      <c r="M469" s="247"/>
      <c r="N469" s="247"/>
      <c r="O469" s="247"/>
      <c r="P469" s="247"/>
      <c r="Q469" s="247"/>
      <c r="R469" s="247"/>
      <c r="S469" s="247"/>
      <c r="T469" s="247"/>
      <c r="U469" s="247"/>
      <c r="V469" s="931"/>
      <c r="W469" s="247"/>
      <c r="X469" s="247"/>
      <c r="Y469" s="247"/>
      <c r="Z469" s="247"/>
      <c r="AA469" s="247"/>
      <c r="AB469" s="247"/>
      <c r="AC469" s="247"/>
      <c r="AD469" s="247"/>
      <c r="AE469" s="247"/>
      <c r="AF469" s="247"/>
      <c r="AG469" s="247"/>
      <c r="AH469" s="247"/>
      <c r="AI469" s="247"/>
      <c r="AJ469" s="247"/>
      <c r="AK469" s="247"/>
      <c r="AL469" s="247"/>
      <c r="AM469" s="247"/>
      <c r="AN469" s="247"/>
      <c r="AO469" s="247"/>
      <c r="AP469" s="247"/>
      <c r="AQ469" s="247"/>
      <c r="AR469" s="247"/>
      <c r="AS469" s="247"/>
    </row>
    <row r="470" spans="1:45" ht="12.75" customHeight="1">
      <c r="A470" s="247"/>
      <c r="B470" s="247"/>
      <c r="C470" s="247"/>
      <c r="D470" s="247"/>
      <c r="E470" s="247"/>
      <c r="F470" s="247"/>
      <c r="G470" s="247"/>
      <c r="H470" s="247"/>
      <c r="I470" s="247"/>
      <c r="J470" s="931"/>
      <c r="K470" s="931"/>
      <c r="L470" s="931"/>
      <c r="M470" s="247"/>
      <c r="N470" s="247"/>
      <c r="O470" s="247"/>
      <c r="P470" s="247"/>
      <c r="Q470" s="247"/>
      <c r="R470" s="247"/>
      <c r="S470" s="247"/>
      <c r="T470" s="247"/>
      <c r="U470" s="247"/>
      <c r="V470" s="931"/>
      <c r="W470" s="247"/>
      <c r="X470" s="247"/>
      <c r="Y470" s="247"/>
      <c r="Z470" s="247"/>
      <c r="AA470" s="247"/>
      <c r="AB470" s="247"/>
      <c r="AC470" s="247"/>
      <c r="AD470" s="247"/>
      <c r="AE470" s="247"/>
      <c r="AF470" s="247"/>
      <c r="AG470" s="247"/>
      <c r="AH470" s="247"/>
      <c r="AI470" s="247"/>
      <c r="AJ470" s="247"/>
      <c r="AK470" s="247"/>
      <c r="AL470" s="247"/>
      <c r="AM470" s="247"/>
      <c r="AN470" s="247"/>
      <c r="AO470" s="247"/>
      <c r="AP470" s="247"/>
      <c r="AQ470" s="247"/>
      <c r="AR470" s="247"/>
      <c r="AS470" s="247"/>
    </row>
    <row r="471" spans="1:45" ht="12.75" customHeight="1">
      <c r="A471" s="247"/>
      <c r="B471" s="247"/>
      <c r="C471" s="247"/>
      <c r="D471" s="247"/>
      <c r="E471" s="247"/>
      <c r="F471" s="247"/>
      <c r="G471" s="247"/>
      <c r="H471" s="247"/>
      <c r="I471" s="247"/>
      <c r="J471" s="931"/>
      <c r="K471" s="931"/>
      <c r="L471" s="931"/>
      <c r="M471" s="247"/>
      <c r="N471" s="247"/>
      <c r="O471" s="247"/>
      <c r="P471" s="247"/>
      <c r="Q471" s="247"/>
      <c r="R471" s="247"/>
      <c r="S471" s="247"/>
      <c r="T471" s="247"/>
      <c r="U471" s="247"/>
      <c r="V471" s="931"/>
      <c r="W471" s="247"/>
      <c r="X471" s="247"/>
      <c r="Y471" s="247"/>
      <c r="Z471" s="247"/>
      <c r="AA471" s="247"/>
      <c r="AB471" s="247"/>
      <c r="AC471" s="247"/>
      <c r="AD471" s="247"/>
      <c r="AE471" s="247"/>
      <c r="AF471" s="247"/>
      <c r="AG471" s="247"/>
      <c r="AH471" s="247"/>
      <c r="AI471" s="247"/>
      <c r="AJ471" s="247"/>
      <c r="AK471" s="247"/>
      <c r="AL471" s="247"/>
      <c r="AM471" s="247"/>
      <c r="AN471" s="247"/>
      <c r="AO471" s="247"/>
      <c r="AP471" s="247"/>
      <c r="AQ471" s="247"/>
      <c r="AR471" s="247"/>
      <c r="AS471" s="247"/>
    </row>
    <row r="472" spans="1:45" ht="12.75" customHeight="1">
      <c r="A472" s="247"/>
      <c r="B472" s="247"/>
      <c r="C472" s="247"/>
      <c r="D472" s="247"/>
      <c r="E472" s="247"/>
      <c r="F472" s="247"/>
      <c r="G472" s="247"/>
      <c r="H472" s="247"/>
      <c r="I472" s="247"/>
      <c r="J472" s="931"/>
      <c r="K472" s="931"/>
      <c r="L472" s="931"/>
      <c r="M472" s="247"/>
      <c r="N472" s="247"/>
      <c r="O472" s="247"/>
      <c r="P472" s="247"/>
      <c r="Q472" s="247"/>
      <c r="R472" s="247"/>
      <c r="S472" s="247"/>
      <c r="T472" s="247"/>
      <c r="U472" s="247"/>
      <c r="V472" s="931"/>
      <c r="W472" s="247"/>
      <c r="X472" s="247"/>
      <c r="Y472" s="247"/>
      <c r="Z472" s="247"/>
      <c r="AA472" s="247"/>
      <c r="AB472" s="247"/>
      <c r="AC472" s="247"/>
      <c r="AD472" s="247"/>
      <c r="AE472" s="247"/>
      <c r="AF472" s="247"/>
      <c r="AG472" s="247"/>
      <c r="AH472" s="247"/>
      <c r="AI472" s="247"/>
      <c r="AJ472" s="247"/>
      <c r="AK472" s="247"/>
      <c r="AL472" s="247"/>
      <c r="AM472" s="247"/>
      <c r="AN472" s="247"/>
      <c r="AO472" s="247"/>
      <c r="AP472" s="247"/>
      <c r="AQ472" s="247"/>
      <c r="AR472" s="247"/>
      <c r="AS472" s="247"/>
    </row>
    <row r="473" spans="1:45" ht="12.75" customHeight="1">
      <c r="A473" s="247"/>
      <c r="B473" s="247"/>
      <c r="C473" s="247"/>
      <c r="D473" s="247"/>
      <c r="E473" s="247"/>
      <c r="F473" s="247"/>
      <c r="G473" s="247"/>
      <c r="H473" s="247"/>
      <c r="I473" s="247"/>
      <c r="J473" s="931"/>
      <c r="K473" s="931"/>
      <c r="L473" s="931"/>
      <c r="M473" s="247"/>
      <c r="N473" s="247"/>
      <c r="O473" s="247"/>
      <c r="P473" s="247"/>
      <c r="Q473" s="247"/>
      <c r="R473" s="247"/>
      <c r="S473" s="247"/>
      <c r="T473" s="247"/>
      <c r="U473" s="247"/>
      <c r="V473" s="931"/>
      <c r="W473" s="247"/>
      <c r="X473" s="247"/>
      <c r="Y473" s="247"/>
      <c r="Z473" s="247"/>
      <c r="AA473" s="247"/>
      <c r="AB473" s="247"/>
      <c r="AC473" s="247"/>
      <c r="AD473" s="247"/>
      <c r="AE473" s="247"/>
      <c r="AF473" s="247"/>
      <c r="AG473" s="247"/>
      <c r="AH473" s="247"/>
      <c r="AI473" s="247"/>
      <c r="AJ473" s="247"/>
      <c r="AK473" s="247"/>
      <c r="AL473" s="247"/>
      <c r="AM473" s="247"/>
      <c r="AN473" s="247"/>
      <c r="AO473" s="247"/>
      <c r="AP473" s="247"/>
      <c r="AQ473" s="247"/>
      <c r="AR473" s="247"/>
      <c r="AS473" s="247"/>
    </row>
    <row r="474" spans="1:45" ht="12.75" customHeight="1">
      <c r="A474" s="247"/>
      <c r="B474" s="247"/>
      <c r="C474" s="247"/>
      <c r="D474" s="247"/>
      <c r="E474" s="247"/>
      <c r="F474" s="247"/>
      <c r="G474" s="247"/>
      <c r="H474" s="247"/>
      <c r="I474" s="247"/>
      <c r="J474" s="931"/>
      <c r="K474" s="931"/>
      <c r="L474" s="931"/>
      <c r="M474" s="247"/>
      <c r="N474" s="247"/>
      <c r="O474" s="247"/>
      <c r="P474" s="247"/>
      <c r="Q474" s="247"/>
      <c r="R474" s="247"/>
      <c r="S474" s="247"/>
      <c r="T474" s="247"/>
      <c r="U474" s="247"/>
      <c r="V474" s="931"/>
      <c r="W474" s="247"/>
      <c r="X474" s="247"/>
      <c r="Y474" s="247"/>
      <c r="Z474" s="247"/>
      <c r="AA474" s="247"/>
      <c r="AB474" s="247"/>
      <c r="AC474" s="247"/>
      <c r="AD474" s="247"/>
      <c r="AE474" s="247"/>
      <c r="AF474" s="247"/>
      <c r="AG474" s="247"/>
      <c r="AH474" s="247"/>
      <c r="AI474" s="247"/>
      <c r="AJ474" s="247"/>
      <c r="AK474" s="247"/>
      <c r="AL474" s="247"/>
      <c r="AM474" s="247"/>
      <c r="AN474" s="247"/>
      <c r="AO474" s="247"/>
      <c r="AP474" s="247"/>
      <c r="AQ474" s="247"/>
      <c r="AR474" s="247"/>
      <c r="AS474" s="247"/>
    </row>
    <row r="475" spans="1:45" ht="12.75" customHeight="1">
      <c r="A475" s="247"/>
      <c r="B475" s="247"/>
      <c r="C475" s="247"/>
      <c r="D475" s="247"/>
      <c r="E475" s="247"/>
      <c r="F475" s="247"/>
      <c r="G475" s="247"/>
      <c r="H475" s="247"/>
      <c r="I475" s="247"/>
      <c r="J475" s="931"/>
      <c r="K475" s="931"/>
      <c r="L475" s="931"/>
      <c r="M475" s="247"/>
      <c r="N475" s="247"/>
      <c r="O475" s="247"/>
      <c r="P475" s="247"/>
      <c r="Q475" s="247"/>
      <c r="R475" s="247"/>
      <c r="S475" s="247"/>
      <c r="T475" s="247"/>
      <c r="U475" s="247"/>
      <c r="V475" s="931"/>
      <c r="W475" s="247"/>
      <c r="X475" s="247"/>
      <c r="Y475" s="247"/>
      <c r="Z475" s="247"/>
      <c r="AA475" s="247"/>
      <c r="AB475" s="247"/>
      <c r="AC475" s="247"/>
      <c r="AD475" s="247"/>
      <c r="AE475" s="247"/>
      <c r="AF475" s="247"/>
      <c r="AG475" s="247"/>
      <c r="AH475" s="247"/>
      <c r="AI475" s="247"/>
      <c r="AJ475" s="247"/>
      <c r="AK475" s="247"/>
      <c r="AL475" s="247"/>
      <c r="AM475" s="247"/>
      <c r="AN475" s="247"/>
      <c r="AO475" s="247"/>
      <c r="AP475" s="247"/>
      <c r="AQ475" s="247"/>
      <c r="AR475" s="247"/>
      <c r="AS475" s="247"/>
    </row>
    <row r="476" spans="1:45" ht="12.75" customHeight="1">
      <c r="A476" s="247"/>
      <c r="B476" s="247"/>
      <c r="C476" s="247"/>
      <c r="D476" s="247"/>
      <c r="E476" s="247"/>
      <c r="F476" s="247"/>
      <c r="G476" s="247"/>
      <c r="H476" s="247"/>
      <c r="I476" s="247"/>
      <c r="J476" s="931"/>
      <c r="K476" s="931"/>
      <c r="L476" s="931"/>
      <c r="M476" s="247"/>
      <c r="N476" s="247"/>
      <c r="O476" s="247"/>
      <c r="P476" s="247"/>
      <c r="Q476" s="247"/>
      <c r="R476" s="247"/>
      <c r="S476" s="247"/>
      <c r="T476" s="247"/>
      <c r="U476" s="247"/>
      <c r="V476" s="931"/>
      <c r="W476" s="247"/>
      <c r="X476" s="247"/>
      <c r="Y476" s="247"/>
      <c r="Z476" s="247"/>
      <c r="AA476" s="247"/>
      <c r="AB476" s="247"/>
      <c r="AC476" s="247"/>
      <c r="AD476" s="247"/>
      <c r="AE476" s="247"/>
      <c r="AF476" s="247"/>
      <c r="AG476" s="247"/>
      <c r="AH476" s="247"/>
      <c r="AI476" s="247"/>
      <c r="AJ476" s="247"/>
      <c r="AK476" s="247"/>
      <c r="AL476" s="247"/>
      <c r="AM476" s="247"/>
      <c r="AN476" s="247"/>
      <c r="AO476" s="247"/>
      <c r="AP476" s="247"/>
      <c r="AQ476" s="247"/>
      <c r="AR476" s="247"/>
      <c r="AS476" s="247"/>
    </row>
    <row r="477" spans="1:45" ht="12.75" customHeight="1">
      <c r="A477" s="247"/>
      <c r="B477" s="247"/>
      <c r="C477" s="247"/>
      <c r="D477" s="247"/>
      <c r="E477" s="247"/>
      <c r="F477" s="247"/>
      <c r="G477" s="247"/>
      <c r="H477" s="247"/>
      <c r="I477" s="247"/>
      <c r="J477" s="931"/>
      <c r="K477" s="931"/>
      <c r="L477" s="931"/>
      <c r="M477" s="247"/>
      <c r="N477" s="247"/>
      <c r="O477" s="247"/>
      <c r="P477" s="247"/>
      <c r="Q477" s="247"/>
      <c r="R477" s="247"/>
      <c r="S477" s="247"/>
      <c r="T477" s="247"/>
      <c r="U477" s="247"/>
      <c r="V477" s="931"/>
      <c r="W477" s="247"/>
      <c r="X477" s="247"/>
      <c r="Y477" s="247"/>
      <c r="Z477" s="247"/>
      <c r="AA477" s="247"/>
      <c r="AB477" s="247"/>
      <c r="AC477" s="247"/>
      <c r="AD477" s="247"/>
      <c r="AE477" s="247"/>
      <c r="AF477" s="247"/>
      <c r="AG477" s="247"/>
      <c r="AH477" s="247"/>
      <c r="AI477" s="247"/>
      <c r="AJ477" s="247"/>
      <c r="AK477" s="247"/>
      <c r="AL477" s="247"/>
      <c r="AM477" s="247"/>
      <c r="AN477" s="247"/>
      <c r="AO477" s="247"/>
      <c r="AP477" s="247"/>
      <c r="AQ477" s="247"/>
      <c r="AR477" s="247"/>
      <c r="AS477" s="247"/>
    </row>
    <row r="478" spans="1:45" ht="12.75" customHeight="1">
      <c r="A478" s="247"/>
      <c r="B478" s="247"/>
      <c r="C478" s="247"/>
      <c r="D478" s="247"/>
      <c r="E478" s="247"/>
      <c r="F478" s="247"/>
      <c r="G478" s="247"/>
      <c r="H478" s="247"/>
      <c r="I478" s="247"/>
      <c r="J478" s="931"/>
      <c r="K478" s="931"/>
      <c r="L478" s="931"/>
      <c r="M478" s="247"/>
      <c r="N478" s="247"/>
      <c r="O478" s="247"/>
      <c r="P478" s="247"/>
      <c r="Q478" s="247"/>
      <c r="R478" s="247"/>
      <c r="S478" s="247"/>
      <c r="T478" s="247"/>
      <c r="U478" s="247"/>
      <c r="V478" s="931"/>
      <c r="W478" s="247"/>
      <c r="X478" s="247"/>
      <c r="Y478" s="247"/>
      <c r="Z478" s="247"/>
      <c r="AA478" s="247"/>
      <c r="AB478" s="247"/>
      <c r="AC478" s="247"/>
      <c r="AD478" s="247"/>
      <c r="AE478" s="247"/>
      <c r="AF478" s="247"/>
      <c r="AG478" s="247"/>
      <c r="AH478" s="247"/>
      <c r="AI478" s="247"/>
      <c r="AJ478" s="247"/>
      <c r="AK478" s="247"/>
      <c r="AL478" s="247"/>
      <c r="AM478" s="247"/>
      <c r="AN478" s="247"/>
      <c r="AO478" s="247"/>
      <c r="AP478" s="247"/>
      <c r="AQ478" s="247"/>
      <c r="AR478" s="247"/>
      <c r="AS478" s="247"/>
    </row>
    <row r="479" spans="1:45" ht="12.75" customHeight="1">
      <c r="A479" s="247"/>
      <c r="B479" s="247"/>
      <c r="C479" s="247"/>
      <c r="D479" s="247"/>
      <c r="E479" s="247"/>
      <c r="F479" s="247"/>
      <c r="G479" s="247"/>
      <c r="H479" s="247"/>
      <c r="I479" s="247"/>
      <c r="J479" s="931"/>
      <c r="K479" s="931"/>
      <c r="L479" s="931"/>
      <c r="M479" s="247"/>
      <c r="N479" s="247"/>
      <c r="O479" s="247"/>
      <c r="P479" s="247"/>
      <c r="Q479" s="247"/>
      <c r="R479" s="247"/>
      <c r="S479" s="247"/>
      <c r="T479" s="247"/>
      <c r="U479" s="247"/>
      <c r="V479" s="931"/>
      <c r="W479" s="247"/>
      <c r="X479" s="247"/>
      <c r="Y479" s="247"/>
      <c r="Z479" s="247"/>
      <c r="AA479" s="247"/>
      <c r="AB479" s="247"/>
      <c r="AC479" s="247"/>
      <c r="AD479" s="247"/>
      <c r="AE479" s="247"/>
      <c r="AF479" s="247"/>
      <c r="AG479" s="247"/>
      <c r="AH479" s="247"/>
      <c r="AI479" s="247"/>
      <c r="AJ479" s="247"/>
      <c r="AK479" s="247"/>
      <c r="AL479" s="247"/>
      <c r="AM479" s="247"/>
      <c r="AN479" s="247"/>
      <c r="AO479" s="247"/>
      <c r="AP479" s="247"/>
      <c r="AQ479" s="247"/>
      <c r="AR479" s="247"/>
      <c r="AS479" s="247"/>
    </row>
    <row r="480" spans="1:45" ht="12.75" customHeight="1">
      <c r="A480" s="247"/>
      <c r="B480" s="247"/>
      <c r="C480" s="247"/>
      <c r="D480" s="247"/>
      <c r="E480" s="247"/>
      <c r="F480" s="247"/>
      <c r="G480" s="247"/>
      <c r="H480" s="247"/>
      <c r="I480" s="247"/>
      <c r="J480" s="931"/>
      <c r="K480" s="931"/>
      <c r="L480" s="931"/>
      <c r="M480" s="247"/>
      <c r="N480" s="247"/>
      <c r="O480" s="247"/>
      <c r="P480" s="247"/>
      <c r="Q480" s="247"/>
      <c r="R480" s="247"/>
      <c r="S480" s="247"/>
      <c r="T480" s="247"/>
      <c r="U480" s="247"/>
      <c r="V480" s="931"/>
      <c r="W480" s="247"/>
      <c r="X480" s="247"/>
      <c r="Y480" s="247"/>
      <c r="Z480" s="247"/>
      <c r="AA480" s="247"/>
      <c r="AB480" s="247"/>
      <c r="AC480" s="247"/>
      <c r="AD480" s="247"/>
      <c r="AE480" s="247"/>
      <c r="AF480" s="247"/>
      <c r="AG480" s="247"/>
      <c r="AH480" s="247"/>
      <c r="AI480" s="247"/>
      <c r="AJ480" s="247"/>
      <c r="AK480" s="247"/>
      <c r="AL480" s="247"/>
      <c r="AM480" s="247"/>
      <c r="AN480" s="247"/>
      <c r="AO480" s="247"/>
      <c r="AP480" s="247"/>
      <c r="AQ480" s="247"/>
      <c r="AR480" s="247"/>
      <c r="AS480" s="247"/>
    </row>
    <row r="481" spans="1:45" ht="12.75" customHeight="1">
      <c r="A481" s="247"/>
      <c r="B481" s="247"/>
      <c r="C481" s="247"/>
      <c r="D481" s="247"/>
      <c r="E481" s="247"/>
      <c r="F481" s="247"/>
      <c r="G481" s="247"/>
      <c r="H481" s="247"/>
      <c r="I481" s="247"/>
      <c r="J481" s="931"/>
      <c r="K481" s="931"/>
      <c r="L481" s="931"/>
      <c r="M481" s="247"/>
      <c r="N481" s="247"/>
      <c r="O481" s="247"/>
      <c r="P481" s="247"/>
      <c r="Q481" s="247"/>
      <c r="R481" s="247"/>
      <c r="S481" s="247"/>
      <c r="T481" s="247"/>
      <c r="U481" s="247"/>
      <c r="V481" s="931"/>
      <c r="W481" s="247"/>
      <c r="X481" s="247"/>
      <c r="Y481" s="247"/>
      <c r="Z481" s="247"/>
      <c r="AA481" s="247"/>
      <c r="AB481" s="247"/>
      <c r="AC481" s="247"/>
      <c r="AD481" s="247"/>
      <c r="AE481" s="247"/>
      <c r="AF481" s="247"/>
      <c r="AG481" s="247"/>
      <c r="AH481" s="247"/>
      <c r="AI481" s="247"/>
      <c r="AJ481" s="247"/>
      <c r="AK481" s="247"/>
      <c r="AL481" s="247"/>
      <c r="AM481" s="247"/>
      <c r="AN481" s="247"/>
      <c r="AO481" s="247"/>
      <c r="AP481" s="247"/>
      <c r="AQ481" s="247"/>
      <c r="AR481" s="247"/>
      <c r="AS481" s="247"/>
    </row>
    <row r="482" spans="1:45" ht="12.75" customHeight="1">
      <c r="A482" s="247"/>
      <c r="B482" s="247"/>
      <c r="C482" s="247"/>
      <c r="D482" s="247"/>
      <c r="E482" s="247"/>
      <c r="F482" s="247"/>
      <c r="G482" s="247"/>
      <c r="H482" s="247"/>
      <c r="I482" s="247"/>
      <c r="J482" s="931"/>
      <c r="K482" s="931"/>
      <c r="L482" s="931"/>
      <c r="M482" s="247"/>
      <c r="N482" s="247"/>
      <c r="O482" s="247"/>
      <c r="P482" s="247"/>
      <c r="Q482" s="247"/>
      <c r="R482" s="247"/>
      <c r="S482" s="247"/>
      <c r="T482" s="247"/>
      <c r="U482" s="247"/>
      <c r="V482" s="931"/>
      <c r="W482" s="247"/>
      <c r="X482" s="247"/>
      <c r="Y482" s="247"/>
      <c r="Z482" s="247"/>
      <c r="AA482" s="247"/>
      <c r="AB482" s="247"/>
      <c r="AC482" s="247"/>
      <c r="AD482" s="247"/>
      <c r="AE482" s="247"/>
      <c r="AF482" s="247"/>
      <c r="AG482" s="247"/>
      <c r="AH482" s="247"/>
      <c r="AI482" s="247"/>
      <c r="AJ482" s="247"/>
      <c r="AK482" s="247"/>
      <c r="AL482" s="247"/>
      <c r="AM482" s="247"/>
      <c r="AN482" s="247"/>
      <c r="AO482" s="247"/>
      <c r="AP482" s="247"/>
      <c r="AQ482" s="247"/>
      <c r="AR482" s="247"/>
      <c r="AS482" s="247"/>
    </row>
    <row r="483" spans="1:45" ht="12.75" customHeight="1">
      <c r="A483" s="247"/>
      <c r="B483" s="247"/>
      <c r="C483" s="247"/>
      <c r="D483" s="247"/>
      <c r="E483" s="247"/>
      <c r="F483" s="247"/>
      <c r="G483" s="247"/>
      <c r="H483" s="247"/>
      <c r="I483" s="247"/>
      <c r="J483" s="931"/>
      <c r="K483" s="931"/>
      <c r="L483" s="931"/>
      <c r="M483" s="247"/>
      <c r="N483" s="247"/>
      <c r="O483" s="247"/>
      <c r="P483" s="247"/>
      <c r="Q483" s="247"/>
      <c r="R483" s="247"/>
      <c r="S483" s="247"/>
      <c r="T483" s="247"/>
      <c r="U483" s="247"/>
      <c r="V483" s="931"/>
      <c r="W483" s="247"/>
      <c r="X483" s="247"/>
      <c r="Y483" s="247"/>
      <c r="Z483" s="247"/>
      <c r="AA483" s="247"/>
      <c r="AB483" s="247"/>
      <c r="AC483" s="247"/>
      <c r="AD483" s="247"/>
      <c r="AE483" s="247"/>
      <c r="AF483" s="247"/>
      <c r="AG483" s="247"/>
      <c r="AH483" s="247"/>
      <c r="AI483" s="247"/>
      <c r="AJ483" s="247"/>
      <c r="AK483" s="247"/>
      <c r="AL483" s="247"/>
      <c r="AM483" s="247"/>
      <c r="AN483" s="247"/>
      <c r="AO483" s="247"/>
      <c r="AP483" s="247"/>
      <c r="AQ483" s="247"/>
      <c r="AR483" s="247"/>
      <c r="AS483" s="247"/>
    </row>
    <row r="484" spans="1:45" ht="12.75" customHeight="1">
      <c r="A484" s="247"/>
      <c r="B484" s="247"/>
      <c r="C484" s="247"/>
      <c r="D484" s="247"/>
      <c r="E484" s="247"/>
      <c r="F484" s="247"/>
      <c r="G484" s="247"/>
      <c r="H484" s="247"/>
      <c r="I484" s="247"/>
      <c r="J484" s="931"/>
      <c r="K484" s="931"/>
      <c r="L484" s="931"/>
      <c r="M484" s="247"/>
      <c r="N484" s="247"/>
      <c r="O484" s="247"/>
      <c r="P484" s="247"/>
      <c r="Q484" s="247"/>
      <c r="R484" s="247"/>
      <c r="S484" s="247"/>
      <c r="T484" s="247"/>
      <c r="U484" s="247"/>
      <c r="V484" s="931"/>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row>
    <row r="485" spans="1:45" ht="12.75" customHeight="1">
      <c r="A485" s="247"/>
      <c r="B485" s="247"/>
      <c r="C485" s="247"/>
      <c r="D485" s="247"/>
      <c r="E485" s="247"/>
      <c r="F485" s="247"/>
      <c r="G485" s="247"/>
      <c r="H485" s="247"/>
      <c r="I485" s="247"/>
      <c r="J485" s="931"/>
      <c r="K485" s="931"/>
      <c r="L485" s="931"/>
      <c r="M485" s="247"/>
      <c r="N485" s="247"/>
      <c r="O485" s="247"/>
      <c r="P485" s="247"/>
      <c r="Q485" s="247"/>
      <c r="R485" s="247"/>
      <c r="S485" s="247"/>
      <c r="T485" s="247"/>
      <c r="U485" s="247"/>
      <c r="V485" s="931"/>
      <c r="W485" s="247"/>
      <c r="X485" s="247"/>
      <c r="Y485" s="247"/>
      <c r="Z485" s="247"/>
      <c r="AA485" s="247"/>
      <c r="AB485" s="247"/>
      <c r="AC485" s="247"/>
      <c r="AD485" s="247"/>
      <c r="AE485" s="247"/>
      <c r="AF485" s="247"/>
      <c r="AG485" s="247"/>
      <c r="AH485" s="247"/>
      <c r="AI485" s="247"/>
      <c r="AJ485" s="247"/>
      <c r="AK485" s="247"/>
      <c r="AL485" s="247"/>
      <c r="AM485" s="247"/>
      <c r="AN485" s="247"/>
      <c r="AO485" s="247"/>
      <c r="AP485" s="247"/>
      <c r="AQ485" s="247"/>
      <c r="AR485" s="247"/>
      <c r="AS485" s="247"/>
    </row>
    <row r="486" spans="1:45" ht="12.75" customHeight="1">
      <c r="A486" s="247"/>
      <c r="B486" s="247"/>
      <c r="C486" s="247"/>
      <c r="D486" s="247"/>
      <c r="E486" s="247"/>
      <c r="F486" s="247"/>
      <c r="G486" s="247"/>
      <c r="H486" s="247"/>
      <c r="I486" s="247"/>
      <c r="J486" s="931"/>
      <c r="K486" s="931"/>
      <c r="L486" s="931"/>
      <c r="M486" s="247"/>
      <c r="N486" s="247"/>
      <c r="O486" s="247"/>
      <c r="P486" s="247"/>
      <c r="Q486" s="247"/>
      <c r="R486" s="247"/>
      <c r="S486" s="247"/>
      <c r="T486" s="247"/>
      <c r="U486" s="247"/>
      <c r="V486" s="931"/>
      <c r="W486" s="247"/>
      <c r="X486" s="247"/>
      <c r="Y486" s="247"/>
      <c r="Z486" s="247"/>
      <c r="AA486" s="247"/>
      <c r="AB486" s="247"/>
      <c r="AC486" s="247"/>
      <c r="AD486" s="247"/>
      <c r="AE486" s="247"/>
      <c r="AF486" s="247"/>
      <c r="AG486" s="247"/>
      <c r="AH486" s="247"/>
      <c r="AI486" s="247"/>
      <c r="AJ486" s="247"/>
      <c r="AK486" s="247"/>
      <c r="AL486" s="247"/>
      <c r="AM486" s="247"/>
      <c r="AN486" s="247"/>
      <c r="AO486" s="247"/>
      <c r="AP486" s="247"/>
      <c r="AQ486" s="247"/>
      <c r="AR486" s="247"/>
      <c r="AS486" s="247"/>
    </row>
    <row r="487" spans="1:45" ht="12.75" customHeight="1">
      <c r="A487" s="247"/>
      <c r="B487" s="247"/>
      <c r="C487" s="247"/>
      <c r="D487" s="247"/>
      <c r="E487" s="247"/>
      <c r="F487" s="247"/>
      <c r="G487" s="247"/>
      <c r="H487" s="247"/>
      <c r="I487" s="247"/>
      <c r="J487" s="931"/>
      <c r="K487" s="931"/>
      <c r="L487" s="931"/>
      <c r="M487" s="247"/>
      <c r="N487" s="247"/>
      <c r="O487" s="247"/>
      <c r="P487" s="247"/>
      <c r="Q487" s="247"/>
      <c r="R487" s="247"/>
      <c r="S487" s="247"/>
      <c r="T487" s="247"/>
      <c r="U487" s="247"/>
      <c r="V487" s="931"/>
      <c r="W487" s="247"/>
      <c r="X487" s="247"/>
      <c r="Y487" s="247"/>
      <c r="Z487" s="247"/>
      <c r="AA487" s="247"/>
      <c r="AB487" s="247"/>
      <c r="AC487" s="247"/>
      <c r="AD487" s="247"/>
      <c r="AE487" s="247"/>
      <c r="AF487" s="247"/>
      <c r="AG487" s="247"/>
      <c r="AH487" s="247"/>
      <c r="AI487" s="247"/>
      <c r="AJ487" s="247"/>
      <c r="AK487" s="247"/>
      <c r="AL487" s="247"/>
      <c r="AM487" s="247"/>
      <c r="AN487" s="247"/>
      <c r="AO487" s="247"/>
      <c r="AP487" s="247"/>
      <c r="AQ487" s="247"/>
      <c r="AR487" s="247"/>
      <c r="AS487" s="247"/>
    </row>
    <row r="488" spans="1:45" ht="12.75" customHeight="1">
      <c r="A488" s="247"/>
      <c r="B488" s="247"/>
      <c r="C488" s="247"/>
      <c r="D488" s="247"/>
      <c r="E488" s="247"/>
      <c r="F488" s="247"/>
      <c r="G488" s="247"/>
      <c r="H488" s="247"/>
      <c r="I488" s="247"/>
      <c r="J488" s="931"/>
      <c r="K488" s="931"/>
      <c r="L488" s="931"/>
      <c r="M488" s="247"/>
      <c r="N488" s="247"/>
      <c r="O488" s="247"/>
      <c r="P488" s="247"/>
      <c r="Q488" s="247"/>
      <c r="R488" s="247"/>
      <c r="S488" s="247"/>
      <c r="T488" s="247"/>
      <c r="U488" s="247"/>
      <c r="V488" s="931"/>
      <c r="W488" s="247"/>
      <c r="X488" s="247"/>
      <c r="Y488" s="247"/>
      <c r="Z488" s="247"/>
      <c r="AA488" s="247"/>
      <c r="AB488" s="247"/>
      <c r="AC488" s="247"/>
      <c r="AD488" s="247"/>
      <c r="AE488" s="247"/>
      <c r="AF488" s="247"/>
      <c r="AG488" s="247"/>
      <c r="AH488" s="247"/>
      <c r="AI488" s="247"/>
      <c r="AJ488" s="247"/>
      <c r="AK488" s="247"/>
      <c r="AL488" s="247"/>
      <c r="AM488" s="247"/>
      <c r="AN488" s="247"/>
      <c r="AO488" s="247"/>
      <c r="AP488" s="247"/>
      <c r="AQ488" s="247"/>
      <c r="AR488" s="247"/>
      <c r="AS488" s="247"/>
    </row>
    <row r="489" spans="1:45" ht="12.75" customHeight="1">
      <c r="A489" s="247"/>
      <c r="B489" s="247"/>
      <c r="C489" s="247"/>
      <c r="D489" s="247"/>
      <c r="E489" s="247"/>
      <c r="F489" s="247"/>
      <c r="G489" s="247"/>
      <c r="H489" s="247"/>
      <c r="I489" s="247"/>
      <c r="J489" s="931"/>
      <c r="K489" s="931"/>
      <c r="L489" s="931"/>
      <c r="M489" s="247"/>
      <c r="N489" s="247"/>
      <c r="O489" s="247"/>
      <c r="P489" s="247"/>
      <c r="Q489" s="247"/>
      <c r="R489" s="247"/>
      <c r="S489" s="247"/>
      <c r="T489" s="247"/>
      <c r="U489" s="247"/>
      <c r="V489" s="931"/>
      <c r="W489" s="247"/>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row>
    <row r="490" spans="1:45" ht="12.75" customHeight="1">
      <c r="A490" s="247"/>
      <c r="B490" s="247"/>
      <c r="C490" s="247"/>
      <c r="D490" s="247"/>
      <c r="E490" s="247"/>
      <c r="F490" s="247"/>
      <c r="G490" s="247"/>
      <c r="H490" s="247"/>
      <c r="I490" s="247"/>
      <c r="J490" s="931"/>
      <c r="K490" s="931"/>
      <c r="L490" s="931"/>
      <c r="M490" s="247"/>
      <c r="N490" s="247"/>
      <c r="O490" s="247"/>
      <c r="P490" s="247"/>
      <c r="Q490" s="247"/>
      <c r="R490" s="247"/>
      <c r="S490" s="247"/>
      <c r="T490" s="247"/>
      <c r="U490" s="247"/>
      <c r="V490" s="931"/>
      <c r="W490" s="247"/>
      <c r="X490" s="247"/>
      <c r="Y490" s="247"/>
      <c r="Z490" s="247"/>
      <c r="AA490" s="247"/>
      <c r="AB490" s="247"/>
      <c r="AC490" s="247"/>
      <c r="AD490" s="247"/>
      <c r="AE490" s="247"/>
      <c r="AF490" s="247"/>
      <c r="AG490" s="247"/>
      <c r="AH490" s="247"/>
      <c r="AI490" s="247"/>
      <c r="AJ490" s="247"/>
      <c r="AK490" s="247"/>
      <c r="AL490" s="247"/>
      <c r="AM490" s="247"/>
      <c r="AN490" s="247"/>
      <c r="AO490" s="247"/>
      <c r="AP490" s="247"/>
      <c r="AQ490" s="247"/>
      <c r="AR490" s="247"/>
      <c r="AS490" s="247"/>
    </row>
    <row r="491" spans="1:45" ht="12.75" customHeight="1">
      <c r="A491" s="247"/>
      <c r="B491" s="247"/>
      <c r="C491" s="247"/>
      <c r="D491" s="247"/>
      <c r="E491" s="247"/>
      <c r="F491" s="247"/>
      <c r="G491" s="247"/>
      <c r="H491" s="247"/>
      <c r="I491" s="247"/>
      <c r="J491" s="931"/>
      <c r="K491" s="931"/>
      <c r="L491" s="931"/>
      <c r="M491" s="247"/>
      <c r="N491" s="247"/>
      <c r="O491" s="247"/>
      <c r="P491" s="247"/>
      <c r="Q491" s="247"/>
      <c r="R491" s="247"/>
      <c r="S491" s="247"/>
      <c r="T491" s="247"/>
      <c r="U491" s="247"/>
      <c r="V491" s="931"/>
      <c r="W491" s="247"/>
      <c r="X491" s="247"/>
      <c r="Y491" s="247"/>
      <c r="Z491" s="247"/>
      <c r="AA491" s="247"/>
      <c r="AB491" s="247"/>
      <c r="AC491" s="247"/>
      <c r="AD491" s="247"/>
      <c r="AE491" s="247"/>
      <c r="AF491" s="247"/>
      <c r="AG491" s="247"/>
      <c r="AH491" s="247"/>
      <c r="AI491" s="247"/>
      <c r="AJ491" s="247"/>
      <c r="AK491" s="247"/>
      <c r="AL491" s="247"/>
      <c r="AM491" s="247"/>
      <c r="AN491" s="247"/>
      <c r="AO491" s="247"/>
      <c r="AP491" s="247"/>
      <c r="AQ491" s="247"/>
      <c r="AR491" s="247"/>
      <c r="AS491" s="247"/>
    </row>
    <row r="492" spans="1:45" ht="12.75" customHeight="1">
      <c r="A492" s="247"/>
      <c r="B492" s="247"/>
      <c r="C492" s="247"/>
      <c r="D492" s="247"/>
      <c r="E492" s="247"/>
      <c r="F492" s="247"/>
      <c r="G492" s="247"/>
      <c r="H492" s="247"/>
      <c r="I492" s="247"/>
      <c r="J492" s="931"/>
      <c r="K492" s="931"/>
      <c r="L492" s="931"/>
      <c r="M492" s="247"/>
      <c r="N492" s="247"/>
      <c r="O492" s="247"/>
      <c r="P492" s="247"/>
      <c r="Q492" s="247"/>
      <c r="R492" s="247"/>
      <c r="S492" s="247"/>
      <c r="T492" s="247"/>
      <c r="U492" s="247"/>
      <c r="V492" s="931"/>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row>
    <row r="493" spans="1:45" ht="12.75" customHeight="1">
      <c r="A493" s="247"/>
      <c r="B493" s="247"/>
      <c r="C493" s="247"/>
      <c r="D493" s="247"/>
      <c r="E493" s="247"/>
      <c r="F493" s="247"/>
      <c r="G493" s="247"/>
      <c r="H493" s="247"/>
      <c r="I493" s="247"/>
      <c r="J493" s="931"/>
      <c r="K493" s="931"/>
      <c r="L493" s="931"/>
      <c r="M493" s="247"/>
      <c r="N493" s="247"/>
      <c r="O493" s="247"/>
      <c r="P493" s="247"/>
      <c r="Q493" s="247"/>
      <c r="R493" s="247"/>
      <c r="S493" s="247"/>
      <c r="T493" s="247"/>
      <c r="U493" s="247"/>
      <c r="V493" s="931"/>
      <c r="W493" s="247"/>
      <c r="X493" s="247"/>
      <c r="Y493" s="247"/>
      <c r="Z493" s="247"/>
      <c r="AA493" s="247"/>
      <c r="AB493" s="247"/>
      <c r="AC493" s="247"/>
      <c r="AD493" s="247"/>
      <c r="AE493" s="247"/>
      <c r="AF493" s="247"/>
      <c r="AG493" s="247"/>
      <c r="AH493" s="247"/>
      <c r="AI493" s="247"/>
      <c r="AJ493" s="247"/>
      <c r="AK493" s="247"/>
      <c r="AL493" s="247"/>
      <c r="AM493" s="247"/>
      <c r="AN493" s="247"/>
      <c r="AO493" s="247"/>
      <c r="AP493" s="247"/>
      <c r="AQ493" s="247"/>
      <c r="AR493" s="247"/>
      <c r="AS493" s="247"/>
    </row>
    <row r="494" spans="1:45" ht="12.75" customHeight="1">
      <c r="A494" s="247"/>
      <c r="B494" s="247"/>
      <c r="C494" s="247"/>
      <c r="D494" s="247"/>
      <c r="E494" s="247"/>
      <c r="F494" s="247"/>
      <c r="G494" s="247"/>
      <c r="H494" s="247"/>
      <c r="I494" s="247"/>
      <c r="J494" s="931"/>
      <c r="K494" s="931"/>
      <c r="L494" s="931"/>
      <c r="M494" s="247"/>
      <c r="N494" s="247"/>
      <c r="O494" s="247"/>
      <c r="P494" s="247"/>
      <c r="Q494" s="247"/>
      <c r="R494" s="247"/>
      <c r="S494" s="247"/>
      <c r="T494" s="247"/>
      <c r="U494" s="247"/>
      <c r="V494" s="931"/>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row>
    <row r="495" spans="1:45" ht="12.75" customHeight="1">
      <c r="A495" s="247"/>
      <c r="B495" s="247"/>
      <c r="C495" s="247"/>
      <c r="D495" s="247"/>
      <c r="E495" s="247"/>
      <c r="F495" s="247"/>
      <c r="G495" s="247"/>
      <c r="H495" s="247"/>
      <c r="I495" s="247"/>
      <c r="J495" s="931"/>
      <c r="K495" s="931"/>
      <c r="L495" s="931"/>
      <c r="M495" s="247"/>
      <c r="N495" s="247"/>
      <c r="O495" s="247"/>
      <c r="P495" s="247"/>
      <c r="Q495" s="247"/>
      <c r="R495" s="247"/>
      <c r="S495" s="247"/>
      <c r="T495" s="247"/>
      <c r="U495" s="247"/>
      <c r="V495" s="931"/>
      <c r="W495" s="247"/>
      <c r="X495" s="247"/>
      <c r="Y495" s="247"/>
      <c r="Z495" s="247"/>
      <c r="AA495" s="247"/>
      <c r="AB495" s="247"/>
      <c r="AC495" s="247"/>
      <c r="AD495" s="247"/>
      <c r="AE495" s="247"/>
      <c r="AF495" s="247"/>
      <c r="AG495" s="247"/>
      <c r="AH495" s="247"/>
      <c r="AI495" s="247"/>
      <c r="AJ495" s="247"/>
      <c r="AK495" s="247"/>
      <c r="AL495" s="247"/>
      <c r="AM495" s="247"/>
      <c r="AN495" s="247"/>
      <c r="AO495" s="247"/>
      <c r="AP495" s="247"/>
      <c r="AQ495" s="247"/>
      <c r="AR495" s="247"/>
      <c r="AS495" s="247"/>
    </row>
    <row r="496" spans="1:45" ht="12.75" customHeight="1">
      <c r="A496" s="247"/>
      <c r="B496" s="247"/>
      <c r="C496" s="247"/>
      <c r="D496" s="247"/>
      <c r="E496" s="247"/>
      <c r="F496" s="247"/>
      <c r="G496" s="247"/>
      <c r="H496" s="247"/>
      <c r="I496" s="247"/>
      <c r="J496" s="931"/>
      <c r="K496" s="931"/>
      <c r="L496" s="931"/>
      <c r="M496" s="247"/>
      <c r="N496" s="247"/>
      <c r="O496" s="247"/>
      <c r="P496" s="247"/>
      <c r="Q496" s="247"/>
      <c r="R496" s="247"/>
      <c r="S496" s="247"/>
      <c r="T496" s="247"/>
      <c r="U496" s="247"/>
      <c r="V496" s="931"/>
      <c r="W496" s="247"/>
      <c r="X496" s="247"/>
      <c r="Y496" s="247"/>
      <c r="Z496" s="247"/>
      <c r="AA496" s="247"/>
      <c r="AB496" s="247"/>
      <c r="AC496" s="247"/>
      <c r="AD496" s="247"/>
      <c r="AE496" s="247"/>
      <c r="AF496" s="247"/>
      <c r="AG496" s="247"/>
      <c r="AH496" s="247"/>
      <c r="AI496" s="247"/>
      <c r="AJ496" s="247"/>
      <c r="AK496" s="247"/>
      <c r="AL496" s="247"/>
      <c r="AM496" s="247"/>
      <c r="AN496" s="247"/>
      <c r="AO496" s="247"/>
      <c r="AP496" s="247"/>
      <c r="AQ496" s="247"/>
      <c r="AR496" s="247"/>
      <c r="AS496" s="247"/>
    </row>
    <row r="497" spans="1:45" ht="12.75" customHeight="1">
      <c r="A497" s="247"/>
      <c r="B497" s="247"/>
      <c r="C497" s="247"/>
      <c r="D497" s="247"/>
      <c r="E497" s="247"/>
      <c r="F497" s="247"/>
      <c r="G497" s="247"/>
      <c r="H497" s="247"/>
      <c r="I497" s="247"/>
      <c r="J497" s="931"/>
      <c r="K497" s="931"/>
      <c r="L497" s="931"/>
      <c r="M497" s="247"/>
      <c r="N497" s="247"/>
      <c r="O497" s="247"/>
      <c r="P497" s="247"/>
      <c r="Q497" s="247"/>
      <c r="R497" s="247"/>
      <c r="S497" s="247"/>
      <c r="T497" s="247"/>
      <c r="U497" s="247"/>
      <c r="V497" s="931"/>
      <c r="W497" s="247"/>
      <c r="X497" s="247"/>
      <c r="Y497" s="247"/>
      <c r="Z497" s="247"/>
      <c r="AA497" s="247"/>
      <c r="AB497" s="247"/>
      <c r="AC497" s="247"/>
      <c r="AD497" s="247"/>
      <c r="AE497" s="247"/>
      <c r="AF497" s="247"/>
      <c r="AG497" s="247"/>
      <c r="AH497" s="247"/>
      <c r="AI497" s="247"/>
      <c r="AJ497" s="247"/>
      <c r="AK497" s="247"/>
      <c r="AL497" s="247"/>
      <c r="AM497" s="247"/>
      <c r="AN497" s="247"/>
      <c r="AO497" s="247"/>
      <c r="AP497" s="247"/>
      <c r="AQ497" s="247"/>
      <c r="AR497" s="247"/>
      <c r="AS497" s="247"/>
    </row>
    <row r="498" spans="1:45" ht="12.75" customHeight="1">
      <c r="A498" s="247"/>
      <c r="B498" s="247"/>
      <c r="C498" s="247"/>
      <c r="D498" s="247"/>
      <c r="E498" s="247"/>
      <c r="F498" s="247"/>
      <c r="G498" s="247"/>
      <c r="H498" s="247"/>
      <c r="I498" s="247"/>
      <c r="J498" s="931"/>
      <c r="K498" s="931"/>
      <c r="L498" s="931"/>
      <c r="M498" s="247"/>
      <c r="N498" s="247"/>
      <c r="O498" s="247"/>
      <c r="P498" s="247"/>
      <c r="Q498" s="247"/>
      <c r="R498" s="247"/>
      <c r="S498" s="247"/>
      <c r="T498" s="247"/>
      <c r="U498" s="247"/>
      <c r="V498" s="931"/>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row>
    <row r="499" spans="1:45" ht="12.75" customHeight="1">
      <c r="A499" s="247"/>
      <c r="B499" s="247"/>
      <c r="C499" s="247"/>
      <c r="D499" s="247"/>
      <c r="E499" s="247"/>
      <c r="F499" s="247"/>
      <c r="G499" s="247"/>
      <c r="H499" s="247"/>
      <c r="I499" s="247"/>
      <c r="J499" s="931"/>
      <c r="K499" s="931"/>
      <c r="L499" s="931"/>
      <c r="M499" s="247"/>
      <c r="N499" s="247"/>
      <c r="O499" s="247"/>
      <c r="P499" s="247"/>
      <c r="Q499" s="247"/>
      <c r="R499" s="247"/>
      <c r="S499" s="247"/>
      <c r="T499" s="247"/>
      <c r="U499" s="247"/>
      <c r="V499" s="931"/>
      <c r="W499" s="247"/>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row>
    <row r="500" spans="1:45" ht="12.75" customHeight="1">
      <c r="A500" s="247"/>
      <c r="B500" s="247"/>
      <c r="C500" s="247"/>
      <c r="D500" s="247"/>
      <c r="E500" s="247"/>
      <c r="F500" s="247"/>
      <c r="G500" s="247"/>
      <c r="H500" s="247"/>
      <c r="I500" s="247"/>
      <c r="J500" s="931"/>
      <c r="K500" s="931"/>
      <c r="L500" s="931"/>
      <c r="M500" s="247"/>
      <c r="N500" s="247"/>
      <c r="O500" s="247"/>
      <c r="P500" s="247"/>
      <c r="Q500" s="247"/>
      <c r="R500" s="247"/>
      <c r="S500" s="247"/>
      <c r="T500" s="247"/>
      <c r="U500" s="247"/>
      <c r="V500" s="931"/>
      <c r="W500" s="247"/>
      <c r="X500" s="247"/>
      <c r="Y500" s="247"/>
      <c r="Z500" s="247"/>
      <c r="AA500" s="247"/>
      <c r="AB500" s="247"/>
      <c r="AC500" s="247"/>
      <c r="AD500" s="247"/>
      <c r="AE500" s="247"/>
      <c r="AF500" s="247"/>
      <c r="AG500" s="247"/>
      <c r="AH500" s="247"/>
      <c r="AI500" s="247"/>
      <c r="AJ500" s="247"/>
      <c r="AK500" s="247"/>
      <c r="AL500" s="247"/>
      <c r="AM500" s="247"/>
      <c r="AN500" s="247"/>
      <c r="AO500" s="247"/>
      <c r="AP500" s="247"/>
      <c r="AQ500" s="247"/>
      <c r="AR500" s="247"/>
      <c r="AS500" s="247"/>
    </row>
    <row r="501" spans="1:45" ht="12.75" customHeight="1">
      <c r="A501" s="247"/>
      <c r="B501" s="247"/>
      <c r="C501" s="247"/>
      <c r="D501" s="247"/>
      <c r="E501" s="247"/>
      <c r="F501" s="247"/>
      <c r="G501" s="247"/>
      <c r="H501" s="247"/>
      <c r="I501" s="247"/>
      <c r="J501" s="931"/>
      <c r="K501" s="931"/>
      <c r="L501" s="931"/>
      <c r="M501" s="247"/>
      <c r="N501" s="247"/>
      <c r="O501" s="247"/>
      <c r="P501" s="247"/>
      <c r="Q501" s="247"/>
      <c r="R501" s="247"/>
      <c r="S501" s="247"/>
      <c r="T501" s="247"/>
      <c r="U501" s="247"/>
      <c r="V501" s="931"/>
      <c r="W501" s="247"/>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row>
    <row r="502" spans="1:45" ht="12.75" customHeight="1">
      <c r="A502" s="247"/>
      <c r="B502" s="247"/>
      <c r="C502" s="247"/>
      <c r="D502" s="247"/>
      <c r="E502" s="247"/>
      <c r="F502" s="247"/>
      <c r="G502" s="247"/>
      <c r="H502" s="247"/>
      <c r="I502" s="247"/>
      <c r="J502" s="931"/>
      <c r="K502" s="931"/>
      <c r="L502" s="931"/>
      <c r="M502" s="247"/>
      <c r="N502" s="247"/>
      <c r="O502" s="247"/>
      <c r="P502" s="247"/>
      <c r="Q502" s="247"/>
      <c r="R502" s="247"/>
      <c r="S502" s="247"/>
      <c r="T502" s="247"/>
      <c r="U502" s="247"/>
      <c r="V502" s="931"/>
      <c r="W502" s="247"/>
      <c r="X502" s="247"/>
      <c r="Y502" s="247"/>
      <c r="Z502" s="247"/>
      <c r="AA502" s="247"/>
      <c r="AB502" s="247"/>
      <c r="AC502" s="247"/>
      <c r="AD502" s="247"/>
      <c r="AE502" s="247"/>
      <c r="AF502" s="247"/>
      <c r="AG502" s="247"/>
      <c r="AH502" s="247"/>
      <c r="AI502" s="247"/>
      <c r="AJ502" s="247"/>
      <c r="AK502" s="247"/>
      <c r="AL502" s="247"/>
      <c r="AM502" s="247"/>
      <c r="AN502" s="247"/>
      <c r="AO502" s="247"/>
      <c r="AP502" s="247"/>
      <c r="AQ502" s="247"/>
      <c r="AR502" s="247"/>
      <c r="AS502" s="247"/>
    </row>
    <row r="503" spans="1:45" ht="12.75" customHeight="1">
      <c r="A503" s="247"/>
      <c r="B503" s="247"/>
      <c r="C503" s="247"/>
      <c r="D503" s="247"/>
      <c r="E503" s="247"/>
      <c r="F503" s="247"/>
      <c r="G503" s="247"/>
      <c r="H503" s="247"/>
      <c r="I503" s="247"/>
      <c r="J503" s="931"/>
      <c r="K503" s="931"/>
      <c r="L503" s="931"/>
      <c r="M503" s="247"/>
      <c r="N503" s="247"/>
      <c r="O503" s="247"/>
      <c r="P503" s="247"/>
      <c r="Q503" s="247"/>
      <c r="R503" s="247"/>
      <c r="S503" s="247"/>
      <c r="T503" s="247"/>
      <c r="U503" s="247"/>
      <c r="V503" s="931"/>
      <c r="W503" s="247"/>
      <c r="X503" s="247"/>
      <c r="Y503" s="247"/>
      <c r="Z503" s="247"/>
      <c r="AA503" s="247"/>
      <c r="AB503" s="247"/>
      <c r="AC503" s="247"/>
      <c r="AD503" s="247"/>
      <c r="AE503" s="247"/>
      <c r="AF503" s="247"/>
      <c r="AG503" s="247"/>
      <c r="AH503" s="247"/>
      <c r="AI503" s="247"/>
      <c r="AJ503" s="247"/>
      <c r="AK503" s="247"/>
      <c r="AL503" s="247"/>
      <c r="AM503" s="247"/>
      <c r="AN503" s="247"/>
      <c r="AO503" s="247"/>
      <c r="AP503" s="247"/>
      <c r="AQ503" s="247"/>
      <c r="AR503" s="247"/>
      <c r="AS503" s="247"/>
    </row>
    <row r="504" spans="1:45" ht="12.75" customHeight="1">
      <c r="A504" s="247"/>
      <c r="B504" s="247"/>
      <c r="C504" s="247"/>
      <c r="D504" s="247"/>
      <c r="E504" s="247"/>
      <c r="F504" s="247"/>
      <c r="G504" s="247"/>
      <c r="H504" s="247"/>
      <c r="I504" s="247"/>
      <c r="J504" s="931"/>
      <c r="K504" s="931"/>
      <c r="L504" s="931"/>
      <c r="M504" s="247"/>
      <c r="N504" s="247"/>
      <c r="O504" s="247"/>
      <c r="P504" s="247"/>
      <c r="Q504" s="247"/>
      <c r="R504" s="247"/>
      <c r="S504" s="247"/>
      <c r="T504" s="247"/>
      <c r="U504" s="247"/>
      <c r="V504" s="931"/>
      <c r="W504" s="247"/>
      <c r="X504" s="247"/>
      <c r="Y504" s="247"/>
      <c r="Z504" s="247"/>
      <c r="AA504" s="247"/>
      <c r="AB504" s="247"/>
      <c r="AC504" s="247"/>
      <c r="AD504" s="247"/>
      <c r="AE504" s="247"/>
      <c r="AF504" s="247"/>
      <c r="AG504" s="247"/>
      <c r="AH504" s="247"/>
      <c r="AI504" s="247"/>
      <c r="AJ504" s="247"/>
      <c r="AK504" s="247"/>
      <c r="AL504" s="247"/>
      <c r="AM504" s="247"/>
      <c r="AN504" s="247"/>
      <c r="AO504" s="247"/>
      <c r="AP504" s="247"/>
      <c r="AQ504" s="247"/>
      <c r="AR504" s="247"/>
      <c r="AS504" s="247"/>
    </row>
    <row r="505" spans="1:45" ht="12.75" customHeight="1">
      <c r="A505" s="247"/>
      <c r="B505" s="247"/>
      <c r="C505" s="247"/>
      <c r="D505" s="247"/>
      <c r="E505" s="247"/>
      <c r="F505" s="247"/>
      <c r="G505" s="247"/>
      <c r="H505" s="247"/>
      <c r="I505" s="247"/>
      <c r="J505" s="931"/>
      <c r="K505" s="931"/>
      <c r="L505" s="931"/>
      <c r="M505" s="247"/>
      <c r="N505" s="247"/>
      <c r="O505" s="247"/>
      <c r="P505" s="247"/>
      <c r="Q505" s="247"/>
      <c r="R505" s="247"/>
      <c r="S505" s="247"/>
      <c r="T505" s="247"/>
      <c r="U505" s="247"/>
      <c r="V505" s="931"/>
      <c r="W505" s="247"/>
      <c r="X505" s="247"/>
      <c r="Y505" s="247"/>
      <c r="Z505" s="247"/>
      <c r="AA505" s="247"/>
      <c r="AB505" s="247"/>
      <c r="AC505" s="247"/>
      <c r="AD505" s="247"/>
      <c r="AE505" s="247"/>
      <c r="AF505" s="247"/>
      <c r="AG505" s="247"/>
      <c r="AH505" s="247"/>
      <c r="AI505" s="247"/>
      <c r="AJ505" s="247"/>
      <c r="AK505" s="247"/>
      <c r="AL505" s="247"/>
      <c r="AM505" s="247"/>
      <c r="AN505" s="247"/>
      <c r="AO505" s="247"/>
      <c r="AP505" s="247"/>
      <c r="AQ505" s="247"/>
      <c r="AR505" s="247"/>
      <c r="AS505" s="247"/>
    </row>
    <row r="506" spans="1:45" ht="12.75" customHeight="1">
      <c r="A506" s="247"/>
      <c r="B506" s="247"/>
      <c r="C506" s="247"/>
      <c r="D506" s="247"/>
      <c r="E506" s="247"/>
      <c r="F506" s="247"/>
      <c r="G506" s="247"/>
      <c r="H506" s="247"/>
      <c r="I506" s="247"/>
      <c r="J506" s="931"/>
      <c r="K506" s="931"/>
      <c r="L506" s="931"/>
      <c r="M506" s="247"/>
      <c r="N506" s="247"/>
      <c r="O506" s="247"/>
      <c r="P506" s="247"/>
      <c r="Q506" s="247"/>
      <c r="R506" s="247"/>
      <c r="S506" s="247"/>
      <c r="T506" s="247"/>
      <c r="U506" s="247"/>
      <c r="V506" s="931"/>
      <c r="W506" s="247"/>
      <c r="X506" s="247"/>
      <c r="Y506" s="247"/>
      <c r="Z506" s="247"/>
      <c r="AA506" s="247"/>
      <c r="AB506" s="247"/>
      <c r="AC506" s="247"/>
      <c r="AD506" s="247"/>
      <c r="AE506" s="247"/>
      <c r="AF506" s="247"/>
      <c r="AG506" s="247"/>
      <c r="AH506" s="247"/>
      <c r="AI506" s="247"/>
      <c r="AJ506" s="247"/>
      <c r="AK506" s="247"/>
      <c r="AL506" s="247"/>
      <c r="AM506" s="247"/>
      <c r="AN506" s="247"/>
      <c r="AO506" s="247"/>
      <c r="AP506" s="247"/>
      <c r="AQ506" s="247"/>
      <c r="AR506" s="247"/>
      <c r="AS506" s="247"/>
    </row>
    <row r="507" spans="1:45" ht="12.75" customHeight="1">
      <c r="A507" s="247"/>
      <c r="B507" s="247"/>
      <c r="C507" s="247"/>
      <c r="D507" s="247"/>
      <c r="E507" s="247"/>
      <c r="F507" s="247"/>
      <c r="G507" s="247"/>
      <c r="H507" s="247"/>
      <c r="I507" s="247"/>
      <c r="J507" s="931"/>
      <c r="K507" s="931"/>
      <c r="L507" s="931"/>
      <c r="M507" s="247"/>
      <c r="N507" s="247"/>
      <c r="O507" s="247"/>
      <c r="P507" s="247"/>
      <c r="Q507" s="247"/>
      <c r="R507" s="247"/>
      <c r="S507" s="247"/>
      <c r="T507" s="247"/>
      <c r="U507" s="247"/>
      <c r="V507" s="931"/>
      <c r="W507" s="247"/>
      <c r="X507" s="247"/>
      <c r="Y507" s="247"/>
      <c r="Z507" s="247"/>
      <c r="AA507" s="247"/>
      <c r="AB507" s="247"/>
      <c r="AC507" s="247"/>
      <c r="AD507" s="247"/>
      <c r="AE507" s="247"/>
      <c r="AF507" s="247"/>
      <c r="AG507" s="247"/>
      <c r="AH507" s="247"/>
      <c r="AI507" s="247"/>
      <c r="AJ507" s="247"/>
      <c r="AK507" s="247"/>
      <c r="AL507" s="247"/>
      <c r="AM507" s="247"/>
      <c r="AN507" s="247"/>
      <c r="AO507" s="247"/>
      <c r="AP507" s="247"/>
      <c r="AQ507" s="247"/>
      <c r="AR507" s="247"/>
      <c r="AS507" s="247"/>
    </row>
    <row r="508" spans="1:45" ht="12.75" customHeight="1">
      <c r="A508" s="247"/>
      <c r="B508" s="247"/>
      <c r="C508" s="247"/>
      <c r="D508" s="247"/>
      <c r="E508" s="247"/>
      <c r="F508" s="247"/>
      <c r="G508" s="247"/>
      <c r="H508" s="247"/>
      <c r="I508" s="247"/>
      <c r="J508" s="931"/>
      <c r="K508" s="931"/>
      <c r="L508" s="931"/>
      <c r="M508" s="247"/>
      <c r="N508" s="247"/>
      <c r="O508" s="247"/>
      <c r="P508" s="247"/>
      <c r="Q508" s="247"/>
      <c r="R508" s="247"/>
      <c r="S508" s="247"/>
      <c r="T508" s="247"/>
      <c r="U508" s="247"/>
      <c r="V508" s="931"/>
      <c r="W508" s="247"/>
      <c r="X508" s="247"/>
      <c r="Y508" s="247"/>
      <c r="Z508" s="247"/>
      <c r="AA508" s="247"/>
      <c r="AB508" s="247"/>
      <c r="AC508" s="247"/>
      <c r="AD508" s="247"/>
      <c r="AE508" s="247"/>
      <c r="AF508" s="247"/>
      <c r="AG508" s="247"/>
      <c r="AH508" s="247"/>
      <c r="AI508" s="247"/>
      <c r="AJ508" s="247"/>
      <c r="AK508" s="247"/>
      <c r="AL508" s="247"/>
      <c r="AM508" s="247"/>
      <c r="AN508" s="247"/>
      <c r="AO508" s="247"/>
      <c r="AP508" s="247"/>
      <c r="AQ508" s="247"/>
      <c r="AR508" s="247"/>
      <c r="AS508" s="247"/>
    </row>
    <row r="509" spans="1:45" ht="12.75" customHeight="1">
      <c r="A509" s="247"/>
      <c r="B509" s="247"/>
      <c r="C509" s="247"/>
      <c r="D509" s="247"/>
      <c r="E509" s="247"/>
      <c r="F509" s="247"/>
      <c r="G509" s="247"/>
      <c r="H509" s="247"/>
      <c r="I509" s="247"/>
      <c r="J509" s="931"/>
      <c r="K509" s="931"/>
      <c r="L509" s="931"/>
      <c r="M509" s="247"/>
      <c r="N509" s="247"/>
      <c r="O509" s="247"/>
      <c r="P509" s="247"/>
      <c r="Q509" s="247"/>
      <c r="R509" s="247"/>
      <c r="S509" s="247"/>
      <c r="T509" s="247"/>
      <c r="U509" s="247"/>
      <c r="V509" s="931"/>
      <c r="W509" s="247"/>
      <c r="X509" s="247"/>
      <c r="Y509" s="247"/>
      <c r="Z509" s="247"/>
      <c r="AA509" s="247"/>
      <c r="AB509" s="247"/>
      <c r="AC509" s="247"/>
      <c r="AD509" s="247"/>
      <c r="AE509" s="247"/>
      <c r="AF509" s="247"/>
      <c r="AG509" s="247"/>
      <c r="AH509" s="247"/>
      <c r="AI509" s="247"/>
      <c r="AJ509" s="247"/>
      <c r="AK509" s="247"/>
      <c r="AL509" s="247"/>
      <c r="AM509" s="247"/>
      <c r="AN509" s="247"/>
      <c r="AO509" s="247"/>
      <c r="AP509" s="247"/>
      <c r="AQ509" s="247"/>
      <c r="AR509" s="247"/>
      <c r="AS509" s="247"/>
    </row>
    <row r="510" spans="1:45" ht="12.75" customHeight="1">
      <c r="A510" s="247"/>
      <c r="B510" s="247"/>
      <c r="C510" s="247"/>
      <c r="D510" s="247"/>
      <c r="E510" s="247"/>
      <c r="F510" s="247"/>
      <c r="G510" s="247"/>
      <c r="H510" s="247"/>
      <c r="I510" s="247"/>
      <c r="J510" s="931"/>
      <c r="K510" s="931"/>
      <c r="L510" s="931"/>
      <c r="M510" s="247"/>
      <c r="N510" s="247"/>
      <c r="O510" s="247"/>
      <c r="P510" s="247"/>
      <c r="Q510" s="247"/>
      <c r="R510" s="247"/>
      <c r="S510" s="247"/>
      <c r="T510" s="247"/>
      <c r="U510" s="247"/>
      <c r="V510" s="931"/>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row>
    <row r="511" spans="1:45" ht="12.75" customHeight="1">
      <c r="A511" s="247"/>
      <c r="B511" s="247"/>
      <c r="C511" s="247"/>
      <c r="D511" s="247"/>
      <c r="E511" s="247"/>
      <c r="F511" s="247"/>
      <c r="G511" s="247"/>
      <c r="H511" s="247"/>
      <c r="I511" s="247"/>
      <c r="J511" s="931"/>
      <c r="K511" s="931"/>
      <c r="L511" s="931"/>
      <c r="M511" s="247"/>
      <c r="N511" s="247"/>
      <c r="O511" s="247"/>
      <c r="P511" s="247"/>
      <c r="Q511" s="247"/>
      <c r="R511" s="247"/>
      <c r="S511" s="247"/>
      <c r="T511" s="247"/>
      <c r="U511" s="247"/>
      <c r="V511" s="931"/>
      <c r="W511" s="247"/>
      <c r="X511" s="247"/>
      <c r="Y511" s="247"/>
      <c r="Z511" s="247"/>
      <c r="AA511" s="247"/>
      <c r="AB511" s="247"/>
      <c r="AC511" s="247"/>
      <c r="AD511" s="247"/>
      <c r="AE511" s="247"/>
      <c r="AF511" s="247"/>
      <c r="AG511" s="247"/>
      <c r="AH511" s="247"/>
      <c r="AI511" s="247"/>
      <c r="AJ511" s="247"/>
      <c r="AK511" s="247"/>
      <c r="AL511" s="247"/>
      <c r="AM511" s="247"/>
      <c r="AN511" s="247"/>
      <c r="AO511" s="247"/>
      <c r="AP511" s="247"/>
      <c r="AQ511" s="247"/>
      <c r="AR511" s="247"/>
      <c r="AS511" s="247"/>
    </row>
    <row r="512" spans="1:45" ht="12.75" customHeight="1">
      <c r="A512" s="247"/>
      <c r="B512" s="247"/>
      <c r="C512" s="247"/>
      <c r="D512" s="247"/>
      <c r="E512" s="247"/>
      <c r="F512" s="247"/>
      <c r="G512" s="247"/>
      <c r="H512" s="247"/>
      <c r="I512" s="247"/>
      <c r="J512" s="931"/>
      <c r="K512" s="931"/>
      <c r="L512" s="931"/>
      <c r="M512" s="247"/>
      <c r="N512" s="247"/>
      <c r="O512" s="247"/>
      <c r="P512" s="247"/>
      <c r="Q512" s="247"/>
      <c r="R512" s="247"/>
      <c r="S512" s="247"/>
      <c r="T512" s="247"/>
      <c r="U512" s="247"/>
      <c r="V512" s="931"/>
      <c r="W512" s="247"/>
      <c r="X512" s="247"/>
      <c r="Y512" s="247"/>
      <c r="Z512" s="247"/>
      <c r="AA512" s="247"/>
      <c r="AB512" s="247"/>
      <c r="AC512" s="247"/>
      <c r="AD512" s="247"/>
      <c r="AE512" s="247"/>
      <c r="AF512" s="247"/>
      <c r="AG512" s="247"/>
      <c r="AH512" s="247"/>
      <c r="AI512" s="247"/>
      <c r="AJ512" s="247"/>
      <c r="AK512" s="247"/>
      <c r="AL512" s="247"/>
      <c r="AM512" s="247"/>
      <c r="AN512" s="247"/>
      <c r="AO512" s="247"/>
      <c r="AP512" s="247"/>
      <c r="AQ512" s="247"/>
      <c r="AR512" s="247"/>
      <c r="AS512" s="247"/>
    </row>
    <row r="513" spans="1:45" ht="12.75" customHeight="1">
      <c r="A513" s="247"/>
      <c r="B513" s="247"/>
      <c r="C513" s="247"/>
      <c r="D513" s="247"/>
      <c r="E513" s="247"/>
      <c r="F513" s="247"/>
      <c r="G513" s="247"/>
      <c r="H513" s="247"/>
      <c r="I513" s="247"/>
      <c r="J513" s="931"/>
      <c r="K513" s="931"/>
      <c r="L513" s="931"/>
      <c r="M513" s="247"/>
      <c r="N513" s="247"/>
      <c r="O513" s="247"/>
      <c r="P513" s="247"/>
      <c r="Q513" s="247"/>
      <c r="R513" s="247"/>
      <c r="S513" s="247"/>
      <c r="T513" s="247"/>
      <c r="U513" s="247"/>
      <c r="V513" s="931"/>
      <c r="W513" s="247"/>
      <c r="X513" s="247"/>
      <c r="Y513" s="247"/>
      <c r="Z513" s="247"/>
      <c r="AA513" s="247"/>
      <c r="AB513" s="247"/>
      <c r="AC513" s="247"/>
      <c r="AD513" s="247"/>
      <c r="AE513" s="247"/>
      <c r="AF513" s="247"/>
      <c r="AG513" s="247"/>
      <c r="AH513" s="247"/>
      <c r="AI513" s="247"/>
      <c r="AJ513" s="247"/>
      <c r="AK513" s="247"/>
      <c r="AL513" s="247"/>
      <c r="AM513" s="247"/>
      <c r="AN513" s="247"/>
      <c r="AO513" s="247"/>
      <c r="AP513" s="247"/>
      <c r="AQ513" s="247"/>
      <c r="AR513" s="247"/>
      <c r="AS513" s="247"/>
    </row>
    <row r="514" spans="1:45" ht="12.75" customHeight="1">
      <c r="A514" s="247"/>
      <c r="B514" s="247"/>
      <c r="C514" s="247"/>
      <c r="D514" s="247"/>
      <c r="E514" s="247"/>
      <c r="F514" s="247"/>
      <c r="G514" s="247"/>
      <c r="H514" s="247"/>
      <c r="I514" s="247"/>
      <c r="J514" s="931"/>
      <c r="K514" s="931"/>
      <c r="L514" s="931"/>
      <c r="M514" s="247"/>
      <c r="N514" s="247"/>
      <c r="O514" s="247"/>
      <c r="P514" s="247"/>
      <c r="Q514" s="247"/>
      <c r="R514" s="247"/>
      <c r="S514" s="247"/>
      <c r="T514" s="247"/>
      <c r="U514" s="247"/>
      <c r="V514" s="931"/>
      <c r="W514" s="247"/>
      <c r="X514" s="247"/>
      <c r="Y514" s="247"/>
      <c r="Z514" s="247"/>
      <c r="AA514" s="247"/>
      <c r="AB514" s="247"/>
      <c r="AC514" s="247"/>
      <c r="AD514" s="247"/>
      <c r="AE514" s="247"/>
      <c r="AF514" s="247"/>
      <c r="AG514" s="247"/>
      <c r="AH514" s="247"/>
      <c r="AI514" s="247"/>
      <c r="AJ514" s="247"/>
      <c r="AK514" s="247"/>
      <c r="AL514" s="247"/>
      <c r="AM514" s="247"/>
      <c r="AN514" s="247"/>
      <c r="AO514" s="247"/>
      <c r="AP514" s="247"/>
      <c r="AQ514" s="247"/>
      <c r="AR514" s="247"/>
      <c r="AS514" s="247"/>
    </row>
    <row r="515" spans="1:45" ht="12.75" customHeight="1">
      <c r="A515" s="247"/>
      <c r="B515" s="247"/>
      <c r="C515" s="247"/>
      <c r="D515" s="247"/>
      <c r="E515" s="247"/>
      <c r="F515" s="247"/>
      <c r="G515" s="247"/>
      <c r="H515" s="247"/>
      <c r="I515" s="247"/>
      <c r="J515" s="931"/>
      <c r="K515" s="931"/>
      <c r="L515" s="931"/>
      <c r="M515" s="247"/>
      <c r="N515" s="247"/>
      <c r="O515" s="247"/>
      <c r="P515" s="247"/>
      <c r="Q515" s="247"/>
      <c r="R515" s="247"/>
      <c r="S515" s="247"/>
      <c r="T515" s="247"/>
      <c r="U515" s="247"/>
      <c r="V515" s="931"/>
      <c r="W515" s="247"/>
      <c r="X515" s="247"/>
      <c r="Y515" s="247"/>
      <c r="Z515" s="247"/>
      <c r="AA515" s="247"/>
      <c r="AB515" s="247"/>
      <c r="AC515" s="247"/>
      <c r="AD515" s="247"/>
      <c r="AE515" s="247"/>
      <c r="AF515" s="247"/>
      <c r="AG515" s="247"/>
      <c r="AH515" s="247"/>
      <c r="AI515" s="247"/>
      <c r="AJ515" s="247"/>
      <c r="AK515" s="247"/>
      <c r="AL515" s="247"/>
      <c r="AM515" s="247"/>
      <c r="AN515" s="247"/>
      <c r="AO515" s="247"/>
      <c r="AP515" s="247"/>
      <c r="AQ515" s="247"/>
      <c r="AR515" s="247"/>
      <c r="AS515" s="247"/>
    </row>
    <row r="516" spans="1:45" ht="12.75" customHeight="1">
      <c r="A516" s="247"/>
      <c r="B516" s="247"/>
      <c r="C516" s="247"/>
      <c r="D516" s="247"/>
      <c r="E516" s="247"/>
      <c r="F516" s="247"/>
      <c r="G516" s="247"/>
      <c r="H516" s="247"/>
      <c r="I516" s="247"/>
      <c r="J516" s="931"/>
      <c r="K516" s="931"/>
      <c r="L516" s="931"/>
      <c r="M516" s="247"/>
      <c r="N516" s="247"/>
      <c r="O516" s="247"/>
      <c r="P516" s="247"/>
      <c r="Q516" s="247"/>
      <c r="R516" s="247"/>
      <c r="S516" s="247"/>
      <c r="T516" s="247"/>
      <c r="U516" s="247"/>
      <c r="V516" s="931"/>
      <c r="W516" s="247"/>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row>
    <row r="517" spans="1:45" ht="12.75" customHeight="1">
      <c r="A517" s="247"/>
      <c r="B517" s="247"/>
      <c r="C517" s="247"/>
      <c r="D517" s="247"/>
      <c r="E517" s="247"/>
      <c r="F517" s="247"/>
      <c r="G517" s="247"/>
      <c r="H517" s="247"/>
      <c r="I517" s="247"/>
      <c r="J517" s="931"/>
      <c r="K517" s="931"/>
      <c r="L517" s="931"/>
      <c r="M517" s="247"/>
      <c r="N517" s="247"/>
      <c r="O517" s="247"/>
      <c r="P517" s="247"/>
      <c r="Q517" s="247"/>
      <c r="R517" s="247"/>
      <c r="S517" s="247"/>
      <c r="T517" s="247"/>
      <c r="U517" s="247"/>
      <c r="V517" s="931"/>
      <c r="W517" s="247"/>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row>
    <row r="518" spans="1:45" ht="12.75" customHeight="1">
      <c r="A518" s="247"/>
      <c r="B518" s="247"/>
      <c r="C518" s="247"/>
      <c r="D518" s="247"/>
      <c r="E518" s="247"/>
      <c r="F518" s="247"/>
      <c r="G518" s="247"/>
      <c r="H518" s="247"/>
      <c r="I518" s="247"/>
      <c r="J518" s="931"/>
      <c r="K518" s="931"/>
      <c r="L518" s="931"/>
      <c r="M518" s="247"/>
      <c r="N518" s="247"/>
      <c r="O518" s="247"/>
      <c r="P518" s="247"/>
      <c r="Q518" s="247"/>
      <c r="R518" s="247"/>
      <c r="S518" s="247"/>
      <c r="T518" s="247"/>
      <c r="U518" s="247"/>
      <c r="V518" s="931"/>
      <c r="W518" s="247"/>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row>
    <row r="519" spans="1:45" ht="12.75" customHeight="1">
      <c r="A519" s="247"/>
      <c r="B519" s="247"/>
      <c r="C519" s="247"/>
      <c r="D519" s="247"/>
      <c r="E519" s="247"/>
      <c r="F519" s="247"/>
      <c r="G519" s="247"/>
      <c r="H519" s="247"/>
      <c r="I519" s="247"/>
      <c r="J519" s="931"/>
      <c r="K519" s="931"/>
      <c r="L519" s="931"/>
      <c r="M519" s="247"/>
      <c r="N519" s="247"/>
      <c r="O519" s="247"/>
      <c r="P519" s="247"/>
      <c r="Q519" s="247"/>
      <c r="R519" s="247"/>
      <c r="S519" s="247"/>
      <c r="T519" s="247"/>
      <c r="U519" s="247"/>
      <c r="V519" s="931"/>
      <c r="W519" s="247"/>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row>
    <row r="520" spans="1:45" ht="12.75" customHeight="1">
      <c r="A520" s="247"/>
      <c r="B520" s="247"/>
      <c r="C520" s="247"/>
      <c r="D520" s="247"/>
      <c r="E520" s="247"/>
      <c r="F520" s="247"/>
      <c r="G520" s="247"/>
      <c r="H520" s="247"/>
      <c r="I520" s="247"/>
      <c r="J520" s="931"/>
      <c r="K520" s="931"/>
      <c r="L520" s="931"/>
      <c r="M520" s="247"/>
      <c r="N520" s="247"/>
      <c r="O520" s="247"/>
      <c r="P520" s="247"/>
      <c r="Q520" s="247"/>
      <c r="R520" s="247"/>
      <c r="S520" s="247"/>
      <c r="T520" s="247"/>
      <c r="U520" s="247"/>
      <c r="V520" s="931"/>
      <c r="W520" s="247"/>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row>
    <row r="521" spans="1:45" ht="12.75" customHeight="1">
      <c r="A521" s="247"/>
      <c r="B521" s="247"/>
      <c r="C521" s="247"/>
      <c r="D521" s="247"/>
      <c r="E521" s="247"/>
      <c r="F521" s="247"/>
      <c r="G521" s="247"/>
      <c r="H521" s="247"/>
      <c r="I521" s="247"/>
      <c r="J521" s="931"/>
      <c r="K521" s="931"/>
      <c r="L521" s="931"/>
      <c r="M521" s="247"/>
      <c r="N521" s="247"/>
      <c r="O521" s="247"/>
      <c r="P521" s="247"/>
      <c r="Q521" s="247"/>
      <c r="R521" s="247"/>
      <c r="S521" s="247"/>
      <c r="T521" s="247"/>
      <c r="U521" s="247"/>
      <c r="V521" s="931"/>
      <c r="W521" s="247"/>
      <c r="X521" s="247"/>
      <c r="Y521" s="247"/>
      <c r="Z521" s="247"/>
      <c r="AA521" s="247"/>
      <c r="AB521" s="247"/>
      <c r="AC521" s="247"/>
      <c r="AD521" s="247"/>
      <c r="AE521" s="247"/>
      <c r="AF521" s="247"/>
      <c r="AG521" s="247"/>
      <c r="AH521" s="247"/>
      <c r="AI521" s="247"/>
      <c r="AJ521" s="247"/>
      <c r="AK521" s="247"/>
      <c r="AL521" s="247"/>
      <c r="AM521" s="247"/>
      <c r="AN521" s="247"/>
      <c r="AO521" s="247"/>
      <c r="AP521" s="247"/>
      <c r="AQ521" s="247"/>
      <c r="AR521" s="247"/>
      <c r="AS521" s="247"/>
    </row>
    <row r="522" spans="1:45" ht="12.75" customHeight="1">
      <c r="A522" s="247"/>
      <c r="B522" s="247"/>
      <c r="C522" s="247"/>
      <c r="D522" s="247"/>
      <c r="E522" s="247"/>
      <c r="F522" s="247"/>
      <c r="G522" s="247"/>
      <c r="H522" s="247"/>
      <c r="I522" s="247"/>
      <c r="J522" s="931"/>
      <c r="K522" s="931"/>
      <c r="L522" s="931"/>
      <c r="M522" s="247"/>
      <c r="N522" s="247"/>
      <c r="O522" s="247"/>
      <c r="P522" s="247"/>
      <c r="Q522" s="247"/>
      <c r="R522" s="247"/>
      <c r="S522" s="247"/>
      <c r="T522" s="247"/>
      <c r="U522" s="247"/>
      <c r="V522" s="931"/>
      <c r="W522" s="247"/>
      <c r="X522" s="247"/>
      <c r="Y522" s="247"/>
      <c r="Z522" s="247"/>
      <c r="AA522" s="247"/>
      <c r="AB522" s="247"/>
      <c r="AC522" s="247"/>
      <c r="AD522" s="247"/>
      <c r="AE522" s="247"/>
      <c r="AF522" s="247"/>
      <c r="AG522" s="247"/>
      <c r="AH522" s="247"/>
      <c r="AI522" s="247"/>
      <c r="AJ522" s="247"/>
      <c r="AK522" s="247"/>
      <c r="AL522" s="247"/>
      <c r="AM522" s="247"/>
      <c r="AN522" s="247"/>
      <c r="AO522" s="247"/>
      <c r="AP522" s="247"/>
      <c r="AQ522" s="247"/>
      <c r="AR522" s="247"/>
      <c r="AS522" s="247"/>
    </row>
    <row r="523" spans="1:45" ht="12.75" customHeight="1">
      <c r="A523" s="247"/>
      <c r="B523" s="247"/>
      <c r="C523" s="247"/>
      <c r="D523" s="247"/>
      <c r="E523" s="247"/>
      <c r="F523" s="247"/>
      <c r="G523" s="247"/>
      <c r="H523" s="247"/>
      <c r="I523" s="247"/>
      <c r="J523" s="931"/>
      <c r="K523" s="931"/>
      <c r="L523" s="931"/>
      <c r="M523" s="247"/>
      <c r="N523" s="247"/>
      <c r="O523" s="247"/>
      <c r="P523" s="247"/>
      <c r="Q523" s="247"/>
      <c r="R523" s="247"/>
      <c r="S523" s="247"/>
      <c r="T523" s="247"/>
      <c r="U523" s="247"/>
      <c r="V523" s="931"/>
      <c r="W523" s="247"/>
      <c r="X523" s="247"/>
      <c r="Y523" s="247"/>
      <c r="Z523" s="247"/>
      <c r="AA523" s="247"/>
      <c r="AB523" s="247"/>
      <c r="AC523" s="247"/>
      <c r="AD523" s="247"/>
      <c r="AE523" s="247"/>
      <c r="AF523" s="247"/>
      <c r="AG523" s="247"/>
      <c r="AH523" s="247"/>
      <c r="AI523" s="247"/>
      <c r="AJ523" s="247"/>
      <c r="AK523" s="247"/>
      <c r="AL523" s="247"/>
      <c r="AM523" s="247"/>
      <c r="AN523" s="247"/>
      <c r="AO523" s="247"/>
      <c r="AP523" s="247"/>
      <c r="AQ523" s="247"/>
      <c r="AR523" s="247"/>
      <c r="AS523" s="247"/>
    </row>
    <row r="524" spans="1:45" ht="12.75" customHeight="1">
      <c r="A524" s="247"/>
      <c r="B524" s="247"/>
      <c r="C524" s="247"/>
      <c r="D524" s="247"/>
      <c r="E524" s="247"/>
      <c r="F524" s="247"/>
      <c r="G524" s="247"/>
      <c r="H524" s="247"/>
      <c r="I524" s="247"/>
      <c r="J524" s="931"/>
      <c r="K524" s="931"/>
      <c r="L524" s="931"/>
      <c r="M524" s="247"/>
      <c r="N524" s="247"/>
      <c r="O524" s="247"/>
      <c r="P524" s="247"/>
      <c r="Q524" s="247"/>
      <c r="R524" s="247"/>
      <c r="S524" s="247"/>
      <c r="T524" s="247"/>
      <c r="U524" s="247"/>
      <c r="V524" s="931"/>
      <c r="W524" s="247"/>
      <c r="X524" s="247"/>
      <c r="Y524" s="247"/>
      <c r="Z524" s="247"/>
      <c r="AA524" s="247"/>
      <c r="AB524" s="247"/>
      <c r="AC524" s="247"/>
      <c r="AD524" s="247"/>
      <c r="AE524" s="247"/>
      <c r="AF524" s="247"/>
      <c r="AG524" s="247"/>
      <c r="AH524" s="247"/>
      <c r="AI524" s="247"/>
      <c r="AJ524" s="247"/>
      <c r="AK524" s="247"/>
      <c r="AL524" s="247"/>
      <c r="AM524" s="247"/>
      <c r="AN524" s="247"/>
      <c r="AO524" s="247"/>
      <c r="AP524" s="247"/>
      <c r="AQ524" s="247"/>
      <c r="AR524" s="247"/>
      <c r="AS524" s="247"/>
    </row>
    <row r="525" spans="1:45" ht="12.75" customHeight="1">
      <c r="A525" s="247"/>
      <c r="B525" s="247"/>
      <c r="C525" s="247"/>
      <c r="D525" s="247"/>
      <c r="E525" s="247"/>
      <c r="F525" s="247"/>
      <c r="G525" s="247"/>
      <c r="H525" s="247"/>
      <c r="I525" s="247"/>
      <c r="J525" s="931"/>
      <c r="K525" s="931"/>
      <c r="L525" s="931"/>
      <c r="M525" s="247"/>
      <c r="N525" s="247"/>
      <c r="O525" s="247"/>
      <c r="P525" s="247"/>
      <c r="Q525" s="247"/>
      <c r="R525" s="247"/>
      <c r="S525" s="247"/>
      <c r="T525" s="247"/>
      <c r="U525" s="247"/>
      <c r="V525" s="931"/>
      <c r="W525" s="247"/>
      <c r="X525" s="247"/>
      <c r="Y525" s="247"/>
      <c r="Z525" s="247"/>
      <c r="AA525" s="247"/>
      <c r="AB525" s="247"/>
      <c r="AC525" s="247"/>
      <c r="AD525" s="247"/>
      <c r="AE525" s="247"/>
      <c r="AF525" s="247"/>
      <c r="AG525" s="247"/>
      <c r="AH525" s="247"/>
      <c r="AI525" s="247"/>
      <c r="AJ525" s="247"/>
      <c r="AK525" s="247"/>
      <c r="AL525" s="247"/>
      <c r="AM525" s="247"/>
      <c r="AN525" s="247"/>
      <c r="AO525" s="247"/>
      <c r="AP525" s="247"/>
      <c r="AQ525" s="247"/>
      <c r="AR525" s="247"/>
      <c r="AS525" s="247"/>
    </row>
    <row r="526" spans="1:45" ht="12.75" customHeight="1">
      <c r="A526" s="247"/>
      <c r="B526" s="247"/>
      <c r="C526" s="247"/>
      <c r="D526" s="247"/>
      <c r="E526" s="247"/>
      <c r="F526" s="247"/>
      <c r="G526" s="247"/>
      <c r="H526" s="247"/>
      <c r="I526" s="247"/>
      <c r="J526" s="931"/>
      <c r="K526" s="931"/>
      <c r="L526" s="931"/>
      <c r="M526" s="247"/>
      <c r="N526" s="247"/>
      <c r="O526" s="247"/>
      <c r="P526" s="247"/>
      <c r="Q526" s="247"/>
      <c r="R526" s="247"/>
      <c r="S526" s="247"/>
      <c r="T526" s="247"/>
      <c r="U526" s="247"/>
      <c r="V526" s="931"/>
      <c r="W526" s="247"/>
      <c r="X526" s="247"/>
      <c r="Y526" s="247"/>
      <c r="Z526" s="247"/>
      <c r="AA526" s="247"/>
      <c r="AB526" s="247"/>
      <c r="AC526" s="247"/>
      <c r="AD526" s="247"/>
      <c r="AE526" s="247"/>
      <c r="AF526" s="247"/>
      <c r="AG526" s="247"/>
      <c r="AH526" s="247"/>
      <c r="AI526" s="247"/>
      <c r="AJ526" s="247"/>
      <c r="AK526" s="247"/>
      <c r="AL526" s="247"/>
      <c r="AM526" s="247"/>
      <c r="AN526" s="247"/>
      <c r="AO526" s="247"/>
      <c r="AP526" s="247"/>
      <c r="AQ526" s="247"/>
      <c r="AR526" s="247"/>
      <c r="AS526" s="247"/>
    </row>
    <row r="527" spans="1:45" ht="12.75" customHeight="1">
      <c r="A527" s="247"/>
      <c r="B527" s="247"/>
      <c r="C527" s="247"/>
      <c r="D527" s="247"/>
      <c r="E527" s="247"/>
      <c r="F527" s="247"/>
      <c r="G527" s="247"/>
      <c r="H527" s="247"/>
      <c r="I527" s="247"/>
      <c r="J527" s="931"/>
      <c r="K527" s="931"/>
      <c r="L527" s="931"/>
      <c r="M527" s="247"/>
      <c r="N527" s="247"/>
      <c r="O527" s="247"/>
      <c r="P527" s="247"/>
      <c r="Q527" s="247"/>
      <c r="R527" s="247"/>
      <c r="S527" s="247"/>
      <c r="T527" s="247"/>
      <c r="U527" s="247"/>
      <c r="V527" s="931"/>
      <c r="W527" s="247"/>
      <c r="X527" s="247"/>
      <c r="Y527" s="247"/>
      <c r="Z527" s="247"/>
      <c r="AA527" s="247"/>
      <c r="AB527" s="247"/>
      <c r="AC527" s="247"/>
      <c r="AD527" s="247"/>
      <c r="AE527" s="247"/>
      <c r="AF527" s="247"/>
      <c r="AG527" s="247"/>
      <c r="AH527" s="247"/>
      <c r="AI527" s="247"/>
      <c r="AJ527" s="247"/>
      <c r="AK527" s="247"/>
      <c r="AL527" s="247"/>
      <c r="AM527" s="247"/>
      <c r="AN527" s="247"/>
      <c r="AO527" s="247"/>
      <c r="AP527" s="247"/>
      <c r="AQ527" s="247"/>
      <c r="AR527" s="247"/>
      <c r="AS527" s="247"/>
    </row>
    <row r="528" spans="1:45" ht="12.75" customHeight="1">
      <c r="A528" s="247"/>
      <c r="B528" s="247"/>
      <c r="C528" s="247"/>
      <c r="D528" s="247"/>
      <c r="E528" s="247"/>
      <c r="F528" s="247"/>
      <c r="G528" s="247"/>
      <c r="H528" s="247"/>
      <c r="I528" s="247"/>
      <c r="J528" s="931"/>
      <c r="K528" s="931"/>
      <c r="L528" s="931"/>
      <c r="M528" s="247"/>
      <c r="N528" s="247"/>
      <c r="O528" s="247"/>
      <c r="P528" s="247"/>
      <c r="Q528" s="247"/>
      <c r="R528" s="247"/>
      <c r="S528" s="247"/>
      <c r="T528" s="247"/>
      <c r="U528" s="247"/>
      <c r="V528" s="931"/>
      <c r="W528" s="247"/>
      <c r="X528" s="247"/>
      <c r="Y528" s="247"/>
      <c r="Z528" s="247"/>
      <c r="AA528" s="247"/>
      <c r="AB528" s="247"/>
      <c r="AC528" s="247"/>
      <c r="AD528" s="247"/>
      <c r="AE528" s="247"/>
      <c r="AF528" s="247"/>
      <c r="AG528" s="247"/>
      <c r="AH528" s="247"/>
      <c r="AI528" s="247"/>
      <c r="AJ528" s="247"/>
      <c r="AK528" s="247"/>
      <c r="AL528" s="247"/>
      <c r="AM528" s="247"/>
      <c r="AN528" s="247"/>
      <c r="AO528" s="247"/>
      <c r="AP528" s="247"/>
      <c r="AQ528" s="247"/>
      <c r="AR528" s="247"/>
      <c r="AS528" s="247"/>
    </row>
    <row r="529" spans="1:45" ht="12.75" customHeight="1">
      <c r="A529" s="247"/>
      <c r="B529" s="247"/>
      <c r="C529" s="247"/>
      <c r="D529" s="247"/>
      <c r="E529" s="247"/>
      <c r="F529" s="247"/>
      <c r="G529" s="247"/>
      <c r="H529" s="247"/>
      <c r="I529" s="247"/>
      <c r="J529" s="931"/>
      <c r="K529" s="931"/>
      <c r="L529" s="931"/>
      <c r="M529" s="247"/>
      <c r="N529" s="247"/>
      <c r="O529" s="247"/>
      <c r="P529" s="247"/>
      <c r="Q529" s="247"/>
      <c r="R529" s="247"/>
      <c r="S529" s="247"/>
      <c r="T529" s="247"/>
      <c r="U529" s="247"/>
      <c r="V529" s="931"/>
      <c r="W529" s="247"/>
      <c r="X529" s="247"/>
      <c r="Y529" s="247"/>
      <c r="Z529" s="247"/>
      <c r="AA529" s="247"/>
      <c r="AB529" s="247"/>
      <c r="AC529" s="247"/>
      <c r="AD529" s="247"/>
      <c r="AE529" s="247"/>
      <c r="AF529" s="247"/>
      <c r="AG529" s="247"/>
      <c r="AH529" s="247"/>
      <c r="AI529" s="247"/>
      <c r="AJ529" s="247"/>
      <c r="AK529" s="247"/>
      <c r="AL529" s="247"/>
      <c r="AM529" s="247"/>
      <c r="AN529" s="247"/>
      <c r="AO529" s="247"/>
      <c r="AP529" s="247"/>
      <c r="AQ529" s="247"/>
      <c r="AR529" s="247"/>
      <c r="AS529" s="247"/>
    </row>
    <row r="530" spans="1:45" ht="12.75" customHeight="1">
      <c r="A530" s="247"/>
      <c r="B530" s="247"/>
      <c r="C530" s="247"/>
      <c r="D530" s="247"/>
      <c r="E530" s="247"/>
      <c r="F530" s="247"/>
      <c r="G530" s="247"/>
      <c r="H530" s="247"/>
      <c r="I530" s="247"/>
      <c r="J530" s="931"/>
      <c r="K530" s="931"/>
      <c r="L530" s="931"/>
      <c r="M530" s="247"/>
      <c r="N530" s="247"/>
      <c r="O530" s="247"/>
      <c r="P530" s="247"/>
      <c r="Q530" s="247"/>
      <c r="R530" s="247"/>
      <c r="S530" s="247"/>
      <c r="T530" s="247"/>
      <c r="U530" s="247"/>
      <c r="V530" s="931"/>
      <c r="W530" s="247"/>
      <c r="X530" s="247"/>
      <c r="Y530" s="247"/>
      <c r="Z530" s="247"/>
      <c r="AA530" s="247"/>
      <c r="AB530" s="247"/>
      <c r="AC530" s="247"/>
      <c r="AD530" s="247"/>
      <c r="AE530" s="247"/>
      <c r="AF530" s="247"/>
      <c r="AG530" s="247"/>
      <c r="AH530" s="247"/>
      <c r="AI530" s="247"/>
      <c r="AJ530" s="247"/>
      <c r="AK530" s="247"/>
      <c r="AL530" s="247"/>
      <c r="AM530" s="247"/>
      <c r="AN530" s="247"/>
      <c r="AO530" s="247"/>
      <c r="AP530" s="247"/>
      <c r="AQ530" s="247"/>
      <c r="AR530" s="247"/>
      <c r="AS530" s="247"/>
    </row>
    <row r="531" spans="1:45" ht="12.75" customHeight="1">
      <c r="A531" s="247"/>
      <c r="B531" s="247"/>
      <c r="C531" s="247"/>
      <c r="D531" s="247"/>
      <c r="E531" s="247"/>
      <c r="F531" s="247"/>
      <c r="G531" s="247"/>
      <c r="H531" s="247"/>
      <c r="I531" s="247"/>
      <c r="J531" s="931"/>
      <c r="K531" s="931"/>
      <c r="L531" s="931"/>
      <c r="M531" s="247"/>
      <c r="N531" s="247"/>
      <c r="O531" s="247"/>
      <c r="P531" s="247"/>
      <c r="Q531" s="247"/>
      <c r="R531" s="247"/>
      <c r="S531" s="247"/>
      <c r="T531" s="247"/>
      <c r="U531" s="247"/>
      <c r="V531" s="931"/>
      <c r="W531" s="247"/>
      <c r="X531" s="247"/>
      <c r="Y531" s="247"/>
      <c r="Z531" s="247"/>
      <c r="AA531" s="247"/>
      <c r="AB531" s="247"/>
      <c r="AC531" s="247"/>
      <c r="AD531" s="247"/>
      <c r="AE531" s="247"/>
      <c r="AF531" s="247"/>
      <c r="AG531" s="247"/>
      <c r="AH531" s="247"/>
      <c r="AI531" s="247"/>
      <c r="AJ531" s="247"/>
      <c r="AK531" s="247"/>
      <c r="AL531" s="247"/>
      <c r="AM531" s="247"/>
      <c r="AN531" s="247"/>
      <c r="AO531" s="247"/>
      <c r="AP531" s="247"/>
      <c r="AQ531" s="247"/>
      <c r="AR531" s="247"/>
      <c r="AS531" s="247"/>
    </row>
    <row r="532" spans="1:45" ht="12.75" customHeight="1">
      <c r="A532" s="247"/>
      <c r="B532" s="247"/>
      <c r="C532" s="247"/>
      <c r="D532" s="247"/>
      <c r="E532" s="247"/>
      <c r="F532" s="247"/>
      <c r="G532" s="247"/>
      <c r="H532" s="247"/>
      <c r="I532" s="247"/>
      <c r="J532" s="931"/>
      <c r="K532" s="931"/>
      <c r="L532" s="931"/>
      <c r="M532" s="247"/>
      <c r="N532" s="247"/>
      <c r="O532" s="247"/>
      <c r="P532" s="247"/>
      <c r="Q532" s="247"/>
      <c r="R532" s="247"/>
      <c r="S532" s="247"/>
      <c r="T532" s="247"/>
      <c r="U532" s="247"/>
      <c r="V532" s="931"/>
      <c r="W532" s="247"/>
      <c r="X532" s="247"/>
      <c r="Y532" s="247"/>
      <c r="Z532" s="247"/>
      <c r="AA532" s="247"/>
      <c r="AB532" s="247"/>
      <c r="AC532" s="247"/>
      <c r="AD532" s="247"/>
      <c r="AE532" s="247"/>
      <c r="AF532" s="247"/>
      <c r="AG532" s="247"/>
      <c r="AH532" s="247"/>
      <c r="AI532" s="247"/>
      <c r="AJ532" s="247"/>
      <c r="AK532" s="247"/>
      <c r="AL532" s="247"/>
      <c r="AM532" s="247"/>
      <c r="AN532" s="247"/>
      <c r="AO532" s="247"/>
      <c r="AP532" s="247"/>
      <c r="AQ532" s="247"/>
      <c r="AR532" s="247"/>
      <c r="AS532" s="247"/>
    </row>
    <row r="533" spans="1:45" ht="12.75" customHeight="1">
      <c r="A533" s="247"/>
      <c r="B533" s="247"/>
      <c r="C533" s="247"/>
      <c r="D533" s="247"/>
      <c r="E533" s="247"/>
      <c r="F533" s="247"/>
      <c r="G533" s="247"/>
      <c r="H533" s="247"/>
      <c r="I533" s="247"/>
      <c r="J533" s="931"/>
      <c r="K533" s="931"/>
      <c r="L533" s="931"/>
      <c r="M533" s="247"/>
      <c r="N533" s="247"/>
      <c r="O533" s="247"/>
      <c r="P533" s="247"/>
      <c r="Q533" s="247"/>
      <c r="R533" s="247"/>
      <c r="S533" s="247"/>
      <c r="T533" s="247"/>
      <c r="U533" s="247"/>
      <c r="V533" s="931"/>
      <c r="W533" s="247"/>
      <c r="X533" s="247"/>
      <c r="Y533" s="247"/>
      <c r="Z533" s="247"/>
      <c r="AA533" s="247"/>
      <c r="AB533" s="247"/>
      <c r="AC533" s="247"/>
      <c r="AD533" s="247"/>
      <c r="AE533" s="247"/>
      <c r="AF533" s="247"/>
      <c r="AG533" s="247"/>
      <c r="AH533" s="247"/>
      <c r="AI533" s="247"/>
      <c r="AJ533" s="247"/>
      <c r="AK533" s="247"/>
      <c r="AL533" s="247"/>
      <c r="AM533" s="247"/>
      <c r="AN533" s="247"/>
      <c r="AO533" s="247"/>
      <c r="AP533" s="247"/>
      <c r="AQ533" s="247"/>
      <c r="AR533" s="247"/>
      <c r="AS533" s="247"/>
    </row>
    <row r="534" spans="1:45" ht="12.75" customHeight="1">
      <c r="A534" s="247"/>
      <c r="B534" s="247"/>
      <c r="C534" s="247"/>
      <c r="D534" s="247"/>
      <c r="E534" s="247"/>
      <c r="F534" s="247"/>
      <c r="G534" s="247"/>
      <c r="H534" s="247"/>
      <c r="I534" s="247"/>
      <c r="J534" s="931"/>
      <c r="K534" s="931"/>
      <c r="L534" s="931"/>
      <c r="M534" s="247"/>
      <c r="N534" s="247"/>
      <c r="O534" s="247"/>
      <c r="P534" s="247"/>
      <c r="Q534" s="247"/>
      <c r="R534" s="247"/>
      <c r="S534" s="247"/>
      <c r="T534" s="247"/>
      <c r="U534" s="247"/>
      <c r="V534" s="931"/>
      <c r="W534" s="247"/>
      <c r="X534" s="247"/>
      <c r="Y534" s="247"/>
      <c r="Z534" s="247"/>
      <c r="AA534" s="247"/>
      <c r="AB534" s="247"/>
      <c r="AC534" s="247"/>
      <c r="AD534" s="247"/>
      <c r="AE534" s="247"/>
      <c r="AF534" s="247"/>
      <c r="AG534" s="247"/>
      <c r="AH534" s="247"/>
      <c r="AI534" s="247"/>
      <c r="AJ534" s="247"/>
      <c r="AK534" s="247"/>
      <c r="AL534" s="247"/>
      <c r="AM534" s="247"/>
      <c r="AN534" s="247"/>
      <c r="AO534" s="247"/>
      <c r="AP534" s="247"/>
      <c r="AQ534" s="247"/>
      <c r="AR534" s="247"/>
      <c r="AS534" s="247"/>
    </row>
    <row r="535" spans="1:45" ht="12.75" customHeight="1">
      <c r="A535" s="247"/>
      <c r="B535" s="247"/>
      <c r="C535" s="247"/>
      <c r="D535" s="247"/>
      <c r="E535" s="247"/>
      <c r="F535" s="247"/>
      <c r="G535" s="247"/>
      <c r="H535" s="247"/>
      <c r="I535" s="247"/>
      <c r="J535" s="931"/>
      <c r="K535" s="931"/>
      <c r="L535" s="931"/>
      <c r="M535" s="247"/>
      <c r="N535" s="247"/>
      <c r="O535" s="247"/>
      <c r="P535" s="247"/>
      <c r="Q535" s="247"/>
      <c r="R535" s="247"/>
      <c r="S535" s="247"/>
      <c r="T535" s="247"/>
      <c r="U535" s="247"/>
      <c r="V535" s="931"/>
      <c r="W535" s="247"/>
      <c r="X535" s="247"/>
      <c r="Y535" s="247"/>
      <c r="Z535" s="247"/>
      <c r="AA535" s="247"/>
      <c r="AB535" s="247"/>
      <c r="AC535" s="247"/>
      <c r="AD535" s="247"/>
      <c r="AE535" s="247"/>
      <c r="AF535" s="247"/>
      <c r="AG535" s="247"/>
      <c r="AH535" s="247"/>
      <c r="AI535" s="247"/>
      <c r="AJ535" s="247"/>
      <c r="AK535" s="247"/>
      <c r="AL535" s="247"/>
      <c r="AM535" s="247"/>
      <c r="AN535" s="247"/>
      <c r="AO535" s="247"/>
      <c r="AP535" s="247"/>
      <c r="AQ535" s="247"/>
      <c r="AR535" s="247"/>
      <c r="AS535" s="247"/>
    </row>
    <row r="536" spans="1:45" ht="12.75" customHeight="1">
      <c r="A536" s="247"/>
      <c r="B536" s="247"/>
      <c r="C536" s="247"/>
      <c r="D536" s="247"/>
      <c r="E536" s="247"/>
      <c r="F536" s="247"/>
      <c r="G536" s="247"/>
      <c r="H536" s="247"/>
      <c r="I536" s="247"/>
      <c r="J536" s="931"/>
      <c r="K536" s="931"/>
      <c r="L536" s="931"/>
      <c r="M536" s="247"/>
      <c r="N536" s="247"/>
      <c r="O536" s="247"/>
      <c r="P536" s="247"/>
      <c r="Q536" s="247"/>
      <c r="R536" s="247"/>
      <c r="S536" s="247"/>
      <c r="T536" s="247"/>
      <c r="U536" s="247"/>
      <c r="V536" s="931"/>
      <c r="W536" s="247"/>
      <c r="X536" s="247"/>
      <c r="Y536" s="247"/>
      <c r="Z536" s="247"/>
      <c r="AA536" s="247"/>
      <c r="AB536" s="247"/>
      <c r="AC536" s="247"/>
      <c r="AD536" s="247"/>
      <c r="AE536" s="247"/>
      <c r="AF536" s="247"/>
      <c r="AG536" s="247"/>
      <c r="AH536" s="247"/>
      <c r="AI536" s="247"/>
      <c r="AJ536" s="247"/>
      <c r="AK536" s="247"/>
      <c r="AL536" s="247"/>
      <c r="AM536" s="247"/>
      <c r="AN536" s="247"/>
      <c r="AO536" s="247"/>
      <c r="AP536" s="247"/>
      <c r="AQ536" s="247"/>
      <c r="AR536" s="247"/>
      <c r="AS536" s="247"/>
    </row>
    <row r="537" spans="1:45" ht="12.75" customHeight="1">
      <c r="A537" s="247"/>
      <c r="B537" s="247"/>
      <c r="C537" s="247"/>
      <c r="D537" s="247"/>
      <c r="E537" s="247"/>
      <c r="F537" s="247"/>
      <c r="G537" s="247"/>
      <c r="H537" s="247"/>
      <c r="I537" s="247"/>
      <c r="J537" s="931"/>
      <c r="K537" s="931"/>
      <c r="L537" s="931"/>
      <c r="M537" s="247"/>
      <c r="N537" s="247"/>
      <c r="O537" s="247"/>
      <c r="P537" s="247"/>
      <c r="Q537" s="247"/>
      <c r="R537" s="247"/>
      <c r="S537" s="247"/>
      <c r="T537" s="247"/>
      <c r="U537" s="247"/>
      <c r="V537" s="931"/>
      <c r="W537" s="247"/>
      <c r="X537" s="247"/>
      <c r="Y537" s="247"/>
      <c r="Z537" s="247"/>
      <c r="AA537" s="247"/>
      <c r="AB537" s="247"/>
      <c r="AC537" s="247"/>
      <c r="AD537" s="247"/>
      <c r="AE537" s="247"/>
      <c r="AF537" s="247"/>
      <c r="AG537" s="247"/>
      <c r="AH537" s="247"/>
      <c r="AI537" s="247"/>
      <c r="AJ537" s="247"/>
      <c r="AK537" s="247"/>
      <c r="AL537" s="247"/>
      <c r="AM537" s="247"/>
      <c r="AN537" s="247"/>
      <c r="AO537" s="247"/>
      <c r="AP537" s="247"/>
      <c r="AQ537" s="247"/>
      <c r="AR537" s="247"/>
      <c r="AS537" s="247"/>
    </row>
    <row r="538" spans="1:45" ht="12.75" customHeight="1">
      <c r="A538" s="247"/>
      <c r="B538" s="247"/>
      <c r="C538" s="247"/>
      <c r="D538" s="247"/>
      <c r="E538" s="247"/>
      <c r="F538" s="247"/>
      <c r="G538" s="247"/>
      <c r="H538" s="247"/>
      <c r="I538" s="247"/>
      <c r="J538" s="931"/>
      <c r="K538" s="931"/>
      <c r="L538" s="931"/>
      <c r="M538" s="247"/>
      <c r="N538" s="247"/>
      <c r="O538" s="247"/>
      <c r="P538" s="247"/>
      <c r="Q538" s="247"/>
      <c r="R538" s="247"/>
      <c r="S538" s="247"/>
      <c r="T538" s="247"/>
      <c r="U538" s="247"/>
      <c r="V538" s="931"/>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row>
    <row r="539" spans="1:45" ht="12.75" customHeight="1">
      <c r="A539" s="247"/>
      <c r="B539" s="247"/>
      <c r="C539" s="247"/>
      <c r="D539" s="247"/>
      <c r="E539" s="247"/>
      <c r="F539" s="247"/>
      <c r="G539" s="247"/>
      <c r="H539" s="247"/>
      <c r="I539" s="247"/>
      <c r="J539" s="931"/>
      <c r="K539" s="931"/>
      <c r="L539" s="931"/>
      <c r="M539" s="247"/>
      <c r="N539" s="247"/>
      <c r="O539" s="247"/>
      <c r="P539" s="247"/>
      <c r="Q539" s="247"/>
      <c r="R539" s="247"/>
      <c r="S539" s="247"/>
      <c r="T539" s="247"/>
      <c r="U539" s="247"/>
      <c r="V539" s="931"/>
      <c r="W539" s="247"/>
      <c r="X539" s="247"/>
      <c r="Y539" s="247"/>
      <c r="Z539" s="247"/>
      <c r="AA539" s="247"/>
      <c r="AB539" s="247"/>
      <c r="AC539" s="247"/>
      <c r="AD539" s="247"/>
      <c r="AE539" s="247"/>
      <c r="AF539" s="247"/>
      <c r="AG539" s="247"/>
      <c r="AH539" s="247"/>
      <c r="AI539" s="247"/>
      <c r="AJ539" s="247"/>
      <c r="AK539" s="247"/>
      <c r="AL539" s="247"/>
      <c r="AM539" s="247"/>
      <c r="AN539" s="247"/>
      <c r="AO539" s="247"/>
      <c r="AP539" s="247"/>
      <c r="AQ539" s="247"/>
      <c r="AR539" s="247"/>
      <c r="AS539" s="247"/>
    </row>
    <row r="540" spans="1:45" ht="12.75" customHeight="1">
      <c r="A540" s="247"/>
      <c r="B540" s="247"/>
      <c r="C540" s="247"/>
      <c r="D540" s="247"/>
      <c r="E540" s="247"/>
      <c r="F540" s="247"/>
      <c r="G540" s="247"/>
      <c r="H540" s="247"/>
      <c r="I540" s="247"/>
      <c r="J540" s="931"/>
      <c r="K540" s="931"/>
      <c r="L540" s="931"/>
      <c r="M540" s="247"/>
      <c r="N540" s="247"/>
      <c r="O540" s="247"/>
      <c r="P540" s="247"/>
      <c r="Q540" s="247"/>
      <c r="R540" s="247"/>
      <c r="S540" s="247"/>
      <c r="T540" s="247"/>
      <c r="U540" s="247"/>
      <c r="V540" s="931"/>
      <c r="W540" s="247"/>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row>
    <row r="541" spans="1:45" ht="12.75" customHeight="1">
      <c r="A541" s="247"/>
      <c r="B541" s="247"/>
      <c r="C541" s="247"/>
      <c r="D541" s="247"/>
      <c r="E541" s="247"/>
      <c r="F541" s="247"/>
      <c r="G541" s="247"/>
      <c r="H541" s="247"/>
      <c r="I541" s="247"/>
      <c r="J541" s="931"/>
      <c r="K541" s="931"/>
      <c r="L541" s="931"/>
      <c r="M541" s="247"/>
      <c r="N541" s="247"/>
      <c r="O541" s="247"/>
      <c r="P541" s="247"/>
      <c r="Q541" s="247"/>
      <c r="R541" s="247"/>
      <c r="S541" s="247"/>
      <c r="T541" s="247"/>
      <c r="U541" s="247"/>
      <c r="V541" s="931"/>
      <c r="W541" s="247"/>
      <c r="X541" s="247"/>
      <c r="Y541" s="247"/>
      <c r="Z541" s="247"/>
      <c r="AA541" s="247"/>
      <c r="AB541" s="247"/>
      <c r="AC541" s="247"/>
      <c r="AD541" s="247"/>
      <c r="AE541" s="247"/>
      <c r="AF541" s="247"/>
      <c r="AG541" s="247"/>
      <c r="AH541" s="247"/>
      <c r="AI541" s="247"/>
      <c r="AJ541" s="247"/>
      <c r="AK541" s="247"/>
      <c r="AL541" s="247"/>
      <c r="AM541" s="247"/>
      <c r="AN541" s="247"/>
      <c r="AO541" s="247"/>
      <c r="AP541" s="247"/>
      <c r="AQ541" s="247"/>
      <c r="AR541" s="247"/>
      <c r="AS541" s="247"/>
    </row>
    <row r="542" spans="1:45" ht="12.75" customHeight="1">
      <c r="A542" s="247"/>
      <c r="B542" s="247"/>
      <c r="C542" s="247"/>
      <c r="D542" s="247"/>
      <c r="E542" s="247"/>
      <c r="F542" s="247"/>
      <c r="G542" s="247"/>
      <c r="H542" s="247"/>
      <c r="I542" s="247"/>
      <c r="J542" s="931"/>
      <c r="K542" s="931"/>
      <c r="L542" s="931"/>
      <c r="M542" s="247"/>
      <c r="N542" s="247"/>
      <c r="O542" s="247"/>
      <c r="P542" s="247"/>
      <c r="Q542" s="247"/>
      <c r="R542" s="247"/>
      <c r="S542" s="247"/>
      <c r="T542" s="247"/>
      <c r="U542" s="247"/>
      <c r="V542" s="931"/>
      <c r="W542" s="247"/>
      <c r="X542" s="247"/>
      <c r="Y542" s="247"/>
      <c r="Z542" s="247"/>
      <c r="AA542" s="247"/>
      <c r="AB542" s="247"/>
      <c r="AC542" s="247"/>
      <c r="AD542" s="247"/>
      <c r="AE542" s="247"/>
      <c r="AF542" s="247"/>
      <c r="AG542" s="247"/>
      <c r="AH542" s="247"/>
      <c r="AI542" s="247"/>
      <c r="AJ542" s="247"/>
      <c r="AK542" s="247"/>
      <c r="AL542" s="247"/>
      <c r="AM542" s="247"/>
      <c r="AN542" s="247"/>
      <c r="AO542" s="247"/>
      <c r="AP542" s="247"/>
      <c r="AQ542" s="247"/>
      <c r="AR542" s="247"/>
      <c r="AS542" s="247"/>
    </row>
    <row r="543" spans="1:45" ht="12.75" customHeight="1">
      <c r="A543" s="247"/>
      <c r="B543" s="247"/>
      <c r="C543" s="247"/>
      <c r="D543" s="247"/>
      <c r="E543" s="247"/>
      <c r="F543" s="247"/>
      <c r="G543" s="247"/>
      <c r="H543" s="247"/>
      <c r="I543" s="247"/>
      <c r="J543" s="931"/>
      <c r="K543" s="931"/>
      <c r="L543" s="931"/>
      <c r="M543" s="247"/>
      <c r="N543" s="247"/>
      <c r="O543" s="247"/>
      <c r="P543" s="247"/>
      <c r="Q543" s="247"/>
      <c r="R543" s="247"/>
      <c r="S543" s="247"/>
      <c r="T543" s="247"/>
      <c r="U543" s="247"/>
      <c r="V543" s="931"/>
      <c r="W543" s="247"/>
      <c r="X543" s="247"/>
      <c r="Y543" s="247"/>
      <c r="Z543" s="247"/>
      <c r="AA543" s="247"/>
      <c r="AB543" s="247"/>
      <c r="AC543" s="247"/>
      <c r="AD543" s="247"/>
      <c r="AE543" s="247"/>
      <c r="AF543" s="247"/>
      <c r="AG543" s="247"/>
      <c r="AH543" s="247"/>
      <c r="AI543" s="247"/>
      <c r="AJ543" s="247"/>
      <c r="AK543" s="247"/>
      <c r="AL543" s="247"/>
      <c r="AM543" s="247"/>
      <c r="AN543" s="247"/>
      <c r="AO543" s="247"/>
      <c r="AP543" s="247"/>
      <c r="AQ543" s="247"/>
      <c r="AR543" s="247"/>
      <c r="AS543" s="247"/>
    </row>
    <row r="544" spans="1:45" ht="12.75" customHeight="1">
      <c r="A544" s="247"/>
      <c r="B544" s="247"/>
      <c r="C544" s="247"/>
      <c r="D544" s="247"/>
      <c r="E544" s="247"/>
      <c r="F544" s="247"/>
      <c r="G544" s="247"/>
      <c r="H544" s="247"/>
      <c r="I544" s="247"/>
      <c r="J544" s="931"/>
      <c r="K544" s="931"/>
      <c r="L544" s="931"/>
      <c r="M544" s="247"/>
      <c r="N544" s="247"/>
      <c r="O544" s="247"/>
      <c r="P544" s="247"/>
      <c r="Q544" s="247"/>
      <c r="R544" s="247"/>
      <c r="S544" s="247"/>
      <c r="T544" s="247"/>
      <c r="U544" s="247"/>
      <c r="V544" s="931"/>
      <c r="W544" s="247"/>
      <c r="X544" s="247"/>
      <c r="Y544" s="247"/>
      <c r="Z544" s="247"/>
      <c r="AA544" s="247"/>
      <c r="AB544" s="247"/>
      <c r="AC544" s="247"/>
      <c r="AD544" s="247"/>
      <c r="AE544" s="247"/>
      <c r="AF544" s="247"/>
      <c r="AG544" s="247"/>
      <c r="AH544" s="247"/>
      <c r="AI544" s="247"/>
      <c r="AJ544" s="247"/>
      <c r="AK544" s="247"/>
      <c r="AL544" s="247"/>
      <c r="AM544" s="247"/>
      <c r="AN544" s="247"/>
      <c r="AO544" s="247"/>
      <c r="AP544" s="247"/>
      <c r="AQ544" s="247"/>
      <c r="AR544" s="247"/>
      <c r="AS544" s="247"/>
    </row>
    <row r="545" spans="1:45" ht="12.75" customHeight="1">
      <c r="A545" s="247"/>
      <c r="B545" s="247"/>
      <c r="C545" s="247"/>
      <c r="D545" s="247"/>
      <c r="E545" s="247"/>
      <c r="F545" s="247"/>
      <c r="G545" s="247"/>
      <c r="H545" s="247"/>
      <c r="I545" s="247"/>
      <c r="J545" s="931"/>
      <c r="K545" s="931"/>
      <c r="L545" s="931"/>
      <c r="M545" s="247"/>
      <c r="N545" s="247"/>
      <c r="O545" s="247"/>
      <c r="P545" s="247"/>
      <c r="Q545" s="247"/>
      <c r="R545" s="247"/>
      <c r="S545" s="247"/>
      <c r="T545" s="247"/>
      <c r="U545" s="247"/>
      <c r="V545" s="931"/>
      <c r="W545" s="247"/>
      <c r="X545" s="247"/>
      <c r="Y545" s="247"/>
      <c r="Z545" s="247"/>
      <c r="AA545" s="247"/>
      <c r="AB545" s="247"/>
      <c r="AC545" s="247"/>
      <c r="AD545" s="247"/>
      <c r="AE545" s="247"/>
      <c r="AF545" s="247"/>
      <c r="AG545" s="247"/>
      <c r="AH545" s="247"/>
      <c r="AI545" s="247"/>
      <c r="AJ545" s="247"/>
      <c r="AK545" s="247"/>
      <c r="AL545" s="247"/>
      <c r="AM545" s="247"/>
      <c r="AN545" s="247"/>
      <c r="AO545" s="247"/>
      <c r="AP545" s="247"/>
      <c r="AQ545" s="247"/>
      <c r="AR545" s="247"/>
      <c r="AS545" s="247"/>
    </row>
    <row r="546" spans="1:45" ht="12.75" customHeight="1">
      <c r="A546" s="247"/>
      <c r="B546" s="247"/>
      <c r="C546" s="247"/>
      <c r="D546" s="247"/>
      <c r="E546" s="247"/>
      <c r="F546" s="247"/>
      <c r="G546" s="247"/>
      <c r="H546" s="247"/>
      <c r="I546" s="247"/>
      <c r="J546" s="931"/>
      <c r="K546" s="931"/>
      <c r="L546" s="931"/>
      <c r="M546" s="247"/>
      <c r="N546" s="247"/>
      <c r="O546" s="247"/>
      <c r="P546" s="247"/>
      <c r="Q546" s="247"/>
      <c r="R546" s="247"/>
      <c r="S546" s="247"/>
      <c r="T546" s="247"/>
      <c r="U546" s="247"/>
      <c r="V546" s="931"/>
      <c r="W546" s="247"/>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row>
    <row r="547" spans="1:45" ht="12.75" customHeight="1">
      <c r="A547" s="247"/>
      <c r="B547" s="247"/>
      <c r="C547" s="247"/>
      <c r="D547" s="247"/>
      <c r="E547" s="247"/>
      <c r="F547" s="247"/>
      <c r="G547" s="247"/>
      <c r="H547" s="247"/>
      <c r="I547" s="247"/>
      <c r="J547" s="931"/>
      <c r="K547" s="931"/>
      <c r="L547" s="931"/>
      <c r="M547" s="247"/>
      <c r="N547" s="247"/>
      <c r="O547" s="247"/>
      <c r="P547" s="247"/>
      <c r="Q547" s="247"/>
      <c r="R547" s="247"/>
      <c r="S547" s="247"/>
      <c r="T547" s="247"/>
      <c r="U547" s="247"/>
      <c r="V547" s="931"/>
      <c r="W547" s="247"/>
      <c r="X547" s="247"/>
      <c r="Y547" s="247"/>
      <c r="Z547" s="247"/>
      <c r="AA547" s="247"/>
      <c r="AB547" s="247"/>
      <c r="AC547" s="247"/>
      <c r="AD547" s="247"/>
      <c r="AE547" s="247"/>
      <c r="AF547" s="247"/>
      <c r="AG547" s="247"/>
      <c r="AH547" s="247"/>
      <c r="AI547" s="247"/>
      <c r="AJ547" s="247"/>
      <c r="AK547" s="247"/>
      <c r="AL547" s="247"/>
      <c r="AM547" s="247"/>
      <c r="AN547" s="247"/>
      <c r="AO547" s="247"/>
      <c r="AP547" s="247"/>
      <c r="AQ547" s="247"/>
      <c r="AR547" s="247"/>
      <c r="AS547" s="247"/>
    </row>
    <row r="548" spans="1:45" ht="12.75" customHeight="1">
      <c r="A548" s="247"/>
      <c r="B548" s="247"/>
      <c r="C548" s="247"/>
      <c r="D548" s="247"/>
      <c r="E548" s="247"/>
      <c r="F548" s="247"/>
      <c r="G548" s="247"/>
      <c r="H548" s="247"/>
      <c r="I548" s="247"/>
      <c r="J548" s="931"/>
      <c r="K548" s="931"/>
      <c r="L548" s="931"/>
      <c r="M548" s="247"/>
      <c r="N548" s="247"/>
      <c r="O548" s="247"/>
      <c r="P548" s="247"/>
      <c r="Q548" s="247"/>
      <c r="R548" s="247"/>
      <c r="S548" s="247"/>
      <c r="T548" s="247"/>
      <c r="U548" s="247"/>
      <c r="V548" s="931"/>
      <c r="W548" s="247"/>
      <c r="X548" s="247"/>
      <c r="Y548" s="247"/>
      <c r="Z548" s="247"/>
      <c r="AA548" s="247"/>
      <c r="AB548" s="247"/>
      <c r="AC548" s="247"/>
      <c r="AD548" s="247"/>
      <c r="AE548" s="247"/>
      <c r="AF548" s="247"/>
      <c r="AG548" s="247"/>
      <c r="AH548" s="247"/>
      <c r="AI548" s="247"/>
      <c r="AJ548" s="247"/>
      <c r="AK548" s="247"/>
      <c r="AL548" s="247"/>
      <c r="AM548" s="247"/>
      <c r="AN548" s="247"/>
      <c r="AO548" s="247"/>
      <c r="AP548" s="247"/>
      <c r="AQ548" s="247"/>
      <c r="AR548" s="247"/>
      <c r="AS548" s="247"/>
    </row>
    <row r="549" spans="1:45" ht="12.75" customHeight="1">
      <c r="A549" s="247"/>
      <c r="B549" s="247"/>
      <c r="C549" s="247"/>
      <c r="D549" s="247"/>
      <c r="E549" s="247"/>
      <c r="F549" s="247"/>
      <c r="G549" s="247"/>
      <c r="H549" s="247"/>
      <c r="I549" s="247"/>
      <c r="J549" s="931"/>
      <c r="K549" s="931"/>
      <c r="L549" s="931"/>
      <c r="M549" s="247"/>
      <c r="N549" s="247"/>
      <c r="O549" s="247"/>
      <c r="P549" s="247"/>
      <c r="Q549" s="247"/>
      <c r="R549" s="247"/>
      <c r="S549" s="247"/>
      <c r="T549" s="247"/>
      <c r="U549" s="247"/>
      <c r="V549" s="931"/>
      <c r="W549" s="247"/>
      <c r="X549" s="247"/>
      <c r="Y549" s="247"/>
      <c r="Z549" s="247"/>
      <c r="AA549" s="247"/>
      <c r="AB549" s="247"/>
      <c r="AC549" s="247"/>
      <c r="AD549" s="247"/>
      <c r="AE549" s="247"/>
      <c r="AF549" s="247"/>
      <c r="AG549" s="247"/>
      <c r="AH549" s="247"/>
      <c r="AI549" s="247"/>
      <c r="AJ549" s="247"/>
      <c r="AK549" s="247"/>
      <c r="AL549" s="247"/>
      <c r="AM549" s="247"/>
      <c r="AN549" s="247"/>
      <c r="AO549" s="247"/>
      <c r="AP549" s="247"/>
      <c r="AQ549" s="247"/>
      <c r="AR549" s="247"/>
      <c r="AS549" s="247"/>
    </row>
    <row r="550" spans="1:45" ht="12.75" customHeight="1">
      <c r="A550" s="247"/>
      <c r="B550" s="247"/>
      <c r="C550" s="247"/>
      <c r="D550" s="247"/>
      <c r="E550" s="247"/>
      <c r="F550" s="247"/>
      <c r="G550" s="247"/>
      <c r="H550" s="247"/>
      <c r="I550" s="247"/>
      <c r="J550" s="931"/>
      <c r="K550" s="931"/>
      <c r="L550" s="931"/>
      <c r="M550" s="247"/>
      <c r="N550" s="247"/>
      <c r="O550" s="247"/>
      <c r="P550" s="247"/>
      <c r="Q550" s="247"/>
      <c r="R550" s="247"/>
      <c r="S550" s="247"/>
      <c r="T550" s="247"/>
      <c r="U550" s="247"/>
      <c r="V550" s="931"/>
      <c r="W550" s="247"/>
      <c r="X550" s="247"/>
      <c r="Y550" s="247"/>
      <c r="Z550" s="247"/>
      <c r="AA550" s="247"/>
      <c r="AB550" s="247"/>
      <c r="AC550" s="247"/>
      <c r="AD550" s="247"/>
      <c r="AE550" s="247"/>
      <c r="AF550" s="247"/>
      <c r="AG550" s="247"/>
      <c r="AH550" s="247"/>
      <c r="AI550" s="247"/>
      <c r="AJ550" s="247"/>
      <c r="AK550" s="247"/>
      <c r="AL550" s="247"/>
      <c r="AM550" s="247"/>
      <c r="AN550" s="247"/>
      <c r="AO550" s="247"/>
      <c r="AP550" s="247"/>
      <c r="AQ550" s="247"/>
      <c r="AR550" s="247"/>
      <c r="AS550" s="247"/>
    </row>
    <row r="551" spans="1:45" ht="12.75" customHeight="1">
      <c r="A551" s="247"/>
      <c r="B551" s="247"/>
      <c r="C551" s="247"/>
      <c r="D551" s="247"/>
      <c r="E551" s="247"/>
      <c r="F551" s="247"/>
      <c r="G551" s="247"/>
      <c r="H551" s="247"/>
      <c r="I551" s="247"/>
      <c r="J551" s="931"/>
      <c r="K551" s="931"/>
      <c r="L551" s="931"/>
      <c r="M551" s="247"/>
      <c r="N551" s="247"/>
      <c r="O551" s="247"/>
      <c r="P551" s="247"/>
      <c r="Q551" s="247"/>
      <c r="R551" s="247"/>
      <c r="S551" s="247"/>
      <c r="T551" s="247"/>
      <c r="U551" s="247"/>
      <c r="V551" s="931"/>
      <c r="W551" s="247"/>
      <c r="X551" s="247"/>
      <c r="Y551" s="247"/>
      <c r="Z551" s="247"/>
      <c r="AA551" s="247"/>
      <c r="AB551" s="247"/>
      <c r="AC551" s="247"/>
      <c r="AD551" s="247"/>
      <c r="AE551" s="247"/>
      <c r="AF551" s="247"/>
      <c r="AG551" s="247"/>
      <c r="AH551" s="247"/>
      <c r="AI551" s="247"/>
      <c r="AJ551" s="247"/>
      <c r="AK551" s="247"/>
      <c r="AL551" s="247"/>
      <c r="AM551" s="247"/>
      <c r="AN551" s="247"/>
      <c r="AO551" s="247"/>
      <c r="AP551" s="247"/>
      <c r="AQ551" s="247"/>
      <c r="AR551" s="247"/>
      <c r="AS551" s="247"/>
    </row>
    <row r="552" spans="1:45" ht="12.75" customHeight="1">
      <c r="A552" s="247"/>
      <c r="B552" s="247"/>
      <c r="C552" s="247"/>
      <c r="D552" s="247"/>
      <c r="E552" s="247"/>
      <c r="F552" s="247"/>
      <c r="G552" s="247"/>
      <c r="H552" s="247"/>
      <c r="I552" s="247"/>
      <c r="J552" s="931"/>
      <c r="K552" s="931"/>
      <c r="L552" s="931"/>
      <c r="M552" s="247"/>
      <c r="N552" s="247"/>
      <c r="O552" s="247"/>
      <c r="P552" s="247"/>
      <c r="Q552" s="247"/>
      <c r="R552" s="247"/>
      <c r="S552" s="247"/>
      <c r="T552" s="247"/>
      <c r="U552" s="247"/>
      <c r="V552" s="931"/>
      <c r="W552" s="247"/>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row>
    <row r="553" spans="1:45" ht="12.75" customHeight="1">
      <c r="A553" s="247"/>
      <c r="B553" s="247"/>
      <c r="C553" s="247"/>
      <c r="D553" s="247"/>
      <c r="E553" s="247"/>
      <c r="F553" s="247"/>
      <c r="G553" s="247"/>
      <c r="H553" s="247"/>
      <c r="I553" s="247"/>
      <c r="J553" s="931"/>
      <c r="K553" s="931"/>
      <c r="L553" s="931"/>
      <c r="M553" s="247"/>
      <c r="N553" s="247"/>
      <c r="O553" s="247"/>
      <c r="P553" s="247"/>
      <c r="Q553" s="247"/>
      <c r="R553" s="247"/>
      <c r="S553" s="247"/>
      <c r="T553" s="247"/>
      <c r="U553" s="247"/>
      <c r="V553" s="931"/>
      <c r="W553" s="247"/>
      <c r="X553" s="247"/>
      <c r="Y553" s="247"/>
      <c r="Z553" s="247"/>
      <c r="AA553" s="247"/>
      <c r="AB553" s="247"/>
      <c r="AC553" s="247"/>
      <c r="AD553" s="247"/>
      <c r="AE553" s="247"/>
      <c r="AF553" s="247"/>
      <c r="AG553" s="247"/>
      <c r="AH553" s="247"/>
      <c r="AI553" s="247"/>
      <c r="AJ553" s="247"/>
      <c r="AK553" s="247"/>
      <c r="AL553" s="247"/>
      <c r="AM553" s="247"/>
      <c r="AN553" s="247"/>
      <c r="AO553" s="247"/>
      <c r="AP553" s="247"/>
      <c r="AQ553" s="247"/>
      <c r="AR553" s="247"/>
      <c r="AS553" s="247"/>
    </row>
    <row r="554" spans="1:45" ht="12.75" customHeight="1">
      <c r="A554" s="247"/>
      <c r="B554" s="247"/>
      <c r="C554" s="247"/>
      <c r="D554" s="247"/>
      <c r="E554" s="247"/>
      <c r="F554" s="247"/>
      <c r="G554" s="247"/>
      <c r="H554" s="247"/>
      <c r="I554" s="247"/>
      <c r="J554" s="931"/>
      <c r="K554" s="931"/>
      <c r="L554" s="931"/>
      <c r="M554" s="247"/>
      <c r="N554" s="247"/>
      <c r="O554" s="247"/>
      <c r="P554" s="247"/>
      <c r="Q554" s="247"/>
      <c r="R554" s="247"/>
      <c r="S554" s="247"/>
      <c r="T554" s="247"/>
      <c r="U554" s="247"/>
      <c r="V554" s="931"/>
      <c r="W554" s="247"/>
      <c r="X554" s="247"/>
      <c r="Y554" s="247"/>
      <c r="Z554" s="247"/>
      <c r="AA554" s="247"/>
      <c r="AB554" s="247"/>
      <c r="AC554" s="247"/>
      <c r="AD554" s="247"/>
      <c r="AE554" s="247"/>
      <c r="AF554" s="247"/>
      <c r="AG554" s="247"/>
      <c r="AH554" s="247"/>
      <c r="AI554" s="247"/>
      <c r="AJ554" s="247"/>
      <c r="AK554" s="247"/>
      <c r="AL554" s="247"/>
      <c r="AM554" s="247"/>
      <c r="AN554" s="247"/>
      <c r="AO554" s="247"/>
      <c r="AP554" s="247"/>
      <c r="AQ554" s="247"/>
      <c r="AR554" s="247"/>
      <c r="AS554" s="247"/>
    </row>
    <row r="555" spans="1:45" ht="12.75" customHeight="1">
      <c r="A555" s="247"/>
      <c r="B555" s="247"/>
      <c r="C555" s="247"/>
      <c r="D555" s="247"/>
      <c r="E555" s="247"/>
      <c r="F555" s="247"/>
      <c r="G555" s="247"/>
      <c r="H555" s="247"/>
      <c r="I555" s="247"/>
      <c r="J555" s="931"/>
      <c r="K555" s="931"/>
      <c r="L555" s="931"/>
      <c r="M555" s="247"/>
      <c r="N555" s="247"/>
      <c r="O555" s="247"/>
      <c r="P555" s="247"/>
      <c r="Q555" s="247"/>
      <c r="R555" s="247"/>
      <c r="S555" s="247"/>
      <c r="T555" s="247"/>
      <c r="U555" s="247"/>
      <c r="V555" s="931"/>
      <c r="W555" s="247"/>
      <c r="X555" s="247"/>
      <c r="Y555" s="247"/>
      <c r="Z555" s="247"/>
      <c r="AA555" s="247"/>
      <c r="AB555" s="247"/>
      <c r="AC555" s="247"/>
      <c r="AD555" s="247"/>
      <c r="AE555" s="247"/>
      <c r="AF555" s="247"/>
      <c r="AG555" s="247"/>
      <c r="AH555" s="247"/>
      <c r="AI555" s="247"/>
      <c r="AJ555" s="247"/>
      <c r="AK555" s="247"/>
      <c r="AL555" s="247"/>
      <c r="AM555" s="247"/>
      <c r="AN555" s="247"/>
      <c r="AO555" s="247"/>
      <c r="AP555" s="247"/>
      <c r="AQ555" s="247"/>
      <c r="AR555" s="247"/>
      <c r="AS555" s="247"/>
    </row>
    <row r="556" spans="1:45" ht="12.75" customHeight="1">
      <c r="A556" s="247"/>
      <c r="B556" s="247"/>
      <c r="C556" s="247"/>
      <c r="D556" s="247"/>
      <c r="E556" s="247"/>
      <c r="F556" s="247"/>
      <c r="G556" s="247"/>
      <c r="H556" s="247"/>
      <c r="I556" s="247"/>
      <c r="J556" s="931"/>
      <c r="K556" s="931"/>
      <c r="L556" s="931"/>
      <c r="M556" s="247"/>
      <c r="N556" s="247"/>
      <c r="O556" s="247"/>
      <c r="P556" s="247"/>
      <c r="Q556" s="247"/>
      <c r="R556" s="247"/>
      <c r="S556" s="247"/>
      <c r="T556" s="247"/>
      <c r="U556" s="247"/>
      <c r="V556" s="931"/>
      <c r="W556" s="247"/>
      <c r="X556" s="247"/>
      <c r="Y556" s="247"/>
      <c r="Z556" s="247"/>
      <c r="AA556" s="247"/>
      <c r="AB556" s="247"/>
      <c r="AC556" s="247"/>
      <c r="AD556" s="247"/>
      <c r="AE556" s="247"/>
      <c r="AF556" s="247"/>
      <c r="AG556" s="247"/>
      <c r="AH556" s="247"/>
      <c r="AI556" s="247"/>
      <c r="AJ556" s="247"/>
      <c r="AK556" s="247"/>
      <c r="AL556" s="247"/>
      <c r="AM556" s="247"/>
      <c r="AN556" s="247"/>
      <c r="AO556" s="247"/>
      <c r="AP556" s="247"/>
      <c r="AQ556" s="247"/>
      <c r="AR556" s="247"/>
      <c r="AS556" s="247"/>
    </row>
    <row r="557" spans="1:45" ht="12.75" customHeight="1">
      <c r="A557" s="247"/>
      <c r="B557" s="247"/>
      <c r="C557" s="247"/>
      <c r="D557" s="247"/>
      <c r="E557" s="247"/>
      <c r="F557" s="247"/>
      <c r="G557" s="247"/>
      <c r="H557" s="247"/>
      <c r="I557" s="247"/>
      <c r="J557" s="931"/>
      <c r="K557" s="931"/>
      <c r="L557" s="931"/>
      <c r="M557" s="247"/>
      <c r="N557" s="247"/>
      <c r="O557" s="247"/>
      <c r="P557" s="247"/>
      <c r="Q557" s="247"/>
      <c r="R557" s="247"/>
      <c r="S557" s="247"/>
      <c r="T557" s="247"/>
      <c r="U557" s="247"/>
      <c r="V557" s="931"/>
      <c r="W557" s="247"/>
      <c r="X557" s="247"/>
      <c r="Y557" s="247"/>
      <c r="Z557" s="247"/>
      <c r="AA557" s="247"/>
      <c r="AB557" s="247"/>
      <c r="AC557" s="247"/>
      <c r="AD557" s="247"/>
      <c r="AE557" s="247"/>
      <c r="AF557" s="247"/>
      <c r="AG557" s="247"/>
      <c r="AH557" s="247"/>
      <c r="AI557" s="247"/>
      <c r="AJ557" s="247"/>
      <c r="AK557" s="247"/>
      <c r="AL557" s="247"/>
      <c r="AM557" s="247"/>
      <c r="AN557" s="247"/>
      <c r="AO557" s="247"/>
      <c r="AP557" s="247"/>
      <c r="AQ557" s="247"/>
      <c r="AR557" s="247"/>
      <c r="AS557" s="247"/>
    </row>
    <row r="558" spans="1:45" ht="12.75" customHeight="1">
      <c r="A558" s="247"/>
      <c r="B558" s="247"/>
      <c r="C558" s="247"/>
      <c r="D558" s="247"/>
      <c r="E558" s="247"/>
      <c r="F558" s="247"/>
      <c r="G558" s="247"/>
      <c r="H558" s="247"/>
      <c r="I558" s="247"/>
      <c r="J558" s="931"/>
      <c r="K558" s="931"/>
      <c r="L558" s="931"/>
      <c r="M558" s="247"/>
      <c r="N558" s="247"/>
      <c r="O558" s="247"/>
      <c r="P558" s="247"/>
      <c r="Q558" s="247"/>
      <c r="R558" s="247"/>
      <c r="S558" s="247"/>
      <c r="T558" s="247"/>
      <c r="U558" s="247"/>
      <c r="V558" s="931"/>
      <c r="W558" s="247"/>
      <c r="X558" s="247"/>
      <c r="Y558" s="247"/>
      <c r="Z558" s="247"/>
      <c r="AA558" s="247"/>
      <c r="AB558" s="247"/>
      <c r="AC558" s="247"/>
      <c r="AD558" s="247"/>
      <c r="AE558" s="247"/>
      <c r="AF558" s="247"/>
      <c r="AG558" s="247"/>
      <c r="AH558" s="247"/>
      <c r="AI558" s="247"/>
      <c r="AJ558" s="247"/>
      <c r="AK558" s="247"/>
      <c r="AL558" s="247"/>
      <c r="AM558" s="247"/>
      <c r="AN558" s="247"/>
      <c r="AO558" s="247"/>
      <c r="AP558" s="247"/>
      <c r="AQ558" s="247"/>
      <c r="AR558" s="247"/>
      <c r="AS558" s="247"/>
    </row>
    <row r="559" spans="1:45" ht="12.75" customHeight="1">
      <c r="A559" s="247"/>
      <c r="B559" s="247"/>
      <c r="C559" s="247"/>
      <c r="D559" s="247"/>
      <c r="E559" s="247"/>
      <c r="F559" s="247"/>
      <c r="G559" s="247"/>
      <c r="H559" s="247"/>
      <c r="I559" s="247"/>
      <c r="J559" s="931"/>
      <c r="K559" s="931"/>
      <c r="L559" s="931"/>
      <c r="M559" s="247"/>
      <c r="N559" s="247"/>
      <c r="O559" s="247"/>
      <c r="P559" s="247"/>
      <c r="Q559" s="247"/>
      <c r="R559" s="247"/>
      <c r="S559" s="247"/>
      <c r="T559" s="247"/>
      <c r="U559" s="247"/>
      <c r="V559" s="931"/>
      <c r="W559" s="247"/>
      <c r="X559" s="247"/>
      <c r="Y559" s="247"/>
      <c r="Z559" s="247"/>
      <c r="AA559" s="247"/>
      <c r="AB559" s="247"/>
      <c r="AC559" s="247"/>
      <c r="AD559" s="247"/>
      <c r="AE559" s="247"/>
      <c r="AF559" s="247"/>
      <c r="AG559" s="247"/>
      <c r="AH559" s="247"/>
      <c r="AI559" s="247"/>
      <c r="AJ559" s="247"/>
      <c r="AK559" s="247"/>
      <c r="AL559" s="247"/>
      <c r="AM559" s="247"/>
      <c r="AN559" s="247"/>
      <c r="AO559" s="247"/>
      <c r="AP559" s="247"/>
      <c r="AQ559" s="247"/>
      <c r="AR559" s="247"/>
      <c r="AS559" s="247"/>
    </row>
    <row r="560" spans="1:45" ht="12.75" customHeight="1">
      <c r="A560" s="247"/>
      <c r="B560" s="247"/>
      <c r="C560" s="247"/>
      <c r="D560" s="247"/>
      <c r="E560" s="247"/>
      <c r="F560" s="247"/>
      <c r="G560" s="247"/>
      <c r="H560" s="247"/>
      <c r="I560" s="247"/>
      <c r="J560" s="931"/>
      <c r="K560" s="931"/>
      <c r="L560" s="931"/>
      <c r="M560" s="247"/>
      <c r="N560" s="247"/>
      <c r="O560" s="247"/>
      <c r="P560" s="247"/>
      <c r="Q560" s="247"/>
      <c r="R560" s="247"/>
      <c r="S560" s="247"/>
      <c r="T560" s="247"/>
      <c r="U560" s="247"/>
      <c r="V560" s="931"/>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row>
    <row r="561" spans="1:45" ht="12.75" customHeight="1">
      <c r="A561" s="247"/>
      <c r="B561" s="247"/>
      <c r="C561" s="247"/>
      <c r="D561" s="247"/>
      <c r="E561" s="247"/>
      <c r="F561" s="247"/>
      <c r="G561" s="247"/>
      <c r="H561" s="247"/>
      <c r="I561" s="247"/>
      <c r="J561" s="931"/>
      <c r="K561" s="931"/>
      <c r="L561" s="931"/>
      <c r="M561" s="247"/>
      <c r="N561" s="247"/>
      <c r="O561" s="247"/>
      <c r="P561" s="247"/>
      <c r="Q561" s="247"/>
      <c r="R561" s="247"/>
      <c r="S561" s="247"/>
      <c r="T561" s="247"/>
      <c r="U561" s="247"/>
      <c r="V561" s="931"/>
      <c r="W561" s="247"/>
      <c r="X561" s="247"/>
      <c r="Y561" s="247"/>
      <c r="Z561" s="247"/>
      <c r="AA561" s="247"/>
      <c r="AB561" s="247"/>
      <c r="AC561" s="247"/>
      <c r="AD561" s="247"/>
      <c r="AE561" s="247"/>
      <c r="AF561" s="247"/>
      <c r="AG561" s="247"/>
      <c r="AH561" s="247"/>
      <c r="AI561" s="247"/>
      <c r="AJ561" s="247"/>
      <c r="AK561" s="247"/>
      <c r="AL561" s="247"/>
      <c r="AM561" s="247"/>
      <c r="AN561" s="247"/>
      <c r="AO561" s="247"/>
      <c r="AP561" s="247"/>
      <c r="AQ561" s="247"/>
      <c r="AR561" s="247"/>
      <c r="AS561" s="247"/>
    </row>
    <row r="562" spans="1:45" ht="12.75" customHeight="1">
      <c r="A562" s="247"/>
      <c r="B562" s="247"/>
      <c r="C562" s="247"/>
      <c r="D562" s="247"/>
      <c r="E562" s="247"/>
      <c r="F562" s="247"/>
      <c r="G562" s="247"/>
      <c r="H562" s="247"/>
      <c r="I562" s="247"/>
      <c r="J562" s="931"/>
      <c r="K562" s="931"/>
      <c r="L562" s="931"/>
      <c r="M562" s="247"/>
      <c r="N562" s="247"/>
      <c r="O562" s="247"/>
      <c r="P562" s="247"/>
      <c r="Q562" s="247"/>
      <c r="R562" s="247"/>
      <c r="S562" s="247"/>
      <c r="T562" s="247"/>
      <c r="U562" s="247"/>
      <c r="V562" s="931"/>
      <c r="W562" s="247"/>
      <c r="X562" s="247"/>
      <c r="Y562" s="247"/>
      <c r="Z562" s="247"/>
      <c r="AA562" s="247"/>
      <c r="AB562" s="247"/>
      <c r="AC562" s="247"/>
      <c r="AD562" s="247"/>
      <c r="AE562" s="247"/>
      <c r="AF562" s="247"/>
      <c r="AG562" s="247"/>
      <c r="AH562" s="247"/>
      <c r="AI562" s="247"/>
      <c r="AJ562" s="247"/>
      <c r="AK562" s="247"/>
      <c r="AL562" s="247"/>
      <c r="AM562" s="247"/>
      <c r="AN562" s="247"/>
      <c r="AO562" s="247"/>
      <c r="AP562" s="247"/>
      <c r="AQ562" s="247"/>
      <c r="AR562" s="247"/>
      <c r="AS562" s="247"/>
    </row>
    <row r="563" spans="1:45" ht="12.75" customHeight="1">
      <c r="A563" s="247"/>
      <c r="B563" s="247"/>
      <c r="C563" s="247"/>
      <c r="D563" s="247"/>
      <c r="E563" s="247"/>
      <c r="F563" s="247"/>
      <c r="G563" s="247"/>
      <c r="H563" s="247"/>
      <c r="I563" s="247"/>
      <c r="J563" s="931"/>
      <c r="K563" s="931"/>
      <c r="L563" s="931"/>
      <c r="M563" s="247"/>
      <c r="N563" s="247"/>
      <c r="O563" s="247"/>
      <c r="P563" s="247"/>
      <c r="Q563" s="247"/>
      <c r="R563" s="247"/>
      <c r="S563" s="247"/>
      <c r="T563" s="247"/>
      <c r="U563" s="247"/>
      <c r="V563" s="931"/>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row>
    <row r="564" spans="1:45" ht="12.75" customHeight="1">
      <c r="A564" s="247"/>
      <c r="B564" s="247"/>
      <c r="C564" s="247"/>
      <c r="D564" s="247"/>
      <c r="E564" s="247"/>
      <c r="F564" s="247"/>
      <c r="G564" s="247"/>
      <c r="H564" s="247"/>
      <c r="I564" s="247"/>
      <c r="J564" s="931"/>
      <c r="K564" s="931"/>
      <c r="L564" s="931"/>
      <c r="M564" s="247"/>
      <c r="N564" s="247"/>
      <c r="O564" s="247"/>
      <c r="P564" s="247"/>
      <c r="Q564" s="247"/>
      <c r="R564" s="247"/>
      <c r="S564" s="247"/>
      <c r="T564" s="247"/>
      <c r="U564" s="247"/>
      <c r="V564" s="931"/>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row>
    <row r="565" spans="1:45" ht="12.75" customHeight="1">
      <c r="A565" s="247"/>
      <c r="B565" s="247"/>
      <c r="C565" s="247"/>
      <c r="D565" s="247"/>
      <c r="E565" s="247"/>
      <c r="F565" s="247"/>
      <c r="G565" s="247"/>
      <c r="H565" s="247"/>
      <c r="I565" s="247"/>
      <c r="J565" s="931"/>
      <c r="K565" s="931"/>
      <c r="L565" s="931"/>
      <c r="M565" s="247"/>
      <c r="N565" s="247"/>
      <c r="O565" s="247"/>
      <c r="P565" s="247"/>
      <c r="Q565" s="247"/>
      <c r="R565" s="247"/>
      <c r="S565" s="247"/>
      <c r="T565" s="247"/>
      <c r="U565" s="247"/>
      <c r="V565" s="931"/>
      <c r="W565" s="247"/>
      <c r="X565" s="247"/>
      <c r="Y565" s="247"/>
      <c r="Z565" s="247"/>
      <c r="AA565" s="247"/>
      <c r="AB565" s="247"/>
      <c r="AC565" s="247"/>
      <c r="AD565" s="247"/>
      <c r="AE565" s="247"/>
      <c r="AF565" s="247"/>
      <c r="AG565" s="247"/>
      <c r="AH565" s="247"/>
      <c r="AI565" s="247"/>
      <c r="AJ565" s="247"/>
      <c r="AK565" s="247"/>
      <c r="AL565" s="247"/>
      <c r="AM565" s="247"/>
      <c r="AN565" s="247"/>
      <c r="AO565" s="247"/>
      <c r="AP565" s="247"/>
      <c r="AQ565" s="247"/>
      <c r="AR565" s="247"/>
      <c r="AS565" s="247"/>
    </row>
    <row r="566" spans="1:45" ht="12.75" customHeight="1">
      <c r="A566" s="247"/>
      <c r="B566" s="247"/>
      <c r="C566" s="247"/>
      <c r="D566" s="247"/>
      <c r="E566" s="247"/>
      <c r="F566" s="247"/>
      <c r="G566" s="247"/>
      <c r="H566" s="247"/>
      <c r="I566" s="247"/>
      <c r="J566" s="931"/>
      <c r="K566" s="931"/>
      <c r="L566" s="931"/>
      <c r="M566" s="247"/>
      <c r="N566" s="247"/>
      <c r="O566" s="247"/>
      <c r="P566" s="247"/>
      <c r="Q566" s="247"/>
      <c r="R566" s="247"/>
      <c r="S566" s="247"/>
      <c r="T566" s="247"/>
      <c r="U566" s="247"/>
      <c r="V566" s="931"/>
      <c r="W566" s="247"/>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row>
    <row r="567" spans="1:45" ht="12.75" customHeight="1">
      <c r="A567" s="247"/>
      <c r="B567" s="247"/>
      <c r="C567" s="247"/>
      <c r="D567" s="247"/>
      <c r="E567" s="247"/>
      <c r="F567" s="247"/>
      <c r="G567" s="247"/>
      <c r="H567" s="247"/>
      <c r="I567" s="247"/>
      <c r="J567" s="931"/>
      <c r="K567" s="931"/>
      <c r="L567" s="931"/>
      <c r="M567" s="247"/>
      <c r="N567" s="247"/>
      <c r="O567" s="247"/>
      <c r="P567" s="247"/>
      <c r="Q567" s="247"/>
      <c r="R567" s="247"/>
      <c r="S567" s="247"/>
      <c r="T567" s="247"/>
      <c r="U567" s="247"/>
      <c r="V567" s="931"/>
      <c r="W567" s="247"/>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row>
    <row r="568" spans="1:45" ht="12.75" customHeight="1">
      <c r="A568" s="247"/>
      <c r="B568" s="247"/>
      <c r="C568" s="247"/>
      <c r="D568" s="247"/>
      <c r="E568" s="247"/>
      <c r="F568" s="247"/>
      <c r="G568" s="247"/>
      <c r="H568" s="247"/>
      <c r="I568" s="247"/>
      <c r="J568" s="931"/>
      <c r="K568" s="931"/>
      <c r="L568" s="931"/>
      <c r="M568" s="247"/>
      <c r="N568" s="247"/>
      <c r="O568" s="247"/>
      <c r="P568" s="247"/>
      <c r="Q568" s="247"/>
      <c r="R568" s="247"/>
      <c r="S568" s="247"/>
      <c r="T568" s="247"/>
      <c r="U568" s="247"/>
      <c r="V568" s="931"/>
      <c r="W568" s="247"/>
      <c r="X568" s="247"/>
      <c r="Y568" s="247"/>
      <c r="Z568" s="247"/>
      <c r="AA568" s="247"/>
      <c r="AB568" s="247"/>
      <c r="AC568" s="247"/>
      <c r="AD568" s="247"/>
      <c r="AE568" s="247"/>
      <c r="AF568" s="247"/>
      <c r="AG568" s="247"/>
      <c r="AH568" s="247"/>
      <c r="AI568" s="247"/>
      <c r="AJ568" s="247"/>
      <c r="AK568" s="247"/>
      <c r="AL568" s="247"/>
      <c r="AM568" s="247"/>
      <c r="AN568" s="247"/>
      <c r="AO568" s="247"/>
      <c r="AP568" s="247"/>
      <c r="AQ568" s="247"/>
      <c r="AR568" s="247"/>
      <c r="AS568" s="247"/>
    </row>
    <row r="569" spans="1:45" ht="12.75" customHeight="1">
      <c r="A569" s="247"/>
      <c r="B569" s="247"/>
      <c r="C569" s="247"/>
      <c r="D569" s="247"/>
      <c r="E569" s="247"/>
      <c r="F569" s="247"/>
      <c r="G569" s="247"/>
      <c r="H569" s="247"/>
      <c r="I569" s="247"/>
      <c r="J569" s="931"/>
      <c r="K569" s="931"/>
      <c r="L569" s="931"/>
      <c r="M569" s="247"/>
      <c r="N569" s="247"/>
      <c r="O569" s="247"/>
      <c r="P569" s="247"/>
      <c r="Q569" s="247"/>
      <c r="R569" s="247"/>
      <c r="S569" s="247"/>
      <c r="T569" s="247"/>
      <c r="U569" s="247"/>
      <c r="V569" s="931"/>
      <c r="W569" s="247"/>
      <c r="X569" s="247"/>
      <c r="Y569" s="247"/>
      <c r="Z569" s="247"/>
      <c r="AA569" s="247"/>
      <c r="AB569" s="247"/>
      <c r="AC569" s="247"/>
      <c r="AD569" s="247"/>
      <c r="AE569" s="247"/>
      <c r="AF569" s="247"/>
      <c r="AG569" s="247"/>
      <c r="AH569" s="247"/>
      <c r="AI569" s="247"/>
      <c r="AJ569" s="247"/>
      <c r="AK569" s="247"/>
      <c r="AL569" s="247"/>
      <c r="AM569" s="247"/>
      <c r="AN569" s="247"/>
      <c r="AO569" s="247"/>
      <c r="AP569" s="247"/>
      <c r="AQ569" s="247"/>
      <c r="AR569" s="247"/>
      <c r="AS569" s="247"/>
    </row>
    <row r="570" spans="1:45" ht="12.75" customHeight="1">
      <c r="A570" s="247"/>
      <c r="B570" s="247"/>
      <c r="C570" s="247"/>
      <c r="D570" s="247"/>
      <c r="E570" s="247"/>
      <c r="F570" s="247"/>
      <c r="G570" s="247"/>
      <c r="H570" s="247"/>
      <c r="I570" s="247"/>
      <c r="J570" s="931"/>
      <c r="K570" s="931"/>
      <c r="L570" s="931"/>
      <c r="M570" s="247"/>
      <c r="N570" s="247"/>
      <c r="O570" s="247"/>
      <c r="P570" s="247"/>
      <c r="Q570" s="247"/>
      <c r="R570" s="247"/>
      <c r="S570" s="247"/>
      <c r="T570" s="247"/>
      <c r="U570" s="247"/>
      <c r="V570" s="931"/>
      <c r="W570" s="247"/>
      <c r="X570" s="247"/>
      <c r="Y570" s="247"/>
      <c r="Z570" s="247"/>
      <c r="AA570" s="247"/>
      <c r="AB570" s="247"/>
      <c r="AC570" s="247"/>
      <c r="AD570" s="247"/>
      <c r="AE570" s="247"/>
      <c r="AF570" s="247"/>
      <c r="AG570" s="247"/>
      <c r="AH570" s="247"/>
      <c r="AI570" s="247"/>
      <c r="AJ570" s="247"/>
      <c r="AK570" s="247"/>
      <c r="AL570" s="247"/>
      <c r="AM570" s="247"/>
      <c r="AN570" s="247"/>
      <c r="AO570" s="247"/>
      <c r="AP570" s="247"/>
      <c r="AQ570" s="247"/>
      <c r="AR570" s="247"/>
      <c r="AS570" s="247"/>
    </row>
    <row r="571" spans="1:45" ht="12.75" customHeight="1">
      <c r="A571" s="247"/>
      <c r="B571" s="247"/>
      <c r="C571" s="247"/>
      <c r="D571" s="247"/>
      <c r="E571" s="247"/>
      <c r="F571" s="247"/>
      <c r="G571" s="247"/>
      <c r="H571" s="247"/>
      <c r="I571" s="247"/>
      <c r="J571" s="931"/>
      <c r="K571" s="931"/>
      <c r="L571" s="931"/>
      <c r="M571" s="247"/>
      <c r="N571" s="247"/>
      <c r="O571" s="247"/>
      <c r="P571" s="247"/>
      <c r="Q571" s="247"/>
      <c r="R571" s="247"/>
      <c r="S571" s="247"/>
      <c r="T571" s="247"/>
      <c r="U571" s="247"/>
      <c r="V571" s="931"/>
      <c r="W571" s="247"/>
      <c r="X571" s="247"/>
      <c r="Y571" s="247"/>
      <c r="Z571" s="247"/>
      <c r="AA571" s="247"/>
      <c r="AB571" s="247"/>
      <c r="AC571" s="247"/>
      <c r="AD571" s="247"/>
      <c r="AE571" s="247"/>
      <c r="AF571" s="247"/>
      <c r="AG571" s="247"/>
      <c r="AH571" s="247"/>
      <c r="AI571" s="247"/>
      <c r="AJ571" s="247"/>
      <c r="AK571" s="247"/>
      <c r="AL571" s="247"/>
      <c r="AM571" s="247"/>
      <c r="AN571" s="247"/>
      <c r="AO571" s="247"/>
      <c r="AP571" s="247"/>
      <c r="AQ571" s="247"/>
      <c r="AR571" s="247"/>
      <c r="AS571" s="247"/>
    </row>
    <row r="572" spans="1:45" ht="12.75" customHeight="1">
      <c r="A572" s="247"/>
      <c r="B572" s="247"/>
      <c r="C572" s="247"/>
      <c r="D572" s="247"/>
      <c r="E572" s="247"/>
      <c r="F572" s="247"/>
      <c r="G572" s="247"/>
      <c r="H572" s="247"/>
      <c r="I572" s="247"/>
      <c r="J572" s="931"/>
      <c r="K572" s="931"/>
      <c r="L572" s="931"/>
      <c r="M572" s="247"/>
      <c r="N572" s="247"/>
      <c r="O572" s="247"/>
      <c r="P572" s="247"/>
      <c r="Q572" s="247"/>
      <c r="R572" s="247"/>
      <c r="S572" s="247"/>
      <c r="T572" s="247"/>
      <c r="U572" s="247"/>
      <c r="V572" s="931"/>
      <c r="W572" s="247"/>
      <c r="X572" s="247"/>
      <c r="Y572" s="247"/>
      <c r="Z572" s="247"/>
      <c r="AA572" s="247"/>
      <c r="AB572" s="247"/>
      <c r="AC572" s="247"/>
      <c r="AD572" s="247"/>
      <c r="AE572" s="247"/>
      <c r="AF572" s="247"/>
      <c r="AG572" s="247"/>
      <c r="AH572" s="247"/>
      <c r="AI572" s="247"/>
      <c r="AJ572" s="247"/>
      <c r="AK572" s="247"/>
      <c r="AL572" s="247"/>
      <c r="AM572" s="247"/>
      <c r="AN572" s="247"/>
      <c r="AO572" s="247"/>
      <c r="AP572" s="247"/>
      <c r="AQ572" s="247"/>
      <c r="AR572" s="247"/>
      <c r="AS572" s="247"/>
    </row>
    <row r="573" spans="1:45" ht="12.75" customHeight="1">
      <c r="A573" s="247"/>
      <c r="B573" s="247"/>
      <c r="C573" s="247"/>
      <c r="D573" s="247"/>
      <c r="E573" s="247"/>
      <c r="F573" s="247"/>
      <c r="G573" s="247"/>
      <c r="H573" s="247"/>
      <c r="I573" s="247"/>
      <c r="J573" s="931"/>
      <c r="K573" s="931"/>
      <c r="L573" s="931"/>
      <c r="M573" s="247"/>
      <c r="N573" s="247"/>
      <c r="O573" s="247"/>
      <c r="P573" s="247"/>
      <c r="Q573" s="247"/>
      <c r="R573" s="247"/>
      <c r="S573" s="247"/>
      <c r="T573" s="247"/>
      <c r="U573" s="247"/>
      <c r="V573" s="931"/>
      <c r="W573" s="247"/>
      <c r="X573" s="247"/>
      <c r="Y573" s="247"/>
      <c r="Z573" s="247"/>
      <c r="AA573" s="247"/>
      <c r="AB573" s="247"/>
      <c r="AC573" s="247"/>
      <c r="AD573" s="247"/>
      <c r="AE573" s="247"/>
      <c r="AF573" s="247"/>
      <c r="AG573" s="247"/>
      <c r="AH573" s="247"/>
      <c r="AI573" s="247"/>
      <c r="AJ573" s="247"/>
      <c r="AK573" s="247"/>
      <c r="AL573" s="247"/>
      <c r="AM573" s="247"/>
      <c r="AN573" s="247"/>
      <c r="AO573" s="247"/>
      <c r="AP573" s="247"/>
      <c r="AQ573" s="247"/>
      <c r="AR573" s="247"/>
      <c r="AS573" s="247"/>
    </row>
    <row r="574" spans="1:45" ht="12.75" customHeight="1">
      <c r="A574" s="247"/>
      <c r="B574" s="247"/>
      <c r="C574" s="247"/>
      <c r="D574" s="247"/>
      <c r="E574" s="247"/>
      <c r="F574" s="247"/>
      <c r="G574" s="247"/>
      <c r="H574" s="247"/>
      <c r="I574" s="247"/>
      <c r="J574" s="931"/>
      <c r="K574" s="931"/>
      <c r="L574" s="931"/>
      <c r="M574" s="247"/>
      <c r="N574" s="247"/>
      <c r="O574" s="247"/>
      <c r="P574" s="247"/>
      <c r="Q574" s="247"/>
      <c r="R574" s="247"/>
      <c r="S574" s="247"/>
      <c r="T574" s="247"/>
      <c r="U574" s="247"/>
      <c r="V574" s="931"/>
      <c r="W574" s="247"/>
      <c r="X574" s="247"/>
      <c r="Y574" s="247"/>
      <c r="Z574" s="247"/>
      <c r="AA574" s="247"/>
      <c r="AB574" s="247"/>
      <c r="AC574" s="247"/>
      <c r="AD574" s="247"/>
      <c r="AE574" s="247"/>
      <c r="AF574" s="247"/>
      <c r="AG574" s="247"/>
      <c r="AH574" s="247"/>
      <c r="AI574" s="247"/>
      <c r="AJ574" s="247"/>
      <c r="AK574" s="247"/>
      <c r="AL574" s="247"/>
      <c r="AM574" s="247"/>
      <c r="AN574" s="247"/>
      <c r="AO574" s="247"/>
      <c r="AP574" s="247"/>
      <c r="AQ574" s="247"/>
      <c r="AR574" s="247"/>
      <c r="AS574" s="247"/>
    </row>
    <row r="575" spans="1:45" ht="12.75" customHeight="1">
      <c r="A575" s="247"/>
      <c r="B575" s="247"/>
      <c r="C575" s="247"/>
      <c r="D575" s="247"/>
      <c r="E575" s="247"/>
      <c r="F575" s="247"/>
      <c r="G575" s="247"/>
      <c r="H575" s="247"/>
      <c r="I575" s="247"/>
      <c r="J575" s="931"/>
      <c r="K575" s="931"/>
      <c r="L575" s="931"/>
      <c r="M575" s="247"/>
      <c r="N575" s="247"/>
      <c r="O575" s="247"/>
      <c r="P575" s="247"/>
      <c r="Q575" s="247"/>
      <c r="R575" s="247"/>
      <c r="S575" s="247"/>
      <c r="T575" s="247"/>
      <c r="U575" s="247"/>
      <c r="V575" s="931"/>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row>
    <row r="576" spans="1:45" ht="12.75" customHeight="1">
      <c r="A576" s="247"/>
      <c r="B576" s="247"/>
      <c r="C576" s="247"/>
      <c r="D576" s="247"/>
      <c r="E576" s="247"/>
      <c r="F576" s="247"/>
      <c r="G576" s="247"/>
      <c r="H576" s="247"/>
      <c r="I576" s="247"/>
      <c r="J576" s="931"/>
      <c r="K576" s="931"/>
      <c r="L576" s="931"/>
      <c r="M576" s="247"/>
      <c r="N576" s="247"/>
      <c r="O576" s="247"/>
      <c r="P576" s="247"/>
      <c r="Q576" s="247"/>
      <c r="R576" s="247"/>
      <c r="S576" s="247"/>
      <c r="T576" s="247"/>
      <c r="U576" s="247"/>
      <c r="V576" s="931"/>
      <c r="W576" s="247"/>
      <c r="X576" s="247"/>
      <c r="Y576" s="247"/>
      <c r="Z576" s="247"/>
      <c r="AA576" s="247"/>
      <c r="AB576" s="247"/>
      <c r="AC576" s="247"/>
      <c r="AD576" s="247"/>
      <c r="AE576" s="247"/>
      <c r="AF576" s="247"/>
      <c r="AG576" s="247"/>
      <c r="AH576" s="247"/>
      <c r="AI576" s="247"/>
      <c r="AJ576" s="247"/>
      <c r="AK576" s="247"/>
      <c r="AL576" s="247"/>
      <c r="AM576" s="247"/>
      <c r="AN576" s="247"/>
      <c r="AO576" s="247"/>
      <c r="AP576" s="247"/>
      <c r="AQ576" s="247"/>
      <c r="AR576" s="247"/>
      <c r="AS576" s="247"/>
    </row>
    <row r="577" spans="1:45" ht="12.75" customHeight="1">
      <c r="A577" s="247"/>
      <c r="B577" s="247"/>
      <c r="C577" s="247"/>
      <c r="D577" s="247"/>
      <c r="E577" s="247"/>
      <c r="F577" s="247"/>
      <c r="G577" s="247"/>
      <c r="H577" s="247"/>
      <c r="I577" s="247"/>
      <c r="J577" s="931"/>
      <c r="K577" s="931"/>
      <c r="L577" s="931"/>
      <c r="M577" s="247"/>
      <c r="N577" s="247"/>
      <c r="O577" s="247"/>
      <c r="P577" s="247"/>
      <c r="Q577" s="247"/>
      <c r="R577" s="247"/>
      <c r="S577" s="247"/>
      <c r="T577" s="247"/>
      <c r="U577" s="247"/>
      <c r="V577" s="931"/>
      <c r="W577" s="247"/>
      <c r="X577" s="247"/>
      <c r="Y577" s="247"/>
      <c r="Z577" s="247"/>
      <c r="AA577" s="247"/>
      <c r="AB577" s="247"/>
      <c r="AC577" s="247"/>
      <c r="AD577" s="247"/>
      <c r="AE577" s="247"/>
      <c r="AF577" s="247"/>
      <c r="AG577" s="247"/>
      <c r="AH577" s="247"/>
      <c r="AI577" s="247"/>
      <c r="AJ577" s="247"/>
      <c r="AK577" s="247"/>
      <c r="AL577" s="247"/>
      <c r="AM577" s="247"/>
      <c r="AN577" s="247"/>
      <c r="AO577" s="247"/>
      <c r="AP577" s="247"/>
      <c r="AQ577" s="247"/>
      <c r="AR577" s="247"/>
      <c r="AS577" s="247"/>
    </row>
    <row r="578" spans="1:45" ht="12.75" customHeight="1">
      <c r="A578" s="247"/>
      <c r="B578" s="247"/>
      <c r="C578" s="247"/>
      <c r="D578" s="247"/>
      <c r="E578" s="247"/>
      <c r="F578" s="247"/>
      <c r="G578" s="247"/>
      <c r="H578" s="247"/>
      <c r="I578" s="247"/>
      <c r="J578" s="931"/>
      <c r="K578" s="931"/>
      <c r="L578" s="931"/>
      <c r="M578" s="247"/>
      <c r="N578" s="247"/>
      <c r="O578" s="247"/>
      <c r="P578" s="247"/>
      <c r="Q578" s="247"/>
      <c r="R578" s="247"/>
      <c r="S578" s="247"/>
      <c r="T578" s="247"/>
      <c r="U578" s="247"/>
      <c r="V578" s="931"/>
      <c r="W578" s="247"/>
      <c r="X578" s="247"/>
      <c r="Y578" s="247"/>
      <c r="Z578" s="247"/>
      <c r="AA578" s="247"/>
      <c r="AB578" s="247"/>
      <c r="AC578" s="247"/>
      <c r="AD578" s="247"/>
      <c r="AE578" s="247"/>
      <c r="AF578" s="247"/>
      <c r="AG578" s="247"/>
      <c r="AH578" s="247"/>
      <c r="AI578" s="247"/>
      <c r="AJ578" s="247"/>
      <c r="AK578" s="247"/>
      <c r="AL578" s="247"/>
      <c r="AM578" s="247"/>
      <c r="AN578" s="247"/>
      <c r="AO578" s="247"/>
      <c r="AP578" s="247"/>
      <c r="AQ578" s="247"/>
      <c r="AR578" s="247"/>
      <c r="AS578" s="247"/>
    </row>
    <row r="579" spans="1:45" ht="12.75" customHeight="1">
      <c r="A579" s="247"/>
      <c r="B579" s="247"/>
      <c r="C579" s="247"/>
      <c r="D579" s="247"/>
      <c r="E579" s="247"/>
      <c r="F579" s="247"/>
      <c r="G579" s="247"/>
      <c r="H579" s="247"/>
      <c r="I579" s="247"/>
      <c r="J579" s="931"/>
      <c r="K579" s="931"/>
      <c r="L579" s="931"/>
      <c r="M579" s="247"/>
      <c r="N579" s="247"/>
      <c r="O579" s="247"/>
      <c r="P579" s="247"/>
      <c r="Q579" s="247"/>
      <c r="R579" s="247"/>
      <c r="S579" s="247"/>
      <c r="T579" s="247"/>
      <c r="U579" s="247"/>
      <c r="V579" s="931"/>
      <c r="W579" s="247"/>
      <c r="X579" s="247"/>
      <c r="Y579" s="247"/>
      <c r="Z579" s="247"/>
      <c r="AA579" s="247"/>
      <c r="AB579" s="247"/>
      <c r="AC579" s="247"/>
      <c r="AD579" s="247"/>
      <c r="AE579" s="247"/>
      <c r="AF579" s="247"/>
      <c r="AG579" s="247"/>
      <c r="AH579" s="247"/>
      <c r="AI579" s="247"/>
      <c r="AJ579" s="247"/>
      <c r="AK579" s="247"/>
      <c r="AL579" s="247"/>
      <c r="AM579" s="247"/>
      <c r="AN579" s="247"/>
      <c r="AO579" s="247"/>
      <c r="AP579" s="247"/>
      <c r="AQ579" s="247"/>
      <c r="AR579" s="247"/>
      <c r="AS579" s="247"/>
    </row>
    <row r="580" spans="1:45" ht="12.75" customHeight="1">
      <c r="A580" s="247"/>
      <c r="B580" s="247"/>
      <c r="C580" s="247"/>
      <c r="D580" s="247"/>
      <c r="E580" s="247"/>
      <c r="F580" s="247"/>
      <c r="G580" s="247"/>
      <c r="H580" s="247"/>
      <c r="I580" s="247"/>
      <c r="J580" s="931"/>
      <c r="K580" s="931"/>
      <c r="L580" s="931"/>
      <c r="M580" s="247"/>
      <c r="N580" s="247"/>
      <c r="O580" s="247"/>
      <c r="P580" s="247"/>
      <c r="Q580" s="247"/>
      <c r="R580" s="247"/>
      <c r="S580" s="247"/>
      <c r="T580" s="247"/>
      <c r="U580" s="247"/>
      <c r="V580" s="931"/>
      <c r="W580" s="247"/>
      <c r="X580" s="247"/>
      <c r="Y580" s="247"/>
      <c r="Z580" s="247"/>
      <c r="AA580" s="247"/>
      <c r="AB580" s="247"/>
      <c r="AC580" s="247"/>
      <c r="AD580" s="247"/>
      <c r="AE580" s="247"/>
      <c r="AF580" s="247"/>
      <c r="AG580" s="247"/>
      <c r="AH580" s="247"/>
      <c r="AI580" s="247"/>
      <c r="AJ580" s="247"/>
      <c r="AK580" s="247"/>
      <c r="AL580" s="247"/>
      <c r="AM580" s="247"/>
      <c r="AN580" s="247"/>
      <c r="AO580" s="247"/>
      <c r="AP580" s="247"/>
      <c r="AQ580" s="247"/>
      <c r="AR580" s="247"/>
      <c r="AS580" s="247"/>
    </row>
    <row r="581" spans="1:45" ht="12.75" customHeight="1">
      <c r="A581" s="247"/>
      <c r="B581" s="247"/>
      <c r="C581" s="247"/>
      <c r="D581" s="247"/>
      <c r="E581" s="247"/>
      <c r="F581" s="247"/>
      <c r="G581" s="247"/>
      <c r="H581" s="247"/>
      <c r="I581" s="247"/>
      <c r="J581" s="931"/>
      <c r="K581" s="931"/>
      <c r="L581" s="931"/>
      <c r="M581" s="247"/>
      <c r="N581" s="247"/>
      <c r="O581" s="247"/>
      <c r="P581" s="247"/>
      <c r="Q581" s="247"/>
      <c r="R581" s="247"/>
      <c r="S581" s="247"/>
      <c r="T581" s="247"/>
      <c r="U581" s="247"/>
      <c r="V581" s="931"/>
      <c r="W581" s="247"/>
      <c r="X581" s="247"/>
      <c r="Y581" s="247"/>
      <c r="Z581" s="247"/>
      <c r="AA581" s="247"/>
      <c r="AB581" s="247"/>
      <c r="AC581" s="247"/>
      <c r="AD581" s="247"/>
      <c r="AE581" s="247"/>
      <c r="AF581" s="247"/>
      <c r="AG581" s="247"/>
      <c r="AH581" s="247"/>
      <c r="AI581" s="247"/>
      <c r="AJ581" s="247"/>
      <c r="AK581" s="247"/>
      <c r="AL581" s="247"/>
      <c r="AM581" s="247"/>
      <c r="AN581" s="247"/>
      <c r="AO581" s="247"/>
      <c r="AP581" s="247"/>
      <c r="AQ581" s="247"/>
      <c r="AR581" s="247"/>
      <c r="AS581" s="247"/>
    </row>
    <row r="582" spans="1:45" ht="12.75" customHeight="1">
      <c r="A582" s="247"/>
      <c r="B582" s="247"/>
      <c r="C582" s="247"/>
      <c r="D582" s="247"/>
      <c r="E582" s="247"/>
      <c r="F582" s="247"/>
      <c r="G582" s="247"/>
      <c r="H582" s="247"/>
      <c r="I582" s="247"/>
      <c r="J582" s="931"/>
      <c r="K582" s="931"/>
      <c r="L582" s="931"/>
      <c r="M582" s="247"/>
      <c r="N582" s="247"/>
      <c r="O582" s="247"/>
      <c r="P582" s="247"/>
      <c r="Q582" s="247"/>
      <c r="R582" s="247"/>
      <c r="S582" s="247"/>
      <c r="T582" s="247"/>
      <c r="U582" s="247"/>
      <c r="V582" s="931"/>
      <c r="W582" s="247"/>
      <c r="X582" s="247"/>
      <c r="Y582" s="247"/>
      <c r="Z582" s="247"/>
      <c r="AA582" s="247"/>
      <c r="AB582" s="247"/>
      <c r="AC582" s="247"/>
      <c r="AD582" s="247"/>
      <c r="AE582" s="247"/>
      <c r="AF582" s="247"/>
      <c r="AG582" s="247"/>
      <c r="AH582" s="247"/>
      <c r="AI582" s="247"/>
      <c r="AJ582" s="247"/>
      <c r="AK582" s="247"/>
      <c r="AL582" s="247"/>
      <c r="AM582" s="247"/>
      <c r="AN582" s="247"/>
      <c r="AO582" s="247"/>
      <c r="AP582" s="247"/>
      <c r="AQ582" s="247"/>
      <c r="AR582" s="247"/>
      <c r="AS582" s="247"/>
    </row>
    <row r="583" spans="1:45" ht="12.75" customHeight="1">
      <c r="A583" s="247"/>
      <c r="B583" s="247"/>
      <c r="C583" s="247"/>
      <c r="D583" s="247"/>
      <c r="E583" s="247"/>
      <c r="F583" s="247"/>
      <c r="G583" s="247"/>
      <c r="H583" s="247"/>
      <c r="I583" s="247"/>
      <c r="J583" s="931"/>
      <c r="K583" s="931"/>
      <c r="L583" s="931"/>
      <c r="M583" s="247"/>
      <c r="N583" s="247"/>
      <c r="O583" s="247"/>
      <c r="P583" s="247"/>
      <c r="Q583" s="247"/>
      <c r="R583" s="247"/>
      <c r="S583" s="247"/>
      <c r="T583" s="247"/>
      <c r="U583" s="247"/>
      <c r="V583" s="931"/>
      <c r="W583" s="247"/>
      <c r="X583" s="247"/>
      <c r="Y583" s="247"/>
      <c r="Z583" s="247"/>
      <c r="AA583" s="247"/>
      <c r="AB583" s="247"/>
      <c r="AC583" s="247"/>
      <c r="AD583" s="247"/>
      <c r="AE583" s="247"/>
      <c r="AF583" s="247"/>
      <c r="AG583" s="247"/>
      <c r="AH583" s="247"/>
      <c r="AI583" s="247"/>
      <c r="AJ583" s="247"/>
      <c r="AK583" s="247"/>
      <c r="AL583" s="247"/>
      <c r="AM583" s="247"/>
      <c r="AN583" s="247"/>
      <c r="AO583" s="247"/>
      <c r="AP583" s="247"/>
      <c r="AQ583" s="247"/>
      <c r="AR583" s="247"/>
      <c r="AS583" s="247"/>
    </row>
    <row r="584" spans="1:45" ht="12.75" customHeight="1">
      <c r="A584" s="247"/>
      <c r="B584" s="247"/>
      <c r="C584" s="247"/>
      <c r="D584" s="247"/>
      <c r="E584" s="247"/>
      <c r="F584" s="247"/>
      <c r="G584" s="247"/>
      <c r="H584" s="247"/>
      <c r="I584" s="247"/>
      <c r="J584" s="931"/>
      <c r="K584" s="931"/>
      <c r="L584" s="931"/>
      <c r="M584" s="247"/>
      <c r="N584" s="247"/>
      <c r="O584" s="247"/>
      <c r="P584" s="247"/>
      <c r="Q584" s="247"/>
      <c r="R584" s="247"/>
      <c r="S584" s="247"/>
      <c r="T584" s="247"/>
      <c r="U584" s="247"/>
      <c r="V584" s="931"/>
      <c r="W584" s="247"/>
      <c r="X584" s="247"/>
      <c r="Y584" s="247"/>
      <c r="Z584" s="247"/>
      <c r="AA584" s="247"/>
      <c r="AB584" s="247"/>
      <c r="AC584" s="247"/>
      <c r="AD584" s="247"/>
      <c r="AE584" s="247"/>
      <c r="AF584" s="247"/>
      <c r="AG584" s="247"/>
      <c r="AH584" s="247"/>
      <c r="AI584" s="247"/>
      <c r="AJ584" s="247"/>
      <c r="AK584" s="247"/>
      <c r="AL584" s="247"/>
      <c r="AM584" s="247"/>
      <c r="AN584" s="247"/>
      <c r="AO584" s="247"/>
      <c r="AP584" s="247"/>
      <c r="AQ584" s="247"/>
      <c r="AR584" s="247"/>
      <c r="AS584" s="247"/>
    </row>
    <row r="585" spans="1:45" ht="12.75" customHeight="1">
      <c r="A585" s="247"/>
      <c r="B585" s="247"/>
      <c r="C585" s="247"/>
      <c r="D585" s="247"/>
      <c r="E585" s="247"/>
      <c r="F585" s="247"/>
      <c r="G585" s="247"/>
      <c r="H585" s="247"/>
      <c r="I585" s="247"/>
      <c r="J585" s="931"/>
      <c r="K585" s="931"/>
      <c r="L585" s="931"/>
      <c r="M585" s="247"/>
      <c r="N585" s="247"/>
      <c r="O585" s="247"/>
      <c r="P585" s="247"/>
      <c r="Q585" s="247"/>
      <c r="R585" s="247"/>
      <c r="S585" s="247"/>
      <c r="T585" s="247"/>
      <c r="U585" s="247"/>
      <c r="V585" s="931"/>
      <c r="W585" s="247"/>
      <c r="X585" s="247"/>
      <c r="Y585" s="247"/>
      <c r="Z585" s="247"/>
      <c r="AA585" s="247"/>
      <c r="AB585" s="247"/>
      <c r="AC585" s="247"/>
      <c r="AD585" s="247"/>
      <c r="AE585" s="247"/>
      <c r="AF585" s="247"/>
      <c r="AG585" s="247"/>
      <c r="AH585" s="247"/>
      <c r="AI585" s="247"/>
      <c r="AJ585" s="247"/>
      <c r="AK585" s="247"/>
      <c r="AL585" s="247"/>
      <c r="AM585" s="247"/>
      <c r="AN585" s="247"/>
      <c r="AO585" s="247"/>
      <c r="AP585" s="247"/>
      <c r="AQ585" s="247"/>
      <c r="AR585" s="247"/>
      <c r="AS585" s="247"/>
    </row>
    <row r="586" spans="1:45" ht="12.75" customHeight="1">
      <c r="A586" s="247"/>
      <c r="B586" s="247"/>
      <c r="C586" s="247"/>
      <c r="D586" s="247"/>
      <c r="E586" s="247"/>
      <c r="F586" s="247"/>
      <c r="G586" s="247"/>
      <c r="H586" s="247"/>
      <c r="I586" s="247"/>
      <c r="J586" s="931"/>
      <c r="K586" s="931"/>
      <c r="L586" s="931"/>
      <c r="M586" s="247"/>
      <c r="N586" s="247"/>
      <c r="O586" s="247"/>
      <c r="P586" s="247"/>
      <c r="Q586" s="247"/>
      <c r="R586" s="247"/>
      <c r="S586" s="247"/>
      <c r="T586" s="247"/>
      <c r="U586" s="247"/>
      <c r="V586" s="931"/>
      <c r="W586" s="247"/>
      <c r="X586" s="247"/>
      <c r="Y586" s="247"/>
      <c r="Z586" s="247"/>
      <c r="AA586" s="247"/>
      <c r="AB586" s="247"/>
      <c r="AC586" s="247"/>
      <c r="AD586" s="247"/>
      <c r="AE586" s="247"/>
      <c r="AF586" s="247"/>
      <c r="AG586" s="247"/>
      <c r="AH586" s="247"/>
      <c r="AI586" s="247"/>
      <c r="AJ586" s="247"/>
      <c r="AK586" s="247"/>
      <c r="AL586" s="247"/>
      <c r="AM586" s="247"/>
      <c r="AN586" s="247"/>
      <c r="AO586" s="247"/>
      <c r="AP586" s="247"/>
      <c r="AQ586" s="247"/>
      <c r="AR586" s="247"/>
      <c r="AS586" s="247"/>
    </row>
    <row r="587" spans="1:45" ht="12.75" customHeight="1">
      <c r="A587" s="247"/>
      <c r="B587" s="247"/>
      <c r="C587" s="247"/>
      <c r="D587" s="247"/>
      <c r="E587" s="247"/>
      <c r="F587" s="247"/>
      <c r="G587" s="247"/>
      <c r="H587" s="247"/>
      <c r="I587" s="247"/>
      <c r="J587" s="931"/>
      <c r="K587" s="931"/>
      <c r="L587" s="931"/>
      <c r="M587" s="247"/>
      <c r="N587" s="247"/>
      <c r="O587" s="247"/>
      <c r="P587" s="247"/>
      <c r="Q587" s="247"/>
      <c r="R587" s="247"/>
      <c r="S587" s="247"/>
      <c r="T587" s="247"/>
      <c r="U587" s="247"/>
      <c r="V587" s="931"/>
      <c r="W587" s="247"/>
      <c r="X587" s="247"/>
      <c r="Y587" s="247"/>
      <c r="Z587" s="247"/>
      <c r="AA587" s="247"/>
      <c r="AB587" s="247"/>
      <c r="AC587" s="247"/>
      <c r="AD587" s="247"/>
      <c r="AE587" s="247"/>
      <c r="AF587" s="247"/>
      <c r="AG587" s="247"/>
      <c r="AH587" s="247"/>
      <c r="AI587" s="247"/>
      <c r="AJ587" s="247"/>
      <c r="AK587" s="247"/>
      <c r="AL587" s="247"/>
      <c r="AM587" s="247"/>
      <c r="AN587" s="247"/>
      <c r="AO587" s="247"/>
      <c r="AP587" s="247"/>
      <c r="AQ587" s="247"/>
      <c r="AR587" s="247"/>
      <c r="AS587" s="247"/>
    </row>
    <row r="588" spans="1:45" ht="12.75" customHeight="1">
      <c r="A588" s="247"/>
      <c r="B588" s="247"/>
      <c r="C588" s="247"/>
      <c r="D588" s="247"/>
      <c r="E588" s="247"/>
      <c r="F588" s="247"/>
      <c r="G588" s="247"/>
      <c r="H588" s="247"/>
      <c r="I588" s="247"/>
      <c r="J588" s="931"/>
      <c r="K588" s="931"/>
      <c r="L588" s="931"/>
      <c r="M588" s="247"/>
      <c r="N588" s="247"/>
      <c r="O588" s="247"/>
      <c r="P588" s="247"/>
      <c r="Q588" s="247"/>
      <c r="R588" s="247"/>
      <c r="S588" s="247"/>
      <c r="T588" s="247"/>
      <c r="U588" s="247"/>
      <c r="V588" s="931"/>
      <c r="W588" s="247"/>
      <c r="X588" s="247"/>
      <c r="Y588" s="247"/>
      <c r="Z588" s="247"/>
      <c r="AA588" s="247"/>
      <c r="AB588" s="247"/>
      <c r="AC588" s="247"/>
      <c r="AD588" s="247"/>
      <c r="AE588" s="247"/>
      <c r="AF588" s="247"/>
      <c r="AG588" s="247"/>
      <c r="AH588" s="247"/>
      <c r="AI588" s="247"/>
      <c r="AJ588" s="247"/>
      <c r="AK588" s="247"/>
      <c r="AL588" s="247"/>
      <c r="AM588" s="247"/>
      <c r="AN588" s="247"/>
      <c r="AO588" s="247"/>
      <c r="AP588" s="247"/>
      <c r="AQ588" s="247"/>
      <c r="AR588" s="247"/>
      <c r="AS588" s="247"/>
    </row>
    <row r="589" spans="1:45" ht="12.75" customHeight="1">
      <c r="A589" s="247"/>
      <c r="B589" s="247"/>
      <c r="C589" s="247"/>
      <c r="D589" s="247"/>
      <c r="E589" s="247"/>
      <c r="F589" s="247"/>
      <c r="G589" s="247"/>
      <c r="H589" s="247"/>
      <c r="I589" s="247"/>
      <c r="J589" s="931"/>
      <c r="K589" s="931"/>
      <c r="L589" s="931"/>
      <c r="M589" s="247"/>
      <c r="N589" s="247"/>
      <c r="O589" s="247"/>
      <c r="P589" s="247"/>
      <c r="Q589" s="247"/>
      <c r="R589" s="247"/>
      <c r="S589" s="247"/>
      <c r="T589" s="247"/>
      <c r="U589" s="247"/>
      <c r="V589" s="931"/>
      <c r="W589" s="247"/>
      <c r="X589" s="247"/>
      <c r="Y589" s="247"/>
      <c r="Z589" s="247"/>
      <c r="AA589" s="247"/>
      <c r="AB589" s="247"/>
      <c r="AC589" s="247"/>
      <c r="AD589" s="247"/>
      <c r="AE589" s="247"/>
      <c r="AF589" s="247"/>
      <c r="AG589" s="247"/>
      <c r="AH589" s="247"/>
      <c r="AI589" s="247"/>
      <c r="AJ589" s="247"/>
      <c r="AK589" s="247"/>
      <c r="AL589" s="247"/>
      <c r="AM589" s="247"/>
      <c r="AN589" s="247"/>
      <c r="AO589" s="247"/>
      <c r="AP589" s="247"/>
      <c r="AQ589" s="247"/>
      <c r="AR589" s="247"/>
      <c r="AS589" s="247"/>
    </row>
    <row r="590" spans="1:45" ht="12.75" customHeight="1">
      <c r="A590" s="247"/>
      <c r="B590" s="247"/>
      <c r="C590" s="247"/>
      <c r="D590" s="247"/>
      <c r="E590" s="247"/>
      <c r="F590" s="247"/>
      <c r="G590" s="247"/>
      <c r="H590" s="247"/>
      <c r="I590" s="247"/>
      <c r="J590" s="931"/>
      <c r="K590" s="931"/>
      <c r="L590" s="931"/>
      <c r="M590" s="247"/>
      <c r="N590" s="247"/>
      <c r="O590" s="247"/>
      <c r="P590" s="247"/>
      <c r="Q590" s="247"/>
      <c r="R590" s="247"/>
      <c r="S590" s="247"/>
      <c r="T590" s="247"/>
      <c r="U590" s="247"/>
      <c r="V590" s="931"/>
      <c r="W590" s="247"/>
      <c r="X590" s="247"/>
      <c r="Y590" s="247"/>
      <c r="Z590" s="247"/>
      <c r="AA590" s="247"/>
      <c r="AB590" s="247"/>
      <c r="AC590" s="247"/>
      <c r="AD590" s="247"/>
      <c r="AE590" s="247"/>
      <c r="AF590" s="247"/>
      <c r="AG590" s="247"/>
      <c r="AH590" s="247"/>
      <c r="AI590" s="247"/>
      <c r="AJ590" s="247"/>
      <c r="AK590" s="247"/>
      <c r="AL590" s="247"/>
      <c r="AM590" s="247"/>
      <c r="AN590" s="247"/>
      <c r="AO590" s="247"/>
      <c r="AP590" s="247"/>
      <c r="AQ590" s="247"/>
      <c r="AR590" s="247"/>
      <c r="AS590" s="247"/>
    </row>
    <row r="591" spans="1:45" ht="12.75" customHeight="1">
      <c r="A591" s="247"/>
      <c r="B591" s="247"/>
      <c r="C591" s="247"/>
      <c r="D591" s="247"/>
      <c r="E591" s="247"/>
      <c r="F591" s="247"/>
      <c r="G591" s="247"/>
      <c r="H591" s="247"/>
      <c r="I591" s="247"/>
      <c r="J591" s="931"/>
      <c r="K591" s="931"/>
      <c r="L591" s="931"/>
      <c r="M591" s="247"/>
      <c r="N591" s="247"/>
      <c r="O591" s="247"/>
      <c r="P591" s="247"/>
      <c r="Q591" s="247"/>
      <c r="R591" s="247"/>
      <c r="S591" s="247"/>
      <c r="T591" s="247"/>
      <c r="U591" s="247"/>
      <c r="V591" s="931"/>
      <c r="W591" s="247"/>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row>
    <row r="592" spans="1:45" ht="12.75" customHeight="1">
      <c r="A592" s="247"/>
      <c r="B592" s="247"/>
      <c r="C592" s="247"/>
      <c r="D592" s="247"/>
      <c r="E592" s="247"/>
      <c r="F592" s="247"/>
      <c r="G592" s="247"/>
      <c r="H592" s="247"/>
      <c r="I592" s="247"/>
      <c r="J592" s="931"/>
      <c r="K592" s="931"/>
      <c r="L592" s="931"/>
      <c r="M592" s="247"/>
      <c r="N592" s="247"/>
      <c r="O592" s="247"/>
      <c r="P592" s="247"/>
      <c r="Q592" s="247"/>
      <c r="R592" s="247"/>
      <c r="S592" s="247"/>
      <c r="T592" s="247"/>
      <c r="U592" s="247"/>
      <c r="V592" s="931"/>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row>
    <row r="593" spans="1:45" ht="12.75" customHeight="1">
      <c r="A593" s="247"/>
      <c r="B593" s="247"/>
      <c r="C593" s="247"/>
      <c r="D593" s="247"/>
      <c r="E593" s="247"/>
      <c r="F593" s="247"/>
      <c r="G593" s="247"/>
      <c r="H593" s="247"/>
      <c r="I593" s="247"/>
      <c r="J593" s="931"/>
      <c r="K593" s="931"/>
      <c r="L593" s="931"/>
      <c r="M593" s="247"/>
      <c r="N593" s="247"/>
      <c r="O593" s="247"/>
      <c r="P593" s="247"/>
      <c r="Q593" s="247"/>
      <c r="R593" s="247"/>
      <c r="S593" s="247"/>
      <c r="T593" s="247"/>
      <c r="U593" s="247"/>
      <c r="V593" s="931"/>
      <c r="W593" s="247"/>
      <c r="X593" s="247"/>
      <c r="Y593" s="247"/>
      <c r="Z593" s="247"/>
      <c r="AA593" s="247"/>
      <c r="AB593" s="247"/>
      <c r="AC593" s="247"/>
      <c r="AD593" s="247"/>
      <c r="AE593" s="247"/>
      <c r="AF593" s="247"/>
      <c r="AG593" s="247"/>
      <c r="AH593" s="247"/>
      <c r="AI593" s="247"/>
      <c r="AJ593" s="247"/>
      <c r="AK593" s="247"/>
      <c r="AL593" s="247"/>
      <c r="AM593" s="247"/>
      <c r="AN593" s="247"/>
      <c r="AO593" s="247"/>
      <c r="AP593" s="247"/>
      <c r="AQ593" s="247"/>
      <c r="AR593" s="247"/>
      <c r="AS593" s="247"/>
    </row>
    <row r="594" spans="1:45" ht="12.75" customHeight="1">
      <c r="A594" s="247"/>
      <c r="B594" s="247"/>
      <c r="C594" s="247"/>
      <c r="D594" s="247"/>
      <c r="E594" s="247"/>
      <c r="F594" s="247"/>
      <c r="G594" s="247"/>
      <c r="H594" s="247"/>
      <c r="I594" s="247"/>
      <c r="J594" s="931"/>
      <c r="K594" s="931"/>
      <c r="L594" s="931"/>
      <c r="M594" s="247"/>
      <c r="N594" s="247"/>
      <c r="O594" s="247"/>
      <c r="P594" s="247"/>
      <c r="Q594" s="247"/>
      <c r="R594" s="247"/>
      <c r="S594" s="247"/>
      <c r="T594" s="247"/>
      <c r="U594" s="247"/>
      <c r="V594" s="931"/>
      <c r="W594" s="247"/>
      <c r="X594" s="247"/>
      <c r="Y594" s="247"/>
      <c r="Z594" s="247"/>
      <c r="AA594" s="247"/>
      <c r="AB594" s="247"/>
      <c r="AC594" s="247"/>
      <c r="AD594" s="247"/>
      <c r="AE594" s="247"/>
      <c r="AF594" s="247"/>
      <c r="AG594" s="247"/>
      <c r="AH594" s="247"/>
      <c r="AI594" s="247"/>
      <c r="AJ594" s="247"/>
      <c r="AK594" s="247"/>
      <c r="AL594" s="247"/>
      <c r="AM594" s="247"/>
      <c r="AN594" s="247"/>
      <c r="AO594" s="247"/>
      <c r="AP594" s="247"/>
      <c r="AQ594" s="247"/>
      <c r="AR594" s="247"/>
      <c r="AS594" s="247"/>
    </row>
    <row r="595" spans="1:45" ht="12.75" customHeight="1">
      <c r="A595" s="247"/>
      <c r="B595" s="247"/>
      <c r="C595" s="247"/>
      <c r="D595" s="247"/>
      <c r="E595" s="247"/>
      <c r="F595" s="247"/>
      <c r="G595" s="247"/>
      <c r="H595" s="247"/>
      <c r="I595" s="247"/>
      <c r="J595" s="931"/>
      <c r="K595" s="931"/>
      <c r="L595" s="931"/>
      <c r="M595" s="247"/>
      <c r="N595" s="247"/>
      <c r="O595" s="247"/>
      <c r="P595" s="247"/>
      <c r="Q595" s="247"/>
      <c r="R595" s="247"/>
      <c r="S595" s="247"/>
      <c r="T595" s="247"/>
      <c r="U595" s="247"/>
      <c r="V595" s="931"/>
      <c r="W595" s="247"/>
      <c r="X595" s="24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row>
    <row r="596" spans="1:45" ht="12.75" customHeight="1">
      <c r="A596" s="247" t="str">
        <f>+financ!I2</f>
        <v>GESTIÓN FINANCIERA</v>
      </c>
      <c r="B596" s="247"/>
      <c r="C596" s="247"/>
      <c r="D596" s="247"/>
      <c r="E596" s="247"/>
      <c r="F596" s="247"/>
      <c r="G596" s="247"/>
      <c r="H596" s="247"/>
      <c r="I596" s="247"/>
      <c r="J596" s="931"/>
      <c r="K596" s="931"/>
      <c r="L596" s="931"/>
      <c r="M596" s="247"/>
      <c r="N596" s="247"/>
      <c r="O596" s="247"/>
      <c r="P596" s="247"/>
      <c r="Q596" s="247"/>
      <c r="R596" s="247"/>
      <c r="S596" s="247"/>
      <c r="T596" s="247"/>
      <c r="U596" s="247"/>
      <c r="V596" s="931"/>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row>
    <row r="597" spans="1:45" ht="12.75" customHeight="1">
      <c r="A597" s="247"/>
      <c r="B597" s="247"/>
      <c r="C597" s="247"/>
      <c r="D597" s="247"/>
      <c r="E597" s="247"/>
      <c r="F597" s="247"/>
      <c r="G597" s="247"/>
      <c r="H597" s="247"/>
      <c r="I597" s="247"/>
      <c r="J597" s="931"/>
      <c r="K597" s="931"/>
      <c r="L597" s="931"/>
      <c r="M597" s="247"/>
      <c r="N597" s="247"/>
      <c r="O597" s="247"/>
      <c r="P597" s="247"/>
      <c r="Q597" s="247"/>
      <c r="R597" s="247"/>
      <c r="S597" s="247"/>
      <c r="T597" s="247"/>
      <c r="U597" s="247"/>
      <c r="V597" s="931"/>
      <c r="W597" s="247"/>
      <c r="X597" s="24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row>
  </sheetData>
  <mergeCells count="171">
    <mergeCell ref="A1:C3"/>
    <mergeCell ref="D5:D6"/>
    <mergeCell ref="C5:C6"/>
    <mergeCell ref="A4:B6"/>
    <mergeCell ref="G5:G6"/>
    <mergeCell ref="F5:F6"/>
    <mergeCell ref="H4:I4"/>
    <mergeCell ref="E5:E6"/>
    <mergeCell ref="E17:E18"/>
    <mergeCell ref="H36:H37"/>
    <mergeCell ref="H34:H35"/>
    <mergeCell ref="H38:H39"/>
    <mergeCell ref="H40:H41"/>
    <mergeCell ref="A21:A29"/>
    <mergeCell ref="B22:B23"/>
    <mergeCell ref="B34:B35"/>
    <mergeCell ref="B36:B37"/>
    <mergeCell ref="B38:B39"/>
    <mergeCell ref="A33:A41"/>
    <mergeCell ref="D31:D32"/>
    <mergeCell ref="C38:G39"/>
    <mergeCell ref="C36:G37"/>
    <mergeCell ref="C34:G35"/>
    <mergeCell ref="B40:G41"/>
    <mergeCell ref="B24:B25"/>
    <mergeCell ref="C24:G25"/>
    <mergeCell ref="F31:F32"/>
    <mergeCell ref="B28:G29"/>
    <mergeCell ref="C22:G23"/>
    <mergeCell ref="H24:H25"/>
    <mergeCell ref="H22:H23"/>
    <mergeCell ref="G31:G32"/>
    <mergeCell ref="A7:A15"/>
    <mergeCell ref="H5:I5"/>
    <mergeCell ref="C8:G9"/>
    <mergeCell ref="B8:B9"/>
    <mergeCell ref="A30:B32"/>
    <mergeCell ref="H26:H27"/>
    <mergeCell ref="A16:B20"/>
    <mergeCell ref="H17:I17"/>
    <mergeCell ref="H8:H9"/>
    <mergeCell ref="H10:H11"/>
    <mergeCell ref="G17:G18"/>
    <mergeCell ref="H18:I18"/>
    <mergeCell ref="F17:F18"/>
    <mergeCell ref="C17:C20"/>
    <mergeCell ref="D17:D18"/>
    <mergeCell ref="F19:F20"/>
    <mergeCell ref="H19:I19"/>
    <mergeCell ref="AH22:AJ23"/>
    <mergeCell ref="AE22:AG23"/>
    <mergeCell ref="Y17:AA18"/>
    <mergeCell ref="Y16:AA16"/>
    <mergeCell ref="W22:W23"/>
    <mergeCell ref="W24:W25"/>
    <mergeCell ref="AE24:AG25"/>
    <mergeCell ref="AH24:AJ25"/>
    <mergeCell ref="AB24:AD25"/>
    <mergeCell ref="Y24:AA25"/>
    <mergeCell ref="Y22:AA23"/>
    <mergeCell ref="AB22:AD23"/>
    <mergeCell ref="AB17:AD18"/>
    <mergeCell ref="AE17:AG18"/>
    <mergeCell ref="AE16:AG16"/>
    <mergeCell ref="AE19:AG20"/>
    <mergeCell ref="B21:AJ21"/>
    <mergeCell ref="Y19:AA20"/>
    <mergeCell ref="D19:D20"/>
    <mergeCell ref="E19:E20"/>
    <mergeCell ref="AB19:AD20"/>
    <mergeCell ref="AH19:AJ20"/>
    <mergeCell ref="AH16:AJ16"/>
    <mergeCell ref="AH17:AJ18"/>
    <mergeCell ref="AI1:AJ1"/>
    <mergeCell ref="H6:I6"/>
    <mergeCell ref="H12:H13"/>
    <mergeCell ref="I2:T3"/>
    <mergeCell ref="D1:AH1"/>
    <mergeCell ref="W5:W6"/>
    <mergeCell ref="Y4:AA4"/>
    <mergeCell ref="Y5:AA6"/>
    <mergeCell ref="W2:AH3"/>
    <mergeCell ref="D2:H3"/>
    <mergeCell ref="W10:W11"/>
    <mergeCell ref="W8:W9"/>
    <mergeCell ref="AE5:AG6"/>
    <mergeCell ref="AE4:AG4"/>
    <mergeCell ref="AH14:AJ15"/>
    <mergeCell ref="AH12:AJ13"/>
    <mergeCell ref="AB5:AD6"/>
    <mergeCell ref="AB4:AD4"/>
    <mergeCell ref="AH8:AJ9"/>
    <mergeCell ref="AI3:AJ3"/>
    <mergeCell ref="AI2:AJ2"/>
    <mergeCell ref="AH5:AJ6"/>
    <mergeCell ref="AH4:AJ4"/>
    <mergeCell ref="B7:AJ7"/>
    <mergeCell ref="AE8:AG9"/>
    <mergeCell ref="Y10:AA11"/>
    <mergeCell ref="B12:B13"/>
    <mergeCell ref="C10:G11"/>
    <mergeCell ref="B10:B11"/>
    <mergeCell ref="AH10:AJ11"/>
    <mergeCell ref="AB10:AD11"/>
    <mergeCell ref="AE10:AG11"/>
    <mergeCell ref="AE14:AG15"/>
    <mergeCell ref="AE12:AG13"/>
    <mergeCell ref="W12:W13"/>
    <mergeCell ref="B14:G15"/>
    <mergeCell ref="AB8:AD9"/>
    <mergeCell ref="Y8:AA9"/>
    <mergeCell ref="W19:W20"/>
    <mergeCell ref="G19:G20"/>
    <mergeCell ref="H20:I20"/>
    <mergeCell ref="W14:W15"/>
    <mergeCell ref="AB16:AD16"/>
    <mergeCell ref="C12:G13"/>
    <mergeCell ref="H16:I16"/>
    <mergeCell ref="H14:H15"/>
    <mergeCell ref="AB14:AD15"/>
    <mergeCell ref="AB12:AD13"/>
    <mergeCell ref="Y14:AA15"/>
    <mergeCell ref="Y12:AA13"/>
    <mergeCell ref="W17:W18"/>
    <mergeCell ref="W40:W41"/>
    <mergeCell ref="AB40:AD41"/>
    <mergeCell ref="Y40:AA41"/>
    <mergeCell ref="W38:W39"/>
    <mergeCell ref="AB31:AD32"/>
    <mergeCell ref="AE31:AG32"/>
    <mergeCell ref="AH34:AJ35"/>
    <mergeCell ref="AE34:AG35"/>
    <mergeCell ref="AH31:AJ32"/>
    <mergeCell ref="W36:W37"/>
    <mergeCell ref="W34:W35"/>
    <mergeCell ref="Y34:AA35"/>
    <mergeCell ref="AB34:AD35"/>
    <mergeCell ref="AB38:AD39"/>
    <mergeCell ref="AB36:AD37"/>
    <mergeCell ref="AE40:AG41"/>
    <mergeCell ref="AE38:AG39"/>
    <mergeCell ref="AE36:AG37"/>
    <mergeCell ref="AH28:AJ29"/>
    <mergeCell ref="AH30:AJ30"/>
    <mergeCell ref="AH40:AJ41"/>
    <mergeCell ref="AH38:AJ39"/>
    <mergeCell ref="AH36:AJ37"/>
    <mergeCell ref="Y36:AA37"/>
    <mergeCell ref="Y38:AA39"/>
    <mergeCell ref="W26:W27"/>
    <mergeCell ref="W28:W29"/>
    <mergeCell ref="Y26:AA27"/>
    <mergeCell ref="Y31:AA32"/>
    <mergeCell ref="B33:AJ33"/>
    <mergeCell ref="H32:I32"/>
    <mergeCell ref="W31:W32"/>
    <mergeCell ref="H28:H29"/>
    <mergeCell ref="Y30:AA30"/>
    <mergeCell ref="AB28:AD29"/>
    <mergeCell ref="AB30:AD30"/>
    <mergeCell ref="C26:G27"/>
    <mergeCell ref="B26:B27"/>
    <mergeCell ref="E31:E32"/>
    <mergeCell ref="C31:C32"/>
    <mergeCell ref="H31:I31"/>
    <mergeCell ref="H30:I30"/>
    <mergeCell ref="AH26:AJ27"/>
    <mergeCell ref="AE26:AG27"/>
    <mergeCell ref="AB26:AD27"/>
    <mergeCell ref="AE28:AG29"/>
    <mergeCell ref="AE30:AG30"/>
  </mergeCells>
  <pageMargins left="0.25" right="0.25" top="0.75" bottom="0.75" header="0" footer="0"/>
  <pageSetup scale="45" orientation="landscape"/>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96B0"/>
    <outlinePr summaryBelow="0" summaryRight="0"/>
  </sheetPr>
  <dimension ref="A1:AS1000"/>
  <sheetViews>
    <sheetView workbookViewId="0">
      <selection activeCell="B4" sqref="B4"/>
    </sheetView>
  </sheetViews>
  <sheetFormatPr baseColWidth="10" defaultColWidth="14.42578125" defaultRowHeight="15" customHeight="1"/>
  <cols>
    <col min="1" max="1" width="18.28515625" customWidth="1"/>
    <col min="2" max="2" width="4.7109375" customWidth="1"/>
    <col min="3" max="3" width="20.42578125" customWidth="1"/>
    <col min="4" max="4" width="10.5703125" customWidth="1"/>
    <col min="5" max="5" width="9" customWidth="1"/>
    <col min="6" max="6" width="22.140625" customWidth="1"/>
    <col min="7" max="7" width="12" customWidth="1"/>
    <col min="8" max="9" width="3.7109375" customWidth="1"/>
    <col min="10" max="21" width="10.140625" customWidth="1"/>
    <col min="22" max="22" width="15.85546875" customWidth="1"/>
    <col min="23" max="23" width="9.42578125" customWidth="1"/>
    <col min="24" max="24" width="14.42578125" customWidth="1"/>
    <col min="25" max="27" width="22.140625" customWidth="1"/>
    <col min="28" max="28" width="14.140625" customWidth="1"/>
    <col min="29" max="29" width="11.140625" customWidth="1"/>
    <col min="30" max="30" width="21.85546875" customWidth="1"/>
    <col min="31" max="33" width="13.28515625" customWidth="1"/>
    <col min="34" max="36" width="6.28515625"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1980" t="s">
        <v>2103</v>
      </c>
      <c r="J2" s="1577"/>
      <c r="K2" s="1577"/>
      <c r="L2" s="1577"/>
      <c r="M2" s="1577"/>
      <c r="N2" s="1577"/>
      <c r="O2" s="1577"/>
      <c r="P2" s="1577"/>
      <c r="Q2" s="1577"/>
      <c r="R2" s="1577"/>
      <c r="S2" s="1577"/>
      <c r="T2" s="1578"/>
      <c r="U2" s="903" t="s">
        <v>47</v>
      </c>
      <c r="V2" s="904">
        <f t="shared" ref="V2:V3" si="0">+X5+X25+X45</f>
        <v>0.99999999999999989</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1" customHeight="1">
      <c r="A3" s="1549"/>
      <c r="B3" s="1550"/>
      <c r="C3" s="1551"/>
      <c r="D3" s="1537"/>
      <c r="E3" s="1550"/>
      <c r="F3" s="1550"/>
      <c r="G3" s="1550"/>
      <c r="H3" s="1551"/>
      <c r="I3" s="1537"/>
      <c r="J3" s="1550"/>
      <c r="K3" s="1550"/>
      <c r="L3" s="1550"/>
      <c r="M3" s="1550"/>
      <c r="N3" s="1550"/>
      <c r="O3" s="1550"/>
      <c r="P3" s="1550"/>
      <c r="Q3" s="1550"/>
      <c r="R3" s="1550"/>
      <c r="S3" s="1550"/>
      <c r="T3" s="1551"/>
      <c r="U3" s="905" t="s">
        <v>48</v>
      </c>
      <c r="V3" s="906">
        <f t="shared" si="0"/>
        <v>0.86419999999999997</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24.75" customHeight="1">
      <c r="A4" s="1967" t="s">
        <v>106</v>
      </c>
      <c r="B4" s="1555"/>
      <c r="C4" s="255"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30" customHeight="1">
      <c r="A5" s="1733"/>
      <c r="B5" s="1548"/>
      <c r="C5" s="2052" t="s">
        <v>2111</v>
      </c>
      <c r="D5" s="2049" t="s">
        <v>252</v>
      </c>
      <c r="E5" s="2137" t="s">
        <v>919</v>
      </c>
      <c r="F5" s="2049" t="s">
        <v>2112</v>
      </c>
      <c r="G5" s="2054" t="s">
        <v>254</v>
      </c>
      <c r="H5" s="2044" t="s">
        <v>47</v>
      </c>
      <c r="I5" s="2028"/>
      <c r="J5" s="592">
        <f t="shared" ref="J5:U5" si="1">J22</f>
        <v>0.64</v>
      </c>
      <c r="K5" s="592">
        <f t="shared" si="1"/>
        <v>0</v>
      </c>
      <c r="L5" s="592">
        <f t="shared" si="1"/>
        <v>1.6E-2</v>
      </c>
      <c r="M5" s="592">
        <f t="shared" si="1"/>
        <v>8.5999999999999993E-2</v>
      </c>
      <c r="N5" s="592">
        <f t="shared" si="1"/>
        <v>9.6000000000000002E-2</v>
      </c>
      <c r="O5" s="592">
        <f t="shared" si="1"/>
        <v>3.6000000000000004E-2</v>
      </c>
      <c r="P5" s="592">
        <f t="shared" si="1"/>
        <v>3.6000000000000004E-2</v>
      </c>
      <c r="Q5" s="592">
        <f t="shared" si="1"/>
        <v>2.6000000000000002E-2</v>
      </c>
      <c r="R5" s="592">
        <f t="shared" si="1"/>
        <v>1.6E-2</v>
      </c>
      <c r="S5" s="592">
        <f t="shared" si="1"/>
        <v>1.6E-2</v>
      </c>
      <c r="T5" s="592">
        <f t="shared" si="1"/>
        <v>1.6E-2</v>
      </c>
      <c r="U5" s="592">
        <f t="shared" si="1"/>
        <v>1.6E-2</v>
      </c>
      <c r="V5" s="524">
        <f t="shared" ref="V5:V6" si="2">SUM(J5:U5)</f>
        <v>1</v>
      </c>
      <c r="W5" s="1964">
        <v>0.6</v>
      </c>
      <c r="X5" s="524">
        <f>+(V5/V5)*W5</f>
        <v>0.6</v>
      </c>
      <c r="Y5" s="1956" t="s">
        <v>2113</v>
      </c>
      <c r="Z5" s="1577"/>
      <c r="AA5" s="1578"/>
      <c r="AB5" s="1956" t="s">
        <v>2114</v>
      </c>
      <c r="AC5" s="1577"/>
      <c r="AD5" s="1578"/>
      <c r="AE5" s="1956"/>
      <c r="AF5" s="1577"/>
      <c r="AG5" s="1578"/>
      <c r="AH5" s="1956"/>
      <c r="AI5" s="1577"/>
      <c r="AJ5" s="1747"/>
      <c r="AK5" s="264"/>
      <c r="AL5" s="264"/>
      <c r="AM5" s="264"/>
      <c r="AN5" s="264"/>
      <c r="AO5" s="264"/>
      <c r="AP5" s="264"/>
      <c r="AQ5" s="264"/>
      <c r="AR5" s="264"/>
      <c r="AS5" s="264"/>
    </row>
    <row r="6" spans="1:45" ht="30" customHeight="1">
      <c r="A6" s="1972"/>
      <c r="B6" s="1973"/>
      <c r="C6" s="2053"/>
      <c r="D6" s="2050"/>
      <c r="E6" s="1547"/>
      <c r="F6" s="2050"/>
      <c r="G6" s="2055"/>
      <c r="H6" s="2047" t="s">
        <v>78</v>
      </c>
      <c r="I6" s="2048"/>
      <c r="J6" s="847">
        <f t="shared" ref="J6:U6" si="3">J23</f>
        <v>0.64</v>
      </c>
      <c r="K6" s="847">
        <f t="shared" si="3"/>
        <v>0</v>
      </c>
      <c r="L6" s="847">
        <f t="shared" si="3"/>
        <v>1.6E-2</v>
      </c>
      <c r="M6" s="847">
        <f t="shared" si="3"/>
        <v>6.6000000000000003E-2</v>
      </c>
      <c r="N6" s="847">
        <f t="shared" si="3"/>
        <v>4.6000000000000006E-2</v>
      </c>
      <c r="O6" s="847">
        <f t="shared" si="3"/>
        <v>3.6000000000000004E-2</v>
      </c>
      <c r="P6" s="847">
        <f t="shared" si="3"/>
        <v>4.6000000000000006E-2</v>
      </c>
      <c r="Q6" s="847">
        <f t="shared" si="3"/>
        <v>5.6000000000000008E-2</v>
      </c>
      <c r="R6" s="847">
        <f t="shared" si="3"/>
        <v>1.6E-2</v>
      </c>
      <c r="S6" s="847">
        <f t="shared" si="3"/>
        <v>0</v>
      </c>
      <c r="T6" s="847">
        <f t="shared" si="3"/>
        <v>0</v>
      </c>
      <c r="U6" s="847">
        <f t="shared" si="3"/>
        <v>0</v>
      </c>
      <c r="V6" s="526">
        <f t="shared" si="2"/>
        <v>0.92200000000000015</v>
      </c>
      <c r="W6" s="1558"/>
      <c r="X6" s="524">
        <f>+V6/V5*W5</f>
        <v>0.55320000000000003</v>
      </c>
      <c r="Y6" s="1536"/>
      <c r="Z6" s="1547"/>
      <c r="AA6" s="1548"/>
      <c r="AB6" s="1536"/>
      <c r="AC6" s="1547"/>
      <c r="AD6" s="1548"/>
      <c r="AE6" s="1536"/>
      <c r="AF6" s="1547"/>
      <c r="AG6" s="1548"/>
      <c r="AH6" s="1536"/>
      <c r="AI6" s="1547"/>
      <c r="AJ6" s="1720"/>
      <c r="AK6" s="264"/>
      <c r="AL6" s="264"/>
      <c r="AM6" s="264"/>
      <c r="AN6" s="264"/>
      <c r="AO6" s="264"/>
      <c r="AP6" s="264"/>
      <c r="AQ6" s="264"/>
      <c r="AR6" s="264"/>
      <c r="AS6" s="264"/>
    </row>
    <row r="7" spans="1:45" ht="12.75" customHeight="1">
      <c r="A7" s="1974" t="s">
        <v>2116</v>
      </c>
      <c r="B7" s="2046" t="s">
        <v>34</v>
      </c>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49"/>
      <c r="AK7" s="264"/>
      <c r="AL7" s="264"/>
      <c r="AM7" s="264"/>
      <c r="AN7" s="264"/>
      <c r="AO7" s="264"/>
      <c r="AP7" s="264"/>
      <c r="AQ7" s="264"/>
      <c r="AR7" s="264"/>
      <c r="AS7" s="264"/>
    </row>
    <row r="8" spans="1:45" ht="35.25" customHeight="1">
      <c r="A8" s="1539"/>
      <c r="B8" s="1922">
        <v>1</v>
      </c>
      <c r="C8" s="1928" t="s">
        <v>2118</v>
      </c>
      <c r="D8" s="1577"/>
      <c r="E8" s="1577"/>
      <c r="F8" s="1577"/>
      <c r="G8" s="1578"/>
      <c r="H8" s="1926" t="s">
        <v>79</v>
      </c>
      <c r="I8" s="527" t="s">
        <v>47</v>
      </c>
      <c r="J8" s="907">
        <v>0.8</v>
      </c>
      <c r="K8" s="523">
        <v>0</v>
      </c>
      <c r="L8" s="523">
        <v>0.02</v>
      </c>
      <c r="M8" s="523">
        <v>0.02</v>
      </c>
      <c r="N8" s="523">
        <v>0.02</v>
      </c>
      <c r="O8" s="523">
        <v>0.02</v>
      </c>
      <c r="P8" s="523">
        <v>0.02</v>
      </c>
      <c r="Q8" s="523">
        <v>0.02</v>
      </c>
      <c r="R8" s="523">
        <v>0.02</v>
      </c>
      <c r="S8" s="523">
        <v>0.02</v>
      </c>
      <c r="T8" s="523">
        <v>0.02</v>
      </c>
      <c r="U8" s="523">
        <v>0.02</v>
      </c>
      <c r="V8" s="529">
        <f t="shared" ref="V8:V23" si="4">SUM(J8:U8)</f>
        <v>1.0000000000000002</v>
      </c>
      <c r="W8" s="2029">
        <v>0.6</v>
      </c>
      <c r="X8" s="288">
        <f>V8*W8</f>
        <v>0.60000000000000009</v>
      </c>
      <c r="Y8" s="1922" t="s">
        <v>2119</v>
      </c>
      <c r="Z8" s="1577"/>
      <c r="AA8" s="1578"/>
      <c r="AB8" s="2024" t="s">
        <v>2120</v>
      </c>
      <c r="AC8" s="1577"/>
      <c r="AD8" s="1578"/>
      <c r="AE8" s="2024" t="s">
        <v>2121</v>
      </c>
      <c r="AF8" s="1577"/>
      <c r="AG8" s="1578"/>
      <c r="AH8" s="1922"/>
      <c r="AI8" s="1577"/>
      <c r="AJ8" s="1747"/>
      <c r="AK8" s="264"/>
      <c r="AL8" s="264"/>
      <c r="AM8" s="264"/>
      <c r="AN8" s="264"/>
      <c r="AO8" s="264"/>
      <c r="AP8" s="264"/>
      <c r="AQ8" s="264"/>
      <c r="AR8" s="264"/>
      <c r="AS8" s="264"/>
    </row>
    <row r="9" spans="1:45" ht="35.25" customHeight="1">
      <c r="A9" s="1539"/>
      <c r="B9" s="1557"/>
      <c r="C9" s="1557"/>
      <c r="D9" s="1579"/>
      <c r="E9" s="1579"/>
      <c r="F9" s="1579"/>
      <c r="G9" s="1580"/>
      <c r="H9" s="1930"/>
      <c r="I9" s="531" t="s">
        <v>48</v>
      </c>
      <c r="J9" s="533">
        <v>0.8</v>
      </c>
      <c r="K9" s="533">
        <v>0</v>
      </c>
      <c r="L9" s="533">
        <v>0.02</v>
      </c>
      <c r="M9" s="533">
        <v>0.02</v>
      </c>
      <c r="N9" s="533">
        <v>0.02</v>
      </c>
      <c r="O9" s="533">
        <v>0.02</v>
      </c>
      <c r="P9" s="533">
        <v>0.02</v>
      </c>
      <c r="Q9" s="533">
        <v>0.02</v>
      </c>
      <c r="R9" s="533">
        <v>0.02</v>
      </c>
      <c r="S9" s="525"/>
      <c r="T9" s="525"/>
      <c r="U9" s="525"/>
      <c r="V9" s="534">
        <f t="shared" si="4"/>
        <v>0.94000000000000017</v>
      </c>
      <c r="W9" s="2030"/>
      <c r="X9" s="296">
        <f>+V9*W8</f>
        <v>0.56400000000000006</v>
      </c>
      <c r="Y9" s="1557"/>
      <c r="Z9" s="1579"/>
      <c r="AA9" s="1580"/>
      <c r="AB9" s="1557"/>
      <c r="AC9" s="1579"/>
      <c r="AD9" s="1580"/>
      <c r="AE9" s="1557"/>
      <c r="AF9" s="1579"/>
      <c r="AG9" s="1580"/>
      <c r="AH9" s="1557"/>
      <c r="AI9" s="1579"/>
      <c r="AJ9" s="1923"/>
      <c r="AK9" s="264"/>
      <c r="AL9" s="264"/>
      <c r="AM9" s="264"/>
      <c r="AN9" s="264"/>
      <c r="AO9" s="264"/>
      <c r="AP9" s="264"/>
      <c r="AQ9" s="264"/>
      <c r="AR9" s="264"/>
      <c r="AS9" s="264"/>
    </row>
    <row r="10" spans="1:45" ht="54" customHeight="1">
      <c r="A10" s="1539"/>
      <c r="B10" s="1922">
        <v>2</v>
      </c>
      <c r="C10" s="1928" t="s">
        <v>2123</v>
      </c>
      <c r="D10" s="1577"/>
      <c r="E10" s="1577"/>
      <c r="F10" s="1577"/>
      <c r="G10" s="1578"/>
      <c r="H10" s="1926" t="s">
        <v>79</v>
      </c>
      <c r="I10" s="527" t="s">
        <v>47</v>
      </c>
      <c r="J10" s="528">
        <v>0.8</v>
      </c>
      <c r="K10" s="528"/>
      <c r="L10" s="528">
        <v>0.02</v>
      </c>
      <c r="M10" s="528">
        <v>0.02</v>
      </c>
      <c r="N10" s="528">
        <v>0.02</v>
      </c>
      <c r="O10" s="528">
        <v>0.02</v>
      </c>
      <c r="P10" s="528">
        <v>0.02</v>
      </c>
      <c r="Q10" s="528">
        <v>0.02</v>
      </c>
      <c r="R10" s="528">
        <v>0.02</v>
      </c>
      <c r="S10" s="528">
        <v>0.02</v>
      </c>
      <c r="T10" s="528">
        <v>0.02</v>
      </c>
      <c r="U10" s="528">
        <v>0.02</v>
      </c>
      <c r="V10" s="529">
        <f t="shared" si="4"/>
        <v>1.0000000000000002</v>
      </c>
      <c r="W10" s="2029">
        <v>0.2</v>
      </c>
      <c r="X10" s="288">
        <f>V10*W10</f>
        <v>0.20000000000000007</v>
      </c>
      <c r="Y10" s="2024" t="s">
        <v>2125</v>
      </c>
      <c r="Z10" s="1577"/>
      <c r="AA10" s="1578"/>
      <c r="AB10" s="2024" t="s">
        <v>2126</v>
      </c>
      <c r="AC10" s="1577"/>
      <c r="AD10" s="1578"/>
      <c r="AE10" s="2024" t="s">
        <v>2127</v>
      </c>
      <c r="AF10" s="1577"/>
      <c r="AG10" s="1578"/>
      <c r="AH10" s="1922"/>
      <c r="AI10" s="1577"/>
      <c r="AJ10" s="1747"/>
      <c r="AK10" s="264"/>
      <c r="AL10" s="264"/>
      <c r="AM10" s="264"/>
      <c r="AN10" s="264"/>
      <c r="AO10" s="264"/>
      <c r="AP10" s="264"/>
      <c r="AQ10" s="264"/>
      <c r="AR10" s="264"/>
      <c r="AS10" s="264"/>
    </row>
    <row r="11" spans="1:45" ht="52.5" customHeight="1">
      <c r="A11" s="1539"/>
      <c r="B11" s="1557"/>
      <c r="C11" s="1557"/>
      <c r="D11" s="1579"/>
      <c r="E11" s="1579"/>
      <c r="F11" s="1579"/>
      <c r="G11" s="1580"/>
      <c r="H11" s="1930"/>
      <c r="I11" s="531" t="s">
        <v>48</v>
      </c>
      <c r="J11" s="536">
        <v>0.8</v>
      </c>
      <c r="K11" s="525"/>
      <c r="L11" s="533">
        <v>0.02</v>
      </c>
      <c r="M11" s="533">
        <v>0.02</v>
      </c>
      <c r="N11" s="533">
        <v>0.02</v>
      </c>
      <c r="O11" s="533">
        <v>0.02</v>
      </c>
      <c r="P11" s="533">
        <v>0.02</v>
      </c>
      <c r="Q11" s="533">
        <v>0.02</v>
      </c>
      <c r="R11" s="533">
        <v>0.02</v>
      </c>
      <c r="S11" s="525"/>
      <c r="T11" s="525"/>
      <c r="U11" s="525"/>
      <c r="V11" s="534">
        <f t="shared" si="4"/>
        <v>0.94000000000000017</v>
      </c>
      <c r="W11" s="2030"/>
      <c r="X11" s="296">
        <f>+V11*W10</f>
        <v>0.18800000000000006</v>
      </c>
      <c r="Y11" s="1557"/>
      <c r="Z11" s="1579"/>
      <c r="AA11" s="1580"/>
      <c r="AB11" s="1557"/>
      <c r="AC11" s="1579"/>
      <c r="AD11" s="1580"/>
      <c r="AE11" s="1557"/>
      <c r="AF11" s="1579"/>
      <c r="AG11" s="1580"/>
      <c r="AH11" s="1557"/>
      <c r="AI11" s="1579"/>
      <c r="AJ11" s="1923"/>
      <c r="AK11" s="264"/>
      <c r="AL11" s="264"/>
      <c r="AM11" s="264"/>
      <c r="AN11" s="264"/>
      <c r="AO11" s="264"/>
      <c r="AP11" s="264"/>
      <c r="AQ11" s="264"/>
      <c r="AR11" s="264"/>
      <c r="AS11" s="264"/>
    </row>
    <row r="12" spans="1:45" ht="47.25" customHeight="1">
      <c r="A12" s="1539"/>
      <c r="B12" s="1922">
        <v>3</v>
      </c>
      <c r="C12" s="1928" t="s">
        <v>2129</v>
      </c>
      <c r="D12" s="1577"/>
      <c r="E12" s="1577"/>
      <c r="F12" s="1577"/>
      <c r="G12" s="1578"/>
      <c r="H12" s="1926" t="s">
        <v>79</v>
      </c>
      <c r="I12" s="527" t="s">
        <v>47</v>
      </c>
      <c r="J12" s="528"/>
      <c r="K12" s="523"/>
      <c r="L12" s="523"/>
      <c r="M12" s="523"/>
      <c r="N12" s="523">
        <v>0.5</v>
      </c>
      <c r="O12" s="523">
        <v>0.2</v>
      </c>
      <c r="P12" s="523">
        <v>0.2</v>
      </c>
      <c r="Q12" s="523">
        <v>0.1</v>
      </c>
      <c r="R12" s="523"/>
      <c r="S12" s="523"/>
      <c r="T12" s="523"/>
      <c r="U12" s="523"/>
      <c r="V12" s="529">
        <f t="shared" si="4"/>
        <v>0.99999999999999989</v>
      </c>
      <c r="W12" s="2029">
        <v>0.1</v>
      </c>
      <c r="X12" s="288">
        <f>V12*W12</f>
        <v>9.9999999999999992E-2</v>
      </c>
      <c r="Y12" s="1922" t="s">
        <v>2131</v>
      </c>
      <c r="Z12" s="1577"/>
      <c r="AA12" s="1578"/>
      <c r="AB12" s="2024" t="s">
        <v>2132</v>
      </c>
      <c r="AC12" s="1577"/>
      <c r="AD12" s="1578"/>
      <c r="AE12" s="2024" t="s">
        <v>2133</v>
      </c>
      <c r="AF12" s="1577"/>
      <c r="AG12" s="1578"/>
      <c r="AH12" s="1922"/>
      <c r="AI12" s="1577"/>
      <c r="AJ12" s="1747"/>
      <c r="AK12" s="264"/>
      <c r="AL12" s="264"/>
      <c r="AM12" s="264"/>
      <c r="AN12" s="264"/>
      <c r="AO12" s="264"/>
      <c r="AP12" s="264"/>
      <c r="AQ12" s="264"/>
      <c r="AR12" s="264"/>
      <c r="AS12" s="264"/>
    </row>
    <row r="13" spans="1:45" ht="47.25" customHeight="1">
      <c r="A13" s="1539"/>
      <c r="B13" s="1557"/>
      <c r="C13" s="1557"/>
      <c r="D13" s="1579"/>
      <c r="E13" s="1579"/>
      <c r="F13" s="1579"/>
      <c r="G13" s="1580"/>
      <c r="H13" s="1930"/>
      <c r="I13" s="531" t="s">
        <v>48</v>
      </c>
      <c r="J13" s="532"/>
      <c r="K13" s="525"/>
      <c r="L13" s="525"/>
      <c r="M13" s="525"/>
      <c r="N13" s="533">
        <v>0.2</v>
      </c>
      <c r="O13" s="533">
        <v>0.2</v>
      </c>
      <c r="P13" s="533">
        <v>0.2</v>
      </c>
      <c r="Q13" s="533">
        <v>0.2</v>
      </c>
      <c r="R13" s="525"/>
      <c r="S13" s="525"/>
      <c r="T13" s="525"/>
      <c r="U13" s="525"/>
      <c r="V13" s="534">
        <f t="shared" si="4"/>
        <v>0.8</v>
      </c>
      <c r="W13" s="2030"/>
      <c r="X13" s="296">
        <f>+V13*W12</f>
        <v>8.0000000000000016E-2</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64.5" customHeight="1">
      <c r="A14" s="1539"/>
      <c r="B14" s="1922">
        <v>4</v>
      </c>
      <c r="C14" s="1928" t="s">
        <v>2136</v>
      </c>
      <c r="D14" s="1577"/>
      <c r="E14" s="1577"/>
      <c r="F14" s="1577"/>
      <c r="G14" s="1578"/>
      <c r="H14" s="1926" t="s">
        <v>79</v>
      </c>
      <c r="I14" s="527" t="s">
        <v>47</v>
      </c>
      <c r="J14" s="528"/>
      <c r="K14" s="523"/>
      <c r="L14" s="523"/>
      <c r="M14" s="523">
        <v>0.7</v>
      </c>
      <c r="N14" s="523">
        <v>0.3</v>
      </c>
      <c r="O14" s="523"/>
      <c r="P14" s="523"/>
      <c r="Q14" s="523"/>
      <c r="R14" s="523"/>
      <c r="S14" s="523"/>
      <c r="T14" s="523"/>
      <c r="U14" s="523"/>
      <c r="V14" s="529">
        <f t="shared" si="4"/>
        <v>1</v>
      </c>
      <c r="W14" s="2029">
        <v>0.1</v>
      </c>
      <c r="X14" s="288">
        <f>V14*W14</f>
        <v>0.1</v>
      </c>
      <c r="Y14" s="1922" t="s">
        <v>2141</v>
      </c>
      <c r="Z14" s="1577"/>
      <c r="AA14" s="1578"/>
      <c r="AB14" s="2024" t="s">
        <v>2142</v>
      </c>
      <c r="AC14" s="1577"/>
      <c r="AD14" s="1578"/>
      <c r="AE14" s="1922"/>
      <c r="AF14" s="1577"/>
      <c r="AG14" s="1578"/>
      <c r="AH14" s="1922"/>
      <c r="AI14" s="1577"/>
      <c r="AJ14" s="1747"/>
      <c r="AK14" s="264"/>
      <c r="AL14" s="264"/>
      <c r="AM14" s="264"/>
      <c r="AN14" s="264"/>
      <c r="AO14" s="264"/>
      <c r="AP14" s="264"/>
      <c r="AQ14" s="264"/>
      <c r="AR14" s="264"/>
      <c r="AS14" s="264"/>
    </row>
    <row r="15" spans="1:45" ht="64.5" customHeight="1">
      <c r="A15" s="1539"/>
      <c r="B15" s="1557"/>
      <c r="C15" s="1557"/>
      <c r="D15" s="1579"/>
      <c r="E15" s="1579"/>
      <c r="F15" s="1579"/>
      <c r="G15" s="1580"/>
      <c r="H15" s="1930"/>
      <c r="I15" s="531" t="s">
        <v>48</v>
      </c>
      <c r="J15" s="532"/>
      <c r="K15" s="525"/>
      <c r="L15" s="525"/>
      <c r="M15" s="533">
        <v>0.5</v>
      </c>
      <c r="N15" s="533">
        <v>0.1</v>
      </c>
      <c r="O15" s="525"/>
      <c r="P15" s="533">
        <v>0.1</v>
      </c>
      <c r="Q15" s="533">
        <v>0.2</v>
      </c>
      <c r="R15" s="525"/>
      <c r="S15" s="525"/>
      <c r="T15" s="525"/>
      <c r="U15" s="525"/>
      <c r="V15" s="534">
        <f t="shared" si="4"/>
        <v>0.89999999999999991</v>
      </c>
      <c r="W15" s="2030"/>
      <c r="X15" s="296">
        <f>+V15*W14</f>
        <v>0.09</v>
      </c>
      <c r="Y15" s="1557"/>
      <c r="Z15" s="1579"/>
      <c r="AA15" s="1580"/>
      <c r="AB15" s="1557"/>
      <c r="AC15" s="1579"/>
      <c r="AD15" s="1580"/>
      <c r="AE15" s="1557"/>
      <c r="AF15" s="1579"/>
      <c r="AG15" s="1580"/>
      <c r="AH15" s="1557"/>
      <c r="AI15" s="1579"/>
      <c r="AJ15" s="1923"/>
      <c r="AK15" s="264"/>
      <c r="AL15" s="264"/>
      <c r="AM15" s="264"/>
      <c r="AN15" s="264"/>
      <c r="AO15" s="264"/>
      <c r="AP15" s="264"/>
      <c r="AQ15" s="264"/>
      <c r="AR15" s="264"/>
      <c r="AS15" s="264"/>
    </row>
    <row r="16" spans="1:45" ht="12.75" hidden="1" customHeight="1">
      <c r="A16" s="1539"/>
      <c r="B16" s="1922">
        <v>5</v>
      </c>
      <c r="C16" s="1928"/>
      <c r="D16" s="1577"/>
      <c r="E16" s="1577"/>
      <c r="F16" s="1577"/>
      <c r="G16" s="1578"/>
      <c r="H16" s="1926" t="s">
        <v>79</v>
      </c>
      <c r="I16" s="527" t="s">
        <v>47</v>
      </c>
      <c r="J16" s="528"/>
      <c r="K16" s="523"/>
      <c r="L16" s="523"/>
      <c r="M16" s="523"/>
      <c r="N16" s="523"/>
      <c r="O16" s="523"/>
      <c r="P16" s="523"/>
      <c r="Q16" s="523"/>
      <c r="R16" s="523"/>
      <c r="S16" s="523"/>
      <c r="T16" s="523"/>
      <c r="U16" s="523"/>
      <c r="V16" s="529">
        <f t="shared" si="4"/>
        <v>0</v>
      </c>
      <c r="W16" s="2029"/>
      <c r="X16" s="288">
        <f>V16*W16</f>
        <v>0</v>
      </c>
      <c r="Y16" s="1922"/>
      <c r="Z16" s="1577"/>
      <c r="AA16" s="1578"/>
      <c r="AB16" s="1922"/>
      <c r="AC16" s="1577"/>
      <c r="AD16" s="1578"/>
      <c r="AE16" s="1922"/>
      <c r="AF16" s="1577"/>
      <c r="AG16" s="1578"/>
      <c r="AH16" s="1922"/>
      <c r="AI16" s="1577"/>
      <c r="AJ16" s="1747"/>
      <c r="AK16" s="264"/>
      <c r="AL16" s="264"/>
      <c r="AM16" s="264"/>
      <c r="AN16" s="264"/>
      <c r="AO16" s="264"/>
      <c r="AP16" s="264"/>
      <c r="AQ16" s="264"/>
      <c r="AR16" s="264"/>
      <c r="AS16" s="264"/>
    </row>
    <row r="17" spans="1:45" ht="12.75" hidden="1" customHeight="1">
      <c r="A17" s="1539"/>
      <c r="B17" s="1557"/>
      <c r="C17" s="1557"/>
      <c r="D17" s="1579"/>
      <c r="E17" s="1579"/>
      <c r="F17" s="1579"/>
      <c r="G17" s="1580"/>
      <c r="H17" s="1930"/>
      <c r="I17" s="531" t="s">
        <v>48</v>
      </c>
      <c r="J17" s="537"/>
      <c r="K17" s="539"/>
      <c r="L17" s="539"/>
      <c r="M17" s="539"/>
      <c r="N17" s="539"/>
      <c r="O17" s="539"/>
      <c r="P17" s="539"/>
      <c r="Q17" s="539"/>
      <c r="R17" s="539"/>
      <c r="S17" s="539"/>
      <c r="T17" s="539"/>
      <c r="U17" s="539"/>
      <c r="V17" s="540">
        <f t="shared" si="4"/>
        <v>0</v>
      </c>
      <c r="W17" s="2030"/>
      <c r="X17" s="296">
        <f>+V17*W16</f>
        <v>0</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12.75" hidden="1" customHeight="1">
      <c r="A18" s="1539"/>
      <c r="B18" s="1922">
        <v>6</v>
      </c>
      <c r="C18" s="2023"/>
      <c r="D18" s="1577"/>
      <c r="E18" s="1577"/>
      <c r="F18" s="1577"/>
      <c r="G18" s="1578"/>
      <c r="H18" s="1926" t="s">
        <v>79</v>
      </c>
      <c r="I18" s="527" t="s">
        <v>47</v>
      </c>
      <c r="J18" s="528"/>
      <c r="K18" s="523"/>
      <c r="L18" s="523"/>
      <c r="M18" s="523"/>
      <c r="N18" s="523"/>
      <c r="O18" s="523"/>
      <c r="P18" s="523"/>
      <c r="Q18" s="523"/>
      <c r="R18" s="523"/>
      <c r="S18" s="523"/>
      <c r="T18" s="523"/>
      <c r="U18" s="523"/>
      <c r="V18" s="529">
        <f t="shared" si="4"/>
        <v>0</v>
      </c>
      <c r="W18" s="2029"/>
      <c r="X18" s="288">
        <f>V18*W18</f>
        <v>0</v>
      </c>
      <c r="Y18" s="1922"/>
      <c r="Z18" s="1577"/>
      <c r="AA18" s="1578"/>
      <c r="AB18" s="1922"/>
      <c r="AC18" s="1577"/>
      <c r="AD18" s="1578"/>
      <c r="AE18" s="1922"/>
      <c r="AF18" s="1577"/>
      <c r="AG18" s="1578"/>
      <c r="AH18" s="1922"/>
      <c r="AI18" s="1577"/>
      <c r="AJ18" s="1747"/>
      <c r="AK18" s="264"/>
      <c r="AL18" s="264"/>
      <c r="AM18" s="264"/>
      <c r="AN18" s="264"/>
      <c r="AO18" s="264"/>
      <c r="AP18" s="264"/>
      <c r="AQ18" s="264"/>
      <c r="AR18" s="264"/>
      <c r="AS18" s="264"/>
    </row>
    <row r="19" spans="1:45" ht="12.75" hidden="1" customHeight="1">
      <c r="A19" s="1539"/>
      <c r="B19" s="1557"/>
      <c r="C19" s="1557"/>
      <c r="D19" s="1579"/>
      <c r="E19" s="1579"/>
      <c r="F19" s="1579"/>
      <c r="G19" s="1580"/>
      <c r="H19" s="1930"/>
      <c r="I19" s="531" t="s">
        <v>48</v>
      </c>
      <c r="J19" s="537"/>
      <c r="K19" s="539"/>
      <c r="L19" s="539"/>
      <c r="M19" s="539"/>
      <c r="N19" s="539"/>
      <c r="O19" s="539"/>
      <c r="P19" s="539"/>
      <c r="Q19" s="539"/>
      <c r="R19" s="539"/>
      <c r="S19" s="539"/>
      <c r="T19" s="539"/>
      <c r="U19" s="539"/>
      <c r="V19" s="540">
        <f t="shared" si="4"/>
        <v>0</v>
      </c>
      <c r="W19" s="2030"/>
      <c r="X19" s="296">
        <f>+V19*W18</f>
        <v>0</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12.75" hidden="1" customHeight="1">
      <c r="A20" s="1539"/>
      <c r="B20" s="1922">
        <v>7</v>
      </c>
      <c r="C20" s="2023"/>
      <c r="D20" s="1577"/>
      <c r="E20" s="1577"/>
      <c r="F20" s="1577"/>
      <c r="G20" s="1578"/>
      <c r="H20" s="1926" t="s">
        <v>79</v>
      </c>
      <c r="I20" s="527" t="s">
        <v>47</v>
      </c>
      <c r="J20" s="528"/>
      <c r="K20" s="523"/>
      <c r="L20" s="523"/>
      <c r="M20" s="523"/>
      <c r="N20" s="523"/>
      <c r="O20" s="523"/>
      <c r="P20" s="523"/>
      <c r="Q20" s="523"/>
      <c r="R20" s="523"/>
      <c r="S20" s="523"/>
      <c r="T20" s="523"/>
      <c r="U20" s="523"/>
      <c r="V20" s="529">
        <f t="shared" si="4"/>
        <v>0</v>
      </c>
      <c r="W20" s="2029"/>
      <c r="X20" s="288">
        <f>V20*W20</f>
        <v>0</v>
      </c>
      <c r="Y20" s="1922"/>
      <c r="Z20" s="1577"/>
      <c r="AA20" s="1578"/>
      <c r="AB20" s="1922"/>
      <c r="AC20" s="1577"/>
      <c r="AD20" s="1578"/>
      <c r="AE20" s="1922"/>
      <c r="AF20" s="1577"/>
      <c r="AG20" s="1578"/>
      <c r="AH20" s="1922"/>
      <c r="AI20" s="1577"/>
      <c r="AJ20" s="1747"/>
      <c r="AK20" s="264"/>
      <c r="AL20" s="264"/>
      <c r="AM20" s="264"/>
      <c r="AN20" s="264"/>
      <c r="AO20" s="264"/>
      <c r="AP20" s="264"/>
      <c r="AQ20" s="264"/>
      <c r="AR20" s="264"/>
      <c r="AS20" s="264"/>
    </row>
    <row r="21" spans="1:45" ht="12.75" hidden="1" customHeight="1">
      <c r="A21" s="1539"/>
      <c r="B21" s="1557"/>
      <c r="C21" s="1557"/>
      <c r="D21" s="1579"/>
      <c r="E21" s="1579"/>
      <c r="F21" s="1579"/>
      <c r="G21" s="1580"/>
      <c r="H21" s="1930"/>
      <c r="I21" s="531" t="s">
        <v>48</v>
      </c>
      <c r="J21" s="537"/>
      <c r="K21" s="539"/>
      <c r="L21" s="539"/>
      <c r="M21" s="539"/>
      <c r="N21" s="539"/>
      <c r="O21" s="539"/>
      <c r="P21" s="539"/>
      <c r="Q21" s="539"/>
      <c r="R21" s="539"/>
      <c r="S21" s="539"/>
      <c r="T21" s="539"/>
      <c r="U21" s="539"/>
      <c r="V21" s="540">
        <f t="shared" si="4"/>
        <v>0</v>
      </c>
      <c r="W21" s="2030"/>
      <c r="X21" s="296">
        <f>+V21*W20</f>
        <v>0</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2.75" customHeight="1">
      <c r="A22" s="1539"/>
      <c r="B22" s="1944" t="s">
        <v>85</v>
      </c>
      <c r="C22" s="1577"/>
      <c r="D22" s="1577"/>
      <c r="E22" s="1577"/>
      <c r="F22" s="1577"/>
      <c r="G22" s="1578"/>
      <c r="H22" s="2033" t="s">
        <v>79</v>
      </c>
      <c r="I22" s="541" t="s">
        <v>47</v>
      </c>
      <c r="J22" s="542">
        <f t="shared" ref="J22:U22" si="5">+J8*$W8+J10*$W10+J12*$W12+J14*$W14+J16*$W16+J18*$W18+J20*$W20</f>
        <v>0.64</v>
      </c>
      <c r="K22" s="542">
        <f t="shared" si="5"/>
        <v>0</v>
      </c>
      <c r="L22" s="542">
        <f t="shared" si="5"/>
        <v>1.6E-2</v>
      </c>
      <c r="M22" s="542">
        <f t="shared" si="5"/>
        <v>8.5999999999999993E-2</v>
      </c>
      <c r="N22" s="542">
        <f t="shared" si="5"/>
        <v>9.6000000000000002E-2</v>
      </c>
      <c r="O22" s="542">
        <f t="shared" si="5"/>
        <v>3.6000000000000004E-2</v>
      </c>
      <c r="P22" s="542">
        <f t="shared" si="5"/>
        <v>3.6000000000000004E-2</v>
      </c>
      <c r="Q22" s="542">
        <f t="shared" si="5"/>
        <v>2.6000000000000002E-2</v>
      </c>
      <c r="R22" s="542">
        <f t="shared" si="5"/>
        <v>1.6E-2</v>
      </c>
      <c r="S22" s="542">
        <f t="shared" si="5"/>
        <v>1.6E-2</v>
      </c>
      <c r="T22" s="542">
        <f t="shared" si="5"/>
        <v>1.6E-2</v>
      </c>
      <c r="U22" s="542">
        <f t="shared" si="5"/>
        <v>1.6E-2</v>
      </c>
      <c r="V22" s="529">
        <f t="shared" si="4"/>
        <v>1</v>
      </c>
      <c r="W22" s="2039">
        <f>SUM(W8:W21)</f>
        <v>1</v>
      </c>
      <c r="X22" s="288">
        <f>V22*W22</f>
        <v>1</v>
      </c>
      <c r="Y22" s="1924"/>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5.75" customHeight="1">
      <c r="A23" s="1540"/>
      <c r="B23" s="1537"/>
      <c r="C23" s="1550"/>
      <c r="D23" s="1550"/>
      <c r="E23" s="1550"/>
      <c r="F23" s="1550"/>
      <c r="G23" s="1551"/>
      <c r="H23" s="2038"/>
      <c r="I23" s="556" t="s">
        <v>48</v>
      </c>
      <c r="J23" s="557">
        <f t="shared" ref="J23:U23" si="6">+J9*$W8+J11*$W10+J13*$W12+J15*$W14+J17*$W16+J19*$W18+J21*$W20</f>
        <v>0.64</v>
      </c>
      <c r="K23" s="557">
        <f t="shared" si="6"/>
        <v>0</v>
      </c>
      <c r="L23" s="557">
        <f t="shared" si="6"/>
        <v>1.6E-2</v>
      </c>
      <c r="M23" s="557">
        <f t="shared" si="6"/>
        <v>6.6000000000000003E-2</v>
      </c>
      <c r="N23" s="557">
        <f t="shared" si="6"/>
        <v>4.6000000000000006E-2</v>
      </c>
      <c r="O23" s="557">
        <f t="shared" si="6"/>
        <v>3.6000000000000004E-2</v>
      </c>
      <c r="P23" s="557">
        <f t="shared" si="6"/>
        <v>4.6000000000000006E-2</v>
      </c>
      <c r="Q23" s="557">
        <f t="shared" si="6"/>
        <v>5.6000000000000008E-2</v>
      </c>
      <c r="R23" s="557">
        <f t="shared" si="6"/>
        <v>1.6E-2</v>
      </c>
      <c r="S23" s="557">
        <f t="shared" si="6"/>
        <v>0</v>
      </c>
      <c r="T23" s="557">
        <f t="shared" si="6"/>
        <v>0</v>
      </c>
      <c r="U23" s="557">
        <f t="shared" si="6"/>
        <v>0</v>
      </c>
      <c r="V23" s="559">
        <f t="shared" si="4"/>
        <v>0.92200000000000015</v>
      </c>
      <c r="W23" s="2040"/>
      <c r="X23" s="560">
        <f>+V23*W22</f>
        <v>0.92200000000000015</v>
      </c>
      <c r="Y23" s="1537"/>
      <c r="Z23" s="1550"/>
      <c r="AA23" s="1551"/>
      <c r="AB23" s="1537"/>
      <c r="AC23" s="1550"/>
      <c r="AD23" s="1551"/>
      <c r="AE23" s="1537"/>
      <c r="AF23" s="1550"/>
      <c r="AG23" s="1551"/>
      <c r="AH23" s="1537"/>
      <c r="AI23" s="1550"/>
      <c r="AJ23" s="1721"/>
      <c r="AK23" s="264"/>
      <c r="AL23" s="264"/>
      <c r="AM23" s="264"/>
      <c r="AN23" s="264"/>
      <c r="AO23" s="264"/>
      <c r="AP23" s="264"/>
      <c r="AQ23" s="264"/>
      <c r="AR23" s="264"/>
      <c r="AS23" s="264"/>
    </row>
    <row r="24" spans="1:45" ht="12.75" customHeight="1">
      <c r="A24" s="1967" t="s">
        <v>106</v>
      </c>
      <c r="B24" s="1555"/>
      <c r="C24" s="261" t="s">
        <v>107</v>
      </c>
      <c r="D24" s="261" t="s">
        <v>108</v>
      </c>
      <c r="E24" s="261" t="s">
        <v>28</v>
      </c>
      <c r="F24" s="261" t="s">
        <v>109</v>
      </c>
      <c r="G24" s="256" t="s">
        <v>110</v>
      </c>
      <c r="H24" s="1935" t="s">
        <v>111</v>
      </c>
      <c r="I24" s="1937"/>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1935" t="s">
        <v>112</v>
      </c>
      <c r="Z24" s="1936"/>
      <c r="AA24" s="1937"/>
      <c r="AB24" s="1935" t="s">
        <v>116</v>
      </c>
      <c r="AC24" s="1936"/>
      <c r="AD24" s="1937"/>
      <c r="AE24" s="1935" t="s">
        <v>120</v>
      </c>
      <c r="AF24" s="1936"/>
      <c r="AG24" s="1937"/>
      <c r="AH24" s="1935" t="s">
        <v>740</v>
      </c>
      <c r="AI24" s="1936"/>
      <c r="AJ24" s="1954"/>
      <c r="AK24" s="264"/>
      <c r="AL24" s="264"/>
      <c r="AM24" s="264"/>
      <c r="AN24" s="264"/>
      <c r="AO24" s="264"/>
      <c r="AP24" s="264"/>
      <c r="AQ24" s="264"/>
      <c r="AR24" s="264"/>
      <c r="AS24" s="264"/>
    </row>
    <row r="25" spans="1:45" ht="34.5" customHeight="1">
      <c r="A25" s="1733"/>
      <c r="B25" s="1548"/>
      <c r="C25" s="2052" t="s">
        <v>2111</v>
      </c>
      <c r="D25" s="2049" t="s">
        <v>252</v>
      </c>
      <c r="E25" s="2049" t="s">
        <v>919</v>
      </c>
      <c r="F25" s="2049" t="s">
        <v>2169</v>
      </c>
      <c r="G25" s="2156" t="s">
        <v>254</v>
      </c>
      <c r="H25" s="2044" t="s">
        <v>47</v>
      </c>
      <c r="I25" s="2028"/>
      <c r="J25" s="523">
        <f t="shared" ref="J25:U25" si="7">J42</f>
        <v>1.6E-2</v>
      </c>
      <c r="K25" s="523">
        <f t="shared" si="7"/>
        <v>1.6E-2</v>
      </c>
      <c r="L25" s="523">
        <f t="shared" si="7"/>
        <v>6.6000000000000003E-2</v>
      </c>
      <c r="M25" s="523">
        <f t="shared" si="7"/>
        <v>0.246</v>
      </c>
      <c r="N25" s="523">
        <f t="shared" si="7"/>
        <v>0.36599999999999999</v>
      </c>
      <c r="O25" s="523">
        <f t="shared" si="7"/>
        <v>0.186</v>
      </c>
      <c r="P25" s="523">
        <f t="shared" si="7"/>
        <v>1.6E-2</v>
      </c>
      <c r="Q25" s="523">
        <f t="shared" si="7"/>
        <v>1.6E-2</v>
      </c>
      <c r="R25" s="523">
        <f t="shared" si="7"/>
        <v>1.6E-2</v>
      </c>
      <c r="S25" s="523">
        <f t="shared" si="7"/>
        <v>1.6E-2</v>
      </c>
      <c r="T25" s="523">
        <f t="shared" si="7"/>
        <v>2.0000000000000004E-2</v>
      </c>
      <c r="U25" s="523">
        <f t="shared" si="7"/>
        <v>2.0000000000000004E-2</v>
      </c>
      <c r="V25" s="524">
        <f t="shared" ref="V25:V26" si="8">SUM(J25:U25)</f>
        <v>1</v>
      </c>
      <c r="W25" s="1964">
        <v>0.3</v>
      </c>
      <c r="X25" s="524">
        <f>+(V25/V25)*W25</f>
        <v>0.3</v>
      </c>
      <c r="Y25" s="1956"/>
      <c r="Z25" s="1577"/>
      <c r="AA25" s="1578"/>
      <c r="AB25" s="1956" t="s">
        <v>2173</v>
      </c>
      <c r="AC25" s="1577"/>
      <c r="AD25" s="1578"/>
      <c r="AE25" s="1956" t="s">
        <v>2174</v>
      </c>
      <c r="AF25" s="1577"/>
      <c r="AG25" s="1578"/>
      <c r="AH25" s="1956"/>
      <c r="AI25" s="1577"/>
      <c r="AJ25" s="1747"/>
      <c r="AK25" s="264"/>
      <c r="AL25" s="264"/>
      <c r="AM25" s="264"/>
      <c r="AN25" s="264"/>
      <c r="AO25" s="264"/>
      <c r="AP25" s="264"/>
      <c r="AQ25" s="264"/>
      <c r="AR25" s="264"/>
      <c r="AS25" s="264"/>
    </row>
    <row r="26" spans="1:45" ht="34.5" customHeight="1">
      <c r="A26" s="1972"/>
      <c r="B26" s="1973"/>
      <c r="C26" s="2053"/>
      <c r="D26" s="2050"/>
      <c r="E26" s="2050"/>
      <c r="F26" s="2050"/>
      <c r="G26" s="1548"/>
      <c r="H26" s="2047" t="s">
        <v>78</v>
      </c>
      <c r="I26" s="2048"/>
      <c r="J26" s="849">
        <f t="shared" ref="J26:U26" si="9">J43</f>
        <v>1.6E-2</v>
      </c>
      <c r="K26" s="849">
        <f t="shared" si="9"/>
        <v>1.6E-2</v>
      </c>
      <c r="L26" s="849">
        <f t="shared" si="9"/>
        <v>6.6000000000000003E-2</v>
      </c>
      <c r="M26" s="849">
        <f t="shared" si="9"/>
        <v>0.14600000000000002</v>
      </c>
      <c r="N26" s="849">
        <f t="shared" si="9"/>
        <v>6.5000000000000002E-2</v>
      </c>
      <c r="O26" s="849">
        <f t="shared" si="9"/>
        <v>5.5E-2</v>
      </c>
      <c r="P26" s="849">
        <f t="shared" si="9"/>
        <v>0.20600000000000002</v>
      </c>
      <c r="Q26" s="849">
        <f t="shared" si="9"/>
        <v>3.8000000000000006E-2</v>
      </c>
      <c r="R26" s="849">
        <f t="shared" si="9"/>
        <v>0.12200000000000001</v>
      </c>
      <c r="S26" s="849">
        <f t="shared" si="9"/>
        <v>0</v>
      </c>
      <c r="T26" s="849">
        <f t="shared" si="9"/>
        <v>0</v>
      </c>
      <c r="U26" s="849">
        <f t="shared" si="9"/>
        <v>0</v>
      </c>
      <c r="V26" s="526">
        <f t="shared" si="8"/>
        <v>0.73000000000000009</v>
      </c>
      <c r="W26" s="1558"/>
      <c r="X26" s="524">
        <f>+V26/V25*W25</f>
        <v>0.21900000000000003</v>
      </c>
      <c r="Y26" s="1536"/>
      <c r="Z26" s="1547"/>
      <c r="AA26" s="1548"/>
      <c r="AB26" s="1536"/>
      <c r="AC26" s="1547"/>
      <c r="AD26" s="1548"/>
      <c r="AE26" s="1536"/>
      <c r="AF26" s="1547"/>
      <c r="AG26" s="1548"/>
      <c r="AH26" s="1536"/>
      <c r="AI26" s="1547"/>
      <c r="AJ26" s="1720"/>
      <c r="AK26" s="264"/>
      <c r="AL26" s="264"/>
      <c r="AM26" s="264"/>
      <c r="AN26" s="264"/>
      <c r="AO26" s="264"/>
      <c r="AP26" s="264"/>
      <c r="AQ26" s="264"/>
      <c r="AR26" s="264"/>
      <c r="AS26" s="264"/>
    </row>
    <row r="27" spans="1:45" ht="13.5" customHeight="1">
      <c r="A27" s="1966" t="s">
        <v>2178</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3"/>
      <c r="AK27" s="264"/>
      <c r="AL27" s="264"/>
      <c r="AM27" s="264"/>
      <c r="AN27" s="264"/>
      <c r="AO27" s="264"/>
      <c r="AP27" s="264"/>
      <c r="AQ27" s="264"/>
      <c r="AR27" s="264"/>
      <c r="AS27" s="264"/>
    </row>
    <row r="28" spans="1:45" ht="24" customHeight="1">
      <c r="A28" s="1539"/>
      <c r="B28" s="2069">
        <v>1</v>
      </c>
      <c r="C28" s="1928" t="s">
        <v>2183</v>
      </c>
      <c r="D28" s="1577"/>
      <c r="E28" s="1577"/>
      <c r="F28" s="1577"/>
      <c r="G28" s="1578"/>
      <c r="H28" s="1926" t="s">
        <v>79</v>
      </c>
      <c r="I28" s="527" t="s">
        <v>47</v>
      </c>
      <c r="J28" s="528"/>
      <c r="K28" s="523"/>
      <c r="L28" s="523"/>
      <c r="M28" s="523">
        <v>0.3</v>
      </c>
      <c r="N28" s="523">
        <v>0.5</v>
      </c>
      <c r="O28" s="523">
        <v>0.2</v>
      </c>
      <c r="P28" s="523"/>
      <c r="Q28" s="523"/>
      <c r="R28" s="523"/>
      <c r="S28" s="523"/>
      <c r="T28" s="523"/>
      <c r="U28" s="523"/>
      <c r="V28" s="641">
        <f t="shared" ref="V28:V43" si="10">SUM(J28:U28)</f>
        <v>1</v>
      </c>
      <c r="W28" s="2075">
        <v>0.6</v>
      </c>
      <c r="X28" s="642">
        <f>V28*W28</f>
        <v>0.6</v>
      </c>
      <c r="Y28" s="2069"/>
      <c r="Z28" s="1547"/>
      <c r="AA28" s="1548"/>
      <c r="AB28" s="2024" t="s">
        <v>2185</v>
      </c>
      <c r="AC28" s="1577"/>
      <c r="AD28" s="1578"/>
      <c r="AE28" s="2024" t="s">
        <v>2186</v>
      </c>
      <c r="AF28" s="1577"/>
      <c r="AG28" s="1578"/>
      <c r="AH28" s="2069"/>
      <c r="AI28" s="1547"/>
      <c r="AJ28" s="1720"/>
      <c r="AK28" s="264"/>
      <c r="AL28" s="264"/>
      <c r="AM28" s="264"/>
      <c r="AN28" s="264"/>
      <c r="AO28" s="264"/>
      <c r="AP28" s="264"/>
      <c r="AQ28" s="264"/>
      <c r="AR28" s="264"/>
      <c r="AS28" s="264"/>
    </row>
    <row r="29" spans="1:45" ht="24" customHeight="1">
      <c r="A29" s="1539"/>
      <c r="B29" s="1557"/>
      <c r="C29" s="1557"/>
      <c r="D29" s="1579"/>
      <c r="E29" s="1579"/>
      <c r="F29" s="1579"/>
      <c r="G29" s="1580"/>
      <c r="H29" s="1930"/>
      <c r="I29" s="531" t="s">
        <v>48</v>
      </c>
      <c r="J29" s="532"/>
      <c r="K29" s="525"/>
      <c r="L29" s="525"/>
      <c r="M29" s="533">
        <v>0.15</v>
      </c>
      <c r="N29" s="533">
        <v>1.4999999999999999E-2</v>
      </c>
      <c r="O29" s="533">
        <v>1.4999999999999999E-2</v>
      </c>
      <c r="P29" s="533">
        <v>0.3</v>
      </c>
      <c r="Q29" s="533">
        <v>0.02</v>
      </c>
      <c r="R29" s="533">
        <v>0.16</v>
      </c>
      <c r="S29" s="525"/>
      <c r="T29" s="525"/>
      <c r="U29" s="525"/>
      <c r="V29" s="534">
        <f t="shared" si="10"/>
        <v>0.66</v>
      </c>
      <c r="W29" s="2030"/>
      <c r="X29" s="296">
        <f>+V29*W28</f>
        <v>0.39600000000000002</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42" customHeight="1">
      <c r="A30" s="1539"/>
      <c r="B30" s="1922">
        <v>2</v>
      </c>
      <c r="C30" s="1928" t="s">
        <v>2188</v>
      </c>
      <c r="D30" s="1577"/>
      <c r="E30" s="1577"/>
      <c r="F30" s="1577"/>
      <c r="G30" s="1578"/>
      <c r="H30" s="1926" t="s">
        <v>79</v>
      </c>
      <c r="I30" s="527" t="s">
        <v>47</v>
      </c>
      <c r="J30" s="528"/>
      <c r="K30" s="528"/>
      <c r="L30" s="528">
        <v>0.25</v>
      </c>
      <c r="M30" s="528">
        <v>0.25</v>
      </c>
      <c r="N30" s="528">
        <v>0.25</v>
      </c>
      <c r="O30" s="528">
        <v>0.25</v>
      </c>
      <c r="P30" s="528"/>
      <c r="Q30" s="528"/>
      <c r="R30" s="528"/>
      <c r="S30" s="528"/>
      <c r="T30" s="528"/>
      <c r="U30" s="528"/>
      <c r="V30" s="529">
        <f t="shared" si="10"/>
        <v>1</v>
      </c>
      <c r="W30" s="2029">
        <v>0.2</v>
      </c>
      <c r="X30" s="288">
        <f>V30*W30</f>
        <v>0.2</v>
      </c>
      <c r="Y30" s="2024" t="s">
        <v>2189</v>
      </c>
      <c r="Z30" s="1577"/>
      <c r="AA30" s="1578"/>
      <c r="AB30" s="2024" t="s">
        <v>2191</v>
      </c>
      <c r="AC30" s="1577"/>
      <c r="AD30" s="1578"/>
      <c r="AE30" s="2024" t="s">
        <v>2192</v>
      </c>
      <c r="AF30" s="1577"/>
      <c r="AG30" s="1578"/>
      <c r="AH30" s="1922"/>
      <c r="AI30" s="1577"/>
      <c r="AJ30" s="1747"/>
      <c r="AK30" s="264"/>
      <c r="AL30" s="264"/>
      <c r="AM30" s="264"/>
      <c r="AN30" s="264"/>
      <c r="AO30" s="264"/>
      <c r="AP30" s="264"/>
      <c r="AQ30" s="264"/>
      <c r="AR30" s="264"/>
      <c r="AS30" s="264"/>
    </row>
    <row r="31" spans="1:45" ht="42" customHeight="1">
      <c r="A31" s="1539"/>
      <c r="B31" s="1557"/>
      <c r="C31" s="1557"/>
      <c r="D31" s="1579"/>
      <c r="E31" s="1579"/>
      <c r="F31" s="1579"/>
      <c r="G31" s="1580"/>
      <c r="H31" s="1930"/>
      <c r="I31" s="531" t="s">
        <v>48</v>
      </c>
      <c r="J31" s="532"/>
      <c r="K31" s="525"/>
      <c r="L31" s="533">
        <v>0.25</v>
      </c>
      <c r="M31" s="533">
        <v>0.2</v>
      </c>
      <c r="N31" s="533">
        <v>0.2</v>
      </c>
      <c r="O31" s="533">
        <v>0.15</v>
      </c>
      <c r="P31" s="533">
        <v>0.05</v>
      </c>
      <c r="Q31" s="533">
        <v>0.05</v>
      </c>
      <c r="R31" s="533">
        <v>0.05</v>
      </c>
      <c r="S31" s="525"/>
      <c r="T31" s="525"/>
      <c r="U31" s="525"/>
      <c r="V31" s="534">
        <f t="shared" si="10"/>
        <v>0.95000000000000018</v>
      </c>
      <c r="W31" s="2030"/>
      <c r="X31" s="296">
        <f>+V31*W30</f>
        <v>0.19000000000000006</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24" customHeight="1">
      <c r="A32" s="1539"/>
      <c r="B32" s="1922">
        <v>3</v>
      </c>
      <c r="C32" s="1928" t="s">
        <v>2195</v>
      </c>
      <c r="D32" s="1577"/>
      <c r="E32" s="1577"/>
      <c r="F32" s="1577"/>
      <c r="G32" s="1578"/>
      <c r="H32" s="1926" t="s">
        <v>79</v>
      </c>
      <c r="I32" s="527" t="s">
        <v>47</v>
      </c>
      <c r="J32" s="528">
        <v>0.08</v>
      </c>
      <c r="K32" s="528">
        <v>0.08</v>
      </c>
      <c r="L32" s="528">
        <v>0.08</v>
      </c>
      <c r="M32" s="528">
        <v>0.08</v>
      </c>
      <c r="N32" s="528">
        <v>0.08</v>
      </c>
      <c r="O32" s="528">
        <v>0.08</v>
      </c>
      <c r="P32" s="528">
        <v>0.08</v>
      </c>
      <c r="Q32" s="528">
        <v>0.08</v>
      </c>
      <c r="R32" s="528">
        <v>0.08</v>
      </c>
      <c r="S32" s="528">
        <v>0.08</v>
      </c>
      <c r="T32" s="528">
        <v>0.1</v>
      </c>
      <c r="U32" s="528">
        <v>0.1</v>
      </c>
      <c r="V32" s="529">
        <f t="shared" si="10"/>
        <v>0.99999999999999989</v>
      </c>
      <c r="W32" s="2029">
        <v>0.2</v>
      </c>
      <c r="X32" s="288">
        <f>V32*W32</f>
        <v>0.19999999999999998</v>
      </c>
      <c r="Y32" s="2024" t="s">
        <v>2196</v>
      </c>
      <c r="Z32" s="1577"/>
      <c r="AA32" s="1578"/>
      <c r="AB32" s="2024" t="s">
        <v>2196</v>
      </c>
      <c r="AC32" s="1577"/>
      <c r="AD32" s="1578"/>
      <c r="AE32" s="2024" t="s">
        <v>2196</v>
      </c>
      <c r="AF32" s="1577"/>
      <c r="AG32" s="1578"/>
      <c r="AH32" s="1922"/>
      <c r="AI32" s="1577"/>
      <c r="AJ32" s="1747"/>
      <c r="AK32" s="264"/>
      <c r="AL32" s="264"/>
      <c r="AM32" s="264"/>
      <c r="AN32" s="264"/>
      <c r="AO32" s="264"/>
      <c r="AP32" s="264"/>
      <c r="AQ32" s="264"/>
      <c r="AR32" s="264"/>
      <c r="AS32" s="264"/>
    </row>
    <row r="33" spans="1:45" ht="24" customHeight="1">
      <c r="A33" s="1539"/>
      <c r="B33" s="1557"/>
      <c r="C33" s="1557"/>
      <c r="D33" s="1579"/>
      <c r="E33" s="1579"/>
      <c r="F33" s="1579"/>
      <c r="G33" s="1580"/>
      <c r="H33" s="1930"/>
      <c r="I33" s="531" t="s">
        <v>48</v>
      </c>
      <c r="J33" s="536">
        <v>0.08</v>
      </c>
      <c r="K33" s="533">
        <v>0.08</v>
      </c>
      <c r="L33" s="533">
        <v>0.08</v>
      </c>
      <c r="M33" s="533">
        <v>0.08</v>
      </c>
      <c r="N33" s="533">
        <v>0.08</v>
      </c>
      <c r="O33" s="533">
        <v>0.08</v>
      </c>
      <c r="P33" s="533">
        <v>0.08</v>
      </c>
      <c r="Q33" s="533">
        <v>0.08</v>
      </c>
      <c r="R33" s="533">
        <v>0.08</v>
      </c>
      <c r="S33" s="525"/>
      <c r="T33" s="525"/>
      <c r="U33" s="525"/>
      <c r="V33" s="534">
        <f t="shared" si="10"/>
        <v>0.72</v>
      </c>
      <c r="W33" s="2030"/>
      <c r="X33" s="296">
        <f>+V33*W32</f>
        <v>0.14399999999999999</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12.75" hidden="1" customHeight="1">
      <c r="A34" s="1539"/>
      <c r="B34" s="1922">
        <v>4</v>
      </c>
      <c r="C34" s="2023"/>
      <c r="D34" s="1577"/>
      <c r="E34" s="1577"/>
      <c r="F34" s="1577"/>
      <c r="G34" s="1578"/>
      <c r="H34" s="1926" t="s">
        <v>79</v>
      </c>
      <c r="I34" s="527" t="s">
        <v>47</v>
      </c>
      <c r="J34" s="528"/>
      <c r="K34" s="523"/>
      <c r="L34" s="523"/>
      <c r="M34" s="523"/>
      <c r="N34" s="523"/>
      <c r="O34" s="523"/>
      <c r="P34" s="523"/>
      <c r="Q34" s="523"/>
      <c r="R34" s="523"/>
      <c r="S34" s="523"/>
      <c r="T34" s="523"/>
      <c r="U34" s="523"/>
      <c r="V34" s="529">
        <f t="shared" si="10"/>
        <v>0</v>
      </c>
      <c r="W34" s="2029"/>
      <c r="X34" s="288">
        <f>V34*W34</f>
        <v>0</v>
      </c>
      <c r="Y34" s="1922"/>
      <c r="Z34" s="1577"/>
      <c r="AA34" s="1578"/>
      <c r="AB34" s="1922"/>
      <c r="AC34" s="1577"/>
      <c r="AD34" s="1578"/>
      <c r="AE34" s="1922"/>
      <c r="AF34" s="1577"/>
      <c r="AG34" s="1578"/>
      <c r="AH34" s="1922"/>
      <c r="AI34" s="1577"/>
      <c r="AJ34" s="1747"/>
      <c r="AK34" s="264"/>
      <c r="AL34" s="264"/>
      <c r="AM34" s="264"/>
      <c r="AN34" s="264"/>
      <c r="AO34" s="264"/>
      <c r="AP34" s="264"/>
      <c r="AQ34" s="264"/>
      <c r="AR34" s="264"/>
      <c r="AS34" s="264"/>
    </row>
    <row r="35" spans="1:45" ht="12.75" hidden="1" customHeight="1">
      <c r="A35" s="1539"/>
      <c r="B35" s="1557"/>
      <c r="C35" s="1557"/>
      <c r="D35" s="1579"/>
      <c r="E35" s="1579"/>
      <c r="F35" s="1579"/>
      <c r="G35" s="1580"/>
      <c r="H35" s="1930"/>
      <c r="I35" s="531" t="s">
        <v>48</v>
      </c>
      <c r="J35" s="537"/>
      <c r="K35" s="539"/>
      <c r="L35" s="539"/>
      <c r="M35" s="539"/>
      <c r="N35" s="539"/>
      <c r="O35" s="539"/>
      <c r="P35" s="539"/>
      <c r="Q35" s="539"/>
      <c r="R35" s="539"/>
      <c r="S35" s="539"/>
      <c r="T35" s="539"/>
      <c r="U35" s="539"/>
      <c r="V35" s="540">
        <f t="shared" si="10"/>
        <v>0</v>
      </c>
      <c r="W35" s="2030"/>
      <c r="X35" s="296">
        <f>+V35*W34</f>
        <v>0</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12.75" hidden="1" customHeight="1">
      <c r="A36" s="1539"/>
      <c r="B36" s="1922">
        <v>5</v>
      </c>
      <c r="C36" s="2023"/>
      <c r="D36" s="1577"/>
      <c r="E36" s="1577"/>
      <c r="F36" s="1577"/>
      <c r="G36" s="1578"/>
      <c r="H36" s="1926" t="s">
        <v>79</v>
      </c>
      <c r="I36" s="527" t="s">
        <v>47</v>
      </c>
      <c r="J36" s="528"/>
      <c r="K36" s="523"/>
      <c r="L36" s="523"/>
      <c r="M36" s="523"/>
      <c r="N36" s="523"/>
      <c r="O36" s="523"/>
      <c r="P36" s="523"/>
      <c r="Q36" s="523"/>
      <c r="R36" s="523"/>
      <c r="S36" s="523"/>
      <c r="T36" s="523"/>
      <c r="U36" s="523"/>
      <c r="V36" s="529">
        <f t="shared" si="10"/>
        <v>0</v>
      </c>
      <c r="W36" s="2029"/>
      <c r="X36" s="288">
        <f>V36*W36</f>
        <v>0</v>
      </c>
      <c r="Y36" s="1922"/>
      <c r="Z36" s="1577"/>
      <c r="AA36" s="1578"/>
      <c r="AB36" s="1922"/>
      <c r="AC36" s="1577"/>
      <c r="AD36" s="1578"/>
      <c r="AE36" s="1922"/>
      <c r="AF36" s="1577"/>
      <c r="AG36" s="1578"/>
      <c r="AH36" s="1922"/>
      <c r="AI36" s="1577"/>
      <c r="AJ36" s="1747"/>
      <c r="AK36" s="264"/>
      <c r="AL36" s="264"/>
      <c r="AM36" s="264"/>
      <c r="AN36" s="264"/>
      <c r="AO36" s="264"/>
      <c r="AP36" s="264"/>
      <c r="AQ36" s="264"/>
      <c r="AR36" s="264"/>
      <c r="AS36" s="264"/>
    </row>
    <row r="37" spans="1:45" ht="12.75" hidden="1" customHeight="1">
      <c r="A37" s="1539"/>
      <c r="B37" s="1557"/>
      <c r="C37" s="1557"/>
      <c r="D37" s="1579"/>
      <c r="E37" s="1579"/>
      <c r="F37" s="1579"/>
      <c r="G37" s="1580"/>
      <c r="H37" s="1930"/>
      <c r="I37" s="531" t="s">
        <v>48</v>
      </c>
      <c r="J37" s="537"/>
      <c r="K37" s="539"/>
      <c r="L37" s="539"/>
      <c r="M37" s="539"/>
      <c r="N37" s="539"/>
      <c r="O37" s="539"/>
      <c r="P37" s="539"/>
      <c r="Q37" s="539"/>
      <c r="R37" s="539"/>
      <c r="S37" s="539"/>
      <c r="T37" s="539"/>
      <c r="U37" s="539"/>
      <c r="V37" s="540">
        <f t="shared" si="10"/>
        <v>0</v>
      </c>
      <c r="W37" s="2030"/>
      <c r="X37" s="296">
        <f>+V37*W36</f>
        <v>0</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12.75" hidden="1" customHeight="1">
      <c r="A38" s="1539"/>
      <c r="B38" s="1922">
        <v>6</v>
      </c>
      <c r="C38" s="2023"/>
      <c r="D38" s="1577"/>
      <c r="E38" s="1577"/>
      <c r="F38" s="1577"/>
      <c r="G38" s="1578"/>
      <c r="H38" s="1926" t="s">
        <v>79</v>
      </c>
      <c r="I38" s="527" t="s">
        <v>47</v>
      </c>
      <c r="J38" s="528"/>
      <c r="K38" s="523"/>
      <c r="L38" s="523"/>
      <c r="M38" s="523"/>
      <c r="N38" s="523"/>
      <c r="O38" s="523"/>
      <c r="P38" s="523"/>
      <c r="Q38" s="523"/>
      <c r="R38" s="523"/>
      <c r="S38" s="523"/>
      <c r="T38" s="523"/>
      <c r="U38" s="523"/>
      <c r="V38" s="529">
        <f t="shared" si="10"/>
        <v>0</v>
      </c>
      <c r="W38" s="2029"/>
      <c r="X38" s="288">
        <f>V38*W38</f>
        <v>0</v>
      </c>
      <c r="Y38" s="1922"/>
      <c r="Z38" s="1577"/>
      <c r="AA38" s="1578"/>
      <c r="AB38" s="1922"/>
      <c r="AC38" s="1577"/>
      <c r="AD38" s="1578"/>
      <c r="AE38" s="1922"/>
      <c r="AF38" s="1577"/>
      <c r="AG38" s="1578"/>
      <c r="AH38" s="1922"/>
      <c r="AI38" s="1577"/>
      <c r="AJ38" s="1747"/>
      <c r="AK38" s="264"/>
      <c r="AL38" s="264"/>
      <c r="AM38" s="264"/>
      <c r="AN38" s="264"/>
      <c r="AO38" s="264"/>
      <c r="AP38" s="264"/>
      <c r="AQ38" s="264"/>
      <c r="AR38" s="264"/>
      <c r="AS38" s="264"/>
    </row>
    <row r="39" spans="1:45" ht="12.75" hidden="1" customHeight="1">
      <c r="A39" s="1539"/>
      <c r="B39" s="1557"/>
      <c r="C39" s="1557"/>
      <c r="D39" s="1579"/>
      <c r="E39" s="1579"/>
      <c r="F39" s="1579"/>
      <c r="G39" s="1580"/>
      <c r="H39" s="1930"/>
      <c r="I39" s="531" t="s">
        <v>48</v>
      </c>
      <c r="J39" s="537"/>
      <c r="K39" s="539"/>
      <c r="L39" s="539"/>
      <c r="M39" s="539"/>
      <c r="N39" s="539"/>
      <c r="O39" s="539"/>
      <c r="P39" s="539"/>
      <c r="Q39" s="539"/>
      <c r="R39" s="539"/>
      <c r="S39" s="539"/>
      <c r="T39" s="539"/>
      <c r="U39" s="539"/>
      <c r="V39" s="540">
        <f t="shared" si="10"/>
        <v>0</v>
      </c>
      <c r="W39" s="2030"/>
      <c r="X39" s="296">
        <f>+V39*W38</f>
        <v>0</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12.75" hidden="1" customHeight="1">
      <c r="A40" s="1539"/>
      <c r="B40" s="1922">
        <v>7</v>
      </c>
      <c r="C40" s="2023"/>
      <c r="D40" s="1577"/>
      <c r="E40" s="1577"/>
      <c r="F40" s="1577"/>
      <c r="G40" s="1578"/>
      <c r="H40" s="1926" t="s">
        <v>79</v>
      </c>
      <c r="I40" s="527" t="s">
        <v>47</v>
      </c>
      <c r="J40" s="528"/>
      <c r="K40" s="523"/>
      <c r="L40" s="523"/>
      <c r="M40" s="523"/>
      <c r="N40" s="523"/>
      <c r="O40" s="523"/>
      <c r="P40" s="523"/>
      <c r="Q40" s="523"/>
      <c r="R40" s="523"/>
      <c r="S40" s="523"/>
      <c r="T40" s="523"/>
      <c r="U40" s="523"/>
      <c r="V40" s="529">
        <f t="shared" si="10"/>
        <v>0</v>
      </c>
      <c r="W40" s="2029"/>
      <c r="X40" s="288">
        <f>V40*W40</f>
        <v>0</v>
      </c>
      <c r="Y40" s="1922"/>
      <c r="Z40" s="1577"/>
      <c r="AA40" s="1578"/>
      <c r="AB40" s="1922"/>
      <c r="AC40" s="1577"/>
      <c r="AD40" s="1578"/>
      <c r="AE40" s="1922"/>
      <c r="AF40" s="1577"/>
      <c r="AG40" s="1578"/>
      <c r="AH40" s="1922"/>
      <c r="AI40" s="1577"/>
      <c r="AJ40" s="1747"/>
      <c r="AK40" s="264"/>
      <c r="AL40" s="264"/>
      <c r="AM40" s="264"/>
      <c r="AN40" s="264"/>
      <c r="AO40" s="264"/>
      <c r="AP40" s="264"/>
      <c r="AQ40" s="264"/>
      <c r="AR40" s="264"/>
      <c r="AS40" s="264"/>
    </row>
    <row r="41" spans="1:45" ht="12.75" hidden="1" customHeight="1">
      <c r="A41" s="1539"/>
      <c r="B41" s="1557"/>
      <c r="C41" s="1557"/>
      <c r="D41" s="1579"/>
      <c r="E41" s="1579"/>
      <c r="F41" s="1579"/>
      <c r="G41" s="1580"/>
      <c r="H41" s="1930"/>
      <c r="I41" s="531" t="s">
        <v>48</v>
      </c>
      <c r="J41" s="537"/>
      <c r="K41" s="539"/>
      <c r="L41" s="539"/>
      <c r="M41" s="539"/>
      <c r="N41" s="539"/>
      <c r="O41" s="539"/>
      <c r="P41" s="539"/>
      <c r="Q41" s="539"/>
      <c r="R41" s="539"/>
      <c r="S41" s="539"/>
      <c r="T41" s="539"/>
      <c r="U41" s="539"/>
      <c r="V41" s="540">
        <f t="shared" si="10"/>
        <v>0</v>
      </c>
      <c r="W41" s="2030"/>
      <c r="X41" s="296">
        <f>+V41*W40</f>
        <v>0</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2.75" customHeight="1">
      <c r="A42" s="1539"/>
      <c r="B42" s="1944" t="s">
        <v>85</v>
      </c>
      <c r="C42" s="1577"/>
      <c r="D42" s="1577"/>
      <c r="E42" s="1577"/>
      <c r="F42" s="1577"/>
      <c r="G42" s="1578"/>
      <c r="H42" s="2033" t="s">
        <v>79</v>
      </c>
      <c r="I42" s="541" t="s">
        <v>47</v>
      </c>
      <c r="J42" s="542">
        <f t="shared" ref="J42:U42" si="11">+J28*$W28+J30*$W30+J32*$W32+J34*$W34+J36*$W36+J38*$W38+J40*$W40</f>
        <v>1.6E-2</v>
      </c>
      <c r="K42" s="542">
        <f t="shared" si="11"/>
        <v>1.6E-2</v>
      </c>
      <c r="L42" s="542">
        <f t="shared" si="11"/>
        <v>6.6000000000000003E-2</v>
      </c>
      <c r="M42" s="542">
        <f t="shared" si="11"/>
        <v>0.246</v>
      </c>
      <c r="N42" s="542">
        <f t="shared" si="11"/>
        <v>0.36599999999999999</v>
      </c>
      <c r="O42" s="542">
        <f t="shared" si="11"/>
        <v>0.186</v>
      </c>
      <c r="P42" s="542">
        <f t="shared" si="11"/>
        <v>1.6E-2</v>
      </c>
      <c r="Q42" s="542">
        <f t="shared" si="11"/>
        <v>1.6E-2</v>
      </c>
      <c r="R42" s="542">
        <f t="shared" si="11"/>
        <v>1.6E-2</v>
      </c>
      <c r="S42" s="542">
        <f t="shared" si="11"/>
        <v>1.6E-2</v>
      </c>
      <c r="T42" s="542">
        <f t="shared" si="11"/>
        <v>2.0000000000000004E-2</v>
      </c>
      <c r="U42" s="542">
        <f t="shared" si="11"/>
        <v>2.0000000000000004E-2</v>
      </c>
      <c r="V42" s="529">
        <f t="shared" si="10"/>
        <v>1</v>
      </c>
      <c r="W42" s="2039">
        <f>SUM(W28:W41)</f>
        <v>1</v>
      </c>
      <c r="X42" s="288">
        <f>V42*W42</f>
        <v>1</v>
      </c>
      <c r="Y42" s="1924"/>
      <c r="Z42" s="1577"/>
      <c r="AA42" s="1578"/>
      <c r="AB42" s="1924"/>
      <c r="AC42" s="1577"/>
      <c r="AD42" s="1578"/>
      <c r="AE42" s="1924"/>
      <c r="AF42" s="1577"/>
      <c r="AG42" s="1578"/>
      <c r="AH42" s="1924"/>
      <c r="AI42" s="1577"/>
      <c r="AJ42" s="1747"/>
      <c r="AK42" s="264"/>
      <c r="AL42" s="264"/>
      <c r="AM42" s="264"/>
      <c r="AN42" s="264"/>
      <c r="AO42" s="264"/>
      <c r="AP42" s="264"/>
      <c r="AQ42" s="264"/>
      <c r="AR42" s="264"/>
      <c r="AS42" s="264"/>
    </row>
    <row r="43" spans="1:45" ht="12.75" customHeight="1">
      <c r="A43" s="1540"/>
      <c r="B43" s="1537"/>
      <c r="C43" s="1550"/>
      <c r="D43" s="1550"/>
      <c r="E43" s="1550"/>
      <c r="F43" s="1550"/>
      <c r="G43" s="1551"/>
      <c r="H43" s="2038"/>
      <c r="I43" s="556" t="s">
        <v>48</v>
      </c>
      <c r="J43" s="557">
        <f t="shared" ref="J43:U43" si="12">+J29*$W28+J31*$W30+J33*$W32+J35*$W34+J37*$W36+J39*$W38+J41*$W40</f>
        <v>1.6E-2</v>
      </c>
      <c r="K43" s="557">
        <f t="shared" si="12"/>
        <v>1.6E-2</v>
      </c>
      <c r="L43" s="557">
        <f t="shared" si="12"/>
        <v>6.6000000000000003E-2</v>
      </c>
      <c r="M43" s="557">
        <f t="shared" si="12"/>
        <v>0.14600000000000002</v>
      </c>
      <c r="N43" s="557">
        <f t="shared" si="12"/>
        <v>6.5000000000000002E-2</v>
      </c>
      <c r="O43" s="557">
        <f t="shared" si="12"/>
        <v>5.5E-2</v>
      </c>
      <c r="P43" s="557">
        <f t="shared" si="12"/>
        <v>0.20600000000000002</v>
      </c>
      <c r="Q43" s="557">
        <f t="shared" si="12"/>
        <v>3.8000000000000006E-2</v>
      </c>
      <c r="R43" s="557">
        <f t="shared" si="12"/>
        <v>0.12200000000000001</v>
      </c>
      <c r="S43" s="557">
        <f t="shared" si="12"/>
        <v>0</v>
      </c>
      <c r="T43" s="557">
        <f t="shared" si="12"/>
        <v>0</v>
      </c>
      <c r="U43" s="557">
        <f t="shared" si="12"/>
        <v>0</v>
      </c>
      <c r="V43" s="559">
        <f t="shared" si="10"/>
        <v>0.73000000000000009</v>
      </c>
      <c r="W43" s="2040"/>
      <c r="X43" s="560">
        <f>+V43*W42</f>
        <v>0.73000000000000009</v>
      </c>
      <c r="Y43" s="1537"/>
      <c r="Z43" s="1550"/>
      <c r="AA43" s="1551"/>
      <c r="AB43" s="1537"/>
      <c r="AC43" s="1550"/>
      <c r="AD43" s="1551"/>
      <c r="AE43" s="1537"/>
      <c r="AF43" s="1550"/>
      <c r="AG43" s="1551"/>
      <c r="AH43" s="1537"/>
      <c r="AI43" s="1550"/>
      <c r="AJ43" s="1721"/>
      <c r="AK43" s="264"/>
      <c r="AL43" s="264"/>
      <c r="AM43" s="264"/>
      <c r="AN43" s="264"/>
      <c r="AO43" s="264"/>
      <c r="AP43" s="264"/>
      <c r="AQ43" s="264"/>
      <c r="AR43" s="264"/>
      <c r="AS43" s="264"/>
    </row>
    <row r="44" spans="1:45" ht="12.75" customHeight="1">
      <c r="A44" s="1967" t="s">
        <v>106</v>
      </c>
      <c r="B44" s="1555"/>
      <c r="C44" s="261" t="s">
        <v>107</v>
      </c>
      <c r="D44" s="261" t="s">
        <v>108</v>
      </c>
      <c r="E44" s="261" t="s">
        <v>28</v>
      </c>
      <c r="F44" s="261" t="s">
        <v>109</v>
      </c>
      <c r="G44" s="256" t="s">
        <v>110</v>
      </c>
      <c r="H44" s="1935" t="s">
        <v>111</v>
      </c>
      <c r="I44" s="1937"/>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1935" t="s">
        <v>112</v>
      </c>
      <c r="Z44" s="1936"/>
      <c r="AA44" s="1937"/>
      <c r="AB44" s="1935" t="s">
        <v>116</v>
      </c>
      <c r="AC44" s="1936"/>
      <c r="AD44" s="1937"/>
      <c r="AE44" s="1935" t="s">
        <v>120</v>
      </c>
      <c r="AF44" s="1936"/>
      <c r="AG44" s="1937"/>
      <c r="AH44" s="1935" t="s">
        <v>740</v>
      </c>
      <c r="AI44" s="1936"/>
      <c r="AJ44" s="1954"/>
      <c r="AK44" s="264"/>
      <c r="AL44" s="264"/>
      <c r="AM44" s="264"/>
      <c r="AN44" s="264"/>
      <c r="AO44" s="264"/>
      <c r="AP44" s="264"/>
      <c r="AQ44" s="264"/>
      <c r="AR44" s="264"/>
      <c r="AS44" s="264"/>
    </row>
    <row r="45" spans="1:45" ht="30" customHeight="1">
      <c r="A45" s="1733"/>
      <c r="B45" s="1548"/>
      <c r="C45" s="2052" t="s">
        <v>2111</v>
      </c>
      <c r="D45" s="2049" t="s">
        <v>252</v>
      </c>
      <c r="E45" s="2049" t="s">
        <v>919</v>
      </c>
      <c r="F45" s="2049" t="s">
        <v>2209</v>
      </c>
      <c r="G45" s="2156" t="s">
        <v>254</v>
      </c>
      <c r="H45" s="2044" t="s">
        <v>47</v>
      </c>
      <c r="I45" s="2028"/>
      <c r="J45" s="523">
        <f t="shared" ref="J45:U45" si="13">J62</f>
        <v>0</v>
      </c>
      <c r="K45" s="523">
        <f t="shared" si="13"/>
        <v>0.16000000000000003</v>
      </c>
      <c r="L45" s="523">
        <f t="shared" si="13"/>
        <v>0.2</v>
      </c>
      <c r="M45" s="523">
        <f t="shared" si="13"/>
        <v>0.44</v>
      </c>
      <c r="N45" s="523">
        <f t="shared" si="13"/>
        <v>0.12</v>
      </c>
      <c r="O45" s="523">
        <f t="shared" si="13"/>
        <v>4.0000000000000008E-2</v>
      </c>
      <c r="P45" s="523">
        <f t="shared" si="13"/>
        <v>4.0000000000000008E-2</v>
      </c>
      <c r="Q45" s="523">
        <f t="shared" si="13"/>
        <v>0</v>
      </c>
      <c r="R45" s="523">
        <f t="shared" si="13"/>
        <v>0</v>
      </c>
      <c r="S45" s="523">
        <f t="shared" si="13"/>
        <v>0</v>
      </c>
      <c r="T45" s="523">
        <f t="shared" si="13"/>
        <v>0</v>
      </c>
      <c r="U45" s="523">
        <f t="shared" si="13"/>
        <v>0</v>
      </c>
      <c r="V45" s="524">
        <f t="shared" ref="V45:V46" si="14">SUM(J45:U45)</f>
        <v>1</v>
      </c>
      <c r="W45" s="1964">
        <v>0.1</v>
      </c>
      <c r="X45" s="524">
        <f>+(V45/V45)*W45</f>
        <v>0.1</v>
      </c>
      <c r="Y45" s="1956"/>
      <c r="Z45" s="1577"/>
      <c r="AA45" s="1578"/>
      <c r="AB45" s="1956" t="s">
        <v>2210</v>
      </c>
      <c r="AC45" s="1577"/>
      <c r="AD45" s="1578"/>
      <c r="AE45" s="1956" t="s">
        <v>2211</v>
      </c>
      <c r="AF45" s="1577"/>
      <c r="AG45" s="1578"/>
      <c r="AH45" s="1956"/>
      <c r="AI45" s="1577"/>
      <c r="AJ45" s="1747"/>
      <c r="AK45" s="264"/>
      <c r="AL45" s="264"/>
      <c r="AM45" s="264"/>
      <c r="AN45" s="264"/>
      <c r="AO45" s="264"/>
      <c r="AP45" s="264"/>
      <c r="AQ45" s="264"/>
      <c r="AR45" s="264"/>
      <c r="AS45" s="264"/>
    </row>
    <row r="46" spans="1:45" ht="30" customHeight="1">
      <c r="A46" s="1972"/>
      <c r="B46" s="1973"/>
      <c r="C46" s="2068"/>
      <c r="D46" s="2030"/>
      <c r="E46" s="2030"/>
      <c r="F46" s="2030"/>
      <c r="G46" s="1580"/>
      <c r="H46" s="2155" t="s">
        <v>78</v>
      </c>
      <c r="I46" s="2026"/>
      <c r="J46" s="937">
        <f t="shared" ref="J46:U46" si="15">J63</f>
        <v>0</v>
      </c>
      <c r="K46" s="937">
        <f t="shared" si="15"/>
        <v>0.16000000000000003</v>
      </c>
      <c r="L46" s="937">
        <f t="shared" si="15"/>
        <v>0.2</v>
      </c>
      <c r="M46" s="937">
        <f t="shared" si="15"/>
        <v>8.0000000000000016E-2</v>
      </c>
      <c r="N46" s="937">
        <f t="shared" si="15"/>
        <v>0.14000000000000001</v>
      </c>
      <c r="O46" s="937">
        <f t="shared" si="15"/>
        <v>0.10000000000000002</v>
      </c>
      <c r="P46" s="937">
        <f t="shared" si="15"/>
        <v>0.12000000000000002</v>
      </c>
      <c r="Q46" s="937">
        <f t="shared" si="15"/>
        <v>0.09</v>
      </c>
      <c r="R46" s="937">
        <f t="shared" si="15"/>
        <v>0.03</v>
      </c>
      <c r="S46" s="937">
        <f t="shared" si="15"/>
        <v>0</v>
      </c>
      <c r="T46" s="937">
        <f t="shared" si="15"/>
        <v>0</v>
      </c>
      <c r="U46" s="937">
        <f t="shared" si="15"/>
        <v>0</v>
      </c>
      <c r="V46" s="526">
        <f t="shared" si="14"/>
        <v>0.92</v>
      </c>
      <c r="W46" s="1558"/>
      <c r="X46" s="524">
        <f>+V46/V45*W45</f>
        <v>9.2000000000000012E-2</v>
      </c>
      <c r="Y46" s="1557"/>
      <c r="Z46" s="1579"/>
      <c r="AA46" s="1580"/>
      <c r="AB46" s="1557"/>
      <c r="AC46" s="1579"/>
      <c r="AD46" s="1580"/>
      <c r="AE46" s="1557"/>
      <c r="AF46" s="1579"/>
      <c r="AG46" s="1580"/>
      <c r="AH46" s="1557"/>
      <c r="AI46" s="1579"/>
      <c r="AJ46" s="1923"/>
      <c r="AK46" s="264"/>
      <c r="AL46" s="264"/>
      <c r="AM46" s="264"/>
      <c r="AN46" s="264"/>
      <c r="AO46" s="264"/>
      <c r="AP46" s="264"/>
      <c r="AQ46" s="264"/>
      <c r="AR46" s="264"/>
      <c r="AS46" s="264"/>
    </row>
    <row r="47" spans="1:45" ht="12.75" customHeight="1">
      <c r="A47" s="1966" t="s">
        <v>2212</v>
      </c>
      <c r="B47" s="1952" t="s">
        <v>34</v>
      </c>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751"/>
      <c r="AK47" s="264"/>
      <c r="AL47" s="264"/>
      <c r="AM47" s="264"/>
      <c r="AN47" s="264"/>
      <c r="AO47" s="264"/>
      <c r="AP47" s="264"/>
      <c r="AQ47" s="264"/>
      <c r="AR47" s="264"/>
      <c r="AS47" s="264"/>
    </row>
    <row r="48" spans="1:45" ht="30" customHeight="1">
      <c r="A48" s="1539"/>
      <c r="B48" s="1922">
        <v>1</v>
      </c>
      <c r="C48" s="1928" t="s">
        <v>2213</v>
      </c>
      <c r="D48" s="1577"/>
      <c r="E48" s="1577"/>
      <c r="F48" s="1577"/>
      <c r="G48" s="1578"/>
      <c r="H48" s="1926" t="s">
        <v>79</v>
      </c>
      <c r="I48" s="527" t="s">
        <v>47</v>
      </c>
      <c r="J48" s="528"/>
      <c r="K48" s="523">
        <v>0.2</v>
      </c>
      <c r="L48" s="523">
        <v>0.3</v>
      </c>
      <c r="M48" s="523">
        <v>0.5</v>
      </c>
      <c r="N48" s="523"/>
      <c r="O48" s="523"/>
      <c r="P48" s="523"/>
      <c r="Q48" s="523"/>
      <c r="R48" s="523"/>
      <c r="S48" s="523"/>
      <c r="T48" s="523"/>
      <c r="U48" s="523"/>
      <c r="V48" s="529">
        <f t="shared" ref="V48:V63" si="16">SUM(J48:U48)</f>
        <v>1</v>
      </c>
      <c r="W48" s="2029">
        <v>0.4</v>
      </c>
      <c r="X48" s="288">
        <f>V48*W48</f>
        <v>0.4</v>
      </c>
      <c r="Y48" s="2024" t="s">
        <v>2214</v>
      </c>
      <c r="Z48" s="1577"/>
      <c r="AA48" s="1578"/>
      <c r="AB48" s="2024" t="s">
        <v>2215</v>
      </c>
      <c r="AC48" s="1577"/>
      <c r="AD48" s="1578"/>
      <c r="AE48" s="2024" t="s">
        <v>2216</v>
      </c>
      <c r="AF48" s="1577"/>
      <c r="AG48" s="1578"/>
      <c r="AH48" s="1922"/>
      <c r="AI48" s="1577"/>
      <c r="AJ48" s="1747"/>
      <c r="AK48" s="264"/>
      <c r="AL48" s="264"/>
      <c r="AM48" s="264"/>
      <c r="AN48" s="264"/>
      <c r="AO48" s="264"/>
      <c r="AP48" s="264"/>
      <c r="AQ48" s="264"/>
      <c r="AR48" s="264"/>
      <c r="AS48" s="264"/>
    </row>
    <row r="49" spans="1:45" ht="30" customHeight="1">
      <c r="A49" s="1539"/>
      <c r="B49" s="1557"/>
      <c r="C49" s="1557"/>
      <c r="D49" s="1579"/>
      <c r="E49" s="1579"/>
      <c r="F49" s="1579"/>
      <c r="G49" s="1580"/>
      <c r="H49" s="1930"/>
      <c r="I49" s="531" t="s">
        <v>48</v>
      </c>
      <c r="J49" s="532"/>
      <c r="K49" s="533">
        <v>0.2</v>
      </c>
      <c r="L49" s="533">
        <v>0.3</v>
      </c>
      <c r="M49" s="533">
        <v>0.1</v>
      </c>
      <c r="N49" s="533">
        <v>0.1</v>
      </c>
      <c r="O49" s="533">
        <v>0.1</v>
      </c>
      <c r="P49" s="533">
        <v>0.1</v>
      </c>
      <c r="Q49" s="525"/>
      <c r="R49" s="525"/>
      <c r="S49" s="525"/>
      <c r="T49" s="525"/>
      <c r="U49" s="525"/>
      <c r="V49" s="534">
        <f t="shared" si="16"/>
        <v>0.89999999999999991</v>
      </c>
      <c r="W49" s="2030"/>
      <c r="X49" s="296">
        <f>+V49*W48</f>
        <v>0.36</v>
      </c>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30" customHeight="1">
      <c r="A50" s="1539"/>
      <c r="B50" s="1922">
        <v>2</v>
      </c>
      <c r="C50" s="1928" t="s">
        <v>2217</v>
      </c>
      <c r="D50" s="1577"/>
      <c r="E50" s="1577"/>
      <c r="F50" s="1577"/>
      <c r="G50" s="1578"/>
      <c r="H50" s="1926" t="s">
        <v>79</v>
      </c>
      <c r="I50" s="527" t="s">
        <v>47</v>
      </c>
      <c r="J50" s="528"/>
      <c r="K50" s="523">
        <v>0.2</v>
      </c>
      <c r="L50" s="523">
        <v>0.2</v>
      </c>
      <c r="M50" s="523">
        <v>0.6</v>
      </c>
      <c r="N50" s="523"/>
      <c r="O50" s="523"/>
      <c r="P50" s="523"/>
      <c r="Q50" s="523"/>
      <c r="R50" s="523"/>
      <c r="S50" s="523"/>
      <c r="T50" s="523"/>
      <c r="U50" s="523"/>
      <c r="V50" s="529">
        <f t="shared" si="16"/>
        <v>1</v>
      </c>
      <c r="W50" s="2029">
        <v>0.4</v>
      </c>
      <c r="X50" s="288">
        <f>V50*W50</f>
        <v>0.4</v>
      </c>
      <c r="Y50" s="2024" t="s">
        <v>2218</v>
      </c>
      <c r="Z50" s="1577"/>
      <c r="AA50" s="1578"/>
      <c r="AB50" s="2024" t="s">
        <v>2219</v>
      </c>
      <c r="AC50" s="1577"/>
      <c r="AD50" s="1578"/>
      <c r="AE50" s="2024" t="s">
        <v>2216</v>
      </c>
      <c r="AF50" s="1577"/>
      <c r="AG50" s="1578"/>
      <c r="AH50" s="1922"/>
      <c r="AI50" s="1577"/>
      <c r="AJ50" s="1747"/>
      <c r="AK50" s="264"/>
      <c r="AL50" s="264"/>
      <c r="AM50" s="264"/>
      <c r="AN50" s="264"/>
      <c r="AO50" s="264"/>
      <c r="AP50" s="264"/>
      <c r="AQ50" s="264"/>
      <c r="AR50" s="264"/>
      <c r="AS50" s="264"/>
    </row>
    <row r="51" spans="1:45" ht="30" customHeight="1">
      <c r="A51" s="1539"/>
      <c r="B51" s="1557"/>
      <c r="C51" s="1557"/>
      <c r="D51" s="1579"/>
      <c r="E51" s="1579"/>
      <c r="F51" s="1579"/>
      <c r="G51" s="1580"/>
      <c r="H51" s="1930"/>
      <c r="I51" s="531" t="s">
        <v>48</v>
      </c>
      <c r="J51" s="532"/>
      <c r="K51" s="533">
        <v>0.2</v>
      </c>
      <c r="L51" s="533">
        <v>0.2</v>
      </c>
      <c r="M51" s="533">
        <v>0.1</v>
      </c>
      <c r="N51" s="533">
        <v>0.1</v>
      </c>
      <c r="O51" s="533">
        <v>0.1</v>
      </c>
      <c r="P51" s="533">
        <v>0.1</v>
      </c>
      <c r="Q51" s="533">
        <v>0.15</v>
      </c>
      <c r="R51" s="525"/>
      <c r="S51" s="525"/>
      <c r="T51" s="525"/>
      <c r="U51" s="525"/>
      <c r="V51" s="534">
        <f t="shared" si="16"/>
        <v>0.95</v>
      </c>
      <c r="W51" s="2030"/>
      <c r="X51" s="296">
        <f>+V51*W50</f>
        <v>0.38</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30" customHeight="1">
      <c r="A52" s="1539"/>
      <c r="B52" s="1922">
        <v>3</v>
      </c>
      <c r="C52" s="1928" t="s">
        <v>2220</v>
      </c>
      <c r="D52" s="1577"/>
      <c r="E52" s="1577"/>
      <c r="F52" s="1577"/>
      <c r="G52" s="1578"/>
      <c r="H52" s="1926" t="s">
        <v>79</v>
      </c>
      <c r="I52" s="527" t="s">
        <v>47</v>
      </c>
      <c r="J52" s="528"/>
      <c r="K52" s="523"/>
      <c r="L52" s="523"/>
      <c r="M52" s="523"/>
      <c r="N52" s="523">
        <v>0.6</v>
      </c>
      <c r="O52" s="523">
        <v>0.2</v>
      </c>
      <c r="P52" s="523">
        <v>0.2</v>
      </c>
      <c r="Q52" s="523"/>
      <c r="R52" s="523"/>
      <c r="S52" s="523"/>
      <c r="T52" s="523"/>
      <c r="U52" s="523"/>
      <c r="V52" s="529">
        <f t="shared" si="16"/>
        <v>1</v>
      </c>
      <c r="W52" s="2029">
        <v>0.2</v>
      </c>
      <c r="X52" s="288">
        <f>V52*W52</f>
        <v>0.2</v>
      </c>
      <c r="Y52" s="2024" t="s">
        <v>2221</v>
      </c>
      <c r="Z52" s="1577"/>
      <c r="AA52" s="1578"/>
      <c r="AB52" s="2024" t="s">
        <v>2222</v>
      </c>
      <c r="AC52" s="1577"/>
      <c r="AD52" s="1578"/>
      <c r="AE52" s="2024" t="s">
        <v>2223</v>
      </c>
      <c r="AF52" s="1577"/>
      <c r="AG52" s="1578"/>
      <c r="AH52" s="1922"/>
      <c r="AI52" s="1577"/>
      <c r="AJ52" s="1747"/>
      <c r="AK52" s="264"/>
      <c r="AL52" s="264"/>
      <c r="AM52" s="264"/>
      <c r="AN52" s="264"/>
      <c r="AO52" s="264"/>
      <c r="AP52" s="264"/>
      <c r="AQ52" s="264"/>
      <c r="AR52" s="264"/>
      <c r="AS52" s="264"/>
    </row>
    <row r="53" spans="1:45" ht="30" customHeight="1">
      <c r="A53" s="1539"/>
      <c r="B53" s="1557"/>
      <c r="C53" s="1557"/>
      <c r="D53" s="1579"/>
      <c r="E53" s="1579"/>
      <c r="F53" s="1579"/>
      <c r="G53" s="1580"/>
      <c r="H53" s="1930"/>
      <c r="I53" s="531" t="s">
        <v>48</v>
      </c>
      <c r="J53" s="532"/>
      <c r="K53" s="525"/>
      <c r="L53" s="525"/>
      <c r="M53" s="525"/>
      <c r="N53" s="533">
        <v>0.3</v>
      </c>
      <c r="O53" s="533">
        <v>0.1</v>
      </c>
      <c r="P53" s="533">
        <v>0.2</v>
      </c>
      <c r="Q53" s="533">
        <v>0.15</v>
      </c>
      <c r="R53" s="533">
        <v>0.15</v>
      </c>
      <c r="S53" s="525"/>
      <c r="T53" s="525"/>
      <c r="U53" s="525"/>
      <c r="V53" s="534">
        <f t="shared" si="16"/>
        <v>0.90000000000000013</v>
      </c>
      <c r="W53" s="2030"/>
      <c r="X53" s="296">
        <f>+V53*W52</f>
        <v>0.18000000000000005</v>
      </c>
      <c r="Y53" s="1557"/>
      <c r="Z53" s="1579"/>
      <c r="AA53" s="1580"/>
      <c r="AB53" s="1557"/>
      <c r="AC53" s="1579"/>
      <c r="AD53" s="1580"/>
      <c r="AE53" s="1557"/>
      <c r="AF53" s="1579"/>
      <c r="AG53" s="1580"/>
      <c r="AH53" s="1557"/>
      <c r="AI53" s="1579"/>
      <c r="AJ53" s="1923"/>
      <c r="AK53" s="264"/>
      <c r="AL53" s="264"/>
      <c r="AM53" s="264"/>
      <c r="AN53" s="264"/>
      <c r="AO53" s="264"/>
      <c r="AP53" s="264"/>
      <c r="AQ53" s="264"/>
      <c r="AR53" s="264"/>
      <c r="AS53" s="264"/>
    </row>
    <row r="54" spans="1:45" ht="12.75" hidden="1" customHeight="1">
      <c r="A54" s="1539"/>
      <c r="B54" s="1922">
        <v>4</v>
      </c>
      <c r="C54" s="2023"/>
      <c r="D54" s="1577"/>
      <c r="E54" s="1577"/>
      <c r="F54" s="1577"/>
      <c r="G54" s="1578"/>
      <c r="H54" s="1926" t="s">
        <v>79</v>
      </c>
      <c r="I54" s="527" t="s">
        <v>47</v>
      </c>
      <c r="J54" s="528"/>
      <c r="K54" s="523"/>
      <c r="L54" s="523"/>
      <c r="M54" s="523"/>
      <c r="N54" s="523"/>
      <c r="O54" s="523"/>
      <c r="P54" s="523"/>
      <c r="Q54" s="523"/>
      <c r="R54" s="523"/>
      <c r="S54" s="523"/>
      <c r="T54" s="523"/>
      <c r="U54" s="523"/>
      <c r="V54" s="529">
        <f t="shared" si="16"/>
        <v>0</v>
      </c>
      <c r="W54" s="2029"/>
      <c r="X54" s="288">
        <f>V54*W54</f>
        <v>0</v>
      </c>
      <c r="Y54" s="1922"/>
      <c r="Z54" s="1577"/>
      <c r="AA54" s="1578"/>
      <c r="AB54" s="1922"/>
      <c r="AC54" s="1577"/>
      <c r="AD54" s="1578"/>
      <c r="AE54" s="1922"/>
      <c r="AF54" s="1577"/>
      <c r="AG54" s="1578"/>
      <c r="AH54" s="1922"/>
      <c r="AI54" s="1577"/>
      <c r="AJ54" s="1747"/>
      <c r="AK54" s="264"/>
      <c r="AL54" s="264"/>
      <c r="AM54" s="264"/>
      <c r="AN54" s="264"/>
      <c r="AO54" s="264"/>
      <c r="AP54" s="264"/>
      <c r="AQ54" s="264"/>
      <c r="AR54" s="264"/>
      <c r="AS54" s="264"/>
    </row>
    <row r="55" spans="1:45" ht="12.75" hidden="1" customHeight="1">
      <c r="A55" s="1539"/>
      <c r="B55" s="1557"/>
      <c r="C55" s="1557"/>
      <c r="D55" s="1579"/>
      <c r="E55" s="1579"/>
      <c r="F55" s="1579"/>
      <c r="G55" s="1580"/>
      <c r="H55" s="1930"/>
      <c r="I55" s="531" t="s">
        <v>48</v>
      </c>
      <c r="J55" s="537"/>
      <c r="K55" s="539"/>
      <c r="L55" s="539"/>
      <c r="M55" s="539"/>
      <c r="N55" s="539"/>
      <c r="O55" s="539"/>
      <c r="P55" s="539"/>
      <c r="Q55" s="539"/>
      <c r="R55" s="539"/>
      <c r="S55" s="539"/>
      <c r="T55" s="539"/>
      <c r="U55" s="539"/>
      <c r="V55" s="540">
        <f t="shared" si="16"/>
        <v>0</v>
      </c>
      <c r="W55" s="2030"/>
      <c r="X55" s="296">
        <f>+V55*W54</f>
        <v>0</v>
      </c>
      <c r="Y55" s="1557"/>
      <c r="Z55" s="1579"/>
      <c r="AA55" s="1580"/>
      <c r="AB55" s="1557"/>
      <c r="AC55" s="1579"/>
      <c r="AD55" s="1580"/>
      <c r="AE55" s="1557"/>
      <c r="AF55" s="1579"/>
      <c r="AG55" s="1580"/>
      <c r="AH55" s="1557"/>
      <c r="AI55" s="1579"/>
      <c r="AJ55" s="1923"/>
      <c r="AK55" s="264"/>
      <c r="AL55" s="264"/>
      <c r="AM55" s="264"/>
      <c r="AN55" s="264"/>
      <c r="AO55" s="264"/>
      <c r="AP55" s="264"/>
      <c r="AQ55" s="264"/>
      <c r="AR55" s="264"/>
      <c r="AS55" s="264"/>
    </row>
    <row r="56" spans="1:45" ht="12.75" hidden="1" customHeight="1">
      <c r="A56" s="1539"/>
      <c r="B56" s="1922">
        <v>5</v>
      </c>
      <c r="C56" s="1928"/>
      <c r="D56" s="1577"/>
      <c r="E56" s="1577"/>
      <c r="F56" s="1577"/>
      <c r="G56" s="1578"/>
      <c r="H56" s="1926" t="s">
        <v>79</v>
      </c>
      <c r="I56" s="527" t="s">
        <v>47</v>
      </c>
      <c r="J56" s="528"/>
      <c r="K56" s="523"/>
      <c r="L56" s="523"/>
      <c r="M56" s="523"/>
      <c r="N56" s="523"/>
      <c r="O56" s="523"/>
      <c r="P56" s="523"/>
      <c r="Q56" s="523"/>
      <c r="R56" s="523"/>
      <c r="S56" s="523"/>
      <c r="T56" s="523"/>
      <c r="U56" s="523"/>
      <c r="V56" s="529">
        <f t="shared" si="16"/>
        <v>0</v>
      </c>
      <c r="W56" s="2029"/>
      <c r="X56" s="288">
        <f>V56*W56</f>
        <v>0</v>
      </c>
      <c r="Y56" s="1922"/>
      <c r="Z56" s="1577"/>
      <c r="AA56" s="1578"/>
      <c r="AB56" s="1922"/>
      <c r="AC56" s="1577"/>
      <c r="AD56" s="1578"/>
      <c r="AE56" s="1922"/>
      <c r="AF56" s="1577"/>
      <c r="AG56" s="1578"/>
      <c r="AH56" s="1922"/>
      <c r="AI56" s="1577"/>
      <c r="AJ56" s="1747"/>
      <c r="AK56" s="264"/>
      <c r="AL56" s="264"/>
      <c r="AM56" s="264"/>
      <c r="AN56" s="264"/>
      <c r="AO56" s="264"/>
      <c r="AP56" s="264"/>
      <c r="AQ56" s="264"/>
      <c r="AR56" s="264"/>
      <c r="AS56" s="264"/>
    </row>
    <row r="57" spans="1:45" ht="12.75" hidden="1" customHeight="1">
      <c r="A57" s="1539"/>
      <c r="B57" s="1557"/>
      <c r="C57" s="1557"/>
      <c r="D57" s="1579"/>
      <c r="E57" s="1579"/>
      <c r="F57" s="1579"/>
      <c r="G57" s="1580"/>
      <c r="H57" s="1930"/>
      <c r="I57" s="531" t="s">
        <v>48</v>
      </c>
      <c r="J57" s="537"/>
      <c r="K57" s="539"/>
      <c r="L57" s="539"/>
      <c r="M57" s="539"/>
      <c r="N57" s="539"/>
      <c r="O57" s="539"/>
      <c r="P57" s="539"/>
      <c r="Q57" s="539"/>
      <c r="R57" s="539"/>
      <c r="S57" s="539"/>
      <c r="T57" s="539"/>
      <c r="U57" s="539"/>
      <c r="V57" s="540">
        <f t="shared" si="16"/>
        <v>0</v>
      </c>
      <c r="W57" s="2030"/>
      <c r="X57" s="296">
        <f>+V57*W56</f>
        <v>0</v>
      </c>
      <c r="Y57" s="1557"/>
      <c r="Z57" s="1579"/>
      <c r="AA57" s="1580"/>
      <c r="AB57" s="1557"/>
      <c r="AC57" s="1579"/>
      <c r="AD57" s="1580"/>
      <c r="AE57" s="1557"/>
      <c r="AF57" s="1579"/>
      <c r="AG57" s="1580"/>
      <c r="AH57" s="1557"/>
      <c r="AI57" s="1579"/>
      <c r="AJ57" s="1923"/>
      <c r="AK57" s="264"/>
      <c r="AL57" s="264"/>
      <c r="AM57" s="264"/>
      <c r="AN57" s="264"/>
      <c r="AO57" s="264"/>
      <c r="AP57" s="264"/>
      <c r="AQ57" s="264"/>
      <c r="AR57" s="264"/>
      <c r="AS57" s="264"/>
    </row>
    <row r="58" spans="1:45" ht="12.75" hidden="1" customHeight="1">
      <c r="A58" s="1539"/>
      <c r="B58" s="1922">
        <v>6</v>
      </c>
      <c r="C58" s="2023"/>
      <c r="D58" s="1577"/>
      <c r="E58" s="1577"/>
      <c r="F58" s="1577"/>
      <c r="G58" s="1578"/>
      <c r="H58" s="1926" t="s">
        <v>79</v>
      </c>
      <c r="I58" s="527" t="s">
        <v>47</v>
      </c>
      <c r="J58" s="528"/>
      <c r="K58" s="523"/>
      <c r="L58" s="523"/>
      <c r="M58" s="523"/>
      <c r="N58" s="523"/>
      <c r="O58" s="523"/>
      <c r="P58" s="523"/>
      <c r="Q58" s="523"/>
      <c r="R58" s="523"/>
      <c r="S58" s="523"/>
      <c r="T58" s="523"/>
      <c r="U58" s="523"/>
      <c r="V58" s="529">
        <f t="shared" si="16"/>
        <v>0</v>
      </c>
      <c r="W58" s="2029"/>
      <c r="X58" s="288">
        <f>V58*W58</f>
        <v>0</v>
      </c>
      <c r="Y58" s="1922"/>
      <c r="Z58" s="1577"/>
      <c r="AA58" s="1578"/>
      <c r="AB58" s="1922"/>
      <c r="AC58" s="1577"/>
      <c r="AD58" s="1578"/>
      <c r="AE58" s="1922"/>
      <c r="AF58" s="1577"/>
      <c r="AG58" s="1578"/>
      <c r="AH58" s="1922"/>
      <c r="AI58" s="1577"/>
      <c r="AJ58" s="1747"/>
      <c r="AK58" s="264"/>
      <c r="AL58" s="264"/>
      <c r="AM58" s="264"/>
      <c r="AN58" s="264"/>
      <c r="AO58" s="264"/>
      <c r="AP58" s="264"/>
      <c r="AQ58" s="264"/>
      <c r="AR58" s="264"/>
      <c r="AS58" s="264"/>
    </row>
    <row r="59" spans="1:45" ht="12.75" hidden="1" customHeight="1">
      <c r="A59" s="1539"/>
      <c r="B59" s="1557"/>
      <c r="C59" s="1557"/>
      <c r="D59" s="1579"/>
      <c r="E59" s="1579"/>
      <c r="F59" s="1579"/>
      <c r="G59" s="1580"/>
      <c r="H59" s="1930"/>
      <c r="I59" s="531" t="s">
        <v>48</v>
      </c>
      <c r="J59" s="537"/>
      <c r="K59" s="539"/>
      <c r="L59" s="539"/>
      <c r="M59" s="539"/>
      <c r="N59" s="539"/>
      <c r="O59" s="539"/>
      <c r="P59" s="539"/>
      <c r="Q59" s="539"/>
      <c r="R59" s="539"/>
      <c r="S59" s="539"/>
      <c r="T59" s="539"/>
      <c r="U59" s="539"/>
      <c r="V59" s="540">
        <f t="shared" si="16"/>
        <v>0</v>
      </c>
      <c r="W59" s="2030"/>
      <c r="X59" s="296">
        <f>+V59*W58</f>
        <v>0</v>
      </c>
      <c r="Y59" s="1557"/>
      <c r="Z59" s="1579"/>
      <c r="AA59" s="1580"/>
      <c r="AB59" s="1557"/>
      <c r="AC59" s="1579"/>
      <c r="AD59" s="1580"/>
      <c r="AE59" s="1557"/>
      <c r="AF59" s="1579"/>
      <c r="AG59" s="1580"/>
      <c r="AH59" s="1557"/>
      <c r="AI59" s="1579"/>
      <c r="AJ59" s="1923"/>
      <c r="AK59" s="264"/>
      <c r="AL59" s="264"/>
      <c r="AM59" s="264"/>
      <c r="AN59" s="264"/>
      <c r="AO59" s="264"/>
      <c r="AP59" s="264"/>
      <c r="AQ59" s="264"/>
      <c r="AR59" s="264"/>
      <c r="AS59" s="264"/>
    </row>
    <row r="60" spans="1:45" ht="12.75" hidden="1" customHeight="1">
      <c r="A60" s="1539"/>
      <c r="B60" s="1922">
        <v>7</v>
      </c>
      <c r="C60" s="2023"/>
      <c r="D60" s="1577"/>
      <c r="E60" s="1577"/>
      <c r="F60" s="1577"/>
      <c r="G60" s="1578"/>
      <c r="H60" s="1926" t="s">
        <v>79</v>
      </c>
      <c r="I60" s="527" t="s">
        <v>47</v>
      </c>
      <c r="J60" s="528"/>
      <c r="K60" s="523"/>
      <c r="L60" s="523"/>
      <c r="M60" s="523"/>
      <c r="N60" s="523"/>
      <c r="O60" s="523"/>
      <c r="P60" s="523"/>
      <c r="Q60" s="523"/>
      <c r="R60" s="523"/>
      <c r="S60" s="523"/>
      <c r="T60" s="523"/>
      <c r="U60" s="523"/>
      <c r="V60" s="529">
        <f t="shared" si="16"/>
        <v>0</v>
      </c>
      <c r="W60" s="2029"/>
      <c r="X60" s="288">
        <f>V60*W60</f>
        <v>0</v>
      </c>
      <c r="Y60" s="1922"/>
      <c r="Z60" s="1577"/>
      <c r="AA60" s="1578"/>
      <c r="AB60" s="1922"/>
      <c r="AC60" s="1577"/>
      <c r="AD60" s="1578"/>
      <c r="AE60" s="1922"/>
      <c r="AF60" s="1577"/>
      <c r="AG60" s="1578"/>
      <c r="AH60" s="1922"/>
      <c r="AI60" s="1577"/>
      <c r="AJ60" s="1747"/>
      <c r="AK60" s="264"/>
      <c r="AL60" s="264"/>
      <c r="AM60" s="264"/>
      <c r="AN60" s="264"/>
      <c r="AO60" s="264"/>
      <c r="AP60" s="264"/>
      <c r="AQ60" s="264"/>
      <c r="AR60" s="264"/>
      <c r="AS60" s="264"/>
    </row>
    <row r="61" spans="1:45" ht="12.75" hidden="1" customHeight="1">
      <c r="A61" s="1539"/>
      <c r="B61" s="1557"/>
      <c r="C61" s="1557"/>
      <c r="D61" s="1579"/>
      <c r="E61" s="1579"/>
      <c r="F61" s="1579"/>
      <c r="G61" s="1580"/>
      <c r="H61" s="1930"/>
      <c r="I61" s="531" t="s">
        <v>48</v>
      </c>
      <c r="J61" s="537"/>
      <c r="K61" s="539"/>
      <c r="L61" s="539"/>
      <c r="M61" s="539"/>
      <c r="N61" s="539"/>
      <c r="O61" s="539"/>
      <c r="P61" s="539"/>
      <c r="Q61" s="539"/>
      <c r="R61" s="539"/>
      <c r="S61" s="539"/>
      <c r="T61" s="539"/>
      <c r="U61" s="539"/>
      <c r="V61" s="540">
        <f t="shared" si="16"/>
        <v>0</v>
      </c>
      <c r="W61" s="2030"/>
      <c r="X61" s="296">
        <f>+V61*W60</f>
        <v>0</v>
      </c>
      <c r="Y61" s="1557"/>
      <c r="Z61" s="1579"/>
      <c r="AA61" s="1580"/>
      <c r="AB61" s="1557"/>
      <c r="AC61" s="1579"/>
      <c r="AD61" s="1580"/>
      <c r="AE61" s="1557"/>
      <c r="AF61" s="1579"/>
      <c r="AG61" s="1580"/>
      <c r="AH61" s="1557"/>
      <c r="AI61" s="1579"/>
      <c r="AJ61" s="1923"/>
      <c r="AK61" s="264"/>
      <c r="AL61" s="264"/>
      <c r="AM61" s="264"/>
      <c r="AN61" s="264"/>
      <c r="AO61" s="264"/>
      <c r="AP61" s="264"/>
      <c r="AQ61" s="264"/>
      <c r="AR61" s="264"/>
      <c r="AS61" s="264"/>
    </row>
    <row r="62" spans="1:45" ht="12.75" customHeight="1">
      <c r="A62" s="1539"/>
      <c r="B62" s="1944" t="s">
        <v>85</v>
      </c>
      <c r="C62" s="1577"/>
      <c r="D62" s="1577"/>
      <c r="E62" s="1577"/>
      <c r="F62" s="1577"/>
      <c r="G62" s="1578"/>
      <c r="H62" s="2033" t="s">
        <v>79</v>
      </c>
      <c r="I62" s="541" t="s">
        <v>47</v>
      </c>
      <c r="J62" s="542">
        <f t="shared" ref="J62:U62" si="17">+J48*$W48+J50*$W50+J52*$W52+J54*$W54+J56*$W56+J58*$W58+J60*$W60</f>
        <v>0</v>
      </c>
      <c r="K62" s="542">
        <f t="shared" si="17"/>
        <v>0.16000000000000003</v>
      </c>
      <c r="L62" s="542">
        <f t="shared" si="17"/>
        <v>0.2</v>
      </c>
      <c r="M62" s="542">
        <f t="shared" si="17"/>
        <v>0.44</v>
      </c>
      <c r="N62" s="542">
        <f t="shared" si="17"/>
        <v>0.12</v>
      </c>
      <c r="O62" s="542">
        <f t="shared" si="17"/>
        <v>4.0000000000000008E-2</v>
      </c>
      <c r="P62" s="542">
        <f t="shared" si="17"/>
        <v>4.0000000000000008E-2</v>
      </c>
      <c r="Q62" s="542">
        <f t="shared" si="17"/>
        <v>0</v>
      </c>
      <c r="R62" s="542">
        <f t="shared" si="17"/>
        <v>0</v>
      </c>
      <c r="S62" s="542">
        <f t="shared" si="17"/>
        <v>0</v>
      </c>
      <c r="T62" s="542">
        <f t="shared" si="17"/>
        <v>0</v>
      </c>
      <c r="U62" s="542">
        <f t="shared" si="17"/>
        <v>0</v>
      </c>
      <c r="V62" s="529">
        <f t="shared" si="16"/>
        <v>1</v>
      </c>
      <c r="W62" s="2039">
        <f>SUM(W48:W61)</f>
        <v>1</v>
      </c>
      <c r="X62" s="288">
        <f>V62*W62</f>
        <v>1</v>
      </c>
      <c r="Y62" s="1924"/>
      <c r="Z62" s="1577"/>
      <c r="AA62" s="1578"/>
      <c r="AB62" s="1924"/>
      <c r="AC62" s="1577"/>
      <c r="AD62" s="1578"/>
      <c r="AE62" s="1924"/>
      <c r="AF62" s="1577"/>
      <c r="AG62" s="1578"/>
      <c r="AH62" s="1924"/>
      <c r="AI62" s="1577"/>
      <c r="AJ62" s="1747"/>
      <c r="AK62" s="264"/>
      <c r="AL62" s="264"/>
      <c r="AM62" s="264"/>
      <c r="AN62" s="264"/>
      <c r="AO62" s="264"/>
      <c r="AP62" s="264"/>
      <c r="AQ62" s="264"/>
      <c r="AR62" s="264"/>
      <c r="AS62" s="264"/>
    </row>
    <row r="63" spans="1:45" ht="12.75" customHeight="1">
      <c r="A63" s="1540"/>
      <c r="B63" s="1537"/>
      <c r="C63" s="1550"/>
      <c r="D63" s="1550"/>
      <c r="E63" s="1550"/>
      <c r="F63" s="1550"/>
      <c r="G63" s="1551"/>
      <c r="H63" s="2038"/>
      <c r="I63" s="556" t="s">
        <v>48</v>
      </c>
      <c r="J63" s="557">
        <f t="shared" ref="J63:U63" si="18">+J49*$W48+J51*$W50+J53*$W52+J55*$W54+J57*$W56+J59*$W58+J61*$W60</f>
        <v>0</v>
      </c>
      <c r="K63" s="557">
        <f t="shared" si="18"/>
        <v>0.16000000000000003</v>
      </c>
      <c r="L63" s="557">
        <f t="shared" si="18"/>
        <v>0.2</v>
      </c>
      <c r="M63" s="557">
        <f t="shared" si="18"/>
        <v>8.0000000000000016E-2</v>
      </c>
      <c r="N63" s="557">
        <f t="shared" si="18"/>
        <v>0.14000000000000001</v>
      </c>
      <c r="O63" s="557">
        <f t="shared" si="18"/>
        <v>0.10000000000000002</v>
      </c>
      <c r="P63" s="557">
        <f t="shared" si="18"/>
        <v>0.12000000000000002</v>
      </c>
      <c r="Q63" s="557">
        <f t="shared" si="18"/>
        <v>0.09</v>
      </c>
      <c r="R63" s="557">
        <f t="shared" si="18"/>
        <v>0.03</v>
      </c>
      <c r="S63" s="557">
        <f t="shared" si="18"/>
        <v>0</v>
      </c>
      <c r="T63" s="557">
        <f t="shared" si="18"/>
        <v>0</v>
      </c>
      <c r="U63" s="557">
        <f t="shared" si="18"/>
        <v>0</v>
      </c>
      <c r="V63" s="559">
        <f t="shared" si="16"/>
        <v>0.92</v>
      </c>
      <c r="W63" s="2040"/>
      <c r="X63" s="560">
        <f>+V63*W62</f>
        <v>0.92</v>
      </c>
      <c r="Y63" s="1537"/>
      <c r="Z63" s="1550"/>
      <c r="AA63" s="1551"/>
      <c r="AB63" s="1537"/>
      <c r="AC63" s="1550"/>
      <c r="AD63" s="1551"/>
      <c r="AE63" s="1537"/>
      <c r="AF63" s="1550"/>
      <c r="AG63" s="1551"/>
      <c r="AH63" s="1537"/>
      <c r="AI63" s="1550"/>
      <c r="AJ63" s="1721"/>
      <c r="AK63" s="264"/>
      <c r="AL63" s="264"/>
      <c r="AM63" s="264"/>
      <c r="AN63" s="264"/>
      <c r="AO63" s="264"/>
      <c r="AP63" s="264"/>
      <c r="AQ63" s="264"/>
      <c r="AR63" s="264"/>
      <c r="AS63" s="264"/>
    </row>
    <row r="64" spans="1:45" ht="12.75" customHeight="1">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row>
    <row r="65" spans="1:45" ht="15.75" customHeight="1">
      <c r="A65" s="938"/>
      <c r="B65" s="938"/>
      <c r="C65" s="938"/>
      <c r="D65" s="938"/>
      <c r="E65" s="938"/>
      <c r="F65" s="938"/>
      <c r="G65" s="938"/>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c r="AL65" s="938"/>
      <c r="AM65" s="938"/>
      <c r="AN65" s="938"/>
      <c r="AO65" s="938"/>
      <c r="AP65" s="938"/>
      <c r="AQ65" s="938"/>
      <c r="AR65" s="938"/>
      <c r="AS65" s="938"/>
    </row>
    <row r="66" spans="1:45" ht="15.75" customHeight="1">
      <c r="A66" s="938"/>
      <c r="B66" s="938"/>
      <c r="C66" s="938"/>
      <c r="D66" s="938"/>
      <c r="E66" s="938"/>
      <c r="F66" s="938"/>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c r="AL66" s="938"/>
      <c r="AM66" s="938"/>
      <c r="AN66" s="938"/>
      <c r="AO66" s="938"/>
      <c r="AP66" s="938"/>
      <c r="AQ66" s="938"/>
      <c r="AR66" s="938"/>
      <c r="AS66" s="938"/>
    </row>
    <row r="67" spans="1:45" ht="15.75" customHeight="1">
      <c r="A67" s="938"/>
      <c r="B67" s="938"/>
      <c r="C67" s="938"/>
      <c r="D67" s="938"/>
      <c r="E67" s="938"/>
      <c r="F67" s="938"/>
      <c r="G67" s="938"/>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c r="AL67" s="938"/>
      <c r="AM67" s="938"/>
      <c r="AN67" s="938"/>
      <c r="AO67" s="938"/>
      <c r="AP67" s="938"/>
      <c r="AQ67" s="938"/>
      <c r="AR67" s="938"/>
      <c r="AS67" s="938"/>
    </row>
    <row r="68" spans="1:45" ht="15.75" customHeight="1">
      <c r="A68" s="938"/>
      <c r="B68" s="938"/>
      <c r="C68" s="938"/>
      <c r="D68" s="938"/>
      <c r="E68" s="938"/>
      <c r="F68" s="938"/>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c r="AN68" s="938"/>
      <c r="AO68" s="938"/>
      <c r="AP68" s="938"/>
      <c r="AQ68" s="938"/>
      <c r="AR68" s="938"/>
      <c r="AS68" s="938"/>
    </row>
    <row r="69" spans="1:45" ht="15.75" customHeight="1">
      <c r="A69" s="938"/>
      <c r="B69" s="938"/>
      <c r="C69" s="938"/>
      <c r="D69" s="938"/>
      <c r="E69" s="938"/>
      <c r="F69" s="938"/>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c r="AN69" s="938"/>
      <c r="AO69" s="938"/>
      <c r="AP69" s="938"/>
      <c r="AQ69" s="938"/>
      <c r="AR69" s="938"/>
      <c r="AS69" s="938"/>
    </row>
    <row r="70" spans="1:45" ht="15.75" customHeight="1">
      <c r="A70" s="938"/>
      <c r="B70" s="938"/>
      <c r="C70" s="938"/>
      <c r="D70" s="938"/>
      <c r="E70" s="938"/>
      <c r="F70" s="938"/>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c r="AN70" s="938"/>
      <c r="AO70" s="938"/>
      <c r="AP70" s="938"/>
      <c r="AQ70" s="938"/>
      <c r="AR70" s="938"/>
      <c r="AS70" s="938"/>
    </row>
    <row r="71" spans="1:45" ht="15.75" customHeight="1">
      <c r="A71" s="938"/>
      <c r="B71" s="938"/>
      <c r="C71" s="938"/>
      <c r="D71" s="938"/>
      <c r="E71" s="938"/>
      <c r="F71" s="938"/>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8"/>
      <c r="AM71" s="938"/>
      <c r="AN71" s="938"/>
      <c r="AO71" s="938"/>
      <c r="AP71" s="938"/>
      <c r="AQ71" s="938"/>
      <c r="AR71" s="938"/>
      <c r="AS71" s="938"/>
    </row>
    <row r="72" spans="1:45" ht="15.75" customHeight="1">
      <c r="A72" s="938"/>
      <c r="B72" s="938"/>
      <c r="C72" s="938"/>
      <c r="D72" s="938"/>
      <c r="E72" s="938"/>
      <c r="F72" s="938"/>
      <c r="G72" s="938"/>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c r="AN72" s="938"/>
      <c r="AO72" s="938"/>
      <c r="AP72" s="938"/>
      <c r="AQ72" s="938"/>
      <c r="AR72" s="938"/>
      <c r="AS72" s="938"/>
    </row>
    <row r="73" spans="1:45" ht="15.75" customHeight="1">
      <c r="A73" s="938"/>
      <c r="B73" s="938"/>
      <c r="C73" s="938"/>
      <c r="D73" s="938"/>
      <c r="E73" s="938"/>
      <c r="F73" s="938"/>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8"/>
      <c r="AK73" s="938"/>
      <c r="AL73" s="938"/>
      <c r="AM73" s="938"/>
      <c r="AN73" s="938"/>
      <c r="AO73" s="938"/>
      <c r="AP73" s="938"/>
      <c r="AQ73" s="938"/>
      <c r="AR73" s="938"/>
      <c r="AS73" s="938"/>
    </row>
    <row r="74" spans="1:45" ht="15.75" customHeight="1">
      <c r="A74" s="938"/>
      <c r="B74" s="938"/>
      <c r="C74" s="938"/>
      <c r="D74" s="938"/>
      <c r="E74" s="938"/>
      <c r="F74" s="938"/>
      <c r="G74" s="938"/>
      <c r="H74" s="938"/>
      <c r="I74" s="938"/>
      <c r="J74" s="938"/>
      <c r="K74" s="938"/>
      <c r="L74" s="938"/>
      <c r="M74" s="938"/>
      <c r="N74" s="938"/>
      <c r="O74" s="938"/>
      <c r="P74" s="938"/>
      <c r="Q74" s="938"/>
      <c r="R74" s="938"/>
      <c r="S74" s="938"/>
      <c r="T74" s="938"/>
      <c r="U74" s="938"/>
      <c r="V74" s="938"/>
      <c r="W74" s="938"/>
      <c r="X74" s="938"/>
      <c r="Y74" s="938"/>
      <c r="Z74" s="938"/>
      <c r="AA74" s="938"/>
      <c r="AB74" s="938"/>
      <c r="AC74" s="938"/>
      <c r="AD74" s="938"/>
      <c r="AE74" s="938"/>
      <c r="AF74" s="938"/>
      <c r="AG74" s="938"/>
      <c r="AH74" s="938"/>
      <c r="AI74" s="938"/>
      <c r="AJ74" s="938"/>
      <c r="AK74" s="938"/>
      <c r="AL74" s="938"/>
      <c r="AM74" s="938"/>
      <c r="AN74" s="938"/>
      <c r="AO74" s="938"/>
      <c r="AP74" s="938"/>
      <c r="AQ74" s="938"/>
      <c r="AR74" s="938"/>
      <c r="AS74" s="938"/>
    </row>
    <row r="75" spans="1:45" ht="15.75" customHeight="1">
      <c r="A75" s="938"/>
      <c r="B75" s="938"/>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L75" s="938"/>
      <c r="AM75" s="938"/>
      <c r="AN75" s="938"/>
      <c r="AO75" s="938"/>
      <c r="AP75" s="938"/>
      <c r="AQ75" s="938"/>
      <c r="AR75" s="938"/>
      <c r="AS75" s="938"/>
    </row>
    <row r="76" spans="1:45" ht="15.75" customHeight="1">
      <c r="A76" s="938"/>
      <c r="B76" s="938"/>
      <c r="C76" s="938"/>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L76" s="938"/>
      <c r="AM76" s="938"/>
      <c r="AN76" s="938"/>
      <c r="AO76" s="938"/>
      <c r="AP76" s="938"/>
      <c r="AQ76" s="938"/>
      <c r="AR76" s="938"/>
      <c r="AS76" s="938"/>
    </row>
    <row r="77" spans="1:45" ht="15.75" customHeight="1">
      <c r="A77" s="940"/>
      <c r="B77" s="940"/>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940"/>
      <c r="AN77" s="940"/>
      <c r="AO77" s="940"/>
      <c r="AP77" s="940"/>
      <c r="AQ77" s="940"/>
      <c r="AR77" s="940"/>
      <c r="AS77" s="940"/>
    </row>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7">
    <mergeCell ref="AB56:AD57"/>
    <mergeCell ref="AB54:AD55"/>
    <mergeCell ref="Y60:AA61"/>
    <mergeCell ref="AB60:AD61"/>
    <mergeCell ref="AE58:AG59"/>
    <mergeCell ref="AE60:AG61"/>
    <mergeCell ref="W56:W57"/>
    <mergeCell ref="W54:W55"/>
    <mergeCell ref="AB52:AD53"/>
    <mergeCell ref="AB50:AD51"/>
    <mergeCell ref="AB48:AD49"/>
    <mergeCell ref="AE50:AG51"/>
    <mergeCell ref="AE52:AG53"/>
    <mergeCell ref="W58:W59"/>
    <mergeCell ref="W60:W61"/>
    <mergeCell ref="AH60:AJ61"/>
    <mergeCell ref="AH62:AJ63"/>
    <mergeCell ref="AH58:AJ59"/>
    <mergeCell ref="AH56:AJ57"/>
    <mergeCell ref="AE56:AG57"/>
    <mergeCell ref="AH54:AJ55"/>
    <mergeCell ref="AE54:AG55"/>
    <mergeCell ref="AE48:AG49"/>
    <mergeCell ref="AH52:AJ53"/>
    <mergeCell ref="W62:W63"/>
    <mergeCell ref="AB62:AD63"/>
    <mergeCell ref="Y62:AA63"/>
    <mergeCell ref="AE62:AG63"/>
    <mergeCell ref="Y56:AA57"/>
    <mergeCell ref="Y58:AA59"/>
    <mergeCell ref="Y54:AA55"/>
    <mergeCell ref="AB58:AD59"/>
    <mergeCell ref="A27:A43"/>
    <mergeCell ref="A7:A23"/>
    <mergeCell ref="B20:B21"/>
    <mergeCell ref="A24:B26"/>
    <mergeCell ref="A47:A63"/>
    <mergeCell ref="A44:B46"/>
    <mergeCell ref="B48:B49"/>
    <mergeCell ref="B52:B53"/>
    <mergeCell ref="B18:B19"/>
    <mergeCell ref="B58:B59"/>
    <mergeCell ref="B60:B61"/>
    <mergeCell ref="B54:B55"/>
    <mergeCell ref="B56:B57"/>
    <mergeCell ref="B36:B37"/>
    <mergeCell ref="B34:B35"/>
    <mergeCell ref="B32:B33"/>
    <mergeCell ref="B10:B11"/>
    <mergeCell ref="B27:AJ27"/>
    <mergeCell ref="H25:I25"/>
    <mergeCell ref="H26:I26"/>
    <mergeCell ref="E25:E26"/>
    <mergeCell ref="G25:G26"/>
    <mergeCell ref="B28:B29"/>
    <mergeCell ref="B30:B31"/>
    <mergeCell ref="AE4:AG4"/>
    <mergeCell ref="Y4:AA4"/>
    <mergeCell ref="AB4:AD4"/>
    <mergeCell ref="AI3:AJ3"/>
    <mergeCell ref="W2:AH3"/>
    <mergeCell ref="H6:I6"/>
    <mergeCell ref="C5:C6"/>
    <mergeCell ref="I2:T3"/>
    <mergeCell ref="D2:H3"/>
    <mergeCell ref="AI2:AJ2"/>
    <mergeCell ref="W5:W6"/>
    <mergeCell ref="D5:D6"/>
    <mergeCell ref="E5:E6"/>
    <mergeCell ref="F5:F6"/>
    <mergeCell ref="G5:G6"/>
    <mergeCell ref="A1:C3"/>
    <mergeCell ref="A4:B6"/>
    <mergeCell ref="AH5:AJ6"/>
    <mergeCell ref="AH4:AJ4"/>
    <mergeCell ref="AE5:AG6"/>
    <mergeCell ref="H5:I5"/>
    <mergeCell ref="D1:AH1"/>
    <mergeCell ref="AI1:AJ1"/>
    <mergeCell ref="AB5:AD6"/>
    <mergeCell ref="B8:B9"/>
    <mergeCell ref="C8:G9"/>
    <mergeCell ref="H16:H17"/>
    <mergeCell ref="H14:H15"/>
    <mergeCell ref="B12:B13"/>
    <mergeCell ref="B16:B17"/>
    <mergeCell ref="B14:B15"/>
    <mergeCell ref="C16:G17"/>
    <mergeCell ref="H8:H9"/>
    <mergeCell ref="C14:G15"/>
    <mergeCell ref="C12:G13"/>
    <mergeCell ref="Y36:AA37"/>
    <mergeCell ref="Y34:AA35"/>
    <mergeCell ref="Y32:AA33"/>
    <mergeCell ref="W34:W35"/>
    <mergeCell ref="W42:W43"/>
    <mergeCell ref="AE34:AG35"/>
    <mergeCell ref="AH34:AJ35"/>
    <mergeCell ref="Y45:AA46"/>
    <mergeCell ref="AB45:AD46"/>
    <mergeCell ref="AH45:AJ46"/>
    <mergeCell ref="AH44:AJ44"/>
    <mergeCell ref="AE42:AG43"/>
    <mergeCell ref="AE45:AG46"/>
    <mergeCell ref="AB42:AD43"/>
    <mergeCell ref="AB36:AD37"/>
    <mergeCell ref="AE36:AG37"/>
    <mergeCell ref="AB38:AD39"/>
    <mergeCell ref="AE38:AG39"/>
    <mergeCell ref="AH38:AJ39"/>
    <mergeCell ref="AH36:AJ37"/>
    <mergeCell ref="AH42:AJ43"/>
    <mergeCell ref="AH40:AJ41"/>
    <mergeCell ref="AE40:AG41"/>
    <mergeCell ref="AB40:AD41"/>
    <mergeCell ref="Y42:AA43"/>
    <mergeCell ref="W38:W39"/>
    <mergeCell ref="W36:W37"/>
    <mergeCell ref="C36:G37"/>
    <mergeCell ref="C38:G39"/>
    <mergeCell ref="Y52:AA53"/>
    <mergeCell ref="Y40:AA41"/>
    <mergeCell ref="Y38:AA39"/>
    <mergeCell ref="W48:W49"/>
    <mergeCell ref="W40:W41"/>
    <mergeCell ref="C48:G49"/>
    <mergeCell ref="C50:G51"/>
    <mergeCell ref="H42:H43"/>
    <mergeCell ref="B42:G43"/>
    <mergeCell ref="B50:B51"/>
    <mergeCell ref="G45:G46"/>
    <mergeCell ref="W52:W53"/>
    <mergeCell ref="W50:W51"/>
    <mergeCell ref="Y48:AA49"/>
    <mergeCell ref="Y50:AA51"/>
    <mergeCell ref="B47:AJ47"/>
    <mergeCell ref="B38:B39"/>
    <mergeCell ref="AE44:AG44"/>
    <mergeCell ref="AB44:AD44"/>
    <mergeCell ref="H62:H63"/>
    <mergeCell ref="B62:G63"/>
    <mergeCell ref="C56:G57"/>
    <mergeCell ref="C58:G59"/>
    <mergeCell ref="H56:H57"/>
    <mergeCell ref="H54:H55"/>
    <mergeCell ref="H60:H61"/>
    <mergeCell ref="H58:H59"/>
    <mergeCell ref="C60:G61"/>
    <mergeCell ref="H4:I4"/>
    <mergeCell ref="C52:G53"/>
    <mergeCell ref="C54:G55"/>
    <mergeCell ref="H50:H51"/>
    <mergeCell ref="H48:H49"/>
    <mergeCell ref="H52:H53"/>
    <mergeCell ref="F25:F26"/>
    <mergeCell ref="B7:AJ7"/>
    <mergeCell ref="AE10:AG11"/>
    <mergeCell ref="Y30:AA31"/>
    <mergeCell ref="Y28:AA29"/>
    <mergeCell ref="Y25:AA26"/>
    <mergeCell ref="W28:W29"/>
    <mergeCell ref="W25:W26"/>
    <mergeCell ref="AH48:AJ49"/>
    <mergeCell ref="AH50:AJ51"/>
    <mergeCell ref="C40:G41"/>
    <mergeCell ref="B40:B41"/>
    <mergeCell ref="C25:C26"/>
    <mergeCell ref="D25:D26"/>
    <mergeCell ref="E45:E46"/>
    <mergeCell ref="F45:F46"/>
    <mergeCell ref="W45:W46"/>
    <mergeCell ref="Y44:AA44"/>
    <mergeCell ref="H24:I24"/>
    <mergeCell ref="B22:G23"/>
    <mergeCell ref="H34:H35"/>
    <mergeCell ref="H32:H33"/>
    <mergeCell ref="H30:H31"/>
    <mergeCell ref="H28:H29"/>
    <mergeCell ref="D45:D46"/>
    <mergeCell ref="C45:C46"/>
    <mergeCell ref="H44:I44"/>
    <mergeCell ref="H46:I46"/>
    <mergeCell ref="H45:I45"/>
    <mergeCell ref="H40:H41"/>
    <mergeCell ref="C34:G35"/>
    <mergeCell ref="C32:G33"/>
    <mergeCell ref="H36:H37"/>
    <mergeCell ref="H38:H39"/>
    <mergeCell ref="C30:G31"/>
    <mergeCell ref="C28:G29"/>
    <mergeCell ref="H20:H21"/>
    <mergeCell ref="H22:H23"/>
    <mergeCell ref="Y14:AA15"/>
    <mergeCell ref="Y16:AA17"/>
    <mergeCell ref="Y20:AA21"/>
    <mergeCell ref="Y18:AA19"/>
    <mergeCell ref="Y22:AA23"/>
    <mergeCell ref="H18:H19"/>
    <mergeCell ref="C10:G11"/>
    <mergeCell ref="W10:W11"/>
    <mergeCell ref="W22:W23"/>
    <mergeCell ref="W14:W15"/>
    <mergeCell ref="W12:W13"/>
    <mergeCell ref="W18:W19"/>
    <mergeCell ref="W20:W21"/>
    <mergeCell ref="C20:G21"/>
    <mergeCell ref="H10:H11"/>
    <mergeCell ref="H12:H13"/>
    <mergeCell ref="C18:G19"/>
    <mergeCell ref="AH14:AJ15"/>
    <mergeCell ref="AB32:AD33"/>
    <mergeCell ref="AB22:AD23"/>
    <mergeCell ref="AB25:AD26"/>
    <mergeCell ref="AB24:AD24"/>
    <mergeCell ref="Y5:AA6"/>
    <mergeCell ref="W16:W17"/>
    <mergeCell ref="AB12:AD13"/>
    <mergeCell ref="Y12:AA13"/>
    <mergeCell ref="Y10:AA11"/>
    <mergeCell ref="Y8:AA9"/>
    <mergeCell ref="AB8:AD9"/>
    <mergeCell ref="AH22:AJ23"/>
    <mergeCell ref="AH24:AJ24"/>
    <mergeCell ref="W8:W9"/>
    <mergeCell ref="AB16:AD17"/>
    <mergeCell ref="Y24:AA24"/>
    <mergeCell ref="AE24:AG24"/>
    <mergeCell ref="W32:W33"/>
    <mergeCell ref="AE12:AG13"/>
    <mergeCell ref="AH12:AJ13"/>
    <mergeCell ref="AH10:AJ11"/>
    <mergeCell ref="AH8:AJ9"/>
    <mergeCell ref="AE8:AG9"/>
    <mergeCell ref="AB30:AD31"/>
    <mergeCell ref="AB28:AD29"/>
    <mergeCell ref="AB18:AD19"/>
    <mergeCell ref="AB20:AD21"/>
    <mergeCell ref="AB34:AD35"/>
    <mergeCell ref="W30:W31"/>
    <mergeCell ref="AB10:AD11"/>
    <mergeCell ref="AH16:AJ17"/>
    <mergeCell ref="AH20:AJ21"/>
    <mergeCell ref="AH18:AJ19"/>
    <mergeCell ref="AE22:AG23"/>
    <mergeCell ref="AE20:AG21"/>
    <mergeCell ref="AH32:AJ33"/>
    <mergeCell ref="AE32:AG33"/>
    <mergeCell ref="AE28:AG29"/>
    <mergeCell ref="AE25:AG26"/>
    <mergeCell ref="AE14:AG15"/>
    <mergeCell ref="AE16:AG17"/>
    <mergeCell ref="AH28:AJ29"/>
    <mergeCell ref="AE30:AG31"/>
    <mergeCell ref="AH30:AJ31"/>
    <mergeCell ref="AE18:AG19"/>
    <mergeCell ref="AH25:AJ26"/>
    <mergeCell ref="AB14:AD15"/>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990"/>
  <sheetViews>
    <sheetView workbookViewId="0">
      <selection activeCell="B4" sqref="B4"/>
    </sheetView>
  </sheetViews>
  <sheetFormatPr baseColWidth="10" defaultColWidth="14.42578125" defaultRowHeight="15" customHeight="1"/>
  <cols>
    <col min="1" max="1" width="18.28515625" customWidth="1"/>
    <col min="2" max="2" width="6.140625" customWidth="1"/>
    <col min="3" max="3" width="20.42578125" customWidth="1"/>
    <col min="4" max="4" width="10.5703125" customWidth="1"/>
    <col min="5" max="5" width="11.5703125" customWidth="1"/>
    <col min="6" max="6" width="27" customWidth="1"/>
    <col min="7" max="7" width="11.28515625" customWidth="1"/>
    <col min="8" max="8" width="5.5703125" customWidth="1"/>
    <col min="9" max="9" width="5" customWidth="1"/>
    <col min="10" max="21" width="9.5703125" customWidth="1"/>
    <col min="22" max="22" width="15.85546875" customWidth="1"/>
    <col min="23" max="23" width="9.42578125" customWidth="1"/>
    <col min="24" max="24" width="14.42578125" customWidth="1"/>
    <col min="25" max="25" width="25" customWidth="1"/>
    <col min="26" max="26" width="17" customWidth="1"/>
    <col min="27" max="27" width="11.85546875" customWidth="1"/>
    <col min="28" max="30" width="27.85546875" customWidth="1"/>
    <col min="31" max="33" width="18.42578125" customWidth="1"/>
    <col min="34" max="36" width="7"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1980" t="s">
        <v>2234</v>
      </c>
      <c r="J2" s="1577"/>
      <c r="K2" s="1577"/>
      <c r="L2" s="1577"/>
      <c r="M2" s="1577"/>
      <c r="N2" s="1577"/>
      <c r="O2" s="1577"/>
      <c r="P2" s="1577"/>
      <c r="Q2" s="1577"/>
      <c r="R2" s="1577"/>
      <c r="S2" s="1577"/>
      <c r="T2" s="1578"/>
      <c r="U2" s="248" t="s">
        <v>47</v>
      </c>
      <c r="V2" s="590">
        <f t="shared" ref="V2:V3" si="0">+X5+X7+X9+X11+X13+X15+X17+X33+X45</f>
        <v>1</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1"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591">
        <f t="shared" si="0"/>
        <v>0.76457133816537048</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45" customHeight="1">
      <c r="A4" s="1967" t="s">
        <v>106</v>
      </c>
      <c r="B4" s="1555"/>
      <c r="C4" s="321"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82.5" customHeight="1">
      <c r="A5" s="1733"/>
      <c r="B5" s="1548"/>
      <c r="C5" s="2137" t="s">
        <v>2235</v>
      </c>
      <c r="D5" s="2049" t="s">
        <v>252</v>
      </c>
      <c r="E5" s="2051">
        <v>1</v>
      </c>
      <c r="F5" s="2049" t="s">
        <v>2236</v>
      </c>
      <c r="G5" s="2054" t="s">
        <v>254</v>
      </c>
      <c r="H5" s="1926" t="s">
        <v>79</v>
      </c>
      <c r="I5" s="824" t="s">
        <v>47</v>
      </c>
      <c r="J5" s="848">
        <f t="shared" ref="J5:U5" si="1">J30</f>
        <v>7.6999999999999999E-2</v>
      </c>
      <c r="K5" s="848">
        <f t="shared" si="1"/>
        <v>1.6400000000000001E-2</v>
      </c>
      <c r="L5" s="848">
        <f t="shared" si="1"/>
        <v>6.83E-2</v>
      </c>
      <c r="M5" s="848">
        <f t="shared" si="1"/>
        <v>0.14390000000000003</v>
      </c>
      <c r="N5" s="848">
        <f t="shared" si="1"/>
        <v>6.1100000000000002E-2</v>
      </c>
      <c r="O5" s="848">
        <f t="shared" si="1"/>
        <v>8.7099999999999997E-2</v>
      </c>
      <c r="P5" s="848">
        <f t="shared" si="1"/>
        <v>0.18229999999999999</v>
      </c>
      <c r="Q5" s="848">
        <f t="shared" si="1"/>
        <v>5.9499999999999997E-2</v>
      </c>
      <c r="R5" s="848">
        <f t="shared" si="1"/>
        <v>3.5099999999999999E-2</v>
      </c>
      <c r="S5" s="848">
        <f t="shared" si="1"/>
        <v>0.16170000000000001</v>
      </c>
      <c r="T5" s="848">
        <f t="shared" si="1"/>
        <v>6.8199999999999997E-2</v>
      </c>
      <c r="U5" s="848">
        <f t="shared" si="1"/>
        <v>3.9400000000000004E-2</v>
      </c>
      <c r="V5" s="524">
        <f t="shared" ref="V5:V6" si="2">SUM(J5:U5)</f>
        <v>1.0000000000000002</v>
      </c>
      <c r="W5" s="2169">
        <v>0.37</v>
      </c>
      <c r="X5" s="524">
        <f>+(V5/V5)*W5</f>
        <v>0.37</v>
      </c>
      <c r="Y5" s="1962" t="s">
        <v>2237</v>
      </c>
      <c r="Z5" s="1577"/>
      <c r="AA5" s="1578"/>
      <c r="AB5" s="2024" t="s">
        <v>2238</v>
      </c>
      <c r="AC5" s="1577"/>
      <c r="AD5" s="1578"/>
      <c r="AE5" s="1956"/>
      <c r="AF5" s="1577"/>
      <c r="AG5" s="1578"/>
      <c r="AH5" s="1956"/>
      <c r="AI5" s="1577"/>
      <c r="AJ5" s="1747"/>
      <c r="AK5" s="264"/>
      <c r="AL5" s="264"/>
      <c r="AM5" s="264"/>
      <c r="AN5" s="264"/>
      <c r="AO5" s="264"/>
      <c r="AP5" s="264"/>
      <c r="AQ5" s="264"/>
      <c r="AR5" s="264"/>
      <c r="AS5" s="264"/>
    </row>
    <row r="6" spans="1:45" ht="82.5" customHeight="1">
      <c r="A6" s="1733"/>
      <c r="B6" s="1548"/>
      <c r="C6" s="1547"/>
      <c r="D6" s="2050"/>
      <c r="E6" s="1547"/>
      <c r="F6" s="2050"/>
      <c r="G6" s="2055"/>
      <c r="H6" s="2036"/>
      <c r="I6" s="827" t="s">
        <v>48</v>
      </c>
      <c r="J6" s="843">
        <f t="shared" ref="J6:U6" si="3">J31</f>
        <v>7.6999999999999999E-2</v>
      </c>
      <c r="K6" s="843">
        <f t="shared" si="3"/>
        <v>1.6400000000000001E-2</v>
      </c>
      <c r="L6" s="843">
        <f t="shared" si="3"/>
        <v>6.83E-2</v>
      </c>
      <c r="M6" s="843">
        <f t="shared" si="3"/>
        <v>0.14390000000000003</v>
      </c>
      <c r="N6" s="843">
        <f t="shared" si="3"/>
        <v>6.1100000000000002E-2</v>
      </c>
      <c r="O6" s="843">
        <f t="shared" si="3"/>
        <v>8.7099999999999997E-2</v>
      </c>
      <c r="P6" s="843">
        <f t="shared" si="3"/>
        <v>0.18229999999999999</v>
      </c>
      <c r="Q6" s="843">
        <f t="shared" si="3"/>
        <v>5.9499999999999997E-2</v>
      </c>
      <c r="R6" s="843">
        <f t="shared" si="3"/>
        <v>3.5099999999999999E-2</v>
      </c>
      <c r="S6" s="843">
        <f t="shared" si="3"/>
        <v>0</v>
      </c>
      <c r="T6" s="843">
        <f t="shared" si="3"/>
        <v>0</v>
      </c>
      <c r="U6" s="843">
        <f t="shared" si="3"/>
        <v>0</v>
      </c>
      <c r="V6" s="526">
        <f t="shared" si="2"/>
        <v>0.73070000000000002</v>
      </c>
      <c r="W6" s="1558"/>
      <c r="X6" s="524">
        <f>+V6/V5*W5</f>
        <v>0.27035899999999996</v>
      </c>
      <c r="Y6" s="1557"/>
      <c r="Z6" s="1579"/>
      <c r="AA6" s="1580"/>
      <c r="AB6" s="1557"/>
      <c r="AC6" s="1579"/>
      <c r="AD6" s="1580"/>
      <c r="AE6" s="1557"/>
      <c r="AF6" s="1579"/>
      <c r="AG6" s="1580"/>
      <c r="AH6" s="1557"/>
      <c r="AI6" s="1579"/>
      <c r="AJ6" s="1923"/>
      <c r="AK6" s="264"/>
      <c r="AL6" s="264"/>
      <c r="AM6" s="264"/>
      <c r="AN6" s="264"/>
      <c r="AO6" s="264"/>
      <c r="AP6" s="264"/>
      <c r="AQ6" s="264"/>
      <c r="AR6" s="264"/>
      <c r="AS6" s="264"/>
    </row>
    <row r="7" spans="1:45" ht="32.25" customHeight="1">
      <c r="A7" s="1733"/>
      <c r="B7" s="1548"/>
      <c r="C7" s="1547"/>
      <c r="D7" s="2049" t="s">
        <v>2239</v>
      </c>
      <c r="E7" s="2170">
        <v>155.96600000000001</v>
      </c>
      <c r="F7" s="2049" t="s">
        <v>2240</v>
      </c>
      <c r="G7" s="2054" t="s">
        <v>2241</v>
      </c>
      <c r="H7" s="2129" t="s">
        <v>79</v>
      </c>
      <c r="I7" s="827" t="s">
        <v>47</v>
      </c>
      <c r="J7" s="845"/>
      <c r="K7" s="845"/>
      <c r="L7" s="848"/>
      <c r="M7" s="945">
        <v>155.97</v>
      </c>
      <c r="N7" s="845"/>
      <c r="O7" s="845"/>
      <c r="P7" s="945">
        <v>155.97</v>
      </c>
      <c r="Q7" s="845"/>
      <c r="R7" s="845"/>
      <c r="S7" s="945">
        <v>155.97</v>
      </c>
      <c r="T7" s="845"/>
      <c r="U7" s="945">
        <v>155.97</v>
      </c>
      <c r="V7" s="946">
        <f>SUM(J7:U7)/4</f>
        <v>155.97</v>
      </c>
      <c r="W7" s="1964">
        <v>5.0000000000000001E-3</v>
      </c>
      <c r="X7" s="524">
        <f>+(V7/V7)*W7</f>
        <v>5.0000000000000001E-3</v>
      </c>
      <c r="Y7" s="1956"/>
      <c r="Z7" s="1577"/>
      <c r="AA7" s="1578"/>
      <c r="AB7" s="2024" t="s">
        <v>2242</v>
      </c>
      <c r="AC7" s="1577"/>
      <c r="AD7" s="1578"/>
      <c r="AE7" s="2024" t="s">
        <v>2243</v>
      </c>
      <c r="AF7" s="1577"/>
      <c r="AG7" s="1578"/>
      <c r="AH7" s="1956"/>
      <c r="AI7" s="1577"/>
      <c r="AJ7" s="1747"/>
      <c r="AK7" s="264"/>
      <c r="AL7" s="264"/>
      <c r="AM7" s="264"/>
      <c r="AN7" s="264"/>
      <c r="AO7" s="264"/>
      <c r="AP7" s="264"/>
      <c r="AQ7" s="264"/>
      <c r="AR7" s="264"/>
      <c r="AS7" s="264"/>
    </row>
    <row r="8" spans="1:45" ht="32.25" customHeight="1">
      <c r="A8" s="1733"/>
      <c r="B8" s="1548"/>
      <c r="C8" s="1547"/>
      <c r="D8" s="2050"/>
      <c r="E8" s="1547"/>
      <c r="F8" s="2050"/>
      <c r="G8" s="2055"/>
      <c r="H8" s="2036"/>
      <c r="I8" s="827" t="s">
        <v>48</v>
      </c>
      <c r="J8" s="947"/>
      <c r="K8" s="947"/>
      <c r="L8" s="947"/>
      <c r="M8" s="948">
        <v>147.31</v>
      </c>
      <c r="N8" s="947"/>
      <c r="O8" s="947"/>
      <c r="P8" s="948">
        <v>148.80000000000001</v>
      </c>
      <c r="Q8" s="947"/>
      <c r="R8" s="947"/>
      <c r="S8" s="947"/>
      <c r="T8" s="947"/>
      <c r="U8" s="949"/>
      <c r="V8" s="950">
        <f t="shared" ref="V8:V12" si="4">SUM(J8:U8)</f>
        <v>296.11</v>
      </c>
      <c r="W8" s="1558"/>
      <c r="X8" s="524">
        <f>+V8/V7*W7</f>
        <v>9.4925306148618323E-3</v>
      </c>
      <c r="Y8" s="1557"/>
      <c r="Z8" s="1579"/>
      <c r="AA8" s="1580"/>
      <c r="AB8" s="1557"/>
      <c r="AC8" s="1579"/>
      <c r="AD8" s="1580"/>
      <c r="AE8" s="1557"/>
      <c r="AF8" s="1579"/>
      <c r="AG8" s="1580"/>
      <c r="AH8" s="1557"/>
      <c r="AI8" s="1579"/>
      <c r="AJ8" s="1923"/>
      <c r="AK8" s="264"/>
      <c r="AL8" s="264"/>
      <c r="AM8" s="264"/>
      <c r="AN8" s="264"/>
      <c r="AO8" s="264"/>
      <c r="AP8" s="264"/>
      <c r="AQ8" s="264"/>
      <c r="AR8" s="264"/>
      <c r="AS8" s="264"/>
    </row>
    <row r="9" spans="1:45" ht="32.25" customHeight="1">
      <c r="A9" s="1733"/>
      <c r="B9" s="1548"/>
      <c r="C9" s="1547"/>
      <c r="D9" s="2049" t="s">
        <v>252</v>
      </c>
      <c r="E9" s="2051">
        <v>1</v>
      </c>
      <c r="F9" s="2049" t="s">
        <v>2244</v>
      </c>
      <c r="G9" s="2054" t="s">
        <v>2241</v>
      </c>
      <c r="H9" s="2129" t="s">
        <v>79</v>
      </c>
      <c r="I9" s="827" t="s">
        <v>47</v>
      </c>
      <c r="J9" s="845"/>
      <c r="K9" s="845"/>
      <c r="L9" s="845"/>
      <c r="M9" s="845"/>
      <c r="N9" s="848">
        <v>0.5</v>
      </c>
      <c r="O9" s="845"/>
      <c r="P9" s="845"/>
      <c r="Q9" s="845"/>
      <c r="R9" s="845"/>
      <c r="S9" s="845"/>
      <c r="T9" s="848">
        <v>0.5</v>
      </c>
      <c r="U9" s="845"/>
      <c r="V9" s="524">
        <f t="shared" si="4"/>
        <v>1</v>
      </c>
      <c r="W9" s="1964">
        <v>5.0000000000000001E-3</v>
      </c>
      <c r="X9" s="524">
        <f>+(V9/V9)*W9</f>
        <v>5.0000000000000001E-3</v>
      </c>
      <c r="Y9" s="1956"/>
      <c r="Z9" s="1577"/>
      <c r="AA9" s="1578"/>
      <c r="AB9" s="2024" t="s">
        <v>2245</v>
      </c>
      <c r="AC9" s="1577"/>
      <c r="AD9" s="1578"/>
      <c r="AE9" s="2024" t="s">
        <v>2246</v>
      </c>
      <c r="AF9" s="1577"/>
      <c r="AG9" s="1578"/>
      <c r="AH9" s="1956"/>
      <c r="AI9" s="1577"/>
      <c r="AJ9" s="1747"/>
      <c r="AK9" s="264"/>
      <c r="AL9" s="264"/>
      <c r="AM9" s="264"/>
      <c r="AN9" s="264"/>
      <c r="AO9" s="264"/>
      <c r="AP9" s="264"/>
      <c r="AQ9" s="264"/>
      <c r="AR9" s="264"/>
      <c r="AS9" s="264"/>
    </row>
    <row r="10" spans="1:45" ht="32.25" customHeight="1">
      <c r="A10" s="1733"/>
      <c r="B10" s="1548"/>
      <c r="C10" s="1547"/>
      <c r="D10" s="2050"/>
      <c r="E10" s="1547"/>
      <c r="F10" s="2050"/>
      <c r="G10" s="2055"/>
      <c r="H10" s="2036"/>
      <c r="I10" s="827" t="s">
        <v>48</v>
      </c>
      <c r="J10" s="947"/>
      <c r="K10" s="947"/>
      <c r="L10" s="947"/>
      <c r="M10" s="947"/>
      <c r="N10" s="843">
        <v>0.5</v>
      </c>
      <c r="O10" s="947"/>
      <c r="P10" s="947"/>
      <c r="Q10" s="947"/>
      <c r="R10" s="947"/>
      <c r="S10" s="947"/>
      <c r="T10" s="947"/>
      <c r="U10" s="949"/>
      <c r="V10" s="526">
        <f t="shared" si="4"/>
        <v>0.5</v>
      </c>
      <c r="W10" s="1558"/>
      <c r="X10" s="524">
        <f>+V10/V9*W9</f>
        <v>2.5000000000000001E-3</v>
      </c>
      <c r="Y10" s="1557"/>
      <c r="Z10" s="1579"/>
      <c r="AA10" s="1580"/>
      <c r="AB10" s="1557"/>
      <c r="AC10" s="1579"/>
      <c r="AD10" s="1580"/>
      <c r="AE10" s="1557"/>
      <c r="AF10" s="1579"/>
      <c r="AG10" s="1580"/>
      <c r="AH10" s="1557"/>
      <c r="AI10" s="1579"/>
      <c r="AJ10" s="1923"/>
      <c r="AK10" s="264"/>
      <c r="AL10" s="264"/>
      <c r="AM10" s="264"/>
      <c r="AN10" s="264"/>
      <c r="AO10" s="264"/>
      <c r="AP10" s="264"/>
      <c r="AQ10" s="264"/>
      <c r="AR10" s="264"/>
      <c r="AS10" s="264"/>
    </row>
    <row r="11" spans="1:45" ht="32.25" customHeight="1">
      <c r="A11" s="1733"/>
      <c r="B11" s="1548"/>
      <c r="C11" s="1547"/>
      <c r="D11" s="2049" t="s">
        <v>252</v>
      </c>
      <c r="E11" s="2051">
        <v>1</v>
      </c>
      <c r="F11" s="2049" t="s">
        <v>2247</v>
      </c>
      <c r="G11" s="2054" t="s">
        <v>2241</v>
      </c>
      <c r="H11" s="2129" t="s">
        <v>79</v>
      </c>
      <c r="I11" s="827" t="s">
        <v>47</v>
      </c>
      <c r="J11" s="845"/>
      <c r="K11" s="845"/>
      <c r="L11" s="845"/>
      <c r="M11" s="845"/>
      <c r="N11" s="848">
        <v>0.5</v>
      </c>
      <c r="O11" s="845"/>
      <c r="P11" s="845"/>
      <c r="Q11" s="845"/>
      <c r="R11" s="845"/>
      <c r="S11" s="845"/>
      <c r="T11" s="848">
        <v>0.5</v>
      </c>
      <c r="U11" s="845"/>
      <c r="V11" s="524">
        <f t="shared" si="4"/>
        <v>1</v>
      </c>
      <c r="W11" s="1964">
        <v>5.0000000000000001E-3</v>
      </c>
      <c r="X11" s="524">
        <f>+(V11/V11)*W11</f>
        <v>5.0000000000000001E-3</v>
      </c>
      <c r="Y11" s="1956"/>
      <c r="Z11" s="1577"/>
      <c r="AA11" s="1578"/>
      <c r="AB11" s="2024" t="s">
        <v>2248</v>
      </c>
      <c r="AC11" s="1577"/>
      <c r="AD11" s="1578"/>
      <c r="AE11" s="2024" t="s">
        <v>2246</v>
      </c>
      <c r="AF11" s="1577"/>
      <c r="AG11" s="1578"/>
      <c r="AH11" s="1956"/>
      <c r="AI11" s="1577"/>
      <c r="AJ11" s="1747"/>
      <c r="AK11" s="264"/>
      <c r="AL11" s="264"/>
      <c r="AM11" s="264"/>
      <c r="AN11" s="264"/>
      <c r="AO11" s="264"/>
      <c r="AP11" s="264"/>
      <c r="AQ11" s="264"/>
      <c r="AR11" s="264"/>
      <c r="AS11" s="264"/>
    </row>
    <row r="12" spans="1:45" ht="32.25" customHeight="1">
      <c r="A12" s="1733"/>
      <c r="B12" s="1548"/>
      <c r="C12" s="1547"/>
      <c r="D12" s="2050"/>
      <c r="E12" s="1547"/>
      <c r="F12" s="2050"/>
      <c r="G12" s="2055"/>
      <c r="H12" s="2036"/>
      <c r="I12" s="827" t="s">
        <v>48</v>
      </c>
      <c r="J12" s="947"/>
      <c r="K12" s="947"/>
      <c r="L12" s="947"/>
      <c r="M12" s="947"/>
      <c r="N12" s="843">
        <v>0.5</v>
      </c>
      <c r="O12" s="947"/>
      <c r="P12" s="947"/>
      <c r="Q12" s="947"/>
      <c r="R12" s="947"/>
      <c r="S12" s="947"/>
      <c r="T12" s="947"/>
      <c r="U12" s="949"/>
      <c r="V12" s="526">
        <f t="shared" si="4"/>
        <v>0.5</v>
      </c>
      <c r="W12" s="1558"/>
      <c r="X12" s="524">
        <f>+V12/V11*W11</f>
        <v>2.5000000000000001E-3</v>
      </c>
      <c r="Y12" s="1557"/>
      <c r="Z12" s="1579"/>
      <c r="AA12" s="1580"/>
      <c r="AB12" s="1557"/>
      <c r="AC12" s="1579"/>
      <c r="AD12" s="1580"/>
      <c r="AE12" s="1557"/>
      <c r="AF12" s="1579"/>
      <c r="AG12" s="1580"/>
      <c r="AH12" s="1557"/>
      <c r="AI12" s="1579"/>
      <c r="AJ12" s="1923"/>
      <c r="AK12" s="264"/>
      <c r="AL12" s="264"/>
      <c r="AM12" s="264"/>
      <c r="AN12" s="264"/>
      <c r="AO12" s="264"/>
      <c r="AP12" s="264"/>
      <c r="AQ12" s="264"/>
      <c r="AR12" s="264"/>
      <c r="AS12" s="264"/>
    </row>
    <row r="13" spans="1:45" ht="32.25" customHeight="1">
      <c r="A13" s="1733"/>
      <c r="B13" s="1548"/>
      <c r="C13" s="1547"/>
      <c r="D13" s="2049" t="s">
        <v>2249</v>
      </c>
      <c r="E13" s="2170">
        <v>1356.2</v>
      </c>
      <c r="F13" s="2049" t="s">
        <v>2250</v>
      </c>
      <c r="G13" s="2054" t="s">
        <v>2241</v>
      </c>
      <c r="H13" s="2129" t="s">
        <v>79</v>
      </c>
      <c r="I13" s="827" t="s">
        <v>47</v>
      </c>
      <c r="J13" s="845"/>
      <c r="K13" s="845"/>
      <c r="L13" s="845"/>
      <c r="M13" s="845"/>
      <c r="N13" s="845"/>
      <c r="O13" s="945">
        <v>1356.2</v>
      </c>
      <c r="P13" s="845"/>
      <c r="Q13" s="845"/>
      <c r="R13" s="845"/>
      <c r="S13" s="845"/>
      <c r="T13" s="845"/>
      <c r="U13" s="945">
        <v>1356.2</v>
      </c>
      <c r="V13" s="946">
        <f>SUM(J13:U13)/2</f>
        <v>1356.2</v>
      </c>
      <c r="W13" s="1964">
        <v>5.0000000000000001E-3</v>
      </c>
      <c r="X13" s="524">
        <f>+(V13/V13)*W13</f>
        <v>5.0000000000000001E-3</v>
      </c>
      <c r="Y13" s="1962"/>
      <c r="Z13" s="1577"/>
      <c r="AA13" s="1578"/>
      <c r="AB13" s="2024" t="s">
        <v>2251</v>
      </c>
      <c r="AC13" s="1577"/>
      <c r="AD13" s="1578"/>
      <c r="AE13" s="2024" t="s">
        <v>1934</v>
      </c>
      <c r="AF13" s="1577"/>
      <c r="AG13" s="1578"/>
      <c r="AH13" s="1956"/>
      <c r="AI13" s="1577"/>
      <c r="AJ13" s="1747"/>
      <c r="AK13" s="264"/>
      <c r="AL13" s="264"/>
      <c r="AM13" s="264"/>
      <c r="AN13" s="264"/>
      <c r="AO13" s="264"/>
      <c r="AP13" s="264"/>
      <c r="AQ13" s="264"/>
      <c r="AR13" s="264"/>
      <c r="AS13" s="264"/>
    </row>
    <row r="14" spans="1:45" ht="32.25" customHeight="1">
      <c r="A14" s="1733"/>
      <c r="B14" s="1548"/>
      <c r="C14" s="1547"/>
      <c r="D14" s="2050"/>
      <c r="E14" s="1547"/>
      <c r="F14" s="2050"/>
      <c r="G14" s="2055"/>
      <c r="H14" s="2036"/>
      <c r="I14" s="827" t="s">
        <v>48</v>
      </c>
      <c r="J14" s="947"/>
      <c r="K14" s="947"/>
      <c r="L14" s="947"/>
      <c r="M14" s="947"/>
      <c r="N14" s="947"/>
      <c r="O14" s="951">
        <v>1466</v>
      </c>
      <c r="P14" s="947"/>
      <c r="Q14" s="947"/>
      <c r="R14" s="947"/>
      <c r="S14" s="947"/>
      <c r="T14" s="947"/>
      <c r="U14" s="949"/>
      <c r="V14" s="952">
        <f t="shared" ref="V14:V16" si="5">SUM(J14:U14)</f>
        <v>1466</v>
      </c>
      <c r="W14" s="1558"/>
      <c r="X14" s="524">
        <f>+V14/V13*W13</f>
        <v>5.4048075505087742E-3</v>
      </c>
      <c r="Y14" s="1557"/>
      <c r="Z14" s="1579"/>
      <c r="AA14" s="1580"/>
      <c r="AB14" s="1557"/>
      <c r="AC14" s="1579"/>
      <c r="AD14" s="1580"/>
      <c r="AE14" s="1557"/>
      <c r="AF14" s="1579"/>
      <c r="AG14" s="1580"/>
      <c r="AH14" s="1557"/>
      <c r="AI14" s="1579"/>
      <c r="AJ14" s="1923"/>
      <c r="AK14" s="264"/>
      <c r="AL14" s="264"/>
      <c r="AM14" s="264"/>
      <c r="AN14" s="264"/>
      <c r="AO14" s="264"/>
      <c r="AP14" s="264"/>
      <c r="AQ14" s="264"/>
      <c r="AR14" s="264"/>
      <c r="AS14" s="264"/>
    </row>
    <row r="15" spans="1:45" ht="78.75" customHeight="1">
      <c r="A15" s="1733"/>
      <c r="B15" s="1548"/>
      <c r="C15" s="1547"/>
      <c r="D15" s="2049" t="s">
        <v>2252</v>
      </c>
      <c r="E15" s="2157">
        <v>50</v>
      </c>
      <c r="F15" s="2049" t="s">
        <v>2253</v>
      </c>
      <c r="G15" s="2054" t="s">
        <v>2241</v>
      </c>
      <c r="H15" s="2129" t="s">
        <v>79</v>
      </c>
      <c r="I15" s="827" t="s">
        <v>47</v>
      </c>
      <c r="J15" s="845"/>
      <c r="K15" s="845"/>
      <c r="L15" s="945">
        <v>10</v>
      </c>
      <c r="M15" s="845"/>
      <c r="N15" s="845"/>
      <c r="O15" s="945">
        <v>10</v>
      </c>
      <c r="P15" s="845"/>
      <c r="Q15" s="845"/>
      <c r="R15" s="945">
        <v>12</v>
      </c>
      <c r="S15" s="845"/>
      <c r="T15" s="845"/>
      <c r="U15" s="945">
        <v>18</v>
      </c>
      <c r="V15" s="695">
        <f t="shared" si="5"/>
        <v>50</v>
      </c>
      <c r="W15" s="1964">
        <v>5.0000000000000001E-3</v>
      </c>
      <c r="X15" s="524">
        <f>+(V15/V15)*W15</f>
        <v>5.0000000000000001E-3</v>
      </c>
      <c r="Y15" s="1962" t="s">
        <v>2254</v>
      </c>
      <c r="Z15" s="1577"/>
      <c r="AA15" s="1578"/>
      <c r="AB15" s="2024" t="s">
        <v>2255</v>
      </c>
      <c r="AC15" s="1577"/>
      <c r="AD15" s="1578"/>
      <c r="AE15" s="2024" t="s">
        <v>2256</v>
      </c>
      <c r="AF15" s="1577"/>
      <c r="AG15" s="1578"/>
      <c r="AH15" s="1956"/>
      <c r="AI15" s="1577"/>
      <c r="AJ15" s="1747"/>
      <c r="AK15" s="264"/>
      <c r="AL15" s="264"/>
      <c r="AM15" s="264"/>
      <c r="AN15" s="264"/>
      <c r="AO15" s="264"/>
      <c r="AP15" s="264"/>
      <c r="AQ15" s="264"/>
      <c r="AR15" s="264"/>
      <c r="AS15" s="264"/>
    </row>
    <row r="16" spans="1:45" ht="32.25" customHeight="1">
      <c r="A16" s="1733"/>
      <c r="B16" s="1548"/>
      <c r="C16" s="1547"/>
      <c r="D16" s="2050"/>
      <c r="E16" s="1547"/>
      <c r="F16" s="2050"/>
      <c r="G16" s="2055"/>
      <c r="H16" s="2036"/>
      <c r="I16" s="827" t="s">
        <v>48</v>
      </c>
      <c r="J16" s="947"/>
      <c r="K16" s="947"/>
      <c r="L16" s="953">
        <v>10</v>
      </c>
      <c r="M16" s="947"/>
      <c r="N16" s="947"/>
      <c r="O16" s="953">
        <v>3</v>
      </c>
      <c r="P16" s="947"/>
      <c r="Q16" s="947"/>
      <c r="R16" s="953">
        <v>9</v>
      </c>
      <c r="S16" s="947"/>
      <c r="T16" s="947"/>
      <c r="U16" s="949"/>
      <c r="V16" s="700">
        <f t="shared" si="5"/>
        <v>22</v>
      </c>
      <c r="W16" s="1558"/>
      <c r="X16" s="524">
        <f>+V16/V15*W15</f>
        <v>2.2000000000000001E-3</v>
      </c>
      <c r="Y16" s="1557"/>
      <c r="Z16" s="1579"/>
      <c r="AA16" s="1580"/>
      <c r="AB16" s="1557"/>
      <c r="AC16" s="1579"/>
      <c r="AD16" s="1580"/>
      <c r="AE16" s="1557"/>
      <c r="AF16" s="1579"/>
      <c r="AG16" s="1580"/>
      <c r="AH16" s="1557"/>
      <c r="AI16" s="1579"/>
      <c r="AJ16" s="1923"/>
      <c r="AK16" s="264"/>
      <c r="AL16" s="264"/>
      <c r="AM16" s="264"/>
      <c r="AN16" s="264"/>
      <c r="AO16" s="264"/>
      <c r="AP16" s="264"/>
      <c r="AQ16" s="264"/>
      <c r="AR16" s="264"/>
      <c r="AS16" s="264"/>
    </row>
    <row r="17" spans="1:45" ht="32.25" customHeight="1">
      <c r="A17" s="1733"/>
      <c r="B17" s="1548"/>
      <c r="C17" s="1547"/>
      <c r="D17" s="2049" t="s">
        <v>252</v>
      </c>
      <c r="E17" s="2051">
        <v>1</v>
      </c>
      <c r="F17" s="2049" t="s">
        <v>2257</v>
      </c>
      <c r="G17" s="2054" t="s">
        <v>2241</v>
      </c>
      <c r="H17" s="2129" t="s">
        <v>79</v>
      </c>
      <c r="I17" s="827" t="s">
        <v>47</v>
      </c>
      <c r="J17" s="845"/>
      <c r="K17" s="845"/>
      <c r="L17" s="845"/>
      <c r="M17" s="845"/>
      <c r="N17" s="845"/>
      <c r="O17" s="848">
        <v>1</v>
      </c>
      <c r="P17" s="845"/>
      <c r="Q17" s="845"/>
      <c r="R17" s="845"/>
      <c r="S17" s="845"/>
      <c r="T17" s="845"/>
      <c r="U17" s="848">
        <v>1</v>
      </c>
      <c r="V17" s="954">
        <v>1</v>
      </c>
      <c r="W17" s="1964">
        <v>5.0000000000000001E-3</v>
      </c>
      <c r="X17" s="524">
        <f>+(V17/V17)*W17</f>
        <v>5.0000000000000001E-3</v>
      </c>
      <c r="Y17" s="1956"/>
      <c r="Z17" s="1577"/>
      <c r="AA17" s="1578"/>
      <c r="AB17" s="2024" t="s">
        <v>2258</v>
      </c>
      <c r="AC17" s="1577"/>
      <c r="AD17" s="1578"/>
      <c r="AE17" s="2024" t="s">
        <v>1934</v>
      </c>
      <c r="AF17" s="1577"/>
      <c r="AG17" s="1578"/>
      <c r="AH17" s="1956"/>
      <c r="AI17" s="1577"/>
      <c r="AJ17" s="1747"/>
      <c r="AK17" s="264"/>
      <c r="AL17" s="264"/>
      <c r="AM17" s="264"/>
      <c r="AN17" s="264"/>
      <c r="AO17" s="264"/>
      <c r="AP17" s="264"/>
      <c r="AQ17" s="264"/>
      <c r="AR17" s="264"/>
      <c r="AS17" s="264"/>
    </row>
    <row r="18" spans="1:45" ht="32.25" customHeight="1">
      <c r="A18" s="1549"/>
      <c r="B18" s="1551"/>
      <c r="C18" s="1550"/>
      <c r="D18" s="2050"/>
      <c r="E18" s="1547"/>
      <c r="F18" s="2050"/>
      <c r="G18" s="2055"/>
      <c r="H18" s="1930"/>
      <c r="I18" s="838" t="s">
        <v>48</v>
      </c>
      <c r="J18" s="849"/>
      <c r="K18" s="849"/>
      <c r="L18" s="849"/>
      <c r="M18" s="849"/>
      <c r="N18" s="849"/>
      <c r="O18" s="850">
        <v>1</v>
      </c>
      <c r="P18" s="849"/>
      <c r="Q18" s="849"/>
      <c r="R18" s="849"/>
      <c r="S18" s="849"/>
      <c r="T18" s="849"/>
      <c r="U18" s="851"/>
      <c r="V18" s="526">
        <f>SUM(J18:U18)</f>
        <v>1</v>
      </c>
      <c r="W18" s="1558"/>
      <c r="X18" s="524">
        <f>+V18/V17*W17</f>
        <v>5.0000000000000001E-3</v>
      </c>
      <c r="Y18" s="1536"/>
      <c r="Z18" s="1547"/>
      <c r="AA18" s="1548"/>
      <c r="AB18" s="1536"/>
      <c r="AC18" s="1547"/>
      <c r="AD18" s="1548"/>
      <c r="AE18" s="1536"/>
      <c r="AF18" s="1547"/>
      <c r="AG18" s="1548"/>
      <c r="AH18" s="1536"/>
      <c r="AI18" s="1547"/>
      <c r="AJ18" s="1720"/>
      <c r="AK18" s="264"/>
      <c r="AL18" s="264"/>
      <c r="AM18" s="264"/>
      <c r="AN18" s="264"/>
      <c r="AO18" s="264"/>
      <c r="AP18" s="264"/>
      <c r="AQ18" s="264"/>
      <c r="AR18" s="264"/>
      <c r="AS18" s="264"/>
    </row>
    <row r="19" spans="1:45" ht="23.25" customHeight="1">
      <c r="A19" s="1974" t="s">
        <v>2259</v>
      </c>
      <c r="B19" s="2046" t="s">
        <v>34</v>
      </c>
      <c r="C19" s="1754"/>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49"/>
      <c r="AK19" s="264"/>
      <c r="AL19" s="264"/>
      <c r="AM19" s="264"/>
      <c r="AN19" s="264"/>
      <c r="AO19" s="264"/>
      <c r="AP19" s="264"/>
      <c r="AQ19" s="264"/>
      <c r="AR19" s="264"/>
      <c r="AS19" s="264"/>
    </row>
    <row r="20" spans="1:45" ht="55.5" customHeight="1">
      <c r="A20" s="1539"/>
      <c r="B20" s="1957">
        <v>1</v>
      </c>
      <c r="C20" s="1928" t="s">
        <v>2260</v>
      </c>
      <c r="D20" s="1577"/>
      <c r="E20" s="1577"/>
      <c r="F20" s="1577"/>
      <c r="G20" s="1578"/>
      <c r="H20" s="2171" t="s">
        <v>79</v>
      </c>
      <c r="I20" s="955" t="s">
        <v>47</v>
      </c>
      <c r="J20" s="956"/>
      <c r="K20" s="956"/>
      <c r="L20" s="957">
        <v>0.125</v>
      </c>
      <c r="M20" s="957">
        <v>0.125</v>
      </c>
      <c r="N20" s="957">
        <v>0.125</v>
      </c>
      <c r="O20" s="957">
        <v>0.125</v>
      </c>
      <c r="P20" s="957">
        <v>0.125</v>
      </c>
      <c r="Q20" s="957">
        <v>0.125</v>
      </c>
      <c r="R20" s="957">
        <v>0.125</v>
      </c>
      <c r="S20" s="957">
        <v>0.125</v>
      </c>
      <c r="T20" s="956"/>
      <c r="U20" s="958"/>
      <c r="V20" s="542">
        <f t="shared" ref="V20:V31" si="6">SUM(J20:U20)</f>
        <v>1</v>
      </c>
      <c r="W20" s="2029">
        <v>0.1</v>
      </c>
      <c r="X20" s="420">
        <f>V20*W20</f>
        <v>0.1</v>
      </c>
      <c r="Y20" s="1946" t="s">
        <v>2261</v>
      </c>
      <c r="Z20" s="1577"/>
      <c r="AA20" s="1578"/>
      <c r="AB20" s="1946" t="s">
        <v>2262</v>
      </c>
      <c r="AC20" s="1577"/>
      <c r="AD20" s="1578"/>
      <c r="AE20" s="1946" t="s">
        <v>2263</v>
      </c>
      <c r="AF20" s="1577"/>
      <c r="AG20" s="1578"/>
      <c r="AH20" s="1946"/>
      <c r="AI20" s="1577"/>
      <c r="AJ20" s="1747"/>
      <c r="AK20" s="959"/>
      <c r="AL20" s="959"/>
      <c r="AM20" s="959"/>
      <c r="AN20" s="959"/>
      <c r="AO20" s="959"/>
      <c r="AP20" s="959"/>
      <c r="AQ20" s="959"/>
      <c r="AR20" s="959"/>
      <c r="AS20" s="959"/>
    </row>
    <row r="21" spans="1:45" ht="55.5" customHeight="1">
      <c r="A21" s="1539"/>
      <c r="B21" s="1558"/>
      <c r="C21" s="1557"/>
      <c r="D21" s="1579"/>
      <c r="E21" s="1579"/>
      <c r="F21" s="1579"/>
      <c r="G21" s="1580"/>
      <c r="H21" s="2036"/>
      <c r="I21" s="960" t="s">
        <v>48</v>
      </c>
      <c r="J21" s="961"/>
      <c r="K21" s="961"/>
      <c r="L21" s="962">
        <v>0.125</v>
      </c>
      <c r="M21" s="962">
        <v>0.125</v>
      </c>
      <c r="N21" s="962">
        <v>0.125</v>
      </c>
      <c r="O21" s="962">
        <v>0.125</v>
      </c>
      <c r="P21" s="962">
        <v>0.125</v>
      </c>
      <c r="Q21" s="962">
        <v>0.125</v>
      </c>
      <c r="R21" s="962">
        <v>0.125</v>
      </c>
      <c r="S21" s="961"/>
      <c r="T21" s="961"/>
      <c r="U21" s="963"/>
      <c r="V21" s="901">
        <f t="shared" si="6"/>
        <v>0.875</v>
      </c>
      <c r="W21" s="2030"/>
      <c r="X21" s="418">
        <f>+V21*W20</f>
        <v>8.7500000000000008E-2</v>
      </c>
      <c r="Y21" s="1557"/>
      <c r="Z21" s="1579"/>
      <c r="AA21" s="1580"/>
      <c r="AB21" s="1557"/>
      <c r="AC21" s="1579"/>
      <c r="AD21" s="1580"/>
      <c r="AE21" s="1557"/>
      <c r="AF21" s="1579"/>
      <c r="AG21" s="1580"/>
      <c r="AH21" s="1557"/>
      <c r="AI21" s="1579"/>
      <c r="AJ21" s="1923"/>
      <c r="AK21" s="959"/>
      <c r="AL21" s="959"/>
      <c r="AM21" s="959"/>
      <c r="AN21" s="959"/>
      <c r="AO21" s="959"/>
      <c r="AP21" s="959"/>
      <c r="AQ21" s="959"/>
      <c r="AR21" s="959"/>
      <c r="AS21" s="959"/>
    </row>
    <row r="22" spans="1:45" ht="27.75" customHeight="1">
      <c r="A22" s="1539"/>
      <c r="B22" s="1934">
        <v>2</v>
      </c>
      <c r="C22" s="1928" t="s">
        <v>2264</v>
      </c>
      <c r="D22" s="1577"/>
      <c r="E22" s="1577"/>
      <c r="F22" s="1577"/>
      <c r="G22" s="1578"/>
      <c r="H22" s="2129" t="s">
        <v>79</v>
      </c>
      <c r="I22" s="827" t="s">
        <v>47</v>
      </c>
      <c r="J22" s="964"/>
      <c r="K22" s="964"/>
      <c r="L22" s="965">
        <v>0.2</v>
      </c>
      <c r="M22" s="965">
        <v>0.2</v>
      </c>
      <c r="N22" s="965">
        <v>0.2</v>
      </c>
      <c r="O22" s="965">
        <v>0.2</v>
      </c>
      <c r="P22" s="965">
        <v>0.2</v>
      </c>
      <c r="Q22" s="964"/>
      <c r="R22" s="964"/>
      <c r="S22" s="964"/>
      <c r="T22" s="964"/>
      <c r="U22" s="966"/>
      <c r="V22" s="542">
        <f t="shared" si="6"/>
        <v>1</v>
      </c>
      <c r="W22" s="2029">
        <v>0.1</v>
      </c>
      <c r="X22" s="420">
        <f>V22*W22</f>
        <v>0.1</v>
      </c>
      <c r="Y22" s="1946" t="s">
        <v>2265</v>
      </c>
      <c r="Z22" s="1577"/>
      <c r="AA22" s="1578"/>
      <c r="AB22" s="1946" t="s">
        <v>2266</v>
      </c>
      <c r="AC22" s="1577"/>
      <c r="AD22" s="1578"/>
      <c r="AE22" s="1946" t="s">
        <v>2267</v>
      </c>
      <c r="AF22" s="1577"/>
      <c r="AG22" s="1578"/>
      <c r="AH22" s="2045"/>
      <c r="AI22" s="1577"/>
      <c r="AJ22" s="1747"/>
      <c r="AK22" s="264"/>
      <c r="AL22" s="264"/>
      <c r="AM22" s="264"/>
      <c r="AN22" s="264"/>
      <c r="AO22" s="264"/>
      <c r="AP22" s="264"/>
      <c r="AQ22" s="264"/>
      <c r="AR22" s="264"/>
      <c r="AS22" s="264"/>
    </row>
    <row r="23" spans="1:45" ht="27.75" customHeight="1">
      <c r="A23" s="1539"/>
      <c r="B23" s="1558"/>
      <c r="C23" s="1557"/>
      <c r="D23" s="1579"/>
      <c r="E23" s="1579"/>
      <c r="F23" s="1579"/>
      <c r="G23" s="1580"/>
      <c r="H23" s="2036"/>
      <c r="I23" s="827" t="s">
        <v>48</v>
      </c>
      <c r="J23" s="967"/>
      <c r="K23" s="967"/>
      <c r="L23" s="968">
        <v>0.2</v>
      </c>
      <c r="M23" s="968">
        <v>0.2</v>
      </c>
      <c r="N23" s="968">
        <v>0.2</v>
      </c>
      <c r="O23" s="968">
        <v>0.2</v>
      </c>
      <c r="P23" s="968">
        <v>0.2</v>
      </c>
      <c r="Q23" s="967"/>
      <c r="R23" s="967"/>
      <c r="S23" s="967"/>
      <c r="T23" s="967"/>
      <c r="U23" s="969"/>
      <c r="V23" s="901">
        <f t="shared" si="6"/>
        <v>1</v>
      </c>
      <c r="W23" s="2030"/>
      <c r="X23" s="418">
        <f>+V23*W22</f>
        <v>0.1</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78.75" customHeight="1">
      <c r="A24" s="1539"/>
      <c r="B24" s="1934">
        <v>3</v>
      </c>
      <c r="C24" s="1928" t="s">
        <v>2268</v>
      </c>
      <c r="D24" s="1577"/>
      <c r="E24" s="1577"/>
      <c r="F24" s="1577"/>
      <c r="G24" s="1578"/>
      <c r="H24" s="2129" t="s">
        <v>79</v>
      </c>
      <c r="I24" s="827" t="s">
        <v>47</v>
      </c>
      <c r="J24" s="965">
        <v>0.25</v>
      </c>
      <c r="K24" s="964"/>
      <c r="L24" s="964"/>
      <c r="M24" s="965">
        <v>0.25</v>
      </c>
      <c r="N24" s="964"/>
      <c r="O24" s="964"/>
      <c r="P24" s="965">
        <v>0.25</v>
      </c>
      <c r="Q24" s="964"/>
      <c r="R24" s="964"/>
      <c r="S24" s="965">
        <v>0.25</v>
      </c>
      <c r="T24" s="964"/>
      <c r="U24" s="966"/>
      <c r="V24" s="542">
        <f t="shared" si="6"/>
        <v>1</v>
      </c>
      <c r="W24" s="2029">
        <v>0.3</v>
      </c>
      <c r="X24" s="420">
        <f>V24*W24</f>
        <v>0.3</v>
      </c>
      <c r="Y24" s="1946" t="s">
        <v>2269</v>
      </c>
      <c r="Z24" s="1577"/>
      <c r="AA24" s="1578"/>
      <c r="AB24" s="1946" t="s">
        <v>2270</v>
      </c>
      <c r="AC24" s="1577"/>
      <c r="AD24" s="1578"/>
      <c r="AE24" s="1946" t="s">
        <v>2271</v>
      </c>
      <c r="AF24" s="1577"/>
      <c r="AG24" s="1578"/>
      <c r="AH24" s="2045"/>
      <c r="AI24" s="1577"/>
      <c r="AJ24" s="1747"/>
      <c r="AK24" s="264"/>
      <c r="AL24" s="264"/>
      <c r="AM24" s="264"/>
      <c r="AN24" s="264"/>
      <c r="AO24" s="264"/>
      <c r="AP24" s="264"/>
      <c r="AQ24" s="264"/>
      <c r="AR24" s="264"/>
      <c r="AS24" s="264"/>
    </row>
    <row r="25" spans="1:45" ht="78.75" customHeight="1">
      <c r="A25" s="1539"/>
      <c r="B25" s="1558"/>
      <c r="C25" s="1557"/>
      <c r="D25" s="1579"/>
      <c r="E25" s="1579"/>
      <c r="F25" s="1579"/>
      <c r="G25" s="1580"/>
      <c r="H25" s="2036"/>
      <c r="I25" s="827" t="s">
        <v>48</v>
      </c>
      <c r="J25" s="968">
        <v>0.25</v>
      </c>
      <c r="K25" s="967"/>
      <c r="L25" s="967"/>
      <c r="M25" s="968">
        <v>0.25</v>
      </c>
      <c r="N25" s="967"/>
      <c r="O25" s="967"/>
      <c r="P25" s="968">
        <v>0.25</v>
      </c>
      <c r="Q25" s="967"/>
      <c r="R25" s="967"/>
      <c r="S25" s="967"/>
      <c r="T25" s="967"/>
      <c r="U25" s="969"/>
      <c r="V25" s="901">
        <f t="shared" si="6"/>
        <v>0.75</v>
      </c>
      <c r="W25" s="2030"/>
      <c r="X25" s="418">
        <f>+V25*W24</f>
        <v>0.22499999999999998</v>
      </c>
      <c r="Y25" s="1557"/>
      <c r="Z25" s="1579"/>
      <c r="AA25" s="1580"/>
      <c r="AB25" s="1557"/>
      <c r="AC25" s="1579"/>
      <c r="AD25" s="1580"/>
      <c r="AE25" s="1557"/>
      <c r="AF25" s="1579"/>
      <c r="AG25" s="1580"/>
      <c r="AH25" s="1557"/>
      <c r="AI25" s="1579"/>
      <c r="AJ25" s="1923"/>
      <c r="AK25" s="264"/>
      <c r="AL25" s="264"/>
      <c r="AM25" s="264"/>
      <c r="AN25" s="264"/>
      <c r="AO25" s="264"/>
      <c r="AP25" s="264"/>
      <c r="AQ25" s="264"/>
      <c r="AR25" s="264"/>
      <c r="AS25" s="264"/>
    </row>
    <row r="26" spans="1:45" ht="41.25" customHeight="1">
      <c r="A26" s="1539"/>
      <c r="B26" s="1934">
        <v>4</v>
      </c>
      <c r="C26" s="1928" t="s">
        <v>2272</v>
      </c>
      <c r="D26" s="1577"/>
      <c r="E26" s="1577"/>
      <c r="F26" s="1577"/>
      <c r="G26" s="1578"/>
      <c r="H26" s="2129" t="s">
        <v>79</v>
      </c>
      <c r="I26" s="827" t="s">
        <v>47</v>
      </c>
      <c r="J26" s="965">
        <v>0.01</v>
      </c>
      <c r="K26" s="965">
        <v>8.2000000000000003E-2</v>
      </c>
      <c r="L26" s="965">
        <v>0.104</v>
      </c>
      <c r="M26" s="965">
        <v>0.107</v>
      </c>
      <c r="N26" s="965">
        <v>6.8000000000000005E-2</v>
      </c>
      <c r="O26" s="965">
        <v>0.19800000000000001</v>
      </c>
      <c r="P26" s="965">
        <v>7.3999999999999996E-2</v>
      </c>
      <c r="Q26" s="965">
        <v>8.5000000000000006E-2</v>
      </c>
      <c r="R26" s="965">
        <v>3.7999999999999999E-2</v>
      </c>
      <c r="S26" s="965">
        <v>7.0999999999999994E-2</v>
      </c>
      <c r="T26" s="965">
        <v>4.1000000000000002E-2</v>
      </c>
      <c r="U26" s="970">
        <v>0.122</v>
      </c>
      <c r="V26" s="542">
        <f t="shared" si="6"/>
        <v>0.99999999999999989</v>
      </c>
      <c r="W26" s="2029">
        <v>0.2</v>
      </c>
      <c r="X26" s="420">
        <f>V26*W26</f>
        <v>0.19999999999999998</v>
      </c>
      <c r="Y26" s="1946" t="s">
        <v>2273</v>
      </c>
      <c r="Z26" s="1577"/>
      <c r="AA26" s="1578"/>
      <c r="AB26" s="1946" t="s">
        <v>2274</v>
      </c>
      <c r="AC26" s="1577"/>
      <c r="AD26" s="1578"/>
      <c r="AE26" s="1946" t="s">
        <v>2275</v>
      </c>
      <c r="AF26" s="1577"/>
      <c r="AG26" s="1578"/>
      <c r="AH26" s="2045"/>
      <c r="AI26" s="1577"/>
      <c r="AJ26" s="1747"/>
      <c r="AK26" s="264"/>
      <c r="AL26" s="264"/>
      <c r="AM26" s="264"/>
      <c r="AN26" s="264"/>
      <c r="AO26" s="264"/>
      <c r="AP26" s="264"/>
      <c r="AQ26" s="264"/>
      <c r="AR26" s="264"/>
      <c r="AS26" s="264"/>
    </row>
    <row r="27" spans="1:45" ht="41.25" customHeight="1">
      <c r="A27" s="1539"/>
      <c r="B27" s="1558"/>
      <c r="C27" s="1557"/>
      <c r="D27" s="1579"/>
      <c r="E27" s="1579"/>
      <c r="F27" s="1579"/>
      <c r="G27" s="1580"/>
      <c r="H27" s="2036"/>
      <c r="I27" s="827" t="s">
        <v>48</v>
      </c>
      <c r="J27" s="843">
        <v>0.01</v>
      </c>
      <c r="K27" s="843">
        <v>8.2000000000000003E-2</v>
      </c>
      <c r="L27" s="843">
        <v>0.104</v>
      </c>
      <c r="M27" s="843">
        <v>0.107</v>
      </c>
      <c r="N27" s="843">
        <v>6.8000000000000005E-2</v>
      </c>
      <c r="O27" s="843">
        <v>0.19800000000000001</v>
      </c>
      <c r="P27" s="843">
        <v>7.3999999999999996E-2</v>
      </c>
      <c r="Q27" s="843">
        <v>8.5000000000000006E-2</v>
      </c>
      <c r="R27" s="843">
        <v>3.7999999999999999E-2</v>
      </c>
      <c r="S27" s="842"/>
      <c r="T27" s="842"/>
      <c r="U27" s="842"/>
      <c r="V27" s="901">
        <f t="shared" si="6"/>
        <v>0.7659999999999999</v>
      </c>
      <c r="W27" s="2030"/>
      <c r="X27" s="418">
        <f>+V27*W26</f>
        <v>0.1532</v>
      </c>
      <c r="Y27" s="1557"/>
      <c r="Z27" s="1579"/>
      <c r="AA27" s="1580"/>
      <c r="AB27" s="1557"/>
      <c r="AC27" s="1579"/>
      <c r="AD27" s="1580"/>
      <c r="AE27" s="1557"/>
      <c r="AF27" s="1579"/>
      <c r="AG27" s="1580"/>
      <c r="AH27" s="1557"/>
      <c r="AI27" s="1579"/>
      <c r="AJ27" s="1923"/>
      <c r="AK27" s="264"/>
      <c r="AL27" s="264"/>
      <c r="AM27" s="264"/>
      <c r="AN27" s="264"/>
      <c r="AO27" s="264"/>
      <c r="AP27" s="264"/>
      <c r="AQ27" s="264"/>
      <c r="AR27" s="264"/>
      <c r="AS27" s="264"/>
    </row>
    <row r="28" spans="1:45" ht="56.25" customHeight="1">
      <c r="A28" s="1539"/>
      <c r="B28" s="1934">
        <v>5</v>
      </c>
      <c r="C28" s="1928" t="s">
        <v>2276</v>
      </c>
      <c r="D28" s="1577"/>
      <c r="E28" s="1577"/>
      <c r="F28" s="1577"/>
      <c r="G28" s="1578"/>
      <c r="H28" s="2129" t="s">
        <v>79</v>
      </c>
      <c r="I28" s="827" t="s">
        <v>47</v>
      </c>
      <c r="J28" s="964"/>
      <c r="K28" s="964"/>
      <c r="L28" s="971">
        <v>0.05</v>
      </c>
      <c r="M28" s="971">
        <v>0.05</v>
      </c>
      <c r="N28" s="971">
        <v>0.05</v>
      </c>
      <c r="O28" s="971">
        <v>0.05</v>
      </c>
      <c r="P28" s="971">
        <v>0.2</v>
      </c>
      <c r="Q28" s="971">
        <v>0.1</v>
      </c>
      <c r="R28" s="971">
        <v>0.05</v>
      </c>
      <c r="S28" s="971">
        <v>0.2</v>
      </c>
      <c r="T28" s="971">
        <v>0.2</v>
      </c>
      <c r="U28" s="972">
        <v>0.05</v>
      </c>
      <c r="V28" s="542">
        <f t="shared" si="6"/>
        <v>1</v>
      </c>
      <c r="W28" s="2029">
        <v>0.3</v>
      </c>
      <c r="X28" s="420">
        <f>V28*W28</f>
        <v>0.3</v>
      </c>
      <c r="Y28" s="1946" t="s">
        <v>2277</v>
      </c>
      <c r="Z28" s="1577"/>
      <c r="AA28" s="1578"/>
      <c r="AB28" s="1946" t="s">
        <v>2278</v>
      </c>
      <c r="AC28" s="1577"/>
      <c r="AD28" s="1578"/>
      <c r="AE28" s="1946" t="s">
        <v>2279</v>
      </c>
      <c r="AF28" s="1577"/>
      <c r="AG28" s="1578"/>
      <c r="AH28" s="2045"/>
      <c r="AI28" s="1577"/>
      <c r="AJ28" s="1747"/>
      <c r="AK28" s="264"/>
      <c r="AL28" s="264"/>
      <c r="AM28" s="264"/>
      <c r="AN28" s="264"/>
      <c r="AO28" s="264"/>
      <c r="AP28" s="264"/>
      <c r="AQ28" s="264"/>
      <c r="AR28" s="264"/>
      <c r="AS28" s="264"/>
    </row>
    <row r="29" spans="1:45" ht="38.25" customHeight="1">
      <c r="A29" s="1539"/>
      <c r="B29" s="1558"/>
      <c r="C29" s="1557"/>
      <c r="D29" s="1579"/>
      <c r="E29" s="1579"/>
      <c r="F29" s="1579"/>
      <c r="G29" s="1580"/>
      <c r="H29" s="2036"/>
      <c r="I29" s="827" t="s">
        <v>48</v>
      </c>
      <c r="J29" s="901"/>
      <c r="K29" s="901"/>
      <c r="L29" s="901">
        <v>0.05</v>
      </c>
      <c r="M29" s="901">
        <v>0.05</v>
      </c>
      <c r="N29" s="901">
        <v>0.05</v>
      </c>
      <c r="O29" s="901">
        <v>0.05</v>
      </c>
      <c r="P29" s="901">
        <v>0.2</v>
      </c>
      <c r="Q29" s="901">
        <v>0.1</v>
      </c>
      <c r="R29" s="901">
        <v>0.05</v>
      </c>
      <c r="S29" s="901"/>
      <c r="T29" s="901"/>
      <c r="U29" s="901"/>
      <c r="V29" s="901">
        <f t="shared" si="6"/>
        <v>0.55000000000000004</v>
      </c>
      <c r="W29" s="2030"/>
      <c r="X29" s="418">
        <f>+V29*W28</f>
        <v>0.16500000000000001</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23.25" customHeight="1">
      <c r="A30" s="1539"/>
      <c r="B30" s="1944" t="s">
        <v>85</v>
      </c>
      <c r="C30" s="1577"/>
      <c r="D30" s="1577"/>
      <c r="E30" s="1577"/>
      <c r="F30" s="1577"/>
      <c r="G30" s="1578"/>
      <c r="H30" s="2172" t="s">
        <v>79</v>
      </c>
      <c r="I30" s="973" t="s">
        <v>47</v>
      </c>
      <c r="J30" s="974">
        <f t="shared" ref="J30:U30" si="7">+J20*$W$20+J22*$W$22+J24*$W$24+J26*$W$26+J28*$W$28</f>
        <v>7.6999999999999999E-2</v>
      </c>
      <c r="K30" s="974">
        <f t="shared" si="7"/>
        <v>1.6400000000000001E-2</v>
      </c>
      <c r="L30" s="974">
        <f t="shared" si="7"/>
        <v>6.83E-2</v>
      </c>
      <c r="M30" s="974">
        <f t="shared" si="7"/>
        <v>0.14390000000000003</v>
      </c>
      <c r="N30" s="974">
        <f t="shared" si="7"/>
        <v>6.1100000000000002E-2</v>
      </c>
      <c r="O30" s="974">
        <f t="shared" si="7"/>
        <v>8.7099999999999997E-2</v>
      </c>
      <c r="P30" s="974">
        <f t="shared" si="7"/>
        <v>0.18229999999999999</v>
      </c>
      <c r="Q30" s="974">
        <f t="shared" si="7"/>
        <v>5.9499999999999997E-2</v>
      </c>
      <c r="R30" s="974">
        <f t="shared" si="7"/>
        <v>3.5099999999999999E-2</v>
      </c>
      <c r="S30" s="974">
        <f t="shared" si="7"/>
        <v>0.16170000000000001</v>
      </c>
      <c r="T30" s="974">
        <f t="shared" si="7"/>
        <v>6.8199999999999997E-2</v>
      </c>
      <c r="U30" s="974">
        <f t="shared" si="7"/>
        <v>3.9400000000000004E-2</v>
      </c>
      <c r="V30" s="542">
        <f t="shared" si="6"/>
        <v>1.0000000000000002</v>
      </c>
      <c r="W30" s="2039">
        <f>SUM(W20:W28)</f>
        <v>1</v>
      </c>
      <c r="X30" s="420">
        <f>V30*W30</f>
        <v>1.0000000000000002</v>
      </c>
      <c r="Y30" s="2045"/>
      <c r="Z30" s="1577"/>
      <c r="AA30" s="1578"/>
      <c r="AB30" s="2045"/>
      <c r="AC30" s="1577"/>
      <c r="AD30" s="1578"/>
      <c r="AE30" s="2045"/>
      <c r="AF30" s="1577"/>
      <c r="AG30" s="1578"/>
      <c r="AH30" s="2045"/>
      <c r="AI30" s="1577"/>
      <c r="AJ30" s="1747"/>
      <c r="AK30" s="264"/>
      <c r="AL30" s="264"/>
      <c r="AM30" s="264"/>
      <c r="AN30" s="264"/>
      <c r="AO30" s="264"/>
      <c r="AP30" s="264"/>
      <c r="AQ30" s="264"/>
      <c r="AR30" s="264"/>
      <c r="AS30" s="264"/>
    </row>
    <row r="31" spans="1:45" ht="23.25" customHeight="1">
      <c r="A31" s="1540"/>
      <c r="B31" s="1537"/>
      <c r="C31" s="1550"/>
      <c r="D31" s="1550"/>
      <c r="E31" s="1550"/>
      <c r="F31" s="1550"/>
      <c r="G31" s="1551"/>
      <c r="H31" s="2061"/>
      <c r="I31" s="923" t="s">
        <v>48</v>
      </c>
      <c r="J31" s="557">
        <f t="shared" ref="J31:U31" si="8">+J21*$W$20+J23*$W$22+J25*$W$24+J27*$W$26+J29*$W$28</f>
        <v>7.6999999999999999E-2</v>
      </c>
      <c r="K31" s="557">
        <f t="shared" si="8"/>
        <v>1.6400000000000001E-2</v>
      </c>
      <c r="L31" s="557">
        <f t="shared" si="8"/>
        <v>6.83E-2</v>
      </c>
      <c r="M31" s="557">
        <f t="shared" si="8"/>
        <v>0.14390000000000003</v>
      </c>
      <c r="N31" s="557">
        <f t="shared" si="8"/>
        <v>6.1100000000000002E-2</v>
      </c>
      <c r="O31" s="557">
        <f t="shared" si="8"/>
        <v>8.7099999999999997E-2</v>
      </c>
      <c r="P31" s="557">
        <f t="shared" si="8"/>
        <v>0.18229999999999999</v>
      </c>
      <c r="Q31" s="557">
        <f t="shared" si="8"/>
        <v>5.9499999999999997E-2</v>
      </c>
      <c r="R31" s="557">
        <f t="shared" si="8"/>
        <v>3.5099999999999999E-2</v>
      </c>
      <c r="S31" s="557">
        <f t="shared" si="8"/>
        <v>0</v>
      </c>
      <c r="T31" s="557">
        <f t="shared" si="8"/>
        <v>0</v>
      </c>
      <c r="U31" s="557">
        <f t="shared" si="8"/>
        <v>0</v>
      </c>
      <c r="V31" s="557">
        <f t="shared" si="6"/>
        <v>0.73070000000000002</v>
      </c>
      <c r="W31" s="2040"/>
      <c r="X31" s="975">
        <f>+V31*W30</f>
        <v>0.73070000000000002</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23.25" customHeight="1">
      <c r="A32" s="1967" t="s">
        <v>106</v>
      </c>
      <c r="B32" s="2117"/>
      <c r="C32" s="255" t="s">
        <v>107</v>
      </c>
      <c r="D32" s="255" t="s">
        <v>108</v>
      </c>
      <c r="E32" s="255" t="s">
        <v>28</v>
      </c>
      <c r="F32" s="255" t="s">
        <v>109</v>
      </c>
      <c r="G32" s="321" t="s">
        <v>110</v>
      </c>
      <c r="H32" s="1959" t="s">
        <v>111</v>
      </c>
      <c r="I32" s="1756"/>
      <c r="J32" s="255" t="s">
        <v>63</v>
      </c>
      <c r="K32" s="255" t="s">
        <v>64</v>
      </c>
      <c r="L32" s="255" t="s">
        <v>65</v>
      </c>
      <c r="M32" s="255" t="s">
        <v>66</v>
      </c>
      <c r="N32" s="255" t="s">
        <v>67</v>
      </c>
      <c r="O32" s="255" t="s">
        <v>68</v>
      </c>
      <c r="P32" s="255" t="s">
        <v>69</v>
      </c>
      <c r="Q32" s="255" t="s">
        <v>70</v>
      </c>
      <c r="R32" s="255" t="s">
        <v>71</v>
      </c>
      <c r="S32" s="255" t="s">
        <v>72</v>
      </c>
      <c r="T32" s="255" t="s">
        <v>73</v>
      </c>
      <c r="U32" s="255" t="s">
        <v>74</v>
      </c>
      <c r="V32" s="255" t="s">
        <v>75</v>
      </c>
      <c r="W32" s="255" t="s">
        <v>76</v>
      </c>
      <c r="X32" s="255" t="s">
        <v>77</v>
      </c>
      <c r="Y32" s="1959" t="s">
        <v>112</v>
      </c>
      <c r="Z32" s="1754"/>
      <c r="AA32" s="1756"/>
      <c r="AB32" s="1959" t="s">
        <v>116</v>
      </c>
      <c r="AC32" s="1754"/>
      <c r="AD32" s="1756"/>
      <c r="AE32" s="1959" t="s">
        <v>120</v>
      </c>
      <c r="AF32" s="1754"/>
      <c r="AG32" s="1756"/>
      <c r="AH32" s="1959" t="s">
        <v>740</v>
      </c>
      <c r="AI32" s="1754"/>
      <c r="AJ32" s="1749"/>
      <c r="AK32" s="264"/>
      <c r="AL32" s="264"/>
      <c r="AM32" s="264"/>
      <c r="AN32" s="264"/>
      <c r="AO32" s="264"/>
      <c r="AP32" s="264"/>
      <c r="AQ32" s="264"/>
      <c r="AR32" s="264"/>
      <c r="AS32" s="264"/>
    </row>
    <row r="33" spans="1:45" ht="32.25" customHeight="1">
      <c r="A33" s="1733"/>
      <c r="B33" s="1676"/>
      <c r="C33" s="2137" t="s">
        <v>2235</v>
      </c>
      <c r="D33" s="2049" t="s">
        <v>79</v>
      </c>
      <c r="E33" s="2170">
        <v>100</v>
      </c>
      <c r="F33" s="2049" t="s">
        <v>2280</v>
      </c>
      <c r="G33" s="2054" t="s">
        <v>254</v>
      </c>
      <c r="H33" s="2044" t="s">
        <v>47</v>
      </c>
      <c r="I33" s="2028"/>
      <c r="J33" s="848">
        <f t="shared" ref="J33:U33" si="9">J42</f>
        <v>0</v>
      </c>
      <c r="K33" s="848">
        <f t="shared" si="9"/>
        <v>2.0000000000000004E-2</v>
      </c>
      <c r="L33" s="848">
        <f t="shared" si="9"/>
        <v>5.2000000000000005E-2</v>
      </c>
      <c r="M33" s="848">
        <f t="shared" si="9"/>
        <v>4.0000000000000008E-2</v>
      </c>
      <c r="N33" s="848">
        <f t="shared" si="9"/>
        <v>8.3999999999999991E-2</v>
      </c>
      <c r="O33" s="848">
        <f t="shared" si="9"/>
        <v>0.13800000000000001</v>
      </c>
      <c r="P33" s="848">
        <f t="shared" si="9"/>
        <v>0.13600000000000001</v>
      </c>
      <c r="Q33" s="848">
        <f t="shared" si="9"/>
        <v>0.128</v>
      </c>
      <c r="R33" s="848">
        <f t="shared" si="9"/>
        <v>0.188</v>
      </c>
      <c r="S33" s="848">
        <f t="shared" si="9"/>
        <v>4.8000000000000008E-2</v>
      </c>
      <c r="T33" s="848">
        <f t="shared" si="9"/>
        <v>4.8000000000000008E-2</v>
      </c>
      <c r="U33" s="848">
        <f t="shared" si="9"/>
        <v>0.11799999999999999</v>
      </c>
      <c r="V33" s="524">
        <f t="shared" ref="V33:V34" si="10">SUM(J33:U33)</f>
        <v>1</v>
      </c>
      <c r="W33" s="2169">
        <v>0.45</v>
      </c>
      <c r="X33" s="524">
        <f>+(V33/V33)*W33</f>
        <v>0.45</v>
      </c>
      <c r="Y33" s="1962" t="s">
        <v>2281</v>
      </c>
      <c r="Z33" s="1577"/>
      <c r="AA33" s="1578"/>
      <c r="AB33" s="1956" t="s">
        <v>2282</v>
      </c>
      <c r="AC33" s="1577"/>
      <c r="AD33" s="1578"/>
      <c r="AE33" s="1956" t="s">
        <v>2283</v>
      </c>
      <c r="AF33" s="1577"/>
      <c r="AG33" s="1578"/>
      <c r="AH33" s="1956"/>
      <c r="AI33" s="1577"/>
      <c r="AJ33" s="1747"/>
      <c r="AK33" s="264"/>
      <c r="AL33" s="264"/>
      <c r="AM33" s="264"/>
      <c r="AN33" s="264"/>
      <c r="AO33" s="264"/>
      <c r="AP33" s="264"/>
      <c r="AQ33" s="264"/>
      <c r="AR33" s="264"/>
      <c r="AS33" s="264"/>
    </row>
    <row r="34" spans="1:45" ht="32.25" customHeight="1">
      <c r="A34" s="1549"/>
      <c r="B34" s="1677"/>
      <c r="C34" s="1550"/>
      <c r="D34" s="2050"/>
      <c r="E34" s="1547"/>
      <c r="F34" s="2050"/>
      <c r="G34" s="2055"/>
      <c r="H34" s="2173" t="s">
        <v>78</v>
      </c>
      <c r="I34" s="2174"/>
      <c r="J34" s="842">
        <f t="shared" ref="J34:U34" si="11">J43</f>
        <v>0</v>
      </c>
      <c r="K34" s="842">
        <f t="shared" si="11"/>
        <v>2.0000000000000004E-2</v>
      </c>
      <c r="L34" s="842">
        <f t="shared" si="11"/>
        <v>5.2000000000000005E-2</v>
      </c>
      <c r="M34" s="842">
        <f t="shared" si="11"/>
        <v>4.0000000000000008E-2</v>
      </c>
      <c r="N34" s="842">
        <f t="shared" si="11"/>
        <v>8.3999999999999991E-2</v>
      </c>
      <c r="O34" s="842">
        <f t="shared" si="11"/>
        <v>0.13800000000000001</v>
      </c>
      <c r="P34" s="842">
        <f t="shared" si="11"/>
        <v>0.13600000000000001</v>
      </c>
      <c r="Q34" s="842">
        <f t="shared" si="11"/>
        <v>0.128</v>
      </c>
      <c r="R34" s="842">
        <f t="shared" si="11"/>
        <v>0.188</v>
      </c>
      <c r="S34" s="842">
        <f t="shared" si="11"/>
        <v>0</v>
      </c>
      <c r="T34" s="842">
        <f t="shared" si="11"/>
        <v>0</v>
      </c>
      <c r="U34" s="842">
        <f t="shared" si="11"/>
        <v>0</v>
      </c>
      <c r="V34" s="526">
        <f t="shared" si="10"/>
        <v>0.78600000000000003</v>
      </c>
      <c r="W34" s="1558"/>
      <c r="X34" s="524">
        <f>+V34/V33*W33</f>
        <v>0.35370000000000001</v>
      </c>
      <c r="Y34" s="1536"/>
      <c r="Z34" s="1547"/>
      <c r="AA34" s="1548"/>
      <c r="AB34" s="1536"/>
      <c r="AC34" s="1547"/>
      <c r="AD34" s="1548"/>
      <c r="AE34" s="1536"/>
      <c r="AF34" s="1547"/>
      <c r="AG34" s="1548"/>
      <c r="AH34" s="1536"/>
      <c r="AI34" s="1547"/>
      <c r="AJ34" s="1720"/>
      <c r="AK34" s="264"/>
      <c r="AL34" s="264"/>
      <c r="AM34" s="264"/>
      <c r="AN34" s="264"/>
      <c r="AO34" s="264"/>
      <c r="AP34" s="264"/>
      <c r="AQ34" s="264"/>
      <c r="AR34" s="264"/>
      <c r="AS34" s="264"/>
    </row>
    <row r="35" spans="1:45" ht="16.5" customHeight="1">
      <c r="A35" s="1974" t="s">
        <v>2285</v>
      </c>
      <c r="B35" s="2046" t="s">
        <v>34</v>
      </c>
      <c r="C35" s="1754"/>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49"/>
      <c r="AK35" s="264"/>
      <c r="AL35" s="264"/>
      <c r="AM35" s="264"/>
      <c r="AN35" s="264"/>
      <c r="AO35" s="264"/>
      <c r="AP35" s="264"/>
      <c r="AQ35" s="264"/>
      <c r="AR35" s="264"/>
      <c r="AS35" s="264"/>
    </row>
    <row r="36" spans="1:45" ht="106.5" customHeight="1">
      <c r="A36" s="1539"/>
      <c r="B36" s="1934">
        <v>1</v>
      </c>
      <c r="C36" s="1946" t="s">
        <v>2286</v>
      </c>
      <c r="D36" s="1577"/>
      <c r="E36" s="1577"/>
      <c r="F36" s="1577"/>
      <c r="G36" s="1578"/>
      <c r="H36" s="1926" t="s">
        <v>79</v>
      </c>
      <c r="I36" s="824" t="s">
        <v>47</v>
      </c>
      <c r="J36" s="976"/>
      <c r="K36" s="977">
        <v>0.05</v>
      </c>
      <c r="L36" s="977">
        <v>0.05</v>
      </c>
      <c r="M36" s="977">
        <v>0.05</v>
      </c>
      <c r="N36" s="977">
        <v>0.09</v>
      </c>
      <c r="O36" s="977">
        <v>0.1</v>
      </c>
      <c r="P36" s="977">
        <v>0.12</v>
      </c>
      <c r="Q36" s="977">
        <v>0.12</v>
      </c>
      <c r="R36" s="977">
        <v>0.12</v>
      </c>
      <c r="S36" s="977">
        <v>0.1</v>
      </c>
      <c r="T36" s="977">
        <v>0.1</v>
      </c>
      <c r="U36" s="978">
        <v>0.1</v>
      </c>
      <c r="V36" s="542">
        <f t="shared" ref="V36:V43" si="12">SUM(J36:U36)</f>
        <v>1</v>
      </c>
      <c r="W36" s="2029">
        <v>0.4</v>
      </c>
      <c r="X36" s="288">
        <f>V36*W36</f>
        <v>0.4</v>
      </c>
      <c r="Y36" s="1946" t="s">
        <v>2289</v>
      </c>
      <c r="Z36" s="1577"/>
      <c r="AA36" s="1578"/>
      <c r="AB36" s="1946" t="s">
        <v>2291</v>
      </c>
      <c r="AC36" s="1577"/>
      <c r="AD36" s="1578"/>
      <c r="AE36" s="1946" t="s">
        <v>2292</v>
      </c>
      <c r="AF36" s="1577"/>
      <c r="AG36" s="1578"/>
      <c r="AH36" s="2045"/>
      <c r="AI36" s="1577"/>
      <c r="AJ36" s="1747"/>
      <c r="AK36" s="264"/>
      <c r="AL36" s="264"/>
      <c r="AM36" s="264"/>
      <c r="AN36" s="264"/>
      <c r="AO36" s="264"/>
      <c r="AP36" s="264"/>
      <c r="AQ36" s="264"/>
      <c r="AR36" s="264"/>
      <c r="AS36" s="264"/>
    </row>
    <row r="37" spans="1:45" ht="82.5" customHeight="1">
      <c r="A37" s="1539"/>
      <c r="B37" s="1558"/>
      <c r="C37" s="1557"/>
      <c r="D37" s="1579"/>
      <c r="E37" s="1579"/>
      <c r="F37" s="1579"/>
      <c r="G37" s="1580"/>
      <c r="H37" s="2036"/>
      <c r="I37" s="827" t="s">
        <v>48</v>
      </c>
      <c r="J37" s="967"/>
      <c r="K37" s="968">
        <v>0.05</v>
      </c>
      <c r="L37" s="968">
        <v>0.05</v>
      </c>
      <c r="M37" s="968">
        <v>0.05</v>
      </c>
      <c r="N37" s="968">
        <v>0.09</v>
      </c>
      <c r="O37" s="968">
        <v>0.1</v>
      </c>
      <c r="P37" s="968">
        <v>0.12</v>
      </c>
      <c r="Q37" s="968">
        <v>0.12</v>
      </c>
      <c r="R37" s="968">
        <v>0.12</v>
      </c>
      <c r="S37" s="967"/>
      <c r="T37" s="967"/>
      <c r="U37" s="969"/>
      <c r="V37" s="901">
        <f t="shared" si="12"/>
        <v>0.70000000000000007</v>
      </c>
      <c r="W37" s="2030"/>
      <c r="X37" s="296">
        <f>+V37*W36</f>
        <v>0.28000000000000003</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39.75" customHeight="1">
      <c r="A38" s="1539"/>
      <c r="B38" s="1934">
        <v>2</v>
      </c>
      <c r="C38" s="1928" t="s">
        <v>2295</v>
      </c>
      <c r="D38" s="1577"/>
      <c r="E38" s="1577"/>
      <c r="F38" s="1577"/>
      <c r="G38" s="1578"/>
      <c r="H38" s="2129" t="s">
        <v>79</v>
      </c>
      <c r="I38" s="827" t="s">
        <v>47</v>
      </c>
      <c r="J38" s="964"/>
      <c r="K38" s="964"/>
      <c r="L38" s="965">
        <v>0.03</v>
      </c>
      <c r="M38" s="965">
        <v>0.05</v>
      </c>
      <c r="N38" s="965">
        <v>0.12</v>
      </c>
      <c r="O38" s="965">
        <v>0.12</v>
      </c>
      <c r="P38" s="965">
        <v>0.22</v>
      </c>
      <c r="Q38" s="965">
        <v>0.2</v>
      </c>
      <c r="R38" s="965">
        <v>0.2</v>
      </c>
      <c r="S38" s="965">
        <v>0.02</v>
      </c>
      <c r="T38" s="965">
        <v>0.02</v>
      </c>
      <c r="U38" s="970">
        <v>0.02</v>
      </c>
      <c r="V38" s="542">
        <f t="shared" si="12"/>
        <v>1</v>
      </c>
      <c r="W38" s="2029">
        <v>0.4</v>
      </c>
      <c r="X38" s="288">
        <f>V38*W38</f>
        <v>0.4</v>
      </c>
      <c r="Y38" s="1946" t="s">
        <v>2296</v>
      </c>
      <c r="Z38" s="1577"/>
      <c r="AA38" s="1578"/>
      <c r="AB38" s="1946" t="s">
        <v>2297</v>
      </c>
      <c r="AC38" s="1577"/>
      <c r="AD38" s="1578"/>
      <c r="AE38" s="1946" t="s">
        <v>2298</v>
      </c>
      <c r="AF38" s="1577"/>
      <c r="AG38" s="1578"/>
      <c r="AH38" s="2045"/>
      <c r="AI38" s="1577"/>
      <c r="AJ38" s="1747"/>
      <c r="AK38" s="264"/>
      <c r="AL38" s="264"/>
      <c r="AM38" s="264"/>
      <c r="AN38" s="264"/>
      <c r="AO38" s="264"/>
      <c r="AP38" s="264"/>
      <c r="AQ38" s="264"/>
      <c r="AR38" s="264"/>
      <c r="AS38" s="264"/>
    </row>
    <row r="39" spans="1:45" ht="39.75" customHeight="1">
      <c r="A39" s="1539"/>
      <c r="B39" s="1558"/>
      <c r="C39" s="1557"/>
      <c r="D39" s="1579"/>
      <c r="E39" s="1579"/>
      <c r="F39" s="1579"/>
      <c r="G39" s="1580"/>
      <c r="H39" s="2036"/>
      <c r="I39" s="827" t="s">
        <v>48</v>
      </c>
      <c r="J39" s="967"/>
      <c r="K39" s="967"/>
      <c r="L39" s="968">
        <v>0.03</v>
      </c>
      <c r="M39" s="968">
        <v>0.05</v>
      </c>
      <c r="N39" s="968">
        <v>0.12</v>
      </c>
      <c r="O39" s="968">
        <v>0.12</v>
      </c>
      <c r="P39" s="968">
        <v>0.22</v>
      </c>
      <c r="Q39" s="968">
        <v>0.2</v>
      </c>
      <c r="R39" s="968">
        <v>0.2</v>
      </c>
      <c r="S39" s="967"/>
      <c r="T39" s="967"/>
      <c r="U39" s="969"/>
      <c r="V39" s="901">
        <f t="shared" si="12"/>
        <v>0.94</v>
      </c>
      <c r="W39" s="2030"/>
      <c r="X39" s="296">
        <f>+V39*W38</f>
        <v>0.376</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32.25" customHeight="1">
      <c r="A40" s="1539"/>
      <c r="B40" s="1934">
        <v>3</v>
      </c>
      <c r="C40" s="1928" t="s">
        <v>2300</v>
      </c>
      <c r="D40" s="1577"/>
      <c r="E40" s="1577"/>
      <c r="F40" s="1577"/>
      <c r="G40" s="1578"/>
      <c r="H40" s="2129" t="s">
        <v>79</v>
      </c>
      <c r="I40" s="827" t="s">
        <v>47</v>
      </c>
      <c r="J40" s="964"/>
      <c r="K40" s="964"/>
      <c r="L40" s="965">
        <v>0.1</v>
      </c>
      <c r="M40" s="964"/>
      <c r="N40" s="964"/>
      <c r="O40" s="965">
        <v>0.25</v>
      </c>
      <c r="P40" s="964"/>
      <c r="Q40" s="964"/>
      <c r="R40" s="965">
        <v>0.3</v>
      </c>
      <c r="S40" s="964"/>
      <c r="T40" s="964"/>
      <c r="U40" s="970">
        <v>0.35</v>
      </c>
      <c r="V40" s="542">
        <f t="shared" si="12"/>
        <v>0.99999999999999989</v>
      </c>
      <c r="W40" s="2029">
        <v>0.2</v>
      </c>
      <c r="X40" s="288">
        <f>V40*W40</f>
        <v>0.19999999999999998</v>
      </c>
      <c r="Y40" s="1946" t="s">
        <v>2301</v>
      </c>
      <c r="Z40" s="1577"/>
      <c r="AA40" s="1578"/>
      <c r="AB40" s="1946" t="s">
        <v>2302</v>
      </c>
      <c r="AC40" s="1577"/>
      <c r="AD40" s="1578"/>
      <c r="AE40" s="1946" t="s">
        <v>2303</v>
      </c>
      <c r="AF40" s="1577"/>
      <c r="AG40" s="1578"/>
      <c r="AH40" s="2045"/>
      <c r="AI40" s="1577"/>
      <c r="AJ40" s="1747"/>
      <c r="AK40" s="264"/>
      <c r="AL40" s="264"/>
      <c r="AM40" s="264"/>
      <c r="AN40" s="264"/>
      <c r="AO40" s="264"/>
      <c r="AP40" s="264"/>
      <c r="AQ40" s="264"/>
      <c r="AR40" s="264"/>
      <c r="AS40" s="264"/>
    </row>
    <row r="41" spans="1:45" ht="32.25" customHeight="1">
      <c r="A41" s="1539"/>
      <c r="B41" s="1558"/>
      <c r="C41" s="1557"/>
      <c r="D41" s="1579"/>
      <c r="E41" s="1579"/>
      <c r="F41" s="1579"/>
      <c r="G41" s="1580"/>
      <c r="H41" s="2036"/>
      <c r="I41" s="827" t="s">
        <v>48</v>
      </c>
      <c r="J41" s="967"/>
      <c r="K41" s="967"/>
      <c r="L41" s="968">
        <v>0.1</v>
      </c>
      <c r="M41" s="967"/>
      <c r="N41" s="967"/>
      <c r="O41" s="968">
        <v>0.25</v>
      </c>
      <c r="P41" s="967"/>
      <c r="Q41" s="967"/>
      <c r="R41" s="968">
        <v>0.3</v>
      </c>
      <c r="S41" s="967"/>
      <c r="T41" s="967"/>
      <c r="U41" s="969"/>
      <c r="V41" s="901">
        <f t="shared" si="12"/>
        <v>0.64999999999999991</v>
      </c>
      <c r="W41" s="2030"/>
      <c r="X41" s="296">
        <f>+V41*W40</f>
        <v>0.12999999999999998</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6.5" customHeight="1">
      <c r="A42" s="1539"/>
      <c r="B42" s="1944" t="s">
        <v>85</v>
      </c>
      <c r="C42" s="1577"/>
      <c r="D42" s="1577"/>
      <c r="E42" s="1577"/>
      <c r="F42" s="1577"/>
      <c r="G42" s="1578"/>
      <c r="H42" s="2172" t="s">
        <v>79</v>
      </c>
      <c r="I42" s="973" t="s">
        <v>47</v>
      </c>
      <c r="J42" s="974">
        <f t="shared" ref="J42:U42" si="13">J36*$W$36+J38*$W$38+J40*$W$40</f>
        <v>0</v>
      </c>
      <c r="K42" s="974">
        <f t="shared" si="13"/>
        <v>2.0000000000000004E-2</v>
      </c>
      <c r="L42" s="974">
        <f t="shared" si="13"/>
        <v>5.2000000000000005E-2</v>
      </c>
      <c r="M42" s="974">
        <f t="shared" si="13"/>
        <v>4.0000000000000008E-2</v>
      </c>
      <c r="N42" s="974">
        <f t="shared" si="13"/>
        <v>8.3999999999999991E-2</v>
      </c>
      <c r="O42" s="974">
        <f t="shared" si="13"/>
        <v>0.13800000000000001</v>
      </c>
      <c r="P42" s="974">
        <f t="shared" si="13"/>
        <v>0.13600000000000001</v>
      </c>
      <c r="Q42" s="974">
        <f t="shared" si="13"/>
        <v>0.128</v>
      </c>
      <c r="R42" s="974">
        <f t="shared" si="13"/>
        <v>0.188</v>
      </c>
      <c r="S42" s="974">
        <f t="shared" si="13"/>
        <v>4.8000000000000008E-2</v>
      </c>
      <c r="T42" s="974">
        <f t="shared" si="13"/>
        <v>4.8000000000000008E-2</v>
      </c>
      <c r="U42" s="974">
        <f t="shared" si="13"/>
        <v>0.11799999999999999</v>
      </c>
      <c r="V42" s="542">
        <f t="shared" si="12"/>
        <v>1</v>
      </c>
      <c r="W42" s="2039">
        <f>SUM(W36:W41)</f>
        <v>1</v>
      </c>
      <c r="X42" s="288">
        <f>V42*W42</f>
        <v>1</v>
      </c>
      <c r="Y42" s="1924"/>
      <c r="Z42" s="1577"/>
      <c r="AA42" s="1578"/>
      <c r="AB42" s="1924"/>
      <c r="AC42" s="1577"/>
      <c r="AD42" s="1578"/>
      <c r="AE42" s="1924"/>
      <c r="AF42" s="1577"/>
      <c r="AG42" s="1578"/>
      <c r="AH42" s="1924"/>
      <c r="AI42" s="1577"/>
      <c r="AJ42" s="1747"/>
      <c r="AK42" s="264"/>
      <c r="AL42" s="264"/>
      <c r="AM42" s="264"/>
      <c r="AN42" s="264"/>
      <c r="AO42" s="264"/>
      <c r="AP42" s="264"/>
      <c r="AQ42" s="264"/>
      <c r="AR42" s="264"/>
      <c r="AS42" s="264"/>
    </row>
    <row r="43" spans="1:45" ht="16.5" customHeight="1">
      <c r="A43" s="1540"/>
      <c r="B43" s="1537"/>
      <c r="C43" s="1550"/>
      <c r="D43" s="1550"/>
      <c r="E43" s="1550"/>
      <c r="F43" s="1550"/>
      <c r="G43" s="1551"/>
      <c r="H43" s="2061"/>
      <c r="I43" s="923" t="s">
        <v>48</v>
      </c>
      <c r="J43" s="557">
        <f t="shared" ref="J43:U43" si="14">J37*$W$36+J39*$W$38+J41*$W$40</f>
        <v>0</v>
      </c>
      <c r="K43" s="557">
        <f t="shared" si="14"/>
        <v>2.0000000000000004E-2</v>
      </c>
      <c r="L43" s="557">
        <f t="shared" si="14"/>
        <v>5.2000000000000005E-2</v>
      </c>
      <c r="M43" s="557">
        <f t="shared" si="14"/>
        <v>4.0000000000000008E-2</v>
      </c>
      <c r="N43" s="557">
        <f t="shared" si="14"/>
        <v>8.3999999999999991E-2</v>
      </c>
      <c r="O43" s="557">
        <f t="shared" si="14"/>
        <v>0.13800000000000001</v>
      </c>
      <c r="P43" s="557">
        <f t="shared" si="14"/>
        <v>0.13600000000000001</v>
      </c>
      <c r="Q43" s="557">
        <f t="shared" si="14"/>
        <v>0.128</v>
      </c>
      <c r="R43" s="557">
        <f t="shared" si="14"/>
        <v>0.188</v>
      </c>
      <c r="S43" s="557">
        <f t="shared" si="14"/>
        <v>0</v>
      </c>
      <c r="T43" s="557">
        <f t="shared" si="14"/>
        <v>0</v>
      </c>
      <c r="U43" s="557">
        <f t="shared" si="14"/>
        <v>0</v>
      </c>
      <c r="V43" s="557">
        <f t="shared" si="12"/>
        <v>0.78600000000000003</v>
      </c>
      <c r="W43" s="2040"/>
      <c r="X43" s="560">
        <f>+V43*W42</f>
        <v>0.78600000000000003</v>
      </c>
      <c r="Y43" s="1537"/>
      <c r="Z43" s="1550"/>
      <c r="AA43" s="1551"/>
      <c r="AB43" s="1537"/>
      <c r="AC43" s="1550"/>
      <c r="AD43" s="1551"/>
      <c r="AE43" s="1537"/>
      <c r="AF43" s="1550"/>
      <c r="AG43" s="1551"/>
      <c r="AH43" s="1537"/>
      <c r="AI43" s="1550"/>
      <c r="AJ43" s="1721"/>
      <c r="AK43" s="264"/>
      <c r="AL43" s="264"/>
      <c r="AM43" s="264"/>
      <c r="AN43" s="264"/>
      <c r="AO43" s="264"/>
      <c r="AP43" s="264"/>
      <c r="AQ43" s="264"/>
      <c r="AR43" s="264"/>
      <c r="AS43" s="264"/>
    </row>
    <row r="44" spans="1:45" ht="23.25" customHeight="1">
      <c r="A44" s="1967" t="s">
        <v>106</v>
      </c>
      <c r="B44" s="2117"/>
      <c r="C44" s="255" t="s">
        <v>107</v>
      </c>
      <c r="D44" s="255" t="s">
        <v>108</v>
      </c>
      <c r="E44" s="255" t="s">
        <v>28</v>
      </c>
      <c r="F44" s="255" t="s">
        <v>109</v>
      </c>
      <c r="G44" s="321" t="s">
        <v>110</v>
      </c>
      <c r="H44" s="1959" t="s">
        <v>111</v>
      </c>
      <c r="I44" s="1756"/>
      <c r="J44" s="255" t="s">
        <v>63</v>
      </c>
      <c r="K44" s="255" t="s">
        <v>64</v>
      </c>
      <c r="L44" s="255" t="s">
        <v>65</v>
      </c>
      <c r="M44" s="255" t="s">
        <v>66</v>
      </c>
      <c r="N44" s="255" t="s">
        <v>67</v>
      </c>
      <c r="O44" s="255" t="s">
        <v>68</v>
      </c>
      <c r="P44" s="255" t="s">
        <v>69</v>
      </c>
      <c r="Q44" s="255" t="s">
        <v>70</v>
      </c>
      <c r="R44" s="255" t="s">
        <v>71</v>
      </c>
      <c r="S44" s="255" t="s">
        <v>72</v>
      </c>
      <c r="T44" s="255" t="s">
        <v>73</v>
      </c>
      <c r="U44" s="255" t="s">
        <v>74</v>
      </c>
      <c r="V44" s="255" t="s">
        <v>75</v>
      </c>
      <c r="W44" s="255" t="s">
        <v>76</v>
      </c>
      <c r="X44" s="255" t="s">
        <v>77</v>
      </c>
      <c r="Y44" s="1959" t="s">
        <v>112</v>
      </c>
      <c r="Z44" s="1754"/>
      <c r="AA44" s="1756"/>
      <c r="AB44" s="1959" t="s">
        <v>116</v>
      </c>
      <c r="AC44" s="1754"/>
      <c r="AD44" s="1756"/>
      <c r="AE44" s="1959" t="s">
        <v>120</v>
      </c>
      <c r="AF44" s="1754"/>
      <c r="AG44" s="1756"/>
      <c r="AH44" s="1959" t="s">
        <v>740</v>
      </c>
      <c r="AI44" s="1754"/>
      <c r="AJ44" s="1749"/>
      <c r="AK44" s="264"/>
      <c r="AL44" s="264"/>
      <c r="AM44" s="264"/>
      <c r="AN44" s="264"/>
      <c r="AO44" s="264"/>
      <c r="AP44" s="264"/>
      <c r="AQ44" s="264"/>
      <c r="AR44" s="264"/>
      <c r="AS44" s="264"/>
    </row>
    <row r="45" spans="1:45" ht="23.25" customHeight="1">
      <c r="A45" s="1733"/>
      <c r="B45" s="1676"/>
      <c r="C45" s="2137" t="s">
        <v>2235</v>
      </c>
      <c r="D45" s="2049" t="s">
        <v>79</v>
      </c>
      <c r="E45" s="2170">
        <v>100</v>
      </c>
      <c r="F45" s="2049" t="s">
        <v>2321</v>
      </c>
      <c r="G45" s="2054" t="s">
        <v>254</v>
      </c>
      <c r="H45" s="2044" t="s">
        <v>47</v>
      </c>
      <c r="I45" s="2028"/>
      <c r="J45" s="848">
        <f t="shared" ref="J45:U45" si="15">J52</f>
        <v>1.04E-2</v>
      </c>
      <c r="K45" s="848">
        <f t="shared" si="15"/>
        <v>1.04E-2</v>
      </c>
      <c r="L45" s="848">
        <f t="shared" si="15"/>
        <v>3.5400000000000001E-2</v>
      </c>
      <c r="M45" s="848">
        <f t="shared" si="15"/>
        <v>0.25040000000000001</v>
      </c>
      <c r="N45" s="848">
        <f t="shared" si="15"/>
        <v>7.2900000000000006E-2</v>
      </c>
      <c r="O45" s="848">
        <f t="shared" si="15"/>
        <v>2.7900000000000001E-2</v>
      </c>
      <c r="P45" s="848">
        <f t="shared" si="15"/>
        <v>5.2900000000000003E-2</v>
      </c>
      <c r="Q45" s="848">
        <f t="shared" si="15"/>
        <v>0.22040000000000001</v>
      </c>
      <c r="R45" s="848">
        <f t="shared" si="15"/>
        <v>7.5399999999999995E-2</v>
      </c>
      <c r="S45" s="848">
        <f t="shared" si="15"/>
        <v>1.7950000000000001E-2</v>
      </c>
      <c r="T45" s="848">
        <f t="shared" si="15"/>
        <v>3.6700000000000003E-2</v>
      </c>
      <c r="U45" s="848">
        <f t="shared" si="15"/>
        <v>0.18925</v>
      </c>
      <c r="V45" s="524">
        <f t="shared" ref="V45:V46" si="16">SUM(J45:U45)</f>
        <v>1</v>
      </c>
      <c r="W45" s="2169">
        <v>0.15</v>
      </c>
      <c r="X45" s="524">
        <f>+(V45/V45)*W45</f>
        <v>0.15</v>
      </c>
      <c r="Y45" s="1962" t="s">
        <v>2331</v>
      </c>
      <c r="Z45" s="1577"/>
      <c r="AA45" s="1578"/>
      <c r="AB45" s="1956" t="s">
        <v>2333</v>
      </c>
      <c r="AC45" s="1577"/>
      <c r="AD45" s="1578"/>
      <c r="AE45" s="1956"/>
      <c r="AF45" s="1577"/>
      <c r="AG45" s="1578"/>
      <c r="AH45" s="1956"/>
      <c r="AI45" s="1577"/>
      <c r="AJ45" s="1747"/>
      <c r="AK45" s="264"/>
      <c r="AL45" s="264"/>
      <c r="AM45" s="264"/>
      <c r="AN45" s="264"/>
      <c r="AO45" s="264"/>
      <c r="AP45" s="264"/>
      <c r="AQ45" s="264"/>
      <c r="AR45" s="264"/>
      <c r="AS45" s="264"/>
    </row>
    <row r="46" spans="1:45" ht="23.25" customHeight="1">
      <c r="A46" s="1549"/>
      <c r="B46" s="1677"/>
      <c r="C46" s="1550"/>
      <c r="D46" s="2050"/>
      <c r="E46" s="1547"/>
      <c r="F46" s="2050"/>
      <c r="G46" s="2055"/>
      <c r="H46" s="2155" t="s">
        <v>78</v>
      </c>
      <c r="I46" s="2026"/>
      <c r="J46" s="533">
        <f t="shared" ref="J46:U46" si="17">J53</f>
        <v>1.04E-2</v>
      </c>
      <c r="K46" s="533">
        <f t="shared" si="17"/>
        <v>1.04E-2</v>
      </c>
      <c r="L46" s="533">
        <f t="shared" si="17"/>
        <v>3.5400000000000001E-2</v>
      </c>
      <c r="M46" s="533">
        <f t="shared" si="17"/>
        <v>0.25040000000000001</v>
      </c>
      <c r="N46" s="533">
        <f t="shared" si="17"/>
        <v>7.2900000000000006E-2</v>
      </c>
      <c r="O46" s="533">
        <f t="shared" si="17"/>
        <v>2.7900000000000001E-2</v>
      </c>
      <c r="P46" s="533">
        <f t="shared" si="17"/>
        <v>5.2900000000000003E-2</v>
      </c>
      <c r="Q46" s="533">
        <f t="shared" si="17"/>
        <v>0.22040000000000001</v>
      </c>
      <c r="R46" s="533">
        <f t="shared" si="17"/>
        <v>7.5399999999999995E-2</v>
      </c>
      <c r="S46" s="533">
        <f t="shared" si="17"/>
        <v>0</v>
      </c>
      <c r="T46" s="533">
        <f t="shared" si="17"/>
        <v>0</v>
      </c>
      <c r="U46" s="533">
        <f t="shared" si="17"/>
        <v>0</v>
      </c>
      <c r="V46" s="526">
        <f t="shared" si="16"/>
        <v>0.75609999999999999</v>
      </c>
      <c r="W46" s="1558"/>
      <c r="X46" s="524">
        <f>+V46/V45*W45</f>
        <v>0.11341499999999999</v>
      </c>
      <c r="Y46" s="1536"/>
      <c r="Z46" s="1547"/>
      <c r="AA46" s="1548"/>
      <c r="AB46" s="1536"/>
      <c r="AC46" s="1547"/>
      <c r="AD46" s="1548"/>
      <c r="AE46" s="1536"/>
      <c r="AF46" s="1547"/>
      <c r="AG46" s="1548"/>
      <c r="AH46" s="1536"/>
      <c r="AI46" s="1547"/>
      <c r="AJ46" s="1720"/>
      <c r="AK46" s="264"/>
      <c r="AL46" s="264"/>
      <c r="AM46" s="264"/>
      <c r="AN46" s="264"/>
      <c r="AO46" s="264"/>
      <c r="AP46" s="264"/>
      <c r="AQ46" s="264"/>
      <c r="AR46" s="264"/>
      <c r="AS46" s="264"/>
    </row>
    <row r="47" spans="1:45" ht="15.75" customHeight="1">
      <c r="A47" s="1974" t="s">
        <v>2343</v>
      </c>
      <c r="B47" s="2046" t="s">
        <v>34</v>
      </c>
      <c r="C47" s="1754"/>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49"/>
      <c r="AK47" s="264"/>
      <c r="AL47" s="264"/>
      <c r="AM47" s="264"/>
      <c r="AN47" s="264"/>
      <c r="AO47" s="264"/>
      <c r="AP47" s="264"/>
      <c r="AQ47" s="264"/>
      <c r="AR47" s="264"/>
      <c r="AS47" s="264"/>
    </row>
    <row r="48" spans="1:45" ht="56.25" customHeight="1">
      <c r="A48" s="1539"/>
      <c r="B48" s="1934">
        <v>1</v>
      </c>
      <c r="C48" s="1946" t="s">
        <v>2352</v>
      </c>
      <c r="D48" s="1577"/>
      <c r="E48" s="1577"/>
      <c r="F48" s="1577"/>
      <c r="G48" s="1578"/>
      <c r="H48" s="1926" t="s">
        <v>79</v>
      </c>
      <c r="I48" s="824" t="s">
        <v>47</v>
      </c>
      <c r="J48" s="848">
        <v>2.0799999999999999E-2</v>
      </c>
      <c r="K48" s="848">
        <v>2.0799999999999999E-2</v>
      </c>
      <c r="L48" s="848">
        <v>7.0800000000000002E-2</v>
      </c>
      <c r="M48" s="848">
        <v>0.1608</v>
      </c>
      <c r="N48" s="848">
        <v>0.14580000000000001</v>
      </c>
      <c r="O48" s="848">
        <v>5.5800000000000002E-2</v>
      </c>
      <c r="P48" s="848">
        <v>0.10580000000000001</v>
      </c>
      <c r="Q48" s="848">
        <v>0.1008</v>
      </c>
      <c r="R48" s="848">
        <v>0.15079999999999999</v>
      </c>
      <c r="S48" s="848">
        <v>3.5900000000000001E-2</v>
      </c>
      <c r="T48" s="848">
        <v>7.3400000000000007E-2</v>
      </c>
      <c r="U48" s="848">
        <v>5.8500000000000003E-2</v>
      </c>
      <c r="V48" s="668">
        <f t="shared" ref="V48:V53" si="18">SUM(J48:U48)</f>
        <v>1.0000000000000002</v>
      </c>
      <c r="W48" s="2029">
        <v>0.5</v>
      </c>
      <c r="X48" s="288">
        <f>V48*W48</f>
        <v>0.50000000000000011</v>
      </c>
      <c r="Y48" s="1946" t="s">
        <v>2361</v>
      </c>
      <c r="Z48" s="1577"/>
      <c r="AA48" s="1578"/>
      <c r="AB48" s="1946" t="s">
        <v>2362</v>
      </c>
      <c r="AC48" s="1577"/>
      <c r="AD48" s="1578"/>
      <c r="AE48" s="1946" t="s">
        <v>2364</v>
      </c>
      <c r="AF48" s="1577"/>
      <c r="AG48" s="1578"/>
      <c r="AH48" s="2045"/>
      <c r="AI48" s="1577"/>
      <c r="AJ48" s="1747"/>
      <c r="AK48" s="264"/>
      <c r="AL48" s="264"/>
      <c r="AM48" s="264"/>
      <c r="AN48" s="264"/>
      <c r="AO48" s="264"/>
      <c r="AP48" s="264"/>
      <c r="AQ48" s="264"/>
      <c r="AR48" s="264"/>
      <c r="AS48" s="264"/>
    </row>
    <row r="49" spans="1:45" ht="62.25" customHeight="1">
      <c r="A49" s="1539"/>
      <c r="B49" s="1558"/>
      <c r="C49" s="1557"/>
      <c r="D49" s="1579"/>
      <c r="E49" s="1579"/>
      <c r="F49" s="1579"/>
      <c r="G49" s="1580"/>
      <c r="H49" s="2036"/>
      <c r="I49" s="827" t="s">
        <v>48</v>
      </c>
      <c r="J49" s="983">
        <v>2.0799999999999999E-2</v>
      </c>
      <c r="K49" s="843">
        <v>2.0799999999999999E-2</v>
      </c>
      <c r="L49" s="843">
        <v>7.0800000000000002E-2</v>
      </c>
      <c r="M49" s="843">
        <v>0.1608</v>
      </c>
      <c r="N49" s="843">
        <v>0.14580000000000001</v>
      </c>
      <c r="O49" s="843">
        <v>5.5800000000000002E-2</v>
      </c>
      <c r="P49" s="843">
        <v>0.10580000000000001</v>
      </c>
      <c r="Q49" s="843">
        <v>0.1008</v>
      </c>
      <c r="R49" s="843">
        <v>0.15079999999999999</v>
      </c>
      <c r="S49" s="842"/>
      <c r="T49" s="842"/>
      <c r="U49" s="842"/>
      <c r="V49" s="901">
        <f t="shared" si="18"/>
        <v>0.83220000000000005</v>
      </c>
      <c r="W49" s="2030"/>
      <c r="X49" s="296">
        <f>+V49*W48</f>
        <v>0.41610000000000003</v>
      </c>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25.5" customHeight="1">
      <c r="A50" s="1539"/>
      <c r="B50" s="1934">
        <v>2</v>
      </c>
      <c r="C50" s="1928" t="s">
        <v>2372</v>
      </c>
      <c r="D50" s="1577"/>
      <c r="E50" s="1577"/>
      <c r="F50" s="1577"/>
      <c r="G50" s="1578"/>
      <c r="H50" s="2129" t="s">
        <v>79</v>
      </c>
      <c r="I50" s="827" t="s">
        <v>47</v>
      </c>
      <c r="J50" s="845"/>
      <c r="K50" s="845"/>
      <c r="L50" s="845"/>
      <c r="M50" s="848">
        <v>0.34</v>
      </c>
      <c r="N50" s="845"/>
      <c r="O50" s="845"/>
      <c r="P50" s="845"/>
      <c r="Q50" s="848">
        <v>0.34</v>
      </c>
      <c r="R50" s="845"/>
      <c r="S50" s="845"/>
      <c r="T50" s="845"/>
      <c r="U50" s="848">
        <v>0.32</v>
      </c>
      <c r="V50" s="542">
        <f t="shared" si="18"/>
        <v>1</v>
      </c>
      <c r="W50" s="2029">
        <v>0.5</v>
      </c>
      <c r="X50" s="288">
        <f>V50*W50</f>
        <v>0.5</v>
      </c>
      <c r="Y50" s="2045"/>
      <c r="Z50" s="1577"/>
      <c r="AA50" s="1578"/>
      <c r="AB50" s="1946" t="s">
        <v>2376</v>
      </c>
      <c r="AC50" s="1577"/>
      <c r="AD50" s="1578"/>
      <c r="AE50" s="2045"/>
      <c r="AF50" s="1577"/>
      <c r="AG50" s="1578"/>
      <c r="AH50" s="2045"/>
      <c r="AI50" s="1577"/>
      <c r="AJ50" s="1747"/>
      <c r="AK50" s="264"/>
      <c r="AL50" s="264"/>
      <c r="AM50" s="264"/>
      <c r="AN50" s="264"/>
      <c r="AO50" s="264"/>
      <c r="AP50" s="264"/>
      <c r="AQ50" s="264"/>
      <c r="AR50" s="264"/>
      <c r="AS50" s="264"/>
    </row>
    <row r="51" spans="1:45" ht="25.5" customHeight="1">
      <c r="A51" s="1539"/>
      <c r="B51" s="1558"/>
      <c r="C51" s="1557"/>
      <c r="D51" s="1579"/>
      <c r="E51" s="1579"/>
      <c r="F51" s="1579"/>
      <c r="G51" s="1580"/>
      <c r="H51" s="2036"/>
      <c r="I51" s="827" t="s">
        <v>48</v>
      </c>
      <c r="J51" s="995"/>
      <c r="K51" s="842"/>
      <c r="L51" s="842"/>
      <c r="M51" s="843">
        <v>0.34</v>
      </c>
      <c r="N51" s="842"/>
      <c r="O51" s="842"/>
      <c r="P51" s="842"/>
      <c r="Q51" s="843">
        <v>0.34</v>
      </c>
      <c r="R51" s="842"/>
      <c r="S51" s="842"/>
      <c r="T51" s="842"/>
      <c r="U51" s="842"/>
      <c r="V51" s="901">
        <f t="shared" si="18"/>
        <v>0.68</v>
      </c>
      <c r="W51" s="2030"/>
      <c r="X51" s="296">
        <f>+V51*W50</f>
        <v>0.34</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15.75" customHeight="1">
      <c r="A52" s="1539"/>
      <c r="B52" s="1944" t="s">
        <v>85</v>
      </c>
      <c r="C52" s="1577"/>
      <c r="D52" s="1577"/>
      <c r="E52" s="1577"/>
      <c r="F52" s="1577"/>
      <c r="G52" s="1578"/>
      <c r="H52" s="2172" t="s">
        <v>79</v>
      </c>
      <c r="I52" s="973" t="s">
        <v>47</v>
      </c>
      <c r="J52" s="974">
        <f t="shared" ref="J52:U52" si="19">J48*$W$48+J50*$W$50</f>
        <v>1.04E-2</v>
      </c>
      <c r="K52" s="974">
        <f t="shared" si="19"/>
        <v>1.04E-2</v>
      </c>
      <c r="L52" s="974">
        <f t="shared" si="19"/>
        <v>3.5400000000000001E-2</v>
      </c>
      <c r="M52" s="974">
        <f t="shared" si="19"/>
        <v>0.25040000000000001</v>
      </c>
      <c r="N52" s="974">
        <f t="shared" si="19"/>
        <v>7.2900000000000006E-2</v>
      </c>
      <c r="O52" s="974">
        <f t="shared" si="19"/>
        <v>2.7900000000000001E-2</v>
      </c>
      <c r="P52" s="974">
        <f t="shared" si="19"/>
        <v>5.2900000000000003E-2</v>
      </c>
      <c r="Q52" s="974">
        <f t="shared" si="19"/>
        <v>0.22040000000000001</v>
      </c>
      <c r="R52" s="974">
        <f t="shared" si="19"/>
        <v>7.5399999999999995E-2</v>
      </c>
      <c r="S52" s="974">
        <f t="shared" si="19"/>
        <v>1.7950000000000001E-2</v>
      </c>
      <c r="T52" s="974">
        <f t="shared" si="19"/>
        <v>3.6700000000000003E-2</v>
      </c>
      <c r="U52" s="974">
        <f t="shared" si="19"/>
        <v>0.18925</v>
      </c>
      <c r="V52" s="542">
        <f t="shared" si="18"/>
        <v>1</v>
      </c>
      <c r="W52" s="2039">
        <f>SUM(W48:W51)</f>
        <v>1</v>
      </c>
      <c r="X52" s="288">
        <f>V52*W52</f>
        <v>1</v>
      </c>
      <c r="Y52" s="1924"/>
      <c r="Z52" s="1577"/>
      <c r="AA52" s="1578"/>
      <c r="AB52" s="1924"/>
      <c r="AC52" s="1577"/>
      <c r="AD52" s="1578"/>
      <c r="AE52" s="1924"/>
      <c r="AF52" s="1577"/>
      <c r="AG52" s="1578"/>
      <c r="AH52" s="1924"/>
      <c r="AI52" s="1577"/>
      <c r="AJ52" s="1747"/>
      <c r="AK52" s="264"/>
      <c r="AL52" s="264"/>
      <c r="AM52" s="264"/>
      <c r="AN52" s="264"/>
      <c r="AO52" s="264"/>
      <c r="AP52" s="264"/>
      <c r="AQ52" s="264"/>
      <c r="AR52" s="264"/>
      <c r="AS52" s="264"/>
    </row>
    <row r="53" spans="1:45" ht="15.75" customHeight="1">
      <c r="A53" s="1540"/>
      <c r="B53" s="1537"/>
      <c r="C53" s="1550"/>
      <c r="D53" s="1550"/>
      <c r="E53" s="1550"/>
      <c r="F53" s="1550"/>
      <c r="G53" s="1551"/>
      <c r="H53" s="2061"/>
      <c r="I53" s="923" t="s">
        <v>48</v>
      </c>
      <c r="J53" s="557">
        <f t="shared" ref="J53:U53" si="20">J49*$W$48+J51*$W$50</f>
        <v>1.04E-2</v>
      </c>
      <c r="K53" s="557">
        <f t="shared" si="20"/>
        <v>1.04E-2</v>
      </c>
      <c r="L53" s="557">
        <f t="shared" si="20"/>
        <v>3.5400000000000001E-2</v>
      </c>
      <c r="M53" s="557">
        <f t="shared" si="20"/>
        <v>0.25040000000000001</v>
      </c>
      <c r="N53" s="557">
        <f t="shared" si="20"/>
        <v>7.2900000000000006E-2</v>
      </c>
      <c r="O53" s="557">
        <f t="shared" si="20"/>
        <v>2.7900000000000001E-2</v>
      </c>
      <c r="P53" s="557">
        <f t="shared" si="20"/>
        <v>5.2900000000000003E-2</v>
      </c>
      <c r="Q53" s="557">
        <f t="shared" si="20"/>
        <v>0.22040000000000001</v>
      </c>
      <c r="R53" s="557">
        <f t="shared" si="20"/>
        <v>7.5399999999999995E-2</v>
      </c>
      <c r="S53" s="557">
        <f t="shared" si="20"/>
        <v>0</v>
      </c>
      <c r="T53" s="557">
        <f t="shared" si="20"/>
        <v>0</v>
      </c>
      <c r="U53" s="557">
        <f t="shared" si="20"/>
        <v>0</v>
      </c>
      <c r="V53" s="557">
        <f t="shared" si="18"/>
        <v>0.75609999999999999</v>
      </c>
      <c r="W53" s="2040"/>
      <c r="X53" s="560">
        <f>+V53*W52</f>
        <v>0.75609999999999999</v>
      </c>
      <c r="Y53" s="1537"/>
      <c r="Z53" s="1550"/>
      <c r="AA53" s="1551"/>
      <c r="AB53" s="1537"/>
      <c r="AC53" s="1550"/>
      <c r="AD53" s="1551"/>
      <c r="AE53" s="1537"/>
      <c r="AF53" s="1550"/>
      <c r="AG53" s="1551"/>
      <c r="AH53" s="1537"/>
      <c r="AI53" s="1550"/>
      <c r="AJ53" s="1721"/>
      <c r="AK53" s="264"/>
      <c r="AL53" s="264"/>
      <c r="AM53" s="264"/>
      <c r="AN53" s="264"/>
      <c r="AO53" s="264"/>
      <c r="AP53" s="264"/>
      <c r="AQ53" s="264"/>
      <c r="AR53" s="264"/>
      <c r="AS53" s="264"/>
    </row>
    <row r="54" spans="1:45" ht="23.25" customHeight="1">
      <c r="A54" s="264"/>
      <c r="B54" s="264"/>
      <c r="C54" s="264"/>
      <c r="D54" s="264"/>
      <c r="E54" s="264"/>
      <c r="F54" s="264"/>
      <c r="G54" s="264"/>
      <c r="H54" s="264"/>
      <c r="I54" s="264"/>
      <c r="J54" s="264"/>
      <c r="K54" s="264"/>
      <c r="L54" s="264"/>
      <c r="M54" s="264"/>
      <c r="N54" s="264"/>
      <c r="O54" s="264"/>
      <c r="P54" s="264"/>
      <c r="Q54" s="264"/>
      <c r="R54" s="264"/>
      <c r="S54" s="264"/>
      <c r="T54" s="264"/>
      <c r="U54" s="264"/>
      <c r="V54" s="399"/>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1:45" ht="23.25" customHeight="1">
      <c r="A55" s="671"/>
      <c r="B55" s="671"/>
      <c r="C55" s="671"/>
      <c r="D55" s="671"/>
      <c r="E55" s="671"/>
      <c r="F55" s="671"/>
      <c r="G55" s="671"/>
      <c r="H55" s="671"/>
      <c r="I55" s="671"/>
      <c r="J55" s="671"/>
      <c r="K55" s="671"/>
      <c r="L55" s="671"/>
      <c r="M55" s="671"/>
      <c r="N55" s="671"/>
      <c r="O55" s="671"/>
      <c r="P55" s="671"/>
      <c r="Q55" s="671"/>
      <c r="R55" s="671"/>
      <c r="S55" s="671"/>
      <c r="T55" s="671"/>
      <c r="U55" s="671"/>
      <c r="V55" s="1010"/>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row>
    <row r="56" spans="1:45" ht="23.25" customHeight="1">
      <c r="A56" s="671"/>
      <c r="B56" s="671"/>
      <c r="C56" s="671"/>
      <c r="D56" s="671"/>
      <c r="E56" s="671"/>
      <c r="F56" s="671"/>
      <c r="G56" s="671"/>
      <c r="H56" s="671"/>
      <c r="I56" s="671"/>
      <c r="J56" s="671"/>
      <c r="K56" s="671"/>
      <c r="L56" s="671"/>
      <c r="M56" s="671"/>
      <c r="N56" s="671"/>
      <c r="O56" s="671"/>
      <c r="P56" s="671"/>
      <c r="Q56" s="671"/>
      <c r="R56" s="671"/>
      <c r="S56" s="671"/>
      <c r="T56" s="671"/>
      <c r="U56" s="671"/>
      <c r="V56" s="1013"/>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row>
    <row r="57" spans="1:45" ht="23.25" customHeight="1">
      <c r="A57" s="671"/>
      <c r="B57" s="671"/>
      <c r="C57" s="671"/>
      <c r="D57" s="671"/>
      <c r="E57" s="671"/>
      <c r="F57" s="671"/>
      <c r="G57" s="671"/>
      <c r="H57" s="671"/>
      <c r="I57" s="671"/>
      <c r="J57" s="671"/>
      <c r="K57" s="671"/>
      <c r="L57" s="671"/>
      <c r="M57" s="671"/>
      <c r="N57" s="671"/>
      <c r="O57" s="671"/>
      <c r="P57" s="671"/>
      <c r="Q57" s="671"/>
      <c r="R57" s="671"/>
      <c r="S57" s="671"/>
      <c r="T57" s="671"/>
      <c r="U57" s="671"/>
      <c r="V57" s="1015"/>
      <c r="W57" s="671"/>
      <c r="X57" s="671"/>
      <c r="Y57" s="671"/>
      <c r="Z57" s="671"/>
      <c r="AA57" s="671"/>
      <c r="AB57" s="671"/>
      <c r="AC57" s="671"/>
      <c r="AD57" s="671"/>
      <c r="AE57" s="671"/>
      <c r="AF57" s="671"/>
      <c r="AG57" s="671"/>
      <c r="AH57" s="671"/>
      <c r="AI57" s="671"/>
      <c r="AJ57" s="671"/>
      <c r="AK57" s="671"/>
      <c r="AL57" s="671"/>
      <c r="AM57" s="671"/>
      <c r="AN57" s="671"/>
      <c r="AO57" s="671"/>
      <c r="AP57" s="671"/>
      <c r="AQ57" s="671"/>
      <c r="AR57" s="671"/>
      <c r="AS57" s="671"/>
    </row>
    <row r="58" spans="1:45" ht="23.25" customHeight="1">
      <c r="A58" s="671"/>
      <c r="B58" s="671"/>
      <c r="C58" s="671"/>
      <c r="D58" s="671"/>
      <c r="E58" s="671"/>
      <c r="F58" s="671"/>
      <c r="G58" s="671"/>
      <c r="H58" s="671"/>
      <c r="I58" s="671"/>
      <c r="J58" s="671"/>
      <c r="K58" s="671"/>
      <c r="L58" s="671"/>
      <c r="M58" s="671"/>
      <c r="N58" s="671"/>
      <c r="O58" s="671"/>
      <c r="P58" s="671"/>
      <c r="Q58" s="671"/>
      <c r="R58" s="671"/>
      <c r="S58" s="671"/>
      <c r="T58" s="671"/>
      <c r="U58" s="671"/>
      <c r="V58" s="1015"/>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row>
    <row r="59" spans="1:45" ht="23.25" customHeight="1">
      <c r="A59" s="671"/>
      <c r="B59" s="671"/>
      <c r="C59" s="671"/>
      <c r="D59" s="671"/>
      <c r="E59" s="671"/>
      <c r="F59" s="671"/>
      <c r="G59" s="671"/>
      <c r="H59" s="671"/>
      <c r="I59" s="671"/>
      <c r="J59" s="671"/>
      <c r="K59" s="671"/>
      <c r="L59" s="671"/>
      <c r="M59" s="671"/>
      <c r="N59" s="671"/>
      <c r="O59" s="671"/>
      <c r="P59" s="671"/>
      <c r="Q59" s="671"/>
      <c r="R59" s="671"/>
      <c r="S59" s="671"/>
      <c r="T59" s="671"/>
      <c r="U59" s="671"/>
      <c r="V59" s="1015"/>
      <c r="W59" s="671"/>
      <c r="X59" s="671"/>
      <c r="Y59" s="671"/>
      <c r="Z59" s="671"/>
      <c r="AA59" s="671"/>
      <c r="AB59" s="671"/>
      <c r="AC59" s="671"/>
      <c r="AD59" s="671"/>
      <c r="AE59" s="671"/>
      <c r="AF59" s="671"/>
      <c r="AG59" s="671"/>
      <c r="AH59" s="671"/>
      <c r="AI59" s="671"/>
      <c r="AJ59" s="671"/>
      <c r="AK59" s="671"/>
      <c r="AL59" s="671"/>
      <c r="AM59" s="671"/>
      <c r="AN59" s="671"/>
      <c r="AO59" s="671"/>
      <c r="AP59" s="671"/>
      <c r="AQ59" s="671"/>
      <c r="AR59" s="671"/>
      <c r="AS59" s="671"/>
    </row>
    <row r="60" spans="1:45" ht="23.25" customHeight="1">
      <c r="A60" s="671"/>
      <c r="B60" s="671"/>
      <c r="C60" s="671"/>
      <c r="D60" s="671"/>
      <c r="E60" s="671"/>
      <c r="F60" s="671"/>
      <c r="G60" s="671"/>
      <c r="H60" s="671"/>
      <c r="I60" s="671"/>
      <c r="J60" s="671"/>
      <c r="K60" s="671"/>
      <c r="L60" s="671"/>
      <c r="M60" s="671"/>
      <c r="N60" s="671"/>
      <c r="O60" s="671"/>
      <c r="P60" s="671"/>
      <c r="Q60" s="671"/>
      <c r="R60" s="671"/>
      <c r="S60" s="671"/>
      <c r="T60" s="671"/>
      <c r="U60" s="671"/>
      <c r="V60" s="1015"/>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row>
    <row r="61" spans="1:45" ht="23.25" customHeight="1">
      <c r="A61" s="671"/>
      <c r="B61" s="671"/>
      <c r="C61" s="671"/>
      <c r="D61" s="671"/>
      <c r="E61" s="671"/>
      <c r="F61" s="671"/>
      <c r="G61" s="671"/>
      <c r="H61" s="671"/>
      <c r="I61" s="671"/>
      <c r="J61" s="671"/>
      <c r="K61" s="671"/>
      <c r="L61" s="671"/>
      <c r="M61" s="671"/>
      <c r="N61" s="671"/>
      <c r="O61" s="671"/>
      <c r="P61" s="671"/>
      <c r="Q61" s="671"/>
      <c r="R61" s="671"/>
      <c r="S61" s="671"/>
      <c r="T61" s="671"/>
      <c r="U61" s="671"/>
      <c r="V61" s="1015"/>
      <c r="W61" s="671"/>
      <c r="X61" s="671"/>
      <c r="Y61" s="671"/>
      <c r="Z61" s="671"/>
      <c r="AA61" s="671"/>
      <c r="AB61" s="671"/>
      <c r="AC61" s="671"/>
      <c r="AD61" s="671"/>
      <c r="AE61" s="671"/>
      <c r="AF61" s="671"/>
      <c r="AG61" s="671"/>
      <c r="AH61" s="671"/>
      <c r="AI61" s="671"/>
      <c r="AJ61" s="671"/>
      <c r="AK61" s="671"/>
      <c r="AL61" s="671"/>
      <c r="AM61" s="671"/>
      <c r="AN61" s="671"/>
      <c r="AO61" s="671"/>
      <c r="AP61" s="671"/>
      <c r="AQ61" s="671"/>
      <c r="AR61" s="671"/>
      <c r="AS61" s="671"/>
    </row>
    <row r="62" spans="1:45" ht="23.25" customHeight="1">
      <c r="A62" s="671"/>
      <c r="B62" s="671"/>
      <c r="C62" s="671"/>
      <c r="D62" s="671"/>
      <c r="E62" s="671"/>
      <c r="F62" s="671"/>
      <c r="G62" s="671"/>
      <c r="H62" s="671"/>
      <c r="I62" s="671"/>
      <c r="J62" s="671"/>
      <c r="K62" s="671"/>
      <c r="L62" s="671"/>
      <c r="M62" s="671"/>
      <c r="N62" s="671"/>
      <c r="O62" s="671"/>
      <c r="P62" s="671"/>
      <c r="Q62" s="671"/>
      <c r="R62" s="671"/>
      <c r="S62" s="671"/>
      <c r="T62" s="671"/>
      <c r="U62" s="671"/>
      <c r="V62" s="1015"/>
      <c r="W62" s="671"/>
      <c r="X62" s="671"/>
      <c r="Y62" s="671"/>
      <c r="Z62" s="671"/>
      <c r="AA62" s="671"/>
      <c r="AB62" s="671"/>
      <c r="AC62" s="671"/>
      <c r="AD62" s="671"/>
      <c r="AE62" s="671"/>
      <c r="AF62" s="671"/>
      <c r="AG62" s="671"/>
      <c r="AH62" s="671"/>
      <c r="AI62" s="671"/>
      <c r="AJ62" s="671"/>
      <c r="AK62" s="671"/>
      <c r="AL62" s="671"/>
      <c r="AM62" s="671"/>
      <c r="AN62" s="671"/>
      <c r="AO62" s="671"/>
      <c r="AP62" s="671"/>
      <c r="AQ62" s="671"/>
      <c r="AR62" s="671"/>
      <c r="AS62" s="671"/>
    </row>
    <row r="63" spans="1:45" ht="23.25" customHeight="1">
      <c r="A63" s="671"/>
      <c r="B63" s="671"/>
      <c r="C63" s="671"/>
      <c r="D63" s="671"/>
      <c r="E63" s="671"/>
      <c r="F63" s="671"/>
      <c r="G63" s="671"/>
      <c r="H63" s="671"/>
      <c r="I63" s="671"/>
      <c r="J63" s="671"/>
      <c r="K63" s="671"/>
      <c r="L63" s="671"/>
      <c r="M63" s="671"/>
      <c r="N63" s="671"/>
      <c r="O63" s="671"/>
      <c r="P63" s="671"/>
      <c r="Q63" s="671"/>
      <c r="R63" s="671"/>
      <c r="S63" s="671"/>
      <c r="T63" s="671"/>
      <c r="U63" s="671"/>
      <c r="V63" s="1015"/>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row>
    <row r="64" spans="1:45" ht="23.25" customHeight="1">
      <c r="A64" s="671"/>
      <c r="B64" s="671"/>
      <c r="C64" s="671"/>
      <c r="D64" s="671"/>
      <c r="E64" s="671"/>
      <c r="F64" s="671"/>
      <c r="G64" s="671"/>
      <c r="H64" s="671"/>
      <c r="I64" s="671"/>
      <c r="J64" s="671"/>
      <c r="K64" s="671"/>
      <c r="L64" s="671"/>
      <c r="M64" s="671"/>
      <c r="N64" s="671"/>
      <c r="O64" s="671"/>
      <c r="P64" s="671"/>
      <c r="Q64" s="671"/>
      <c r="R64" s="671"/>
      <c r="S64" s="671"/>
      <c r="T64" s="671"/>
      <c r="U64" s="671"/>
      <c r="V64" s="1015"/>
      <c r="W64" s="671"/>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row>
    <row r="65" spans="1:45" ht="23.25" customHeight="1">
      <c r="A65" s="671"/>
      <c r="B65" s="671"/>
      <c r="C65" s="671"/>
      <c r="D65" s="671"/>
      <c r="E65" s="671"/>
      <c r="F65" s="671"/>
      <c r="G65" s="671"/>
      <c r="H65" s="671"/>
      <c r="I65" s="671"/>
      <c r="J65" s="671"/>
      <c r="K65" s="671"/>
      <c r="L65" s="671"/>
      <c r="M65" s="671"/>
      <c r="N65" s="671"/>
      <c r="O65" s="671"/>
      <c r="P65" s="671"/>
      <c r="Q65" s="671"/>
      <c r="R65" s="671"/>
      <c r="S65" s="671"/>
      <c r="T65" s="671"/>
      <c r="U65" s="671"/>
      <c r="V65" s="1015"/>
      <c r="W65" s="671"/>
      <c r="X65" s="671"/>
      <c r="Y65" s="671"/>
      <c r="Z65" s="671"/>
      <c r="AA65" s="671"/>
      <c r="AB65" s="671"/>
      <c r="AC65" s="671"/>
      <c r="AD65" s="671"/>
      <c r="AE65" s="671"/>
      <c r="AF65" s="671"/>
      <c r="AG65" s="671"/>
      <c r="AH65" s="671"/>
      <c r="AI65" s="671"/>
      <c r="AJ65" s="671"/>
      <c r="AK65" s="671"/>
      <c r="AL65" s="671"/>
      <c r="AM65" s="671"/>
      <c r="AN65" s="671"/>
      <c r="AO65" s="671"/>
      <c r="AP65" s="671"/>
      <c r="AQ65" s="671"/>
      <c r="AR65" s="671"/>
      <c r="AS65" s="671"/>
    </row>
    <row r="66" spans="1:45" ht="23.25" customHeight="1">
      <c r="A66" s="671"/>
      <c r="B66" s="671"/>
      <c r="C66" s="671"/>
      <c r="D66" s="671"/>
      <c r="E66" s="671"/>
      <c r="F66" s="671"/>
      <c r="G66" s="671"/>
      <c r="H66" s="671"/>
      <c r="I66" s="671"/>
      <c r="J66" s="671"/>
      <c r="K66" s="671"/>
      <c r="L66" s="671"/>
      <c r="M66" s="671"/>
      <c r="N66" s="671"/>
      <c r="O66" s="671"/>
      <c r="P66" s="671"/>
      <c r="Q66" s="671"/>
      <c r="R66" s="671"/>
      <c r="S66" s="671"/>
      <c r="T66" s="671"/>
      <c r="U66" s="671"/>
      <c r="V66" s="1015"/>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row>
    <row r="67" spans="1:45" ht="23.25" customHeight="1">
      <c r="A67" s="671"/>
      <c r="B67" s="671"/>
      <c r="C67" s="671"/>
      <c r="D67" s="671"/>
      <c r="E67" s="671"/>
      <c r="F67" s="671"/>
      <c r="G67" s="671"/>
      <c r="H67" s="671"/>
      <c r="I67" s="671"/>
      <c r="J67" s="671"/>
      <c r="K67" s="671"/>
      <c r="L67" s="671"/>
      <c r="M67" s="671"/>
      <c r="N67" s="671"/>
      <c r="O67" s="671"/>
      <c r="P67" s="671"/>
      <c r="Q67" s="671"/>
      <c r="R67" s="671"/>
      <c r="S67" s="671"/>
      <c r="T67" s="671"/>
      <c r="U67" s="671"/>
      <c r="V67" s="1015"/>
      <c r="W67" s="671"/>
      <c r="X67" s="671"/>
      <c r="Y67" s="671"/>
      <c r="Z67" s="671"/>
      <c r="AA67" s="671"/>
      <c r="AB67" s="671"/>
      <c r="AC67" s="671"/>
      <c r="AD67" s="671"/>
      <c r="AE67" s="671"/>
      <c r="AF67" s="671"/>
      <c r="AG67" s="671"/>
      <c r="AH67" s="671"/>
      <c r="AI67" s="671"/>
      <c r="AJ67" s="671"/>
      <c r="AK67" s="671"/>
      <c r="AL67" s="671"/>
      <c r="AM67" s="671"/>
      <c r="AN67" s="671"/>
      <c r="AO67" s="671"/>
      <c r="AP67" s="671"/>
      <c r="AQ67" s="671"/>
      <c r="AR67" s="671"/>
      <c r="AS67" s="671"/>
    </row>
    <row r="68" spans="1:45" ht="15.75" customHeight="1">
      <c r="A68" s="940"/>
      <c r="B68" s="940"/>
      <c r="C68" s="940"/>
      <c r="D68" s="940"/>
      <c r="E68" s="940"/>
      <c r="F68" s="940"/>
      <c r="G68" s="940"/>
      <c r="H68" s="940"/>
      <c r="I68" s="940"/>
      <c r="J68" s="940"/>
      <c r="K68" s="940"/>
      <c r="L68" s="940"/>
      <c r="M68" s="940"/>
      <c r="N68" s="940"/>
      <c r="O68" s="940"/>
      <c r="P68" s="940"/>
      <c r="Q68" s="940"/>
      <c r="R68" s="940"/>
      <c r="S68" s="940"/>
      <c r="T68" s="940"/>
      <c r="U68" s="940"/>
      <c r="V68" s="74"/>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row>
    <row r="69" spans="1:45" ht="15.75" customHeight="1">
      <c r="V69" s="67"/>
    </row>
    <row r="70" spans="1:45" ht="15.75" customHeight="1">
      <c r="V70" s="67"/>
    </row>
    <row r="71" spans="1:45" ht="15.75" customHeight="1">
      <c r="V71" s="67"/>
    </row>
    <row r="72" spans="1:45" ht="15.75" customHeight="1">
      <c r="V72" s="67"/>
    </row>
    <row r="73" spans="1:45" ht="15.75" customHeight="1">
      <c r="V73" s="67"/>
    </row>
    <row r="74" spans="1:45" ht="15.75" customHeight="1">
      <c r="V74" s="67"/>
    </row>
    <row r="75" spans="1:45" ht="15.75" customHeight="1">
      <c r="V75" s="67"/>
    </row>
    <row r="76" spans="1:45" ht="15.75" customHeight="1">
      <c r="V76" s="67"/>
    </row>
    <row r="77" spans="1:45" ht="15.75" customHeight="1">
      <c r="V77" s="67"/>
    </row>
    <row r="78" spans="1:45" ht="15.75" customHeight="1">
      <c r="V78" s="67"/>
    </row>
    <row r="79" spans="1:45" ht="15.75" customHeight="1">
      <c r="V79" s="67"/>
    </row>
    <row r="80" spans="1:45" ht="15.75" customHeight="1">
      <c r="V80" s="67"/>
    </row>
    <row r="81" spans="22:22" ht="15.75" customHeight="1">
      <c r="V81" s="67"/>
    </row>
    <row r="82" spans="22:22" ht="15.75" customHeight="1">
      <c r="V82" s="67"/>
    </row>
    <row r="83" spans="22:22" ht="15.75" customHeight="1">
      <c r="V83" s="67"/>
    </row>
    <row r="84" spans="22:22" ht="15.75" customHeight="1">
      <c r="V84" s="67"/>
    </row>
    <row r="85" spans="22:22" ht="15.75" customHeight="1">
      <c r="V85" s="67"/>
    </row>
    <row r="86" spans="22:22" ht="15.75" customHeight="1">
      <c r="V86" s="67"/>
    </row>
    <row r="87" spans="22:22" ht="15.75" customHeight="1">
      <c r="V87" s="67"/>
    </row>
    <row r="88" spans="22:22" ht="15.75" customHeight="1">
      <c r="V88" s="67"/>
    </row>
    <row r="89" spans="22:22" ht="15.75" customHeight="1">
      <c r="V89" s="67"/>
    </row>
    <row r="90" spans="22:22" ht="15.75" customHeight="1">
      <c r="V90" s="67"/>
    </row>
    <row r="91" spans="22:22" ht="15.75" customHeight="1">
      <c r="V91" s="67"/>
    </row>
    <row r="92" spans="22:22" ht="15.75" customHeight="1">
      <c r="V92" s="67"/>
    </row>
    <row r="93" spans="22:22" ht="15.75" customHeight="1">
      <c r="V93" s="67"/>
    </row>
    <row r="94" spans="22:22" ht="15.75" customHeight="1">
      <c r="V94" s="67"/>
    </row>
    <row r="95" spans="22:22" ht="15.75" customHeight="1">
      <c r="V95" s="67"/>
    </row>
    <row r="96" spans="22:22" ht="15.75" customHeight="1">
      <c r="V96" s="67"/>
    </row>
    <row r="97" spans="22:22" ht="15.75" customHeight="1">
      <c r="V97" s="67"/>
    </row>
    <row r="98" spans="22:22" ht="15.75" customHeight="1">
      <c r="V98" s="67"/>
    </row>
    <row r="99" spans="22:22" ht="15.75" customHeight="1">
      <c r="V99" s="67"/>
    </row>
    <row r="100" spans="22:22" ht="15.75" customHeight="1">
      <c r="V100" s="67"/>
    </row>
    <row r="101" spans="22:22" ht="15.75" customHeight="1">
      <c r="V101" s="67"/>
    </row>
    <row r="102" spans="22:22" ht="15.75" customHeight="1">
      <c r="V102" s="67"/>
    </row>
    <row r="103" spans="22:22" ht="15.75" customHeight="1">
      <c r="V103" s="67"/>
    </row>
    <row r="104" spans="22:22" ht="15.75" customHeight="1">
      <c r="V104" s="67"/>
    </row>
    <row r="105" spans="22:22" ht="15.75" customHeight="1">
      <c r="V105" s="67"/>
    </row>
    <row r="106" spans="22:22" ht="15.75" customHeight="1">
      <c r="V106" s="67"/>
    </row>
    <row r="107" spans="22:22" ht="15.75" customHeight="1">
      <c r="V107" s="67"/>
    </row>
    <row r="108" spans="22:22" ht="15.75" customHeight="1">
      <c r="V108" s="67"/>
    </row>
    <row r="109" spans="22:22" ht="15.75" customHeight="1">
      <c r="V109" s="67"/>
    </row>
    <row r="110" spans="22:22" ht="15.75" customHeight="1">
      <c r="V110" s="67"/>
    </row>
    <row r="111" spans="22:22" ht="15.75" customHeight="1">
      <c r="V111" s="67"/>
    </row>
    <row r="112" spans="22:22" ht="15.75" customHeight="1">
      <c r="V112" s="67"/>
    </row>
    <row r="113" spans="22:22" ht="15.75" customHeight="1">
      <c r="V113" s="67"/>
    </row>
    <row r="114" spans="22:22" ht="15.75" customHeight="1">
      <c r="V114" s="67"/>
    </row>
    <row r="115" spans="22:22" ht="15.75" customHeight="1">
      <c r="V115" s="67"/>
    </row>
    <row r="116" spans="22:22" ht="15.75" customHeight="1">
      <c r="V116" s="67"/>
    </row>
    <row r="117" spans="22:22" ht="15.75" customHeight="1">
      <c r="V117" s="67"/>
    </row>
    <row r="118" spans="22:22" ht="15.75" customHeight="1">
      <c r="V118" s="67"/>
    </row>
    <row r="119" spans="22:22" ht="15.75" customHeight="1">
      <c r="V119" s="67"/>
    </row>
    <row r="120" spans="22:22" ht="15.75" customHeight="1">
      <c r="V120" s="67"/>
    </row>
    <row r="121" spans="22:22" ht="15.75" customHeight="1">
      <c r="V121" s="67"/>
    </row>
    <row r="122" spans="22:22" ht="15.75" customHeight="1">
      <c r="V122" s="67"/>
    </row>
    <row r="123" spans="22:22" ht="15.75" customHeight="1">
      <c r="V123" s="67"/>
    </row>
    <row r="124" spans="22:22" ht="15.75" customHeight="1">
      <c r="V124" s="67"/>
    </row>
    <row r="125" spans="22:22" ht="15.75" customHeight="1">
      <c r="V125" s="67"/>
    </row>
    <row r="126" spans="22:22" ht="15.75" customHeight="1">
      <c r="V126" s="67"/>
    </row>
    <row r="127" spans="22:22" ht="15.75" customHeight="1">
      <c r="V127" s="67"/>
    </row>
    <row r="128" spans="22:22" ht="15.75" customHeight="1">
      <c r="V128" s="67"/>
    </row>
    <row r="129" spans="22:22" ht="15.75" customHeight="1">
      <c r="V129" s="67"/>
    </row>
    <row r="130" spans="22:22" ht="15.75" customHeight="1">
      <c r="V130" s="67"/>
    </row>
    <row r="131" spans="22:22" ht="15.75" customHeight="1">
      <c r="V131" s="67"/>
    </row>
    <row r="132" spans="22:22" ht="15.75" customHeight="1">
      <c r="V132" s="67"/>
    </row>
    <row r="133" spans="22:22" ht="15.75" customHeight="1">
      <c r="V133" s="67"/>
    </row>
    <row r="134" spans="22:22" ht="15.75" customHeight="1">
      <c r="V134" s="67"/>
    </row>
    <row r="135" spans="22:22" ht="15.75" customHeight="1">
      <c r="V135" s="67"/>
    </row>
    <row r="136" spans="22:22" ht="15.75" customHeight="1">
      <c r="V136" s="67"/>
    </row>
    <row r="137" spans="22:22" ht="15.75" customHeight="1">
      <c r="V137" s="67"/>
    </row>
    <row r="138" spans="22:22" ht="15.75" customHeight="1">
      <c r="V138" s="67"/>
    </row>
    <row r="139" spans="22:22" ht="15.75" customHeight="1">
      <c r="V139" s="67"/>
    </row>
    <row r="140" spans="22:22" ht="15.75" customHeight="1">
      <c r="V140" s="67"/>
    </row>
    <row r="141" spans="22:22" ht="15.75" customHeight="1">
      <c r="V141" s="67"/>
    </row>
    <row r="142" spans="22:22" ht="15.75" customHeight="1">
      <c r="V142" s="67"/>
    </row>
    <row r="143" spans="22:22" ht="15.75" customHeight="1">
      <c r="V143" s="67"/>
    </row>
    <row r="144" spans="22:22" ht="15.75" customHeight="1">
      <c r="V144" s="67"/>
    </row>
    <row r="145" spans="22:22" ht="15.75" customHeight="1">
      <c r="V145" s="67"/>
    </row>
    <row r="146" spans="22:22" ht="15.75" customHeight="1">
      <c r="V146" s="67"/>
    </row>
    <row r="147" spans="22:22" ht="15.75" customHeight="1">
      <c r="V147" s="67"/>
    </row>
    <row r="148" spans="22:22" ht="15.75" customHeight="1">
      <c r="V148" s="67"/>
    </row>
    <row r="149" spans="22:22" ht="15.75" customHeight="1">
      <c r="V149" s="67"/>
    </row>
    <row r="150" spans="22:22" ht="15.75" customHeight="1">
      <c r="V150" s="67"/>
    </row>
    <row r="151" spans="22:22" ht="15.75" customHeight="1">
      <c r="V151" s="67"/>
    </row>
    <row r="152" spans="22:22" ht="15.75" customHeight="1">
      <c r="V152" s="67"/>
    </row>
    <row r="153" spans="22:22" ht="15.75" customHeight="1">
      <c r="V153" s="67"/>
    </row>
    <row r="154" spans="22:22" ht="15.75" customHeight="1">
      <c r="V154" s="67"/>
    </row>
    <row r="155" spans="22:22" ht="15.75" customHeight="1">
      <c r="V155" s="67"/>
    </row>
    <row r="156" spans="22:22" ht="15.75" customHeight="1">
      <c r="V156" s="67"/>
    </row>
    <row r="157" spans="22:22" ht="15.75" customHeight="1">
      <c r="V157" s="67"/>
    </row>
    <row r="158" spans="22:22" ht="15.75" customHeight="1">
      <c r="V158" s="67"/>
    </row>
    <row r="159" spans="22:22" ht="15.75" customHeight="1">
      <c r="V159" s="67"/>
    </row>
    <row r="160" spans="22:22" ht="15.75" customHeight="1">
      <c r="V160" s="67"/>
    </row>
    <row r="161" spans="22:22" ht="15.75" customHeight="1">
      <c r="V161" s="67"/>
    </row>
    <row r="162" spans="22:22" ht="15.75" customHeight="1">
      <c r="V162" s="67"/>
    </row>
    <row r="163" spans="22:22" ht="15.75" customHeight="1">
      <c r="V163" s="67"/>
    </row>
    <row r="164" spans="22:22" ht="15.75" customHeight="1">
      <c r="V164" s="67"/>
    </row>
    <row r="165" spans="22:22" ht="15.75" customHeight="1">
      <c r="V165" s="67"/>
    </row>
    <row r="166" spans="22:22" ht="15.75" customHeight="1">
      <c r="V166" s="67"/>
    </row>
    <row r="167" spans="22:22" ht="15.75" customHeight="1">
      <c r="V167" s="67"/>
    </row>
    <row r="168" spans="22:22" ht="15.75" customHeight="1">
      <c r="V168" s="67"/>
    </row>
    <row r="169" spans="22:22" ht="15.75" customHeight="1">
      <c r="V169" s="67"/>
    </row>
    <row r="170" spans="22:22" ht="15.75" customHeight="1">
      <c r="V170" s="67"/>
    </row>
    <row r="171" spans="22:22" ht="15.75" customHeight="1">
      <c r="V171" s="67"/>
    </row>
    <row r="172" spans="22:22" ht="15.75" customHeight="1">
      <c r="V172" s="67"/>
    </row>
    <row r="173" spans="22:22" ht="15.75" customHeight="1">
      <c r="V173" s="67"/>
    </row>
    <row r="174" spans="22:22" ht="15.75" customHeight="1">
      <c r="V174" s="67"/>
    </row>
    <row r="175" spans="22:22" ht="15.75" customHeight="1">
      <c r="V175" s="67"/>
    </row>
    <row r="176" spans="22:22" ht="15.75" customHeight="1">
      <c r="V176" s="67"/>
    </row>
    <row r="177" spans="22:22" ht="15.75" customHeight="1">
      <c r="V177" s="67"/>
    </row>
    <row r="178" spans="22:22" ht="15.75" customHeight="1">
      <c r="V178" s="67"/>
    </row>
    <row r="179" spans="22:22" ht="15.75" customHeight="1">
      <c r="V179" s="67"/>
    </row>
    <row r="180" spans="22:22" ht="15.75" customHeight="1">
      <c r="V180" s="67"/>
    </row>
    <row r="181" spans="22:22" ht="15.75" customHeight="1">
      <c r="V181" s="67"/>
    </row>
    <row r="182" spans="22:22" ht="15.75" customHeight="1">
      <c r="V182" s="67"/>
    </row>
    <row r="183" spans="22:22" ht="15.75" customHeight="1">
      <c r="V183" s="67"/>
    </row>
    <row r="184" spans="22:22" ht="15.75" customHeight="1">
      <c r="V184" s="67"/>
    </row>
    <row r="185" spans="22:22" ht="15.75" customHeight="1">
      <c r="V185" s="67"/>
    </row>
    <row r="186" spans="22:22" ht="15.75" customHeight="1">
      <c r="V186" s="67"/>
    </row>
    <row r="187" spans="22:22" ht="15.75" customHeight="1">
      <c r="V187" s="67"/>
    </row>
    <row r="188" spans="22:22" ht="15.75" customHeight="1">
      <c r="V188" s="67"/>
    </row>
    <row r="189" spans="22:22" ht="15.75" customHeight="1">
      <c r="V189" s="67"/>
    </row>
    <row r="190" spans="22:22" ht="15.75" customHeight="1">
      <c r="V190" s="67"/>
    </row>
    <row r="191" spans="22:22" ht="15.75" customHeight="1">
      <c r="V191" s="67"/>
    </row>
    <row r="192" spans="22:22" ht="15.75" customHeight="1">
      <c r="V192" s="67"/>
    </row>
    <row r="193" spans="22:22" ht="15.75" customHeight="1">
      <c r="V193" s="67"/>
    </row>
    <row r="194" spans="22:22" ht="15.75" customHeight="1">
      <c r="V194" s="67"/>
    </row>
    <row r="195" spans="22:22" ht="15.75" customHeight="1">
      <c r="V195" s="67"/>
    </row>
    <row r="196" spans="22:22" ht="15.75" customHeight="1">
      <c r="V196" s="67"/>
    </row>
    <row r="197" spans="22:22" ht="15.75" customHeight="1">
      <c r="V197" s="67"/>
    </row>
    <row r="198" spans="22:22" ht="15.75" customHeight="1">
      <c r="V198" s="67"/>
    </row>
    <row r="199" spans="22:22" ht="15.75" customHeight="1">
      <c r="V199" s="67"/>
    </row>
    <row r="200" spans="22:22" ht="15.75" customHeight="1">
      <c r="V200" s="67"/>
    </row>
    <row r="201" spans="22:22" ht="15.75" customHeight="1">
      <c r="V201" s="67"/>
    </row>
    <row r="202" spans="22:22" ht="15.75" customHeight="1">
      <c r="V202" s="67"/>
    </row>
    <row r="203" spans="22:22" ht="15.75" customHeight="1">
      <c r="V203" s="67"/>
    </row>
    <row r="204" spans="22:22" ht="15.75" customHeight="1">
      <c r="V204" s="67"/>
    </row>
    <row r="205" spans="22:22" ht="15.75" customHeight="1">
      <c r="V205" s="67"/>
    </row>
    <row r="206" spans="22:22" ht="15.75" customHeight="1">
      <c r="V206" s="67"/>
    </row>
    <row r="207" spans="22:22" ht="15.75" customHeight="1">
      <c r="V207" s="67"/>
    </row>
    <row r="208" spans="22:22" ht="15.75" customHeight="1">
      <c r="V208" s="67"/>
    </row>
    <row r="209" spans="22:22" ht="15.75" customHeight="1">
      <c r="V209" s="67"/>
    </row>
    <row r="210" spans="22:22" ht="15.75" customHeight="1">
      <c r="V210" s="67"/>
    </row>
    <row r="211" spans="22:22" ht="15.75" customHeight="1">
      <c r="V211" s="67"/>
    </row>
    <row r="212" spans="22:22" ht="15.75" customHeight="1">
      <c r="V212" s="67"/>
    </row>
    <row r="213" spans="22:22" ht="15.75" customHeight="1">
      <c r="V213" s="67"/>
    </row>
    <row r="214" spans="22:22" ht="15.75" customHeight="1">
      <c r="V214" s="67"/>
    </row>
    <row r="215" spans="22:22" ht="15.75" customHeight="1">
      <c r="V215" s="67"/>
    </row>
    <row r="216" spans="22:22" ht="15.75" customHeight="1">
      <c r="V216" s="67"/>
    </row>
    <row r="217" spans="22:22" ht="15.75" customHeight="1">
      <c r="V217" s="67"/>
    </row>
    <row r="218" spans="22:22" ht="15.75" customHeight="1">
      <c r="V218" s="67"/>
    </row>
    <row r="219" spans="22:22" ht="15.75" customHeight="1">
      <c r="V219" s="67"/>
    </row>
    <row r="220" spans="22:22" ht="15.75" customHeight="1">
      <c r="V220" s="67"/>
    </row>
    <row r="221" spans="22:22" ht="15.75" customHeight="1">
      <c r="V221" s="67"/>
    </row>
    <row r="222" spans="22:22" ht="15.75" customHeight="1">
      <c r="V222" s="67"/>
    </row>
    <row r="223" spans="22:22" ht="15.75" customHeight="1">
      <c r="V223" s="67"/>
    </row>
    <row r="224" spans="22:22" ht="15.75" customHeight="1">
      <c r="V224" s="67"/>
    </row>
    <row r="225" spans="22:22" ht="15.75" customHeight="1">
      <c r="V225" s="67"/>
    </row>
    <row r="226" spans="22:22" ht="15.75" customHeight="1">
      <c r="V226" s="67"/>
    </row>
    <row r="227" spans="22:22" ht="15.75" customHeight="1">
      <c r="V227" s="67"/>
    </row>
    <row r="228" spans="22:22" ht="15.75" customHeight="1">
      <c r="V228" s="67"/>
    </row>
    <row r="229" spans="22:22" ht="15.75" customHeight="1">
      <c r="V229" s="67"/>
    </row>
    <row r="230" spans="22:22" ht="15.75" customHeight="1">
      <c r="V230" s="67"/>
    </row>
    <row r="231" spans="22:22" ht="15.75" customHeight="1">
      <c r="V231" s="67"/>
    </row>
    <row r="232" spans="22:22" ht="15.75" customHeight="1">
      <c r="V232" s="67"/>
    </row>
    <row r="233" spans="22:22" ht="15.75" customHeight="1">
      <c r="V233" s="67"/>
    </row>
    <row r="234" spans="22:22" ht="15.75" customHeight="1">
      <c r="V234" s="67"/>
    </row>
    <row r="235" spans="22:22" ht="15.75" customHeight="1">
      <c r="V235" s="67"/>
    </row>
    <row r="236" spans="22:22" ht="15.75" customHeight="1">
      <c r="V236" s="67"/>
    </row>
    <row r="237" spans="22:22" ht="15.75" customHeight="1">
      <c r="V237" s="67"/>
    </row>
    <row r="238" spans="22:22" ht="15.75" customHeight="1">
      <c r="V238" s="67"/>
    </row>
    <row r="239" spans="22:22" ht="15.75" customHeight="1">
      <c r="V239" s="67"/>
    </row>
    <row r="240" spans="22:22" ht="15.75" customHeight="1">
      <c r="V240" s="67"/>
    </row>
    <row r="241" spans="22:22" ht="15.75" customHeight="1">
      <c r="V241" s="67"/>
    </row>
    <row r="242" spans="22:22" ht="15.75" customHeight="1">
      <c r="V242" s="67"/>
    </row>
    <row r="243" spans="22:22" ht="15.75" customHeight="1">
      <c r="V243" s="67"/>
    </row>
    <row r="244" spans="22:22" ht="15.75" customHeight="1">
      <c r="V244" s="67"/>
    </row>
    <row r="245" spans="22:22" ht="15.75" customHeight="1">
      <c r="V245" s="67"/>
    </row>
    <row r="246" spans="22:22" ht="15.75" customHeight="1">
      <c r="V246" s="67"/>
    </row>
    <row r="247" spans="22:22" ht="15.75" customHeight="1">
      <c r="V247" s="67"/>
    </row>
    <row r="248" spans="22:22" ht="15.75" customHeight="1">
      <c r="V248" s="67"/>
    </row>
    <row r="249" spans="22:22" ht="15.75" customHeight="1">
      <c r="V249" s="67"/>
    </row>
    <row r="250" spans="22:22" ht="15.75" customHeight="1">
      <c r="V250" s="67"/>
    </row>
    <row r="251" spans="22:22" ht="15.75" customHeight="1">
      <c r="V251" s="67"/>
    </row>
    <row r="252" spans="22:22" ht="15.75" customHeight="1">
      <c r="V252" s="67"/>
    </row>
    <row r="253" spans="22:22" ht="15.75" customHeight="1">
      <c r="V253" s="67"/>
    </row>
    <row r="254" spans="22:22" ht="15.75" customHeight="1">
      <c r="V254" s="67"/>
    </row>
    <row r="255" spans="22:22" ht="15.75" customHeight="1">
      <c r="V255" s="67"/>
    </row>
    <row r="256" spans="22:22" ht="15.75" customHeight="1">
      <c r="V256" s="67"/>
    </row>
    <row r="257" spans="22:22" ht="15.75" customHeight="1">
      <c r="V257" s="67"/>
    </row>
    <row r="258" spans="22:22" ht="15.75" customHeight="1">
      <c r="V258" s="67"/>
    </row>
    <row r="259" spans="22:22" ht="15.75" customHeight="1">
      <c r="V259" s="67"/>
    </row>
    <row r="260" spans="22:22" ht="15.75" customHeight="1">
      <c r="V260" s="67"/>
    </row>
    <row r="261" spans="22:22" ht="15.75" customHeight="1">
      <c r="V261" s="67"/>
    </row>
    <row r="262" spans="22:22" ht="15.75" customHeight="1">
      <c r="V262" s="67"/>
    </row>
    <row r="263" spans="22:22" ht="15.75" customHeight="1">
      <c r="V263" s="67"/>
    </row>
    <row r="264" spans="22:22" ht="15.75" customHeight="1">
      <c r="V264" s="67"/>
    </row>
    <row r="265" spans="22:22" ht="15.75" customHeight="1">
      <c r="V265" s="67"/>
    </row>
    <row r="266" spans="22:22" ht="15.75" customHeight="1">
      <c r="V266" s="67"/>
    </row>
    <row r="267" spans="22:22" ht="15.75" customHeight="1">
      <c r="V267" s="67"/>
    </row>
    <row r="268" spans="22:22" ht="15.75" customHeight="1">
      <c r="V268" s="67"/>
    </row>
    <row r="269" spans="22:22" ht="15.75" customHeight="1">
      <c r="V269" s="67"/>
    </row>
    <row r="270" spans="22:22" ht="15.75" customHeight="1">
      <c r="V270" s="67"/>
    </row>
    <row r="271" spans="22:22" ht="15.75" customHeight="1">
      <c r="V271" s="67"/>
    </row>
    <row r="272" spans="22:22" ht="15.75" customHeight="1">
      <c r="V272" s="67"/>
    </row>
    <row r="273" spans="22:22" ht="15.75" customHeight="1">
      <c r="V273" s="67"/>
    </row>
    <row r="274" spans="22:22" ht="15.75" customHeight="1">
      <c r="V274" s="67"/>
    </row>
    <row r="275" spans="22:22" ht="15.75" customHeight="1">
      <c r="V275" s="67"/>
    </row>
    <row r="276" spans="22:22" ht="15.75" customHeight="1">
      <c r="V276" s="67"/>
    </row>
    <row r="277" spans="22:22" ht="15.75" customHeight="1">
      <c r="V277" s="67"/>
    </row>
    <row r="278" spans="22:22" ht="15.75" customHeight="1">
      <c r="V278" s="67"/>
    </row>
    <row r="279" spans="22:22" ht="15.75" customHeight="1">
      <c r="V279" s="67"/>
    </row>
    <row r="280" spans="22:22" ht="15.75" customHeight="1">
      <c r="V280" s="67"/>
    </row>
    <row r="281" spans="22:22" ht="15.75" customHeight="1">
      <c r="V281" s="67"/>
    </row>
    <row r="282" spans="22:22" ht="15.75" customHeight="1">
      <c r="V282" s="67"/>
    </row>
    <row r="283" spans="22:22" ht="15.75" customHeight="1">
      <c r="V283" s="67"/>
    </row>
    <row r="284" spans="22:22" ht="15.75" customHeight="1">
      <c r="V284" s="67"/>
    </row>
    <row r="285" spans="22:22" ht="15.75" customHeight="1">
      <c r="V285" s="67"/>
    </row>
    <row r="286" spans="22:22" ht="15.75" customHeight="1">
      <c r="V286" s="67"/>
    </row>
    <row r="287" spans="22:22" ht="15.75" customHeight="1">
      <c r="V287" s="67"/>
    </row>
    <row r="288" spans="22:22" ht="15.75" customHeight="1">
      <c r="V288" s="67"/>
    </row>
    <row r="289" spans="22:22" ht="15.75" customHeight="1">
      <c r="V289" s="67"/>
    </row>
    <row r="290" spans="22:22" ht="15.75" customHeight="1">
      <c r="V290" s="67"/>
    </row>
    <row r="291" spans="22:22" ht="15.75" customHeight="1">
      <c r="V291" s="67"/>
    </row>
    <row r="292" spans="22:22" ht="15.75" customHeight="1">
      <c r="V292" s="67"/>
    </row>
    <row r="293" spans="22:22" ht="15.75" customHeight="1">
      <c r="V293" s="67"/>
    </row>
    <row r="294" spans="22:22" ht="15.75" customHeight="1">
      <c r="V294" s="67"/>
    </row>
    <row r="295" spans="22:22" ht="15.75" customHeight="1">
      <c r="V295" s="67"/>
    </row>
    <row r="296" spans="22:22" ht="15.75" customHeight="1">
      <c r="V296" s="67"/>
    </row>
    <row r="297" spans="22:22" ht="15.75" customHeight="1">
      <c r="V297" s="67"/>
    </row>
    <row r="298" spans="22:22" ht="15.75" customHeight="1">
      <c r="V298" s="67"/>
    </row>
    <row r="299" spans="22:22" ht="15.75" customHeight="1">
      <c r="V299" s="67"/>
    </row>
    <row r="300" spans="22:22" ht="15.75" customHeight="1">
      <c r="V300" s="67"/>
    </row>
    <row r="301" spans="22:22" ht="15.75" customHeight="1">
      <c r="V301" s="67"/>
    </row>
    <row r="302" spans="22:22" ht="15.75" customHeight="1">
      <c r="V302" s="67"/>
    </row>
    <row r="303" spans="22:22" ht="15.75" customHeight="1">
      <c r="V303" s="67"/>
    </row>
    <row r="304" spans="22:22" ht="15.75" customHeight="1">
      <c r="V304" s="67"/>
    </row>
    <row r="305" spans="22:22" ht="15.75" customHeight="1">
      <c r="V305" s="67"/>
    </row>
    <row r="306" spans="22:22" ht="15.75" customHeight="1">
      <c r="V306" s="67"/>
    </row>
    <row r="307" spans="22:22" ht="15.75" customHeight="1">
      <c r="V307" s="67"/>
    </row>
    <row r="308" spans="22:22" ht="15.75" customHeight="1">
      <c r="V308" s="67"/>
    </row>
    <row r="309" spans="22:22" ht="15.75" customHeight="1">
      <c r="V309" s="67"/>
    </row>
    <row r="310" spans="22:22" ht="15.75" customHeight="1">
      <c r="V310" s="67"/>
    </row>
    <row r="311" spans="22:22" ht="15.75" customHeight="1">
      <c r="V311" s="67"/>
    </row>
    <row r="312" spans="22:22" ht="15.75" customHeight="1">
      <c r="V312" s="67"/>
    </row>
    <row r="313" spans="22:22" ht="15.75" customHeight="1">
      <c r="V313" s="67"/>
    </row>
    <row r="314" spans="22:22" ht="15.75" customHeight="1">
      <c r="V314" s="67"/>
    </row>
    <row r="315" spans="22:22" ht="15.75" customHeight="1">
      <c r="V315" s="67"/>
    </row>
    <row r="316" spans="22:22" ht="15.75" customHeight="1">
      <c r="V316" s="67"/>
    </row>
    <row r="317" spans="22:22" ht="15.75" customHeight="1">
      <c r="V317" s="67"/>
    </row>
    <row r="318" spans="22:22" ht="15.75" customHeight="1">
      <c r="V318" s="67"/>
    </row>
    <row r="319" spans="22:22" ht="15.75" customHeight="1">
      <c r="V319" s="67"/>
    </row>
    <row r="320" spans="22:22" ht="15.75" customHeight="1">
      <c r="V320" s="67"/>
    </row>
    <row r="321" spans="22:22" ht="15.75" customHeight="1">
      <c r="V321" s="67"/>
    </row>
    <row r="322" spans="22:22" ht="15.75" customHeight="1">
      <c r="V322" s="67"/>
    </row>
    <row r="323" spans="22:22" ht="15.75" customHeight="1">
      <c r="V323" s="67"/>
    </row>
    <row r="324" spans="22:22" ht="15.75" customHeight="1">
      <c r="V324" s="67"/>
    </row>
    <row r="325" spans="22:22" ht="15.75" customHeight="1">
      <c r="V325" s="67"/>
    </row>
    <row r="326" spans="22:22" ht="15.75" customHeight="1">
      <c r="V326" s="67"/>
    </row>
    <row r="327" spans="22:22" ht="15.75" customHeight="1">
      <c r="V327" s="67"/>
    </row>
    <row r="328" spans="22:22" ht="15.75" customHeight="1">
      <c r="V328" s="67"/>
    </row>
    <row r="329" spans="22:22" ht="15.75" customHeight="1">
      <c r="V329" s="67"/>
    </row>
    <row r="330" spans="22:22" ht="15.75" customHeight="1">
      <c r="V330" s="67"/>
    </row>
    <row r="331" spans="22:22" ht="15.75" customHeight="1">
      <c r="V331" s="67"/>
    </row>
    <row r="332" spans="22:22" ht="15.75" customHeight="1">
      <c r="V332" s="67"/>
    </row>
    <row r="333" spans="22:22" ht="15.75" customHeight="1">
      <c r="V333" s="67"/>
    </row>
    <row r="334" spans="22:22" ht="15.75" customHeight="1">
      <c r="V334" s="67"/>
    </row>
    <row r="335" spans="22:22" ht="15.75" customHeight="1">
      <c r="V335" s="67"/>
    </row>
    <row r="336" spans="22:22" ht="15.75" customHeight="1">
      <c r="V336" s="67"/>
    </row>
    <row r="337" spans="22:22" ht="15.75" customHeight="1">
      <c r="V337" s="67"/>
    </row>
    <row r="338" spans="22:22" ht="15.75" customHeight="1">
      <c r="V338" s="67"/>
    </row>
    <row r="339" spans="22:22" ht="15.75" customHeight="1">
      <c r="V339" s="67"/>
    </row>
    <row r="340" spans="22:22" ht="15.75" customHeight="1">
      <c r="V340" s="67"/>
    </row>
    <row r="341" spans="22:22" ht="15.75" customHeight="1">
      <c r="V341" s="67"/>
    </row>
    <row r="342" spans="22:22" ht="15.75" customHeight="1">
      <c r="V342" s="67"/>
    </row>
    <row r="343" spans="22:22" ht="15.75" customHeight="1">
      <c r="V343" s="67"/>
    </row>
    <row r="344" spans="22:22" ht="15.75" customHeight="1">
      <c r="V344" s="67"/>
    </row>
    <row r="345" spans="22:22" ht="15.75" customHeight="1">
      <c r="V345" s="67"/>
    </row>
    <row r="346" spans="22:22" ht="15.75" customHeight="1">
      <c r="V346" s="67"/>
    </row>
    <row r="347" spans="22:22" ht="15.75" customHeight="1">
      <c r="V347" s="67"/>
    </row>
    <row r="348" spans="22:22" ht="15.75" customHeight="1">
      <c r="V348" s="67"/>
    </row>
    <row r="349" spans="22:22" ht="15.75" customHeight="1">
      <c r="V349" s="67"/>
    </row>
    <row r="350" spans="22:22" ht="15.75" customHeight="1">
      <c r="V350" s="67"/>
    </row>
    <row r="351" spans="22:22" ht="15.75" customHeight="1">
      <c r="V351" s="67"/>
    </row>
    <row r="352" spans="22:22" ht="15.75" customHeight="1">
      <c r="V352" s="67"/>
    </row>
    <row r="353" spans="22:22" ht="15.75" customHeight="1">
      <c r="V353" s="67"/>
    </row>
    <row r="354" spans="22:22" ht="15.75" customHeight="1">
      <c r="V354" s="67"/>
    </row>
    <row r="355" spans="22:22" ht="15.75" customHeight="1">
      <c r="V355" s="67"/>
    </row>
    <row r="356" spans="22:22" ht="15.75" customHeight="1">
      <c r="V356" s="67"/>
    </row>
    <row r="357" spans="22:22" ht="15.75" customHeight="1">
      <c r="V357" s="67"/>
    </row>
    <row r="358" spans="22:22" ht="15.75" customHeight="1">
      <c r="V358" s="67"/>
    </row>
    <row r="359" spans="22:22" ht="15.75" customHeight="1">
      <c r="V359" s="67"/>
    </row>
    <row r="360" spans="22:22" ht="15.75" customHeight="1">
      <c r="V360" s="67"/>
    </row>
    <row r="361" spans="22:22" ht="15.75" customHeight="1">
      <c r="V361" s="67"/>
    </row>
    <row r="362" spans="22:22" ht="15.75" customHeight="1">
      <c r="V362" s="67"/>
    </row>
    <row r="363" spans="22:22" ht="15.75" customHeight="1">
      <c r="V363" s="67"/>
    </row>
    <row r="364" spans="22:22" ht="15.75" customHeight="1">
      <c r="V364" s="67"/>
    </row>
    <row r="365" spans="22:22" ht="15.75" customHeight="1">
      <c r="V365" s="67"/>
    </row>
    <row r="366" spans="22:22" ht="15.75" customHeight="1">
      <c r="V366" s="67"/>
    </row>
    <row r="367" spans="22:22" ht="15.75" customHeight="1">
      <c r="V367" s="67"/>
    </row>
    <row r="368" spans="22:22" ht="15.75" customHeight="1">
      <c r="V368" s="67"/>
    </row>
    <row r="369" spans="22:22" ht="15.75" customHeight="1">
      <c r="V369" s="67"/>
    </row>
    <row r="370" spans="22:22" ht="15.75" customHeight="1">
      <c r="V370" s="67"/>
    </row>
    <row r="371" spans="22:22" ht="15.75" customHeight="1">
      <c r="V371" s="67"/>
    </row>
    <row r="372" spans="22:22" ht="15.75" customHeight="1">
      <c r="V372" s="67"/>
    </row>
    <row r="373" spans="22:22" ht="15.75" customHeight="1">
      <c r="V373" s="67"/>
    </row>
    <row r="374" spans="22:22" ht="15.75" customHeight="1">
      <c r="V374" s="67"/>
    </row>
    <row r="375" spans="22:22" ht="15.75" customHeight="1">
      <c r="V375" s="67"/>
    </row>
    <row r="376" spans="22:22" ht="15.75" customHeight="1">
      <c r="V376" s="67"/>
    </row>
    <row r="377" spans="22:22" ht="15.75" customHeight="1">
      <c r="V377" s="67"/>
    </row>
    <row r="378" spans="22:22" ht="15.75" customHeight="1">
      <c r="V378" s="67"/>
    </row>
    <row r="379" spans="22:22" ht="15.75" customHeight="1">
      <c r="V379" s="67"/>
    </row>
    <row r="380" spans="22:22" ht="15.75" customHeight="1">
      <c r="V380" s="67"/>
    </row>
    <row r="381" spans="22:22" ht="15.75" customHeight="1">
      <c r="V381" s="67"/>
    </row>
    <row r="382" spans="22:22" ht="15.75" customHeight="1">
      <c r="V382" s="67"/>
    </row>
    <row r="383" spans="22:22" ht="15.75" customHeight="1">
      <c r="V383" s="67"/>
    </row>
    <row r="384" spans="22:22" ht="15.75" customHeight="1">
      <c r="V384" s="67"/>
    </row>
    <row r="385" spans="22:22" ht="15.75" customHeight="1">
      <c r="V385" s="67"/>
    </row>
    <row r="386" spans="22:22" ht="15.75" customHeight="1">
      <c r="V386" s="67"/>
    </row>
    <row r="387" spans="22:22" ht="15.75" customHeight="1">
      <c r="V387" s="67"/>
    </row>
    <row r="388" spans="22:22" ht="15.75" customHeight="1">
      <c r="V388" s="67"/>
    </row>
    <row r="389" spans="22:22" ht="15.75" customHeight="1">
      <c r="V389" s="67"/>
    </row>
    <row r="390" spans="22:22" ht="15.75" customHeight="1">
      <c r="V390" s="67"/>
    </row>
    <row r="391" spans="22:22" ht="15.75" customHeight="1">
      <c r="V391" s="67"/>
    </row>
    <row r="392" spans="22:22" ht="15.75" customHeight="1">
      <c r="V392" s="67"/>
    </row>
    <row r="393" spans="22:22" ht="15.75" customHeight="1">
      <c r="V393" s="67"/>
    </row>
    <row r="394" spans="22:22" ht="15.75" customHeight="1">
      <c r="V394" s="67"/>
    </row>
    <row r="395" spans="22:22" ht="15.75" customHeight="1">
      <c r="V395" s="67"/>
    </row>
    <row r="396" spans="22:22" ht="15.75" customHeight="1">
      <c r="V396" s="67"/>
    </row>
    <row r="397" spans="22:22" ht="15.75" customHeight="1">
      <c r="V397" s="67"/>
    </row>
    <row r="398" spans="22:22" ht="15.75" customHeight="1">
      <c r="V398" s="67"/>
    </row>
    <row r="399" spans="22:22" ht="15.75" customHeight="1">
      <c r="V399" s="67"/>
    </row>
    <row r="400" spans="22:22" ht="15.75" customHeight="1">
      <c r="V400" s="67"/>
    </row>
    <row r="401" spans="22:22" ht="15.75" customHeight="1">
      <c r="V401" s="67"/>
    </row>
    <row r="402" spans="22:22" ht="15.75" customHeight="1">
      <c r="V402" s="67"/>
    </row>
    <row r="403" spans="22:22" ht="15.75" customHeight="1">
      <c r="V403" s="67"/>
    </row>
    <row r="404" spans="22:22" ht="15.75" customHeight="1">
      <c r="V404" s="67"/>
    </row>
    <row r="405" spans="22:22" ht="15.75" customHeight="1">
      <c r="V405" s="67"/>
    </row>
    <row r="406" spans="22:22" ht="15.75" customHeight="1">
      <c r="V406" s="67"/>
    </row>
    <row r="407" spans="22:22" ht="15.75" customHeight="1">
      <c r="V407" s="67"/>
    </row>
    <row r="408" spans="22:22" ht="15.75" customHeight="1">
      <c r="V408" s="67"/>
    </row>
    <row r="409" spans="22:22" ht="15.75" customHeight="1">
      <c r="V409" s="67"/>
    </row>
    <row r="410" spans="22:22" ht="15.75" customHeight="1">
      <c r="V410" s="67"/>
    </row>
    <row r="411" spans="22:22" ht="15.75" customHeight="1">
      <c r="V411" s="67"/>
    </row>
    <row r="412" spans="22:22" ht="15.75" customHeight="1">
      <c r="V412" s="67"/>
    </row>
    <row r="413" spans="22:22" ht="15.75" customHeight="1">
      <c r="V413" s="67"/>
    </row>
    <row r="414" spans="22:22" ht="15.75" customHeight="1">
      <c r="V414" s="67"/>
    </row>
    <row r="415" spans="22:22" ht="15.75" customHeight="1">
      <c r="V415" s="67"/>
    </row>
    <row r="416" spans="22:22" ht="15.75" customHeight="1">
      <c r="V416" s="67"/>
    </row>
    <row r="417" spans="22:22" ht="15.75" customHeight="1">
      <c r="V417" s="67"/>
    </row>
    <row r="418" spans="22:22" ht="15.75" customHeight="1">
      <c r="V418" s="67"/>
    </row>
    <row r="419" spans="22:22" ht="15.75" customHeight="1">
      <c r="V419" s="67"/>
    </row>
    <row r="420" spans="22:22" ht="15.75" customHeight="1">
      <c r="V420" s="67"/>
    </row>
    <row r="421" spans="22:22" ht="15.75" customHeight="1">
      <c r="V421" s="67"/>
    </row>
    <row r="422" spans="22:22" ht="15.75" customHeight="1">
      <c r="V422" s="67"/>
    </row>
    <row r="423" spans="22:22" ht="15.75" customHeight="1">
      <c r="V423" s="67"/>
    </row>
    <row r="424" spans="22:22" ht="15.75" customHeight="1">
      <c r="V424" s="67"/>
    </row>
    <row r="425" spans="22:22" ht="15.75" customHeight="1">
      <c r="V425" s="67"/>
    </row>
    <row r="426" spans="22:22" ht="15.75" customHeight="1">
      <c r="V426" s="67"/>
    </row>
    <row r="427" spans="22:22" ht="15.75" customHeight="1">
      <c r="V427" s="67"/>
    </row>
    <row r="428" spans="22:22" ht="15.75" customHeight="1">
      <c r="V428" s="67"/>
    </row>
    <row r="429" spans="22:22" ht="15.75" customHeight="1">
      <c r="V429" s="67"/>
    </row>
    <row r="430" spans="22:22" ht="15.75" customHeight="1">
      <c r="V430" s="67"/>
    </row>
    <row r="431" spans="22:22" ht="15.75" customHeight="1">
      <c r="V431" s="67"/>
    </row>
    <row r="432" spans="22:22" ht="15.75" customHeight="1">
      <c r="V432" s="67"/>
    </row>
    <row r="433" spans="22:22" ht="15.75" customHeight="1">
      <c r="V433" s="67"/>
    </row>
    <row r="434" spans="22:22" ht="15.75" customHeight="1">
      <c r="V434" s="67"/>
    </row>
    <row r="435" spans="22:22" ht="15.75" customHeight="1">
      <c r="V435" s="67"/>
    </row>
    <row r="436" spans="22:22" ht="15.75" customHeight="1">
      <c r="V436" s="67"/>
    </row>
    <row r="437" spans="22:22" ht="15.75" customHeight="1">
      <c r="V437" s="67"/>
    </row>
    <row r="438" spans="22:22" ht="15.75" customHeight="1">
      <c r="V438" s="67"/>
    </row>
    <row r="439" spans="22:22" ht="15.75" customHeight="1">
      <c r="V439" s="67"/>
    </row>
    <row r="440" spans="22:22" ht="15.75" customHeight="1">
      <c r="V440" s="67"/>
    </row>
    <row r="441" spans="22:22" ht="15.75" customHeight="1">
      <c r="V441" s="67"/>
    </row>
    <row r="442" spans="22:22" ht="15.75" customHeight="1">
      <c r="V442" s="67"/>
    </row>
    <row r="443" spans="22:22" ht="15.75" customHeight="1">
      <c r="V443" s="67"/>
    </row>
    <row r="444" spans="22:22" ht="15.75" customHeight="1">
      <c r="V444" s="67"/>
    </row>
    <row r="445" spans="22:22" ht="15.75" customHeight="1">
      <c r="V445" s="67"/>
    </row>
    <row r="446" spans="22:22" ht="15.75" customHeight="1">
      <c r="V446" s="67"/>
    </row>
    <row r="447" spans="22:22" ht="15.75" customHeight="1">
      <c r="V447" s="67"/>
    </row>
    <row r="448" spans="22:22" ht="15.75" customHeight="1">
      <c r="V448" s="67"/>
    </row>
    <row r="449" spans="22:22" ht="15.75" customHeight="1">
      <c r="V449" s="67"/>
    </row>
    <row r="450" spans="22:22" ht="15.75" customHeight="1">
      <c r="V450" s="67"/>
    </row>
    <row r="451" spans="22:22" ht="15.75" customHeight="1">
      <c r="V451" s="67"/>
    </row>
    <row r="452" spans="22:22" ht="15.75" customHeight="1">
      <c r="V452" s="67"/>
    </row>
    <row r="453" spans="22:22" ht="15.75" customHeight="1">
      <c r="V453" s="67"/>
    </row>
    <row r="454" spans="22:22" ht="15.75" customHeight="1">
      <c r="V454" s="67"/>
    </row>
    <row r="455" spans="22:22" ht="15.75" customHeight="1">
      <c r="V455" s="67"/>
    </row>
    <row r="456" spans="22:22" ht="15.75" customHeight="1">
      <c r="V456" s="67"/>
    </row>
    <row r="457" spans="22:22" ht="15.75" customHeight="1">
      <c r="V457" s="67"/>
    </row>
    <row r="458" spans="22:22" ht="15.75" customHeight="1">
      <c r="V458" s="67"/>
    </row>
    <row r="459" spans="22:22" ht="15.75" customHeight="1">
      <c r="V459" s="67"/>
    </row>
    <row r="460" spans="22:22" ht="15.75" customHeight="1">
      <c r="V460" s="67"/>
    </row>
    <row r="461" spans="22:22" ht="15.75" customHeight="1">
      <c r="V461" s="67"/>
    </row>
    <row r="462" spans="22:22" ht="15.75" customHeight="1">
      <c r="V462" s="67"/>
    </row>
    <row r="463" spans="22:22" ht="15.75" customHeight="1">
      <c r="V463" s="67"/>
    </row>
    <row r="464" spans="22:22" ht="15.75" customHeight="1">
      <c r="V464" s="67"/>
    </row>
    <row r="465" spans="22:22" ht="15.75" customHeight="1">
      <c r="V465" s="67"/>
    </row>
    <row r="466" spans="22:22" ht="15.75" customHeight="1">
      <c r="V466" s="67"/>
    </row>
    <row r="467" spans="22:22" ht="15.75" customHeight="1">
      <c r="V467" s="67"/>
    </row>
    <row r="468" spans="22:22" ht="15.75" customHeight="1">
      <c r="V468" s="67"/>
    </row>
    <row r="469" spans="22:22" ht="15.75" customHeight="1">
      <c r="V469" s="67"/>
    </row>
    <row r="470" spans="22:22" ht="15.75" customHeight="1">
      <c r="V470" s="67"/>
    </row>
    <row r="471" spans="22:22" ht="15.75" customHeight="1">
      <c r="V471" s="67"/>
    </row>
    <row r="472" spans="22:22" ht="15.75" customHeight="1">
      <c r="V472" s="67"/>
    </row>
    <row r="473" spans="22:22" ht="15.75" customHeight="1">
      <c r="V473" s="67"/>
    </row>
    <row r="474" spans="22:22" ht="15.75" customHeight="1">
      <c r="V474" s="67"/>
    </row>
    <row r="475" spans="22:22" ht="15.75" customHeight="1">
      <c r="V475" s="67"/>
    </row>
    <row r="476" spans="22:22" ht="15.75" customHeight="1">
      <c r="V476" s="67"/>
    </row>
    <row r="477" spans="22:22" ht="15.75" customHeight="1">
      <c r="V477" s="67"/>
    </row>
    <row r="478" spans="22:22" ht="15.75" customHeight="1">
      <c r="V478" s="67"/>
    </row>
    <row r="479" spans="22:22" ht="15.75" customHeight="1">
      <c r="V479" s="67"/>
    </row>
    <row r="480" spans="22:22" ht="15.75" customHeight="1">
      <c r="V480" s="67"/>
    </row>
    <row r="481" spans="22:22" ht="15.75" customHeight="1">
      <c r="V481" s="67"/>
    </row>
    <row r="482" spans="22:22" ht="15.75" customHeight="1">
      <c r="V482" s="67"/>
    </row>
    <row r="483" spans="22:22" ht="15.75" customHeight="1">
      <c r="V483" s="67"/>
    </row>
    <row r="484" spans="22:22" ht="15.75" customHeight="1">
      <c r="V484" s="67"/>
    </row>
    <row r="485" spans="22:22" ht="15.75" customHeight="1">
      <c r="V485" s="67"/>
    </row>
    <row r="486" spans="22:22" ht="15.75" customHeight="1">
      <c r="V486" s="67"/>
    </row>
    <row r="487" spans="22:22" ht="15.75" customHeight="1">
      <c r="V487" s="67"/>
    </row>
    <row r="488" spans="22:22" ht="15.75" customHeight="1">
      <c r="V488" s="67"/>
    </row>
    <row r="489" spans="22:22" ht="15.75" customHeight="1">
      <c r="V489" s="67"/>
    </row>
    <row r="490" spans="22:22" ht="15.75" customHeight="1">
      <c r="V490" s="67"/>
    </row>
    <row r="491" spans="22:22" ht="15.75" customHeight="1">
      <c r="V491" s="67"/>
    </row>
    <row r="492" spans="22:22" ht="15.75" customHeight="1">
      <c r="V492" s="67"/>
    </row>
    <row r="493" spans="22:22" ht="15.75" customHeight="1">
      <c r="V493" s="67"/>
    </row>
    <row r="494" spans="22:22" ht="15.75" customHeight="1">
      <c r="V494" s="67"/>
    </row>
    <row r="495" spans="22:22" ht="15.75" customHeight="1">
      <c r="V495" s="67"/>
    </row>
    <row r="496" spans="22:22" ht="15.75" customHeight="1">
      <c r="V496" s="67"/>
    </row>
    <row r="497" spans="22:22" ht="15.75" customHeight="1">
      <c r="V497" s="67"/>
    </row>
    <row r="498" spans="22:22" ht="15.75" customHeight="1">
      <c r="V498" s="67"/>
    </row>
    <row r="499" spans="22:22" ht="15.75" customHeight="1">
      <c r="V499" s="67"/>
    </row>
    <row r="500" spans="22:22" ht="15.75" customHeight="1">
      <c r="V500" s="67"/>
    </row>
    <row r="501" spans="22:22" ht="15.75" customHeight="1">
      <c r="V501" s="67"/>
    </row>
    <row r="502" spans="22:22" ht="15.75" customHeight="1">
      <c r="V502" s="67"/>
    </row>
    <row r="503" spans="22:22" ht="15.75" customHeight="1">
      <c r="V503" s="67"/>
    </row>
    <row r="504" spans="22:22" ht="15.75" customHeight="1">
      <c r="V504" s="67"/>
    </row>
    <row r="505" spans="22:22" ht="15.75" customHeight="1">
      <c r="V505" s="67"/>
    </row>
    <row r="506" spans="22:22" ht="15.75" customHeight="1">
      <c r="V506" s="67"/>
    </row>
    <row r="507" spans="22:22" ht="15.75" customHeight="1">
      <c r="V507" s="67"/>
    </row>
    <row r="508" spans="22:22" ht="15.75" customHeight="1">
      <c r="V508" s="67"/>
    </row>
    <row r="509" spans="22:22" ht="15.75" customHeight="1">
      <c r="V509" s="67"/>
    </row>
    <row r="510" spans="22:22" ht="15.75" customHeight="1">
      <c r="V510" s="67"/>
    </row>
    <row r="511" spans="22:22" ht="15.75" customHeight="1">
      <c r="V511" s="67"/>
    </row>
    <row r="512" spans="22:22" ht="15.75" customHeight="1">
      <c r="V512" s="67"/>
    </row>
    <row r="513" spans="22:22" ht="15.75" customHeight="1">
      <c r="V513" s="67"/>
    </row>
    <row r="514" spans="22:22" ht="15.75" customHeight="1">
      <c r="V514" s="67"/>
    </row>
    <row r="515" spans="22:22" ht="15.75" customHeight="1">
      <c r="V515" s="67"/>
    </row>
    <row r="516" spans="22:22" ht="15.75" customHeight="1">
      <c r="V516" s="67"/>
    </row>
    <row r="517" spans="22:22" ht="15.75" customHeight="1">
      <c r="V517" s="67"/>
    </row>
    <row r="518" spans="22:22" ht="15.75" customHeight="1">
      <c r="V518" s="67"/>
    </row>
    <row r="519" spans="22:22" ht="15.75" customHeight="1">
      <c r="V519" s="67"/>
    </row>
    <row r="520" spans="22:22" ht="15.75" customHeight="1">
      <c r="V520" s="67"/>
    </row>
    <row r="521" spans="22:22" ht="15.75" customHeight="1">
      <c r="V521" s="67"/>
    </row>
    <row r="522" spans="22:22" ht="15.75" customHeight="1">
      <c r="V522" s="67"/>
    </row>
    <row r="523" spans="22:22" ht="15.75" customHeight="1">
      <c r="V523" s="67"/>
    </row>
    <row r="524" spans="22:22" ht="15.75" customHeight="1">
      <c r="V524" s="67"/>
    </row>
    <row r="525" spans="22:22" ht="15.75" customHeight="1">
      <c r="V525" s="67"/>
    </row>
    <row r="526" spans="22:22" ht="15.75" customHeight="1">
      <c r="V526" s="67"/>
    </row>
    <row r="527" spans="22:22" ht="15.75" customHeight="1">
      <c r="V527" s="67"/>
    </row>
    <row r="528" spans="22:22" ht="15.75" customHeight="1">
      <c r="V528" s="67"/>
    </row>
    <row r="529" spans="22:22" ht="15.75" customHeight="1">
      <c r="V529" s="67"/>
    </row>
    <row r="530" spans="22:22" ht="15.75" customHeight="1">
      <c r="V530" s="67"/>
    </row>
    <row r="531" spans="22:22" ht="15.75" customHeight="1">
      <c r="V531" s="67"/>
    </row>
    <row r="532" spans="22:22" ht="15.75" customHeight="1">
      <c r="V532" s="67"/>
    </row>
    <row r="533" spans="22:22" ht="15.75" customHeight="1">
      <c r="V533" s="67"/>
    </row>
    <row r="534" spans="22:22" ht="15.75" customHeight="1">
      <c r="V534" s="67"/>
    </row>
    <row r="535" spans="22:22" ht="15.75" customHeight="1">
      <c r="V535" s="67"/>
    </row>
    <row r="536" spans="22:22" ht="15.75" customHeight="1">
      <c r="V536" s="67"/>
    </row>
    <row r="537" spans="22:22" ht="15.75" customHeight="1">
      <c r="V537" s="67"/>
    </row>
    <row r="538" spans="22:22" ht="15.75" customHeight="1">
      <c r="V538" s="67"/>
    </row>
    <row r="539" spans="22:22" ht="15.75" customHeight="1">
      <c r="V539" s="67"/>
    </row>
    <row r="540" spans="22:22" ht="15.75" customHeight="1">
      <c r="V540" s="67"/>
    </row>
    <row r="541" spans="22:22" ht="15.75" customHeight="1">
      <c r="V541" s="67"/>
    </row>
    <row r="542" spans="22:22" ht="15.75" customHeight="1">
      <c r="V542" s="67"/>
    </row>
    <row r="543" spans="22:22" ht="15.75" customHeight="1">
      <c r="V543" s="67"/>
    </row>
    <row r="544" spans="22:22" ht="15.75" customHeight="1">
      <c r="V544" s="67"/>
    </row>
    <row r="545" spans="22:22" ht="15.75" customHeight="1">
      <c r="V545" s="67"/>
    </row>
    <row r="546" spans="22:22" ht="15.75" customHeight="1">
      <c r="V546" s="67"/>
    </row>
    <row r="547" spans="22:22" ht="15.75" customHeight="1">
      <c r="V547" s="67"/>
    </row>
    <row r="548" spans="22:22" ht="15.75" customHeight="1">
      <c r="V548" s="67"/>
    </row>
    <row r="549" spans="22:22" ht="15.75" customHeight="1">
      <c r="V549" s="67"/>
    </row>
    <row r="550" spans="22:22" ht="15.75" customHeight="1">
      <c r="V550" s="67"/>
    </row>
    <row r="551" spans="22:22" ht="15.75" customHeight="1">
      <c r="V551" s="67"/>
    </row>
    <row r="552" spans="22:22" ht="15.75" customHeight="1">
      <c r="V552" s="67"/>
    </row>
    <row r="553" spans="22:22" ht="15.75" customHeight="1">
      <c r="V553" s="67"/>
    </row>
    <row r="554" spans="22:22" ht="15.75" customHeight="1">
      <c r="V554" s="67"/>
    </row>
    <row r="555" spans="22:22" ht="15.75" customHeight="1">
      <c r="V555" s="67"/>
    </row>
    <row r="556" spans="22:22" ht="15.75" customHeight="1">
      <c r="V556" s="67"/>
    </row>
    <row r="557" spans="22:22" ht="15.75" customHeight="1">
      <c r="V557" s="67"/>
    </row>
    <row r="558" spans="22:22" ht="15.75" customHeight="1">
      <c r="V558" s="67"/>
    </row>
    <row r="559" spans="22:22" ht="15.75" customHeight="1">
      <c r="V559" s="67"/>
    </row>
    <row r="560" spans="22:22" ht="15.75" customHeight="1">
      <c r="V560" s="67"/>
    </row>
    <row r="561" spans="22:22" ht="15.75" customHeight="1">
      <c r="V561" s="67"/>
    </row>
    <row r="562" spans="22:22" ht="15.75" customHeight="1">
      <c r="V562" s="67"/>
    </row>
    <row r="563" spans="22:22" ht="15.75" customHeight="1">
      <c r="V563" s="67"/>
    </row>
    <row r="564" spans="22:22" ht="15.75" customHeight="1">
      <c r="V564" s="67"/>
    </row>
    <row r="565" spans="22:22" ht="15.75" customHeight="1">
      <c r="V565" s="67"/>
    </row>
    <row r="566" spans="22:22" ht="15.75" customHeight="1">
      <c r="V566" s="67"/>
    </row>
    <row r="567" spans="22:22" ht="15.75" customHeight="1">
      <c r="V567" s="67"/>
    </row>
    <row r="568" spans="22:22" ht="15.75" customHeight="1">
      <c r="V568" s="67"/>
    </row>
    <row r="569" spans="22:22" ht="15.75" customHeight="1">
      <c r="V569" s="67"/>
    </row>
    <row r="570" spans="22:22" ht="15.75" customHeight="1">
      <c r="V570" s="67"/>
    </row>
    <row r="571" spans="22:22" ht="15.75" customHeight="1">
      <c r="V571" s="67"/>
    </row>
    <row r="572" spans="22:22" ht="15.75" customHeight="1">
      <c r="V572" s="67"/>
    </row>
    <row r="573" spans="22:22" ht="15.75" customHeight="1">
      <c r="V573" s="67"/>
    </row>
    <row r="574" spans="22:22" ht="15.75" customHeight="1">
      <c r="V574" s="67"/>
    </row>
    <row r="575" spans="22:22" ht="15.75" customHeight="1">
      <c r="V575" s="67"/>
    </row>
    <row r="576" spans="22:22" ht="15.75" customHeight="1">
      <c r="V576" s="67"/>
    </row>
    <row r="577" spans="22:22" ht="15.75" customHeight="1">
      <c r="V577" s="67"/>
    </row>
    <row r="578" spans="22:22" ht="15.75" customHeight="1">
      <c r="V578" s="67"/>
    </row>
    <row r="579" spans="22:22" ht="15.75" customHeight="1">
      <c r="V579" s="67"/>
    </row>
    <row r="580" spans="22:22" ht="15.75" customHeight="1">
      <c r="V580" s="67"/>
    </row>
    <row r="581" spans="22:22" ht="15.75" customHeight="1">
      <c r="V581" s="67"/>
    </row>
    <row r="582" spans="22:22" ht="15.75" customHeight="1">
      <c r="V582" s="67"/>
    </row>
    <row r="583" spans="22:22" ht="15.75" customHeight="1">
      <c r="V583" s="67"/>
    </row>
    <row r="584" spans="22:22" ht="15.75" customHeight="1">
      <c r="V584" s="67"/>
    </row>
    <row r="585" spans="22:22" ht="15.75" customHeight="1">
      <c r="V585" s="67"/>
    </row>
    <row r="586" spans="22:22" ht="15.75" customHeight="1">
      <c r="V586" s="67"/>
    </row>
    <row r="587" spans="22:22" ht="15.75" customHeight="1">
      <c r="V587" s="67"/>
    </row>
    <row r="588" spans="22:22" ht="15.75" customHeight="1">
      <c r="V588" s="67"/>
    </row>
    <row r="589" spans="22:22" ht="15.75" customHeight="1">
      <c r="V589" s="67"/>
    </row>
    <row r="590" spans="22:22" ht="15.75" customHeight="1">
      <c r="V590" s="67"/>
    </row>
    <row r="591" spans="22:22" ht="15.75" customHeight="1">
      <c r="V591" s="67"/>
    </row>
    <row r="592" spans="22:22" ht="15.75" customHeight="1">
      <c r="V592" s="67"/>
    </row>
    <row r="593" spans="22:22" ht="15.75" customHeight="1">
      <c r="V593" s="67"/>
    </row>
    <row r="594" spans="22:22" ht="15.75" customHeight="1">
      <c r="V594" s="67"/>
    </row>
    <row r="595" spans="22:22" ht="15.75" customHeight="1">
      <c r="V595" s="67"/>
    </row>
    <row r="596" spans="22:22" ht="15.75" customHeight="1">
      <c r="V596" s="67"/>
    </row>
    <row r="597" spans="22:22" ht="15.75" customHeight="1">
      <c r="V597" s="67"/>
    </row>
    <row r="598" spans="22:22" ht="15.75" customHeight="1">
      <c r="V598" s="67"/>
    </row>
    <row r="599" spans="22:22" ht="15.75" customHeight="1">
      <c r="V599" s="67"/>
    </row>
    <row r="600" spans="22:22" ht="15.75" customHeight="1">
      <c r="V600" s="67"/>
    </row>
    <row r="601" spans="22:22" ht="15.75" customHeight="1">
      <c r="V601" s="67"/>
    </row>
    <row r="602" spans="22:22" ht="15.75" customHeight="1">
      <c r="V602" s="67"/>
    </row>
    <row r="603" spans="22:22" ht="15.75" customHeight="1">
      <c r="V603" s="67"/>
    </row>
    <row r="604" spans="22:22" ht="15.75" customHeight="1">
      <c r="V604" s="67"/>
    </row>
    <row r="605" spans="22:22" ht="15.75" customHeight="1">
      <c r="V605" s="67"/>
    </row>
    <row r="606" spans="22:22" ht="15.75" customHeight="1">
      <c r="V606" s="67"/>
    </row>
    <row r="607" spans="22:22" ht="15.75" customHeight="1">
      <c r="V607" s="67"/>
    </row>
    <row r="608" spans="22:22" ht="15.75" customHeight="1">
      <c r="V608" s="67"/>
    </row>
    <row r="609" spans="22:22" ht="15.75" customHeight="1">
      <c r="V609" s="67"/>
    </row>
    <row r="610" spans="22:22" ht="15.75" customHeight="1">
      <c r="V610" s="67"/>
    </row>
    <row r="611" spans="22:22" ht="15.75" customHeight="1">
      <c r="V611" s="67"/>
    </row>
    <row r="612" spans="22:22" ht="15.75" customHeight="1">
      <c r="V612" s="67"/>
    </row>
    <row r="613" spans="22:22" ht="15.75" customHeight="1">
      <c r="V613" s="67"/>
    </row>
    <row r="614" spans="22:22" ht="15.75" customHeight="1">
      <c r="V614" s="67"/>
    </row>
    <row r="615" spans="22:22" ht="15.75" customHeight="1">
      <c r="V615" s="67"/>
    </row>
    <row r="616" spans="22:22" ht="15.75" customHeight="1">
      <c r="V616" s="67"/>
    </row>
    <row r="617" spans="22:22" ht="15.75" customHeight="1">
      <c r="V617" s="67"/>
    </row>
    <row r="618" spans="22:22" ht="15.75" customHeight="1">
      <c r="V618" s="67"/>
    </row>
    <row r="619" spans="22:22" ht="15.75" customHeight="1">
      <c r="V619" s="67"/>
    </row>
    <row r="620" spans="22:22" ht="15.75" customHeight="1">
      <c r="V620" s="67"/>
    </row>
    <row r="621" spans="22:22" ht="15.75" customHeight="1">
      <c r="V621" s="67"/>
    </row>
    <row r="622" spans="22:22" ht="15.75" customHeight="1">
      <c r="V622" s="67"/>
    </row>
    <row r="623" spans="22:22" ht="15.75" customHeight="1">
      <c r="V623" s="67"/>
    </row>
    <row r="624" spans="22:22" ht="15.75" customHeight="1">
      <c r="V624" s="67"/>
    </row>
    <row r="625" spans="22:22" ht="15.75" customHeight="1">
      <c r="V625" s="67"/>
    </row>
    <row r="626" spans="22:22" ht="15.75" customHeight="1">
      <c r="V626" s="67"/>
    </row>
    <row r="627" spans="22:22" ht="15.75" customHeight="1">
      <c r="V627" s="67"/>
    </row>
    <row r="628" spans="22:22" ht="15.75" customHeight="1">
      <c r="V628" s="67"/>
    </row>
    <row r="629" spans="22:22" ht="15.75" customHeight="1">
      <c r="V629" s="67"/>
    </row>
    <row r="630" spans="22:22" ht="15.75" customHeight="1">
      <c r="V630" s="67"/>
    </row>
    <row r="631" spans="22:22" ht="15.75" customHeight="1">
      <c r="V631" s="67"/>
    </row>
    <row r="632" spans="22:22" ht="15.75" customHeight="1">
      <c r="V632" s="67"/>
    </row>
    <row r="633" spans="22:22" ht="15.75" customHeight="1">
      <c r="V633" s="67"/>
    </row>
    <row r="634" spans="22:22" ht="15.75" customHeight="1">
      <c r="V634" s="67"/>
    </row>
    <row r="635" spans="22:22" ht="15.75" customHeight="1">
      <c r="V635" s="67"/>
    </row>
    <row r="636" spans="22:22" ht="15.75" customHeight="1">
      <c r="V636" s="67"/>
    </row>
    <row r="637" spans="22:22" ht="15.75" customHeight="1">
      <c r="V637" s="67"/>
    </row>
    <row r="638" spans="22:22" ht="15.75" customHeight="1">
      <c r="V638" s="67"/>
    </row>
    <row r="639" spans="22:22" ht="15.75" customHeight="1">
      <c r="V639" s="67"/>
    </row>
    <row r="640" spans="22:22" ht="15.75" customHeight="1">
      <c r="V640" s="67"/>
    </row>
    <row r="641" spans="22:22" ht="15.75" customHeight="1">
      <c r="V641" s="67"/>
    </row>
    <row r="642" spans="22:22" ht="15.75" customHeight="1">
      <c r="V642" s="67"/>
    </row>
    <row r="643" spans="22:22" ht="15.75" customHeight="1">
      <c r="V643" s="67"/>
    </row>
    <row r="644" spans="22:22" ht="15.75" customHeight="1">
      <c r="V644" s="67"/>
    </row>
    <row r="645" spans="22:22" ht="15.75" customHeight="1">
      <c r="V645" s="67"/>
    </row>
    <row r="646" spans="22:22" ht="15.75" customHeight="1">
      <c r="V646" s="67"/>
    </row>
    <row r="647" spans="22:22" ht="15.75" customHeight="1">
      <c r="V647" s="67"/>
    </row>
    <row r="648" spans="22:22" ht="15.75" customHeight="1">
      <c r="V648" s="67"/>
    </row>
    <row r="649" spans="22:22" ht="15.75" customHeight="1">
      <c r="V649" s="67"/>
    </row>
    <row r="650" spans="22:22" ht="15.75" customHeight="1">
      <c r="V650" s="67"/>
    </row>
    <row r="651" spans="22:22" ht="15.75" customHeight="1">
      <c r="V651" s="67"/>
    </row>
    <row r="652" spans="22:22" ht="15.75" customHeight="1">
      <c r="V652" s="67"/>
    </row>
    <row r="653" spans="22:22" ht="15.75" customHeight="1">
      <c r="V653" s="67"/>
    </row>
    <row r="654" spans="22:22" ht="15.75" customHeight="1">
      <c r="V654" s="67"/>
    </row>
    <row r="655" spans="22:22" ht="15.75" customHeight="1">
      <c r="V655" s="67"/>
    </row>
    <row r="656" spans="22:22" ht="15.75" customHeight="1">
      <c r="V656" s="67"/>
    </row>
    <row r="657" spans="22:22" ht="15.75" customHeight="1">
      <c r="V657" s="67"/>
    </row>
    <row r="658" spans="22:22" ht="15.75" customHeight="1">
      <c r="V658" s="67"/>
    </row>
    <row r="659" spans="22:22" ht="15.75" customHeight="1">
      <c r="V659" s="67"/>
    </row>
    <row r="660" spans="22:22" ht="15.75" customHeight="1">
      <c r="V660" s="67"/>
    </row>
    <row r="661" spans="22:22" ht="15.75" customHeight="1">
      <c r="V661" s="67"/>
    </row>
    <row r="662" spans="22:22" ht="15.75" customHeight="1">
      <c r="V662" s="67"/>
    </row>
    <row r="663" spans="22:22" ht="15.75" customHeight="1">
      <c r="V663" s="67"/>
    </row>
    <row r="664" spans="22:22" ht="15.75" customHeight="1">
      <c r="V664" s="67"/>
    </row>
    <row r="665" spans="22:22" ht="15.75" customHeight="1">
      <c r="V665" s="67"/>
    </row>
    <row r="666" spans="22:22" ht="15.75" customHeight="1">
      <c r="V666" s="67"/>
    </row>
    <row r="667" spans="22:22" ht="15.75" customHeight="1">
      <c r="V667" s="67"/>
    </row>
    <row r="668" spans="22:22" ht="15.75" customHeight="1">
      <c r="V668" s="67"/>
    </row>
    <row r="669" spans="22:22" ht="15.75" customHeight="1">
      <c r="V669" s="67"/>
    </row>
    <row r="670" spans="22:22" ht="15.75" customHeight="1">
      <c r="V670" s="67"/>
    </row>
    <row r="671" spans="22:22" ht="15.75" customHeight="1">
      <c r="V671" s="67"/>
    </row>
    <row r="672" spans="22:22" ht="15.75" customHeight="1">
      <c r="V672" s="67"/>
    </row>
    <row r="673" spans="22:22" ht="15.75" customHeight="1">
      <c r="V673" s="67"/>
    </row>
    <row r="674" spans="22:22" ht="15.75" customHeight="1">
      <c r="V674" s="67"/>
    </row>
    <row r="675" spans="22:22" ht="15.75" customHeight="1">
      <c r="V675" s="67"/>
    </row>
    <row r="676" spans="22:22" ht="15.75" customHeight="1">
      <c r="V676" s="67"/>
    </row>
    <row r="677" spans="22:22" ht="15.75" customHeight="1">
      <c r="V677" s="67"/>
    </row>
    <row r="678" spans="22:22" ht="15.75" customHeight="1">
      <c r="V678" s="67"/>
    </row>
    <row r="679" spans="22:22" ht="15.75" customHeight="1">
      <c r="V679" s="67"/>
    </row>
    <row r="680" spans="22:22" ht="15.75" customHeight="1">
      <c r="V680" s="67"/>
    </row>
    <row r="681" spans="22:22" ht="15.75" customHeight="1">
      <c r="V681" s="67"/>
    </row>
    <row r="682" spans="22:22" ht="15.75" customHeight="1">
      <c r="V682" s="67"/>
    </row>
    <row r="683" spans="22:22" ht="15.75" customHeight="1">
      <c r="V683" s="67"/>
    </row>
    <row r="684" spans="22:22" ht="15.75" customHeight="1">
      <c r="V684" s="67"/>
    </row>
    <row r="685" spans="22:22" ht="15.75" customHeight="1">
      <c r="V685" s="67"/>
    </row>
    <row r="686" spans="22:22" ht="15.75" customHeight="1">
      <c r="V686" s="67"/>
    </row>
    <row r="687" spans="22:22" ht="15.75" customHeight="1">
      <c r="V687" s="67"/>
    </row>
    <row r="688" spans="22:22" ht="15.75" customHeight="1">
      <c r="V688" s="67"/>
    </row>
    <row r="689" spans="22:22" ht="15.75" customHeight="1">
      <c r="V689" s="67"/>
    </row>
    <row r="690" spans="22:22" ht="15.75" customHeight="1">
      <c r="V690" s="67"/>
    </row>
    <row r="691" spans="22:22" ht="15.75" customHeight="1">
      <c r="V691" s="67"/>
    </row>
    <row r="692" spans="22:22" ht="15.75" customHeight="1">
      <c r="V692" s="67"/>
    </row>
    <row r="693" spans="22:22" ht="15.75" customHeight="1">
      <c r="V693" s="67"/>
    </row>
    <row r="694" spans="22:22" ht="15.75" customHeight="1">
      <c r="V694" s="67"/>
    </row>
    <row r="695" spans="22:22" ht="15.75" customHeight="1">
      <c r="V695" s="67"/>
    </row>
    <row r="696" spans="22:22" ht="15.75" customHeight="1">
      <c r="V696" s="67"/>
    </row>
    <row r="697" spans="22:22" ht="15.75" customHeight="1">
      <c r="V697" s="67"/>
    </row>
    <row r="698" spans="22:22" ht="15.75" customHeight="1">
      <c r="V698" s="67"/>
    </row>
    <row r="699" spans="22:22" ht="15.75" customHeight="1">
      <c r="V699" s="67"/>
    </row>
    <row r="700" spans="22:22" ht="15.75" customHeight="1">
      <c r="V700" s="67"/>
    </row>
    <row r="701" spans="22:22" ht="15.75" customHeight="1">
      <c r="V701" s="67"/>
    </row>
    <row r="702" spans="22:22" ht="15.75" customHeight="1">
      <c r="V702" s="67"/>
    </row>
    <row r="703" spans="22:22" ht="15.75" customHeight="1">
      <c r="V703" s="67"/>
    </row>
    <row r="704" spans="22:22" ht="15.75" customHeight="1">
      <c r="V704" s="67"/>
    </row>
    <row r="705" spans="22:22" ht="15.75" customHeight="1">
      <c r="V705" s="67"/>
    </row>
    <row r="706" spans="22:22" ht="15.75" customHeight="1">
      <c r="V706" s="67"/>
    </row>
    <row r="707" spans="22:22" ht="15.75" customHeight="1">
      <c r="V707" s="67"/>
    </row>
    <row r="708" spans="22:22" ht="15.75" customHeight="1">
      <c r="V708" s="67"/>
    </row>
    <row r="709" spans="22:22" ht="15.75" customHeight="1">
      <c r="V709" s="67"/>
    </row>
    <row r="710" spans="22:22" ht="15.75" customHeight="1">
      <c r="V710" s="67"/>
    </row>
    <row r="711" spans="22:22" ht="15.75" customHeight="1">
      <c r="V711" s="67"/>
    </row>
    <row r="712" spans="22:22" ht="15.75" customHeight="1">
      <c r="V712" s="67"/>
    </row>
    <row r="713" spans="22:22" ht="15.75" customHeight="1">
      <c r="V713" s="67"/>
    </row>
    <row r="714" spans="22:22" ht="15.75" customHeight="1">
      <c r="V714" s="67"/>
    </row>
    <row r="715" spans="22:22" ht="15.75" customHeight="1">
      <c r="V715" s="67"/>
    </row>
    <row r="716" spans="22:22" ht="15.75" customHeight="1">
      <c r="V716" s="67"/>
    </row>
    <row r="717" spans="22:22" ht="15.75" customHeight="1">
      <c r="V717" s="67"/>
    </row>
    <row r="718" spans="22:22" ht="15.75" customHeight="1">
      <c r="V718" s="67"/>
    </row>
    <row r="719" spans="22:22" ht="15.75" customHeight="1">
      <c r="V719" s="67"/>
    </row>
    <row r="720" spans="22:22" ht="15.75" customHeight="1">
      <c r="V720" s="67"/>
    </row>
    <row r="721" spans="22:22" ht="15.75" customHeight="1">
      <c r="V721" s="67"/>
    </row>
    <row r="722" spans="22:22" ht="15.75" customHeight="1">
      <c r="V722" s="67"/>
    </row>
    <row r="723" spans="22:22" ht="15.75" customHeight="1">
      <c r="V723" s="67"/>
    </row>
    <row r="724" spans="22:22" ht="15.75" customHeight="1">
      <c r="V724" s="67"/>
    </row>
    <row r="725" spans="22:22" ht="15.75" customHeight="1">
      <c r="V725" s="67"/>
    </row>
    <row r="726" spans="22:22" ht="15.75" customHeight="1">
      <c r="V726" s="67"/>
    </row>
    <row r="727" spans="22:22" ht="15.75" customHeight="1">
      <c r="V727" s="67"/>
    </row>
    <row r="728" spans="22:22" ht="15.75" customHeight="1">
      <c r="V728" s="67"/>
    </row>
    <row r="729" spans="22:22" ht="15.75" customHeight="1">
      <c r="V729" s="67"/>
    </row>
    <row r="730" spans="22:22" ht="15.75" customHeight="1">
      <c r="V730" s="67"/>
    </row>
    <row r="731" spans="22:22" ht="15.75" customHeight="1">
      <c r="V731" s="67"/>
    </row>
    <row r="732" spans="22:22" ht="15.75" customHeight="1">
      <c r="V732" s="67"/>
    </row>
    <row r="733" spans="22:22" ht="15.75" customHeight="1">
      <c r="V733" s="67"/>
    </row>
    <row r="734" spans="22:22" ht="15.75" customHeight="1">
      <c r="V734" s="67"/>
    </row>
    <row r="735" spans="22:22" ht="15.75" customHeight="1">
      <c r="V735" s="67"/>
    </row>
    <row r="736" spans="22:22" ht="15.75" customHeight="1">
      <c r="V736" s="67"/>
    </row>
    <row r="737" spans="22:22" ht="15.75" customHeight="1">
      <c r="V737" s="67"/>
    </row>
    <row r="738" spans="22:22" ht="15.75" customHeight="1">
      <c r="V738" s="67"/>
    </row>
    <row r="739" spans="22:22" ht="15.75" customHeight="1">
      <c r="V739" s="67"/>
    </row>
    <row r="740" spans="22:22" ht="15.75" customHeight="1">
      <c r="V740" s="67"/>
    </row>
    <row r="741" spans="22:22" ht="15.75" customHeight="1">
      <c r="V741" s="67"/>
    </row>
    <row r="742" spans="22:22" ht="15.75" customHeight="1">
      <c r="V742" s="67"/>
    </row>
    <row r="743" spans="22:22" ht="15.75" customHeight="1">
      <c r="V743" s="67"/>
    </row>
    <row r="744" spans="22:22" ht="15.75" customHeight="1">
      <c r="V744" s="67"/>
    </row>
    <row r="745" spans="22:22" ht="15.75" customHeight="1">
      <c r="V745" s="67"/>
    </row>
    <row r="746" spans="22:22" ht="15.75" customHeight="1">
      <c r="V746" s="67"/>
    </row>
    <row r="747" spans="22:22" ht="15.75" customHeight="1">
      <c r="V747" s="67"/>
    </row>
    <row r="748" spans="22:22" ht="15.75" customHeight="1">
      <c r="V748" s="67"/>
    </row>
    <row r="749" spans="22:22" ht="15.75" customHeight="1">
      <c r="V749" s="67"/>
    </row>
    <row r="750" spans="22:22" ht="15.75" customHeight="1">
      <c r="V750" s="67"/>
    </row>
    <row r="751" spans="22:22" ht="15.75" customHeight="1">
      <c r="V751" s="67"/>
    </row>
    <row r="752" spans="22:22" ht="15.75" customHeight="1">
      <c r="V752" s="67"/>
    </row>
    <row r="753" spans="22:22" ht="15.75" customHeight="1">
      <c r="V753" s="67"/>
    </row>
    <row r="754" spans="22:22" ht="15.75" customHeight="1">
      <c r="V754" s="67"/>
    </row>
    <row r="755" spans="22:22" ht="15.75" customHeight="1">
      <c r="V755" s="67"/>
    </row>
    <row r="756" spans="22:22" ht="15.75" customHeight="1">
      <c r="V756" s="67"/>
    </row>
    <row r="757" spans="22:22" ht="15.75" customHeight="1">
      <c r="V757" s="67"/>
    </row>
    <row r="758" spans="22:22" ht="15.75" customHeight="1">
      <c r="V758" s="67"/>
    </row>
    <row r="759" spans="22:22" ht="15.75" customHeight="1">
      <c r="V759" s="67"/>
    </row>
    <row r="760" spans="22:22" ht="15.75" customHeight="1">
      <c r="V760" s="67"/>
    </row>
    <row r="761" spans="22:22" ht="15.75" customHeight="1">
      <c r="V761" s="67"/>
    </row>
    <row r="762" spans="22:22" ht="15.75" customHeight="1">
      <c r="V762" s="67"/>
    </row>
    <row r="763" spans="22:22" ht="15.75" customHeight="1">
      <c r="V763" s="67"/>
    </row>
    <row r="764" spans="22:22" ht="15.75" customHeight="1">
      <c r="V764" s="67"/>
    </row>
    <row r="765" spans="22:22" ht="15.75" customHeight="1">
      <c r="V765" s="67"/>
    </row>
    <row r="766" spans="22:22" ht="15.75" customHeight="1">
      <c r="V766" s="67"/>
    </row>
    <row r="767" spans="22:22" ht="15.75" customHeight="1">
      <c r="V767" s="67"/>
    </row>
    <row r="768" spans="22:22" ht="15.75" customHeight="1">
      <c r="V768" s="67"/>
    </row>
    <row r="769" spans="22:22" ht="15.75" customHeight="1">
      <c r="V769" s="67"/>
    </row>
    <row r="770" spans="22:22" ht="15.75" customHeight="1">
      <c r="V770" s="67"/>
    </row>
    <row r="771" spans="22:22" ht="15.75" customHeight="1">
      <c r="V771" s="67"/>
    </row>
    <row r="772" spans="22:22" ht="15.75" customHeight="1">
      <c r="V772" s="67"/>
    </row>
    <row r="773" spans="22:22" ht="15.75" customHeight="1">
      <c r="V773" s="67"/>
    </row>
    <row r="774" spans="22:22" ht="15.75" customHeight="1">
      <c r="V774" s="67"/>
    </row>
    <row r="775" spans="22:22" ht="15.75" customHeight="1">
      <c r="V775" s="67"/>
    </row>
    <row r="776" spans="22:22" ht="15.75" customHeight="1">
      <c r="V776" s="67"/>
    </row>
    <row r="777" spans="22:22" ht="15.75" customHeight="1">
      <c r="V777" s="67"/>
    </row>
    <row r="778" spans="22:22" ht="15.75" customHeight="1">
      <c r="V778" s="67"/>
    </row>
    <row r="779" spans="22:22" ht="15.75" customHeight="1">
      <c r="V779" s="67"/>
    </row>
    <row r="780" spans="22:22" ht="15.75" customHeight="1">
      <c r="V780" s="67"/>
    </row>
    <row r="781" spans="22:22" ht="15.75" customHeight="1">
      <c r="V781" s="67"/>
    </row>
    <row r="782" spans="22:22" ht="15.75" customHeight="1">
      <c r="V782" s="67"/>
    </row>
    <row r="783" spans="22:22" ht="15.75" customHeight="1">
      <c r="V783" s="67"/>
    </row>
    <row r="784" spans="22:22" ht="15.75" customHeight="1">
      <c r="V784" s="67"/>
    </row>
    <row r="785" spans="22:22" ht="15.75" customHeight="1">
      <c r="V785" s="67"/>
    </row>
    <row r="786" spans="22:22" ht="15.75" customHeight="1">
      <c r="V786" s="67"/>
    </row>
    <row r="787" spans="22:22" ht="15.75" customHeight="1">
      <c r="V787" s="67"/>
    </row>
    <row r="788" spans="22:22" ht="15.75" customHeight="1">
      <c r="V788" s="67"/>
    </row>
    <row r="789" spans="22:22" ht="15.75" customHeight="1">
      <c r="V789" s="67"/>
    </row>
    <row r="790" spans="22:22" ht="15.75" customHeight="1">
      <c r="V790" s="67"/>
    </row>
    <row r="791" spans="22:22" ht="15.75" customHeight="1">
      <c r="V791" s="67"/>
    </row>
    <row r="792" spans="22:22" ht="15.75" customHeight="1">
      <c r="V792" s="67"/>
    </row>
    <row r="793" spans="22:22" ht="15.75" customHeight="1">
      <c r="V793" s="67"/>
    </row>
    <row r="794" spans="22:22" ht="15.75" customHeight="1">
      <c r="V794" s="67"/>
    </row>
    <row r="795" spans="22:22" ht="15.75" customHeight="1">
      <c r="V795" s="67"/>
    </row>
    <row r="796" spans="22:22" ht="15.75" customHeight="1">
      <c r="V796" s="67"/>
    </row>
    <row r="797" spans="22:22" ht="15.75" customHeight="1">
      <c r="V797" s="67"/>
    </row>
    <row r="798" spans="22:22" ht="15.75" customHeight="1">
      <c r="V798" s="67"/>
    </row>
    <row r="799" spans="22:22" ht="15.75" customHeight="1">
      <c r="V799" s="67"/>
    </row>
    <row r="800" spans="22:22" ht="15.75" customHeight="1">
      <c r="V800" s="67"/>
    </row>
    <row r="801" spans="22:22" ht="15.75" customHeight="1">
      <c r="V801" s="67"/>
    </row>
    <row r="802" spans="22:22" ht="15.75" customHeight="1">
      <c r="V802" s="67"/>
    </row>
    <row r="803" spans="22:22" ht="15.75" customHeight="1">
      <c r="V803" s="67"/>
    </row>
    <row r="804" spans="22:22" ht="15.75" customHeight="1">
      <c r="V804" s="67"/>
    </row>
    <row r="805" spans="22:22" ht="15.75" customHeight="1">
      <c r="V805" s="67"/>
    </row>
    <row r="806" spans="22:22" ht="15.75" customHeight="1">
      <c r="V806" s="67"/>
    </row>
    <row r="807" spans="22:22" ht="15.75" customHeight="1">
      <c r="V807" s="67"/>
    </row>
    <row r="808" spans="22:22" ht="15.75" customHeight="1">
      <c r="V808" s="67"/>
    </row>
    <row r="809" spans="22:22" ht="15.75" customHeight="1">
      <c r="V809" s="67"/>
    </row>
    <row r="810" spans="22:22" ht="15.75" customHeight="1">
      <c r="V810" s="67"/>
    </row>
    <row r="811" spans="22:22" ht="15.75" customHeight="1">
      <c r="V811" s="67"/>
    </row>
    <row r="812" spans="22:22" ht="15.75" customHeight="1">
      <c r="V812" s="67"/>
    </row>
    <row r="813" spans="22:22" ht="15.75" customHeight="1">
      <c r="V813" s="67"/>
    </row>
    <row r="814" spans="22:22" ht="15.75" customHeight="1">
      <c r="V814" s="67"/>
    </row>
    <row r="815" spans="22:22" ht="15.75" customHeight="1">
      <c r="V815" s="67"/>
    </row>
    <row r="816" spans="22:22" ht="15.75" customHeight="1">
      <c r="V816" s="67"/>
    </row>
    <row r="817" spans="22:22" ht="15.75" customHeight="1">
      <c r="V817" s="67"/>
    </row>
    <row r="818" spans="22:22" ht="15.75" customHeight="1">
      <c r="V818" s="67"/>
    </row>
    <row r="819" spans="22:22" ht="15.75" customHeight="1">
      <c r="V819" s="67"/>
    </row>
    <row r="820" spans="22:22" ht="15.75" customHeight="1">
      <c r="V820" s="67"/>
    </row>
    <row r="821" spans="22:22" ht="15.75" customHeight="1">
      <c r="V821" s="67"/>
    </row>
    <row r="822" spans="22:22" ht="15.75" customHeight="1">
      <c r="V822" s="67"/>
    </row>
    <row r="823" spans="22:22" ht="15.75" customHeight="1">
      <c r="V823" s="67"/>
    </row>
    <row r="824" spans="22:22" ht="15.75" customHeight="1">
      <c r="V824" s="67"/>
    </row>
    <row r="825" spans="22:22" ht="15.75" customHeight="1">
      <c r="V825" s="67"/>
    </row>
    <row r="826" spans="22:22" ht="15.75" customHeight="1">
      <c r="V826" s="67"/>
    </row>
    <row r="827" spans="22:22" ht="15.75" customHeight="1">
      <c r="V827" s="67"/>
    </row>
    <row r="828" spans="22:22" ht="15.75" customHeight="1">
      <c r="V828" s="67"/>
    </row>
    <row r="829" spans="22:22" ht="15.75" customHeight="1">
      <c r="V829" s="67"/>
    </row>
    <row r="830" spans="22:22" ht="15.75" customHeight="1">
      <c r="V830" s="67"/>
    </row>
    <row r="831" spans="22:22" ht="15.75" customHeight="1">
      <c r="V831" s="67"/>
    </row>
    <row r="832" spans="22:22" ht="15.75" customHeight="1">
      <c r="V832" s="67"/>
    </row>
    <row r="833" spans="22:22" ht="15.75" customHeight="1">
      <c r="V833" s="67"/>
    </row>
    <row r="834" spans="22:22" ht="15.75" customHeight="1">
      <c r="V834" s="67"/>
    </row>
    <row r="835" spans="22:22" ht="15.75" customHeight="1">
      <c r="V835" s="67"/>
    </row>
    <row r="836" spans="22:22" ht="15.75" customHeight="1">
      <c r="V836" s="67"/>
    </row>
    <row r="837" spans="22:22" ht="15.75" customHeight="1">
      <c r="V837" s="67"/>
    </row>
    <row r="838" spans="22:22" ht="15.75" customHeight="1">
      <c r="V838" s="67"/>
    </row>
    <row r="839" spans="22:22" ht="15.75" customHeight="1">
      <c r="V839" s="67"/>
    </row>
    <row r="840" spans="22:22" ht="15.75" customHeight="1">
      <c r="V840" s="67"/>
    </row>
    <row r="841" spans="22:22" ht="15.75" customHeight="1">
      <c r="V841" s="67"/>
    </row>
    <row r="842" spans="22:22" ht="15.75" customHeight="1">
      <c r="V842" s="67"/>
    </row>
    <row r="843" spans="22:22" ht="15.75" customHeight="1">
      <c r="V843" s="67"/>
    </row>
    <row r="844" spans="22:22" ht="15.75" customHeight="1">
      <c r="V844" s="67"/>
    </row>
    <row r="845" spans="22:22" ht="15.75" customHeight="1">
      <c r="V845" s="67"/>
    </row>
    <row r="846" spans="22:22" ht="15.75" customHeight="1">
      <c r="V846" s="67"/>
    </row>
    <row r="847" spans="22:22" ht="15.75" customHeight="1">
      <c r="V847" s="67"/>
    </row>
    <row r="848" spans="22:22" ht="15.75" customHeight="1">
      <c r="V848" s="67"/>
    </row>
    <row r="849" spans="22:22" ht="15.75" customHeight="1">
      <c r="V849" s="67"/>
    </row>
    <row r="850" spans="22:22" ht="15.75" customHeight="1">
      <c r="V850" s="67"/>
    </row>
    <row r="851" spans="22:22" ht="15.75" customHeight="1">
      <c r="V851" s="67"/>
    </row>
    <row r="852" spans="22:22" ht="15.75" customHeight="1">
      <c r="V852" s="67"/>
    </row>
    <row r="853" spans="22:22" ht="15.75" customHeight="1">
      <c r="V853" s="67"/>
    </row>
    <row r="854" spans="22:22" ht="15.75" customHeight="1">
      <c r="V854" s="67"/>
    </row>
    <row r="855" spans="22:22" ht="15.75" customHeight="1">
      <c r="V855" s="67"/>
    </row>
    <row r="856" spans="22:22" ht="15.75" customHeight="1">
      <c r="V856" s="67"/>
    </row>
    <row r="857" spans="22:22" ht="15.75" customHeight="1">
      <c r="V857" s="67"/>
    </row>
    <row r="858" spans="22:22" ht="15.75" customHeight="1">
      <c r="V858" s="67"/>
    </row>
    <row r="859" spans="22:22" ht="15.75" customHeight="1">
      <c r="V859" s="67"/>
    </row>
    <row r="860" spans="22:22" ht="15.75" customHeight="1">
      <c r="V860" s="67"/>
    </row>
    <row r="861" spans="22:22" ht="15.75" customHeight="1">
      <c r="V861" s="67"/>
    </row>
    <row r="862" spans="22:22" ht="15.75" customHeight="1">
      <c r="V862" s="67"/>
    </row>
    <row r="863" spans="22:22" ht="15.75" customHeight="1">
      <c r="V863" s="67"/>
    </row>
    <row r="864" spans="22:22" ht="15.75" customHeight="1">
      <c r="V864" s="67"/>
    </row>
    <row r="865" spans="22:22" ht="15.75" customHeight="1">
      <c r="V865" s="67"/>
    </row>
    <row r="866" spans="22:22" ht="15.75" customHeight="1">
      <c r="V866" s="67"/>
    </row>
    <row r="867" spans="22:22" ht="15.75" customHeight="1">
      <c r="V867" s="67"/>
    </row>
    <row r="868" spans="22:22" ht="15.75" customHeight="1">
      <c r="V868" s="67"/>
    </row>
    <row r="869" spans="22:22" ht="15.75" customHeight="1">
      <c r="V869" s="67"/>
    </row>
    <row r="870" spans="22:22" ht="15.75" customHeight="1">
      <c r="V870" s="67"/>
    </row>
    <row r="871" spans="22:22" ht="15.75" customHeight="1">
      <c r="V871" s="67"/>
    </row>
    <row r="872" spans="22:22" ht="15.75" customHeight="1">
      <c r="V872" s="67"/>
    </row>
    <row r="873" spans="22:22" ht="15.75" customHeight="1">
      <c r="V873" s="67"/>
    </row>
    <row r="874" spans="22:22" ht="15.75" customHeight="1">
      <c r="V874" s="67"/>
    </row>
    <row r="875" spans="22:22" ht="15.75" customHeight="1">
      <c r="V875" s="67"/>
    </row>
    <row r="876" spans="22:22" ht="15.75" customHeight="1">
      <c r="V876" s="67"/>
    </row>
    <row r="877" spans="22:22" ht="15.75" customHeight="1">
      <c r="V877" s="67"/>
    </row>
    <row r="878" spans="22:22" ht="15.75" customHeight="1">
      <c r="V878" s="67"/>
    </row>
    <row r="879" spans="22:22" ht="15.75" customHeight="1">
      <c r="V879" s="67"/>
    </row>
    <row r="880" spans="22:22" ht="15.75" customHeight="1">
      <c r="V880" s="67"/>
    </row>
    <row r="881" spans="22:22" ht="15.75" customHeight="1">
      <c r="V881" s="67"/>
    </row>
    <row r="882" spans="22:22" ht="15.75" customHeight="1">
      <c r="V882" s="67"/>
    </row>
    <row r="883" spans="22:22" ht="15.75" customHeight="1">
      <c r="V883" s="67"/>
    </row>
    <row r="884" spans="22:22" ht="15.75" customHeight="1">
      <c r="V884" s="67"/>
    </row>
    <row r="885" spans="22:22" ht="15.75" customHeight="1">
      <c r="V885" s="67"/>
    </row>
    <row r="886" spans="22:22" ht="15.75" customHeight="1">
      <c r="V886" s="67"/>
    </row>
    <row r="887" spans="22:22" ht="15.75" customHeight="1">
      <c r="V887" s="67"/>
    </row>
    <row r="888" spans="22:22" ht="15.75" customHeight="1">
      <c r="V888" s="67"/>
    </row>
    <row r="889" spans="22:22" ht="15.75" customHeight="1">
      <c r="V889" s="67"/>
    </row>
    <row r="890" spans="22:22" ht="15.75" customHeight="1">
      <c r="V890" s="67"/>
    </row>
    <row r="891" spans="22:22" ht="15.75" customHeight="1">
      <c r="V891" s="67"/>
    </row>
    <row r="892" spans="22:22" ht="15.75" customHeight="1">
      <c r="V892" s="67"/>
    </row>
    <row r="893" spans="22:22" ht="15.75" customHeight="1">
      <c r="V893" s="67"/>
    </row>
    <row r="894" spans="22:22" ht="15.75" customHeight="1">
      <c r="V894" s="67"/>
    </row>
    <row r="895" spans="22:22" ht="15.75" customHeight="1">
      <c r="V895" s="67"/>
    </row>
    <row r="896" spans="22:22" ht="15.75" customHeight="1">
      <c r="V896" s="67"/>
    </row>
    <row r="897" spans="22:22" ht="15.75" customHeight="1">
      <c r="V897" s="67"/>
    </row>
    <row r="898" spans="22:22" ht="15.75" customHeight="1">
      <c r="V898" s="67"/>
    </row>
    <row r="899" spans="22:22" ht="15.75" customHeight="1">
      <c r="V899" s="67"/>
    </row>
    <row r="900" spans="22:22" ht="15.75" customHeight="1">
      <c r="V900" s="67"/>
    </row>
    <row r="901" spans="22:22" ht="15.75" customHeight="1">
      <c r="V901" s="67"/>
    </row>
    <row r="902" spans="22:22" ht="15.75" customHeight="1">
      <c r="V902" s="67"/>
    </row>
    <row r="903" spans="22:22" ht="15.75" customHeight="1">
      <c r="V903" s="67"/>
    </row>
    <row r="904" spans="22:22" ht="15.75" customHeight="1">
      <c r="V904" s="67"/>
    </row>
    <row r="905" spans="22:22" ht="15.75" customHeight="1">
      <c r="V905" s="67"/>
    </row>
    <row r="906" spans="22:22" ht="15.75" customHeight="1">
      <c r="V906" s="67"/>
    </row>
    <row r="907" spans="22:22" ht="15.75" customHeight="1">
      <c r="V907" s="67"/>
    </row>
    <row r="908" spans="22:22" ht="15.75" customHeight="1">
      <c r="V908" s="67"/>
    </row>
    <row r="909" spans="22:22" ht="15.75" customHeight="1">
      <c r="V909" s="67"/>
    </row>
    <row r="910" spans="22:22" ht="15.75" customHeight="1">
      <c r="V910" s="67"/>
    </row>
    <row r="911" spans="22:22" ht="15.75" customHeight="1">
      <c r="V911" s="67"/>
    </row>
    <row r="912" spans="22:22" ht="15.75" customHeight="1">
      <c r="V912" s="67"/>
    </row>
    <row r="913" spans="22:22" ht="15.75" customHeight="1">
      <c r="V913" s="67"/>
    </row>
    <row r="914" spans="22:22" ht="15.75" customHeight="1">
      <c r="V914" s="67"/>
    </row>
    <row r="915" spans="22:22" ht="15.75" customHeight="1">
      <c r="V915" s="67"/>
    </row>
    <row r="916" spans="22:22" ht="15.75" customHeight="1">
      <c r="V916" s="67"/>
    </row>
    <row r="917" spans="22:22" ht="15.75" customHeight="1">
      <c r="V917" s="67"/>
    </row>
    <row r="918" spans="22:22" ht="15.75" customHeight="1">
      <c r="V918" s="67"/>
    </row>
    <row r="919" spans="22:22" ht="15.75" customHeight="1">
      <c r="V919" s="67"/>
    </row>
    <row r="920" spans="22:22" ht="15.75" customHeight="1">
      <c r="V920" s="67"/>
    </row>
    <row r="921" spans="22:22" ht="15.75" customHeight="1">
      <c r="V921" s="67"/>
    </row>
    <row r="922" spans="22:22" ht="15.75" customHeight="1">
      <c r="V922" s="67"/>
    </row>
    <row r="923" spans="22:22" ht="15.75" customHeight="1">
      <c r="V923" s="67"/>
    </row>
    <row r="924" spans="22:22" ht="15.75" customHeight="1">
      <c r="V924" s="67"/>
    </row>
    <row r="925" spans="22:22" ht="15.75" customHeight="1">
      <c r="V925" s="67"/>
    </row>
    <row r="926" spans="22:22" ht="15.75" customHeight="1">
      <c r="V926" s="67"/>
    </row>
    <row r="927" spans="22:22" ht="15.75" customHeight="1">
      <c r="V927" s="67"/>
    </row>
    <row r="928" spans="22:22" ht="15.75" customHeight="1">
      <c r="V928" s="67"/>
    </row>
    <row r="929" spans="22:22" ht="15.75" customHeight="1">
      <c r="V929" s="67"/>
    </row>
    <row r="930" spans="22:22" ht="15.75" customHeight="1">
      <c r="V930" s="67"/>
    </row>
    <row r="931" spans="22:22" ht="15.75" customHeight="1">
      <c r="V931" s="67"/>
    </row>
    <row r="932" spans="22:22" ht="15.75" customHeight="1">
      <c r="V932" s="67"/>
    </row>
    <row r="933" spans="22:22" ht="15.75" customHeight="1">
      <c r="V933" s="67"/>
    </row>
    <row r="934" spans="22:22" ht="15.75" customHeight="1">
      <c r="V934" s="67"/>
    </row>
    <row r="935" spans="22:22" ht="15.75" customHeight="1">
      <c r="V935" s="67"/>
    </row>
    <row r="936" spans="22:22" ht="15.75" customHeight="1">
      <c r="V936" s="67"/>
    </row>
    <row r="937" spans="22:22" ht="15.75" customHeight="1">
      <c r="V937" s="67"/>
    </row>
    <row r="938" spans="22:22" ht="15.75" customHeight="1">
      <c r="V938" s="67"/>
    </row>
    <row r="939" spans="22:22" ht="15.75" customHeight="1">
      <c r="V939" s="67"/>
    </row>
    <row r="940" spans="22:22" ht="15.75" customHeight="1">
      <c r="V940" s="67"/>
    </row>
    <row r="941" spans="22:22" ht="15.75" customHeight="1">
      <c r="V941" s="67"/>
    </row>
    <row r="942" spans="22:22" ht="15.75" customHeight="1">
      <c r="V942" s="67"/>
    </row>
    <row r="943" spans="22:22" ht="15.75" customHeight="1">
      <c r="V943" s="67"/>
    </row>
    <row r="944" spans="22:22" ht="15.75" customHeight="1">
      <c r="V944" s="67"/>
    </row>
    <row r="945" spans="22:22" ht="15.75" customHeight="1">
      <c r="V945" s="67"/>
    </row>
    <row r="946" spans="22:22" ht="15.75" customHeight="1">
      <c r="V946" s="67"/>
    </row>
    <row r="947" spans="22:22" ht="15.75" customHeight="1">
      <c r="V947" s="67"/>
    </row>
    <row r="948" spans="22:22" ht="15.75" customHeight="1">
      <c r="V948" s="67"/>
    </row>
    <row r="949" spans="22:22" ht="15.75" customHeight="1">
      <c r="V949" s="67"/>
    </row>
    <row r="950" spans="22:22" ht="15.75" customHeight="1">
      <c r="V950" s="67"/>
    </row>
    <row r="951" spans="22:22" ht="15.75" customHeight="1">
      <c r="V951" s="67"/>
    </row>
    <row r="952" spans="22:22" ht="15.75" customHeight="1">
      <c r="V952" s="67"/>
    </row>
    <row r="953" spans="22:22" ht="15.75" customHeight="1">
      <c r="V953" s="67"/>
    </row>
    <row r="954" spans="22:22" ht="15.75" customHeight="1">
      <c r="V954" s="67"/>
    </row>
    <row r="955" spans="22:22" ht="15.75" customHeight="1">
      <c r="V955" s="67"/>
    </row>
    <row r="956" spans="22:22" ht="15.75" customHeight="1">
      <c r="V956" s="67"/>
    </row>
    <row r="957" spans="22:22" ht="15.75" customHeight="1">
      <c r="V957" s="67"/>
    </row>
    <row r="958" spans="22:22" ht="15.75" customHeight="1">
      <c r="V958" s="67"/>
    </row>
    <row r="959" spans="22:22" ht="15.75" customHeight="1">
      <c r="V959" s="67"/>
    </row>
    <row r="960" spans="22:22" ht="15.75" customHeight="1">
      <c r="V960" s="67"/>
    </row>
    <row r="961" spans="22:22" ht="15.75" customHeight="1">
      <c r="V961" s="67"/>
    </row>
    <row r="962" spans="22:22" ht="15.75" customHeight="1">
      <c r="V962" s="67"/>
    </row>
    <row r="963" spans="22:22" ht="15.75" customHeight="1">
      <c r="V963" s="67"/>
    </row>
    <row r="964" spans="22:22" ht="15.75" customHeight="1">
      <c r="V964" s="67"/>
    </row>
    <row r="965" spans="22:22" ht="15.75" customHeight="1">
      <c r="V965" s="67"/>
    </row>
    <row r="966" spans="22:22" ht="15.75" customHeight="1">
      <c r="V966" s="67"/>
    </row>
    <row r="967" spans="22:22" ht="15.75" customHeight="1">
      <c r="V967" s="67"/>
    </row>
    <row r="968" spans="22:22" ht="15.75" customHeight="1">
      <c r="V968" s="67"/>
    </row>
    <row r="969" spans="22:22" ht="15.75" customHeight="1">
      <c r="V969" s="67"/>
    </row>
    <row r="970" spans="22:22" ht="15.75" customHeight="1">
      <c r="V970" s="67"/>
    </row>
    <row r="971" spans="22:22" ht="15.75" customHeight="1">
      <c r="V971" s="67"/>
    </row>
    <row r="972" spans="22:22" ht="15.75" customHeight="1">
      <c r="V972" s="67"/>
    </row>
    <row r="973" spans="22:22" ht="15.75" customHeight="1">
      <c r="V973" s="67"/>
    </row>
    <row r="974" spans="22:22" ht="15.75" customHeight="1">
      <c r="V974" s="67"/>
    </row>
    <row r="975" spans="22:22" ht="15.75" customHeight="1">
      <c r="V975" s="67"/>
    </row>
    <row r="976" spans="22:22" ht="15.75" customHeight="1">
      <c r="V976" s="67"/>
    </row>
    <row r="977" spans="22:22" ht="15.75" customHeight="1">
      <c r="V977" s="67"/>
    </row>
    <row r="978" spans="22:22" ht="15.75" customHeight="1">
      <c r="V978" s="67"/>
    </row>
    <row r="979" spans="22:22" ht="15.75" customHeight="1">
      <c r="V979" s="67"/>
    </row>
    <row r="980" spans="22:22" ht="15.75" customHeight="1">
      <c r="V980" s="67"/>
    </row>
    <row r="981" spans="22:22" ht="15.75" customHeight="1">
      <c r="V981" s="67"/>
    </row>
    <row r="982" spans="22:22" ht="15.75" customHeight="1">
      <c r="V982" s="67"/>
    </row>
    <row r="983" spans="22:22" ht="15.75" customHeight="1">
      <c r="V983" s="67"/>
    </row>
    <row r="984" spans="22:22" ht="15.75" customHeight="1">
      <c r="V984" s="67"/>
    </row>
    <row r="985" spans="22:22" ht="15.75" customHeight="1">
      <c r="V985" s="67"/>
    </row>
    <row r="986" spans="22:22" ht="15.75" customHeight="1">
      <c r="V986" s="67"/>
    </row>
    <row r="987" spans="22:22" ht="15.75" customHeight="1">
      <c r="V987" s="67"/>
    </row>
    <row r="988" spans="22:22" ht="15.75" customHeight="1">
      <c r="V988" s="67"/>
    </row>
    <row r="989" spans="22:22" ht="15.75" customHeight="1">
      <c r="V989" s="67"/>
    </row>
    <row r="990" spans="22:22" ht="15.75" customHeight="1">
      <c r="V990" s="67"/>
    </row>
  </sheetData>
  <mergeCells count="228">
    <mergeCell ref="Y9:AA10"/>
    <mergeCell ref="W9:W10"/>
    <mergeCell ref="Y7:AA8"/>
    <mergeCell ref="W7:W8"/>
    <mergeCell ref="AH4:AJ4"/>
    <mergeCell ref="AI3:AJ3"/>
    <mergeCell ref="AI2:AJ2"/>
    <mergeCell ref="AI1:AJ1"/>
    <mergeCell ref="AB5:AD6"/>
    <mergeCell ref="AE5:AG6"/>
    <mergeCell ref="Y5:AA6"/>
    <mergeCell ref="W5:W6"/>
    <mergeCell ref="AE4:AG4"/>
    <mergeCell ref="W2:AH3"/>
    <mergeCell ref="Y4:AA4"/>
    <mergeCell ref="AB4:AD4"/>
    <mergeCell ref="AH9:AJ10"/>
    <mergeCell ref="AE9:AG10"/>
    <mergeCell ref="E5:E6"/>
    <mergeCell ref="E7:E8"/>
    <mergeCell ref="D7:D8"/>
    <mergeCell ref="A1:C3"/>
    <mergeCell ref="AH5:AJ6"/>
    <mergeCell ref="D1:AH1"/>
    <mergeCell ref="F5:F6"/>
    <mergeCell ref="H5:H6"/>
    <mergeCell ref="G5:G6"/>
    <mergeCell ref="F7:F8"/>
    <mergeCell ref="H4:I4"/>
    <mergeCell ref="H7:H8"/>
    <mergeCell ref="G7:G8"/>
    <mergeCell ref="I2:T3"/>
    <mergeCell ref="D2:H3"/>
    <mergeCell ref="AH7:AJ8"/>
    <mergeCell ref="D5:D6"/>
    <mergeCell ref="AE7:AG8"/>
    <mergeCell ref="A47:A53"/>
    <mergeCell ref="A35:A43"/>
    <mergeCell ref="B50:B51"/>
    <mergeCell ref="D33:D34"/>
    <mergeCell ref="E33:E34"/>
    <mergeCell ref="H34:I34"/>
    <mergeCell ref="H33:I33"/>
    <mergeCell ref="H32:I32"/>
    <mergeCell ref="A44:B46"/>
    <mergeCell ref="A32:B34"/>
    <mergeCell ref="B48:B49"/>
    <mergeCell ref="B36:B37"/>
    <mergeCell ref="C48:G49"/>
    <mergeCell ref="C50:G51"/>
    <mergeCell ref="B52:G53"/>
    <mergeCell ref="W42:W43"/>
    <mergeCell ref="G45:G46"/>
    <mergeCell ref="H42:H43"/>
    <mergeCell ref="Y33:AA34"/>
    <mergeCell ref="Y32:AA32"/>
    <mergeCell ref="E45:E46"/>
    <mergeCell ref="F45:F46"/>
    <mergeCell ref="B42:G43"/>
    <mergeCell ref="H45:I45"/>
    <mergeCell ref="H44:I44"/>
    <mergeCell ref="H36:H37"/>
    <mergeCell ref="C36:G37"/>
    <mergeCell ref="F33:F34"/>
    <mergeCell ref="B38:B39"/>
    <mergeCell ref="C38:G39"/>
    <mergeCell ref="W48:W49"/>
    <mergeCell ref="H48:H49"/>
    <mergeCell ref="Y50:AA51"/>
    <mergeCell ref="Y48:AA49"/>
    <mergeCell ref="Y40:AA41"/>
    <mergeCell ref="Y38:AA39"/>
    <mergeCell ref="Y36:AA37"/>
    <mergeCell ref="Y52:AA53"/>
    <mergeCell ref="Y42:AA43"/>
    <mergeCell ref="W52:W53"/>
    <mergeCell ref="W50:W51"/>
    <mergeCell ref="H52:H53"/>
    <mergeCell ref="H50:H51"/>
    <mergeCell ref="B47:AJ47"/>
    <mergeCell ref="AE52:AG53"/>
    <mergeCell ref="AE50:AG51"/>
    <mergeCell ref="AB48:AD49"/>
    <mergeCell ref="AB50:AD51"/>
    <mergeCell ref="AB52:AD53"/>
    <mergeCell ref="AH50:AJ51"/>
    <mergeCell ref="AH48:AJ49"/>
    <mergeCell ref="AH52:AJ53"/>
    <mergeCell ref="AE48:AG49"/>
    <mergeCell ref="W40:W41"/>
    <mergeCell ref="A19:A31"/>
    <mergeCell ref="A4:B18"/>
    <mergeCell ref="C5:C18"/>
    <mergeCell ref="H40:H41"/>
    <mergeCell ref="H38:H39"/>
    <mergeCell ref="H17:H18"/>
    <mergeCell ref="H15:H16"/>
    <mergeCell ref="G17:G18"/>
    <mergeCell ref="F15:F16"/>
    <mergeCell ref="G11:G12"/>
    <mergeCell ref="H9:H10"/>
    <mergeCell ref="G9:G10"/>
    <mergeCell ref="D9:D10"/>
    <mergeCell ref="F9:F10"/>
    <mergeCell ref="E9:E10"/>
    <mergeCell ref="H11:H12"/>
    <mergeCell ref="B26:B27"/>
    <mergeCell ref="B28:B29"/>
    <mergeCell ref="B22:B23"/>
    <mergeCell ref="B20:B21"/>
    <mergeCell ref="B40:B41"/>
    <mergeCell ref="C33:C34"/>
    <mergeCell ref="G33:G34"/>
    <mergeCell ref="C40:G41"/>
    <mergeCell ref="AE11:AG12"/>
    <mergeCell ref="AB9:AD10"/>
    <mergeCell ref="AB11:AD12"/>
    <mergeCell ref="AB7:AD8"/>
    <mergeCell ref="AB15:AD16"/>
    <mergeCell ref="AB20:AD21"/>
    <mergeCell ref="AB17:AD18"/>
    <mergeCell ref="AE17:AG18"/>
    <mergeCell ref="AE20:AG21"/>
    <mergeCell ref="AE45:AG46"/>
    <mergeCell ref="AH45:AJ46"/>
    <mergeCell ref="H46:I46"/>
    <mergeCell ref="AB45:AD46"/>
    <mergeCell ref="B35:AJ35"/>
    <mergeCell ref="W38:W39"/>
    <mergeCell ref="H13:H14"/>
    <mergeCell ref="Y44:AA44"/>
    <mergeCell ref="Y45:AA46"/>
    <mergeCell ref="H20:H21"/>
    <mergeCell ref="H28:H29"/>
    <mergeCell ref="H26:H27"/>
    <mergeCell ref="H22:H23"/>
    <mergeCell ref="H30:H31"/>
    <mergeCell ref="B24:B25"/>
    <mergeCell ref="C28:G29"/>
    <mergeCell ref="C26:G27"/>
    <mergeCell ref="B30:G31"/>
    <mergeCell ref="W45:W46"/>
    <mergeCell ref="W36:W37"/>
    <mergeCell ref="C45:C46"/>
    <mergeCell ref="D45:D46"/>
    <mergeCell ref="AE32:AG32"/>
    <mergeCell ref="AH32:AJ32"/>
    <mergeCell ref="AH11:AJ12"/>
    <mergeCell ref="AH13:AJ14"/>
    <mergeCell ref="AB42:AD43"/>
    <mergeCell ref="AB28:AD29"/>
    <mergeCell ref="AE26:AG27"/>
    <mergeCell ref="AE22:AG23"/>
    <mergeCell ref="AB44:AD44"/>
    <mergeCell ref="AB22:AD23"/>
    <mergeCell ref="AE30:AG31"/>
    <mergeCell ref="AH30:AJ31"/>
    <mergeCell ref="AH36:AJ37"/>
    <mergeCell ref="AH28:AJ29"/>
    <mergeCell ref="AE36:AG37"/>
    <mergeCell ref="AB36:AD37"/>
    <mergeCell ref="AB32:AD32"/>
    <mergeCell ref="AB30:AD31"/>
    <mergeCell ref="AH44:AJ44"/>
    <mergeCell ref="AE44:AG44"/>
    <mergeCell ref="AH17:AJ18"/>
    <mergeCell ref="AH20:AJ21"/>
    <mergeCell ref="AE15:AG16"/>
    <mergeCell ref="AH15:AJ16"/>
    <mergeCell ref="AE13:AG14"/>
    <mergeCell ref="AB13:AD14"/>
    <mergeCell ref="W33:W34"/>
    <mergeCell ref="D11:D12"/>
    <mergeCell ref="D13:D14"/>
    <mergeCell ref="D15:D16"/>
    <mergeCell ref="F17:F18"/>
    <mergeCell ref="E17:E18"/>
    <mergeCell ref="D17:D18"/>
    <mergeCell ref="F11:F12"/>
    <mergeCell ref="F13:F14"/>
    <mergeCell ref="E13:E14"/>
    <mergeCell ref="E15:E16"/>
    <mergeCell ref="W15:W16"/>
    <mergeCell ref="W13:W14"/>
    <mergeCell ref="C24:G25"/>
    <mergeCell ref="H24:H25"/>
    <mergeCell ref="B19:AJ19"/>
    <mergeCell ref="Y20:AA21"/>
    <mergeCell ref="Y24:AA25"/>
    <mergeCell ref="Y26:AA27"/>
    <mergeCell ref="AH24:AJ25"/>
    <mergeCell ref="C20:G21"/>
    <mergeCell ref="C22:G23"/>
    <mergeCell ref="AH26:AJ27"/>
    <mergeCell ref="G15:G16"/>
    <mergeCell ref="AH22:AJ23"/>
    <mergeCell ref="AB26:AD27"/>
    <mergeCell ref="AE28:AG29"/>
    <mergeCell ref="AH42:AJ43"/>
    <mergeCell ref="AH40:AJ41"/>
    <mergeCell ref="AH38:AJ39"/>
    <mergeCell ref="AE38:AG39"/>
    <mergeCell ref="AB38:AD39"/>
    <mergeCell ref="AB40:AD41"/>
    <mergeCell ref="AE42:AG43"/>
    <mergeCell ref="AE40:AG41"/>
    <mergeCell ref="AB24:AD25"/>
    <mergeCell ref="AE24:AG25"/>
    <mergeCell ref="AB33:AD34"/>
    <mergeCell ref="AH33:AJ34"/>
    <mergeCell ref="AE33:AG34"/>
    <mergeCell ref="W30:W31"/>
    <mergeCell ref="W24:W25"/>
    <mergeCell ref="W26:W27"/>
    <mergeCell ref="Y22:AA23"/>
    <mergeCell ref="Y11:AA12"/>
    <mergeCell ref="Y13:AA14"/>
    <mergeCell ref="W11:W12"/>
    <mergeCell ref="W17:W18"/>
    <mergeCell ref="E11:E12"/>
    <mergeCell ref="Y28:AA29"/>
    <mergeCell ref="Y30:AA31"/>
    <mergeCell ref="W22:W23"/>
    <mergeCell ref="W20:W21"/>
    <mergeCell ref="W28:W29"/>
    <mergeCell ref="G13:G14"/>
    <mergeCell ref="Y15:AA16"/>
    <mergeCell ref="Y17:AA18"/>
  </mergeCells>
  <pageMargins left="0.91831683168316836" right="0.25" top="0.75" bottom="0.75" header="0" footer="0"/>
  <pageSetup paperSize="5" scale="70"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sheetPr>
  <dimension ref="A1:AS1000"/>
  <sheetViews>
    <sheetView workbookViewId="0">
      <selection activeCell="B4" sqref="B4"/>
    </sheetView>
  </sheetViews>
  <sheetFormatPr baseColWidth="10" defaultColWidth="14.42578125" defaultRowHeight="15" customHeight="1"/>
  <cols>
    <col min="1" max="1" width="15" customWidth="1"/>
    <col min="2" max="2" width="8.28515625" customWidth="1"/>
    <col min="3" max="3" width="20.42578125" customWidth="1"/>
    <col min="4" max="4" width="9.85546875" customWidth="1"/>
    <col min="5" max="5" width="8" customWidth="1"/>
    <col min="6" max="6" width="24" customWidth="1"/>
    <col min="7" max="7" width="11.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6.5703125" customWidth="1"/>
    <col min="28" max="30" width="24.5703125" customWidth="1"/>
    <col min="31" max="31" width="18.5703125" customWidth="1"/>
    <col min="32" max="32" width="14.42578125" customWidth="1"/>
    <col min="33" max="33" width="19.85546875" customWidth="1"/>
    <col min="34"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c r="AK1" s="247"/>
      <c r="AL1" s="247"/>
      <c r="AM1" s="247"/>
      <c r="AN1" s="247"/>
      <c r="AO1" s="247"/>
      <c r="AP1" s="247"/>
      <c r="AQ1" s="247"/>
      <c r="AR1" s="247"/>
      <c r="AS1" s="247"/>
    </row>
    <row r="2" spans="1:45">
      <c r="A2" s="1733"/>
      <c r="B2" s="1547"/>
      <c r="C2" s="1548"/>
      <c r="D2" s="1980" t="s">
        <v>23</v>
      </c>
      <c r="E2" s="1577"/>
      <c r="F2" s="1577"/>
      <c r="G2" s="1577"/>
      <c r="H2" s="1578"/>
      <c r="I2" s="1982" t="s">
        <v>2284</v>
      </c>
      <c r="J2" s="1577"/>
      <c r="K2" s="1577"/>
      <c r="L2" s="1577"/>
      <c r="M2" s="1577"/>
      <c r="N2" s="1577"/>
      <c r="O2" s="1577"/>
      <c r="P2" s="1577"/>
      <c r="Q2" s="1577"/>
      <c r="R2" s="1577"/>
      <c r="S2" s="1577"/>
      <c r="T2" s="1577"/>
      <c r="U2" s="248" t="s">
        <v>47</v>
      </c>
      <c r="V2" s="590">
        <f t="shared" ref="V2:V3" si="0">+X5+X26+X46</f>
        <v>1</v>
      </c>
      <c r="W2" s="2186"/>
      <c r="X2" s="1577"/>
      <c r="Y2" s="1577"/>
      <c r="Z2" s="1577"/>
      <c r="AA2" s="1577"/>
      <c r="AB2" s="1577"/>
      <c r="AC2" s="1577"/>
      <c r="AD2" s="1577"/>
      <c r="AE2" s="1577"/>
      <c r="AF2" s="1577"/>
      <c r="AG2" s="1577"/>
      <c r="AH2" s="1578"/>
      <c r="AI2" s="1975" t="s">
        <v>18</v>
      </c>
      <c r="AJ2" s="1751"/>
      <c r="AK2" s="247"/>
      <c r="AL2" s="247"/>
      <c r="AM2" s="247"/>
      <c r="AN2" s="247"/>
      <c r="AO2" s="247"/>
      <c r="AP2" s="247"/>
      <c r="AQ2" s="247"/>
      <c r="AR2" s="247"/>
      <c r="AS2" s="247"/>
    </row>
    <row r="3" spans="1:45" ht="12.75" customHeight="1">
      <c r="A3" s="1549"/>
      <c r="B3" s="1550"/>
      <c r="C3" s="1551"/>
      <c r="D3" s="1537"/>
      <c r="E3" s="1550"/>
      <c r="F3" s="1550"/>
      <c r="G3" s="1550"/>
      <c r="H3" s="1551"/>
      <c r="I3" s="1537"/>
      <c r="J3" s="1550"/>
      <c r="K3" s="1550"/>
      <c r="L3" s="1550"/>
      <c r="M3" s="1550"/>
      <c r="N3" s="1550"/>
      <c r="O3" s="1550"/>
      <c r="P3" s="1550"/>
      <c r="Q3" s="1550"/>
      <c r="R3" s="1550"/>
      <c r="S3" s="1550"/>
      <c r="T3" s="1550"/>
      <c r="U3" s="252" t="s">
        <v>48</v>
      </c>
      <c r="V3" s="591">
        <f t="shared" si="0"/>
        <v>0.65960000000000008</v>
      </c>
      <c r="W3" s="1537"/>
      <c r="X3" s="1550"/>
      <c r="Y3" s="1550"/>
      <c r="Z3" s="1550"/>
      <c r="AA3" s="1550"/>
      <c r="AB3" s="1550"/>
      <c r="AC3" s="1550"/>
      <c r="AD3" s="1550"/>
      <c r="AE3" s="1550"/>
      <c r="AF3" s="1550"/>
      <c r="AG3" s="1550"/>
      <c r="AH3" s="1551"/>
      <c r="AI3" s="1976">
        <v>43120</v>
      </c>
      <c r="AJ3" s="1977"/>
      <c r="AK3" s="247"/>
      <c r="AL3" s="247"/>
      <c r="AM3" s="247"/>
      <c r="AN3" s="247"/>
      <c r="AO3" s="247"/>
      <c r="AP3" s="247"/>
      <c r="AQ3" s="247"/>
      <c r="AR3" s="247"/>
      <c r="AS3" s="247"/>
    </row>
    <row r="4" spans="1:45" ht="24.75" customHeight="1">
      <c r="A4" s="2178" t="s">
        <v>106</v>
      </c>
      <c r="B4" s="1756"/>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c r="AK4" s="264"/>
      <c r="AL4" s="264"/>
      <c r="AM4" s="264"/>
      <c r="AN4" s="264"/>
      <c r="AO4" s="264"/>
      <c r="AP4" s="264"/>
      <c r="AQ4" s="264"/>
      <c r="AR4" s="264"/>
      <c r="AS4" s="264"/>
    </row>
    <row r="5" spans="1:45" ht="76.5" customHeight="1">
      <c r="A5" s="2177" t="s">
        <v>2287</v>
      </c>
      <c r="B5" s="1548"/>
      <c r="C5" s="1932" t="s">
        <v>2288</v>
      </c>
      <c r="D5" s="1932" t="s">
        <v>252</v>
      </c>
      <c r="E5" s="1943">
        <v>1</v>
      </c>
      <c r="F5" s="1932" t="s">
        <v>2290</v>
      </c>
      <c r="G5" s="1932" t="s">
        <v>254</v>
      </c>
      <c r="H5" s="2081" t="s">
        <v>47</v>
      </c>
      <c r="I5" s="2028"/>
      <c r="J5" s="528">
        <f t="shared" ref="J5:U5" si="1">J23</f>
        <v>0.10250000000000001</v>
      </c>
      <c r="K5" s="528">
        <f t="shared" si="1"/>
        <v>0.10250000000000001</v>
      </c>
      <c r="L5" s="528">
        <f t="shared" si="1"/>
        <v>0.1</v>
      </c>
      <c r="M5" s="528">
        <f t="shared" si="1"/>
        <v>0.18000000000000005</v>
      </c>
      <c r="N5" s="528">
        <f t="shared" si="1"/>
        <v>0.10500000000000001</v>
      </c>
      <c r="O5" s="528">
        <f t="shared" si="1"/>
        <v>0.18500000000000005</v>
      </c>
      <c r="P5" s="528">
        <f t="shared" si="1"/>
        <v>1.7000000000000001E-2</v>
      </c>
      <c r="Q5" s="528">
        <f t="shared" si="1"/>
        <v>2.7000000000000007E-2</v>
      </c>
      <c r="R5" s="528">
        <f t="shared" si="1"/>
        <v>6.0000000000000012E-2</v>
      </c>
      <c r="S5" s="528">
        <f t="shared" si="1"/>
        <v>5.5000000000000007E-2</v>
      </c>
      <c r="T5" s="528">
        <f t="shared" si="1"/>
        <v>3.85E-2</v>
      </c>
      <c r="U5" s="528">
        <f t="shared" si="1"/>
        <v>2.7500000000000004E-2</v>
      </c>
      <c r="V5" s="524">
        <f t="shared" ref="V5:V6" si="2">SUM(J5:U5)</f>
        <v>1.0000000000000002</v>
      </c>
      <c r="W5" s="1964">
        <v>0.4</v>
      </c>
      <c r="X5" s="524">
        <f>+(V5/V5)*W5</f>
        <v>0.4</v>
      </c>
      <c r="Y5" s="2024" t="s">
        <v>2293</v>
      </c>
      <c r="Z5" s="1577"/>
      <c r="AA5" s="1578"/>
      <c r="AB5" s="1956" t="s">
        <v>2294</v>
      </c>
      <c r="AC5" s="1577"/>
      <c r="AD5" s="1578"/>
      <c r="AE5" s="1956"/>
      <c r="AF5" s="1577"/>
      <c r="AG5" s="1578"/>
      <c r="AH5" s="1956"/>
      <c r="AI5" s="1577"/>
      <c r="AJ5" s="1578"/>
      <c r="AK5" s="264"/>
      <c r="AL5" s="264"/>
      <c r="AM5" s="264"/>
      <c r="AN5" s="264"/>
      <c r="AO5" s="264"/>
      <c r="AP5" s="264"/>
      <c r="AQ5" s="264"/>
      <c r="AR5" s="264"/>
      <c r="AS5" s="264"/>
    </row>
    <row r="6" spans="1:45" ht="27" customHeight="1">
      <c r="A6" s="1968"/>
      <c r="B6" s="1580"/>
      <c r="C6" s="1558"/>
      <c r="D6" s="1558"/>
      <c r="E6" s="1558"/>
      <c r="F6" s="1558"/>
      <c r="G6" s="1558"/>
      <c r="H6" s="2080" t="s">
        <v>78</v>
      </c>
      <c r="I6" s="2026"/>
      <c r="J6" s="532">
        <f t="shared" ref="J6:U6" si="3">J24</f>
        <v>0.10250000000000001</v>
      </c>
      <c r="K6" s="532">
        <f t="shared" si="3"/>
        <v>0.10250000000000001</v>
      </c>
      <c r="L6" s="532">
        <f t="shared" si="3"/>
        <v>0.1</v>
      </c>
      <c r="M6" s="532">
        <f t="shared" si="3"/>
        <v>9.0000000000000024E-2</v>
      </c>
      <c r="N6" s="532">
        <f t="shared" si="3"/>
        <v>4.0000000000000008E-2</v>
      </c>
      <c r="O6" s="532">
        <f t="shared" si="3"/>
        <v>4.0000000000000008E-2</v>
      </c>
      <c r="P6" s="532">
        <f t="shared" si="3"/>
        <v>5.000000000000001E-3</v>
      </c>
      <c r="Q6" s="532">
        <f t="shared" si="3"/>
        <v>2.5000000000000005E-2</v>
      </c>
      <c r="R6" s="532">
        <f t="shared" si="3"/>
        <v>6.4000000000000015E-2</v>
      </c>
      <c r="S6" s="532">
        <f t="shared" si="3"/>
        <v>0</v>
      </c>
      <c r="T6" s="532">
        <f t="shared" si="3"/>
        <v>0</v>
      </c>
      <c r="U6" s="532">
        <f t="shared" si="3"/>
        <v>0</v>
      </c>
      <c r="V6" s="526">
        <f t="shared" si="2"/>
        <v>0.56900000000000017</v>
      </c>
      <c r="W6" s="1558"/>
      <c r="X6" s="524">
        <f>+V6/V5*W5</f>
        <v>0.22760000000000002</v>
      </c>
      <c r="Y6" s="1557"/>
      <c r="Z6" s="1579"/>
      <c r="AA6" s="1580"/>
      <c r="AB6" s="1557"/>
      <c r="AC6" s="1579"/>
      <c r="AD6" s="1580"/>
      <c r="AE6" s="1557"/>
      <c r="AF6" s="1579"/>
      <c r="AG6" s="1580"/>
      <c r="AH6" s="1557"/>
      <c r="AI6" s="1579"/>
      <c r="AJ6" s="1580"/>
      <c r="AK6" s="264"/>
      <c r="AL6" s="264"/>
      <c r="AM6" s="264"/>
      <c r="AN6" s="264"/>
      <c r="AO6" s="264"/>
      <c r="AP6" s="264"/>
      <c r="AQ6" s="264"/>
      <c r="AR6" s="264"/>
      <c r="AS6" s="264"/>
    </row>
    <row r="7" spans="1:45" ht="12.75" customHeight="1">
      <c r="A7" s="1966" t="s">
        <v>2299</v>
      </c>
      <c r="B7" s="2175" t="s">
        <v>34</v>
      </c>
      <c r="C7" s="1986"/>
      <c r="D7" s="1986"/>
      <c r="E7" s="1986"/>
      <c r="F7" s="1986"/>
      <c r="G7" s="1986"/>
      <c r="H7" s="1986"/>
      <c r="I7" s="1986"/>
      <c r="J7" s="1986"/>
      <c r="K7" s="1986"/>
      <c r="L7" s="1986"/>
      <c r="M7" s="1986"/>
      <c r="N7" s="1986"/>
      <c r="O7" s="1986"/>
      <c r="P7" s="1986"/>
      <c r="Q7" s="1986"/>
      <c r="R7" s="1986"/>
      <c r="S7" s="1986"/>
      <c r="T7" s="1986"/>
      <c r="U7" s="1986"/>
      <c r="V7" s="1986"/>
      <c r="W7" s="1986"/>
      <c r="X7" s="1987"/>
      <c r="Y7" s="2185"/>
      <c r="Z7" s="1577"/>
      <c r="AA7" s="1578"/>
      <c r="AB7" s="2185"/>
      <c r="AC7" s="1577"/>
      <c r="AD7" s="1578"/>
      <c r="AE7" s="2185"/>
      <c r="AF7" s="1577"/>
      <c r="AG7" s="1578"/>
      <c r="AH7" s="2185"/>
      <c r="AI7" s="1577"/>
      <c r="AJ7" s="1747"/>
      <c r="AK7" s="264"/>
      <c r="AL7" s="264"/>
      <c r="AM7" s="264"/>
      <c r="AN7" s="264"/>
      <c r="AO7" s="264"/>
      <c r="AP7" s="264"/>
      <c r="AQ7" s="264"/>
      <c r="AR7" s="264"/>
      <c r="AS7" s="264"/>
    </row>
    <row r="8" spans="1:45" ht="12.75" customHeight="1">
      <c r="A8" s="1539"/>
      <c r="B8" s="1557"/>
      <c r="C8" s="1579"/>
      <c r="D8" s="1579"/>
      <c r="E8" s="1579"/>
      <c r="F8" s="1579"/>
      <c r="G8" s="1579"/>
      <c r="H8" s="1579"/>
      <c r="I8" s="1579"/>
      <c r="J8" s="1579"/>
      <c r="K8" s="1579"/>
      <c r="L8" s="1579"/>
      <c r="M8" s="1579"/>
      <c r="N8" s="1579"/>
      <c r="O8" s="1579"/>
      <c r="P8" s="1579"/>
      <c r="Q8" s="1579"/>
      <c r="R8" s="1579"/>
      <c r="S8" s="1579"/>
      <c r="T8" s="1579"/>
      <c r="U8" s="1579"/>
      <c r="V8" s="1579"/>
      <c r="W8" s="1579"/>
      <c r="X8" s="1580"/>
      <c r="Y8" s="1557"/>
      <c r="Z8" s="1579"/>
      <c r="AA8" s="1580"/>
      <c r="AB8" s="1557"/>
      <c r="AC8" s="1579"/>
      <c r="AD8" s="1580"/>
      <c r="AE8" s="1557"/>
      <c r="AF8" s="1579"/>
      <c r="AG8" s="1580"/>
      <c r="AH8" s="1557"/>
      <c r="AI8" s="1579"/>
      <c r="AJ8" s="1923"/>
      <c r="AK8" s="264"/>
      <c r="AL8" s="264"/>
      <c r="AM8" s="264"/>
      <c r="AN8" s="264"/>
      <c r="AO8" s="264"/>
      <c r="AP8" s="264"/>
      <c r="AQ8" s="264"/>
      <c r="AR8" s="264"/>
      <c r="AS8" s="264"/>
    </row>
    <row r="9" spans="1:45" ht="33" customHeight="1">
      <c r="A9" s="1539"/>
      <c r="B9" s="1922">
        <v>1</v>
      </c>
      <c r="C9" s="1928" t="s">
        <v>2304</v>
      </c>
      <c r="D9" s="1577"/>
      <c r="E9" s="1577"/>
      <c r="F9" s="1577"/>
      <c r="G9" s="1578"/>
      <c r="H9" s="1926" t="s">
        <v>79</v>
      </c>
      <c r="I9" s="527" t="s">
        <v>47</v>
      </c>
      <c r="J9" s="528">
        <v>0.5</v>
      </c>
      <c r="K9" s="523">
        <v>0.5</v>
      </c>
      <c r="L9" s="523"/>
      <c r="M9" s="523"/>
      <c r="N9" s="523"/>
      <c r="O9" s="523"/>
      <c r="P9" s="523"/>
      <c r="Q9" s="523"/>
      <c r="R9" s="523"/>
      <c r="S9" s="523"/>
      <c r="T9" s="523"/>
      <c r="U9" s="523"/>
      <c r="V9" s="529">
        <f t="shared" ref="V9:V24" si="4">SUM(J9:U9)</f>
        <v>1</v>
      </c>
      <c r="W9" s="2029">
        <v>0.2</v>
      </c>
      <c r="X9" s="288">
        <f>V9*W9</f>
        <v>0.2</v>
      </c>
      <c r="Y9" s="2024" t="s">
        <v>2305</v>
      </c>
      <c r="Z9" s="1577"/>
      <c r="AA9" s="1578"/>
      <c r="AB9" s="2024" t="s">
        <v>2306</v>
      </c>
      <c r="AC9" s="1577"/>
      <c r="AD9" s="1578"/>
      <c r="AE9" s="2024" t="s">
        <v>2307</v>
      </c>
      <c r="AF9" s="1577"/>
      <c r="AG9" s="1578"/>
      <c r="AH9" s="1922"/>
      <c r="AI9" s="1577"/>
      <c r="AJ9" s="1747"/>
      <c r="AK9" s="264"/>
      <c r="AL9" s="264"/>
      <c r="AM9" s="264"/>
      <c r="AN9" s="264"/>
      <c r="AO9" s="264"/>
      <c r="AP9" s="264"/>
      <c r="AQ9" s="264"/>
      <c r="AR9" s="264"/>
      <c r="AS9" s="264"/>
    </row>
    <row r="10" spans="1:45" ht="33" customHeight="1">
      <c r="A10" s="1539"/>
      <c r="B10" s="1557"/>
      <c r="C10" s="1557"/>
      <c r="D10" s="1579"/>
      <c r="E10" s="1579"/>
      <c r="F10" s="1579"/>
      <c r="G10" s="1580"/>
      <c r="H10" s="1930"/>
      <c r="I10" s="531" t="s">
        <v>48</v>
      </c>
      <c r="J10" s="536">
        <v>0.5</v>
      </c>
      <c r="K10" s="533">
        <v>0.5</v>
      </c>
      <c r="L10" s="525"/>
      <c r="M10" s="525"/>
      <c r="N10" s="525"/>
      <c r="O10" s="525"/>
      <c r="P10" s="525"/>
      <c r="Q10" s="525"/>
      <c r="R10" s="525"/>
      <c r="S10" s="525"/>
      <c r="T10" s="525"/>
      <c r="U10" s="525"/>
      <c r="V10" s="534">
        <f t="shared" si="4"/>
        <v>1</v>
      </c>
      <c r="W10" s="2030"/>
      <c r="X10" s="296">
        <f>+V10*W9</f>
        <v>0.2</v>
      </c>
      <c r="Y10" s="1557"/>
      <c r="Z10" s="1579"/>
      <c r="AA10" s="1580"/>
      <c r="AB10" s="1557"/>
      <c r="AC10" s="1579"/>
      <c r="AD10" s="1580"/>
      <c r="AE10" s="1557"/>
      <c r="AF10" s="1579"/>
      <c r="AG10" s="1580"/>
      <c r="AH10" s="1557"/>
      <c r="AI10" s="1579"/>
      <c r="AJ10" s="1923"/>
      <c r="AK10" s="264"/>
      <c r="AL10" s="264"/>
      <c r="AM10" s="264"/>
      <c r="AN10" s="264"/>
      <c r="AO10" s="264"/>
      <c r="AP10" s="264"/>
      <c r="AQ10" s="264"/>
      <c r="AR10" s="264"/>
      <c r="AS10" s="264"/>
    </row>
    <row r="11" spans="1:45" ht="42" customHeight="1">
      <c r="A11" s="1539"/>
      <c r="B11" s="1922">
        <v>2</v>
      </c>
      <c r="C11" s="1928" t="s">
        <v>2308</v>
      </c>
      <c r="D11" s="1577"/>
      <c r="E11" s="1577"/>
      <c r="F11" s="1577"/>
      <c r="G11" s="1578"/>
      <c r="H11" s="1926" t="s">
        <v>79</v>
      </c>
      <c r="I11" s="527" t="s">
        <v>47</v>
      </c>
      <c r="J11" s="528"/>
      <c r="K11" s="523"/>
      <c r="L11" s="523">
        <v>0.5</v>
      </c>
      <c r="M11" s="523">
        <v>0.5</v>
      </c>
      <c r="N11" s="523"/>
      <c r="O11" s="523"/>
      <c r="P11" s="523"/>
      <c r="Q11" s="523"/>
      <c r="R11" s="523"/>
      <c r="S11" s="523"/>
      <c r="T11" s="523"/>
      <c r="U11" s="523"/>
      <c r="V11" s="529">
        <f t="shared" si="4"/>
        <v>1</v>
      </c>
      <c r="W11" s="2029">
        <v>0.15</v>
      </c>
      <c r="X11" s="288">
        <f>V11*W11</f>
        <v>0.15</v>
      </c>
      <c r="Y11" s="2024" t="s">
        <v>2309</v>
      </c>
      <c r="Z11" s="1577"/>
      <c r="AA11" s="1578"/>
      <c r="AB11" s="2024" t="s">
        <v>2310</v>
      </c>
      <c r="AC11" s="1577"/>
      <c r="AD11" s="1578"/>
      <c r="AE11" s="2024" t="s">
        <v>2311</v>
      </c>
      <c r="AF11" s="1577"/>
      <c r="AG11" s="1578"/>
      <c r="AH11" s="1922"/>
      <c r="AI11" s="1577"/>
      <c r="AJ11" s="1747"/>
      <c r="AK11" s="264"/>
      <c r="AL11" s="264"/>
      <c r="AM11" s="264"/>
      <c r="AN11" s="264"/>
      <c r="AO11" s="264"/>
      <c r="AP11" s="264"/>
      <c r="AQ11" s="264"/>
      <c r="AR11" s="264"/>
      <c r="AS11" s="264"/>
    </row>
    <row r="12" spans="1:45" ht="21.75" customHeight="1">
      <c r="A12" s="1539"/>
      <c r="B12" s="1557"/>
      <c r="C12" s="1557"/>
      <c r="D12" s="1579"/>
      <c r="E12" s="1579"/>
      <c r="F12" s="1579"/>
      <c r="G12" s="1580"/>
      <c r="H12" s="1930"/>
      <c r="I12" s="531" t="s">
        <v>48</v>
      </c>
      <c r="J12" s="532"/>
      <c r="K12" s="525"/>
      <c r="L12" s="533">
        <v>0.5</v>
      </c>
      <c r="M12" s="533">
        <v>0.2</v>
      </c>
      <c r="N12" s="525"/>
      <c r="O12" s="525"/>
      <c r="P12" s="525"/>
      <c r="Q12" s="525"/>
      <c r="R12" s="533">
        <v>0.3</v>
      </c>
      <c r="S12" s="533"/>
      <c r="T12" s="525"/>
      <c r="U12" s="525"/>
      <c r="V12" s="534">
        <f t="shared" si="4"/>
        <v>1</v>
      </c>
      <c r="W12" s="2030"/>
      <c r="X12" s="296">
        <f>+V12*W11</f>
        <v>0.15</v>
      </c>
      <c r="Y12" s="1557"/>
      <c r="Z12" s="1579"/>
      <c r="AA12" s="1580"/>
      <c r="AB12" s="1557"/>
      <c r="AC12" s="1579"/>
      <c r="AD12" s="1580"/>
      <c r="AE12" s="1557"/>
      <c r="AF12" s="1579"/>
      <c r="AG12" s="1580"/>
      <c r="AH12" s="1557"/>
      <c r="AI12" s="1579"/>
      <c r="AJ12" s="1923"/>
      <c r="AK12" s="264"/>
      <c r="AL12" s="264"/>
      <c r="AM12" s="264"/>
      <c r="AN12" s="264"/>
      <c r="AO12" s="264"/>
      <c r="AP12" s="264"/>
      <c r="AQ12" s="264"/>
      <c r="AR12" s="264"/>
      <c r="AS12" s="264"/>
    </row>
    <row r="13" spans="1:45" ht="21.75" customHeight="1">
      <c r="A13" s="1539"/>
      <c r="B13" s="1922">
        <v>3</v>
      </c>
      <c r="C13" s="1928" t="s">
        <v>2312</v>
      </c>
      <c r="D13" s="1577"/>
      <c r="E13" s="1577"/>
      <c r="F13" s="1577"/>
      <c r="G13" s="1578"/>
      <c r="H13" s="1926" t="s">
        <v>79</v>
      </c>
      <c r="I13" s="527" t="s">
        <v>47</v>
      </c>
      <c r="J13" s="528"/>
      <c r="K13" s="523"/>
      <c r="L13" s="523"/>
      <c r="M13" s="523">
        <v>0.3</v>
      </c>
      <c r="N13" s="523">
        <v>0.3</v>
      </c>
      <c r="O13" s="523">
        <v>0.4</v>
      </c>
      <c r="P13" s="523"/>
      <c r="Q13" s="523"/>
      <c r="R13" s="523"/>
      <c r="S13" s="523"/>
      <c r="T13" s="523"/>
      <c r="U13" s="523"/>
      <c r="V13" s="529">
        <f t="shared" si="4"/>
        <v>1</v>
      </c>
      <c r="W13" s="2029">
        <v>0.2</v>
      </c>
      <c r="X13" s="288">
        <f>V13*W13</f>
        <v>0.2</v>
      </c>
      <c r="Y13" s="2024" t="s">
        <v>2313</v>
      </c>
      <c r="Z13" s="1577"/>
      <c r="AA13" s="1578"/>
      <c r="AB13" s="2024" t="s">
        <v>2314</v>
      </c>
      <c r="AC13" s="1577"/>
      <c r="AD13" s="1578"/>
      <c r="AE13" s="2024" t="s">
        <v>2315</v>
      </c>
      <c r="AF13" s="1577"/>
      <c r="AG13" s="1578"/>
      <c r="AH13" s="1922"/>
      <c r="AI13" s="1577"/>
      <c r="AJ13" s="1747"/>
      <c r="AK13" s="264"/>
      <c r="AL13" s="264"/>
      <c r="AM13" s="264"/>
      <c r="AN13" s="264"/>
      <c r="AO13" s="264"/>
      <c r="AP13" s="264"/>
      <c r="AQ13" s="264"/>
      <c r="AR13" s="264"/>
      <c r="AS13" s="264"/>
    </row>
    <row r="14" spans="1:45" ht="21.75" customHeight="1">
      <c r="A14" s="1539"/>
      <c r="B14" s="1557"/>
      <c r="C14" s="1557"/>
      <c r="D14" s="1579"/>
      <c r="E14" s="1579"/>
      <c r="F14" s="1579"/>
      <c r="G14" s="1580"/>
      <c r="H14" s="1930"/>
      <c r="I14" s="531" t="s">
        <v>48</v>
      </c>
      <c r="J14" s="532"/>
      <c r="K14" s="525"/>
      <c r="L14" s="525"/>
      <c r="M14" s="533">
        <v>0.2</v>
      </c>
      <c r="N14" s="533">
        <v>0.1</v>
      </c>
      <c r="O14" s="533">
        <v>0.1</v>
      </c>
      <c r="P14" s="525"/>
      <c r="Q14" s="525"/>
      <c r="R14" s="533">
        <v>0.02</v>
      </c>
      <c r="S14" s="525"/>
      <c r="T14" s="525"/>
      <c r="U14" s="525"/>
      <c r="V14" s="534">
        <f t="shared" si="4"/>
        <v>0.42000000000000004</v>
      </c>
      <c r="W14" s="2030"/>
      <c r="X14" s="296">
        <f>+V14*W13</f>
        <v>8.4000000000000019E-2</v>
      </c>
      <c r="Y14" s="1557"/>
      <c r="Z14" s="1579"/>
      <c r="AA14" s="1580"/>
      <c r="AB14" s="1557"/>
      <c r="AC14" s="1579"/>
      <c r="AD14" s="1580"/>
      <c r="AE14" s="1557"/>
      <c r="AF14" s="1579"/>
      <c r="AG14" s="1580"/>
      <c r="AH14" s="1557"/>
      <c r="AI14" s="1579"/>
      <c r="AJ14" s="1923"/>
      <c r="AK14" s="264"/>
      <c r="AL14" s="264"/>
      <c r="AM14" s="264"/>
      <c r="AN14" s="264"/>
      <c r="AO14" s="264"/>
      <c r="AP14" s="264"/>
      <c r="AQ14" s="264"/>
      <c r="AR14" s="264"/>
      <c r="AS14" s="264"/>
    </row>
    <row r="15" spans="1:45" ht="21.75" customHeight="1">
      <c r="A15" s="1539"/>
      <c r="B15" s="1922">
        <v>4</v>
      </c>
      <c r="C15" s="1928" t="s">
        <v>2316</v>
      </c>
      <c r="D15" s="1577"/>
      <c r="E15" s="1577"/>
      <c r="F15" s="1577"/>
      <c r="G15" s="1578"/>
      <c r="H15" s="1926" t="s">
        <v>79</v>
      </c>
      <c r="I15" s="527" t="s">
        <v>47</v>
      </c>
      <c r="J15" s="528"/>
      <c r="K15" s="523"/>
      <c r="L15" s="523"/>
      <c r="M15" s="523">
        <v>0.1</v>
      </c>
      <c r="N15" s="523">
        <v>0.1</v>
      </c>
      <c r="O15" s="523">
        <v>0.4</v>
      </c>
      <c r="P15" s="672">
        <v>0.05</v>
      </c>
      <c r="Q15" s="672">
        <v>0.1</v>
      </c>
      <c r="R15" s="672">
        <v>0.15</v>
      </c>
      <c r="S15" s="672">
        <v>0.1</v>
      </c>
      <c r="T15" s="523"/>
      <c r="U15" s="523"/>
      <c r="V15" s="529">
        <f t="shared" si="4"/>
        <v>1.0000000000000002</v>
      </c>
      <c r="W15" s="2029">
        <v>0.2</v>
      </c>
      <c r="X15" s="288">
        <f>V15*W15</f>
        <v>0.20000000000000007</v>
      </c>
      <c r="Y15" s="2024" t="s">
        <v>2313</v>
      </c>
      <c r="Z15" s="1577"/>
      <c r="AA15" s="1578"/>
      <c r="AB15" s="2024" t="s">
        <v>2318</v>
      </c>
      <c r="AC15" s="1577"/>
      <c r="AD15" s="1578"/>
      <c r="AE15" s="2024" t="s">
        <v>2319</v>
      </c>
      <c r="AF15" s="1577"/>
      <c r="AG15" s="1578"/>
      <c r="AH15" s="1922"/>
      <c r="AI15" s="1577"/>
      <c r="AJ15" s="1747"/>
      <c r="AK15" s="264"/>
      <c r="AL15" s="264"/>
      <c r="AM15" s="264"/>
      <c r="AN15" s="264"/>
      <c r="AO15" s="264"/>
      <c r="AP15" s="264"/>
      <c r="AQ15" s="264"/>
      <c r="AR15" s="264"/>
      <c r="AS15" s="264"/>
    </row>
    <row r="16" spans="1:45" ht="21.75" customHeight="1">
      <c r="A16" s="1539"/>
      <c r="B16" s="1557"/>
      <c r="C16" s="1557"/>
      <c r="D16" s="1579"/>
      <c r="E16" s="1579"/>
      <c r="F16" s="1579"/>
      <c r="G16" s="1580"/>
      <c r="H16" s="1930"/>
      <c r="I16" s="531" t="s">
        <v>48</v>
      </c>
      <c r="J16" s="532"/>
      <c r="K16" s="525"/>
      <c r="L16" s="525"/>
      <c r="M16" s="533">
        <v>0.05</v>
      </c>
      <c r="N16" s="533">
        <v>0.05</v>
      </c>
      <c r="O16" s="533">
        <v>0.05</v>
      </c>
      <c r="P16" s="533"/>
      <c r="Q16" s="533">
        <v>0.1</v>
      </c>
      <c r="R16" s="525"/>
      <c r="S16" s="525"/>
      <c r="T16" s="525"/>
      <c r="U16" s="525"/>
      <c r="V16" s="534">
        <f t="shared" si="4"/>
        <v>0.25</v>
      </c>
      <c r="W16" s="2030"/>
      <c r="X16" s="296">
        <f>+V16*W15</f>
        <v>0.05</v>
      </c>
      <c r="Y16" s="1557"/>
      <c r="Z16" s="1579"/>
      <c r="AA16" s="1580"/>
      <c r="AB16" s="1557"/>
      <c r="AC16" s="1579"/>
      <c r="AD16" s="1580"/>
      <c r="AE16" s="1557"/>
      <c r="AF16" s="1579"/>
      <c r="AG16" s="1580"/>
      <c r="AH16" s="1557"/>
      <c r="AI16" s="1579"/>
      <c r="AJ16" s="1923"/>
      <c r="AK16" s="264"/>
      <c r="AL16" s="264"/>
      <c r="AM16" s="264"/>
      <c r="AN16" s="264"/>
      <c r="AO16" s="264"/>
      <c r="AP16" s="264"/>
      <c r="AQ16" s="264"/>
      <c r="AR16" s="264"/>
      <c r="AS16" s="264"/>
    </row>
    <row r="17" spans="1:45" ht="21.75" customHeight="1">
      <c r="A17" s="1539"/>
      <c r="B17" s="1922">
        <v>5</v>
      </c>
      <c r="C17" s="1928" t="s">
        <v>2324</v>
      </c>
      <c r="D17" s="1577"/>
      <c r="E17" s="1577"/>
      <c r="F17" s="1577"/>
      <c r="G17" s="1578"/>
      <c r="H17" s="1926" t="s">
        <v>79</v>
      </c>
      <c r="I17" s="527" t="s">
        <v>47</v>
      </c>
      <c r="J17" s="528"/>
      <c r="K17" s="523"/>
      <c r="L17" s="523">
        <v>0.2</v>
      </c>
      <c r="M17" s="523">
        <v>0.2</v>
      </c>
      <c r="N17" s="523">
        <v>0.2</v>
      </c>
      <c r="O17" s="523">
        <v>0.2</v>
      </c>
      <c r="P17" s="672">
        <v>0.02</v>
      </c>
      <c r="Q17" s="672">
        <v>0.02</v>
      </c>
      <c r="R17" s="672">
        <v>0.05</v>
      </c>
      <c r="S17" s="672">
        <v>0.05</v>
      </c>
      <c r="T17" s="672">
        <v>0.06</v>
      </c>
      <c r="U17" s="523"/>
      <c r="V17" s="529">
        <f t="shared" si="4"/>
        <v>1.0000000000000002</v>
      </c>
      <c r="W17" s="2029">
        <v>0.1</v>
      </c>
      <c r="X17" s="288">
        <f>V17*W17</f>
        <v>0.10000000000000003</v>
      </c>
      <c r="Y17" s="2024" t="s">
        <v>2328</v>
      </c>
      <c r="Z17" s="1577"/>
      <c r="AA17" s="1578"/>
      <c r="AB17" s="2024" t="s">
        <v>2329</v>
      </c>
      <c r="AC17" s="1577"/>
      <c r="AD17" s="1578"/>
      <c r="AE17" s="2024" t="s">
        <v>2330</v>
      </c>
      <c r="AF17" s="1577"/>
      <c r="AG17" s="1578"/>
      <c r="AH17" s="1922"/>
      <c r="AI17" s="1577"/>
      <c r="AJ17" s="1747"/>
      <c r="AK17" s="264"/>
      <c r="AL17" s="264"/>
      <c r="AM17" s="264"/>
      <c r="AN17" s="264"/>
      <c r="AO17" s="264"/>
      <c r="AP17" s="264"/>
      <c r="AQ17" s="264"/>
      <c r="AR17" s="264"/>
      <c r="AS17" s="264"/>
    </row>
    <row r="18" spans="1:45" ht="21.75" customHeight="1">
      <c r="A18" s="1539"/>
      <c r="B18" s="1557"/>
      <c r="C18" s="1557"/>
      <c r="D18" s="1579"/>
      <c r="E18" s="1579"/>
      <c r="F18" s="1579"/>
      <c r="G18" s="1580"/>
      <c r="H18" s="1930"/>
      <c r="I18" s="531" t="s">
        <v>48</v>
      </c>
      <c r="J18" s="532"/>
      <c r="K18" s="525"/>
      <c r="L18" s="533">
        <v>0.2</v>
      </c>
      <c r="M18" s="533">
        <v>0.05</v>
      </c>
      <c r="N18" s="533">
        <v>0.05</v>
      </c>
      <c r="O18" s="533">
        <v>0.05</v>
      </c>
      <c r="P18" s="533"/>
      <c r="Q18" s="533"/>
      <c r="R18" s="533">
        <v>0.05</v>
      </c>
      <c r="S18" s="533"/>
      <c r="T18" s="533"/>
      <c r="U18" s="533"/>
      <c r="V18" s="534">
        <f t="shared" si="4"/>
        <v>0.39999999999999997</v>
      </c>
      <c r="W18" s="2030"/>
      <c r="X18" s="296">
        <f>+V18*W17</f>
        <v>0.04</v>
      </c>
      <c r="Y18" s="1557"/>
      <c r="Z18" s="1579"/>
      <c r="AA18" s="1580"/>
      <c r="AB18" s="1557"/>
      <c r="AC18" s="1579"/>
      <c r="AD18" s="1580"/>
      <c r="AE18" s="1557"/>
      <c r="AF18" s="1579"/>
      <c r="AG18" s="1580"/>
      <c r="AH18" s="1557"/>
      <c r="AI18" s="1579"/>
      <c r="AJ18" s="1923"/>
      <c r="AK18" s="264"/>
      <c r="AL18" s="264"/>
      <c r="AM18" s="264"/>
      <c r="AN18" s="264"/>
      <c r="AO18" s="264"/>
      <c r="AP18" s="264"/>
      <c r="AQ18" s="264"/>
      <c r="AR18" s="264"/>
      <c r="AS18" s="264"/>
    </row>
    <row r="19" spans="1:45" ht="21.75" customHeight="1">
      <c r="A19" s="1539"/>
      <c r="B19" s="1922">
        <v>6</v>
      </c>
      <c r="C19" s="1928" t="s">
        <v>2340</v>
      </c>
      <c r="D19" s="1577"/>
      <c r="E19" s="1577"/>
      <c r="F19" s="1577"/>
      <c r="G19" s="1578"/>
      <c r="H19" s="1926" t="s">
        <v>79</v>
      </c>
      <c r="I19" s="527" t="s">
        <v>47</v>
      </c>
      <c r="J19" s="528"/>
      <c r="K19" s="523"/>
      <c r="L19" s="523"/>
      <c r="M19" s="523"/>
      <c r="N19" s="523"/>
      <c r="O19" s="523"/>
      <c r="P19" s="672"/>
      <c r="Q19" s="523"/>
      <c r="R19" s="523">
        <v>0.2</v>
      </c>
      <c r="S19" s="672">
        <v>0.25</v>
      </c>
      <c r="T19" s="672">
        <v>0.3</v>
      </c>
      <c r="U19" s="672">
        <v>0.25</v>
      </c>
      <c r="V19" s="529">
        <f t="shared" si="4"/>
        <v>1</v>
      </c>
      <c r="W19" s="2029">
        <v>0.1</v>
      </c>
      <c r="X19" s="288">
        <f>V19*W19</f>
        <v>0.1</v>
      </c>
      <c r="Y19" s="2024" t="s">
        <v>2313</v>
      </c>
      <c r="Z19" s="1577"/>
      <c r="AA19" s="1578"/>
      <c r="AB19" s="2024" t="s">
        <v>809</v>
      </c>
      <c r="AC19" s="1577"/>
      <c r="AD19" s="1578"/>
      <c r="AE19" s="2024" t="s">
        <v>2344</v>
      </c>
      <c r="AF19" s="1577"/>
      <c r="AG19" s="1578"/>
      <c r="AH19" s="1922"/>
      <c r="AI19" s="1577"/>
      <c r="AJ19" s="1747"/>
      <c r="AK19" s="264"/>
      <c r="AL19" s="264"/>
      <c r="AM19" s="264"/>
      <c r="AN19" s="264"/>
      <c r="AO19" s="264"/>
      <c r="AP19" s="264"/>
      <c r="AQ19" s="264"/>
      <c r="AR19" s="264"/>
      <c r="AS19" s="264"/>
    </row>
    <row r="20" spans="1:45" ht="21.75" customHeight="1">
      <c r="A20" s="1539"/>
      <c r="B20" s="1557"/>
      <c r="C20" s="1557"/>
      <c r="D20" s="1579"/>
      <c r="E20" s="1579"/>
      <c r="F20" s="1579"/>
      <c r="G20" s="1580"/>
      <c r="H20" s="1930"/>
      <c r="I20" s="531" t="s">
        <v>48</v>
      </c>
      <c r="J20" s="532"/>
      <c r="K20" s="525"/>
      <c r="L20" s="525"/>
      <c r="M20" s="525"/>
      <c r="N20" s="525"/>
      <c r="O20" s="525"/>
      <c r="P20" s="525"/>
      <c r="Q20" s="525"/>
      <c r="R20" s="533">
        <v>0.05</v>
      </c>
      <c r="S20" s="525"/>
      <c r="T20" s="525"/>
      <c r="U20" s="525"/>
      <c r="V20" s="534">
        <f t="shared" si="4"/>
        <v>0.05</v>
      </c>
      <c r="W20" s="2030"/>
      <c r="X20" s="296">
        <f>+V20*W19</f>
        <v>5.000000000000001E-3</v>
      </c>
      <c r="Y20" s="1557"/>
      <c r="Z20" s="1579"/>
      <c r="AA20" s="1580"/>
      <c r="AB20" s="1557"/>
      <c r="AC20" s="1579"/>
      <c r="AD20" s="1580"/>
      <c r="AE20" s="1557"/>
      <c r="AF20" s="1579"/>
      <c r="AG20" s="1580"/>
      <c r="AH20" s="1557"/>
      <c r="AI20" s="1579"/>
      <c r="AJ20" s="1923"/>
      <c r="AK20" s="264"/>
      <c r="AL20" s="264"/>
      <c r="AM20" s="264"/>
      <c r="AN20" s="264"/>
      <c r="AO20" s="264"/>
      <c r="AP20" s="264"/>
      <c r="AQ20" s="264"/>
      <c r="AR20" s="264"/>
      <c r="AS20" s="264"/>
    </row>
    <row r="21" spans="1:45" ht="21.75" customHeight="1">
      <c r="A21" s="1539"/>
      <c r="B21" s="1922">
        <v>7</v>
      </c>
      <c r="C21" s="1928" t="s">
        <v>2351</v>
      </c>
      <c r="D21" s="1577"/>
      <c r="E21" s="1577"/>
      <c r="F21" s="1577"/>
      <c r="G21" s="1578"/>
      <c r="H21" s="1926" t="s">
        <v>79</v>
      </c>
      <c r="I21" s="527" t="s">
        <v>47</v>
      </c>
      <c r="J21" s="528">
        <v>0.05</v>
      </c>
      <c r="K21" s="523">
        <v>0.05</v>
      </c>
      <c r="L21" s="523">
        <v>0.1</v>
      </c>
      <c r="M21" s="523">
        <v>0.1</v>
      </c>
      <c r="N21" s="523">
        <v>0.1</v>
      </c>
      <c r="O21" s="523">
        <v>0.1</v>
      </c>
      <c r="P21" s="523">
        <v>0.1</v>
      </c>
      <c r="Q21" s="523">
        <v>0.1</v>
      </c>
      <c r="R21" s="523">
        <v>0.1</v>
      </c>
      <c r="S21" s="523">
        <v>0.1</v>
      </c>
      <c r="T21" s="523">
        <v>0.05</v>
      </c>
      <c r="U21" s="523">
        <v>0.05</v>
      </c>
      <c r="V21" s="529">
        <f t="shared" si="4"/>
        <v>1</v>
      </c>
      <c r="W21" s="2029">
        <v>0.05</v>
      </c>
      <c r="X21" s="288">
        <f>V21*W21</f>
        <v>0.05</v>
      </c>
      <c r="Y21" s="2024" t="s">
        <v>2357</v>
      </c>
      <c r="Z21" s="1577"/>
      <c r="AA21" s="1578"/>
      <c r="AB21" s="2024" t="s">
        <v>2359</v>
      </c>
      <c r="AC21" s="1577"/>
      <c r="AD21" s="1578"/>
      <c r="AE21" s="2024" t="s">
        <v>2360</v>
      </c>
      <c r="AF21" s="1577"/>
      <c r="AG21" s="1578"/>
      <c r="AH21" s="1922"/>
      <c r="AI21" s="1577"/>
      <c r="AJ21" s="1747"/>
      <c r="AK21" s="264"/>
      <c r="AL21" s="264"/>
      <c r="AM21" s="264"/>
      <c r="AN21" s="264"/>
      <c r="AO21" s="264"/>
      <c r="AP21" s="264"/>
      <c r="AQ21" s="264"/>
      <c r="AR21" s="264"/>
      <c r="AS21" s="264"/>
    </row>
    <row r="22" spans="1:45" ht="21.75" customHeight="1">
      <c r="A22" s="1539"/>
      <c r="B22" s="1557"/>
      <c r="C22" s="1557"/>
      <c r="D22" s="1579"/>
      <c r="E22" s="1579"/>
      <c r="F22" s="1579"/>
      <c r="G22" s="1580"/>
      <c r="H22" s="1930"/>
      <c r="I22" s="531" t="s">
        <v>48</v>
      </c>
      <c r="J22" s="536">
        <v>0.05</v>
      </c>
      <c r="K22" s="533">
        <v>0.05</v>
      </c>
      <c r="L22" s="533">
        <v>0.1</v>
      </c>
      <c r="M22" s="533">
        <v>0.1</v>
      </c>
      <c r="N22" s="533">
        <v>0.1</v>
      </c>
      <c r="O22" s="533">
        <v>0.1</v>
      </c>
      <c r="P22" s="533">
        <v>0.1</v>
      </c>
      <c r="Q22" s="533">
        <v>0.1</v>
      </c>
      <c r="R22" s="533">
        <v>0.1</v>
      </c>
      <c r="S22" s="533"/>
      <c r="T22" s="533"/>
      <c r="U22" s="533"/>
      <c r="V22" s="534">
        <f t="shared" si="4"/>
        <v>0.79999999999999993</v>
      </c>
      <c r="W22" s="2030"/>
      <c r="X22" s="296">
        <f>+V22*W21</f>
        <v>0.04</v>
      </c>
      <c r="Y22" s="1557"/>
      <c r="Z22" s="1579"/>
      <c r="AA22" s="1580"/>
      <c r="AB22" s="1557"/>
      <c r="AC22" s="1579"/>
      <c r="AD22" s="1580"/>
      <c r="AE22" s="1557"/>
      <c r="AF22" s="1579"/>
      <c r="AG22" s="1580"/>
      <c r="AH22" s="1557"/>
      <c r="AI22" s="1579"/>
      <c r="AJ22" s="1923"/>
      <c r="AK22" s="264"/>
      <c r="AL22" s="264"/>
      <c r="AM22" s="264"/>
      <c r="AN22" s="264"/>
      <c r="AO22" s="264"/>
      <c r="AP22" s="264"/>
      <c r="AQ22" s="264"/>
      <c r="AR22" s="264"/>
      <c r="AS22" s="264"/>
    </row>
    <row r="23" spans="1:45" ht="12.75" customHeight="1">
      <c r="A23" s="1539"/>
      <c r="B23" s="1944" t="s">
        <v>85</v>
      </c>
      <c r="C23" s="1577"/>
      <c r="D23" s="1577"/>
      <c r="E23" s="1577"/>
      <c r="F23" s="1577"/>
      <c r="G23" s="1578"/>
      <c r="H23" s="2033" t="s">
        <v>79</v>
      </c>
      <c r="I23" s="541" t="s">
        <v>47</v>
      </c>
      <c r="J23" s="542">
        <f t="shared" ref="J23:U23" si="5">+J9*$W9+J11*$W11+J13*$W13+J15*$W15+J17*$W17+J19*$W19+J21*$W21</f>
        <v>0.10250000000000001</v>
      </c>
      <c r="K23" s="542">
        <f t="shared" si="5"/>
        <v>0.10250000000000001</v>
      </c>
      <c r="L23" s="542">
        <f t="shared" si="5"/>
        <v>0.1</v>
      </c>
      <c r="M23" s="542">
        <f t="shared" si="5"/>
        <v>0.18000000000000005</v>
      </c>
      <c r="N23" s="542">
        <f t="shared" si="5"/>
        <v>0.10500000000000001</v>
      </c>
      <c r="O23" s="542">
        <f t="shared" si="5"/>
        <v>0.18500000000000005</v>
      </c>
      <c r="P23" s="542">
        <f t="shared" si="5"/>
        <v>1.7000000000000001E-2</v>
      </c>
      <c r="Q23" s="542">
        <f t="shared" si="5"/>
        <v>2.7000000000000007E-2</v>
      </c>
      <c r="R23" s="542">
        <f t="shared" si="5"/>
        <v>6.0000000000000012E-2</v>
      </c>
      <c r="S23" s="542">
        <f t="shared" si="5"/>
        <v>5.5000000000000007E-2</v>
      </c>
      <c r="T23" s="542">
        <f t="shared" si="5"/>
        <v>3.85E-2</v>
      </c>
      <c r="U23" s="542">
        <f t="shared" si="5"/>
        <v>2.7500000000000004E-2</v>
      </c>
      <c r="V23" s="529">
        <f t="shared" si="4"/>
        <v>1.0000000000000002</v>
      </c>
      <c r="W23" s="2039">
        <f>SUM(W9:W22)</f>
        <v>1</v>
      </c>
      <c r="X23" s="288">
        <f>V23*W23</f>
        <v>1.0000000000000002</v>
      </c>
      <c r="Y23" s="2131"/>
      <c r="Z23" s="1577"/>
      <c r="AA23" s="1578"/>
      <c r="AB23" s="2131"/>
      <c r="AC23" s="1577"/>
      <c r="AD23" s="1578"/>
      <c r="AE23" s="1924"/>
      <c r="AF23" s="1577"/>
      <c r="AG23" s="1578"/>
      <c r="AH23" s="1924"/>
      <c r="AI23" s="1577"/>
      <c r="AJ23" s="1747"/>
      <c r="AK23" s="264"/>
      <c r="AL23" s="264"/>
      <c r="AM23" s="264"/>
      <c r="AN23" s="264"/>
      <c r="AO23" s="264"/>
      <c r="AP23" s="264"/>
      <c r="AQ23" s="264"/>
      <c r="AR23" s="264"/>
      <c r="AS23" s="264"/>
    </row>
    <row r="24" spans="1:45" ht="15.75" customHeight="1">
      <c r="A24" s="1681"/>
      <c r="B24" s="1737"/>
      <c r="C24" s="2176"/>
      <c r="D24" s="2176"/>
      <c r="E24" s="2176"/>
      <c r="F24" s="2176"/>
      <c r="G24" s="1973"/>
      <c r="H24" s="2034"/>
      <c r="I24" s="543" t="s">
        <v>48</v>
      </c>
      <c r="J24" s="544">
        <f t="shared" ref="J24:U24" si="6">+J10*$W9+J12*$W11+J14*$W13+J16*$W15+J18*$W17+J20*$W19+J22*$W21</f>
        <v>0.10250000000000001</v>
      </c>
      <c r="K24" s="544">
        <f t="shared" si="6"/>
        <v>0.10250000000000001</v>
      </c>
      <c r="L24" s="544">
        <f t="shared" si="6"/>
        <v>0.1</v>
      </c>
      <c r="M24" s="544">
        <f t="shared" si="6"/>
        <v>9.0000000000000024E-2</v>
      </c>
      <c r="N24" s="544">
        <f t="shared" si="6"/>
        <v>4.0000000000000008E-2</v>
      </c>
      <c r="O24" s="544">
        <f t="shared" si="6"/>
        <v>4.0000000000000008E-2</v>
      </c>
      <c r="P24" s="544">
        <f t="shared" si="6"/>
        <v>5.000000000000001E-3</v>
      </c>
      <c r="Q24" s="544">
        <f t="shared" si="6"/>
        <v>2.5000000000000005E-2</v>
      </c>
      <c r="R24" s="544">
        <f t="shared" si="6"/>
        <v>6.4000000000000015E-2</v>
      </c>
      <c r="S24" s="544">
        <f t="shared" si="6"/>
        <v>0</v>
      </c>
      <c r="T24" s="544">
        <f t="shared" si="6"/>
        <v>0</v>
      </c>
      <c r="U24" s="544">
        <f t="shared" si="6"/>
        <v>0</v>
      </c>
      <c r="V24" s="545">
        <f t="shared" si="4"/>
        <v>0.56900000000000017</v>
      </c>
      <c r="W24" s="2184"/>
      <c r="X24" s="546">
        <f>+V24*W23</f>
        <v>0.56900000000000017</v>
      </c>
      <c r="Y24" s="1737"/>
      <c r="Z24" s="2176"/>
      <c r="AA24" s="1973"/>
      <c r="AB24" s="1737"/>
      <c r="AC24" s="2176"/>
      <c r="AD24" s="1973"/>
      <c r="AE24" s="1737"/>
      <c r="AF24" s="2176"/>
      <c r="AG24" s="1973"/>
      <c r="AH24" s="1737"/>
      <c r="AI24" s="2176"/>
      <c r="AJ24" s="2180"/>
      <c r="AK24" s="264"/>
      <c r="AL24" s="264"/>
      <c r="AM24" s="264"/>
      <c r="AN24" s="264"/>
      <c r="AO24" s="264"/>
      <c r="AP24" s="264"/>
      <c r="AQ24" s="264"/>
      <c r="AR24" s="264"/>
      <c r="AS24" s="264"/>
    </row>
    <row r="25" spans="1:45" ht="20.25" customHeight="1">
      <c r="A25" s="1967" t="s">
        <v>106</v>
      </c>
      <c r="B25" s="1555"/>
      <c r="C25" s="255" t="s">
        <v>107</v>
      </c>
      <c r="D25" s="255" t="s">
        <v>108</v>
      </c>
      <c r="E25" s="255" t="s">
        <v>28</v>
      </c>
      <c r="F25" s="255" t="s">
        <v>109</v>
      </c>
      <c r="G25" s="321" t="s">
        <v>110</v>
      </c>
      <c r="H25" s="1959" t="s">
        <v>111</v>
      </c>
      <c r="I25" s="1756"/>
      <c r="J25" s="255" t="s">
        <v>63</v>
      </c>
      <c r="K25" s="255" t="s">
        <v>64</v>
      </c>
      <c r="L25" s="255" t="s">
        <v>65</v>
      </c>
      <c r="M25" s="255" t="s">
        <v>66</v>
      </c>
      <c r="N25" s="255" t="s">
        <v>67</v>
      </c>
      <c r="O25" s="255" t="s">
        <v>68</v>
      </c>
      <c r="P25" s="255" t="s">
        <v>69</v>
      </c>
      <c r="Q25" s="255" t="s">
        <v>70</v>
      </c>
      <c r="R25" s="255" t="s">
        <v>71</v>
      </c>
      <c r="S25" s="255" t="s">
        <v>72</v>
      </c>
      <c r="T25" s="255" t="s">
        <v>73</v>
      </c>
      <c r="U25" s="255" t="s">
        <v>74</v>
      </c>
      <c r="V25" s="255" t="s">
        <v>75</v>
      </c>
      <c r="W25" s="255" t="s">
        <v>76</v>
      </c>
      <c r="X25" s="255" t="s">
        <v>77</v>
      </c>
      <c r="Y25" s="1959" t="s">
        <v>112</v>
      </c>
      <c r="Z25" s="1754"/>
      <c r="AA25" s="1756"/>
      <c r="AB25" s="1959" t="s">
        <v>116</v>
      </c>
      <c r="AC25" s="1754"/>
      <c r="AD25" s="1756"/>
      <c r="AE25" s="1959" t="s">
        <v>120</v>
      </c>
      <c r="AF25" s="1754"/>
      <c r="AG25" s="1756"/>
      <c r="AH25" s="1959" t="s">
        <v>740</v>
      </c>
      <c r="AI25" s="1754"/>
      <c r="AJ25" s="1749"/>
      <c r="AK25" s="264"/>
      <c r="AL25" s="264"/>
      <c r="AM25" s="264"/>
      <c r="AN25" s="264"/>
      <c r="AO25" s="264"/>
      <c r="AP25" s="264"/>
      <c r="AQ25" s="264"/>
      <c r="AR25" s="264"/>
      <c r="AS25" s="264"/>
    </row>
    <row r="26" spans="1:45" ht="33.75" customHeight="1">
      <c r="A26" s="1733"/>
      <c r="B26" s="1548"/>
      <c r="C26" s="1932" t="s">
        <v>2394</v>
      </c>
      <c r="D26" s="1932" t="s">
        <v>252</v>
      </c>
      <c r="E26" s="1943">
        <v>1</v>
      </c>
      <c r="F26" s="1932" t="s">
        <v>2396</v>
      </c>
      <c r="G26" s="1932" t="s">
        <v>2010</v>
      </c>
      <c r="H26" s="2081" t="s">
        <v>47</v>
      </c>
      <c r="I26" s="2028"/>
      <c r="J26" s="528">
        <f t="shared" ref="J26:U26" si="7">J43</f>
        <v>0</v>
      </c>
      <c r="K26" s="528">
        <f t="shared" si="7"/>
        <v>5.000000000000001E-2</v>
      </c>
      <c r="L26" s="528">
        <f t="shared" si="7"/>
        <v>8.0000000000000016E-2</v>
      </c>
      <c r="M26" s="528">
        <f t="shared" si="7"/>
        <v>8.0000000000000016E-2</v>
      </c>
      <c r="N26" s="528">
        <f t="shared" si="7"/>
        <v>8.0000000000000016E-2</v>
      </c>
      <c r="O26" s="528">
        <f t="shared" si="7"/>
        <v>8.0000000000000016E-2</v>
      </c>
      <c r="P26" s="528">
        <f t="shared" si="7"/>
        <v>7.0000000000000007E-2</v>
      </c>
      <c r="Q26" s="528">
        <f t="shared" si="7"/>
        <v>8.0000000000000016E-2</v>
      </c>
      <c r="R26" s="528">
        <f t="shared" si="7"/>
        <v>8.0000000000000016E-2</v>
      </c>
      <c r="S26" s="528">
        <f t="shared" si="7"/>
        <v>8.0000000000000016E-2</v>
      </c>
      <c r="T26" s="528">
        <f t="shared" si="7"/>
        <v>0.19</v>
      </c>
      <c r="U26" s="528">
        <f t="shared" si="7"/>
        <v>0.13</v>
      </c>
      <c r="V26" s="524">
        <f t="shared" ref="V26:V27" si="8">SUM(J26:U26)</f>
        <v>1</v>
      </c>
      <c r="W26" s="1964">
        <v>0.3</v>
      </c>
      <c r="X26" s="524">
        <f>+(V26/V26)*W26</f>
        <v>0.3</v>
      </c>
      <c r="Y26" s="1956"/>
      <c r="Z26" s="1577"/>
      <c r="AA26" s="1578"/>
      <c r="AB26" s="1956" t="s">
        <v>2401</v>
      </c>
      <c r="AC26" s="1577"/>
      <c r="AD26" s="1578"/>
      <c r="AE26" s="1956"/>
      <c r="AF26" s="1577"/>
      <c r="AG26" s="1578"/>
      <c r="AH26" s="1956"/>
      <c r="AI26" s="1577"/>
      <c r="AJ26" s="1747"/>
      <c r="AK26" s="264"/>
      <c r="AL26" s="264"/>
      <c r="AM26" s="264"/>
      <c r="AN26" s="264"/>
      <c r="AO26" s="264"/>
      <c r="AP26" s="264"/>
      <c r="AQ26" s="264"/>
      <c r="AR26" s="264"/>
      <c r="AS26" s="264"/>
    </row>
    <row r="27" spans="1:45" ht="27" customHeight="1">
      <c r="A27" s="1549"/>
      <c r="B27" s="1551"/>
      <c r="C27" s="1533"/>
      <c r="D27" s="1533"/>
      <c r="E27" s="1533"/>
      <c r="F27" s="1533"/>
      <c r="G27" s="1533"/>
      <c r="H27" s="2149" t="s">
        <v>78</v>
      </c>
      <c r="I27" s="2150"/>
      <c r="J27" s="1012">
        <f t="shared" ref="J27:U27" si="9">J44</f>
        <v>0</v>
      </c>
      <c r="K27" s="1012">
        <f t="shared" si="9"/>
        <v>5.000000000000001E-2</v>
      </c>
      <c r="L27" s="1012">
        <f t="shared" si="9"/>
        <v>8.0000000000000016E-2</v>
      </c>
      <c r="M27" s="1012">
        <f t="shared" si="9"/>
        <v>8.0000000000000016E-2</v>
      </c>
      <c r="N27" s="1012">
        <f t="shared" si="9"/>
        <v>8.0000000000000016E-2</v>
      </c>
      <c r="O27" s="1012">
        <f t="shared" si="9"/>
        <v>8.0000000000000016E-2</v>
      </c>
      <c r="P27" s="1012">
        <f t="shared" si="9"/>
        <v>7.0000000000000007E-2</v>
      </c>
      <c r="Q27" s="1012">
        <f t="shared" si="9"/>
        <v>8.0000000000000016E-2</v>
      </c>
      <c r="R27" s="1012">
        <f t="shared" si="9"/>
        <v>8.0000000000000016E-2</v>
      </c>
      <c r="S27" s="1012">
        <f t="shared" si="9"/>
        <v>0</v>
      </c>
      <c r="T27" s="1012">
        <f t="shared" si="9"/>
        <v>0</v>
      </c>
      <c r="U27" s="1012">
        <f t="shared" si="9"/>
        <v>0</v>
      </c>
      <c r="V27" s="526">
        <f t="shared" si="8"/>
        <v>0.60000000000000009</v>
      </c>
      <c r="W27" s="1558"/>
      <c r="X27" s="524">
        <f>+V27/V26*W26</f>
        <v>0.18000000000000002</v>
      </c>
      <c r="Y27" s="1537"/>
      <c r="Z27" s="1550"/>
      <c r="AA27" s="1551"/>
      <c r="AB27" s="1537"/>
      <c r="AC27" s="1550"/>
      <c r="AD27" s="1551"/>
      <c r="AE27" s="1537"/>
      <c r="AF27" s="1550"/>
      <c r="AG27" s="1551"/>
      <c r="AH27" s="1537"/>
      <c r="AI27" s="1550"/>
      <c r="AJ27" s="1721"/>
      <c r="AK27" s="264"/>
      <c r="AL27" s="264"/>
      <c r="AM27" s="264"/>
      <c r="AN27" s="264"/>
      <c r="AO27" s="264"/>
      <c r="AP27" s="264"/>
      <c r="AQ27" s="264"/>
      <c r="AR27" s="264"/>
      <c r="AS27" s="264"/>
    </row>
    <row r="28" spans="1:45" ht="12.75" customHeight="1">
      <c r="A28" s="2183" t="s">
        <v>2410</v>
      </c>
      <c r="B28" s="2175" t="s">
        <v>34</v>
      </c>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7"/>
      <c r="Y28" s="2179"/>
      <c r="Z28" s="1547"/>
      <c r="AA28" s="1548"/>
      <c r="AB28" s="2179"/>
      <c r="AC28" s="1547"/>
      <c r="AD28" s="1548"/>
      <c r="AE28" s="2179"/>
      <c r="AF28" s="1547"/>
      <c r="AG28" s="1548"/>
      <c r="AH28" s="2179"/>
      <c r="AI28" s="1547"/>
      <c r="AJ28" s="1720"/>
      <c r="AK28" s="264"/>
      <c r="AL28" s="264"/>
      <c r="AM28" s="264"/>
      <c r="AN28" s="264"/>
      <c r="AO28" s="264"/>
      <c r="AP28" s="264"/>
      <c r="AQ28" s="264"/>
      <c r="AR28" s="264"/>
      <c r="AS28" s="264"/>
    </row>
    <row r="29" spans="1:45" ht="12.75" customHeight="1">
      <c r="A29" s="1539"/>
      <c r="B29" s="1557"/>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80"/>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42.75" customHeight="1">
      <c r="A30" s="1539"/>
      <c r="B30" s="1922">
        <v>1</v>
      </c>
      <c r="C30" s="1928" t="s">
        <v>2424</v>
      </c>
      <c r="D30" s="1577"/>
      <c r="E30" s="1577"/>
      <c r="F30" s="1577"/>
      <c r="G30" s="1578"/>
      <c r="H30" s="1926" t="s">
        <v>79</v>
      </c>
      <c r="I30" s="527" t="s">
        <v>47</v>
      </c>
      <c r="J30" s="528"/>
      <c r="K30" s="523">
        <v>0.05</v>
      </c>
      <c r="L30" s="523">
        <v>0.1</v>
      </c>
      <c r="M30" s="523">
        <v>0.1</v>
      </c>
      <c r="N30" s="523">
        <v>0.1</v>
      </c>
      <c r="O30" s="523">
        <v>0.1</v>
      </c>
      <c r="P30" s="523">
        <v>0.1</v>
      </c>
      <c r="Q30" s="523">
        <v>0.1</v>
      </c>
      <c r="R30" s="523">
        <v>0.1</v>
      </c>
      <c r="S30" s="523">
        <v>0.1</v>
      </c>
      <c r="T30" s="523">
        <v>0.1</v>
      </c>
      <c r="U30" s="523">
        <v>0.05</v>
      </c>
      <c r="V30" s="529">
        <f t="shared" ref="V30:V31" si="10">SUM(J30:U30)</f>
        <v>0.99999999999999989</v>
      </c>
      <c r="W30" s="2029">
        <v>0.2</v>
      </c>
      <c r="X30" s="288">
        <f>V30*W30</f>
        <v>0.19999999999999998</v>
      </c>
      <c r="Y30" s="2024" t="s">
        <v>2426</v>
      </c>
      <c r="Z30" s="1577"/>
      <c r="AA30" s="1578"/>
      <c r="AB30" s="2024" t="s">
        <v>2427</v>
      </c>
      <c r="AC30" s="1577"/>
      <c r="AD30" s="1578"/>
      <c r="AE30" s="2024" t="s">
        <v>2428</v>
      </c>
      <c r="AF30" s="1577"/>
      <c r="AG30" s="1578"/>
      <c r="AH30" s="1922"/>
      <c r="AI30" s="1577"/>
      <c r="AJ30" s="1747"/>
      <c r="AK30" s="264"/>
      <c r="AL30" s="264"/>
      <c r="AM30" s="264"/>
      <c r="AN30" s="264"/>
      <c r="AO30" s="264"/>
      <c r="AP30" s="264"/>
      <c r="AQ30" s="264"/>
      <c r="AR30" s="264"/>
      <c r="AS30" s="264"/>
    </row>
    <row r="31" spans="1:45" ht="42.75" customHeight="1">
      <c r="A31" s="1539"/>
      <c r="B31" s="1557"/>
      <c r="C31" s="1557"/>
      <c r="D31" s="1579"/>
      <c r="E31" s="1579"/>
      <c r="F31" s="1579"/>
      <c r="G31" s="1580"/>
      <c r="H31" s="1930"/>
      <c r="I31" s="531" t="s">
        <v>48</v>
      </c>
      <c r="J31" s="532"/>
      <c r="K31" s="533">
        <v>0.05</v>
      </c>
      <c r="L31" s="533">
        <v>0.1</v>
      </c>
      <c r="M31" s="533">
        <v>0.1</v>
      </c>
      <c r="N31" s="533">
        <v>0.1</v>
      </c>
      <c r="O31" s="533">
        <v>0.1</v>
      </c>
      <c r="P31" s="533">
        <v>0.1</v>
      </c>
      <c r="Q31" s="533">
        <v>0.1</v>
      </c>
      <c r="R31" s="533">
        <v>0.1</v>
      </c>
      <c r="S31" s="533"/>
      <c r="T31" s="533"/>
      <c r="U31" s="533"/>
      <c r="V31" s="534">
        <f t="shared" si="10"/>
        <v>0.74999999999999989</v>
      </c>
      <c r="W31" s="2030"/>
      <c r="X31" s="296">
        <f>+V31*W30</f>
        <v>0.15</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42.75" customHeight="1">
      <c r="A32" s="1539"/>
      <c r="B32" s="1922">
        <v>2</v>
      </c>
      <c r="C32" s="1928" t="s">
        <v>2433</v>
      </c>
      <c r="D32" s="1577"/>
      <c r="E32" s="1577"/>
      <c r="F32" s="1577"/>
      <c r="G32" s="1578"/>
      <c r="H32" s="1926" t="s">
        <v>79</v>
      </c>
      <c r="I32" s="527" t="s">
        <v>47</v>
      </c>
      <c r="J32" s="528"/>
      <c r="K32" s="523">
        <v>0.05</v>
      </c>
      <c r="L32" s="523">
        <v>0.1</v>
      </c>
      <c r="M32" s="523">
        <v>0.1</v>
      </c>
      <c r="N32" s="523">
        <v>0.1</v>
      </c>
      <c r="O32" s="523">
        <v>0.1</v>
      </c>
      <c r="P32" s="523">
        <v>0.1</v>
      </c>
      <c r="Q32" s="523">
        <v>0.1</v>
      </c>
      <c r="R32" s="523">
        <v>0.1</v>
      </c>
      <c r="S32" s="523">
        <v>0.1</v>
      </c>
      <c r="T32" s="523">
        <v>0.1</v>
      </c>
      <c r="U32" s="523">
        <v>0.05</v>
      </c>
      <c r="V32" s="529">
        <f>SUM(K32:U32)</f>
        <v>0.99999999999999989</v>
      </c>
      <c r="W32" s="2029">
        <v>0.2</v>
      </c>
      <c r="X32" s="288">
        <f>V32*W32</f>
        <v>0.19999999999999998</v>
      </c>
      <c r="Y32" s="2024" t="s">
        <v>2441</v>
      </c>
      <c r="Z32" s="1577"/>
      <c r="AA32" s="1578"/>
      <c r="AB32" s="2024" t="s">
        <v>2442</v>
      </c>
      <c r="AC32" s="1577"/>
      <c r="AD32" s="1578"/>
      <c r="AE32" s="2024" t="s">
        <v>2428</v>
      </c>
      <c r="AF32" s="1577"/>
      <c r="AG32" s="1578"/>
      <c r="AH32" s="1922"/>
      <c r="AI32" s="1577"/>
      <c r="AJ32" s="1747"/>
      <c r="AK32" s="264"/>
      <c r="AL32" s="264"/>
      <c r="AM32" s="264"/>
      <c r="AN32" s="264"/>
      <c r="AO32" s="264"/>
      <c r="AP32" s="264"/>
      <c r="AQ32" s="264"/>
      <c r="AR32" s="264"/>
      <c r="AS32" s="264"/>
    </row>
    <row r="33" spans="1:45" ht="42.75" customHeight="1">
      <c r="A33" s="1539"/>
      <c r="B33" s="1557"/>
      <c r="C33" s="1557"/>
      <c r="D33" s="1579"/>
      <c r="E33" s="1579"/>
      <c r="F33" s="1579"/>
      <c r="G33" s="1580"/>
      <c r="H33" s="1930"/>
      <c r="I33" s="531" t="s">
        <v>48</v>
      </c>
      <c r="J33" s="532"/>
      <c r="K33" s="533">
        <v>0.05</v>
      </c>
      <c r="L33" s="533">
        <v>0.1</v>
      </c>
      <c r="M33" s="533">
        <v>0.1</v>
      </c>
      <c r="N33" s="533">
        <v>0.1</v>
      </c>
      <c r="O33" s="533">
        <v>0.1</v>
      </c>
      <c r="P33" s="533">
        <v>0.1</v>
      </c>
      <c r="Q33" s="533">
        <v>0.1</v>
      </c>
      <c r="R33" s="533">
        <v>0.1</v>
      </c>
      <c r="S33" s="533"/>
      <c r="T33" s="533"/>
      <c r="U33" s="533"/>
      <c r="V33" s="534">
        <f t="shared" ref="V33:V35" si="11">SUM(J33:U33)</f>
        <v>0.74999999999999989</v>
      </c>
      <c r="W33" s="2030"/>
      <c r="X33" s="296">
        <f>+V33*W32</f>
        <v>0.15</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42.75" customHeight="1">
      <c r="A34" s="1539"/>
      <c r="B34" s="1922">
        <v>3</v>
      </c>
      <c r="C34" s="1928" t="s">
        <v>2450</v>
      </c>
      <c r="D34" s="1577"/>
      <c r="E34" s="1577"/>
      <c r="F34" s="1577"/>
      <c r="G34" s="1578"/>
      <c r="H34" s="1926" t="s">
        <v>79</v>
      </c>
      <c r="I34" s="527" t="s">
        <v>47</v>
      </c>
      <c r="J34" s="528"/>
      <c r="K34" s="523">
        <v>0.05</v>
      </c>
      <c r="L34" s="523">
        <v>0.1</v>
      </c>
      <c r="M34" s="523">
        <v>0.1</v>
      </c>
      <c r="N34" s="523">
        <v>0.1</v>
      </c>
      <c r="O34" s="523">
        <v>0.1</v>
      </c>
      <c r="P34" s="523">
        <v>0.1</v>
      </c>
      <c r="Q34" s="523">
        <v>0.1</v>
      </c>
      <c r="R34" s="523">
        <v>0.1</v>
      </c>
      <c r="S34" s="523">
        <v>0.1</v>
      </c>
      <c r="T34" s="523">
        <v>0.1</v>
      </c>
      <c r="U34" s="523">
        <v>0.05</v>
      </c>
      <c r="V34" s="529">
        <f t="shared" si="11"/>
        <v>0.99999999999999989</v>
      </c>
      <c r="W34" s="2029">
        <v>0.2</v>
      </c>
      <c r="X34" s="288">
        <f>V34*W34</f>
        <v>0.19999999999999998</v>
      </c>
      <c r="Y34" s="2024" t="s">
        <v>2453</v>
      </c>
      <c r="Z34" s="1577"/>
      <c r="AA34" s="1578"/>
      <c r="AB34" s="2024" t="s">
        <v>2454</v>
      </c>
      <c r="AC34" s="1577"/>
      <c r="AD34" s="1578"/>
      <c r="AE34" s="2024" t="s">
        <v>2428</v>
      </c>
      <c r="AF34" s="1577"/>
      <c r="AG34" s="1578"/>
      <c r="AH34" s="1922"/>
      <c r="AI34" s="1577"/>
      <c r="AJ34" s="1747"/>
      <c r="AK34" s="264"/>
      <c r="AL34" s="264"/>
      <c r="AM34" s="264"/>
      <c r="AN34" s="264"/>
      <c r="AO34" s="264"/>
      <c r="AP34" s="264"/>
      <c r="AQ34" s="264"/>
      <c r="AR34" s="264"/>
      <c r="AS34" s="264"/>
    </row>
    <row r="35" spans="1:45" ht="42.75" customHeight="1">
      <c r="A35" s="1539"/>
      <c r="B35" s="1557"/>
      <c r="C35" s="1557"/>
      <c r="D35" s="1579"/>
      <c r="E35" s="1579"/>
      <c r="F35" s="1579"/>
      <c r="G35" s="1580"/>
      <c r="H35" s="1930"/>
      <c r="I35" s="531" t="s">
        <v>48</v>
      </c>
      <c r="J35" s="532"/>
      <c r="K35" s="533">
        <v>0.05</v>
      </c>
      <c r="L35" s="533">
        <v>0.1</v>
      </c>
      <c r="M35" s="533">
        <v>0.1</v>
      </c>
      <c r="N35" s="533">
        <v>0.1</v>
      </c>
      <c r="O35" s="533">
        <v>0.1</v>
      </c>
      <c r="P35" s="533">
        <v>0.1</v>
      </c>
      <c r="Q35" s="533">
        <v>0.1</v>
      </c>
      <c r="R35" s="533">
        <v>0.1</v>
      </c>
      <c r="S35" s="533"/>
      <c r="T35" s="533"/>
      <c r="U35" s="533"/>
      <c r="V35" s="534">
        <f t="shared" si="11"/>
        <v>0.74999999999999989</v>
      </c>
      <c r="W35" s="2030"/>
      <c r="X35" s="296">
        <f>+V35*W34</f>
        <v>0.15</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90" customHeight="1">
      <c r="A36" s="1539"/>
      <c r="B36" s="1922">
        <v>4</v>
      </c>
      <c r="C36" s="1928" t="s">
        <v>2467</v>
      </c>
      <c r="D36" s="1577"/>
      <c r="E36" s="1577"/>
      <c r="F36" s="1577"/>
      <c r="G36" s="1578"/>
      <c r="H36" s="1926" t="s">
        <v>79</v>
      </c>
      <c r="I36" s="527" t="s">
        <v>47</v>
      </c>
      <c r="J36" s="528"/>
      <c r="K36" s="523">
        <v>0.1</v>
      </c>
      <c r="L36" s="523">
        <v>0.1</v>
      </c>
      <c r="M36" s="523">
        <v>0.1</v>
      </c>
      <c r="N36" s="523">
        <v>0.1</v>
      </c>
      <c r="O36" s="523">
        <v>0.1</v>
      </c>
      <c r="P36" s="672">
        <v>0.05</v>
      </c>
      <c r="Q36" s="672">
        <v>0.1</v>
      </c>
      <c r="R36" s="672">
        <v>0.1</v>
      </c>
      <c r="S36" s="523">
        <v>0.1</v>
      </c>
      <c r="T36" s="672">
        <v>0.15</v>
      </c>
      <c r="U36" s="523"/>
      <c r="V36" s="529">
        <f>SUM(K36:U36)</f>
        <v>1</v>
      </c>
      <c r="W36" s="2029">
        <v>0.2</v>
      </c>
      <c r="X36" s="288">
        <f>V36*W36</f>
        <v>0.2</v>
      </c>
      <c r="Y36" s="2024" t="s">
        <v>2475</v>
      </c>
      <c r="Z36" s="1577"/>
      <c r="AA36" s="1578"/>
      <c r="AB36" s="2024" t="s">
        <v>2479</v>
      </c>
      <c r="AC36" s="1577"/>
      <c r="AD36" s="1578"/>
      <c r="AE36" s="1922"/>
      <c r="AF36" s="1577"/>
      <c r="AG36" s="1578"/>
      <c r="AH36" s="1922"/>
      <c r="AI36" s="1577"/>
      <c r="AJ36" s="1747"/>
      <c r="AK36" s="264"/>
      <c r="AL36" s="264"/>
      <c r="AM36" s="264"/>
      <c r="AN36" s="264"/>
      <c r="AO36" s="264"/>
      <c r="AP36" s="264"/>
      <c r="AQ36" s="264"/>
      <c r="AR36" s="264"/>
      <c r="AS36" s="264"/>
    </row>
    <row r="37" spans="1:45" ht="96.75" customHeight="1">
      <c r="A37" s="1539"/>
      <c r="B37" s="1557"/>
      <c r="C37" s="1557"/>
      <c r="D37" s="1579"/>
      <c r="E37" s="1579"/>
      <c r="F37" s="1579"/>
      <c r="G37" s="1580"/>
      <c r="H37" s="1930"/>
      <c r="I37" s="531" t="s">
        <v>48</v>
      </c>
      <c r="J37" s="532"/>
      <c r="K37" s="533">
        <v>0.1</v>
      </c>
      <c r="L37" s="533">
        <v>0.1</v>
      </c>
      <c r="M37" s="533">
        <v>0.1</v>
      </c>
      <c r="N37" s="533">
        <v>0.1</v>
      </c>
      <c r="O37" s="533">
        <v>0.1</v>
      </c>
      <c r="P37" s="533">
        <v>0.05</v>
      </c>
      <c r="Q37" s="533">
        <v>0.1</v>
      </c>
      <c r="R37" s="533">
        <v>0.1</v>
      </c>
      <c r="S37" s="533"/>
      <c r="T37" s="533"/>
      <c r="U37" s="533"/>
      <c r="V37" s="534">
        <f t="shared" ref="V37:V42" si="12">SUM(J37:U37)</f>
        <v>0.75</v>
      </c>
      <c r="W37" s="2030"/>
      <c r="X37" s="296">
        <f>+V37*W36</f>
        <v>0.15000000000000002</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25.5" customHeight="1">
      <c r="A38" s="1539"/>
      <c r="B38" s="1922">
        <v>5</v>
      </c>
      <c r="C38" s="1928" t="s">
        <v>2491</v>
      </c>
      <c r="D38" s="1577"/>
      <c r="E38" s="1577"/>
      <c r="F38" s="1577"/>
      <c r="G38" s="1578"/>
      <c r="H38" s="1926" t="s">
        <v>79</v>
      </c>
      <c r="I38" s="527" t="s">
        <v>47</v>
      </c>
      <c r="J38" s="528"/>
      <c r="K38" s="523"/>
      <c r="L38" s="523"/>
      <c r="M38" s="523"/>
      <c r="N38" s="523"/>
      <c r="O38" s="523"/>
      <c r="P38" s="523"/>
      <c r="Q38" s="523"/>
      <c r="R38" s="523"/>
      <c r="S38" s="523"/>
      <c r="T38" s="523">
        <v>0.5</v>
      </c>
      <c r="U38" s="523">
        <v>0.5</v>
      </c>
      <c r="V38" s="529">
        <f t="shared" si="12"/>
        <v>1</v>
      </c>
      <c r="W38" s="2029">
        <v>0.05</v>
      </c>
      <c r="X38" s="288">
        <f>V38*W38</f>
        <v>0.05</v>
      </c>
      <c r="Y38" s="2024" t="s">
        <v>2495</v>
      </c>
      <c r="Z38" s="1577"/>
      <c r="AA38" s="1578"/>
      <c r="AB38" s="2024" t="s">
        <v>1919</v>
      </c>
      <c r="AC38" s="1577"/>
      <c r="AD38" s="1578"/>
      <c r="AE38" s="1922" t="s">
        <v>809</v>
      </c>
      <c r="AF38" s="1577"/>
      <c r="AG38" s="1578"/>
      <c r="AH38" s="1922"/>
      <c r="AI38" s="1577"/>
      <c r="AJ38" s="1747"/>
      <c r="AK38" s="264"/>
      <c r="AL38" s="264"/>
      <c r="AM38" s="264"/>
      <c r="AN38" s="264"/>
      <c r="AO38" s="264"/>
      <c r="AP38" s="264"/>
      <c r="AQ38" s="264"/>
      <c r="AR38" s="264"/>
      <c r="AS38" s="264"/>
    </row>
    <row r="39" spans="1:45" ht="25.5" customHeight="1">
      <c r="A39" s="1539"/>
      <c r="B39" s="1557"/>
      <c r="C39" s="1557"/>
      <c r="D39" s="1579"/>
      <c r="E39" s="1579"/>
      <c r="F39" s="1579"/>
      <c r="G39" s="1580"/>
      <c r="H39" s="1930"/>
      <c r="I39" s="531" t="s">
        <v>48</v>
      </c>
      <c r="J39" s="532"/>
      <c r="K39" s="525"/>
      <c r="L39" s="525"/>
      <c r="M39" s="525"/>
      <c r="N39" s="525"/>
      <c r="O39" s="525"/>
      <c r="P39" s="525"/>
      <c r="Q39" s="525"/>
      <c r="R39" s="525"/>
      <c r="S39" s="525"/>
      <c r="T39" s="525"/>
      <c r="U39" s="525"/>
      <c r="V39" s="534">
        <f t="shared" si="12"/>
        <v>0</v>
      </c>
      <c r="W39" s="2030"/>
      <c r="X39" s="296">
        <f>+V39*W38</f>
        <v>0</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25.5" customHeight="1">
      <c r="A40" s="1539"/>
      <c r="B40" s="1922">
        <v>6</v>
      </c>
      <c r="C40" s="1928" t="s">
        <v>2504</v>
      </c>
      <c r="D40" s="1577"/>
      <c r="E40" s="1577"/>
      <c r="F40" s="1577"/>
      <c r="G40" s="1578"/>
      <c r="H40" s="1926" t="s">
        <v>79</v>
      </c>
      <c r="I40" s="527" t="s">
        <v>47</v>
      </c>
      <c r="J40" s="528"/>
      <c r="K40" s="523"/>
      <c r="L40" s="523"/>
      <c r="M40" s="523"/>
      <c r="N40" s="523"/>
      <c r="O40" s="523"/>
      <c r="P40" s="523"/>
      <c r="Q40" s="523"/>
      <c r="R40" s="523"/>
      <c r="S40" s="523"/>
      <c r="T40" s="523">
        <v>0.5</v>
      </c>
      <c r="U40" s="523">
        <v>0.5</v>
      </c>
      <c r="V40" s="529">
        <f t="shared" si="12"/>
        <v>1</v>
      </c>
      <c r="W40" s="2029">
        <v>0.15</v>
      </c>
      <c r="X40" s="288">
        <f>V40*W40</f>
        <v>0.15</v>
      </c>
      <c r="Y40" s="2024" t="s">
        <v>2495</v>
      </c>
      <c r="Z40" s="1577"/>
      <c r="AA40" s="1578"/>
      <c r="AB40" s="2024" t="s">
        <v>1919</v>
      </c>
      <c r="AC40" s="1577"/>
      <c r="AD40" s="1578"/>
      <c r="AE40" s="1922" t="s">
        <v>1919</v>
      </c>
      <c r="AF40" s="1577"/>
      <c r="AG40" s="1578"/>
      <c r="AH40" s="1922"/>
      <c r="AI40" s="1577"/>
      <c r="AJ40" s="1747"/>
      <c r="AK40" s="264"/>
      <c r="AL40" s="264"/>
      <c r="AM40" s="264"/>
      <c r="AN40" s="264"/>
      <c r="AO40" s="264"/>
      <c r="AP40" s="264"/>
      <c r="AQ40" s="264"/>
      <c r="AR40" s="264"/>
      <c r="AS40" s="264"/>
    </row>
    <row r="41" spans="1:45" ht="25.5" customHeight="1">
      <c r="A41" s="1539"/>
      <c r="B41" s="1557"/>
      <c r="C41" s="1557"/>
      <c r="D41" s="1579"/>
      <c r="E41" s="1579"/>
      <c r="F41" s="1579"/>
      <c r="G41" s="1580"/>
      <c r="H41" s="1930"/>
      <c r="I41" s="531" t="s">
        <v>48</v>
      </c>
      <c r="J41" s="532"/>
      <c r="K41" s="525"/>
      <c r="L41" s="525"/>
      <c r="M41" s="525"/>
      <c r="N41" s="525"/>
      <c r="O41" s="525"/>
      <c r="P41" s="525"/>
      <c r="Q41" s="525"/>
      <c r="R41" s="525"/>
      <c r="S41" s="525"/>
      <c r="T41" s="525"/>
      <c r="U41" s="525"/>
      <c r="V41" s="534">
        <f t="shared" si="12"/>
        <v>0</v>
      </c>
      <c r="W41" s="2030"/>
      <c r="X41" s="296">
        <f>+V41*W40</f>
        <v>0</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2.75" customHeight="1">
      <c r="A42" s="1539"/>
      <c r="B42" s="1922"/>
      <c r="C42" s="1928"/>
      <c r="D42" s="1577"/>
      <c r="E42" s="1577"/>
      <c r="F42" s="1577"/>
      <c r="G42" s="1578"/>
      <c r="H42" s="1926" t="s">
        <v>79</v>
      </c>
      <c r="I42" s="527" t="s">
        <v>47</v>
      </c>
      <c r="J42" s="528"/>
      <c r="K42" s="523"/>
      <c r="L42" s="523"/>
      <c r="M42" s="523"/>
      <c r="N42" s="523"/>
      <c r="O42" s="523"/>
      <c r="P42" s="523"/>
      <c r="Q42" s="523"/>
      <c r="R42" s="523"/>
      <c r="S42" s="523"/>
      <c r="T42" s="523"/>
      <c r="U42" s="523"/>
      <c r="V42" s="529">
        <f t="shared" si="12"/>
        <v>0</v>
      </c>
      <c r="W42" s="2029">
        <f>SUM(W30:W41)</f>
        <v>1</v>
      </c>
      <c r="X42" s="604"/>
      <c r="Y42" s="2024"/>
      <c r="Z42" s="1577"/>
      <c r="AA42" s="1578"/>
      <c r="AB42" s="2024"/>
      <c r="AC42" s="1577"/>
      <c r="AD42" s="1578"/>
      <c r="AE42" s="1922"/>
      <c r="AF42" s="1577"/>
      <c r="AG42" s="1578"/>
      <c r="AH42" s="1922"/>
      <c r="AI42" s="1577"/>
      <c r="AJ42" s="1747"/>
      <c r="AK42" s="264"/>
      <c r="AL42" s="264"/>
      <c r="AM42" s="264"/>
      <c r="AN42" s="264"/>
      <c r="AO42" s="264"/>
      <c r="AP42" s="264"/>
      <c r="AQ42" s="264"/>
      <c r="AR42" s="264"/>
      <c r="AS42" s="264"/>
    </row>
    <row r="43" spans="1:45" ht="12.75" customHeight="1">
      <c r="A43" s="1539"/>
      <c r="B43" s="1536"/>
      <c r="C43" s="1536"/>
      <c r="D43" s="1547"/>
      <c r="E43" s="1547"/>
      <c r="F43" s="1547"/>
      <c r="G43" s="1548"/>
      <c r="H43" s="1927"/>
      <c r="I43" s="541" t="s">
        <v>47</v>
      </c>
      <c r="J43" s="542">
        <f t="shared" ref="J43:V43" si="13">+J30*$W$30+J32*$W$32+J34*$W$34+J36*$W$36+J38*$W$38+J40*$W$40</f>
        <v>0</v>
      </c>
      <c r="K43" s="542">
        <f t="shared" si="13"/>
        <v>5.000000000000001E-2</v>
      </c>
      <c r="L43" s="542">
        <f t="shared" si="13"/>
        <v>8.0000000000000016E-2</v>
      </c>
      <c r="M43" s="542">
        <f t="shared" si="13"/>
        <v>8.0000000000000016E-2</v>
      </c>
      <c r="N43" s="542">
        <f t="shared" si="13"/>
        <v>8.0000000000000016E-2</v>
      </c>
      <c r="O43" s="542">
        <f t="shared" si="13"/>
        <v>8.0000000000000016E-2</v>
      </c>
      <c r="P43" s="542">
        <f t="shared" si="13"/>
        <v>7.0000000000000007E-2</v>
      </c>
      <c r="Q43" s="542">
        <f t="shared" si="13"/>
        <v>8.0000000000000016E-2</v>
      </c>
      <c r="R43" s="542">
        <f t="shared" si="13"/>
        <v>8.0000000000000016E-2</v>
      </c>
      <c r="S43" s="542">
        <f t="shared" si="13"/>
        <v>8.0000000000000016E-2</v>
      </c>
      <c r="T43" s="542">
        <f t="shared" si="13"/>
        <v>0.19</v>
      </c>
      <c r="U43" s="542">
        <f t="shared" si="13"/>
        <v>0.13</v>
      </c>
      <c r="V43" s="542">
        <f t="shared" si="13"/>
        <v>1</v>
      </c>
      <c r="W43" s="2050"/>
      <c r="X43" s="288">
        <f>V43*W43</f>
        <v>0</v>
      </c>
      <c r="Y43" s="2131"/>
      <c r="Z43" s="1577"/>
      <c r="AA43" s="1578"/>
      <c r="AB43" s="2131"/>
      <c r="AC43" s="1577"/>
      <c r="AD43" s="1578"/>
      <c r="AE43" s="1924"/>
      <c r="AF43" s="1577"/>
      <c r="AG43" s="1578"/>
      <c r="AH43" s="1924"/>
      <c r="AI43" s="1577"/>
      <c r="AJ43" s="1747"/>
      <c r="AK43" s="264"/>
      <c r="AL43" s="264"/>
      <c r="AM43" s="264"/>
      <c r="AN43" s="264"/>
      <c r="AO43" s="264"/>
      <c r="AP43" s="264"/>
      <c r="AQ43" s="264"/>
      <c r="AR43" s="264"/>
      <c r="AS43" s="264"/>
    </row>
    <row r="44" spans="1:45" ht="15.75" customHeight="1">
      <c r="A44" s="1681"/>
      <c r="B44" s="1536"/>
      <c r="C44" s="1536"/>
      <c r="D44" s="1547"/>
      <c r="E44" s="1547"/>
      <c r="F44" s="1547"/>
      <c r="G44" s="1548"/>
      <c r="H44" s="1927"/>
      <c r="I44" s="543" t="s">
        <v>48</v>
      </c>
      <c r="J44" s="544">
        <f t="shared" ref="J44:V44" si="14">J31*$W$30+J33*$W$32+J35*$W$34+J37*$W$34+J39*$W$38+J41*$W$40</f>
        <v>0</v>
      </c>
      <c r="K44" s="544">
        <f t="shared" si="14"/>
        <v>5.000000000000001E-2</v>
      </c>
      <c r="L44" s="544">
        <f t="shared" si="14"/>
        <v>8.0000000000000016E-2</v>
      </c>
      <c r="M44" s="544">
        <f t="shared" si="14"/>
        <v>8.0000000000000016E-2</v>
      </c>
      <c r="N44" s="544">
        <f t="shared" si="14"/>
        <v>8.0000000000000016E-2</v>
      </c>
      <c r="O44" s="544">
        <f t="shared" si="14"/>
        <v>8.0000000000000016E-2</v>
      </c>
      <c r="P44" s="544">
        <f t="shared" si="14"/>
        <v>7.0000000000000007E-2</v>
      </c>
      <c r="Q44" s="544">
        <f t="shared" si="14"/>
        <v>8.0000000000000016E-2</v>
      </c>
      <c r="R44" s="544">
        <f t="shared" si="14"/>
        <v>8.0000000000000016E-2</v>
      </c>
      <c r="S44" s="544">
        <f t="shared" si="14"/>
        <v>0</v>
      </c>
      <c r="T44" s="544">
        <f t="shared" si="14"/>
        <v>0</v>
      </c>
      <c r="U44" s="544">
        <f t="shared" si="14"/>
        <v>0</v>
      </c>
      <c r="V44" s="544">
        <f t="shared" si="14"/>
        <v>0.6</v>
      </c>
      <c r="W44" s="2050"/>
      <c r="X44" s="546">
        <f>+V44*W43</f>
        <v>0</v>
      </c>
      <c r="Y44" s="1737"/>
      <c r="Z44" s="2176"/>
      <c r="AA44" s="1973"/>
      <c r="AB44" s="1737"/>
      <c r="AC44" s="2176"/>
      <c r="AD44" s="1973"/>
      <c r="AE44" s="1737"/>
      <c r="AF44" s="2176"/>
      <c r="AG44" s="1973"/>
      <c r="AH44" s="1737"/>
      <c r="AI44" s="2176"/>
      <c r="AJ44" s="2180"/>
      <c r="AK44" s="264"/>
      <c r="AL44" s="264"/>
      <c r="AM44" s="264"/>
      <c r="AN44" s="264"/>
      <c r="AO44" s="264"/>
      <c r="AP44" s="264"/>
      <c r="AQ44" s="264"/>
      <c r="AR44" s="264"/>
      <c r="AS44" s="264"/>
    </row>
    <row r="45" spans="1:45" ht="21.75" customHeight="1">
      <c r="A45" s="1967" t="s">
        <v>106</v>
      </c>
      <c r="B45" s="1555"/>
      <c r="C45" s="255" t="s">
        <v>107</v>
      </c>
      <c r="D45" s="255" t="s">
        <v>108</v>
      </c>
      <c r="E45" s="255" t="s">
        <v>28</v>
      </c>
      <c r="F45" s="255" t="s">
        <v>109</v>
      </c>
      <c r="G45" s="321" t="s">
        <v>110</v>
      </c>
      <c r="H45" s="1959" t="s">
        <v>111</v>
      </c>
      <c r="I45" s="1756"/>
      <c r="J45" s="255" t="s">
        <v>63</v>
      </c>
      <c r="K45" s="255" t="s">
        <v>64</v>
      </c>
      <c r="L45" s="255" t="s">
        <v>65</v>
      </c>
      <c r="M45" s="255" t="s">
        <v>66</v>
      </c>
      <c r="N45" s="255" t="s">
        <v>67</v>
      </c>
      <c r="O45" s="255" t="s">
        <v>68</v>
      </c>
      <c r="P45" s="255" t="s">
        <v>69</v>
      </c>
      <c r="Q45" s="255" t="s">
        <v>70</v>
      </c>
      <c r="R45" s="255" t="s">
        <v>71</v>
      </c>
      <c r="S45" s="255" t="s">
        <v>72</v>
      </c>
      <c r="T45" s="255" t="s">
        <v>73</v>
      </c>
      <c r="U45" s="255" t="s">
        <v>74</v>
      </c>
      <c r="V45" s="255" t="s">
        <v>75</v>
      </c>
      <c r="W45" s="255" t="s">
        <v>76</v>
      </c>
      <c r="X45" s="255" t="s">
        <v>77</v>
      </c>
      <c r="Y45" s="1959" t="s">
        <v>112</v>
      </c>
      <c r="Z45" s="1754"/>
      <c r="AA45" s="1756"/>
      <c r="AB45" s="1959" t="s">
        <v>116</v>
      </c>
      <c r="AC45" s="1754"/>
      <c r="AD45" s="1756"/>
      <c r="AE45" s="1959" t="s">
        <v>120</v>
      </c>
      <c r="AF45" s="1754"/>
      <c r="AG45" s="1756"/>
      <c r="AH45" s="1959" t="s">
        <v>740</v>
      </c>
      <c r="AI45" s="1754"/>
      <c r="AJ45" s="1749"/>
      <c r="AK45" s="264"/>
      <c r="AL45" s="264"/>
      <c r="AM45" s="264"/>
      <c r="AN45" s="264"/>
      <c r="AO45" s="264"/>
      <c r="AP45" s="264"/>
      <c r="AQ45" s="264"/>
      <c r="AR45" s="264"/>
      <c r="AS45" s="264"/>
    </row>
    <row r="46" spans="1:45" ht="54.75" customHeight="1">
      <c r="A46" s="1733"/>
      <c r="B46" s="1548"/>
      <c r="C46" s="1932" t="s">
        <v>2394</v>
      </c>
      <c r="D46" s="1932" t="s">
        <v>252</v>
      </c>
      <c r="E46" s="1943">
        <v>1</v>
      </c>
      <c r="F46" s="1932" t="s">
        <v>2536</v>
      </c>
      <c r="G46" s="1932" t="s">
        <v>2010</v>
      </c>
      <c r="H46" s="2081" t="s">
        <v>47</v>
      </c>
      <c r="I46" s="2028"/>
      <c r="J46" s="528">
        <f t="shared" ref="J46:U46" si="15">J64</f>
        <v>6.5000000000000002E-2</v>
      </c>
      <c r="K46" s="528">
        <f t="shared" si="15"/>
        <v>9.5000000000000001E-2</v>
      </c>
      <c r="L46" s="528">
        <f t="shared" si="15"/>
        <v>0.1</v>
      </c>
      <c r="M46" s="528">
        <f t="shared" si="15"/>
        <v>0.18000000000000002</v>
      </c>
      <c r="N46" s="528">
        <f t="shared" si="15"/>
        <v>0.16000000000000003</v>
      </c>
      <c r="O46" s="528">
        <f t="shared" si="15"/>
        <v>6.0000000000000012E-2</v>
      </c>
      <c r="P46" s="528">
        <f t="shared" si="15"/>
        <v>4.0000000000000008E-2</v>
      </c>
      <c r="Q46" s="528">
        <f t="shared" si="15"/>
        <v>6.0000000000000012E-2</v>
      </c>
      <c r="R46" s="528">
        <f t="shared" si="15"/>
        <v>8.0000000000000016E-2</v>
      </c>
      <c r="S46" s="528">
        <f t="shared" si="15"/>
        <v>7.5000000000000011E-2</v>
      </c>
      <c r="T46" s="528">
        <f t="shared" si="15"/>
        <v>5.5000000000000014E-2</v>
      </c>
      <c r="U46" s="528">
        <f t="shared" si="15"/>
        <v>3.0000000000000006E-2</v>
      </c>
      <c r="V46" s="524">
        <f t="shared" ref="V46:V47" si="16">SUM(J46:U46)</f>
        <v>1.0000000000000002</v>
      </c>
      <c r="W46" s="1964">
        <v>0.3</v>
      </c>
      <c r="X46" s="524">
        <f>+(V46/V46)*W46</f>
        <v>0.3</v>
      </c>
      <c r="Y46" s="2024" t="s">
        <v>2543</v>
      </c>
      <c r="Z46" s="1577"/>
      <c r="AA46" s="1578"/>
      <c r="AB46" s="1956" t="s">
        <v>2545</v>
      </c>
      <c r="AC46" s="1577"/>
      <c r="AD46" s="1578"/>
      <c r="AE46" s="1956" t="s">
        <v>2546</v>
      </c>
      <c r="AF46" s="1577"/>
      <c r="AG46" s="1578"/>
      <c r="AH46" s="1956"/>
      <c r="AI46" s="1577"/>
      <c r="AJ46" s="1747"/>
      <c r="AK46" s="264"/>
      <c r="AL46" s="264"/>
      <c r="AM46" s="264"/>
      <c r="AN46" s="264"/>
      <c r="AO46" s="264"/>
      <c r="AP46" s="264"/>
      <c r="AQ46" s="264"/>
      <c r="AR46" s="264"/>
      <c r="AS46" s="264"/>
    </row>
    <row r="47" spans="1:45" ht="54.75" customHeight="1">
      <c r="A47" s="1549"/>
      <c r="B47" s="1551"/>
      <c r="C47" s="1533"/>
      <c r="D47" s="1533"/>
      <c r="E47" s="1533"/>
      <c r="F47" s="1533"/>
      <c r="G47" s="1533"/>
      <c r="H47" s="2149" t="s">
        <v>78</v>
      </c>
      <c r="I47" s="2150"/>
      <c r="J47" s="1012">
        <f t="shared" ref="J47:U47" si="17">J65</f>
        <v>6.5000000000000002E-2</v>
      </c>
      <c r="K47" s="1012">
        <f t="shared" si="17"/>
        <v>9.5000000000000001E-2</v>
      </c>
      <c r="L47" s="1012">
        <f t="shared" si="17"/>
        <v>0.1</v>
      </c>
      <c r="M47" s="1012">
        <f t="shared" si="17"/>
        <v>0.18000000000000002</v>
      </c>
      <c r="N47" s="1012">
        <f t="shared" si="17"/>
        <v>0.16000000000000003</v>
      </c>
      <c r="O47" s="1012">
        <f t="shared" si="17"/>
        <v>6.0000000000000012E-2</v>
      </c>
      <c r="P47" s="1012">
        <f t="shared" si="17"/>
        <v>4.0000000000000008E-2</v>
      </c>
      <c r="Q47" s="1012">
        <f t="shared" si="17"/>
        <v>6.0000000000000012E-2</v>
      </c>
      <c r="R47" s="1012">
        <f t="shared" si="17"/>
        <v>8.0000000000000016E-2</v>
      </c>
      <c r="S47" s="1012">
        <f t="shared" si="17"/>
        <v>0</v>
      </c>
      <c r="T47" s="1012">
        <f t="shared" si="17"/>
        <v>0</v>
      </c>
      <c r="U47" s="1012">
        <f t="shared" si="17"/>
        <v>0</v>
      </c>
      <c r="V47" s="526">
        <f t="shared" si="16"/>
        <v>0.8400000000000003</v>
      </c>
      <c r="W47" s="1558"/>
      <c r="X47" s="524">
        <f>+V47/V46*W46</f>
        <v>0.252</v>
      </c>
      <c r="Y47" s="1537"/>
      <c r="Z47" s="1550"/>
      <c r="AA47" s="1551"/>
      <c r="AB47" s="1537"/>
      <c r="AC47" s="1550"/>
      <c r="AD47" s="1551"/>
      <c r="AE47" s="1537"/>
      <c r="AF47" s="1550"/>
      <c r="AG47" s="1551"/>
      <c r="AH47" s="1537"/>
      <c r="AI47" s="1550"/>
      <c r="AJ47" s="1721"/>
      <c r="AK47" s="264"/>
      <c r="AL47" s="264"/>
      <c r="AM47" s="264"/>
      <c r="AN47" s="264"/>
      <c r="AO47" s="264"/>
      <c r="AP47" s="264"/>
      <c r="AQ47" s="264"/>
      <c r="AR47" s="264"/>
      <c r="AS47" s="264"/>
    </row>
    <row r="48" spans="1:45" ht="12.75" customHeight="1">
      <c r="A48" s="1115"/>
      <c r="B48" s="2175" t="s">
        <v>34</v>
      </c>
      <c r="C48" s="1986"/>
      <c r="D48" s="1986"/>
      <c r="E48" s="1986"/>
      <c r="F48" s="1986"/>
      <c r="G48" s="1986"/>
      <c r="H48" s="1986"/>
      <c r="I48" s="1986"/>
      <c r="J48" s="1986"/>
      <c r="K48" s="1986"/>
      <c r="L48" s="1986"/>
      <c r="M48" s="1986"/>
      <c r="N48" s="1986"/>
      <c r="O48" s="1986"/>
      <c r="P48" s="1986"/>
      <c r="Q48" s="1986"/>
      <c r="R48" s="1986"/>
      <c r="S48" s="1986"/>
      <c r="T48" s="1986"/>
      <c r="U48" s="1986"/>
      <c r="V48" s="1986"/>
      <c r="W48" s="1986"/>
      <c r="X48" s="1987"/>
      <c r="Y48" s="2179"/>
      <c r="Z48" s="1547"/>
      <c r="AA48" s="1548"/>
      <c r="AB48" s="2179"/>
      <c r="AC48" s="1547"/>
      <c r="AD48" s="1548"/>
      <c r="AE48" s="2179"/>
      <c r="AF48" s="1547"/>
      <c r="AG48" s="1548"/>
      <c r="AH48" s="2179"/>
      <c r="AI48" s="1547"/>
      <c r="AJ48" s="1720"/>
      <c r="AK48" s="264"/>
      <c r="AL48" s="264"/>
      <c r="AM48" s="264"/>
      <c r="AN48" s="264"/>
      <c r="AO48" s="264"/>
      <c r="AP48" s="264"/>
      <c r="AQ48" s="264"/>
      <c r="AR48" s="264"/>
      <c r="AS48" s="264"/>
    </row>
    <row r="49" spans="1:45" ht="12.75" customHeight="1">
      <c r="A49" s="1115"/>
      <c r="B49" s="1557"/>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80"/>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53.25" customHeight="1">
      <c r="A50" s="2183" t="s">
        <v>2584</v>
      </c>
      <c r="B50" s="1922">
        <v>1</v>
      </c>
      <c r="C50" s="1928" t="s">
        <v>2587</v>
      </c>
      <c r="D50" s="1577"/>
      <c r="E50" s="1577"/>
      <c r="F50" s="1577"/>
      <c r="G50" s="1578"/>
      <c r="H50" s="1926" t="s">
        <v>79</v>
      </c>
      <c r="I50" s="527" t="s">
        <v>47</v>
      </c>
      <c r="J50" s="528">
        <v>0.15</v>
      </c>
      <c r="K50" s="523">
        <v>0.15</v>
      </c>
      <c r="L50" s="523">
        <v>0.15</v>
      </c>
      <c r="M50" s="523">
        <v>0.3</v>
      </c>
      <c r="N50" s="523">
        <v>0.25</v>
      </c>
      <c r="O50" s="1123"/>
      <c r="P50" s="1123"/>
      <c r="Q50" s="1123"/>
      <c r="R50" s="1123"/>
      <c r="S50" s="1123"/>
      <c r="T50" s="1123"/>
      <c r="U50" s="1123"/>
      <c r="V50" s="529">
        <f t="shared" ref="V50:V63" si="18">SUM(J50:U50)</f>
        <v>1</v>
      </c>
      <c r="W50" s="2029">
        <v>0.4</v>
      </c>
      <c r="X50" s="288">
        <f>V50*W50</f>
        <v>0.4</v>
      </c>
      <c r="Y50" s="2162" t="s">
        <v>2594</v>
      </c>
      <c r="Z50" s="1577"/>
      <c r="AA50" s="1578"/>
      <c r="AB50" s="2024" t="s">
        <v>2595</v>
      </c>
      <c r="AC50" s="1577"/>
      <c r="AD50" s="1578"/>
      <c r="AE50" s="1922" t="s">
        <v>2598</v>
      </c>
      <c r="AF50" s="1577"/>
      <c r="AG50" s="1578"/>
      <c r="AH50" s="1922"/>
      <c r="AI50" s="1577"/>
      <c r="AJ50" s="1747"/>
      <c r="AK50" s="264"/>
      <c r="AL50" s="264"/>
      <c r="AM50" s="264"/>
      <c r="AN50" s="264"/>
      <c r="AO50" s="264"/>
      <c r="AP50" s="264"/>
      <c r="AQ50" s="264"/>
      <c r="AR50" s="264"/>
      <c r="AS50" s="264"/>
    </row>
    <row r="51" spans="1:45" ht="53.25" customHeight="1">
      <c r="A51" s="1539"/>
      <c r="B51" s="1557"/>
      <c r="C51" s="1557"/>
      <c r="D51" s="1579"/>
      <c r="E51" s="1579"/>
      <c r="F51" s="1579"/>
      <c r="G51" s="1580"/>
      <c r="H51" s="1930"/>
      <c r="I51" s="531" t="s">
        <v>48</v>
      </c>
      <c r="J51" s="536">
        <v>0.15</v>
      </c>
      <c r="K51" s="533">
        <v>0.15</v>
      </c>
      <c r="L51" s="533">
        <v>0.15</v>
      </c>
      <c r="M51" s="533">
        <v>0.3</v>
      </c>
      <c r="N51" s="533">
        <v>0.25</v>
      </c>
      <c r="O51" s="533"/>
      <c r="P51" s="533"/>
      <c r="Q51" s="533"/>
      <c r="R51" s="533"/>
      <c r="S51" s="533"/>
      <c r="T51" s="533"/>
      <c r="U51" s="533"/>
      <c r="V51" s="534">
        <f t="shared" si="18"/>
        <v>1</v>
      </c>
      <c r="W51" s="2030"/>
      <c r="X51" s="296">
        <f>+V51*W50</f>
        <v>0.4</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42.75" customHeight="1">
      <c r="A52" s="1539"/>
      <c r="B52" s="1922">
        <v>2</v>
      </c>
      <c r="C52" s="1928" t="s">
        <v>2612</v>
      </c>
      <c r="D52" s="1577"/>
      <c r="E52" s="1577"/>
      <c r="F52" s="1577"/>
      <c r="G52" s="1578"/>
      <c r="H52" s="1926" t="s">
        <v>79</v>
      </c>
      <c r="I52" s="527" t="s">
        <v>47</v>
      </c>
      <c r="J52" s="528"/>
      <c r="K52" s="523">
        <v>0.05</v>
      </c>
      <c r="L52" s="523">
        <v>0.05</v>
      </c>
      <c r="M52" s="523">
        <v>0.1</v>
      </c>
      <c r="N52" s="523">
        <v>0.1</v>
      </c>
      <c r="O52" s="523">
        <v>0.1</v>
      </c>
      <c r="P52" s="523">
        <v>0.05</v>
      </c>
      <c r="Q52" s="523">
        <v>0.1</v>
      </c>
      <c r="R52" s="523">
        <v>0.15</v>
      </c>
      <c r="S52" s="523">
        <v>0.15</v>
      </c>
      <c r="T52" s="523">
        <v>0.1</v>
      </c>
      <c r="U52" s="523">
        <v>0.05</v>
      </c>
      <c r="V52" s="529">
        <f t="shared" si="18"/>
        <v>1</v>
      </c>
      <c r="W52" s="2029">
        <v>0.4</v>
      </c>
      <c r="X52" s="604"/>
      <c r="Y52" s="2181" t="s">
        <v>2620</v>
      </c>
      <c r="Z52" s="1577"/>
      <c r="AA52" s="1578"/>
      <c r="AB52" s="2024" t="s">
        <v>2627</v>
      </c>
      <c r="AC52" s="1577"/>
      <c r="AD52" s="1578"/>
      <c r="AE52" s="2024" t="s">
        <v>2629</v>
      </c>
      <c r="AF52" s="1577"/>
      <c r="AG52" s="1578"/>
      <c r="AH52" s="1922"/>
      <c r="AI52" s="1577"/>
      <c r="AJ52" s="1747"/>
      <c r="AK52" s="264"/>
      <c r="AL52" s="264"/>
      <c r="AM52" s="264"/>
      <c r="AN52" s="264"/>
      <c r="AO52" s="264"/>
      <c r="AP52" s="264"/>
      <c r="AQ52" s="264"/>
      <c r="AR52" s="264"/>
      <c r="AS52" s="264"/>
    </row>
    <row r="53" spans="1:45" ht="42.75" customHeight="1">
      <c r="A53" s="1539"/>
      <c r="B53" s="1557"/>
      <c r="C53" s="1557"/>
      <c r="D53" s="1579"/>
      <c r="E53" s="1579"/>
      <c r="F53" s="1579"/>
      <c r="G53" s="1580"/>
      <c r="H53" s="1930"/>
      <c r="I53" s="531" t="s">
        <v>48</v>
      </c>
      <c r="J53" s="532"/>
      <c r="K53" s="533">
        <v>0.05</v>
      </c>
      <c r="L53" s="533">
        <v>0.05</v>
      </c>
      <c r="M53" s="533">
        <v>0.1</v>
      </c>
      <c r="N53" s="533">
        <v>0.1</v>
      </c>
      <c r="O53" s="533">
        <v>0.1</v>
      </c>
      <c r="P53" s="533">
        <v>0.05</v>
      </c>
      <c r="Q53" s="533">
        <v>0.1</v>
      </c>
      <c r="R53" s="533">
        <v>0.15</v>
      </c>
      <c r="S53" s="533"/>
      <c r="T53" s="533"/>
      <c r="U53" s="533"/>
      <c r="V53" s="534">
        <f t="shared" si="18"/>
        <v>0.70000000000000007</v>
      </c>
      <c r="W53" s="2030"/>
      <c r="X53" s="604"/>
      <c r="Y53" s="1557"/>
      <c r="Z53" s="1579"/>
      <c r="AA53" s="1580"/>
      <c r="AB53" s="1557"/>
      <c r="AC53" s="1579"/>
      <c r="AD53" s="1580"/>
      <c r="AE53" s="1557"/>
      <c r="AF53" s="1579"/>
      <c r="AG53" s="1580"/>
      <c r="AH53" s="1557"/>
      <c r="AI53" s="1579"/>
      <c r="AJ53" s="1923"/>
      <c r="AK53" s="264"/>
      <c r="AL53" s="264"/>
      <c r="AM53" s="264"/>
      <c r="AN53" s="264"/>
      <c r="AO53" s="264"/>
      <c r="AP53" s="264"/>
      <c r="AQ53" s="264"/>
      <c r="AR53" s="264"/>
      <c r="AS53" s="264"/>
    </row>
    <row r="54" spans="1:45" ht="36" customHeight="1">
      <c r="A54" s="1539"/>
      <c r="B54" s="1922">
        <v>3</v>
      </c>
      <c r="C54" s="1928" t="s">
        <v>2636</v>
      </c>
      <c r="D54" s="1577"/>
      <c r="E54" s="1577"/>
      <c r="F54" s="1577"/>
      <c r="G54" s="1578"/>
      <c r="H54" s="1926" t="s">
        <v>79</v>
      </c>
      <c r="I54" s="527" t="s">
        <v>47</v>
      </c>
      <c r="J54" s="528">
        <v>0.05</v>
      </c>
      <c r="K54" s="523">
        <v>0.1</v>
      </c>
      <c r="L54" s="523">
        <v>0.1</v>
      </c>
      <c r="M54" s="523">
        <v>0.1</v>
      </c>
      <c r="N54" s="523">
        <v>0.1</v>
      </c>
      <c r="O54" s="523">
        <v>0.1</v>
      </c>
      <c r="P54" s="523">
        <v>0.1</v>
      </c>
      <c r="Q54" s="523">
        <v>0.1</v>
      </c>
      <c r="R54" s="523">
        <v>0.1</v>
      </c>
      <c r="S54" s="523">
        <v>0.05</v>
      </c>
      <c r="T54" s="523">
        <v>0.05</v>
      </c>
      <c r="U54" s="523">
        <v>0.05</v>
      </c>
      <c r="V54" s="529">
        <f t="shared" si="18"/>
        <v>1</v>
      </c>
      <c r="W54" s="2029">
        <v>0.1</v>
      </c>
      <c r="X54" s="288">
        <f>V54*W54</f>
        <v>0.1</v>
      </c>
      <c r="Y54" s="2181" t="s">
        <v>2643</v>
      </c>
      <c r="Z54" s="1577"/>
      <c r="AA54" s="1578"/>
      <c r="AB54" s="2024" t="s">
        <v>2644</v>
      </c>
      <c r="AC54" s="1577"/>
      <c r="AD54" s="1578"/>
      <c r="AE54" s="2024" t="s">
        <v>2645</v>
      </c>
      <c r="AF54" s="1577"/>
      <c r="AG54" s="1578"/>
      <c r="AH54" s="1922"/>
      <c r="AI54" s="1577"/>
      <c r="AJ54" s="1747"/>
      <c r="AK54" s="264"/>
      <c r="AL54" s="264"/>
      <c r="AM54" s="264"/>
      <c r="AN54" s="264"/>
      <c r="AO54" s="264"/>
      <c r="AP54" s="264"/>
      <c r="AQ54" s="264"/>
      <c r="AR54" s="264"/>
      <c r="AS54" s="264"/>
    </row>
    <row r="55" spans="1:45" ht="36" customHeight="1">
      <c r="A55" s="1539"/>
      <c r="B55" s="1557"/>
      <c r="C55" s="1557"/>
      <c r="D55" s="1579"/>
      <c r="E55" s="1579"/>
      <c r="F55" s="1579"/>
      <c r="G55" s="1580"/>
      <c r="H55" s="1930"/>
      <c r="I55" s="531" t="s">
        <v>48</v>
      </c>
      <c r="J55" s="536">
        <v>0.05</v>
      </c>
      <c r="K55" s="533">
        <v>0.1</v>
      </c>
      <c r="L55" s="533">
        <v>0.1</v>
      </c>
      <c r="M55" s="533">
        <v>0.1</v>
      </c>
      <c r="N55" s="533">
        <v>0.1</v>
      </c>
      <c r="O55" s="533">
        <v>0.1</v>
      </c>
      <c r="P55" s="533">
        <v>0.1</v>
      </c>
      <c r="Q55" s="533">
        <v>0.1</v>
      </c>
      <c r="R55" s="533">
        <v>0.1</v>
      </c>
      <c r="S55" s="533"/>
      <c r="T55" s="533"/>
      <c r="U55" s="533"/>
      <c r="V55" s="534">
        <f t="shared" si="18"/>
        <v>0.84999999999999987</v>
      </c>
      <c r="W55" s="2030"/>
      <c r="X55" s="296">
        <f>+V55*W54</f>
        <v>8.4999999999999992E-2</v>
      </c>
      <c r="Y55" s="1557"/>
      <c r="Z55" s="1579"/>
      <c r="AA55" s="1580"/>
      <c r="AB55" s="1557"/>
      <c r="AC55" s="1579"/>
      <c r="AD55" s="1580"/>
      <c r="AE55" s="1557"/>
      <c r="AF55" s="1579"/>
      <c r="AG55" s="1580"/>
      <c r="AH55" s="1557"/>
      <c r="AI55" s="1579"/>
      <c r="AJ55" s="1923"/>
      <c r="AK55" s="264"/>
      <c r="AL55" s="264"/>
      <c r="AM55" s="264"/>
      <c r="AN55" s="264"/>
      <c r="AO55" s="264"/>
      <c r="AP55" s="264"/>
      <c r="AQ55" s="264"/>
      <c r="AR55" s="264"/>
      <c r="AS55" s="264"/>
    </row>
    <row r="56" spans="1:45" ht="36" customHeight="1">
      <c r="A56" s="1539"/>
      <c r="B56" s="1922">
        <v>4</v>
      </c>
      <c r="C56" s="1928" t="s">
        <v>2649</v>
      </c>
      <c r="D56" s="1577"/>
      <c r="E56" s="1577"/>
      <c r="F56" s="1577"/>
      <c r="G56" s="1578"/>
      <c r="H56" s="1926" t="s">
        <v>79</v>
      </c>
      <c r="I56" s="527" t="s">
        <v>47</v>
      </c>
      <c r="J56" s="528"/>
      <c r="K56" s="523">
        <v>0.05</v>
      </c>
      <c r="L56" s="523">
        <v>0.1</v>
      </c>
      <c r="M56" s="523">
        <v>0.1</v>
      </c>
      <c r="N56" s="523">
        <v>0.1</v>
      </c>
      <c r="O56" s="523">
        <v>0.1</v>
      </c>
      <c r="P56" s="523">
        <v>0.1</v>
      </c>
      <c r="Q56" s="523">
        <v>0.1</v>
      </c>
      <c r="R56" s="523">
        <v>0.1</v>
      </c>
      <c r="S56" s="523">
        <v>0.1</v>
      </c>
      <c r="T56" s="523">
        <v>0.1</v>
      </c>
      <c r="U56" s="523">
        <v>0.05</v>
      </c>
      <c r="V56" s="529">
        <f t="shared" si="18"/>
        <v>0.99999999999999989</v>
      </c>
      <c r="W56" s="2029">
        <v>0.1</v>
      </c>
      <c r="X56" s="288">
        <f>V56*W56</f>
        <v>9.9999999999999992E-2</v>
      </c>
      <c r="Y56" s="2181" t="s">
        <v>2652</v>
      </c>
      <c r="Z56" s="1577"/>
      <c r="AA56" s="1578"/>
      <c r="AB56" s="2024" t="s">
        <v>2653</v>
      </c>
      <c r="AC56" s="1577"/>
      <c r="AD56" s="1578"/>
      <c r="AE56" s="2024" t="s">
        <v>2657</v>
      </c>
      <c r="AF56" s="1577"/>
      <c r="AG56" s="1578"/>
      <c r="AH56" s="1922"/>
      <c r="AI56" s="1577"/>
      <c r="AJ56" s="1747"/>
      <c r="AK56" s="264"/>
      <c r="AL56" s="264"/>
      <c r="AM56" s="264"/>
      <c r="AN56" s="264"/>
      <c r="AO56" s="264"/>
      <c r="AP56" s="264"/>
      <c r="AQ56" s="264"/>
      <c r="AR56" s="264"/>
      <c r="AS56" s="264"/>
    </row>
    <row r="57" spans="1:45" ht="36" customHeight="1">
      <c r="A57" s="1539"/>
      <c r="B57" s="1557"/>
      <c r="C57" s="1557"/>
      <c r="D57" s="1579"/>
      <c r="E57" s="1579"/>
      <c r="F57" s="1579"/>
      <c r="G57" s="1580"/>
      <c r="H57" s="1930"/>
      <c r="I57" s="531" t="s">
        <v>48</v>
      </c>
      <c r="J57" s="532"/>
      <c r="K57" s="533">
        <v>0.05</v>
      </c>
      <c r="L57" s="533">
        <v>0.1</v>
      </c>
      <c r="M57" s="533">
        <v>0.1</v>
      </c>
      <c r="N57" s="533">
        <v>0.1</v>
      </c>
      <c r="O57" s="533">
        <v>0.1</v>
      </c>
      <c r="P57" s="533">
        <v>0.1</v>
      </c>
      <c r="Q57" s="533">
        <v>0.1</v>
      </c>
      <c r="R57" s="533">
        <v>0.1</v>
      </c>
      <c r="S57" s="533"/>
      <c r="T57" s="533"/>
      <c r="U57" s="533"/>
      <c r="V57" s="534">
        <f t="shared" si="18"/>
        <v>0.74999999999999989</v>
      </c>
      <c r="W57" s="2030"/>
      <c r="X57" s="296">
        <f>+V57*W56</f>
        <v>7.4999999999999997E-2</v>
      </c>
      <c r="Y57" s="1557"/>
      <c r="Z57" s="1579"/>
      <c r="AA57" s="1580"/>
      <c r="AB57" s="1557"/>
      <c r="AC57" s="1579"/>
      <c r="AD57" s="1580"/>
      <c r="AE57" s="1557"/>
      <c r="AF57" s="1579"/>
      <c r="AG57" s="1580"/>
      <c r="AH57" s="1557"/>
      <c r="AI57" s="1579"/>
      <c r="AJ57" s="1923"/>
      <c r="AK57" s="264"/>
      <c r="AL57" s="264"/>
      <c r="AM57" s="264"/>
      <c r="AN57" s="264"/>
      <c r="AO57" s="264"/>
      <c r="AP57" s="264"/>
      <c r="AQ57" s="264"/>
      <c r="AR57" s="264"/>
      <c r="AS57" s="264"/>
    </row>
    <row r="58" spans="1:45" ht="12.75" hidden="1" customHeight="1">
      <c r="A58" s="1539"/>
      <c r="B58" s="1922">
        <v>5</v>
      </c>
      <c r="C58" s="2182"/>
      <c r="D58" s="1577"/>
      <c r="E58" s="1577"/>
      <c r="F58" s="1577"/>
      <c r="G58" s="1578"/>
      <c r="H58" s="1926" t="s">
        <v>79</v>
      </c>
      <c r="I58" s="527" t="s">
        <v>47</v>
      </c>
      <c r="J58" s="528"/>
      <c r="K58" s="523"/>
      <c r="L58" s="523"/>
      <c r="M58" s="523"/>
      <c r="N58" s="523"/>
      <c r="O58" s="523"/>
      <c r="P58" s="523"/>
      <c r="Q58" s="523"/>
      <c r="R58" s="523"/>
      <c r="S58" s="523"/>
      <c r="T58" s="523"/>
      <c r="U58" s="523"/>
      <c r="V58" s="529">
        <f t="shared" si="18"/>
        <v>0</v>
      </c>
      <c r="W58" s="2029"/>
      <c r="X58" s="288">
        <f>V58*W58</f>
        <v>0</v>
      </c>
      <c r="Y58" s="2024"/>
      <c r="Z58" s="1577"/>
      <c r="AA58" s="1578"/>
      <c r="AB58" s="2024"/>
      <c r="AC58" s="1577"/>
      <c r="AD58" s="1578"/>
      <c r="AE58" s="1922"/>
      <c r="AF58" s="1577"/>
      <c r="AG58" s="1578"/>
      <c r="AH58" s="1922"/>
      <c r="AI58" s="1577"/>
      <c r="AJ58" s="1747"/>
      <c r="AK58" s="264"/>
      <c r="AL58" s="264"/>
      <c r="AM58" s="264"/>
      <c r="AN58" s="264"/>
      <c r="AO58" s="264"/>
      <c r="AP58" s="264"/>
      <c r="AQ58" s="264"/>
      <c r="AR58" s="264"/>
      <c r="AS58" s="264"/>
    </row>
    <row r="59" spans="1:45" ht="12.75" hidden="1" customHeight="1">
      <c r="A59" s="1539"/>
      <c r="B59" s="1557"/>
      <c r="C59" s="1557"/>
      <c r="D59" s="1579"/>
      <c r="E59" s="1579"/>
      <c r="F59" s="1579"/>
      <c r="G59" s="1580"/>
      <c r="H59" s="1930"/>
      <c r="I59" s="531" t="s">
        <v>48</v>
      </c>
      <c r="J59" s="537"/>
      <c r="K59" s="539"/>
      <c r="L59" s="539"/>
      <c r="M59" s="539"/>
      <c r="N59" s="539"/>
      <c r="O59" s="539"/>
      <c r="P59" s="539"/>
      <c r="Q59" s="539"/>
      <c r="R59" s="539"/>
      <c r="S59" s="539"/>
      <c r="T59" s="539"/>
      <c r="U59" s="539"/>
      <c r="V59" s="540">
        <f t="shared" si="18"/>
        <v>0</v>
      </c>
      <c r="W59" s="2030"/>
      <c r="X59" s="296">
        <f>+V59*W58</f>
        <v>0</v>
      </c>
      <c r="Y59" s="1557"/>
      <c r="Z59" s="1579"/>
      <c r="AA59" s="1580"/>
      <c r="AB59" s="1557"/>
      <c r="AC59" s="1579"/>
      <c r="AD59" s="1580"/>
      <c r="AE59" s="1557"/>
      <c r="AF59" s="1579"/>
      <c r="AG59" s="1580"/>
      <c r="AH59" s="1557"/>
      <c r="AI59" s="1579"/>
      <c r="AJ59" s="1923"/>
      <c r="AK59" s="264"/>
      <c r="AL59" s="264"/>
      <c r="AM59" s="264"/>
      <c r="AN59" s="264"/>
      <c r="AO59" s="264"/>
      <c r="AP59" s="264"/>
      <c r="AQ59" s="264"/>
      <c r="AR59" s="264"/>
      <c r="AS59" s="264"/>
    </row>
    <row r="60" spans="1:45" ht="12.75" hidden="1" customHeight="1">
      <c r="A60" s="1539"/>
      <c r="B60" s="1922">
        <v>6</v>
      </c>
      <c r="C60" s="2182"/>
      <c r="D60" s="1577"/>
      <c r="E60" s="1577"/>
      <c r="F60" s="1577"/>
      <c r="G60" s="1578"/>
      <c r="H60" s="1926" t="s">
        <v>79</v>
      </c>
      <c r="I60" s="527" t="s">
        <v>47</v>
      </c>
      <c r="J60" s="528"/>
      <c r="K60" s="523"/>
      <c r="L60" s="523"/>
      <c r="M60" s="523"/>
      <c r="N60" s="523"/>
      <c r="O60" s="523"/>
      <c r="P60" s="523"/>
      <c r="Q60" s="523"/>
      <c r="R60" s="523"/>
      <c r="S60" s="523"/>
      <c r="T60" s="523"/>
      <c r="U60" s="523"/>
      <c r="V60" s="529">
        <f t="shared" si="18"/>
        <v>0</v>
      </c>
      <c r="W60" s="2029"/>
      <c r="X60" s="288">
        <f>V60*W60</f>
        <v>0</v>
      </c>
      <c r="Y60" s="2024"/>
      <c r="Z60" s="1577"/>
      <c r="AA60" s="1578"/>
      <c r="AB60" s="2024"/>
      <c r="AC60" s="1577"/>
      <c r="AD60" s="1578"/>
      <c r="AE60" s="1922"/>
      <c r="AF60" s="1577"/>
      <c r="AG60" s="1578"/>
      <c r="AH60" s="1922"/>
      <c r="AI60" s="1577"/>
      <c r="AJ60" s="1747"/>
      <c r="AK60" s="264"/>
      <c r="AL60" s="264"/>
      <c r="AM60" s="264"/>
      <c r="AN60" s="264"/>
      <c r="AO60" s="264"/>
      <c r="AP60" s="264"/>
      <c r="AQ60" s="264"/>
      <c r="AR60" s="264"/>
      <c r="AS60" s="264"/>
    </row>
    <row r="61" spans="1:45" ht="12.75" hidden="1" customHeight="1">
      <c r="A61" s="1539"/>
      <c r="B61" s="1557"/>
      <c r="C61" s="1557"/>
      <c r="D61" s="1579"/>
      <c r="E61" s="1579"/>
      <c r="F61" s="1579"/>
      <c r="G61" s="1580"/>
      <c r="H61" s="1930"/>
      <c r="I61" s="531" t="s">
        <v>48</v>
      </c>
      <c r="J61" s="537"/>
      <c r="K61" s="539"/>
      <c r="L61" s="539"/>
      <c r="M61" s="539"/>
      <c r="N61" s="539"/>
      <c r="O61" s="539"/>
      <c r="P61" s="539"/>
      <c r="Q61" s="539"/>
      <c r="R61" s="539"/>
      <c r="S61" s="539"/>
      <c r="T61" s="539"/>
      <c r="U61" s="539"/>
      <c r="V61" s="540">
        <f t="shared" si="18"/>
        <v>0</v>
      </c>
      <c r="W61" s="2030"/>
      <c r="X61" s="296">
        <f>+V61*W60</f>
        <v>0</v>
      </c>
      <c r="Y61" s="1557"/>
      <c r="Z61" s="1579"/>
      <c r="AA61" s="1580"/>
      <c r="AB61" s="1557"/>
      <c r="AC61" s="1579"/>
      <c r="AD61" s="1580"/>
      <c r="AE61" s="1557"/>
      <c r="AF61" s="1579"/>
      <c r="AG61" s="1580"/>
      <c r="AH61" s="1557"/>
      <c r="AI61" s="1579"/>
      <c r="AJ61" s="1923"/>
      <c r="AK61" s="264"/>
      <c r="AL61" s="264"/>
      <c r="AM61" s="264"/>
      <c r="AN61" s="264"/>
      <c r="AO61" s="264"/>
      <c r="AP61" s="264"/>
      <c r="AQ61" s="264"/>
      <c r="AR61" s="264"/>
      <c r="AS61" s="264"/>
    </row>
    <row r="62" spans="1:45" ht="12.75" hidden="1" customHeight="1">
      <c r="A62" s="1539"/>
      <c r="B62" s="1922">
        <v>7</v>
      </c>
      <c r="C62" s="2023"/>
      <c r="D62" s="1577"/>
      <c r="E62" s="1577"/>
      <c r="F62" s="1577"/>
      <c r="G62" s="1578"/>
      <c r="H62" s="1926" t="s">
        <v>79</v>
      </c>
      <c r="I62" s="527" t="s">
        <v>47</v>
      </c>
      <c r="J62" s="528"/>
      <c r="K62" s="523"/>
      <c r="L62" s="523"/>
      <c r="M62" s="523"/>
      <c r="N62" s="523"/>
      <c r="O62" s="523"/>
      <c r="P62" s="523"/>
      <c r="Q62" s="523"/>
      <c r="R62" s="523"/>
      <c r="S62" s="523"/>
      <c r="T62" s="523"/>
      <c r="U62" s="523"/>
      <c r="V62" s="529">
        <f t="shared" si="18"/>
        <v>0</v>
      </c>
      <c r="W62" s="2029"/>
      <c r="X62" s="288">
        <f>V62*W62</f>
        <v>0</v>
      </c>
      <c r="Y62" s="2024"/>
      <c r="Z62" s="1577"/>
      <c r="AA62" s="1578"/>
      <c r="AB62" s="2024"/>
      <c r="AC62" s="1577"/>
      <c r="AD62" s="1578"/>
      <c r="AE62" s="1922"/>
      <c r="AF62" s="1577"/>
      <c r="AG62" s="1578"/>
      <c r="AH62" s="1922"/>
      <c r="AI62" s="1577"/>
      <c r="AJ62" s="1747"/>
      <c r="AK62" s="264"/>
      <c r="AL62" s="264"/>
      <c r="AM62" s="264"/>
      <c r="AN62" s="264"/>
      <c r="AO62" s="264"/>
      <c r="AP62" s="264"/>
      <c r="AQ62" s="264"/>
      <c r="AR62" s="264"/>
      <c r="AS62" s="264"/>
    </row>
    <row r="63" spans="1:45" ht="12.75" hidden="1" customHeight="1">
      <c r="A63" s="1681"/>
      <c r="B63" s="1557"/>
      <c r="C63" s="1557"/>
      <c r="D63" s="1579"/>
      <c r="E63" s="1579"/>
      <c r="F63" s="1579"/>
      <c r="G63" s="1580"/>
      <c r="H63" s="1930"/>
      <c r="I63" s="531" t="s">
        <v>48</v>
      </c>
      <c r="J63" s="537"/>
      <c r="K63" s="539"/>
      <c r="L63" s="539"/>
      <c r="M63" s="539"/>
      <c r="N63" s="539"/>
      <c r="O63" s="539"/>
      <c r="P63" s="539"/>
      <c r="Q63" s="539"/>
      <c r="R63" s="539"/>
      <c r="S63" s="539"/>
      <c r="T63" s="539"/>
      <c r="U63" s="539"/>
      <c r="V63" s="540">
        <f t="shared" si="18"/>
        <v>0</v>
      </c>
      <c r="W63" s="2030"/>
      <c r="X63" s="296">
        <f>+V63*W62</f>
        <v>0</v>
      </c>
      <c r="Y63" s="1557"/>
      <c r="Z63" s="1579"/>
      <c r="AA63" s="1580"/>
      <c r="AB63" s="1557"/>
      <c r="AC63" s="1579"/>
      <c r="AD63" s="1580"/>
      <c r="AE63" s="1557"/>
      <c r="AF63" s="1579"/>
      <c r="AG63" s="1580"/>
      <c r="AH63" s="1557"/>
      <c r="AI63" s="1579"/>
      <c r="AJ63" s="1923"/>
      <c r="AK63" s="264"/>
      <c r="AL63" s="264"/>
      <c r="AM63" s="264"/>
      <c r="AN63" s="264"/>
      <c r="AO63" s="264"/>
      <c r="AP63" s="264"/>
      <c r="AQ63" s="264"/>
      <c r="AR63" s="264"/>
      <c r="AS63" s="264"/>
    </row>
    <row r="64" spans="1:45" ht="12.75" customHeight="1">
      <c r="A64" s="1155"/>
      <c r="B64" s="1944" t="s">
        <v>85</v>
      </c>
      <c r="C64" s="1577"/>
      <c r="D64" s="1577"/>
      <c r="E64" s="1577"/>
      <c r="F64" s="1577"/>
      <c r="G64" s="1578"/>
      <c r="H64" s="2033" t="s">
        <v>79</v>
      </c>
      <c r="I64" s="541" t="s">
        <v>47</v>
      </c>
      <c r="J64" s="542">
        <f t="shared" ref="J64:V64" si="19">+J50*$W$50+J52*$W$52+J54*$W$54+J56*$W$56</f>
        <v>6.5000000000000002E-2</v>
      </c>
      <c r="K64" s="542">
        <f t="shared" si="19"/>
        <v>9.5000000000000001E-2</v>
      </c>
      <c r="L64" s="542">
        <f t="shared" si="19"/>
        <v>0.1</v>
      </c>
      <c r="M64" s="542">
        <f t="shared" si="19"/>
        <v>0.18000000000000002</v>
      </c>
      <c r="N64" s="542">
        <f t="shared" si="19"/>
        <v>0.16000000000000003</v>
      </c>
      <c r="O64" s="542">
        <f t="shared" si="19"/>
        <v>6.0000000000000012E-2</v>
      </c>
      <c r="P64" s="542">
        <f t="shared" si="19"/>
        <v>4.0000000000000008E-2</v>
      </c>
      <c r="Q64" s="542">
        <f t="shared" si="19"/>
        <v>6.0000000000000012E-2</v>
      </c>
      <c r="R64" s="542">
        <f t="shared" si="19"/>
        <v>8.0000000000000016E-2</v>
      </c>
      <c r="S64" s="542">
        <f t="shared" si="19"/>
        <v>7.5000000000000011E-2</v>
      </c>
      <c r="T64" s="542">
        <f t="shared" si="19"/>
        <v>5.5000000000000014E-2</v>
      </c>
      <c r="U64" s="542">
        <f t="shared" si="19"/>
        <v>3.0000000000000006E-2</v>
      </c>
      <c r="V64" s="542">
        <f t="shared" si="19"/>
        <v>1</v>
      </c>
      <c r="W64" s="2039">
        <f>SUM(W50:W63)</f>
        <v>1</v>
      </c>
      <c r="X64" s="288">
        <f>V64*W64</f>
        <v>1</v>
      </c>
      <c r="Y64" s="1924"/>
      <c r="Z64" s="1577"/>
      <c r="AA64" s="1578"/>
      <c r="AB64" s="1924"/>
      <c r="AC64" s="1577"/>
      <c r="AD64" s="1578"/>
      <c r="AE64" s="1924"/>
      <c r="AF64" s="1577"/>
      <c r="AG64" s="1578"/>
      <c r="AH64" s="1924"/>
      <c r="AI64" s="1577"/>
      <c r="AJ64" s="1747"/>
      <c r="AK64" s="264"/>
      <c r="AL64" s="264"/>
      <c r="AM64" s="264"/>
      <c r="AN64" s="264"/>
      <c r="AO64" s="264"/>
      <c r="AP64" s="264"/>
      <c r="AQ64" s="264"/>
      <c r="AR64" s="264"/>
      <c r="AS64" s="264"/>
    </row>
    <row r="65" spans="1:45" ht="12.75" customHeight="1">
      <c r="A65" s="1156"/>
      <c r="B65" s="1557"/>
      <c r="C65" s="1579"/>
      <c r="D65" s="1579"/>
      <c r="E65" s="1579"/>
      <c r="F65" s="1579"/>
      <c r="G65" s="1580"/>
      <c r="H65" s="2063"/>
      <c r="I65" s="644" t="s">
        <v>48</v>
      </c>
      <c r="J65" s="645">
        <f t="shared" ref="J65:U65" si="20">+J51*$W$50+J53*$W$52+J55*$W$54+J57*$W$56</f>
        <v>6.5000000000000002E-2</v>
      </c>
      <c r="K65" s="645">
        <f t="shared" si="20"/>
        <v>9.5000000000000001E-2</v>
      </c>
      <c r="L65" s="645">
        <f t="shared" si="20"/>
        <v>0.1</v>
      </c>
      <c r="M65" s="645">
        <f t="shared" si="20"/>
        <v>0.18000000000000002</v>
      </c>
      <c r="N65" s="645">
        <f t="shared" si="20"/>
        <v>0.16000000000000003</v>
      </c>
      <c r="O65" s="645">
        <f t="shared" si="20"/>
        <v>6.0000000000000012E-2</v>
      </c>
      <c r="P65" s="645">
        <f t="shared" si="20"/>
        <v>4.0000000000000008E-2</v>
      </c>
      <c r="Q65" s="645">
        <f t="shared" si="20"/>
        <v>6.0000000000000012E-2</v>
      </c>
      <c r="R65" s="645">
        <f t="shared" si="20"/>
        <v>8.0000000000000016E-2</v>
      </c>
      <c r="S65" s="645">
        <f t="shared" si="20"/>
        <v>0</v>
      </c>
      <c r="T65" s="645">
        <f t="shared" si="20"/>
        <v>0</v>
      </c>
      <c r="U65" s="645">
        <f t="shared" si="20"/>
        <v>0</v>
      </c>
      <c r="V65" s="540">
        <f>SUM(J65:U65)</f>
        <v>0.8400000000000003</v>
      </c>
      <c r="W65" s="2030"/>
      <c r="X65" s="546">
        <f>+V65*W64</f>
        <v>0.8400000000000003</v>
      </c>
      <c r="Y65" s="1557"/>
      <c r="Z65" s="1579"/>
      <c r="AA65" s="1580"/>
      <c r="AB65" s="1557"/>
      <c r="AC65" s="1579"/>
      <c r="AD65" s="1580"/>
      <c r="AE65" s="1557"/>
      <c r="AF65" s="1579"/>
      <c r="AG65" s="1580"/>
      <c r="AH65" s="1557"/>
      <c r="AI65" s="1579"/>
      <c r="AJ65" s="1923"/>
      <c r="AK65" s="264"/>
      <c r="AL65" s="264"/>
      <c r="AM65" s="264"/>
      <c r="AN65" s="264"/>
      <c r="AO65" s="264"/>
      <c r="AP65" s="264"/>
      <c r="AQ65" s="264"/>
      <c r="AR65" s="264"/>
      <c r="AS65" s="264"/>
    </row>
    <row r="66" spans="1:45" ht="12.75" customHeight="1">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row>
    <row r="67" spans="1:45" ht="15.75" customHeight="1">
      <c r="A67" s="671"/>
      <c r="B67" s="671"/>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671"/>
      <c r="AM67" s="671"/>
      <c r="AN67" s="671"/>
      <c r="AO67" s="671"/>
      <c r="AP67" s="671"/>
      <c r="AQ67" s="671"/>
      <c r="AR67" s="671"/>
      <c r="AS67" s="671"/>
    </row>
    <row r="68" spans="1:45" ht="15.75" customHeight="1">
      <c r="A68" s="671"/>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row>
    <row r="69" spans="1:45" ht="15.75" customHeight="1">
      <c r="A69" s="671"/>
      <c r="B69" s="671"/>
      <c r="C69" s="671"/>
      <c r="D69" s="671"/>
      <c r="E69" s="67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row>
    <row r="70" spans="1:45" ht="15.75" customHeight="1">
      <c r="A70" s="671"/>
      <c r="B70" s="671"/>
      <c r="C70" s="671"/>
      <c r="D70" s="671"/>
      <c r="E70" s="671"/>
      <c r="F70" s="671"/>
      <c r="G70" s="671"/>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671"/>
      <c r="AQ70" s="671"/>
      <c r="AR70" s="671"/>
      <c r="AS70" s="671"/>
    </row>
    <row r="71" spans="1:45" ht="15.75" customHeight="1">
      <c r="A71" s="671"/>
      <c r="B71" s="671"/>
      <c r="C71" s="671"/>
      <c r="D71" s="671"/>
      <c r="E71" s="671"/>
      <c r="F71" s="671"/>
      <c r="G71" s="671"/>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row>
    <row r="72" spans="1:45" ht="15.75" customHeight="1">
      <c r="A72" s="671"/>
      <c r="B72" s="671"/>
      <c r="C72" s="671"/>
      <c r="D72" s="671"/>
      <c r="E72" s="671"/>
      <c r="F72" s="671"/>
      <c r="G72" s="671"/>
      <c r="H72" s="671"/>
      <c r="I72" s="671"/>
      <c r="J72" s="671"/>
      <c r="K72" s="671"/>
      <c r="L72" s="671"/>
      <c r="M72" s="671"/>
      <c r="N72" s="671"/>
      <c r="O72" s="671"/>
      <c r="P72" s="671"/>
      <c r="Q72" s="671"/>
      <c r="R72" s="671"/>
      <c r="S72" s="671"/>
      <c r="T72" s="671"/>
      <c r="U72" s="671"/>
      <c r="V72" s="671"/>
      <c r="W72" s="671"/>
      <c r="X72" s="671"/>
      <c r="Y72" s="671"/>
      <c r="Z72" s="671"/>
      <c r="AA72" s="671"/>
      <c r="AB72" s="671"/>
      <c r="AC72" s="671"/>
      <c r="AD72" s="671"/>
      <c r="AE72" s="671"/>
      <c r="AF72" s="671"/>
      <c r="AG72" s="671"/>
      <c r="AH72" s="671"/>
      <c r="AI72" s="671"/>
      <c r="AJ72" s="671"/>
      <c r="AK72" s="671"/>
      <c r="AL72" s="671"/>
      <c r="AM72" s="671"/>
      <c r="AN72" s="671"/>
      <c r="AO72" s="671"/>
      <c r="AP72" s="671"/>
      <c r="AQ72" s="671"/>
      <c r="AR72" s="671"/>
      <c r="AS72" s="671"/>
    </row>
    <row r="73" spans="1:45" ht="15.75" customHeight="1">
      <c r="A73" s="671"/>
      <c r="B73" s="671"/>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1"/>
      <c r="AJ73" s="671"/>
      <c r="AK73" s="671"/>
      <c r="AL73" s="671"/>
      <c r="AM73" s="671"/>
      <c r="AN73" s="671"/>
      <c r="AO73" s="671"/>
      <c r="AP73" s="671"/>
      <c r="AQ73" s="671"/>
      <c r="AR73" s="671"/>
      <c r="AS73" s="671"/>
    </row>
    <row r="74" spans="1:45" ht="15.75" customHeight="1">
      <c r="A74" s="671"/>
      <c r="B74" s="671"/>
      <c r="C74" s="671"/>
      <c r="D74" s="671"/>
      <c r="E74" s="671"/>
      <c r="F74" s="67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71"/>
      <c r="AE74" s="671"/>
      <c r="AF74" s="671"/>
      <c r="AG74" s="671"/>
      <c r="AH74" s="671"/>
      <c r="AI74" s="671"/>
      <c r="AJ74" s="671"/>
      <c r="AK74" s="671"/>
      <c r="AL74" s="671"/>
      <c r="AM74" s="671"/>
      <c r="AN74" s="671"/>
      <c r="AO74" s="671"/>
      <c r="AP74" s="671"/>
      <c r="AQ74" s="671"/>
      <c r="AR74" s="671"/>
      <c r="AS74" s="671"/>
    </row>
    <row r="75" spans="1:45" ht="15.75" customHeight="1">
      <c r="A75" s="671"/>
      <c r="B75" s="671"/>
      <c r="C75" s="671"/>
      <c r="D75" s="671"/>
      <c r="E75" s="671"/>
      <c r="F75" s="671"/>
      <c r="G75" s="671"/>
      <c r="H75" s="671"/>
      <c r="I75" s="671"/>
      <c r="J75" s="671"/>
      <c r="K75" s="671"/>
      <c r="L75" s="671"/>
      <c r="M75" s="671"/>
      <c r="N75" s="671"/>
      <c r="O75" s="671"/>
      <c r="P75" s="671"/>
      <c r="Q75" s="671"/>
      <c r="R75" s="671"/>
      <c r="S75" s="671"/>
      <c r="T75" s="671"/>
      <c r="U75" s="671"/>
      <c r="V75" s="671"/>
      <c r="W75" s="671"/>
      <c r="X75" s="671"/>
      <c r="Y75" s="671"/>
      <c r="Z75" s="671"/>
      <c r="AA75" s="671"/>
      <c r="AB75" s="671"/>
      <c r="AC75" s="671"/>
      <c r="AD75" s="671"/>
      <c r="AE75" s="671"/>
      <c r="AF75" s="671"/>
      <c r="AG75" s="671"/>
      <c r="AH75" s="671"/>
      <c r="AI75" s="671"/>
      <c r="AJ75" s="671"/>
      <c r="AK75" s="671"/>
      <c r="AL75" s="671"/>
      <c r="AM75" s="671"/>
      <c r="AN75" s="671"/>
      <c r="AO75" s="671"/>
      <c r="AP75" s="671"/>
      <c r="AQ75" s="671"/>
      <c r="AR75" s="671"/>
      <c r="AS75" s="671"/>
    </row>
    <row r="76" spans="1:45" ht="15.75" customHeight="1">
      <c r="A76" s="671"/>
      <c r="B76" s="671"/>
      <c r="C76" s="671"/>
      <c r="D76" s="671"/>
      <c r="E76" s="67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c r="AE76" s="671"/>
      <c r="AF76" s="671"/>
      <c r="AG76" s="671"/>
      <c r="AH76" s="671"/>
      <c r="AI76" s="671"/>
      <c r="AJ76" s="671"/>
      <c r="AK76" s="671"/>
      <c r="AL76" s="671"/>
      <c r="AM76" s="671"/>
      <c r="AN76" s="671"/>
      <c r="AO76" s="671"/>
      <c r="AP76" s="671"/>
      <c r="AQ76" s="671"/>
      <c r="AR76" s="671"/>
      <c r="AS76" s="671"/>
    </row>
    <row r="77" spans="1:45" ht="15.75" customHeight="1">
      <c r="A77" s="940"/>
      <c r="B77" s="940"/>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940"/>
      <c r="AN77" s="940"/>
      <c r="AO77" s="940"/>
      <c r="AP77" s="940"/>
      <c r="AQ77" s="940"/>
      <c r="AR77" s="940"/>
      <c r="AS77" s="940"/>
    </row>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7">
    <mergeCell ref="AI2:AJ2"/>
    <mergeCell ref="AI1:AJ1"/>
    <mergeCell ref="AE7:AG8"/>
    <mergeCell ref="AE4:AG4"/>
    <mergeCell ref="AH4:AJ4"/>
    <mergeCell ref="AH7:AJ8"/>
    <mergeCell ref="W2:AH3"/>
    <mergeCell ref="AI3:AJ3"/>
    <mergeCell ref="AH5:AJ6"/>
    <mergeCell ref="W5:W6"/>
    <mergeCell ref="AB5:AD6"/>
    <mergeCell ref="AB4:AD4"/>
    <mergeCell ref="AB7:AD8"/>
    <mergeCell ref="Y43:AA44"/>
    <mergeCell ref="Y42:AA42"/>
    <mergeCell ref="W11:W12"/>
    <mergeCell ref="W9:W10"/>
    <mergeCell ref="W13:W14"/>
    <mergeCell ref="W15:W16"/>
    <mergeCell ref="AE21:AG22"/>
    <mergeCell ref="AE11:AG12"/>
    <mergeCell ref="AE9:AG10"/>
    <mergeCell ref="AE19:AG20"/>
    <mergeCell ref="AE17:AG18"/>
    <mergeCell ref="AE13:AG14"/>
    <mergeCell ref="AE15:AG16"/>
    <mergeCell ref="AB19:AD20"/>
    <mergeCell ref="AB9:AD10"/>
    <mergeCell ref="Y30:AA31"/>
    <mergeCell ref="Y26:AA27"/>
    <mergeCell ref="Y32:AA33"/>
    <mergeCell ref="AB26:AD27"/>
    <mergeCell ref="AB28:AD29"/>
    <mergeCell ref="AB21:AD22"/>
    <mergeCell ref="AB23:AD24"/>
    <mergeCell ref="AB11:AD12"/>
    <mergeCell ref="AB17:AD18"/>
    <mergeCell ref="AB13:AD14"/>
    <mergeCell ref="AB15:AD16"/>
    <mergeCell ref="AB32:AD33"/>
    <mergeCell ref="AB30:AD31"/>
    <mergeCell ref="AB25:AD25"/>
    <mergeCell ref="Y28:AA29"/>
    <mergeCell ref="AH32:AJ33"/>
    <mergeCell ref="AH34:AJ35"/>
    <mergeCell ref="AE36:AG37"/>
    <mergeCell ref="AE38:AG39"/>
    <mergeCell ref="B50:B51"/>
    <mergeCell ref="W50:W51"/>
    <mergeCell ref="C50:G51"/>
    <mergeCell ref="W30:W31"/>
    <mergeCell ref="AH25:AJ25"/>
    <mergeCell ref="AE30:AG31"/>
    <mergeCell ref="AE26:AG27"/>
    <mergeCell ref="H25:I25"/>
    <mergeCell ref="B38:B39"/>
    <mergeCell ref="A45:B47"/>
    <mergeCell ref="B34:B35"/>
    <mergeCell ref="A28:A44"/>
    <mergeCell ref="C38:G39"/>
    <mergeCell ref="C36:G37"/>
    <mergeCell ref="B36:B37"/>
    <mergeCell ref="B40:B41"/>
    <mergeCell ref="Y25:AA25"/>
    <mergeCell ref="W54:W55"/>
    <mergeCell ref="AB54:AD55"/>
    <mergeCell ref="H40:H41"/>
    <mergeCell ref="H38:H39"/>
    <mergeCell ref="W42:W44"/>
    <mergeCell ref="W34:W35"/>
    <mergeCell ref="W46:W47"/>
    <mergeCell ref="W40:W41"/>
    <mergeCell ref="W32:W33"/>
    <mergeCell ref="W36:W37"/>
    <mergeCell ref="W38:W39"/>
    <mergeCell ref="H42:H44"/>
    <mergeCell ref="AB34:AD35"/>
    <mergeCell ref="AB40:AD41"/>
    <mergeCell ref="AB38:AD39"/>
    <mergeCell ref="AB36:AD37"/>
    <mergeCell ref="AB46:AD47"/>
    <mergeCell ref="AB48:AD49"/>
    <mergeCell ref="Y38:AA39"/>
    <mergeCell ref="AB45:AD45"/>
    <mergeCell ref="AB43:AD44"/>
    <mergeCell ref="AB42:AD42"/>
    <mergeCell ref="Y40:AA41"/>
    <mergeCell ref="Y45:AA45"/>
    <mergeCell ref="A50:A63"/>
    <mergeCell ref="H54:H55"/>
    <mergeCell ref="B48:X49"/>
    <mergeCell ref="W52:W53"/>
    <mergeCell ref="H56:H57"/>
    <mergeCell ref="Y15:AA16"/>
    <mergeCell ref="Y17:AA18"/>
    <mergeCell ref="B7:X8"/>
    <mergeCell ref="I2:T3"/>
    <mergeCell ref="Y4:AA4"/>
    <mergeCell ref="Y23:AA24"/>
    <mergeCell ref="W23:W24"/>
    <mergeCell ref="Y11:AA12"/>
    <mergeCell ref="Y9:AA10"/>
    <mergeCell ref="Y5:AA6"/>
    <mergeCell ref="Y7:AA8"/>
    <mergeCell ref="Y19:AA20"/>
    <mergeCell ref="Y13:AA14"/>
    <mergeCell ref="Y21:AA22"/>
    <mergeCell ref="C54:G55"/>
    <mergeCell ref="C56:G57"/>
    <mergeCell ref="C52:G53"/>
    <mergeCell ref="B54:B55"/>
    <mergeCell ref="B52:B53"/>
    <mergeCell ref="C62:G63"/>
    <mergeCell ref="C58:G59"/>
    <mergeCell ref="H60:H61"/>
    <mergeCell ref="C60:G61"/>
    <mergeCell ref="H58:H59"/>
    <mergeCell ref="AB62:AD63"/>
    <mergeCell ref="AH56:AJ57"/>
    <mergeCell ref="Y56:AA57"/>
    <mergeCell ref="H64:H65"/>
    <mergeCell ref="B64:G65"/>
    <mergeCell ref="W64:W65"/>
    <mergeCell ref="Y64:AA65"/>
    <mergeCell ref="AB64:AD65"/>
    <mergeCell ref="B60:B61"/>
    <mergeCell ref="B62:B63"/>
    <mergeCell ref="B58:B59"/>
    <mergeCell ref="B56:B57"/>
    <mergeCell ref="W60:W61"/>
    <mergeCell ref="W58:W59"/>
    <mergeCell ref="AB60:AD61"/>
    <mergeCell ref="Y60:AA61"/>
    <mergeCell ref="W56:W57"/>
    <mergeCell ref="AB56:AD57"/>
    <mergeCell ref="AH62:AJ63"/>
    <mergeCell ref="AH19:AJ20"/>
    <mergeCell ref="AH15:AJ16"/>
    <mergeCell ref="AH13:AJ14"/>
    <mergeCell ref="AH9:AJ10"/>
    <mergeCell ref="AH11:AJ12"/>
    <mergeCell ref="AH17:AJ18"/>
    <mergeCell ref="H62:H63"/>
    <mergeCell ref="W62:W63"/>
    <mergeCell ref="Y58:AA59"/>
    <mergeCell ref="Y62:AA63"/>
    <mergeCell ref="AE58:AG59"/>
    <mergeCell ref="AB58:AD59"/>
    <mergeCell ref="AH58:AJ59"/>
    <mergeCell ref="Y52:AA53"/>
    <mergeCell ref="Y54:AA55"/>
    <mergeCell ref="Y46:AA47"/>
    <mergeCell ref="Y48:AA49"/>
    <mergeCell ref="Y50:AA51"/>
    <mergeCell ref="AB52:AD53"/>
    <mergeCell ref="AB50:AD51"/>
    <mergeCell ref="H52:H53"/>
    <mergeCell ref="H50:H51"/>
    <mergeCell ref="Y36:AA37"/>
    <mergeCell ref="Y34:AA35"/>
    <mergeCell ref="AE62:AG63"/>
    <mergeCell ref="AE60:AG61"/>
    <mergeCell ref="AH60:AJ61"/>
    <mergeCell ref="AH64:AJ65"/>
    <mergeCell ref="AE54:AG55"/>
    <mergeCell ref="AH50:AJ51"/>
    <mergeCell ref="AH52:AJ53"/>
    <mergeCell ref="AE56:AG57"/>
    <mergeCell ref="AE64:AG65"/>
    <mergeCell ref="AH21:AJ22"/>
    <mergeCell ref="AE28:AG29"/>
    <mergeCell ref="AH26:AJ27"/>
    <mergeCell ref="AE50:AG51"/>
    <mergeCell ref="AE52:AG53"/>
    <mergeCell ref="AH54:AJ55"/>
    <mergeCell ref="AE46:AG47"/>
    <mergeCell ref="AE45:AG45"/>
    <mergeCell ref="AE34:AG35"/>
    <mergeCell ref="AE43:AG44"/>
    <mergeCell ref="AE42:AG42"/>
    <mergeCell ref="AH36:AJ37"/>
    <mergeCell ref="AH46:AJ47"/>
    <mergeCell ref="AH45:AJ45"/>
    <mergeCell ref="AE40:AG41"/>
    <mergeCell ref="AH38:AJ39"/>
    <mergeCell ref="AH40:AJ41"/>
    <mergeCell ref="AH43:AJ44"/>
    <mergeCell ref="AH42:AJ42"/>
    <mergeCell ref="AE48:AG49"/>
    <mergeCell ref="AH48:AJ49"/>
    <mergeCell ref="AH30:AJ31"/>
    <mergeCell ref="AH28:AJ29"/>
    <mergeCell ref="AH23:AJ24"/>
    <mergeCell ref="H32:H33"/>
    <mergeCell ref="G26:G27"/>
    <mergeCell ref="F26:F27"/>
    <mergeCell ref="B23:G24"/>
    <mergeCell ref="C17:G18"/>
    <mergeCell ref="H17:H18"/>
    <mergeCell ref="A5:B6"/>
    <mergeCell ref="A1:C3"/>
    <mergeCell ref="A7:A24"/>
    <mergeCell ref="A4:B4"/>
    <mergeCell ref="A25:B27"/>
    <mergeCell ref="F5:F6"/>
    <mergeCell ref="D5:D6"/>
    <mergeCell ref="C5:C6"/>
    <mergeCell ref="B32:B33"/>
    <mergeCell ref="B30:B31"/>
    <mergeCell ref="C32:G33"/>
    <mergeCell ref="C30:G31"/>
    <mergeCell ref="E5:E6"/>
    <mergeCell ref="D1:AH1"/>
    <mergeCell ref="AE5:AG6"/>
    <mergeCell ref="C9:G10"/>
    <mergeCell ref="H9:H10"/>
    <mergeCell ref="C11:G12"/>
    <mergeCell ref="C13:G14"/>
    <mergeCell ref="C15:G16"/>
    <mergeCell ref="H15:H16"/>
    <mergeCell ref="H13:H14"/>
    <mergeCell ref="AE23:AG24"/>
    <mergeCell ref="AE25:AG25"/>
    <mergeCell ref="AE32:AG33"/>
    <mergeCell ref="G5:G6"/>
    <mergeCell ref="H5:I5"/>
    <mergeCell ref="H4:I4"/>
    <mergeCell ref="H6:I6"/>
    <mergeCell ref="D2:H3"/>
    <mergeCell ref="H11:H12"/>
    <mergeCell ref="H30:H31"/>
    <mergeCell ref="B15:B16"/>
    <mergeCell ref="B17:B18"/>
    <mergeCell ref="B13:B14"/>
    <mergeCell ref="B11:B12"/>
    <mergeCell ref="B9:B10"/>
    <mergeCell ref="B28:X29"/>
    <mergeCell ref="W21:W22"/>
    <mergeCell ref="W26:W27"/>
    <mergeCell ref="W17:W18"/>
    <mergeCell ref="W19:W20"/>
    <mergeCell ref="D26:D27"/>
    <mergeCell ref="H27:I27"/>
    <mergeCell ref="H26:I26"/>
    <mergeCell ref="C26:C27"/>
    <mergeCell ref="E26:E27"/>
    <mergeCell ref="C21:G22"/>
    <mergeCell ref="C19:G20"/>
    <mergeCell ref="H19:H20"/>
    <mergeCell ref="H21:H22"/>
    <mergeCell ref="H23:H24"/>
    <mergeCell ref="B21:B22"/>
    <mergeCell ref="B19:B20"/>
    <mergeCell ref="C42:G44"/>
    <mergeCell ref="B42:B44"/>
    <mergeCell ref="C46:C47"/>
    <mergeCell ref="D46:D47"/>
    <mergeCell ref="H34:H35"/>
    <mergeCell ref="C34:G35"/>
    <mergeCell ref="H36:H37"/>
    <mergeCell ref="E46:E47"/>
    <mergeCell ref="G46:G47"/>
    <mergeCell ref="F46:F47"/>
    <mergeCell ref="H45:I45"/>
    <mergeCell ref="H47:I47"/>
    <mergeCell ref="H46:I46"/>
    <mergeCell ref="C40:G41"/>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000"/>
  <sheetViews>
    <sheetView workbookViewId="0">
      <selection activeCell="B4" sqref="B4"/>
    </sheetView>
  </sheetViews>
  <sheetFormatPr baseColWidth="10" defaultColWidth="14.42578125" defaultRowHeight="15" customHeight="1"/>
  <cols>
    <col min="3" max="3" width="40.7109375" customWidth="1"/>
    <col min="5" max="9" width="37.42578125" customWidth="1"/>
    <col min="11" max="12" width="26.5703125" customWidth="1"/>
  </cols>
  <sheetData>
    <row r="1" spans="1:39" ht="15" customHeight="1">
      <c r="A1" s="979"/>
      <c r="B1" s="2205" t="s">
        <v>2317</v>
      </c>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979"/>
      <c r="AC1" s="979"/>
      <c r="AD1" s="979"/>
      <c r="AE1" s="979"/>
      <c r="AF1" s="979"/>
      <c r="AG1" s="979"/>
      <c r="AH1" s="979"/>
      <c r="AI1" s="979"/>
      <c r="AJ1" s="979"/>
      <c r="AK1" s="979"/>
      <c r="AL1" s="980"/>
      <c r="AM1" s="979"/>
    </row>
    <row r="2" spans="1:39" ht="15" customHeight="1">
      <c r="A2" s="979"/>
      <c r="B2" s="2192" t="s">
        <v>2320</v>
      </c>
      <c r="C2" s="2201" t="s">
        <v>2322</v>
      </c>
      <c r="D2" s="2207" t="s">
        <v>2323</v>
      </c>
      <c r="E2" s="1578"/>
      <c r="F2" s="2201" t="s">
        <v>2325</v>
      </c>
      <c r="G2" s="2201" t="s">
        <v>2326</v>
      </c>
      <c r="H2" s="2200" t="s">
        <v>2327</v>
      </c>
      <c r="I2" s="2201" t="s">
        <v>2332</v>
      </c>
      <c r="J2" s="2192" t="s">
        <v>2334</v>
      </c>
      <c r="K2" s="2201" t="s">
        <v>2335</v>
      </c>
      <c r="L2" s="2201" t="s">
        <v>2336</v>
      </c>
      <c r="M2" s="2207" t="s">
        <v>2337</v>
      </c>
      <c r="N2" s="1577"/>
      <c r="O2" s="1577"/>
      <c r="P2" s="1577"/>
      <c r="Q2" s="1577"/>
      <c r="R2" s="1577"/>
      <c r="S2" s="1578"/>
      <c r="T2" s="2192" t="s">
        <v>2338</v>
      </c>
      <c r="U2" s="2208" t="s">
        <v>2339</v>
      </c>
      <c r="V2" s="2199" t="s">
        <v>2341</v>
      </c>
      <c r="W2" s="2194" t="s">
        <v>2342</v>
      </c>
      <c r="X2" s="2194" t="s">
        <v>2345</v>
      </c>
      <c r="Y2" s="2206" t="s">
        <v>2346</v>
      </c>
      <c r="Z2" s="2194" t="s">
        <v>2347</v>
      </c>
      <c r="AA2" s="2206" t="s">
        <v>2348</v>
      </c>
      <c r="AB2" s="2193" t="s">
        <v>2349</v>
      </c>
      <c r="AC2" s="2198" t="s">
        <v>2350</v>
      </c>
      <c r="AD2" s="2197" t="s">
        <v>2346</v>
      </c>
      <c r="AE2" s="2193" t="s">
        <v>2353</v>
      </c>
      <c r="AF2" s="2198" t="s">
        <v>2354</v>
      </c>
      <c r="AG2" s="2197" t="s">
        <v>2346</v>
      </c>
      <c r="AH2" s="2193" t="s">
        <v>2355</v>
      </c>
      <c r="AI2" s="2198" t="s">
        <v>2356</v>
      </c>
      <c r="AJ2" s="2197" t="s">
        <v>2346</v>
      </c>
      <c r="AK2" s="2197" t="s">
        <v>2358</v>
      </c>
      <c r="AL2" s="980"/>
      <c r="AM2" s="979"/>
    </row>
    <row r="3" spans="1:39" ht="15" customHeight="1">
      <c r="A3" s="979"/>
      <c r="B3" s="1532"/>
      <c r="C3" s="1532"/>
      <c r="D3" s="1536"/>
      <c r="E3" s="1548"/>
      <c r="F3" s="1532"/>
      <c r="G3" s="1532"/>
      <c r="H3" s="1532"/>
      <c r="I3" s="1532"/>
      <c r="J3" s="1532"/>
      <c r="K3" s="1532"/>
      <c r="L3" s="1532"/>
      <c r="M3" s="1557"/>
      <c r="N3" s="1579"/>
      <c r="O3" s="1579"/>
      <c r="P3" s="1579"/>
      <c r="Q3" s="1579"/>
      <c r="R3" s="1579"/>
      <c r="S3" s="1580"/>
      <c r="T3" s="1532"/>
      <c r="U3" s="1532"/>
      <c r="V3" s="1532"/>
      <c r="W3" s="1532"/>
      <c r="X3" s="1532"/>
      <c r="Y3" s="1536"/>
      <c r="Z3" s="1532"/>
      <c r="AA3" s="1536"/>
      <c r="AB3" s="1532"/>
      <c r="AC3" s="1536"/>
      <c r="AD3" s="1532"/>
      <c r="AE3" s="1532"/>
      <c r="AF3" s="1536"/>
      <c r="AG3" s="1532"/>
      <c r="AH3" s="1532"/>
      <c r="AI3" s="1536"/>
      <c r="AJ3" s="1532"/>
      <c r="AK3" s="1532"/>
      <c r="AL3" s="980"/>
      <c r="AM3" s="979"/>
    </row>
    <row r="4" spans="1:39" ht="15" customHeight="1">
      <c r="A4" s="979"/>
      <c r="B4" s="1558"/>
      <c r="C4" s="1558"/>
      <c r="D4" s="1557"/>
      <c r="E4" s="1580"/>
      <c r="F4" s="1558"/>
      <c r="G4" s="1558"/>
      <c r="H4" s="1558"/>
      <c r="I4" s="1558"/>
      <c r="J4" s="1558"/>
      <c r="K4" s="1558"/>
      <c r="L4" s="1558"/>
      <c r="M4" s="981" t="s">
        <v>2363</v>
      </c>
      <c r="N4" s="981" t="s">
        <v>2365</v>
      </c>
      <c r="O4" s="981" t="s">
        <v>2366</v>
      </c>
      <c r="P4" s="981" t="s">
        <v>2367</v>
      </c>
      <c r="Q4" s="981" t="s">
        <v>2368</v>
      </c>
      <c r="R4" s="982" t="s">
        <v>2369</v>
      </c>
      <c r="S4" s="981" t="s">
        <v>2370</v>
      </c>
      <c r="T4" s="1558"/>
      <c r="U4" s="1558"/>
      <c r="V4" s="1532"/>
      <c r="W4" s="1558"/>
      <c r="X4" s="1558"/>
      <c r="Y4" s="1536"/>
      <c r="Z4" s="1558"/>
      <c r="AA4" s="1557"/>
      <c r="AB4" s="1558"/>
      <c r="AC4" s="1557"/>
      <c r="AD4" s="1558"/>
      <c r="AE4" s="1558"/>
      <c r="AF4" s="1557"/>
      <c r="AG4" s="1558"/>
      <c r="AH4" s="1558"/>
      <c r="AI4" s="1557"/>
      <c r="AJ4" s="1558"/>
      <c r="AK4" s="1558"/>
      <c r="AL4" s="984"/>
      <c r="AM4" s="979"/>
    </row>
    <row r="5" spans="1:39" ht="15" customHeight="1">
      <c r="A5" s="985">
        <v>11</v>
      </c>
      <c r="B5" s="2204">
        <v>1</v>
      </c>
      <c r="C5" s="2195" t="s">
        <v>2371</v>
      </c>
      <c r="D5" s="986">
        <v>1</v>
      </c>
      <c r="E5" s="987" t="s">
        <v>2373</v>
      </c>
      <c r="F5" s="988">
        <v>42156</v>
      </c>
      <c r="G5" s="988">
        <v>43435</v>
      </c>
      <c r="H5" s="987" t="s">
        <v>2374</v>
      </c>
      <c r="I5" s="987" t="s">
        <v>2375</v>
      </c>
      <c r="J5" s="989">
        <v>3</v>
      </c>
      <c r="K5" s="987" t="s">
        <v>2377</v>
      </c>
      <c r="L5" s="987" t="s">
        <v>2378</v>
      </c>
      <c r="M5" s="989">
        <v>0</v>
      </c>
      <c r="N5" s="990">
        <v>1</v>
      </c>
      <c r="O5" s="989">
        <v>0</v>
      </c>
      <c r="P5" s="989">
        <v>1</v>
      </c>
      <c r="Q5" s="989">
        <v>0</v>
      </c>
      <c r="R5" s="989">
        <v>1</v>
      </c>
      <c r="S5" s="989">
        <v>0</v>
      </c>
      <c r="T5" s="991">
        <v>3</v>
      </c>
      <c r="U5" s="992" t="s">
        <v>2379</v>
      </c>
      <c r="V5" s="993" t="s">
        <v>2380</v>
      </c>
      <c r="W5" s="994">
        <v>1</v>
      </c>
      <c r="X5" s="996" t="s">
        <v>2381</v>
      </c>
      <c r="Y5" s="997" t="s">
        <v>2382</v>
      </c>
      <c r="Z5" s="994" t="s">
        <v>2383</v>
      </c>
      <c r="AA5" s="996" t="s">
        <v>2383</v>
      </c>
      <c r="AB5" s="998">
        <v>1</v>
      </c>
      <c r="AC5" s="999" t="s">
        <v>2384</v>
      </c>
      <c r="AD5" s="1000" t="s">
        <v>2385</v>
      </c>
      <c r="AE5" s="1001"/>
      <c r="AF5" s="1002" t="s">
        <v>2383</v>
      </c>
      <c r="AG5" s="1003"/>
      <c r="AH5" s="1000">
        <v>1</v>
      </c>
      <c r="AI5" s="998" t="s">
        <v>2386</v>
      </c>
      <c r="AJ5" s="1003"/>
      <c r="AK5" s="1000" t="s">
        <v>2387</v>
      </c>
      <c r="AL5" s="1004">
        <v>1.1000000000000001</v>
      </c>
      <c r="AM5" s="1005" t="s">
        <v>2388</v>
      </c>
    </row>
    <row r="6" spans="1:39" ht="15" customHeight="1">
      <c r="A6" s="985">
        <v>13</v>
      </c>
      <c r="B6" s="1579"/>
      <c r="C6" s="1558"/>
      <c r="D6" s="986">
        <v>2</v>
      </c>
      <c r="E6" s="1006" t="s">
        <v>2389</v>
      </c>
      <c r="F6" s="988">
        <v>42156</v>
      </c>
      <c r="G6" s="988">
        <v>43435</v>
      </c>
      <c r="H6" s="987" t="s">
        <v>2390</v>
      </c>
      <c r="I6" s="1006" t="s">
        <v>2391</v>
      </c>
      <c r="J6" s="989">
        <v>4</v>
      </c>
      <c r="K6" s="1006" t="s">
        <v>2392</v>
      </c>
      <c r="L6" s="1006" t="s">
        <v>2393</v>
      </c>
      <c r="M6" s="1007">
        <v>1</v>
      </c>
      <c r="N6" s="990">
        <v>1</v>
      </c>
      <c r="O6" s="989">
        <v>0</v>
      </c>
      <c r="P6" s="989">
        <v>1</v>
      </c>
      <c r="Q6" s="989">
        <v>0</v>
      </c>
      <c r="R6" s="989">
        <v>1</v>
      </c>
      <c r="S6" s="989">
        <v>0</v>
      </c>
      <c r="T6" s="991">
        <v>4</v>
      </c>
      <c r="U6" s="992" t="s">
        <v>2379</v>
      </c>
      <c r="V6" s="1008" t="s">
        <v>2395</v>
      </c>
      <c r="W6" s="994">
        <v>1</v>
      </c>
      <c r="X6" s="996" t="s">
        <v>2397</v>
      </c>
      <c r="Y6" s="997" t="s">
        <v>2382</v>
      </c>
      <c r="Z6" s="994" t="s">
        <v>2383</v>
      </c>
      <c r="AA6" s="996" t="s">
        <v>2383</v>
      </c>
      <c r="AB6" s="998">
        <v>1</v>
      </c>
      <c r="AC6" s="999" t="s">
        <v>2398</v>
      </c>
      <c r="AD6" s="1000" t="s">
        <v>2385</v>
      </c>
      <c r="AE6" s="1001"/>
      <c r="AF6" s="1002" t="s">
        <v>2383</v>
      </c>
      <c r="AG6" s="1003"/>
      <c r="AH6" s="1000">
        <v>1</v>
      </c>
      <c r="AI6" s="998" t="s">
        <v>2399</v>
      </c>
      <c r="AJ6" s="1003"/>
      <c r="AK6" s="1000" t="s">
        <v>2387</v>
      </c>
      <c r="AL6" s="1009">
        <v>43132</v>
      </c>
      <c r="AM6" s="1005" t="s">
        <v>2388</v>
      </c>
    </row>
    <row r="7" spans="1:39" ht="15" customHeight="1">
      <c r="A7" s="985">
        <v>17</v>
      </c>
      <c r="B7" s="2203">
        <v>2</v>
      </c>
      <c r="C7" s="2187" t="s">
        <v>2400</v>
      </c>
      <c r="D7" s="1011">
        <v>1</v>
      </c>
      <c r="E7" s="1014" t="s">
        <v>2402</v>
      </c>
      <c r="F7" s="988">
        <v>42156</v>
      </c>
      <c r="G7" s="988">
        <v>43435</v>
      </c>
      <c r="H7" s="1014" t="s">
        <v>2403</v>
      </c>
      <c r="I7" s="1014" t="s">
        <v>2404</v>
      </c>
      <c r="J7" s="989">
        <v>4</v>
      </c>
      <c r="K7" s="1014" t="s">
        <v>2405</v>
      </c>
      <c r="L7" s="1014" t="s">
        <v>2406</v>
      </c>
      <c r="M7" s="989">
        <v>1</v>
      </c>
      <c r="N7" s="990">
        <v>1</v>
      </c>
      <c r="O7" s="989">
        <v>0</v>
      </c>
      <c r="P7" s="989">
        <v>1</v>
      </c>
      <c r="Q7" s="989">
        <v>0</v>
      </c>
      <c r="R7" s="989">
        <v>1</v>
      </c>
      <c r="S7" s="989">
        <v>0</v>
      </c>
      <c r="T7" s="991">
        <v>4</v>
      </c>
      <c r="U7" s="992" t="s">
        <v>2407</v>
      </c>
      <c r="V7" s="993" t="s">
        <v>2408</v>
      </c>
      <c r="W7" s="1016">
        <v>0</v>
      </c>
      <c r="X7" s="1017" t="s">
        <v>2409</v>
      </c>
      <c r="Y7" s="997" t="s">
        <v>2382</v>
      </c>
      <c r="Z7" s="1016">
        <v>0</v>
      </c>
      <c r="AA7" s="1018" t="s">
        <v>2411</v>
      </c>
      <c r="AB7" s="1019">
        <v>1</v>
      </c>
      <c r="AC7" s="1020" t="s">
        <v>2412</v>
      </c>
      <c r="AD7" s="1003"/>
      <c r="AE7" s="1019">
        <v>4</v>
      </c>
      <c r="AF7" s="1020" t="s">
        <v>2413</v>
      </c>
      <c r="AG7" s="1003"/>
      <c r="AH7" s="1003"/>
      <c r="AI7" s="1021" t="s">
        <v>2414</v>
      </c>
      <c r="AJ7" s="1003"/>
      <c r="AK7" s="998" t="s">
        <v>2415</v>
      </c>
      <c r="AL7" s="1009">
        <v>43102</v>
      </c>
      <c r="AM7" s="1005" t="s">
        <v>2388</v>
      </c>
    </row>
    <row r="8" spans="1:39" ht="15" customHeight="1">
      <c r="A8" s="1022"/>
      <c r="B8" s="1579"/>
      <c r="C8" s="1558"/>
      <c r="D8" s="991">
        <v>3</v>
      </c>
      <c r="E8" s="1006" t="s">
        <v>2416</v>
      </c>
      <c r="F8" s="988">
        <v>42186</v>
      </c>
      <c r="G8" s="988">
        <v>43435</v>
      </c>
      <c r="H8" s="987" t="s">
        <v>2417</v>
      </c>
      <c r="I8" s="1006" t="s">
        <v>2418</v>
      </c>
      <c r="J8" s="989">
        <v>4</v>
      </c>
      <c r="K8" s="1006" t="s">
        <v>2419</v>
      </c>
      <c r="L8" s="1006" t="s">
        <v>2420</v>
      </c>
      <c r="M8" s="1007">
        <v>1</v>
      </c>
      <c r="N8" s="1023">
        <v>0</v>
      </c>
      <c r="O8" s="989">
        <v>1</v>
      </c>
      <c r="P8" s="989">
        <v>0</v>
      </c>
      <c r="Q8" s="989">
        <v>1</v>
      </c>
      <c r="R8" s="989">
        <v>0</v>
      </c>
      <c r="S8" s="989">
        <v>1</v>
      </c>
      <c r="T8" s="991">
        <v>4</v>
      </c>
      <c r="U8" s="992" t="s">
        <v>2421</v>
      </c>
      <c r="V8" s="993" t="s">
        <v>2422</v>
      </c>
      <c r="W8" s="994">
        <v>1</v>
      </c>
      <c r="X8" s="1024" t="s">
        <v>2423</v>
      </c>
      <c r="Y8" s="997" t="s">
        <v>2382</v>
      </c>
      <c r="Z8" s="994">
        <v>2</v>
      </c>
      <c r="AA8" s="1025" t="s">
        <v>2425</v>
      </c>
      <c r="AB8" s="1026">
        <v>1</v>
      </c>
      <c r="AC8" s="1026" t="s">
        <v>2429</v>
      </c>
      <c r="AD8" s="1027"/>
      <c r="AE8" s="1026">
        <v>4</v>
      </c>
      <c r="AF8" s="1026" t="s">
        <v>2430</v>
      </c>
      <c r="AG8" s="1002" t="s">
        <v>2431</v>
      </c>
      <c r="AH8" s="1028"/>
      <c r="AI8" s="1002" t="s">
        <v>2383</v>
      </c>
      <c r="AJ8" s="1029"/>
      <c r="AK8" s="1030" t="s">
        <v>2432</v>
      </c>
      <c r="AL8" s="1009">
        <v>43161</v>
      </c>
      <c r="AM8" s="1005" t="s">
        <v>2388</v>
      </c>
    </row>
    <row r="9" spans="1:39" ht="15" customHeight="1">
      <c r="A9" s="985">
        <v>24</v>
      </c>
      <c r="B9" s="2188">
        <v>3</v>
      </c>
      <c r="C9" s="2187" t="s">
        <v>2434</v>
      </c>
      <c r="D9" s="986">
        <v>1</v>
      </c>
      <c r="E9" s="1031" t="s">
        <v>2435</v>
      </c>
      <c r="F9" s="988">
        <v>42156</v>
      </c>
      <c r="G9" s="988">
        <v>43435</v>
      </c>
      <c r="H9" s="1031" t="s">
        <v>2436</v>
      </c>
      <c r="I9" s="1031" t="s">
        <v>2437</v>
      </c>
      <c r="J9" s="1032" t="s">
        <v>2438</v>
      </c>
      <c r="K9" s="1031" t="s">
        <v>2439</v>
      </c>
      <c r="L9" s="1031" t="s">
        <v>2440</v>
      </c>
      <c r="M9" s="1033">
        <v>3</v>
      </c>
      <c r="N9" s="1034">
        <v>3</v>
      </c>
      <c r="O9" s="1035">
        <v>3</v>
      </c>
      <c r="P9" s="1035">
        <v>3</v>
      </c>
      <c r="Q9" s="1035">
        <v>3</v>
      </c>
      <c r="R9" s="1035">
        <v>3</v>
      </c>
      <c r="S9" s="1035">
        <v>3</v>
      </c>
      <c r="T9" s="1035">
        <v>21</v>
      </c>
      <c r="U9" s="992" t="s">
        <v>2443</v>
      </c>
      <c r="V9" s="1036" t="s">
        <v>2444</v>
      </c>
      <c r="W9" s="1037" t="s">
        <v>2445</v>
      </c>
      <c r="X9" s="1036" t="s">
        <v>2446</v>
      </c>
      <c r="Y9" s="997" t="s">
        <v>2382</v>
      </c>
      <c r="Z9" s="1038" t="s">
        <v>2447</v>
      </c>
      <c r="AA9" s="1039" t="s">
        <v>2448</v>
      </c>
      <c r="AB9" s="1040">
        <v>3</v>
      </c>
      <c r="AC9" s="1041" t="s">
        <v>2449</v>
      </c>
      <c r="AD9" s="1042"/>
      <c r="AE9" s="1040">
        <v>3</v>
      </c>
      <c r="AF9" s="1040" t="s">
        <v>2451</v>
      </c>
      <c r="AG9" s="1042"/>
      <c r="AH9" s="1043">
        <v>5</v>
      </c>
      <c r="AI9" s="1044" t="s">
        <v>2452</v>
      </c>
      <c r="AJ9" s="1042"/>
      <c r="AK9" s="1045" t="s">
        <v>2455</v>
      </c>
      <c r="AL9" s="1004">
        <v>3.1</v>
      </c>
      <c r="AM9" s="1005" t="s">
        <v>2388</v>
      </c>
    </row>
    <row r="10" spans="1:39" ht="15" customHeight="1">
      <c r="A10" s="985">
        <v>25</v>
      </c>
      <c r="B10" s="1536"/>
      <c r="C10" s="1532"/>
      <c r="D10" s="986">
        <v>2</v>
      </c>
      <c r="E10" s="1006" t="s">
        <v>2456</v>
      </c>
      <c r="F10" s="988">
        <v>42156</v>
      </c>
      <c r="G10" s="988">
        <v>43435</v>
      </c>
      <c r="H10" s="1031" t="s">
        <v>2436</v>
      </c>
      <c r="I10" s="1031" t="s">
        <v>2457</v>
      </c>
      <c r="J10" s="1032" t="s">
        <v>2458</v>
      </c>
      <c r="K10" s="1031" t="s">
        <v>2459</v>
      </c>
      <c r="L10" s="1031" t="s">
        <v>2440</v>
      </c>
      <c r="M10" s="1033">
        <v>2</v>
      </c>
      <c r="N10" s="1034">
        <v>2</v>
      </c>
      <c r="O10" s="1035">
        <v>2</v>
      </c>
      <c r="P10" s="1035">
        <v>2</v>
      </c>
      <c r="Q10" s="1035">
        <v>2</v>
      </c>
      <c r="R10" s="1035">
        <v>2</v>
      </c>
      <c r="S10" s="1035">
        <v>2</v>
      </c>
      <c r="T10" s="1035">
        <v>14</v>
      </c>
      <c r="U10" s="992" t="s">
        <v>2443</v>
      </c>
      <c r="V10" s="1036" t="s">
        <v>2460</v>
      </c>
      <c r="W10" s="1046" t="s">
        <v>2461</v>
      </c>
      <c r="X10" s="1046" t="s">
        <v>2462</v>
      </c>
      <c r="Y10" s="997" t="s">
        <v>2382</v>
      </c>
      <c r="Z10" s="1038" t="s">
        <v>2461</v>
      </c>
      <c r="AA10" s="1039" t="s">
        <v>2463</v>
      </c>
      <c r="AB10" s="1047">
        <v>2</v>
      </c>
      <c r="AC10" s="1047" t="s">
        <v>2464</v>
      </c>
      <c r="AD10" s="1042"/>
      <c r="AE10" s="1047">
        <v>2</v>
      </c>
      <c r="AF10" s="1047" t="s">
        <v>2465</v>
      </c>
      <c r="AG10" s="1042"/>
      <c r="AH10" s="1043">
        <v>2</v>
      </c>
      <c r="AI10" s="1044" t="s">
        <v>2466</v>
      </c>
      <c r="AJ10" s="1042"/>
      <c r="AK10" s="1045" t="s">
        <v>2455</v>
      </c>
      <c r="AL10" s="1004">
        <v>3.2</v>
      </c>
      <c r="AM10" s="1048" t="s">
        <v>2382</v>
      </c>
    </row>
    <row r="11" spans="1:39" ht="15" customHeight="1">
      <c r="A11" s="985">
        <v>26</v>
      </c>
      <c r="B11" s="1536"/>
      <c r="C11" s="1532"/>
      <c r="D11" s="986">
        <v>3</v>
      </c>
      <c r="E11" s="1006" t="s">
        <v>2468</v>
      </c>
      <c r="F11" s="988">
        <v>42156</v>
      </c>
      <c r="G11" s="988">
        <v>43435</v>
      </c>
      <c r="H11" s="1006" t="s">
        <v>2469</v>
      </c>
      <c r="I11" s="1006" t="s">
        <v>2470</v>
      </c>
      <c r="J11" s="1049">
        <v>7</v>
      </c>
      <c r="K11" s="1006" t="s">
        <v>2471</v>
      </c>
      <c r="L11" s="1031" t="s">
        <v>2472</v>
      </c>
      <c r="M11" s="989">
        <v>1</v>
      </c>
      <c r="N11" s="990">
        <v>1</v>
      </c>
      <c r="O11" s="989">
        <v>1</v>
      </c>
      <c r="P11" s="989">
        <v>1</v>
      </c>
      <c r="Q11" s="989">
        <v>1</v>
      </c>
      <c r="R11" s="989">
        <v>1</v>
      </c>
      <c r="S11" s="989">
        <v>1</v>
      </c>
      <c r="T11" s="1050">
        <v>7</v>
      </c>
      <c r="U11" s="992" t="s">
        <v>2443</v>
      </c>
      <c r="V11" s="993" t="s">
        <v>2473</v>
      </c>
      <c r="W11" s="996" t="s">
        <v>2474</v>
      </c>
      <c r="X11" s="1024" t="s">
        <v>2476</v>
      </c>
      <c r="Y11" s="997" t="s">
        <v>2382</v>
      </c>
      <c r="Z11" s="1016" t="s">
        <v>2477</v>
      </c>
      <c r="AA11" s="1039" t="s">
        <v>2478</v>
      </c>
      <c r="AB11" s="1051">
        <v>1</v>
      </c>
      <c r="AC11" s="1051" t="s">
        <v>2480</v>
      </c>
      <c r="AD11" s="1042"/>
      <c r="AE11" s="1051">
        <v>1</v>
      </c>
      <c r="AF11" s="1051" t="s">
        <v>2481</v>
      </c>
      <c r="AG11" s="1042"/>
      <c r="AH11" s="1043">
        <v>1</v>
      </c>
      <c r="AI11" s="1044" t="s">
        <v>2482</v>
      </c>
      <c r="AJ11" s="1042"/>
      <c r="AK11" s="1045" t="s">
        <v>2455</v>
      </c>
      <c r="AL11" s="1004">
        <v>3.3</v>
      </c>
      <c r="AM11" s="1005" t="s">
        <v>2388</v>
      </c>
    </row>
    <row r="12" spans="1:39" ht="15" customHeight="1">
      <c r="A12" s="985">
        <v>27</v>
      </c>
      <c r="B12" s="1557"/>
      <c r="C12" s="1558"/>
      <c r="D12" s="986">
        <v>4</v>
      </c>
      <c r="E12" s="1031" t="s">
        <v>2483</v>
      </c>
      <c r="F12" s="1052">
        <v>42217</v>
      </c>
      <c r="G12" s="988">
        <v>43435</v>
      </c>
      <c r="H12" s="1053" t="s">
        <v>2484</v>
      </c>
      <c r="I12" s="1031" t="s">
        <v>2485</v>
      </c>
      <c r="J12" s="1032" t="s">
        <v>2486</v>
      </c>
      <c r="K12" s="1031" t="s">
        <v>2487</v>
      </c>
      <c r="L12" s="1031" t="s">
        <v>2488</v>
      </c>
      <c r="M12" s="1054">
        <v>1</v>
      </c>
      <c r="N12" s="1055">
        <v>1</v>
      </c>
      <c r="O12" s="1032">
        <v>1</v>
      </c>
      <c r="P12" s="1032">
        <v>1</v>
      </c>
      <c r="Q12" s="1032">
        <v>1</v>
      </c>
      <c r="R12" s="1032">
        <v>1</v>
      </c>
      <c r="S12" s="1032">
        <v>1</v>
      </c>
      <c r="T12" s="1035">
        <v>7</v>
      </c>
      <c r="U12" s="992" t="s">
        <v>2443</v>
      </c>
      <c r="V12" s="1036" t="s">
        <v>2489</v>
      </c>
      <c r="W12" s="1037">
        <v>1</v>
      </c>
      <c r="X12" s="1046" t="s">
        <v>2490</v>
      </c>
      <c r="Y12" s="997" t="s">
        <v>2382</v>
      </c>
      <c r="Z12" s="1038">
        <v>1</v>
      </c>
      <c r="AA12" s="1056" t="s">
        <v>2492</v>
      </c>
      <c r="AB12" s="1047">
        <v>0.5</v>
      </c>
      <c r="AC12" s="1057" t="s">
        <v>2493</v>
      </c>
      <c r="AD12" s="1042"/>
      <c r="AE12" s="1047">
        <v>1.5</v>
      </c>
      <c r="AF12" s="1058" t="s">
        <v>2494</v>
      </c>
      <c r="AG12" s="1042"/>
      <c r="AH12" s="1043">
        <v>1</v>
      </c>
      <c r="AI12" s="1044" t="s">
        <v>2496</v>
      </c>
      <c r="AJ12" s="1042"/>
      <c r="AK12" s="1045" t="s">
        <v>2455</v>
      </c>
      <c r="AL12" s="1004">
        <v>3.4</v>
      </c>
      <c r="AM12" s="1048" t="s">
        <v>2497</v>
      </c>
    </row>
    <row r="13" spans="1:39" ht="15" customHeight="1">
      <c r="A13" s="985">
        <v>47</v>
      </c>
      <c r="B13" s="2202">
        <v>7</v>
      </c>
      <c r="C13" s="2187" t="s">
        <v>2498</v>
      </c>
      <c r="D13" s="1059">
        <v>1</v>
      </c>
      <c r="E13" s="987" t="s">
        <v>2499</v>
      </c>
      <c r="F13" s="988">
        <v>42156</v>
      </c>
      <c r="G13" s="988">
        <v>43435</v>
      </c>
      <c r="H13" s="1014" t="s">
        <v>2500</v>
      </c>
      <c r="I13" s="1014" t="s">
        <v>2501</v>
      </c>
      <c r="J13" s="1060">
        <v>4</v>
      </c>
      <c r="K13" s="1014" t="s">
        <v>2502</v>
      </c>
      <c r="L13" s="1014" t="s">
        <v>2503</v>
      </c>
      <c r="M13" s="1061">
        <v>1</v>
      </c>
      <c r="N13" s="1062">
        <v>1</v>
      </c>
      <c r="O13" s="1059">
        <v>0</v>
      </c>
      <c r="P13" s="1059">
        <v>1</v>
      </c>
      <c r="Q13" s="1059">
        <v>0</v>
      </c>
      <c r="R13" s="1059">
        <v>1</v>
      </c>
      <c r="S13" s="1059">
        <v>0</v>
      </c>
      <c r="T13" s="1050">
        <v>4</v>
      </c>
      <c r="U13" s="992" t="s">
        <v>2505</v>
      </c>
      <c r="V13" s="1063" t="s">
        <v>2506</v>
      </c>
      <c r="W13" s="994">
        <v>0</v>
      </c>
      <c r="X13" s="1024" t="s">
        <v>2507</v>
      </c>
      <c r="Y13" s="1064" t="s">
        <v>2508</v>
      </c>
      <c r="Z13" s="994">
        <v>1</v>
      </c>
      <c r="AA13" s="1024" t="s">
        <v>2509</v>
      </c>
      <c r="AB13" s="1026">
        <v>1</v>
      </c>
      <c r="AC13" s="1065" t="s">
        <v>2510</v>
      </c>
      <c r="AD13" s="1066"/>
      <c r="AE13" s="1002" t="s">
        <v>2383</v>
      </c>
      <c r="AF13" s="1066"/>
      <c r="AG13" s="1066"/>
      <c r="AH13" s="1066"/>
      <c r="AI13" s="1067" t="s">
        <v>2511</v>
      </c>
      <c r="AJ13" s="1066"/>
      <c r="AK13" s="1067" t="s">
        <v>2512</v>
      </c>
      <c r="AL13" s="1004">
        <v>7.1</v>
      </c>
      <c r="AM13" s="1068"/>
    </row>
    <row r="14" spans="1:39" ht="15" customHeight="1">
      <c r="A14" s="985">
        <v>48</v>
      </c>
      <c r="B14" s="1548"/>
      <c r="C14" s="1532"/>
      <c r="D14" s="1069">
        <v>2</v>
      </c>
      <c r="E14" s="1070" t="s">
        <v>2513</v>
      </c>
      <c r="F14" s="1071"/>
      <c r="G14" s="1072" t="s">
        <v>2514</v>
      </c>
      <c r="H14" s="1070" t="s">
        <v>2515</v>
      </c>
      <c r="I14" s="1073"/>
      <c r="J14" s="1074"/>
      <c r="K14" s="1073"/>
      <c r="L14" s="1073"/>
      <c r="M14" s="1069">
        <v>0</v>
      </c>
      <c r="N14" s="1075"/>
      <c r="O14" s="1076"/>
      <c r="P14" s="1076"/>
      <c r="Q14" s="1076"/>
      <c r="R14" s="1076"/>
      <c r="S14" s="1076"/>
      <c r="T14" s="1077">
        <v>0</v>
      </c>
      <c r="U14" s="1078"/>
      <c r="V14" s="1079"/>
      <c r="W14" s="1080"/>
      <c r="X14" s="1080"/>
      <c r="Y14" s="1080"/>
      <c r="Z14" s="1080"/>
      <c r="AA14" s="1080"/>
      <c r="AB14" s="1080"/>
      <c r="AC14" s="1080"/>
      <c r="AD14" s="1080"/>
      <c r="AE14" s="1080"/>
      <c r="AF14" s="1080"/>
      <c r="AG14" s="1080"/>
      <c r="AH14" s="1080"/>
      <c r="AI14" s="1080"/>
      <c r="AJ14" s="1080"/>
      <c r="AK14" s="1080"/>
      <c r="AL14" s="1081">
        <v>7.1</v>
      </c>
      <c r="AM14" s="1082"/>
    </row>
    <row r="15" spans="1:39" ht="15" customHeight="1">
      <c r="A15" s="985">
        <v>51</v>
      </c>
      <c r="B15" s="1580"/>
      <c r="C15" s="1558"/>
      <c r="D15" s="989">
        <v>3</v>
      </c>
      <c r="E15" s="1006" t="s">
        <v>2516</v>
      </c>
      <c r="F15" s="988">
        <v>42156</v>
      </c>
      <c r="G15" s="988">
        <v>43435</v>
      </c>
      <c r="H15" s="1006" t="s">
        <v>2517</v>
      </c>
      <c r="I15" s="1006" t="s">
        <v>2518</v>
      </c>
      <c r="J15" s="1049">
        <v>4</v>
      </c>
      <c r="K15" s="1006" t="s">
        <v>2519</v>
      </c>
      <c r="L15" s="1006" t="s">
        <v>2520</v>
      </c>
      <c r="M15" s="1007">
        <v>1</v>
      </c>
      <c r="N15" s="1075"/>
      <c r="O15" s="989">
        <v>1</v>
      </c>
      <c r="P15" s="1083"/>
      <c r="Q15" s="989">
        <v>1</v>
      </c>
      <c r="R15" s="1083"/>
      <c r="S15" s="989">
        <v>1</v>
      </c>
      <c r="T15" s="1084"/>
      <c r="U15" s="992" t="s">
        <v>2505</v>
      </c>
      <c r="V15" s="1063" t="s">
        <v>2521</v>
      </c>
      <c r="W15" s="994">
        <v>1</v>
      </c>
      <c r="X15" s="1024" t="s">
        <v>2522</v>
      </c>
      <c r="Y15" s="1085"/>
      <c r="Z15" s="994">
        <v>2</v>
      </c>
      <c r="AA15" s="1086" t="s">
        <v>2523</v>
      </c>
      <c r="AB15" s="1029"/>
      <c r="AC15" s="1030" t="s">
        <v>2524</v>
      </c>
      <c r="AD15" s="1029"/>
      <c r="AE15" s="1030">
        <v>4</v>
      </c>
      <c r="AF15" s="1087" t="s">
        <v>2525</v>
      </c>
      <c r="AG15" s="1029"/>
      <c r="AH15" s="1088" t="s">
        <v>2526</v>
      </c>
      <c r="AI15" s="1089" t="s">
        <v>2527</v>
      </c>
      <c r="AJ15" s="1029"/>
      <c r="AK15" s="1030" t="s">
        <v>2512</v>
      </c>
      <c r="AL15" s="1004">
        <v>7.3</v>
      </c>
      <c r="AM15" s="1090" t="s">
        <v>2388</v>
      </c>
    </row>
    <row r="16" spans="1:39" ht="15" customHeight="1">
      <c r="A16" s="985">
        <v>56</v>
      </c>
      <c r="B16" s="1091">
        <v>8</v>
      </c>
      <c r="C16" s="1092" t="s">
        <v>2528</v>
      </c>
      <c r="D16" s="1093">
        <v>1</v>
      </c>
      <c r="E16" s="1094" t="s">
        <v>2529</v>
      </c>
      <c r="F16" s="1095">
        <v>42156</v>
      </c>
      <c r="G16" s="1095">
        <v>43435</v>
      </c>
      <c r="H16" s="1094" t="s">
        <v>2530</v>
      </c>
      <c r="I16" s="1094" t="s">
        <v>2531</v>
      </c>
      <c r="J16" s="1096">
        <v>1</v>
      </c>
      <c r="K16" s="1094" t="s">
        <v>2532</v>
      </c>
      <c r="L16" s="1094" t="s">
        <v>2533</v>
      </c>
      <c r="M16" s="1097">
        <v>0.14000000000000001</v>
      </c>
      <c r="N16" s="1098">
        <v>0.15</v>
      </c>
      <c r="O16" s="1099">
        <v>0.14000000000000001</v>
      </c>
      <c r="P16" s="1099">
        <v>0.15</v>
      </c>
      <c r="Q16" s="1099">
        <v>0.14000000000000001</v>
      </c>
      <c r="R16" s="1099">
        <v>0.14000000000000001</v>
      </c>
      <c r="S16" s="1099">
        <v>0.14000000000000001</v>
      </c>
      <c r="T16" s="1100">
        <v>1</v>
      </c>
      <c r="U16" s="1101" t="s">
        <v>2534</v>
      </c>
      <c r="V16" s="1102" t="s">
        <v>2535</v>
      </c>
      <c r="W16" s="1103">
        <v>0.15</v>
      </c>
      <c r="X16" s="1104" t="s">
        <v>2537</v>
      </c>
      <c r="Y16" s="997" t="s">
        <v>2382</v>
      </c>
      <c r="Z16" s="1103">
        <v>0.14000000000000001</v>
      </c>
      <c r="AA16" s="1105" t="s">
        <v>2538</v>
      </c>
      <c r="AB16" s="1106">
        <v>0.15</v>
      </c>
      <c r="AC16" s="1065" t="s">
        <v>2539</v>
      </c>
      <c r="AD16" s="1066"/>
      <c r="AE16" s="1106">
        <v>0.14000000000000001</v>
      </c>
      <c r="AF16" s="1065" t="s">
        <v>2540</v>
      </c>
      <c r="AG16" s="1066"/>
      <c r="AH16" s="1106">
        <v>0.14000000000000001</v>
      </c>
      <c r="AI16" s="1065" t="s">
        <v>2541</v>
      </c>
      <c r="AJ16" s="1066"/>
      <c r="AK16" s="1067" t="s">
        <v>2542</v>
      </c>
      <c r="AL16" s="1009">
        <v>43108</v>
      </c>
      <c r="AM16" s="1107" t="s">
        <v>2382</v>
      </c>
    </row>
    <row r="17" spans="1:39" ht="15" customHeight="1">
      <c r="A17" s="985">
        <v>60</v>
      </c>
      <c r="B17" s="1108">
        <v>9</v>
      </c>
      <c r="C17" s="1109" t="s">
        <v>2544</v>
      </c>
      <c r="D17" s="1110">
        <v>1</v>
      </c>
      <c r="E17" s="1111" t="s">
        <v>2547</v>
      </c>
      <c r="F17" s="1095">
        <v>42156</v>
      </c>
      <c r="G17" s="1095">
        <v>43435</v>
      </c>
      <c r="H17" s="1111" t="s">
        <v>2548</v>
      </c>
      <c r="I17" s="1111" t="s">
        <v>2549</v>
      </c>
      <c r="J17" s="1112">
        <v>1</v>
      </c>
      <c r="K17" s="1111" t="s">
        <v>2550</v>
      </c>
      <c r="L17" s="1111" t="s">
        <v>2551</v>
      </c>
      <c r="M17" s="1097">
        <v>0.14000000000000001</v>
      </c>
      <c r="N17" s="1098">
        <v>0.15</v>
      </c>
      <c r="O17" s="1099">
        <v>0.14000000000000001</v>
      </c>
      <c r="P17" s="1099">
        <v>0.15</v>
      </c>
      <c r="Q17" s="1099">
        <v>0.14000000000000001</v>
      </c>
      <c r="R17" s="1099">
        <v>0.14000000000000001</v>
      </c>
      <c r="S17" s="1099">
        <v>0.14000000000000001</v>
      </c>
      <c r="T17" s="1100">
        <v>1</v>
      </c>
      <c r="U17" s="1101" t="s">
        <v>2552</v>
      </c>
      <c r="V17" s="993" t="s">
        <v>2553</v>
      </c>
      <c r="W17" s="1103">
        <v>0.15</v>
      </c>
      <c r="X17" s="996" t="s">
        <v>2554</v>
      </c>
      <c r="Y17" s="997" t="s">
        <v>2382</v>
      </c>
      <c r="Z17" s="1103">
        <v>0.14000000000000001</v>
      </c>
      <c r="AA17" s="996" t="s">
        <v>2555</v>
      </c>
      <c r="AB17" s="1113">
        <v>0.15</v>
      </c>
      <c r="AC17" s="999" t="s">
        <v>2556</v>
      </c>
      <c r="AD17" s="1003"/>
      <c r="AE17" s="1113">
        <v>0.14000000000000001</v>
      </c>
      <c r="AF17" s="999" t="s">
        <v>2557</v>
      </c>
      <c r="AG17" s="1003"/>
      <c r="AH17" s="1114">
        <v>0.14000000000000001</v>
      </c>
      <c r="AI17" s="999" t="s">
        <v>2558</v>
      </c>
      <c r="AJ17" s="1003"/>
      <c r="AK17" s="1000" t="s">
        <v>2559</v>
      </c>
      <c r="AL17" s="1004">
        <v>9.1</v>
      </c>
      <c r="AM17" s="1107" t="s">
        <v>2382</v>
      </c>
    </row>
    <row r="18" spans="1:39" ht="15" customHeight="1">
      <c r="A18" s="985">
        <v>68</v>
      </c>
      <c r="B18" s="2188">
        <v>10</v>
      </c>
      <c r="C18" s="2196" t="s">
        <v>2560</v>
      </c>
      <c r="D18" s="991">
        <v>3</v>
      </c>
      <c r="E18" s="1006" t="s">
        <v>2561</v>
      </c>
      <c r="F18" s="988">
        <v>42156</v>
      </c>
      <c r="G18" s="988">
        <v>43435</v>
      </c>
      <c r="H18" s="1006" t="s">
        <v>2562</v>
      </c>
      <c r="I18" s="1006" t="s">
        <v>2563</v>
      </c>
      <c r="J18" s="1049">
        <v>7</v>
      </c>
      <c r="K18" s="1006" t="s">
        <v>2564</v>
      </c>
      <c r="L18" s="1006" t="s">
        <v>2565</v>
      </c>
      <c r="M18" s="1007">
        <v>1</v>
      </c>
      <c r="N18" s="990">
        <v>1</v>
      </c>
      <c r="O18" s="989">
        <v>1</v>
      </c>
      <c r="P18" s="989">
        <v>1</v>
      </c>
      <c r="Q18" s="989">
        <v>1</v>
      </c>
      <c r="R18" s="989">
        <v>1</v>
      </c>
      <c r="S18" s="989">
        <v>1</v>
      </c>
      <c r="T18" s="1050">
        <v>7</v>
      </c>
      <c r="U18" s="992" t="s">
        <v>2566</v>
      </c>
      <c r="V18" s="993" t="s">
        <v>2567</v>
      </c>
      <c r="W18" s="994">
        <v>1</v>
      </c>
      <c r="X18" s="996" t="s">
        <v>2568</v>
      </c>
      <c r="Y18" s="997" t="s">
        <v>2382</v>
      </c>
      <c r="Z18" s="994">
        <v>1</v>
      </c>
      <c r="AA18" s="993" t="s">
        <v>2569</v>
      </c>
      <c r="AB18" s="1026">
        <v>1</v>
      </c>
      <c r="AC18" s="1067" t="s">
        <v>2570</v>
      </c>
      <c r="AD18" s="1116"/>
      <c r="AE18" s="1026">
        <v>2</v>
      </c>
      <c r="AF18" s="1067" t="s">
        <v>2571</v>
      </c>
      <c r="AG18" s="1116"/>
      <c r="AH18" s="1117">
        <v>1</v>
      </c>
      <c r="AI18" s="1067" t="s">
        <v>2572</v>
      </c>
      <c r="AJ18" s="1116"/>
      <c r="AK18" s="1117" t="s">
        <v>2573</v>
      </c>
      <c r="AL18" s="1118">
        <v>43169</v>
      </c>
      <c r="AM18" s="1107" t="s">
        <v>2382</v>
      </c>
    </row>
    <row r="19" spans="1:39" ht="15" customHeight="1">
      <c r="A19" s="985">
        <v>69</v>
      </c>
      <c r="B19" s="1557"/>
      <c r="C19" s="1558"/>
      <c r="D19" s="1119">
        <v>4</v>
      </c>
      <c r="E19" s="1006" t="s">
        <v>2574</v>
      </c>
      <c r="F19" s="988">
        <v>42156</v>
      </c>
      <c r="G19" s="988">
        <v>43435</v>
      </c>
      <c r="H19" s="1006" t="s">
        <v>2575</v>
      </c>
      <c r="I19" s="1006" t="s">
        <v>2576</v>
      </c>
      <c r="J19" s="1120">
        <v>1</v>
      </c>
      <c r="K19" s="1006" t="s">
        <v>2577</v>
      </c>
      <c r="L19" s="1006" t="s">
        <v>2578</v>
      </c>
      <c r="M19" s="1007">
        <v>1</v>
      </c>
      <c r="N19" s="990">
        <v>1</v>
      </c>
      <c r="O19" s="989">
        <v>1</v>
      </c>
      <c r="P19" s="989">
        <v>1</v>
      </c>
      <c r="Q19" s="989">
        <v>1</v>
      </c>
      <c r="R19" s="989">
        <v>1</v>
      </c>
      <c r="S19" s="989">
        <v>1</v>
      </c>
      <c r="T19" s="1050">
        <v>7</v>
      </c>
      <c r="U19" s="992" t="s">
        <v>2579</v>
      </c>
      <c r="V19" s="993" t="s">
        <v>2580</v>
      </c>
      <c r="W19" s="994">
        <v>1</v>
      </c>
      <c r="X19" s="996" t="s">
        <v>2581</v>
      </c>
      <c r="Y19" s="997" t="s">
        <v>2382</v>
      </c>
      <c r="Z19" s="994">
        <v>1</v>
      </c>
      <c r="AA19" s="996" t="s">
        <v>2581</v>
      </c>
      <c r="AB19" s="1026">
        <v>1</v>
      </c>
      <c r="AC19" s="1067" t="s">
        <v>2582</v>
      </c>
      <c r="AD19" s="1026" t="s">
        <v>2583</v>
      </c>
      <c r="AE19" s="1026">
        <v>1</v>
      </c>
      <c r="AF19" s="1067" t="s">
        <v>2585</v>
      </c>
      <c r="AG19" s="1121"/>
      <c r="AH19" s="1026">
        <v>1</v>
      </c>
      <c r="AI19" s="1026" t="s">
        <v>2586</v>
      </c>
      <c r="AJ19" s="1121"/>
      <c r="AK19" s="1026" t="s">
        <v>2579</v>
      </c>
      <c r="AL19" s="1004">
        <v>10.4</v>
      </c>
      <c r="AM19" s="1107" t="s">
        <v>2382</v>
      </c>
    </row>
    <row r="20" spans="1:39" ht="15" customHeight="1">
      <c r="A20" s="985">
        <v>72</v>
      </c>
      <c r="B20" s="2190">
        <v>11</v>
      </c>
      <c r="C20" s="2195" t="s">
        <v>2588</v>
      </c>
      <c r="D20" s="1011">
        <v>1</v>
      </c>
      <c r="E20" s="1014" t="s">
        <v>2589</v>
      </c>
      <c r="F20" s="1122">
        <v>42401</v>
      </c>
      <c r="G20" s="988">
        <v>43435</v>
      </c>
      <c r="H20" s="1014" t="s">
        <v>2590</v>
      </c>
      <c r="I20" s="1014" t="s">
        <v>2591</v>
      </c>
      <c r="J20" s="1124">
        <v>1</v>
      </c>
      <c r="K20" s="1014" t="s">
        <v>2592</v>
      </c>
      <c r="L20" s="1014" t="s">
        <v>2593</v>
      </c>
      <c r="M20" s="1125"/>
      <c r="N20" s="1126">
        <v>0.1</v>
      </c>
      <c r="O20" s="1127">
        <v>0.1</v>
      </c>
      <c r="P20" s="1127">
        <v>0.2</v>
      </c>
      <c r="Q20" s="1127">
        <v>0.2</v>
      </c>
      <c r="R20" s="1127">
        <v>0.2</v>
      </c>
      <c r="S20" s="1127">
        <v>0.2</v>
      </c>
      <c r="T20" s="1128">
        <v>1</v>
      </c>
      <c r="U20" s="992" t="s">
        <v>2596</v>
      </c>
      <c r="V20" s="993" t="s">
        <v>2380</v>
      </c>
      <c r="W20" s="1103">
        <v>0.1</v>
      </c>
      <c r="X20" s="996" t="s">
        <v>2597</v>
      </c>
      <c r="Y20" s="997" t="s">
        <v>2382</v>
      </c>
      <c r="Z20" s="1103">
        <v>0.1</v>
      </c>
      <c r="AA20" s="996" t="s">
        <v>2599</v>
      </c>
      <c r="AB20" s="1026" t="s">
        <v>2600</v>
      </c>
      <c r="AC20" s="1067" t="s">
        <v>2601</v>
      </c>
      <c r="AD20" s="1116"/>
      <c r="AE20" s="1106">
        <v>0.1</v>
      </c>
      <c r="AF20" s="1067" t="s">
        <v>2602</v>
      </c>
      <c r="AG20" s="1116"/>
      <c r="AH20" s="1116"/>
      <c r="AI20" s="1002" t="s">
        <v>2603</v>
      </c>
      <c r="AJ20" s="1116"/>
      <c r="AK20" s="1026" t="s">
        <v>2604</v>
      </c>
      <c r="AL20" s="1004">
        <v>11.1</v>
      </c>
      <c r="AM20" s="1090" t="s">
        <v>2388</v>
      </c>
    </row>
    <row r="21" spans="1:39" ht="15" customHeight="1">
      <c r="A21" s="985">
        <v>73</v>
      </c>
      <c r="B21" s="1548"/>
      <c r="C21" s="1532"/>
      <c r="D21" s="1129">
        <v>2</v>
      </c>
      <c r="E21" s="1006" t="s">
        <v>2605</v>
      </c>
      <c r="F21" s="1122">
        <v>42401</v>
      </c>
      <c r="G21" s="988">
        <v>42705</v>
      </c>
      <c r="H21" s="1006" t="s">
        <v>2606</v>
      </c>
      <c r="I21" s="1006" t="s">
        <v>2607</v>
      </c>
      <c r="J21" s="1120">
        <v>1</v>
      </c>
      <c r="K21" s="1006" t="s">
        <v>2608</v>
      </c>
      <c r="L21" s="1006" t="s">
        <v>2609</v>
      </c>
      <c r="M21" s="1083"/>
      <c r="N21" s="1130">
        <v>0.5</v>
      </c>
      <c r="O21" s="1131">
        <v>0.5</v>
      </c>
      <c r="P21" s="1083"/>
      <c r="Q21" s="1083"/>
      <c r="R21" s="1083"/>
      <c r="S21" s="1083"/>
      <c r="T21" s="1128">
        <v>1</v>
      </c>
      <c r="U21" s="992" t="s">
        <v>2596</v>
      </c>
      <c r="V21" s="993" t="s">
        <v>2380</v>
      </c>
      <c r="W21" s="1103">
        <v>0.5</v>
      </c>
      <c r="X21" s="996" t="s">
        <v>2610</v>
      </c>
      <c r="Y21" s="997" t="s">
        <v>2382</v>
      </c>
      <c r="Z21" s="1103">
        <v>0.5</v>
      </c>
      <c r="AA21" s="996" t="s">
        <v>2611</v>
      </c>
      <c r="AB21" s="1029"/>
      <c r="AC21" s="1132"/>
      <c r="AD21" s="1027"/>
      <c r="AE21" s="1002" t="s">
        <v>2603</v>
      </c>
      <c r="AF21" s="1132"/>
      <c r="AG21" s="1027"/>
      <c r="AH21" s="1027"/>
      <c r="AI21" s="1002" t="s">
        <v>2603</v>
      </c>
      <c r="AJ21" s="1027"/>
      <c r="AK21" s="1002" t="s">
        <v>2613</v>
      </c>
      <c r="AL21" s="1118">
        <v>43142</v>
      </c>
      <c r="AM21" s="1005" t="s">
        <v>2388</v>
      </c>
    </row>
    <row r="22" spans="1:39" ht="15" customHeight="1">
      <c r="A22" s="1022"/>
      <c r="B22" s="1548"/>
      <c r="C22" s="1532"/>
      <c r="D22" s="1129">
        <v>3</v>
      </c>
      <c r="E22" s="1006" t="s">
        <v>2614</v>
      </c>
      <c r="F22" s="1122">
        <v>42401</v>
      </c>
      <c r="G22" s="988">
        <v>42705</v>
      </c>
      <c r="H22" s="1006" t="s">
        <v>2615</v>
      </c>
      <c r="I22" s="1006" t="s">
        <v>2616</v>
      </c>
      <c r="J22" s="1120">
        <v>1</v>
      </c>
      <c r="K22" s="1006" t="s">
        <v>2617</v>
      </c>
      <c r="L22" s="1006" t="s">
        <v>2618</v>
      </c>
      <c r="M22" s="1083"/>
      <c r="N22" s="1130">
        <v>0.5</v>
      </c>
      <c r="O22" s="1131">
        <v>0.5</v>
      </c>
      <c r="P22" s="1083"/>
      <c r="Q22" s="1083"/>
      <c r="R22" s="1083"/>
      <c r="S22" s="1083"/>
      <c r="T22" s="1128">
        <v>1</v>
      </c>
      <c r="U22" s="992" t="s">
        <v>2596</v>
      </c>
      <c r="V22" s="993" t="s">
        <v>2380</v>
      </c>
      <c r="W22" s="1103">
        <v>0.5</v>
      </c>
      <c r="X22" s="996" t="s">
        <v>2619</v>
      </c>
      <c r="Y22" s="997" t="s">
        <v>2382</v>
      </c>
      <c r="Z22" s="1103">
        <v>0.5</v>
      </c>
      <c r="AA22" s="996" t="s">
        <v>2621</v>
      </c>
      <c r="AB22" s="1029"/>
      <c r="AC22" s="1132"/>
      <c r="AD22" s="1027"/>
      <c r="AE22" s="1002" t="s">
        <v>2603</v>
      </c>
      <c r="AF22" s="1132"/>
      <c r="AG22" s="1027"/>
      <c r="AH22" s="1027"/>
      <c r="AI22" s="1002" t="s">
        <v>2603</v>
      </c>
      <c r="AJ22" s="1027"/>
      <c r="AK22" s="1002" t="s">
        <v>2613</v>
      </c>
      <c r="AL22" s="1004">
        <v>11.3</v>
      </c>
      <c r="AM22" s="1090" t="s">
        <v>2388</v>
      </c>
    </row>
    <row r="23" spans="1:39" ht="15" customHeight="1">
      <c r="A23" s="985">
        <v>74</v>
      </c>
      <c r="B23" s="1580"/>
      <c r="C23" s="1558"/>
      <c r="D23" s="1129">
        <v>4</v>
      </c>
      <c r="E23" s="1006" t="s">
        <v>2622</v>
      </c>
      <c r="F23" s="1122">
        <v>42401</v>
      </c>
      <c r="G23" s="988">
        <v>43435</v>
      </c>
      <c r="H23" s="1006" t="s">
        <v>2623</v>
      </c>
      <c r="I23" s="1006" t="s">
        <v>2624</v>
      </c>
      <c r="J23" s="1120">
        <v>1</v>
      </c>
      <c r="K23" s="1006" t="s">
        <v>2625</v>
      </c>
      <c r="L23" s="1006" t="s">
        <v>2626</v>
      </c>
      <c r="M23" s="1083"/>
      <c r="N23" s="1130">
        <v>0.15</v>
      </c>
      <c r="O23" s="1131">
        <v>0.15</v>
      </c>
      <c r="P23" s="1131">
        <v>0.15</v>
      </c>
      <c r="Q23" s="1131">
        <v>0.15</v>
      </c>
      <c r="R23" s="1131">
        <v>0.2</v>
      </c>
      <c r="S23" s="1131">
        <v>0.2</v>
      </c>
      <c r="T23" s="1128">
        <v>1</v>
      </c>
      <c r="U23" s="992" t="s">
        <v>2596</v>
      </c>
      <c r="V23" s="993" t="s">
        <v>2380</v>
      </c>
      <c r="W23" s="1103">
        <v>0.15</v>
      </c>
      <c r="X23" s="996" t="s">
        <v>2628</v>
      </c>
      <c r="Y23" s="1088" t="s">
        <v>2382</v>
      </c>
      <c r="Z23" s="1103">
        <v>0.15</v>
      </c>
      <c r="AA23" s="1133" t="s">
        <v>2630</v>
      </c>
      <c r="AB23" s="1026" t="s">
        <v>2631</v>
      </c>
      <c r="AC23" s="1067" t="s">
        <v>2632</v>
      </c>
      <c r="AD23" s="1116"/>
      <c r="AE23" s="1106">
        <v>0.2</v>
      </c>
      <c r="AF23" s="1067" t="s">
        <v>2633</v>
      </c>
      <c r="AG23" s="1116"/>
      <c r="AH23" s="1116"/>
      <c r="AI23" s="1134" t="s">
        <v>2388</v>
      </c>
      <c r="AJ23" s="1116"/>
      <c r="AK23" s="1026" t="s">
        <v>2604</v>
      </c>
      <c r="AL23" s="1118">
        <v>43201</v>
      </c>
      <c r="AM23" s="1005" t="s">
        <v>2388</v>
      </c>
    </row>
    <row r="24" spans="1:39" ht="15" customHeight="1">
      <c r="A24" s="985">
        <v>78</v>
      </c>
      <c r="B24" s="2189">
        <v>12</v>
      </c>
      <c r="C24" s="2191" t="s">
        <v>2634</v>
      </c>
      <c r="D24" s="1059">
        <v>1</v>
      </c>
      <c r="E24" s="1014" t="s">
        <v>2635</v>
      </c>
      <c r="F24" s="988">
        <v>42156</v>
      </c>
      <c r="G24" s="988">
        <v>43435</v>
      </c>
      <c r="H24" s="1014" t="s">
        <v>2637</v>
      </c>
      <c r="I24" s="1014" t="s">
        <v>2638</v>
      </c>
      <c r="J24" s="1124">
        <v>1</v>
      </c>
      <c r="K24" s="1014" t="s">
        <v>2639</v>
      </c>
      <c r="L24" s="1014" t="s">
        <v>2640</v>
      </c>
      <c r="M24" s="1135">
        <v>0.14000000000000001</v>
      </c>
      <c r="N24" s="1136">
        <v>0.14000000000000001</v>
      </c>
      <c r="O24" s="1135">
        <v>0.15</v>
      </c>
      <c r="P24" s="1135">
        <v>0.15</v>
      </c>
      <c r="Q24" s="1135">
        <v>0.14000000000000001</v>
      </c>
      <c r="R24" s="1135">
        <v>0.14000000000000001</v>
      </c>
      <c r="S24" s="1135">
        <v>0.14000000000000001</v>
      </c>
      <c r="T24" s="1128">
        <v>1</v>
      </c>
      <c r="U24" s="992" t="s">
        <v>2641</v>
      </c>
      <c r="V24" s="1137" t="s">
        <v>2642</v>
      </c>
      <c r="W24" s="1138">
        <v>0.14000000000000001</v>
      </c>
      <c r="X24" s="1139" t="s">
        <v>2646</v>
      </c>
      <c r="Y24" s="1140" t="s">
        <v>2382</v>
      </c>
      <c r="Z24" s="1138">
        <v>0.14000000000000001</v>
      </c>
      <c r="AA24" s="1139" t="s">
        <v>2647</v>
      </c>
      <c r="AB24" s="1141">
        <v>0.15</v>
      </c>
      <c r="AC24" s="1142" t="s">
        <v>2648</v>
      </c>
      <c r="AD24" s="1143"/>
      <c r="AE24" s="1141">
        <v>0.14000000000000001</v>
      </c>
      <c r="AF24" s="1142" t="s">
        <v>2650</v>
      </c>
      <c r="AG24" s="1143"/>
      <c r="AH24" s="1141">
        <v>0.14000000000000001</v>
      </c>
      <c r="AI24" s="1144" t="s">
        <v>2651</v>
      </c>
      <c r="AJ24" s="1143"/>
      <c r="AK24" s="1145" t="s">
        <v>2641</v>
      </c>
      <c r="AL24" s="1146">
        <v>43112</v>
      </c>
      <c r="AM24" s="1068"/>
    </row>
    <row r="25" spans="1:39" ht="15" customHeight="1">
      <c r="A25" s="985">
        <v>79</v>
      </c>
      <c r="B25" s="1548"/>
      <c r="C25" s="1532"/>
      <c r="D25" s="989">
        <v>2</v>
      </c>
      <c r="E25" s="1006" t="s">
        <v>2654</v>
      </c>
      <c r="F25" s="988">
        <v>42156</v>
      </c>
      <c r="G25" s="988">
        <v>43435</v>
      </c>
      <c r="H25" s="1006" t="s">
        <v>2655</v>
      </c>
      <c r="I25" s="1006" t="s">
        <v>2656</v>
      </c>
      <c r="J25" s="1120">
        <v>1</v>
      </c>
      <c r="K25" s="1006" t="s">
        <v>2658</v>
      </c>
      <c r="L25" s="1006" t="s">
        <v>2659</v>
      </c>
      <c r="M25" s="1135">
        <v>0.14000000000000001</v>
      </c>
      <c r="N25" s="1136">
        <v>0.14000000000000001</v>
      </c>
      <c r="O25" s="1135">
        <v>0.15</v>
      </c>
      <c r="P25" s="1135">
        <v>0.15</v>
      </c>
      <c r="Q25" s="1135">
        <v>0.14000000000000001</v>
      </c>
      <c r="R25" s="1135">
        <v>0.14000000000000001</v>
      </c>
      <c r="S25" s="1135">
        <v>0.14000000000000001</v>
      </c>
      <c r="T25" s="1128">
        <v>1</v>
      </c>
      <c r="U25" s="992" t="s">
        <v>2641</v>
      </c>
      <c r="V25" s="1137" t="s">
        <v>2660</v>
      </c>
      <c r="W25" s="1138">
        <v>0.14000000000000001</v>
      </c>
      <c r="X25" s="1139" t="s">
        <v>2661</v>
      </c>
      <c r="Y25" s="1140" t="s">
        <v>2382</v>
      </c>
      <c r="Z25" s="1138">
        <v>0.14000000000000001</v>
      </c>
      <c r="AA25" s="1139" t="s">
        <v>2662</v>
      </c>
      <c r="AB25" s="1141">
        <v>0.15</v>
      </c>
      <c r="AC25" s="1142" t="s">
        <v>2663</v>
      </c>
      <c r="AD25" s="1143"/>
      <c r="AE25" s="1141">
        <v>0.14000000000000001</v>
      </c>
      <c r="AF25" s="1142" t="s">
        <v>2664</v>
      </c>
      <c r="AG25" s="1143"/>
      <c r="AH25" s="1141">
        <v>0.14000000000000001</v>
      </c>
      <c r="AI25" s="1144" t="s">
        <v>2665</v>
      </c>
      <c r="AJ25" s="1143"/>
      <c r="AK25" s="1145" t="s">
        <v>2641</v>
      </c>
      <c r="AL25" s="1146">
        <v>43143</v>
      </c>
      <c r="AM25" s="1068"/>
    </row>
    <row r="26" spans="1:39" ht="15" customHeight="1">
      <c r="A26" s="1147"/>
      <c r="B26" s="1548"/>
      <c r="C26" s="1532"/>
      <c r="D26" s="989">
        <v>4</v>
      </c>
      <c r="E26" s="1148"/>
      <c r="F26" s="1148"/>
      <c r="G26" s="1148"/>
      <c r="H26" s="1148"/>
      <c r="I26" s="1148"/>
      <c r="J26" s="1149"/>
      <c r="K26" s="1148"/>
      <c r="L26" s="1148"/>
      <c r="M26" s="1083"/>
      <c r="N26" s="1083"/>
      <c r="O26" s="1083"/>
      <c r="P26" s="1083"/>
      <c r="Q26" s="1083"/>
      <c r="R26" s="1083"/>
      <c r="S26" s="1083"/>
      <c r="T26" s="1150">
        <v>0</v>
      </c>
      <c r="U26" s="1151"/>
      <c r="V26" s="979"/>
      <c r="W26" s="979"/>
      <c r="X26" s="979"/>
      <c r="Y26" s="979"/>
      <c r="Z26" s="979"/>
      <c r="AA26" s="979"/>
      <c r="AB26" s="979"/>
      <c r="AC26" s="979"/>
      <c r="AD26" s="979"/>
      <c r="AE26" s="979"/>
      <c r="AF26" s="979"/>
      <c r="AG26" s="979"/>
      <c r="AH26" s="979"/>
      <c r="AI26" s="979"/>
      <c r="AJ26" s="979"/>
      <c r="AK26" s="979"/>
      <c r="AL26" s="980"/>
      <c r="AM26" s="979"/>
    </row>
    <row r="27" spans="1:39" ht="15" customHeight="1">
      <c r="A27" s="1147"/>
      <c r="B27" s="1548"/>
      <c r="C27" s="1532"/>
      <c r="D27" s="989">
        <v>5</v>
      </c>
      <c r="E27" s="1148"/>
      <c r="F27" s="1148"/>
      <c r="G27" s="1148"/>
      <c r="H27" s="1148"/>
      <c r="I27" s="1148"/>
      <c r="J27" s="1149"/>
      <c r="K27" s="1148"/>
      <c r="L27" s="1148"/>
      <c r="M27" s="1083"/>
      <c r="N27" s="1083"/>
      <c r="O27" s="1083"/>
      <c r="P27" s="1083"/>
      <c r="Q27" s="1083"/>
      <c r="R27" s="1083"/>
      <c r="S27" s="1083"/>
      <c r="T27" s="1150">
        <v>0</v>
      </c>
      <c r="U27" s="1151"/>
      <c r="V27" s="979"/>
      <c r="W27" s="979"/>
      <c r="X27" s="979"/>
      <c r="Y27" s="979"/>
      <c r="Z27" s="979"/>
      <c r="AA27" s="979"/>
      <c r="AB27" s="979"/>
      <c r="AC27" s="979"/>
      <c r="AD27" s="979"/>
      <c r="AE27" s="979"/>
      <c r="AF27" s="979"/>
      <c r="AG27" s="979"/>
      <c r="AH27" s="979"/>
      <c r="AI27" s="979"/>
      <c r="AJ27" s="979"/>
      <c r="AK27" s="979"/>
      <c r="AL27" s="980"/>
      <c r="AM27" s="979"/>
    </row>
    <row r="28" spans="1:39" ht="15" customHeight="1">
      <c r="A28" s="1147"/>
      <c r="B28" s="1580"/>
      <c r="C28" s="1558"/>
      <c r="D28" s="991">
        <v>6</v>
      </c>
      <c r="E28" s="1152"/>
      <c r="F28" s="1152"/>
      <c r="G28" s="1152"/>
      <c r="H28" s="1152"/>
      <c r="I28" s="1152"/>
      <c r="J28" s="1153"/>
      <c r="K28" s="1152"/>
      <c r="L28" s="1152"/>
      <c r="M28" s="1154"/>
      <c r="N28" s="1154"/>
      <c r="O28" s="1154"/>
      <c r="P28" s="1154"/>
      <c r="Q28" s="1154"/>
      <c r="R28" s="1154"/>
      <c r="S28" s="1154"/>
      <c r="T28" s="1050">
        <v>0</v>
      </c>
      <c r="U28" s="1151"/>
      <c r="V28" s="979"/>
      <c r="W28" s="979"/>
      <c r="X28" s="979"/>
      <c r="Y28" s="979"/>
      <c r="Z28" s="979"/>
      <c r="AA28" s="979"/>
      <c r="AB28" s="979"/>
      <c r="AC28" s="979"/>
      <c r="AD28" s="979"/>
      <c r="AE28" s="979"/>
      <c r="AF28" s="979"/>
      <c r="AG28" s="979"/>
      <c r="AH28" s="979"/>
      <c r="AI28" s="979"/>
      <c r="AJ28" s="979"/>
      <c r="AK28" s="979"/>
      <c r="AL28" s="980"/>
      <c r="AM28" s="979"/>
    </row>
    <row r="29" spans="1:39">
      <c r="C29" s="135"/>
      <c r="E29" s="135"/>
      <c r="F29" s="135"/>
      <c r="G29" s="135"/>
      <c r="H29" s="135"/>
      <c r="I29" s="135"/>
      <c r="K29" s="135"/>
      <c r="L29" s="135"/>
    </row>
    <row r="30" spans="1:39">
      <c r="C30" s="135"/>
      <c r="E30" s="135"/>
      <c r="F30" s="135"/>
      <c r="G30" s="135"/>
      <c r="H30" s="135"/>
      <c r="I30" s="135"/>
      <c r="K30" s="135"/>
      <c r="L30" s="135"/>
    </row>
    <row r="31" spans="1:39">
      <c r="C31" s="135"/>
      <c r="E31" s="135"/>
      <c r="F31" s="135"/>
      <c r="G31" s="135"/>
      <c r="H31" s="135"/>
      <c r="I31" s="135"/>
      <c r="K31" s="135"/>
      <c r="L31" s="135"/>
    </row>
    <row r="32" spans="1:39">
      <c r="C32" s="135"/>
      <c r="E32" s="135"/>
      <c r="F32" s="135"/>
      <c r="G32" s="135"/>
      <c r="H32" s="135"/>
      <c r="I32" s="135"/>
      <c r="K32" s="135"/>
      <c r="L32" s="135"/>
    </row>
    <row r="33" spans="3:12">
      <c r="C33" s="135"/>
      <c r="E33" s="135"/>
      <c r="F33" s="135"/>
      <c r="G33" s="135"/>
      <c r="H33" s="135"/>
      <c r="I33" s="135"/>
      <c r="K33" s="135"/>
      <c r="L33" s="135"/>
    </row>
    <row r="34" spans="3:12">
      <c r="C34" s="135"/>
      <c r="E34" s="135"/>
      <c r="F34" s="135"/>
      <c r="G34" s="135"/>
      <c r="H34" s="135"/>
      <c r="I34" s="135"/>
      <c r="K34" s="135"/>
      <c r="L34" s="135"/>
    </row>
    <row r="35" spans="3:12">
      <c r="C35" s="135"/>
      <c r="E35" s="135"/>
      <c r="F35" s="135"/>
      <c r="G35" s="135"/>
      <c r="H35" s="135"/>
      <c r="I35" s="135"/>
      <c r="K35" s="135"/>
      <c r="L35" s="135"/>
    </row>
    <row r="36" spans="3:12">
      <c r="C36" s="135"/>
      <c r="E36" s="135"/>
      <c r="F36" s="135"/>
      <c r="G36" s="135"/>
      <c r="H36" s="135"/>
      <c r="I36" s="135"/>
      <c r="K36" s="135"/>
      <c r="L36" s="135"/>
    </row>
    <row r="37" spans="3:12">
      <c r="C37" s="135"/>
      <c r="E37" s="135"/>
      <c r="F37" s="135"/>
      <c r="G37" s="135"/>
      <c r="H37" s="135"/>
      <c r="I37" s="135"/>
      <c r="K37" s="135"/>
      <c r="L37" s="135"/>
    </row>
    <row r="38" spans="3:12">
      <c r="C38" s="135"/>
      <c r="E38" s="135"/>
      <c r="F38" s="135"/>
      <c r="G38" s="135"/>
      <c r="H38" s="135"/>
      <c r="I38" s="135"/>
      <c r="K38" s="135"/>
      <c r="L38" s="135"/>
    </row>
    <row r="39" spans="3:12">
      <c r="C39" s="135"/>
      <c r="E39" s="135"/>
      <c r="F39" s="135"/>
      <c r="G39" s="135"/>
      <c r="H39" s="135"/>
      <c r="I39" s="135"/>
      <c r="K39" s="135"/>
      <c r="L39" s="135"/>
    </row>
    <row r="40" spans="3:12">
      <c r="C40" s="135"/>
      <c r="E40" s="135"/>
      <c r="F40" s="135"/>
      <c r="G40" s="135"/>
      <c r="H40" s="135"/>
      <c r="I40" s="135"/>
      <c r="K40" s="135"/>
      <c r="L40" s="135"/>
    </row>
    <row r="41" spans="3:12">
      <c r="C41" s="135"/>
      <c r="E41" s="135"/>
      <c r="F41" s="135"/>
      <c r="G41" s="135"/>
      <c r="H41" s="135"/>
      <c r="I41" s="135"/>
      <c r="K41" s="135"/>
      <c r="L41" s="135"/>
    </row>
    <row r="42" spans="3:12">
      <c r="C42" s="135"/>
      <c r="E42" s="135"/>
      <c r="F42" s="135"/>
      <c r="G42" s="135"/>
      <c r="H42" s="135"/>
      <c r="I42" s="135"/>
      <c r="K42" s="135"/>
      <c r="L42" s="135"/>
    </row>
    <row r="43" spans="3:12">
      <c r="C43" s="135"/>
      <c r="E43" s="135"/>
      <c r="F43" s="135"/>
      <c r="G43" s="135"/>
      <c r="H43" s="135"/>
      <c r="I43" s="135"/>
      <c r="K43" s="135"/>
      <c r="L43" s="135"/>
    </row>
    <row r="44" spans="3:12">
      <c r="C44" s="135"/>
      <c r="E44" s="135"/>
      <c r="F44" s="135"/>
      <c r="G44" s="135"/>
      <c r="H44" s="135"/>
      <c r="I44" s="135"/>
      <c r="K44" s="135"/>
      <c r="L44" s="135"/>
    </row>
    <row r="45" spans="3:12">
      <c r="C45" s="135"/>
      <c r="E45" s="135"/>
      <c r="F45" s="135"/>
      <c r="G45" s="135"/>
      <c r="H45" s="135"/>
      <c r="I45" s="135"/>
      <c r="K45" s="135"/>
      <c r="L45" s="135"/>
    </row>
    <row r="46" spans="3:12">
      <c r="C46" s="135"/>
      <c r="E46" s="135"/>
      <c r="F46" s="135"/>
      <c r="G46" s="135"/>
      <c r="H46" s="135"/>
      <c r="I46" s="135"/>
      <c r="K46" s="135"/>
      <c r="L46" s="135"/>
    </row>
    <row r="47" spans="3:12">
      <c r="C47" s="135"/>
      <c r="E47" s="135"/>
      <c r="F47" s="135"/>
      <c r="G47" s="135"/>
      <c r="H47" s="135"/>
      <c r="I47" s="135"/>
      <c r="K47" s="135"/>
      <c r="L47" s="135"/>
    </row>
    <row r="48" spans="3:12">
      <c r="C48" s="135"/>
      <c r="E48" s="135"/>
      <c r="F48" s="135"/>
      <c r="G48" s="135"/>
      <c r="H48" s="135"/>
      <c r="I48" s="135"/>
      <c r="K48" s="135"/>
      <c r="L48" s="135"/>
    </row>
    <row r="49" spans="3:12">
      <c r="C49" s="135"/>
      <c r="E49" s="135"/>
      <c r="F49" s="135"/>
      <c r="G49" s="135"/>
      <c r="H49" s="135"/>
      <c r="I49" s="135"/>
      <c r="K49" s="135"/>
      <c r="L49" s="135"/>
    </row>
    <row r="50" spans="3:12">
      <c r="C50" s="135"/>
      <c r="E50" s="135"/>
      <c r="F50" s="135"/>
      <c r="G50" s="135"/>
      <c r="H50" s="135"/>
      <c r="I50" s="135"/>
      <c r="K50" s="135"/>
      <c r="L50" s="135"/>
    </row>
    <row r="51" spans="3:12">
      <c r="C51" s="135"/>
      <c r="E51" s="135"/>
      <c r="F51" s="135"/>
      <c r="G51" s="135"/>
      <c r="H51" s="135"/>
      <c r="I51" s="135"/>
      <c r="K51" s="135"/>
      <c r="L51" s="135"/>
    </row>
    <row r="52" spans="3:12">
      <c r="C52" s="135"/>
      <c r="E52" s="135"/>
      <c r="F52" s="135"/>
      <c r="G52" s="135"/>
      <c r="H52" s="135"/>
      <c r="I52" s="135"/>
      <c r="K52" s="135"/>
      <c r="L52" s="135"/>
    </row>
    <row r="53" spans="3:12">
      <c r="C53" s="135"/>
      <c r="E53" s="135"/>
      <c r="F53" s="135"/>
      <c r="G53" s="135"/>
      <c r="H53" s="135"/>
      <c r="I53" s="135"/>
      <c r="K53" s="135"/>
      <c r="L53" s="135"/>
    </row>
    <row r="54" spans="3:12">
      <c r="C54" s="135"/>
      <c r="E54" s="135"/>
      <c r="F54" s="135"/>
      <c r="G54" s="135"/>
      <c r="H54" s="135"/>
      <c r="I54" s="135"/>
      <c r="K54" s="135"/>
      <c r="L54" s="135"/>
    </row>
    <row r="55" spans="3:12">
      <c r="C55" s="135"/>
      <c r="E55" s="135"/>
      <c r="F55" s="135"/>
      <c r="G55" s="135"/>
      <c r="H55" s="135"/>
      <c r="I55" s="135"/>
      <c r="K55" s="135"/>
      <c r="L55" s="135"/>
    </row>
    <row r="56" spans="3:12">
      <c r="C56" s="135"/>
      <c r="E56" s="135"/>
      <c r="F56" s="135"/>
      <c r="G56" s="135"/>
      <c r="H56" s="135"/>
      <c r="I56" s="135"/>
      <c r="K56" s="135"/>
      <c r="L56" s="135"/>
    </row>
    <row r="57" spans="3:12">
      <c r="C57" s="135"/>
      <c r="E57" s="135"/>
      <c r="F57" s="135"/>
      <c r="G57" s="135"/>
      <c r="H57" s="135"/>
      <c r="I57" s="135"/>
      <c r="K57" s="135"/>
      <c r="L57" s="135"/>
    </row>
    <row r="58" spans="3:12">
      <c r="C58" s="135"/>
      <c r="E58" s="135"/>
      <c r="F58" s="135"/>
      <c r="G58" s="135"/>
      <c r="H58" s="135"/>
      <c r="I58" s="135"/>
      <c r="K58" s="135"/>
      <c r="L58" s="135"/>
    </row>
    <row r="59" spans="3:12">
      <c r="C59" s="135"/>
      <c r="E59" s="135"/>
      <c r="F59" s="135"/>
      <c r="G59" s="135"/>
      <c r="H59" s="135"/>
      <c r="I59" s="135"/>
      <c r="K59" s="135"/>
      <c r="L59" s="135"/>
    </row>
    <row r="60" spans="3:12">
      <c r="C60" s="135"/>
      <c r="E60" s="135"/>
      <c r="F60" s="135"/>
      <c r="G60" s="135"/>
      <c r="H60" s="135"/>
      <c r="I60" s="135"/>
      <c r="K60" s="135"/>
      <c r="L60" s="135"/>
    </row>
    <row r="61" spans="3:12">
      <c r="C61" s="135"/>
      <c r="E61" s="135"/>
      <c r="F61" s="135"/>
      <c r="G61" s="135"/>
      <c r="H61" s="135"/>
      <c r="I61" s="135"/>
      <c r="K61" s="135"/>
      <c r="L61" s="135"/>
    </row>
    <row r="62" spans="3:12">
      <c r="C62" s="135"/>
      <c r="E62" s="135"/>
      <c r="F62" s="135"/>
      <c r="G62" s="135"/>
      <c r="H62" s="135"/>
      <c r="I62" s="135"/>
      <c r="K62" s="135"/>
      <c r="L62" s="135"/>
    </row>
    <row r="63" spans="3:12">
      <c r="C63" s="135"/>
      <c r="E63" s="135"/>
      <c r="F63" s="135"/>
      <c r="G63" s="135"/>
      <c r="H63" s="135"/>
      <c r="I63" s="135"/>
      <c r="K63" s="135"/>
      <c r="L63" s="135"/>
    </row>
    <row r="64" spans="3:12">
      <c r="C64" s="135"/>
      <c r="E64" s="135"/>
      <c r="F64" s="135"/>
      <c r="G64" s="135"/>
      <c r="H64" s="135"/>
      <c r="I64" s="135"/>
      <c r="K64" s="135"/>
      <c r="L64" s="135"/>
    </row>
    <row r="65" spans="3:12">
      <c r="C65" s="135"/>
      <c r="E65" s="135"/>
      <c r="F65" s="135"/>
      <c r="G65" s="135"/>
      <c r="H65" s="135"/>
      <c r="I65" s="135"/>
      <c r="K65" s="135"/>
      <c r="L65" s="135"/>
    </row>
    <row r="66" spans="3:12">
      <c r="C66" s="135"/>
      <c r="E66" s="135"/>
      <c r="F66" s="135"/>
      <c r="G66" s="135"/>
      <c r="H66" s="135"/>
      <c r="I66" s="135"/>
      <c r="K66" s="135"/>
      <c r="L66" s="135"/>
    </row>
    <row r="67" spans="3:12">
      <c r="C67" s="135"/>
      <c r="E67" s="135"/>
      <c r="F67" s="135"/>
      <c r="G67" s="135"/>
      <c r="H67" s="135"/>
      <c r="I67" s="135"/>
      <c r="K67" s="135"/>
      <c r="L67" s="135"/>
    </row>
    <row r="68" spans="3:12">
      <c r="C68" s="135"/>
      <c r="E68" s="135"/>
      <c r="F68" s="135"/>
      <c r="G68" s="135"/>
      <c r="H68" s="135"/>
      <c r="I68" s="135"/>
      <c r="K68" s="135"/>
      <c r="L68" s="135"/>
    </row>
    <row r="69" spans="3:12">
      <c r="C69" s="135"/>
      <c r="E69" s="135"/>
      <c r="F69" s="135"/>
      <c r="G69" s="135"/>
      <c r="H69" s="135"/>
      <c r="I69" s="135"/>
      <c r="K69" s="135"/>
      <c r="L69" s="135"/>
    </row>
    <row r="70" spans="3:12">
      <c r="C70" s="135"/>
      <c r="E70" s="135"/>
      <c r="F70" s="135"/>
      <c r="G70" s="135"/>
      <c r="H70" s="135"/>
      <c r="I70" s="135"/>
      <c r="K70" s="135"/>
      <c r="L70" s="135"/>
    </row>
    <row r="71" spans="3:12">
      <c r="C71" s="135"/>
      <c r="E71" s="135"/>
      <c r="F71" s="135"/>
      <c r="G71" s="135"/>
      <c r="H71" s="135"/>
      <c r="I71" s="135"/>
      <c r="K71" s="135"/>
      <c r="L71" s="135"/>
    </row>
    <row r="72" spans="3:12">
      <c r="C72" s="135"/>
      <c r="E72" s="135"/>
      <c r="F72" s="135"/>
      <c r="G72" s="135"/>
      <c r="H72" s="135"/>
      <c r="I72" s="135"/>
      <c r="K72" s="135"/>
      <c r="L72" s="135"/>
    </row>
    <row r="73" spans="3:12">
      <c r="C73" s="135"/>
      <c r="E73" s="135"/>
      <c r="F73" s="135"/>
      <c r="G73" s="135"/>
      <c r="H73" s="135"/>
      <c r="I73" s="135"/>
      <c r="K73" s="135"/>
      <c r="L73" s="135"/>
    </row>
    <row r="74" spans="3:12">
      <c r="C74" s="135"/>
      <c r="E74" s="135"/>
      <c r="F74" s="135"/>
      <c r="G74" s="135"/>
      <c r="H74" s="135"/>
      <c r="I74" s="135"/>
      <c r="K74" s="135"/>
      <c r="L74" s="135"/>
    </row>
    <row r="75" spans="3:12">
      <c r="C75" s="135"/>
      <c r="E75" s="135"/>
      <c r="F75" s="135"/>
      <c r="G75" s="135"/>
      <c r="H75" s="135"/>
      <c r="I75" s="135"/>
      <c r="K75" s="135"/>
      <c r="L75" s="135"/>
    </row>
    <row r="76" spans="3:12">
      <c r="C76" s="135"/>
      <c r="E76" s="135"/>
      <c r="F76" s="135"/>
      <c r="G76" s="135"/>
      <c r="H76" s="135"/>
      <c r="I76" s="135"/>
      <c r="K76" s="135"/>
      <c r="L76" s="135"/>
    </row>
    <row r="77" spans="3:12">
      <c r="C77" s="135"/>
      <c r="E77" s="135"/>
      <c r="F77" s="135"/>
      <c r="G77" s="135"/>
      <c r="H77" s="135"/>
      <c r="I77" s="135"/>
      <c r="K77" s="135"/>
      <c r="L77" s="135"/>
    </row>
    <row r="78" spans="3:12">
      <c r="C78" s="135"/>
      <c r="E78" s="135"/>
      <c r="F78" s="135"/>
      <c r="G78" s="135"/>
      <c r="H78" s="135"/>
      <c r="I78" s="135"/>
      <c r="K78" s="135"/>
      <c r="L78" s="135"/>
    </row>
    <row r="79" spans="3:12">
      <c r="C79" s="135"/>
      <c r="E79" s="135"/>
      <c r="F79" s="135"/>
      <c r="G79" s="135"/>
      <c r="H79" s="135"/>
      <c r="I79" s="135"/>
      <c r="K79" s="135"/>
      <c r="L79" s="135"/>
    </row>
    <row r="80" spans="3:12">
      <c r="C80" s="135"/>
      <c r="E80" s="135"/>
      <c r="F80" s="135"/>
      <c r="G80" s="135"/>
      <c r="H80" s="135"/>
      <c r="I80" s="135"/>
      <c r="K80" s="135"/>
      <c r="L80" s="135"/>
    </row>
    <row r="81" spans="3:12">
      <c r="C81" s="135"/>
      <c r="E81" s="135"/>
      <c r="F81" s="135"/>
      <c r="G81" s="135"/>
      <c r="H81" s="135"/>
      <c r="I81" s="135"/>
      <c r="K81" s="135"/>
      <c r="L81" s="135"/>
    </row>
    <row r="82" spans="3:12">
      <c r="C82" s="135"/>
      <c r="E82" s="135"/>
      <c r="F82" s="135"/>
      <c r="G82" s="135"/>
      <c r="H82" s="135"/>
      <c r="I82" s="135"/>
      <c r="K82" s="135"/>
      <c r="L82" s="135"/>
    </row>
    <row r="83" spans="3:12">
      <c r="C83" s="135"/>
      <c r="E83" s="135"/>
      <c r="F83" s="135"/>
      <c r="G83" s="135"/>
      <c r="H83" s="135"/>
      <c r="I83" s="135"/>
      <c r="K83" s="135"/>
      <c r="L83" s="135"/>
    </row>
    <row r="84" spans="3:12">
      <c r="C84" s="135"/>
      <c r="E84" s="135"/>
      <c r="F84" s="135"/>
      <c r="G84" s="135"/>
      <c r="H84" s="135"/>
      <c r="I84" s="135"/>
      <c r="K84" s="135"/>
      <c r="L84" s="135"/>
    </row>
    <row r="85" spans="3:12">
      <c r="C85" s="135"/>
      <c r="E85" s="135"/>
      <c r="F85" s="135"/>
      <c r="G85" s="135"/>
      <c r="H85" s="135"/>
      <c r="I85" s="135"/>
      <c r="K85" s="135"/>
      <c r="L85" s="135"/>
    </row>
    <row r="86" spans="3:12">
      <c r="C86" s="135"/>
      <c r="E86" s="135"/>
      <c r="F86" s="135"/>
      <c r="G86" s="135"/>
      <c r="H86" s="135"/>
      <c r="I86" s="135"/>
      <c r="K86" s="135"/>
      <c r="L86" s="135"/>
    </row>
    <row r="87" spans="3:12">
      <c r="C87" s="135"/>
      <c r="E87" s="135"/>
      <c r="F87" s="135"/>
      <c r="G87" s="135"/>
      <c r="H87" s="135"/>
      <c r="I87" s="135"/>
      <c r="K87" s="135"/>
      <c r="L87" s="135"/>
    </row>
    <row r="88" spans="3:12">
      <c r="C88" s="135"/>
      <c r="E88" s="135"/>
      <c r="F88" s="135"/>
      <c r="G88" s="135"/>
      <c r="H88" s="135"/>
      <c r="I88" s="135"/>
      <c r="K88" s="135"/>
      <c r="L88" s="135"/>
    </row>
    <row r="89" spans="3:12">
      <c r="C89" s="135"/>
      <c r="E89" s="135"/>
      <c r="F89" s="135"/>
      <c r="G89" s="135"/>
      <c r="H89" s="135"/>
      <c r="I89" s="135"/>
      <c r="K89" s="135"/>
      <c r="L89" s="135"/>
    </row>
    <row r="90" spans="3:12">
      <c r="C90" s="135"/>
      <c r="E90" s="135"/>
      <c r="F90" s="135"/>
      <c r="G90" s="135"/>
      <c r="H90" s="135"/>
      <c r="I90" s="135"/>
      <c r="K90" s="135"/>
      <c r="L90" s="135"/>
    </row>
    <row r="91" spans="3:12">
      <c r="C91" s="135"/>
      <c r="E91" s="135"/>
      <c r="F91" s="135"/>
      <c r="G91" s="135"/>
      <c r="H91" s="135"/>
      <c r="I91" s="135"/>
      <c r="K91" s="135"/>
      <c r="L91" s="135"/>
    </row>
    <row r="92" spans="3:12">
      <c r="C92" s="135"/>
      <c r="E92" s="135"/>
      <c r="F92" s="135"/>
      <c r="G92" s="135"/>
      <c r="H92" s="135"/>
      <c r="I92" s="135"/>
      <c r="K92" s="135"/>
      <c r="L92" s="135"/>
    </row>
    <row r="93" spans="3:12">
      <c r="C93" s="135"/>
      <c r="E93" s="135"/>
      <c r="F93" s="135"/>
      <c r="G93" s="135"/>
      <c r="H93" s="135"/>
      <c r="I93" s="135"/>
      <c r="K93" s="135"/>
      <c r="L93" s="135"/>
    </row>
    <row r="94" spans="3:12">
      <c r="C94" s="135"/>
      <c r="E94" s="135"/>
      <c r="F94" s="135"/>
      <c r="G94" s="135"/>
      <c r="H94" s="135"/>
      <c r="I94" s="135"/>
      <c r="K94" s="135"/>
      <c r="L94" s="135"/>
    </row>
    <row r="95" spans="3:12">
      <c r="C95" s="135"/>
      <c r="E95" s="135"/>
      <c r="F95" s="135"/>
      <c r="G95" s="135"/>
      <c r="H95" s="135"/>
      <c r="I95" s="135"/>
      <c r="K95" s="135"/>
      <c r="L95" s="135"/>
    </row>
    <row r="96" spans="3:12">
      <c r="C96" s="135"/>
      <c r="E96" s="135"/>
      <c r="F96" s="135"/>
      <c r="G96" s="135"/>
      <c r="H96" s="135"/>
      <c r="I96" s="135"/>
      <c r="K96" s="135"/>
      <c r="L96" s="135"/>
    </row>
    <row r="97" spans="3:12">
      <c r="C97" s="135"/>
      <c r="E97" s="135"/>
      <c r="F97" s="135"/>
      <c r="G97" s="135"/>
      <c r="H97" s="135"/>
      <c r="I97" s="135"/>
      <c r="K97" s="135"/>
      <c r="L97" s="135"/>
    </row>
    <row r="98" spans="3:12">
      <c r="C98" s="135"/>
      <c r="E98" s="135"/>
      <c r="F98" s="135"/>
      <c r="G98" s="135"/>
      <c r="H98" s="135"/>
      <c r="I98" s="135"/>
      <c r="K98" s="135"/>
      <c r="L98" s="135"/>
    </row>
    <row r="99" spans="3:12">
      <c r="C99" s="135"/>
      <c r="E99" s="135"/>
      <c r="F99" s="135"/>
      <c r="G99" s="135"/>
      <c r="H99" s="135"/>
      <c r="I99" s="135"/>
      <c r="K99" s="135"/>
      <c r="L99" s="135"/>
    </row>
    <row r="100" spans="3:12">
      <c r="C100" s="135"/>
      <c r="E100" s="135"/>
      <c r="F100" s="135"/>
      <c r="G100" s="135"/>
      <c r="H100" s="135"/>
      <c r="I100" s="135"/>
      <c r="K100" s="135"/>
      <c r="L100" s="135"/>
    </row>
    <row r="101" spans="3:12">
      <c r="C101" s="135"/>
      <c r="E101" s="135"/>
      <c r="F101" s="135"/>
      <c r="G101" s="135"/>
      <c r="H101" s="135"/>
      <c r="I101" s="135"/>
      <c r="K101" s="135"/>
      <c r="L101" s="135"/>
    </row>
    <row r="102" spans="3:12">
      <c r="C102" s="135"/>
      <c r="E102" s="135"/>
      <c r="F102" s="135"/>
      <c r="G102" s="135"/>
      <c r="H102" s="135"/>
      <c r="I102" s="135"/>
      <c r="K102" s="135"/>
      <c r="L102" s="135"/>
    </row>
    <row r="103" spans="3:12">
      <c r="C103" s="135"/>
      <c r="E103" s="135"/>
      <c r="F103" s="135"/>
      <c r="G103" s="135"/>
      <c r="H103" s="135"/>
      <c r="I103" s="135"/>
      <c r="K103" s="135"/>
      <c r="L103" s="135"/>
    </row>
    <row r="104" spans="3:12">
      <c r="C104" s="135"/>
      <c r="E104" s="135"/>
      <c r="F104" s="135"/>
      <c r="G104" s="135"/>
      <c r="H104" s="135"/>
      <c r="I104" s="135"/>
      <c r="K104" s="135"/>
      <c r="L104" s="135"/>
    </row>
    <row r="105" spans="3:12">
      <c r="C105" s="135"/>
      <c r="E105" s="135"/>
      <c r="F105" s="135"/>
      <c r="G105" s="135"/>
      <c r="H105" s="135"/>
      <c r="I105" s="135"/>
      <c r="K105" s="135"/>
      <c r="L105" s="135"/>
    </row>
    <row r="106" spans="3:12">
      <c r="C106" s="135"/>
      <c r="E106" s="135"/>
      <c r="F106" s="135"/>
      <c r="G106" s="135"/>
      <c r="H106" s="135"/>
      <c r="I106" s="135"/>
      <c r="K106" s="135"/>
      <c r="L106" s="135"/>
    </row>
    <row r="107" spans="3:12">
      <c r="C107" s="135"/>
      <c r="E107" s="135"/>
      <c r="F107" s="135"/>
      <c r="G107" s="135"/>
      <c r="H107" s="135"/>
      <c r="I107" s="135"/>
      <c r="K107" s="135"/>
      <c r="L107" s="135"/>
    </row>
    <row r="108" spans="3:12">
      <c r="C108" s="135"/>
      <c r="E108" s="135"/>
      <c r="F108" s="135"/>
      <c r="G108" s="135"/>
      <c r="H108" s="135"/>
      <c r="I108" s="135"/>
      <c r="K108" s="135"/>
      <c r="L108" s="135"/>
    </row>
    <row r="109" spans="3:12">
      <c r="C109" s="135"/>
      <c r="E109" s="135"/>
      <c r="F109" s="135"/>
      <c r="G109" s="135"/>
      <c r="H109" s="135"/>
      <c r="I109" s="135"/>
      <c r="K109" s="135"/>
      <c r="L109" s="135"/>
    </row>
    <row r="110" spans="3:12">
      <c r="C110" s="135"/>
      <c r="E110" s="135"/>
      <c r="F110" s="135"/>
      <c r="G110" s="135"/>
      <c r="H110" s="135"/>
      <c r="I110" s="135"/>
      <c r="K110" s="135"/>
      <c r="L110" s="135"/>
    </row>
    <row r="111" spans="3:12">
      <c r="C111" s="135"/>
      <c r="E111" s="135"/>
      <c r="F111" s="135"/>
      <c r="G111" s="135"/>
      <c r="H111" s="135"/>
      <c r="I111" s="135"/>
      <c r="K111" s="135"/>
      <c r="L111" s="135"/>
    </row>
    <row r="112" spans="3:12">
      <c r="C112" s="135"/>
      <c r="E112" s="135"/>
      <c r="F112" s="135"/>
      <c r="G112" s="135"/>
      <c r="H112" s="135"/>
      <c r="I112" s="135"/>
      <c r="K112" s="135"/>
      <c r="L112" s="135"/>
    </row>
    <row r="113" spans="3:12">
      <c r="C113" s="135"/>
      <c r="E113" s="135"/>
      <c r="F113" s="135"/>
      <c r="G113" s="135"/>
      <c r="H113" s="135"/>
      <c r="I113" s="135"/>
      <c r="K113" s="135"/>
      <c r="L113" s="135"/>
    </row>
    <row r="114" spans="3:12">
      <c r="C114" s="135"/>
      <c r="E114" s="135"/>
      <c r="F114" s="135"/>
      <c r="G114" s="135"/>
      <c r="H114" s="135"/>
      <c r="I114" s="135"/>
      <c r="K114" s="135"/>
      <c r="L114" s="135"/>
    </row>
    <row r="115" spans="3:12">
      <c r="C115" s="135"/>
      <c r="E115" s="135"/>
      <c r="F115" s="135"/>
      <c r="G115" s="135"/>
      <c r="H115" s="135"/>
      <c r="I115" s="135"/>
      <c r="K115" s="135"/>
      <c r="L115" s="135"/>
    </row>
    <row r="116" spans="3:12">
      <c r="C116" s="135"/>
      <c r="E116" s="135"/>
      <c r="F116" s="135"/>
      <c r="G116" s="135"/>
      <c r="H116" s="135"/>
      <c r="I116" s="135"/>
      <c r="K116" s="135"/>
      <c r="L116" s="135"/>
    </row>
    <row r="117" spans="3:12">
      <c r="C117" s="135"/>
      <c r="E117" s="135"/>
      <c r="F117" s="135"/>
      <c r="G117" s="135"/>
      <c r="H117" s="135"/>
      <c r="I117" s="135"/>
      <c r="K117" s="135"/>
      <c r="L117" s="135"/>
    </row>
    <row r="118" spans="3:12">
      <c r="C118" s="135"/>
      <c r="E118" s="135"/>
      <c r="F118" s="135"/>
      <c r="G118" s="135"/>
      <c r="H118" s="135"/>
      <c r="I118" s="135"/>
      <c r="K118" s="135"/>
      <c r="L118" s="135"/>
    </row>
    <row r="119" spans="3:12">
      <c r="C119" s="135"/>
      <c r="E119" s="135"/>
      <c r="F119" s="135"/>
      <c r="G119" s="135"/>
      <c r="H119" s="135"/>
      <c r="I119" s="135"/>
      <c r="K119" s="135"/>
      <c r="L119" s="135"/>
    </row>
    <row r="120" spans="3:12">
      <c r="C120" s="135"/>
      <c r="E120" s="135"/>
      <c r="F120" s="135"/>
      <c r="G120" s="135"/>
      <c r="H120" s="135"/>
      <c r="I120" s="135"/>
      <c r="K120" s="135"/>
      <c r="L120" s="135"/>
    </row>
    <row r="121" spans="3:12">
      <c r="C121" s="135"/>
      <c r="E121" s="135"/>
      <c r="F121" s="135"/>
      <c r="G121" s="135"/>
      <c r="H121" s="135"/>
      <c r="I121" s="135"/>
      <c r="K121" s="135"/>
      <c r="L121" s="135"/>
    </row>
    <row r="122" spans="3:12">
      <c r="C122" s="135"/>
      <c r="E122" s="135"/>
      <c r="F122" s="135"/>
      <c r="G122" s="135"/>
      <c r="H122" s="135"/>
      <c r="I122" s="135"/>
      <c r="K122" s="135"/>
      <c r="L122" s="135"/>
    </row>
    <row r="123" spans="3:12">
      <c r="C123" s="135"/>
      <c r="E123" s="135"/>
      <c r="F123" s="135"/>
      <c r="G123" s="135"/>
      <c r="H123" s="135"/>
      <c r="I123" s="135"/>
      <c r="K123" s="135"/>
      <c r="L123" s="135"/>
    </row>
    <row r="124" spans="3:12">
      <c r="C124" s="135"/>
      <c r="E124" s="135"/>
      <c r="F124" s="135"/>
      <c r="G124" s="135"/>
      <c r="H124" s="135"/>
      <c r="I124" s="135"/>
      <c r="K124" s="135"/>
      <c r="L124" s="135"/>
    </row>
    <row r="125" spans="3:12">
      <c r="C125" s="135"/>
      <c r="E125" s="135"/>
      <c r="F125" s="135"/>
      <c r="G125" s="135"/>
      <c r="H125" s="135"/>
      <c r="I125" s="135"/>
      <c r="K125" s="135"/>
      <c r="L125" s="135"/>
    </row>
    <row r="126" spans="3:12">
      <c r="C126" s="135"/>
      <c r="E126" s="135"/>
      <c r="F126" s="135"/>
      <c r="G126" s="135"/>
      <c r="H126" s="135"/>
      <c r="I126" s="135"/>
      <c r="K126" s="135"/>
      <c r="L126" s="135"/>
    </row>
    <row r="127" spans="3:12">
      <c r="C127" s="135"/>
      <c r="E127" s="135"/>
      <c r="F127" s="135"/>
      <c r="G127" s="135"/>
      <c r="H127" s="135"/>
      <c r="I127" s="135"/>
      <c r="K127" s="135"/>
      <c r="L127" s="135"/>
    </row>
    <row r="128" spans="3:12">
      <c r="C128" s="135"/>
      <c r="E128" s="135"/>
      <c r="F128" s="135"/>
      <c r="G128" s="135"/>
      <c r="H128" s="135"/>
      <c r="I128" s="135"/>
      <c r="K128" s="135"/>
      <c r="L128" s="135"/>
    </row>
    <row r="129" spans="3:12">
      <c r="C129" s="135"/>
      <c r="E129" s="135"/>
      <c r="F129" s="135"/>
      <c r="G129" s="135"/>
      <c r="H129" s="135"/>
      <c r="I129" s="135"/>
      <c r="K129" s="135"/>
      <c r="L129" s="135"/>
    </row>
    <row r="130" spans="3:12">
      <c r="C130" s="135"/>
      <c r="E130" s="135"/>
      <c r="F130" s="135"/>
      <c r="G130" s="135"/>
      <c r="H130" s="135"/>
      <c r="I130" s="135"/>
      <c r="K130" s="135"/>
      <c r="L130" s="135"/>
    </row>
    <row r="131" spans="3:12">
      <c r="C131" s="135"/>
      <c r="E131" s="135"/>
      <c r="F131" s="135"/>
      <c r="G131" s="135"/>
      <c r="H131" s="135"/>
      <c r="I131" s="135"/>
      <c r="K131" s="135"/>
      <c r="L131" s="135"/>
    </row>
    <row r="132" spans="3:12">
      <c r="C132" s="135"/>
      <c r="E132" s="135"/>
      <c r="F132" s="135"/>
      <c r="G132" s="135"/>
      <c r="H132" s="135"/>
      <c r="I132" s="135"/>
      <c r="K132" s="135"/>
      <c r="L132" s="135"/>
    </row>
    <row r="133" spans="3:12">
      <c r="C133" s="135"/>
      <c r="E133" s="135"/>
      <c r="F133" s="135"/>
      <c r="G133" s="135"/>
      <c r="H133" s="135"/>
      <c r="I133" s="135"/>
      <c r="K133" s="135"/>
      <c r="L133" s="135"/>
    </row>
    <row r="134" spans="3:12">
      <c r="C134" s="135"/>
      <c r="E134" s="135"/>
      <c r="F134" s="135"/>
      <c r="G134" s="135"/>
      <c r="H134" s="135"/>
      <c r="I134" s="135"/>
      <c r="K134" s="135"/>
      <c r="L134" s="135"/>
    </row>
    <row r="135" spans="3:12">
      <c r="C135" s="135"/>
      <c r="E135" s="135"/>
      <c r="F135" s="135"/>
      <c r="G135" s="135"/>
      <c r="H135" s="135"/>
      <c r="I135" s="135"/>
      <c r="K135" s="135"/>
      <c r="L135" s="135"/>
    </row>
    <row r="136" spans="3:12">
      <c r="C136" s="135"/>
      <c r="E136" s="135"/>
      <c r="F136" s="135"/>
      <c r="G136" s="135"/>
      <c r="H136" s="135"/>
      <c r="I136" s="135"/>
      <c r="K136" s="135"/>
      <c r="L136" s="135"/>
    </row>
    <row r="137" spans="3:12">
      <c r="C137" s="135"/>
      <c r="E137" s="135"/>
      <c r="F137" s="135"/>
      <c r="G137" s="135"/>
      <c r="H137" s="135"/>
      <c r="I137" s="135"/>
      <c r="K137" s="135"/>
      <c r="L137" s="135"/>
    </row>
    <row r="138" spans="3:12">
      <c r="C138" s="135"/>
      <c r="E138" s="135"/>
      <c r="F138" s="135"/>
      <c r="G138" s="135"/>
      <c r="H138" s="135"/>
      <c r="I138" s="135"/>
      <c r="K138" s="135"/>
      <c r="L138" s="135"/>
    </row>
    <row r="139" spans="3:12">
      <c r="C139" s="135"/>
      <c r="E139" s="135"/>
      <c r="F139" s="135"/>
      <c r="G139" s="135"/>
      <c r="H139" s="135"/>
      <c r="I139" s="135"/>
      <c r="K139" s="135"/>
      <c r="L139" s="135"/>
    </row>
    <row r="140" spans="3:12">
      <c r="C140" s="135"/>
      <c r="E140" s="135"/>
      <c r="F140" s="135"/>
      <c r="G140" s="135"/>
      <c r="H140" s="135"/>
      <c r="I140" s="135"/>
      <c r="K140" s="135"/>
      <c r="L140" s="135"/>
    </row>
    <row r="141" spans="3:12">
      <c r="C141" s="135"/>
      <c r="E141" s="135"/>
      <c r="F141" s="135"/>
      <c r="G141" s="135"/>
      <c r="H141" s="135"/>
      <c r="I141" s="135"/>
      <c r="K141" s="135"/>
      <c r="L141" s="135"/>
    </row>
    <row r="142" spans="3:12">
      <c r="C142" s="135"/>
      <c r="E142" s="135"/>
      <c r="F142" s="135"/>
      <c r="G142" s="135"/>
      <c r="H142" s="135"/>
      <c r="I142" s="135"/>
      <c r="K142" s="135"/>
      <c r="L142" s="135"/>
    </row>
    <row r="143" spans="3:12">
      <c r="C143" s="135"/>
      <c r="E143" s="135"/>
      <c r="F143" s="135"/>
      <c r="G143" s="135"/>
      <c r="H143" s="135"/>
      <c r="I143" s="135"/>
      <c r="K143" s="135"/>
      <c r="L143" s="135"/>
    </row>
    <row r="144" spans="3:12">
      <c r="C144" s="135"/>
      <c r="E144" s="135"/>
      <c r="F144" s="135"/>
      <c r="G144" s="135"/>
      <c r="H144" s="135"/>
      <c r="I144" s="135"/>
      <c r="K144" s="135"/>
      <c r="L144" s="135"/>
    </row>
    <row r="145" spans="3:12">
      <c r="C145" s="135"/>
      <c r="E145" s="135"/>
      <c r="F145" s="135"/>
      <c r="G145" s="135"/>
      <c r="H145" s="135"/>
      <c r="I145" s="135"/>
      <c r="K145" s="135"/>
      <c r="L145" s="135"/>
    </row>
    <row r="146" spans="3:12">
      <c r="C146" s="135"/>
      <c r="E146" s="135"/>
      <c r="F146" s="135"/>
      <c r="G146" s="135"/>
      <c r="H146" s="135"/>
      <c r="I146" s="135"/>
      <c r="K146" s="135"/>
      <c r="L146" s="135"/>
    </row>
    <row r="147" spans="3:12">
      <c r="C147" s="135"/>
      <c r="E147" s="135"/>
      <c r="F147" s="135"/>
      <c r="G147" s="135"/>
      <c r="H147" s="135"/>
      <c r="I147" s="135"/>
      <c r="K147" s="135"/>
      <c r="L147" s="135"/>
    </row>
    <row r="148" spans="3:12">
      <c r="C148" s="135"/>
      <c r="E148" s="135"/>
      <c r="F148" s="135"/>
      <c r="G148" s="135"/>
      <c r="H148" s="135"/>
      <c r="I148" s="135"/>
      <c r="K148" s="135"/>
      <c r="L148" s="135"/>
    </row>
    <row r="149" spans="3:12">
      <c r="C149" s="135"/>
      <c r="E149" s="135"/>
      <c r="F149" s="135"/>
      <c r="G149" s="135"/>
      <c r="H149" s="135"/>
      <c r="I149" s="135"/>
      <c r="K149" s="135"/>
      <c r="L149" s="135"/>
    </row>
    <row r="150" spans="3:12">
      <c r="C150" s="135"/>
      <c r="E150" s="135"/>
      <c r="F150" s="135"/>
      <c r="G150" s="135"/>
      <c r="H150" s="135"/>
      <c r="I150" s="135"/>
      <c r="K150" s="135"/>
      <c r="L150" s="135"/>
    </row>
    <row r="151" spans="3:12">
      <c r="C151" s="135"/>
      <c r="E151" s="135"/>
      <c r="F151" s="135"/>
      <c r="G151" s="135"/>
      <c r="H151" s="135"/>
      <c r="I151" s="135"/>
      <c r="K151" s="135"/>
      <c r="L151" s="135"/>
    </row>
    <row r="152" spans="3:12">
      <c r="C152" s="135"/>
      <c r="E152" s="135"/>
      <c r="F152" s="135"/>
      <c r="G152" s="135"/>
      <c r="H152" s="135"/>
      <c r="I152" s="135"/>
      <c r="K152" s="135"/>
      <c r="L152" s="135"/>
    </row>
    <row r="153" spans="3:12">
      <c r="C153" s="135"/>
      <c r="E153" s="135"/>
      <c r="F153" s="135"/>
      <c r="G153" s="135"/>
      <c r="H153" s="135"/>
      <c r="I153" s="135"/>
      <c r="K153" s="135"/>
      <c r="L153" s="135"/>
    </row>
    <row r="154" spans="3:12">
      <c r="C154" s="135"/>
      <c r="E154" s="135"/>
      <c r="F154" s="135"/>
      <c r="G154" s="135"/>
      <c r="H154" s="135"/>
      <c r="I154" s="135"/>
      <c r="K154" s="135"/>
      <c r="L154" s="135"/>
    </row>
    <row r="155" spans="3:12">
      <c r="C155" s="135"/>
      <c r="E155" s="135"/>
      <c r="F155" s="135"/>
      <c r="G155" s="135"/>
      <c r="H155" s="135"/>
      <c r="I155" s="135"/>
      <c r="K155" s="135"/>
      <c r="L155" s="135"/>
    </row>
    <row r="156" spans="3:12">
      <c r="C156" s="135"/>
      <c r="E156" s="135"/>
      <c r="F156" s="135"/>
      <c r="G156" s="135"/>
      <c r="H156" s="135"/>
      <c r="I156" s="135"/>
      <c r="K156" s="135"/>
      <c r="L156" s="135"/>
    </row>
    <row r="157" spans="3:12">
      <c r="C157" s="135"/>
      <c r="E157" s="135"/>
      <c r="F157" s="135"/>
      <c r="G157" s="135"/>
      <c r="H157" s="135"/>
      <c r="I157" s="135"/>
      <c r="K157" s="135"/>
      <c r="L157" s="135"/>
    </row>
    <row r="158" spans="3:12">
      <c r="C158" s="135"/>
      <c r="E158" s="135"/>
      <c r="F158" s="135"/>
      <c r="G158" s="135"/>
      <c r="H158" s="135"/>
      <c r="I158" s="135"/>
      <c r="K158" s="135"/>
      <c r="L158" s="135"/>
    </row>
    <row r="159" spans="3:12">
      <c r="C159" s="135"/>
      <c r="E159" s="135"/>
      <c r="F159" s="135"/>
      <c r="G159" s="135"/>
      <c r="H159" s="135"/>
      <c r="I159" s="135"/>
      <c r="K159" s="135"/>
      <c r="L159" s="135"/>
    </row>
    <row r="160" spans="3:12">
      <c r="C160" s="135"/>
      <c r="E160" s="135"/>
      <c r="F160" s="135"/>
      <c r="G160" s="135"/>
      <c r="H160" s="135"/>
      <c r="I160" s="135"/>
      <c r="K160" s="135"/>
      <c r="L160" s="135"/>
    </row>
    <row r="161" spans="3:12">
      <c r="C161" s="135"/>
      <c r="E161" s="135"/>
      <c r="F161" s="135"/>
      <c r="G161" s="135"/>
      <c r="H161" s="135"/>
      <c r="I161" s="135"/>
      <c r="K161" s="135"/>
      <c r="L161" s="135"/>
    </row>
    <row r="162" spans="3:12">
      <c r="C162" s="135"/>
      <c r="E162" s="135"/>
      <c r="F162" s="135"/>
      <c r="G162" s="135"/>
      <c r="H162" s="135"/>
      <c r="I162" s="135"/>
      <c r="K162" s="135"/>
      <c r="L162" s="135"/>
    </row>
    <row r="163" spans="3:12">
      <c r="C163" s="135"/>
      <c r="E163" s="135"/>
      <c r="F163" s="135"/>
      <c r="G163" s="135"/>
      <c r="H163" s="135"/>
      <c r="I163" s="135"/>
      <c r="K163" s="135"/>
      <c r="L163" s="135"/>
    </row>
    <row r="164" spans="3:12">
      <c r="C164" s="135"/>
      <c r="E164" s="135"/>
      <c r="F164" s="135"/>
      <c r="G164" s="135"/>
      <c r="H164" s="135"/>
      <c r="I164" s="135"/>
      <c r="K164" s="135"/>
      <c r="L164" s="135"/>
    </row>
    <row r="165" spans="3:12">
      <c r="C165" s="135"/>
      <c r="E165" s="135"/>
      <c r="F165" s="135"/>
      <c r="G165" s="135"/>
      <c r="H165" s="135"/>
      <c r="I165" s="135"/>
      <c r="K165" s="135"/>
      <c r="L165" s="135"/>
    </row>
    <row r="166" spans="3:12">
      <c r="C166" s="135"/>
      <c r="E166" s="135"/>
      <c r="F166" s="135"/>
      <c r="G166" s="135"/>
      <c r="H166" s="135"/>
      <c r="I166" s="135"/>
      <c r="K166" s="135"/>
      <c r="L166" s="135"/>
    </row>
    <row r="167" spans="3:12">
      <c r="C167" s="135"/>
      <c r="E167" s="135"/>
      <c r="F167" s="135"/>
      <c r="G167" s="135"/>
      <c r="H167" s="135"/>
      <c r="I167" s="135"/>
      <c r="K167" s="135"/>
      <c r="L167" s="135"/>
    </row>
    <row r="168" spans="3:12">
      <c r="C168" s="135"/>
      <c r="E168" s="135"/>
      <c r="F168" s="135"/>
      <c r="G168" s="135"/>
      <c r="H168" s="135"/>
      <c r="I168" s="135"/>
      <c r="K168" s="135"/>
      <c r="L168" s="135"/>
    </row>
    <row r="169" spans="3:12">
      <c r="C169" s="135"/>
      <c r="E169" s="135"/>
      <c r="F169" s="135"/>
      <c r="G169" s="135"/>
      <c r="H169" s="135"/>
      <c r="I169" s="135"/>
      <c r="K169" s="135"/>
      <c r="L169" s="135"/>
    </row>
    <row r="170" spans="3:12">
      <c r="C170" s="135"/>
      <c r="E170" s="135"/>
      <c r="F170" s="135"/>
      <c r="G170" s="135"/>
      <c r="H170" s="135"/>
      <c r="I170" s="135"/>
      <c r="K170" s="135"/>
      <c r="L170" s="135"/>
    </row>
    <row r="171" spans="3:12">
      <c r="C171" s="135"/>
      <c r="E171" s="135"/>
      <c r="F171" s="135"/>
      <c r="G171" s="135"/>
      <c r="H171" s="135"/>
      <c r="I171" s="135"/>
      <c r="K171" s="135"/>
      <c r="L171" s="135"/>
    </row>
    <row r="172" spans="3:12">
      <c r="C172" s="135"/>
      <c r="E172" s="135"/>
      <c r="F172" s="135"/>
      <c r="G172" s="135"/>
      <c r="H172" s="135"/>
      <c r="I172" s="135"/>
      <c r="K172" s="135"/>
      <c r="L172" s="135"/>
    </row>
    <row r="173" spans="3:12">
      <c r="C173" s="135"/>
      <c r="E173" s="135"/>
      <c r="F173" s="135"/>
      <c r="G173" s="135"/>
      <c r="H173" s="135"/>
      <c r="I173" s="135"/>
      <c r="K173" s="135"/>
      <c r="L173" s="135"/>
    </row>
    <row r="174" spans="3:12">
      <c r="C174" s="135"/>
      <c r="E174" s="135"/>
      <c r="F174" s="135"/>
      <c r="G174" s="135"/>
      <c r="H174" s="135"/>
      <c r="I174" s="135"/>
      <c r="K174" s="135"/>
      <c r="L174" s="135"/>
    </row>
    <row r="175" spans="3:12">
      <c r="C175" s="135"/>
      <c r="E175" s="135"/>
      <c r="F175" s="135"/>
      <c r="G175" s="135"/>
      <c r="H175" s="135"/>
      <c r="I175" s="135"/>
      <c r="K175" s="135"/>
      <c r="L175" s="135"/>
    </row>
    <row r="176" spans="3:12">
      <c r="C176" s="135"/>
      <c r="E176" s="135"/>
      <c r="F176" s="135"/>
      <c r="G176" s="135"/>
      <c r="H176" s="135"/>
      <c r="I176" s="135"/>
      <c r="K176" s="135"/>
      <c r="L176" s="135"/>
    </row>
    <row r="177" spans="3:12">
      <c r="C177" s="135"/>
      <c r="E177" s="135"/>
      <c r="F177" s="135"/>
      <c r="G177" s="135"/>
      <c r="H177" s="135"/>
      <c r="I177" s="135"/>
      <c r="K177" s="135"/>
      <c r="L177" s="135"/>
    </row>
    <row r="178" spans="3:12">
      <c r="C178" s="135"/>
      <c r="E178" s="135"/>
      <c r="F178" s="135"/>
      <c r="G178" s="135"/>
      <c r="H178" s="135"/>
      <c r="I178" s="135"/>
      <c r="K178" s="135"/>
      <c r="L178" s="135"/>
    </row>
    <row r="179" spans="3:12">
      <c r="C179" s="135"/>
      <c r="E179" s="135"/>
      <c r="F179" s="135"/>
      <c r="G179" s="135"/>
      <c r="H179" s="135"/>
      <c r="I179" s="135"/>
      <c r="K179" s="135"/>
      <c r="L179" s="135"/>
    </row>
    <row r="180" spans="3:12">
      <c r="C180" s="135"/>
      <c r="E180" s="135"/>
      <c r="F180" s="135"/>
      <c r="G180" s="135"/>
      <c r="H180" s="135"/>
      <c r="I180" s="135"/>
      <c r="K180" s="135"/>
      <c r="L180" s="135"/>
    </row>
    <row r="181" spans="3:12">
      <c r="C181" s="135"/>
      <c r="E181" s="135"/>
      <c r="F181" s="135"/>
      <c r="G181" s="135"/>
      <c r="H181" s="135"/>
      <c r="I181" s="135"/>
      <c r="K181" s="135"/>
      <c r="L181" s="135"/>
    </row>
    <row r="182" spans="3:12">
      <c r="C182" s="135"/>
      <c r="E182" s="135"/>
      <c r="F182" s="135"/>
      <c r="G182" s="135"/>
      <c r="H182" s="135"/>
      <c r="I182" s="135"/>
      <c r="K182" s="135"/>
      <c r="L182" s="135"/>
    </row>
    <row r="183" spans="3:12">
      <c r="C183" s="135"/>
      <c r="E183" s="135"/>
      <c r="F183" s="135"/>
      <c r="G183" s="135"/>
      <c r="H183" s="135"/>
      <c r="I183" s="135"/>
      <c r="K183" s="135"/>
      <c r="L183" s="135"/>
    </row>
    <row r="184" spans="3:12">
      <c r="C184" s="135"/>
      <c r="E184" s="135"/>
      <c r="F184" s="135"/>
      <c r="G184" s="135"/>
      <c r="H184" s="135"/>
      <c r="I184" s="135"/>
      <c r="K184" s="135"/>
      <c r="L184" s="135"/>
    </row>
    <row r="185" spans="3:12">
      <c r="C185" s="135"/>
      <c r="E185" s="135"/>
      <c r="F185" s="135"/>
      <c r="G185" s="135"/>
      <c r="H185" s="135"/>
      <c r="I185" s="135"/>
      <c r="K185" s="135"/>
      <c r="L185" s="135"/>
    </row>
    <row r="186" spans="3:12">
      <c r="C186" s="135"/>
      <c r="E186" s="135"/>
      <c r="F186" s="135"/>
      <c r="G186" s="135"/>
      <c r="H186" s="135"/>
      <c r="I186" s="135"/>
      <c r="K186" s="135"/>
      <c r="L186" s="135"/>
    </row>
    <row r="187" spans="3:12">
      <c r="C187" s="135"/>
      <c r="E187" s="135"/>
      <c r="F187" s="135"/>
      <c r="G187" s="135"/>
      <c r="H187" s="135"/>
      <c r="I187" s="135"/>
      <c r="K187" s="135"/>
      <c r="L187" s="135"/>
    </row>
    <row r="188" spans="3:12">
      <c r="C188" s="135"/>
      <c r="E188" s="135"/>
      <c r="F188" s="135"/>
      <c r="G188" s="135"/>
      <c r="H188" s="135"/>
      <c r="I188" s="135"/>
      <c r="K188" s="135"/>
      <c r="L188" s="135"/>
    </row>
    <row r="189" spans="3:12">
      <c r="C189" s="135"/>
      <c r="E189" s="135"/>
      <c r="F189" s="135"/>
      <c r="G189" s="135"/>
      <c r="H189" s="135"/>
      <c r="I189" s="135"/>
      <c r="K189" s="135"/>
      <c r="L189" s="135"/>
    </row>
    <row r="190" spans="3:12">
      <c r="C190" s="135"/>
      <c r="E190" s="135"/>
      <c r="F190" s="135"/>
      <c r="G190" s="135"/>
      <c r="H190" s="135"/>
      <c r="I190" s="135"/>
      <c r="K190" s="135"/>
      <c r="L190" s="135"/>
    </row>
    <row r="191" spans="3:12">
      <c r="C191" s="135"/>
      <c r="E191" s="135"/>
      <c r="F191" s="135"/>
      <c r="G191" s="135"/>
      <c r="H191" s="135"/>
      <c r="I191" s="135"/>
      <c r="K191" s="135"/>
      <c r="L191" s="135"/>
    </row>
    <row r="192" spans="3:12">
      <c r="C192" s="135"/>
      <c r="E192" s="135"/>
      <c r="F192" s="135"/>
      <c r="G192" s="135"/>
      <c r="H192" s="135"/>
      <c r="I192" s="135"/>
      <c r="K192" s="135"/>
      <c r="L192" s="135"/>
    </row>
    <row r="193" spans="3:12">
      <c r="C193" s="135"/>
      <c r="E193" s="135"/>
      <c r="F193" s="135"/>
      <c r="G193" s="135"/>
      <c r="H193" s="135"/>
      <c r="I193" s="135"/>
      <c r="K193" s="135"/>
      <c r="L193" s="135"/>
    </row>
    <row r="194" spans="3:12">
      <c r="C194" s="135"/>
      <c r="E194" s="135"/>
      <c r="F194" s="135"/>
      <c r="G194" s="135"/>
      <c r="H194" s="135"/>
      <c r="I194" s="135"/>
      <c r="K194" s="135"/>
      <c r="L194" s="135"/>
    </row>
    <row r="195" spans="3:12">
      <c r="C195" s="135"/>
      <c r="E195" s="135"/>
      <c r="F195" s="135"/>
      <c r="G195" s="135"/>
      <c r="H195" s="135"/>
      <c r="I195" s="135"/>
      <c r="K195" s="135"/>
      <c r="L195" s="135"/>
    </row>
    <row r="196" spans="3:12">
      <c r="C196" s="135"/>
      <c r="E196" s="135"/>
      <c r="F196" s="135"/>
      <c r="G196" s="135"/>
      <c r="H196" s="135"/>
      <c r="I196" s="135"/>
      <c r="K196" s="135"/>
      <c r="L196" s="135"/>
    </row>
    <row r="197" spans="3:12">
      <c r="C197" s="135"/>
      <c r="E197" s="135"/>
      <c r="F197" s="135"/>
      <c r="G197" s="135"/>
      <c r="H197" s="135"/>
      <c r="I197" s="135"/>
      <c r="K197" s="135"/>
      <c r="L197" s="135"/>
    </row>
    <row r="198" spans="3:12">
      <c r="C198" s="135"/>
      <c r="E198" s="135"/>
      <c r="F198" s="135"/>
      <c r="G198" s="135"/>
      <c r="H198" s="135"/>
      <c r="I198" s="135"/>
      <c r="K198" s="135"/>
      <c r="L198" s="135"/>
    </row>
    <row r="199" spans="3:12">
      <c r="C199" s="135"/>
      <c r="E199" s="135"/>
      <c r="F199" s="135"/>
      <c r="G199" s="135"/>
      <c r="H199" s="135"/>
      <c r="I199" s="135"/>
      <c r="K199" s="135"/>
      <c r="L199" s="135"/>
    </row>
    <row r="200" spans="3:12">
      <c r="C200" s="135"/>
      <c r="E200" s="135"/>
      <c r="F200" s="135"/>
      <c r="G200" s="135"/>
      <c r="H200" s="135"/>
      <c r="I200" s="135"/>
      <c r="K200" s="135"/>
      <c r="L200" s="135"/>
    </row>
    <row r="201" spans="3:12">
      <c r="C201" s="135"/>
      <c r="E201" s="135"/>
      <c r="F201" s="135"/>
      <c r="G201" s="135"/>
      <c r="H201" s="135"/>
      <c r="I201" s="135"/>
      <c r="K201" s="135"/>
      <c r="L201" s="135"/>
    </row>
    <row r="202" spans="3:12">
      <c r="C202" s="135"/>
      <c r="E202" s="135"/>
      <c r="F202" s="135"/>
      <c r="G202" s="135"/>
      <c r="H202" s="135"/>
      <c r="I202" s="135"/>
      <c r="K202" s="135"/>
      <c r="L202" s="135"/>
    </row>
    <row r="203" spans="3:12">
      <c r="C203" s="135"/>
      <c r="E203" s="135"/>
      <c r="F203" s="135"/>
      <c r="G203" s="135"/>
      <c r="H203" s="135"/>
      <c r="I203" s="135"/>
      <c r="K203" s="135"/>
      <c r="L203" s="135"/>
    </row>
    <row r="204" spans="3:12">
      <c r="C204" s="135"/>
      <c r="E204" s="135"/>
      <c r="F204" s="135"/>
      <c r="G204" s="135"/>
      <c r="H204" s="135"/>
      <c r="I204" s="135"/>
      <c r="K204" s="135"/>
      <c r="L204" s="135"/>
    </row>
    <row r="205" spans="3:12">
      <c r="C205" s="135"/>
      <c r="E205" s="135"/>
      <c r="F205" s="135"/>
      <c r="G205" s="135"/>
      <c r="H205" s="135"/>
      <c r="I205" s="135"/>
      <c r="K205" s="135"/>
      <c r="L205" s="135"/>
    </row>
    <row r="206" spans="3:12">
      <c r="C206" s="135"/>
      <c r="E206" s="135"/>
      <c r="F206" s="135"/>
      <c r="G206" s="135"/>
      <c r="H206" s="135"/>
      <c r="I206" s="135"/>
      <c r="K206" s="135"/>
      <c r="L206" s="135"/>
    </row>
    <row r="207" spans="3:12">
      <c r="C207" s="135"/>
      <c r="E207" s="135"/>
      <c r="F207" s="135"/>
      <c r="G207" s="135"/>
      <c r="H207" s="135"/>
      <c r="I207" s="135"/>
      <c r="K207" s="135"/>
      <c r="L207" s="135"/>
    </row>
    <row r="208" spans="3:12">
      <c r="C208" s="135"/>
      <c r="E208" s="135"/>
      <c r="F208" s="135"/>
      <c r="G208" s="135"/>
      <c r="H208" s="135"/>
      <c r="I208" s="135"/>
      <c r="K208" s="135"/>
      <c r="L208" s="135"/>
    </row>
    <row r="209" spans="3:12">
      <c r="C209" s="135"/>
      <c r="E209" s="135"/>
      <c r="F209" s="135"/>
      <c r="G209" s="135"/>
      <c r="H209" s="135"/>
      <c r="I209" s="135"/>
      <c r="K209" s="135"/>
      <c r="L209" s="135"/>
    </row>
    <row r="210" spans="3:12">
      <c r="C210" s="135"/>
      <c r="E210" s="135"/>
      <c r="F210" s="135"/>
      <c r="G210" s="135"/>
      <c r="H210" s="135"/>
      <c r="I210" s="135"/>
      <c r="K210" s="135"/>
      <c r="L210" s="135"/>
    </row>
    <row r="211" spans="3:12">
      <c r="C211" s="135"/>
      <c r="E211" s="135"/>
      <c r="F211" s="135"/>
      <c r="G211" s="135"/>
      <c r="H211" s="135"/>
      <c r="I211" s="135"/>
      <c r="K211" s="135"/>
      <c r="L211" s="135"/>
    </row>
    <row r="212" spans="3:12">
      <c r="C212" s="135"/>
      <c r="E212" s="135"/>
      <c r="F212" s="135"/>
      <c r="G212" s="135"/>
      <c r="H212" s="135"/>
      <c r="I212" s="135"/>
      <c r="K212" s="135"/>
      <c r="L212" s="135"/>
    </row>
    <row r="213" spans="3:12">
      <c r="C213" s="135"/>
      <c r="E213" s="135"/>
      <c r="F213" s="135"/>
      <c r="G213" s="135"/>
      <c r="H213" s="135"/>
      <c r="I213" s="135"/>
      <c r="K213" s="135"/>
      <c r="L213" s="135"/>
    </row>
    <row r="214" spans="3:12">
      <c r="C214" s="135"/>
      <c r="E214" s="135"/>
      <c r="F214" s="135"/>
      <c r="G214" s="135"/>
      <c r="H214" s="135"/>
      <c r="I214" s="135"/>
      <c r="K214" s="135"/>
      <c r="L214" s="135"/>
    </row>
    <row r="215" spans="3:12">
      <c r="C215" s="135"/>
      <c r="E215" s="135"/>
      <c r="F215" s="135"/>
      <c r="G215" s="135"/>
      <c r="H215" s="135"/>
      <c r="I215" s="135"/>
      <c r="K215" s="135"/>
      <c r="L215" s="135"/>
    </row>
    <row r="216" spans="3:12">
      <c r="C216" s="135"/>
      <c r="E216" s="135"/>
      <c r="F216" s="135"/>
      <c r="G216" s="135"/>
      <c r="H216" s="135"/>
      <c r="I216" s="135"/>
      <c r="K216" s="135"/>
      <c r="L216" s="135"/>
    </row>
    <row r="217" spans="3:12">
      <c r="C217" s="135"/>
      <c r="E217" s="135"/>
      <c r="F217" s="135"/>
      <c r="G217" s="135"/>
      <c r="H217" s="135"/>
      <c r="I217" s="135"/>
      <c r="K217" s="135"/>
      <c r="L217" s="135"/>
    </row>
    <row r="218" spans="3:12">
      <c r="C218" s="135"/>
      <c r="E218" s="135"/>
      <c r="F218" s="135"/>
      <c r="G218" s="135"/>
      <c r="H218" s="135"/>
      <c r="I218" s="135"/>
      <c r="K218" s="135"/>
      <c r="L218" s="135"/>
    </row>
    <row r="219" spans="3:12">
      <c r="C219" s="135"/>
      <c r="E219" s="135"/>
      <c r="F219" s="135"/>
      <c r="G219" s="135"/>
      <c r="H219" s="135"/>
      <c r="I219" s="135"/>
      <c r="K219" s="135"/>
      <c r="L219" s="135"/>
    </row>
    <row r="220" spans="3:12">
      <c r="C220" s="135"/>
      <c r="E220" s="135"/>
      <c r="F220" s="135"/>
      <c r="G220" s="135"/>
      <c r="H220" s="135"/>
      <c r="I220" s="135"/>
      <c r="K220" s="135"/>
      <c r="L220" s="135"/>
    </row>
    <row r="221" spans="3:12">
      <c r="C221" s="135"/>
      <c r="E221" s="135"/>
      <c r="F221" s="135"/>
      <c r="G221" s="135"/>
      <c r="H221" s="135"/>
      <c r="I221" s="135"/>
      <c r="K221" s="135"/>
      <c r="L221" s="135"/>
    </row>
    <row r="222" spans="3:12">
      <c r="C222" s="135"/>
      <c r="E222" s="135"/>
      <c r="F222" s="135"/>
      <c r="G222" s="135"/>
      <c r="H222" s="135"/>
      <c r="I222" s="135"/>
      <c r="K222" s="135"/>
      <c r="L222" s="135"/>
    </row>
    <row r="223" spans="3:12">
      <c r="C223" s="135"/>
      <c r="E223" s="135"/>
      <c r="F223" s="135"/>
      <c r="G223" s="135"/>
      <c r="H223" s="135"/>
      <c r="I223" s="135"/>
      <c r="K223" s="135"/>
      <c r="L223" s="135"/>
    </row>
    <row r="224" spans="3:12">
      <c r="C224" s="135"/>
      <c r="E224" s="135"/>
      <c r="F224" s="135"/>
      <c r="G224" s="135"/>
      <c r="H224" s="135"/>
      <c r="I224" s="135"/>
      <c r="K224" s="135"/>
      <c r="L224" s="135"/>
    </row>
    <row r="225" spans="3:12">
      <c r="C225" s="135"/>
      <c r="E225" s="135"/>
      <c r="F225" s="135"/>
      <c r="G225" s="135"/>
      <c r="H225" s="135"/>
      <c r="I225" s="135"/>
      <c r="K225" s="135"/>
      <c r="L225" s="135"/>
    </row>
    <row r="226" spans="3:12">
      <c r="C226" s="135"/>
      <c r="E226" s="135"/>
      <c r="F226" s="135"/>
      <c r="G226" s="135"/>
      <c r="H226" s="135"/>
      <c r="I226" s="135"/>
      <c r="K226" s="135"/>
      <c r="L226" s="135"/>
    </row>
    <row r="227" spans="3:12">
      <c r="C227" s="135"/>
      <c r="E227" s="135"/>
      <c r="F227" s="135"/>
      <c r="G227" s="135"/>
      <c r="H227" s="135"/>
      <c r="I227" s="135"/>
      <c r="K227" s="135"/>
      <c r="L227" s="135"/>
    </row>
    <row r="228" spans="3:12">
      <c r="C228" s="135"/>
      <c r="E228" s="135"/>
      <c r="F228" s="135"/>
      <c r="G228" s="135"/>
      <c r="H228" s="135"/>
      <c r="I228" s="135"/>
      <c r="K228" s="135"/>
      <c r="L228" s="135"/>
    </row>
    <row r="229" spans="3:12">
      <c r="C229" s="135"/>
      <c r="E229" s="135"/>
      <c r="F229" s="135"/>
      <c r="G229" s="135"/>
      <c r="H229" s="135"/>
      <c r="I229" s="135"/>
      <c r="K229" s="135"/>
      <c r="L229" s="135"/>
    </row>
    <row r="230" spans="3:12">
      <c r="C230" s="135"/>
      <c r="E230" s="135"/>
      <c r="F230" s="135"/>
      <c r="G230" s="135"/>
      <c r="H230" s="135"/>
      <c r="I230" s="135"/>
      <c r="K230" s="135"/>
      <c r="L230" s="135"/>
    </row>
    <row r="231" spans="3:12">
      <c r="C231" s="135"/>
      <c r="E231" s="135"/>
      <c r="F231" s="135"/>
      <c r="G231" s="135"/>
      <c r="H231" s="135"/>
      <c r="I231" s="135"/>
      <c r="K231" s="135"/>
      <c r="L231" s="135"/>
    </row>
    <row r="232" spans="3:12">
      <c r="C232" s="135"/>
      <c r="E232" s="135"/>
      <c r="F232" s="135"/>
      <c r="G232" s="135"/>
      <c r="H232" s="135"/>
      <c r="I232" s="135"/>
      <c r="K232" s="135"/>
      <c r="L232" s="135"/>
    </row>
    <row r="233" spans="3:12">
      <c r="C233" s="135"/>
      <c r="E233" s="135"/>
      <c r="F233" s="135"/>
      <c r="G233" s="135"/>
      <c r="H233" s="135"/>
      <c r="I233" s="135"/>
      <c r="K233" s="135"/>
      <c r="L233" s="135"/>
    </row>
    <row r="234" spans="3:12">
      <c r="C234" s="135"/>
      <c r="E234" s="135"/>
      <c r="F234" s="135"/>
      <c r="G234" s="135"/>
      <c r="H234" s="135"/>
      <c r="I234" s="135"/>
      <c r="K234" s="135"/>
      <c r="L234" s="135"/>
    </row>
    <row r="235" spans="3:12">
      <c r="C235" s="135"/>
      <c r="E235" s="135"/>
      <c r="F235" s="135"/>
      <c r="G235" s="135"/>
      <c r="H235" s="135"/>
      <c r="I235" s="135"/>
      <c r="K235" s="135"/>
      <c r="L235" s="135"/>
    </row>
    <row r="236" spans="3:12">
      <c r="C236" s="135"/>
      <c r="E236" s="135"/>
      <c r="F236" s="135"/>
      <c r="G236" s="135"/>
      <c r="H236" s="135"/>
      <c r="I236" s="135"/>
      <c r="K236" s="135"/>
      <c r="L236" s="135"/>
    </row>
    <row r="237" spans="3:12">
      <c r="C237" s="135"/>
      <c r="E237" s="135"/>
      <c r="F237" s="135"/>
      <c r="G237" s="135"/>
      <c r="H237" s="135"/>
      <c r="I237" s="135"/>
      <c r="K237" s="135"/>
      <c r="L237" s="135"/>
    </row>
    <row r="238" spans="3:12">
      <c r="C238" s="135"/>
      <c r="E238" s="135"/>
      <c r="F238" s="135"/>
      <c r="G238" s="135"/>
      <c r="H238" s="135"/>
      <c r="I238" s="135"/>
      <c r="K238" s="135"/>
      <c r="L238" s="135"/>
    </row>
    <row r="239" spans="3:12">
      <c r="C239" s="135"/>
      <c r="E239" s="135"/>
      <c r="F239" s="135"/>
      <c r="G239" s="135"/>
      <c r="H239" s="135"/>
      <c r="I239" s="135"/>
      <c r="K239" s="135"/>
      <c r="L239" s="135"/>
    </row>
    <row r="240" spans="3:12">
      <c r="C240" s="135"/>
      <c r="E240" s="135"/>
      <c r="F240" s="135"/>
      <c r="G240" s="135"/>
      <c r="H240" s="135"/>
      <c r="I240" s="135"/>
      <c r="K240" s="135"/>
      <c r="L240" s="135"/>
    </row>
    <row r="241" spans="3:12">
      <c r="C241" s="135"/>
      <c r="E241" s="135"/>
      <c r="F241" s="135"/>
      <c r="G241" s="135"/>
      <c r="H241" s="135"/>
      <c r="I241" s="135"/>
      <c r="K241" s="135"/>
      <c r="L241" s="135"/>
    </row>
    <row r="242" spans="3:12">
      <c r="C242" s="135"/>
      <c r="E242" s="135"/>
      <c r="F242" s="135"/>
      <c r="G242" s="135"/>
      <c r="H242" s="135"/>
      <c r="I242" s="135"/>
      <c r="K242" s="135"/>
      <c r="L242" s="135"/>
    </row>
    <row r="243" spans="3:12">
      <c r="C243" s="135"/>
      <c r="E243" s="135"/>
      <c r="F243" s="135"/>
      <c r="G243" s="135"/>
      <c r="H243" s="135"/>
      <c r="I243" s="135"/>
      <c r="K243" s="135"/>
      <c r="L243" s="135"/>
    </row>
    <row r="244" spans="3:12">
      <c r="C244" s="135"/>
      <c r="E244" s="135"/>
      <c r="F244" s="135"/>
      <c r="G244" s="135"/>
      <c r="H244" s="135"/>
      <c r="I244" s="135"/>
      <c r="K244" s="135"/>
      <c r="L244" s="135"/>
    </row>
    <row r="245" spans="3:12">
      <c r="C245" s="135"/>
      <c r="E245" s="135"/>
      <c r="F245" s="135"/>
      <c r="G245" s="135"/>
      <c r="H245" s="135"/>
      <c r="I245" s="135"/>
      <c r="K245" s="135"/>
      <c r="L245" s="135"/>
    </row>
    <row r="246" spans="3:12">
      <c r="C246" s="135"/>
      <c r="E246" s="135"/>
      <c r="F246" s="135"/>
      <c r="G246" s="135"/>
      <c r="H246" s="135"/>
      <c r="I246" s="135"/>
      <c r="K246" s="135"/>
      <c r="L246" s="135"/>
    </row>
    <row r="247" spans="3:12">
      <c r="C247" s="135"/>
      <c r="E247" s="135"/>
      <c r="F247" s="135"/>
      <c r="G247" s="135"/>
      <c r="H247" s="135"/>
      <c r="I247" s="135"/>
      <c r="K247" s="135"/>
      <c r="L247" s="135"/>
    </row>
    <row r="248" spans="3:12">
      <c r="C248" s="135"/>
      <c r="E248" s="135"/>
      <c r="F248" s="135"/>
      <c r="G248" s="135"/>
      <c r="H248" s="135"/>
      <c r="I248" s="135"/>
      <c r="K248" s="135"/>
      <c r="L248" s="135"/>
    </row>
    <row r="249" spans="3:12">
      <c r="C249" s="135"/>
      <c r="E249" s="135"/>
      <c r="F249" s="135"/>
      <c r="G249" s="135"/>
      <c r="H249" s="135"/>
      <c r="I249" s="135"/>
      <c r="K249" s="135"/>
      <c r="L249" s="135"/>
    </row>
    <row r="250" spans="3:12">
      <c r="C250" s="135"/>
      <c r="E250" s="135"/>
      <c r="F250" s="135"/>
      <c r="G250" s="135"/>
      <c r="H250" s="135"/>
      <c r="I250" s="135"/>
      <c r="K250" s="135"/>
      <c r="L250" s="135"/>
    </row>
    <row r="251" spans="3:12">
      <c r="C251" s="135"/>
      <c r="E251" s="135"/>
      <c r="F251" s="135"/>
      <c r="G251" s="135"/>
      <c r="H251" s="135"/>
      <c r="I251" s="135"/>
      <c r="K251" s="135"/>
      <c r="L251" s="135"/>
    </row>
    <row r="252" spans="3:12">
      <c r="C252" s="135"/>
      <c r="E252" s="135"/>
      <c r="F252" s="135"/>
      <c r="G252" s="135"/>
      <c r="H252" s="135"/>
      <c r="I252" s="135"/>
      <c r="K252" s="135"/>
      <c r="L252" s="135"/>
    </row>
    <row r="253" spans="3:12">
      <c r="C253" s="135"/>
      <c r="E253" s="135"/>
      <c r="F253" s="135"/>
      <c r="G253" s="135"/>
      <c r="H253" s="135"/>
      <c r="I253" s="135"/>
      <c r="K253" s="135"/>
      <c r="L253" s="135"/>
    </row>
    <row r="254" spans="3:12">
      <c r="C254" s="135"/>
      <c r="E254" s="135"/>
      <c r="F254" s="135"/>
      <c r="G254" s="135"/>
      <c r="H254" s="135"/>
      <c r="I254" s="135"/>
      <c r="K254" s="135"/>
      <c r="L254" s="135"/>
    </row>
    <row r="255" spans="3:12">
      <c r="C255" s="135"/>
      <c r="E255" s="135"/>
      <c r="F255" s="135"/>
      <c r="G255" s="135"/>
      <c r="H255" s="135"/>
      <c r="I255" s="135"/>
      <c r="K255" s="135"/>
      <c r="L255" s="135"/>
    </row>
    <row r="256" spans="3:12">
      <c r="C256" s="135"/>
      <c r="E256" s="135"/>
      <c r="F256" s="135"/>
      <c r="G256" s="135"/>
      <c r="H256" s="135"/>
      <c r="I256" s="135"/>
      <c r="K256" s="135"/>
      <c r="L256" s="135"/>
    </row>
    <row r="257" spans="3:12">
      <c r="C257" s="135"/>
      <c r="E257" s="135"/>
      <c r="F257" s="135"/>
      <c r="G257" s="135"/>
      <c r="H257" s="135"/>
      <c r="I257" s="135"/>
      <c r="K257" s="135"/>
      <c r="L257" s="135"/>
    </row>
    <row r="258" spans="3:12">
      <c r="C258" s="135"/>
      <c r="E258" s="135"/>
      <c r="F258" s="135"/>
      <c r="G258" s="135"/>
      <c r="H258" s="135"/>
      <c r="I258" s="135"/>
      <c r="K258" s="135"/>
      <c r="L258" s="135"/>
    </row>
    <row r="259" spans="3:12">
      <c r="C259" s="135"/>
      <c r="E259" s="135"/>
      <c r="F259" s="135"/>
      <c r="G259" s="135"/>
      <c r="H259" s="135"/>
      <c r="I259" s="135"/>
      <c r="K259" s="135"/>
      <c r="L259" s="135"/>
    </row>
    <row r="260" spans="3:12">
      <c r="C260" s="135"/>
      <c r="E260" s="135"/>
      <c r="F260" s="135"/>
      <c r="G260" s="135"/>
      <c r="H260" s="135"/>
      <c r="I260" s="135"/>
      <c r="K260" s="135"/>
      <c r="L260" s="135"/>
    </row>
    <row r="261" spans="3:12">
      <c r="C261" s="135"/>
      <c r="E261" s="135"/>
      <c r="F261" s="135"/>
      <c r="G261" s="135"/>
      <c r="H261" s="135"/>
      <c r="I261" s="135"/>
      <c r="K261" s="135"/>
      <c r="L261" s="135"/>
    </row>
    <row r="262" spans="3:12">
      <c r="C262" s="135"/>
      <c r="E262" s="135"/>
      <c r="F262" s="135"/>
      <c r="G262" s="135"/>
      <c r="H262" s="135"/>
      <c r="I262" s="135"/>
      <c r="K262" s="135"/>
      <c r="L262" s="135"/>
    </row>
    <row r="263" spans="3:12">
      <c r="C263" s="135"/>
      <c r="E263" s="135"/>
      <c r="F263" s="135"/>
      <c r="G263" s="135"/>
      <c r="H263" s="135"/>
      <c r="I263" s="135"/>
      <c r="K263" s="135"/>
      <c r="L263" s="135"/>
    </row>
    <row r="264" spans="3:12">
      <c r="C264" s="135"/>
      <c r="E264" s="135"/>
      <c r="F264" s="135"/>
      <c r="G264" s="135"/>
      <c r="H264" s="135"/>
      <c r="I264" s="135"/>
      <c r="K264" s="135"/>
      <c r="L264" s="135"/>
    </row>
    <row r="265" spans="3:12">
      <c r="C265" s="135"/>
      <c r="E265" s="135"/>
      <c r="F265" s="135"/>
      <c r="G265" s="135"/>
      <c r="H265" s="135"/>
      <c r="I265" s="135"/>
      <c r="K265" s="135"/>
      <c r="L265" s="135"/>
    </row>
    <row r="266" spans="3:12">
      <c r="C266" s="135"/>
      <c r="E266" s="135"/>
      <c r="F266" s="135"/>
      <c r="G266" s="135"/>
      <c r="H266" s="135"/>
      <c r="I266" s="135"/>
      <c r="K266" s="135"/>
      <c r="L266" s="135"/>
    </row>
    <row r="267" spans="3:12">
      <c r="C267" s="135"/>
      <c r="E267" s="135"/>
      <c r="F267" s="135"/>
      <c r="G267" s="135"/>
      <c r="H267" s="135"/>
      <c r="I267" s="135"/>
      <c r="K267" s="135"/>
      <c r="L267" s="135"/>
    </row>
    <row r="268" spans="3:12">
      <c r="C268" s="135"/>
      <c r="E268" s="135"/>
      <c r="F268" s="135"/>
      <c r="G268" s="135"/>
      <c r="H268" s="135"/>
      <c r="I268" s="135"/>
      <c r="K268" s="135"/>
      <c r="L268" s="135"/>
    </row>
    <row r="269" spans="3:12">
      <c r="C269" s="135"/>
      <c r="E269" s="135"/>
      <c r="F269" s="135"/>
      <c r="G269" s="135"/>
      <c r="H269" s="135"/>
      <c r="I269" s="135"/>
      <c r="K269" s="135"/>
      <c r="L269" s="135"/>
    </row>
    <row r="270" spans="3:12">
      <c r="C270" s="135"/>
      <c r="E270" s="135"/>
      <c r="F270" s="135"/>
      <c r="G270" s="135"/>
      <c r="H270" s="135"/>
      <c r="I270" s="135"/>
      <c r="K270" s="135"/>
      <c r="L270" s="135"/>
    </row>
    <row r="271" spans="3:12">
      <c r="C271" s="135"/>
      <c r="E271" s="135"/>
      <c r="F271" s="135"/>
      <c r="G271" s="135"/>
      <c r="H271" s="135"/>
      <c r="I271" s="135"/>
      <c r="K271" s="135"/>
      <c r="L271" s="135"/>
    </row>
    <row r="272" spans="3:12">
      <c r="C272" s="135"/>
      <c r="E272" s="135"/>
      <c r="F272" s="135"/>
      <c r="G272" s="135"/>
      <c r="H272" s="135"/>
      <c r="I272" s="135"/>
      <c r="K272" s="135"/>
      <c r="L272" s="135"/>
    </row>
    <row r="273" spans="3:12">
      <c r="C273" s="135"/>
      <c r="E273" s="135"/>
      <c r="F273" s="135"/>
      <c r="G273" s="135"/>
      <c r="H273" s="135"/>
      <c r="I273" s="135"/>
      <c r="K273" s="135"/>
      <c r="L273" s="135"/>
    </row>
    <row r="274" spans="3:12">
      <c r="C274" s="135"/>
      <c r="E274" s="135"/>
      <c r="F274" s="135"/>
      <c r="G274" s="135"/>
      <c r="H274" s="135"/>
      <c r="I274" s="135"/>
      <c r="K274" s="135"/>
      <c r="L274" s="135"/>
    </row>
    <row r="275" spans="3:12">
      <c r="C275" s="135"/>
      <c r="E275" s="135"/>
      <c r="F275" s="135"/>
      <c r="G275" s="135"/>
      <c r="H275" s="135"/>
      <c r="I275" s="135"/>
      <c r="K275" s="135"/>
      <c r="L275" s="135"/>
    </row>
    <row r="276" spans="3:12">
      <c r="C276" s="135"/>
      <c r="E276" s="135"/>
      <c r="F276" s="135"/>
      <c r="G276" s="135"/>
      <c r="H276" s="135"/>
      <c r="I276" s="135"/>
      <c r="K276" s="135"/>
      <c r="L276" s="135"/>
    </row>
    <row r="277" spans="3:12">
      <c r="C277" s="135"/>
      <c r="E277" s="135"/>
      <c r="F277" s="135"/>
      <c r="G277" s="135"/>
      <c r="H277" s="135"/>
      <c r="I277" s="135"/>
      <c r="K277" s="135"/>
      <c r="L277" s="135"/>
    </row>
    <row r="278" spans="3:12">
      <c r="C278" s="135"/>
      <c r="E278" s="135"/>
      <c r="F278" s="135"/>
      <c r="G278" s="135"/>
      <c r="H278" s="135"/>
      <c r="I278" s="135"/>
      <c r="K278" s="135"/>
      <c r="L278" s="135"/>
    </row>
    <row r="279" spans="3:12">
      <c r="C279" s="135"/>
      <c r="E279" s="135"/>
      <c r="F279" s="135"/>
      <c r="G279" s="135"/>
      <c r="H279" s="135"/>
      <c r="I279" s="135"/>
      <c r="K279" s="135"/>
      <c r="L279" s="135"/>
    </row>
    <row r="280" spans="3:12">
      <c r="C280" s="135"/>
      <c r="E280" s="135"/>
      <c r="F280" s="135"/>
      <c r="G280" s="135"/>
      <c r="H280" s="135"/>
      <c r="I280" s="135"/>
      <c r="K280" s="135"/>
      <c r="L280" s="135"/>
    </row>
    <row r="281" spans="3:12">
      <c r="C281" s="135"/>
      <c r="E281" s="135"/>
      <c r="F281" s="135"/>
      <c r="G281" s="135"/>
      <c r="H281" s="135"/>
      <c r="I281" s="135"/>
      <c r="K281" s="135"/>
      <c r="L281" s="135"/>
    </row>
    <row r="282" spans="3:12">
      <c r="C282" s="135"/>
      <c r="E282" s="135"/>
      <c r="F282" s="135"/>
      <c r="G282" s="135"/>
      <c r="H282" s="135"/>
      <c r="I282" s="135"/>
      <c r="K282" s="135"/>
      <c r="L282" s="135"/>
    </row>
    <row r="283" spans="3:12">
      <c r="C283" s="135"/>
      <c r="E283" s="135"/>
      <c r="F283" s="135"/>
      <c r="G283" s="135"/>
      <c r="H283" s="135"/>
      <c r="I283" s="135"/>
      <c r="K283" s="135"/>
      <c r="L283" s="135"/>
    </row>
    <row r="284" spans="3:12">
      <c r="C284" s="135"/>
      <c r="E284" s="135"/>
      <c r="F284" s="135"/>
      <c r="G284" s="135"/>
      <c r="H284" s="135"/>
      <c r="I284" s="135"/>
      <c r="K284" s="135"/>
      <c r="L284" s="135"/>
    </row>
    <row r="285" spans="3:12">
      <c r="C285" s="135"/>
      <c r="E285" s="135"/>
      <c r="F285" s="135"/>
      <c r="G285" s="135"/>
      <c r="H285" s="135"/>
      <c r="I285" s="135"/>
      <c r="K285" s="135"/>
      <c r="L285" s="135"/>
    </row>
    <row r="286" spans="3:12">
      <c r="C286" s="135"/>
      <c r="E286" s="135"/>
      <c r="F286" s="135"/>
      <c r="G286" s="135"/>
      <c r="H286" s="135"/>
      <c r="I286" s="135"/>
      <c r="K286" s="135"/>
      <c r="L286" s="135"/>
    </row>
    <row r="287" spans="3:12">
      <c r="C287" s="135"/>
      <c r="E287" s="135"/>
      <c r="F287" s="135"/>
      <c r="G287" s="135"/>
      <c r="H287" s="135"/>
      <c r="I287" s="135"/>
      <c r="K287" s="135"/>
      <c r="L287" s="135"/>
    </row>
    <row r="288" spans="3:12">
      <c r="C288" s="135"/>
      <c r="E288" s="135"/>
      <c r="F288" s="135"/>
      <c r="G288" s="135"/>
      <c r="H288" s="135"/>
      <c r="I288" s="135"/>
      <c r="K288" s="135"/>
      <c r="L288" s="135"/>
    </row>
    <row r="289" spans="3:12">
      <c r="C289" s="135"/>
      <c r="E289" s="135"/>
      <c r="F289" s="135"/>
      <c r="G289" s="135"/>
      <c r="H289" s="135"/>
      <c r="I289" s="135"/>
      <c r="K289" s="135"/>
      <c r="L289" s="135"/>
    </row>
    <row r="290" spans="3:12">
      <c r="C290" s="135"/>
      <c r="E290" s="135"/>
      <c r="F290" s="135"/>
      <c r="G290" s="135"/>
      <c r="H290" s="135"/>
      <c r="I290" s="135"/>
      <c r="K290" s="135"/>
      <c r="L290" s="135"/>
    </row>
    <row r="291" spans="3:12">
      <c r="C291" s="135"/>
      <c r="E291" s="135"/>
      <c r="F291" s="135"/>
      <c r="G291" s="135"/>
      <c r="H291" s="135"/>
      <c r="I291" s="135"/>
      <c r="K291" s="135"/>
      <c r="L291" s="135"/>
    </row>
    <row r="292" spans="3:12">
      <c r="C292" s="135"/>
      <c r="E292" s="135"/>
      <c r="F292" s="135"/>
      <c r="G292" s="135"/>
      <c r="H292" s="135"/>
      <c r="I292" s="135"/>
      <c r="K292" s="135"/>
      <c r="L292" s="135"/>
    </row>
    <row r="293" spans="3:12">
      <c r="C293" s="135"/>
      <c r="E293" s="135"/>
      <c r="F293" s="135"/>
      <c r="G293" s="135"/>
      <c r="H293" s="135"/>
      <c r="I293" s="135"/>
      <c r="K293" s="135"/>
      <c r="L293" s="135"/>
    </row>
    <row r="294" spans="3:12">
      <c r="C294" s="135"/>
      <c r="E294" s="135"/>
      <c r="F294" s="135"/>
      <c r="G294" s="135"/>
      <c r="H294" s="135"/>
      <c r="I294" s="135"/>
      <c r="K294" s="135"/>
      <c r="L294" s="135"/>
    </row>
    <row r="295" spans="3:12">
      <c r="C295" s="135"/>
      <c r="E295" s="135"/>
      <c r="F295" s="135"/>
      <c r="G295" s="135"/>
      <c r="H295" s="135"/>
      <c r="I295" s="135"/>
      <c r="K295" s="135"/>
      <c r="L295" s="135"/>
    </row>
    <row r="296" spans="3:12">
      <c r="C296" s="135"/>
      <c r="E296" s="135"/>
      <c r="F296" s="135"/>
      <c r="G296" s="135"/>
      <c r="H296" s="135"/>
      <c r="I296" s="135"/>
      <c r="K296" s="135"/>
      <c r="L296" s="135"/>
    </row>
    <row r="297" spans="3:12">
      <c r="C297" s="135"/>
      <c r="E297" s="135"/>
      <c r="F297" s="135"/>
      <c r="G297" s="135"/>
      <c r="H297" s="135"/>
      <c r="I297" s="135"/>
      <c r="K297" s="135"/>
      <c r="L297" s="135"/>
    </row>
    <row r="298" spans="3:12">
      <c r="C298" s="135"/>
      <c r="E298" s="135"/>
      <c r="F298" s="135"/>
      <c r="G298" s="135"/>
      <c r="H298" s="135"/>
      <c r="I298" s="135"/>
      <c r="K298" s="135"/>
      <c r="L298" s="135"/>
    </row>
    <row r="299" spans="3:12">
      <c r="C299" s="135"/>
      <c r="E299" s="135"/>
      <c r="F299" s="135"/>
      <c r="G299" s="135"/>
      <c r="H299" s="135"/>
      <c r="I299" s="135"/>
      <c r="K299" s="135"/>
      <c r="L299" s="135"/>
    </row>
    <row r="300" spans="3:12">
      <c r="C300" s="135"/>
      <c r="E300" s="135"/>
      <c r="F300" s="135"/>
      <c r="G300" s="135"/>
      <c r="H300" s="135"/>
      <c r="I300" s="135"/>
      <c r="K300" s="135"/>
      <c r="L300" s="135"/>
    </row>
    <row r="301" spans="3:12">
      <c r="C301" s="135"/>
      <c r="E301" s="135"/>
      <c r="F301" s="135"/>
      <c r="G301" s="135"/>
      <c r="H301" s="135"/>
      <c r="I301" s="135"/>
      <c r="K301" s="135"/>
      <c r="L301" s="135"/>
    </row>
    <row r="302" spans="3:12">
      <c r="C302" s="135"/>
      <c r="E302" s="135"/>
      <c r="F302" s="135"/>
      <c r="G302" s="135"/>
      <c r="H302" s="135"/>
      <c r="I302" s="135"/>
      <c r="K302" s="135"/>
      <c r="L302" s="135"/>
    </row>
    <row r="303" spans="3:12">
      <c r="C303" s="135"/>
      <c r="E303" s="135"/>
      <c r="F303" s="135"/>
      <c r="G303" s="135"/>
      <c r="H303" s="135"/>
      <c r="I303" s="135"/>
      <c r="K303" s="135"/>
      <c r="L303" s="135"/>
    </row>
    <row r="304" spans="3:12">
      <c r="C304" s="135"/>
      <c r="E304" s="135"/>
      <c r="F304" s="135"/>
      <c r="G304" s="135"/>
      <c r="H304" s="135"/>
      <c r="I304" s="135"/>
      <c r="K304" s="135"/>
      <c r="L304" s="135"/>
    </row>
    <row r="305" spans="3:12">
      <c r="C305" s="135"/>
      <c r="E305" s="135"/>
      <c r="F305" s="135"/>
      <c r="G305" s="135"/>
      <c r="H305" s="135"/>
      <c r="I305" s="135"/>
      <c r="K305" s="135"/>
      <c r="L305" s="135"/>
    </row>
    <row r="306" spans="3:12">
      <c r="C306" s="135"/>
      <c r="E306" s="135"/>
      <c r="F306" s="135"/>
      <c r="G306" s="135"/>
      <c r="H306" s="135"/>
      <c r="I306" s="135"/>
      <c r="K306" s="135"/>
      <c r="L306" s="135"/>
    </row>
    <row r="307" spans="3:12">
      <c r="C307" s="135"/>
      <c r="E307" s="135"/>
      <c r="F307" s="135"/>
      <c r="G307" s="135"/>
      <c r="H307" s="135"/>
      <c r="I307" s="135"/>
      <c r="K307" s="135"/>
      <c r="L307" s="135"/>
    </row>
    <row r="308" spans="3:12">
      <c r="C308" s="135"/>
      <c r="E308" s="135"/>
      <c r="F308" s="135"/>
      <c r="G308" s="135"/>
      <c r="H308" s="135"/>
      <c r="I308" s="135"/>
      <c r="K308" s="135"/>
      <c r="L308" s="135"/>
    </row>
    <row r="309" spans="3:12">
      <c r="C309" s="135"/>
      <c r="E309" s="135"/>
      <c r="F309" s="135"/>
      <c r="G309" s="135"/>
      <c r="H309" s="135"/>
      <c r="I309" s="135"/>
      <c r="K309" s="135"/>
      <c r="L309" s="135"/>
    </row>
    <row r="310" spans="3:12">
      <c r="C310" s="135"/>
      <c r="E310" s="135"/>
      <c r="F310" s="135"/>
      <c r="G310" s="135"/>
      <c r="H310" s="135"/>
      <c r="I310" s="135"/>
      <c r="K310" s="135"/>
      <c r="L310" s="135"/>
    </row>
    <row r="311" spans="3:12">
      <c r="C311" s="135"/>
      <c r="E311" s="135"/>
      <c r="F311" s="135"/>
      <c r="G311" s="135"/>
      <c r="H311" s="135"/>
      <c r="I311" s="135"/>
      <c r="K311" s="135"/>
      <c r="L311" s="135"/>
    </row>
    <row r="312" spans="3:12">
      <c r="C312" s="135"/>
      <c r="E312" s="135"/>
      <c r="F312" s="135"/>
      <c r="G312" s="135"/>
      <c r="H312" s="135"/>
      <c r="I312" s="135"/>
      <c r="K312" s="135"/>
      <c r="L312" s="135"/>
    </row>
    <row r="313" spans="3:12">
      <c r="C313" s="135"/>
      <c r="E313" s="135"/>
      <c r="F313" s="135"/>
      <c r="G313" s="135"/>
      <c r="H313" s="135"/>
      <c r="I313" s="135"/>
      <c r="K313" s="135"/>
      <c r="L313" s="135"/>
    </row>
    <row r="314" spans="3:12">
      <c r="C314" s="135"/>
      <c r="E314" s="135"/>
      <c r="F314" s="135"/>
      <c r="G314" s="135"/>
      <c r="H314" s="135"/>
      <c r="I314" s="135"/>
      <c r="K314" s="135"/>
      <c r="L314" s="135"/>
    </row>
    <row r="315" spans="3:12">
      <c r="C315" s="135"/>
      <c r="E315" s="135"/>
      <c r="F315" s="135"/>
      <c r="G315" s="135"/>
      <c r="H315" s="135"/>
      <c r="I315" s="135"/>
      <c r="K315" s="135"/>
      <c r="L315" s="135"/>
    </row>
    <row r="316" spans="3:12">
      <c r="C316" s="135"/>
      <c r="E316" s="135"/>
      <c r="F316" s="135"/>
      <c r="G316" s="135"/>
      <c r="H316" s="135"/>
      <c r="I316" s="135"/>
      <c r="K316" s="135"/>
      <c r="L316" s="135"/>
    </row>
    <row r="317" spans="3:12">
      <c r="C317" s="135"/>
      <c r="E317" s="135"/>
      <c r="F317" s="135"/>
      <c r="G317" s="135"/>
      <c r="H317" s="135"/>
      <c r="I317" s="135"/>
      <c r="K317" s="135"/>
      <c r="L317" s="135"/>
    </row>
    <row r="318" spans="3:12">
      <c r="C318" s="135"/>
      <c r="E318" s="135"/>
      <c r="F318" s="135"/>
      <c r="G318" s="135"/>
      <c r="H318" s="135"/>
      <c r="I318" s="135"/>
      <c r="K318" s="135"/>
      <c r="L318" s="135"/>
    </row>
    <row r="319" spans="3:12">
      <c r="C319" s="135"/>
      <c r="E319" s="135"/>
      <c r="F319" s="135"/>
      <c r="G319" s="135"/>
      <c r="H319" s="135"/>
      <c r="I319" s="135"/>
      <c r="K319" s="135"/>
      <c r="L319" s="135"/>
    </row>
    <row r="320" spans="3:12">
      <c r="C320" s="135"/>
      <c r="E320" s="135"/>
      <c r="F320" s="135"/>
      <c r="G320" s="135"/>
      <c r="H320" s="135"/>
      <c r="I320" s="135"/>
      <c r="K320" s="135"/>
      <c r="L320" s="135"/>
    </row>
    <row r="321" spans="3:12">
      <c r="C321" s="135"/>
      <c r="E321" s="135"/>
      <c r="F321" s="135"/>
      <c r="G321" s="135"/>
      <c r="H321" s="135"/>
      <c r="I321" s="135"/>
      <c r="K321" s="135"/>
      <c r="L321" s="135"/>
    </row>
    <row r="322" spans="3:12">
      <c r="C322" s="135"/>
      <c r="E322" s="135"/>
      <c r="F322" s="135"/>
      <c r="G322" s="135"/>
      <c r="H322" s="135"/>
      <c r="I322" s="135"/>
      <c r="K322" s="135"/>
      <c r="L322" s="135"/>
    </row>
    <row r="323" spans="3:12">
      <c r="C323" s="135"/>
      <c r="E323" s="135"/>
      <c r="F323" s="135"/>
      <c r="G323" s="135"/>
      <c r="H323" s="135"/>
      <c r="I323" s="135"/>
      <c r="K323" s="135"/>
      <c r="L323" s="135"/>
    </row>
    <row r="324" spans="3:12">
      <c r="C324" s="135"/>
      <c r="E324" s="135"/>
      <c r="F324" s="135"/>
      <c r="G324" s="135"/>
      <c r="H324" s="135"/>
      <c r="I324" s="135"/>
      <c r="K324" s="135"/>
      <c r="L324" s="135"/>
    </row>
    <row r="325" spans="3:12">
      <c r="C325" s="135"/>
      <c r="E325" s="135"/>
      <c r="F325" s="135"/>
      <c r="G325" s="135"/>
      <c r="H325" s="135"/>
      <c r="I325" s="135"/>
      <c r="K325" s="135"/>
      <c r="L325" s="135"/>
    </row>
    <row r="326" spans="3:12">
      <c r="C326" s="135"/>
      <c r="E326" s="135"/>
      <c r="F326" s="135"/>
      <c r="G326" s="135"/>
      <c r="H326" s="135"/>
      <c r="I326" s="135"/>
      <c r="K326" s="135"/>
      <c r="L326" s="135"/>
    </row>
    <row r="327" spans="3:12">
      <c r="C327" s="135"/>
      <c r="E327" s="135"/>
      <c r="F327" s="135"/>
      <c r="G327" s="135"/>
      <c r="H327" s="135"/>
      <c r="I327" s="135"/>
      <c r="K327" s="135"/>
      <c r="L327" s="135"/>
    </row>
    <row r="328" spans="3:12">
      <c r="C328" s="135"/>
      <c r="E328" s="135"/>
      <c r="F328" s="135"/>
      <c r="G328" s="135"/>
      <c r="H328" s="135"/>
      <c r="I328" s="135"/>
      <c r="K328" s="135"/>
      <c r="L328" s="135"/>
    </row>
    <row r="329" spans="3:12">
      <c r="C329" s="135"/>
      <c r="E329" s="135"/>
      <c r="F329" s="135"/>
      <c r="G329" s="135"/>
      <c r="H329" s="135"/>
      <c r="I329" s="135"/>
      <c r="K329" s="135"/>
      <c r="L329" s="135"/>
    </row>
    <row r="330" spans="3:12">
      <c r="C330" s="135"/>
      <c r="E330" s="135"/>
      <c r="F330" s="135"/>
      <c r="G330" s="135"/>
      <c r="H330" s="135"/>
      <c r="I330" s="135"/>
      <c r="K330" s="135"/>
      <c r="L330" s="135"/>
    </row>
    <row r="331" spans="3:12">
      <c r="C331" s="135"/>
      <c r="E331" s="135"/>
      <c r="F331" s="135"/>
      <c r="G331" s="135"/>
      <c r="H331" s="135"/>
      <c r="I331" s="135"/>
      <c r="K331" s="135"/>
      <c r="L331" s="135"/>
    </row>
    <row r="332" spans="3:12">
      <c r="C332" s="135"/>
      <c r="E332" s="135"/>
      <c r="F332" s="135"/>
      <c r="G332" s="135"/>
      <c r="H332" s="135"/>
      <c r="I332" s="135"/>
      <c r="K332" s="135"/>
      <c r="L332" s="135"/>
    </row>
    <row r="333" spans="3:12">
      <c r="C333" s="135"/>
      <c r="E333" s="135"/>
      <c r="F333" s="135"/>
      <c r="G333" s="135"/>
      <c r="H333" s="135"/>
      <c r="I333" s="135"/>
      <c r="K333" s="135"/>
      <c r="L333" s="135"/>
    </row>
    <row r="334" spans="3:12">
      <c r="C334" s="135"/>
      <c r="E334" s="135"/>
      <c r="F334" s="135"/>
      <c r="G334" s="135"/>
      <c r="H334" s="135"/>
      <c r="I334" s="135"/>
      <c r="K334" s="135"/>
      <c r="L334" s="135"/>
    </row>
    <row r="335" spans="3:12">
      <c r="C335" s="135"/>
      <c r="E335" s="135"/>
      <c r="F335" s="135"/>
      <c r="G335" s="135"/>
      <c r="H335" s="135"/>
      <c r="I335" s="135"/>
      <c r="K335" s="135"/>
      <c r="L335" s="135"/>
    </row>
    <row r="336" spans="3:12">
      <c r="C336" s="135"/>
      <c r="E336" s="135"/>
      <c r="F336" s="135"/>
      <c r="G336" s="135"/>
      <c r="H336" s="135"/>
      <c r="I336" s="135"/>
      <c r="K336" s="135"/>
      <c r="L336" s="135"/>
    </row>
    <row r="337" spans="3:12">
      <c r="C337" s="135"/>
      <c r="E337" s="135"/>
      <c r="F337" s="135"/>
      <c r="G337" s="135"/>
      <c r="H337" s="135"/>
      <c r="I337" s="135"/>
      <c r="K337" s="135"/>
      <c r="L337" s="135"/>
    </row>
    <row r="338" spans="3:12">
      <c r="C338" s="135"/>
      <c r="E338" s="135"/>
      <c r="F338" s="135"/>
      <c r="G338" s="135"/>
      <c r="H338" s="135"/>
      <c r="I338" s="135"/>
      <c r="K338" s="135"/>
      <c r="L338" s="135"/>
    </row>
    <row r="339" spans="3:12">
      <c r="C339" s="135"/>
      <c r="E339" s="135"/>
      <c r="F339" s="135"/>
      <c r="G339" s="135"/>
      <c r="H339" s="135"/>
      <c r="I339" s="135"/>
      <c r="K339" s="135"/>
      <c r="L339" s="135"/>
    </row>
    <row r="340" spans="3:12">
      <c r="C340" s="135"/>
      <c r="E340" s="135"/>
      <c r="F340" s="135"/>
      <c r="G340" s="135"/>
      <c r="H340" s="135"/>
      <c r="I340" s="135"/>
      <c r="K340" s="135"/>
      <c r="L340" s="135"/>
    </row>
    <row r="341" spans="3:12">
      <c r="C341" s="135"/>
      <c r="E341" s="135"/>
      <c r="F341" s="135"/>
      <c r="G341" s="135"/>
      <c r="H341" s="135"/>
      <c r="I341" s="135"/>
      <c r="K341" s="135"/>
      <c r="L341" s="135"/>
    </row>
    <row r="342" spans="3:12">
      <c r="C342" s="135"/>
      <c r="E342" s="135"/>
      <c r="F342" s="135"/>
      <c r="G342" s="135"/>
      <c r="H342" s="135"/>
      <c r="I342" s="135"/>
      <c r="K342" s="135"/>
      <c r="L342" s="135"/>
    </row>
    <row r="343" spans="3:12">
      <c r="C343" s="135"/>
      <c r="E343" s="135"/>
      <c r="F343" s="135"/>
      <c r="G343" s="135"/>
      <c r="H343" s="135"/>
      <c r="I343" s="135"/>
      <c r="K343" s="135"/>
      <c r="L343" s="135"/>
    </row>
    <row r="344" spans="3:12">
      <c r="C344" s="135"/>
      <c r="E344" s="135"/>
      <c r="F344" s="135"/>
      <c r="G344" s="135"/>
      <c r="H344" s="135"/>
      <c r="I344" s="135"/>
      <c r="K344" s="135"/>
      <c r="L344" s="135"/>
    </row>
    <row r="345" spans="3:12">
      <c r="C345" s="135"/>
      <c r="E345" s="135"/>
      <c r="F345" s="135"/>
      <c r="G345" s="135"/>
      <c r="H345" s="135"/>
      <c r="I345" s="135"/>
      <c r="K345" s="135"/>
      <c r="L345" s="135"/>
    </row>
    <row r="346" spans="3:12">
      <c r="C346" s="135"/>
      <c r="E346" s="135"/>
      <c r="F346" s="135"/>
      <c r="G346" s="135"/>
      <c r="H346" s="135"/>
      <c r="I346" s="135"/>
      <c r="K346" s="135"/>
      <c r="L346" s="135"/>
    </row>
    <row r="347" spans="3:12">
      <c r="C347" s="135"/>
      <c r="E347" s="135"/>
      <c r="F347" s="135"/>
      <c r="G347" s="135"/>
      <c r="H347" s="135"/>
      <c r="I347" s="135"/>
      <c r="K347" s="135"/>
      <c r="L347" s="135"/>
    </row>
    <row r="348" spans="3:12">
      <c r="C348" s="135"/>
      <c r="E348" s="135"/>
      <c r="F348" s="135"/>
      <c r="G348" s="135"/>
      <c r="H348" s="135"/>
      <c r="I348" s="135"/>
      <c r="K348" s="135"/>
      <c r="L348" s="135"/>
    </row>
    <row r="349" spans="3:12">
      <c r="C349" s="135"/>
      <c r="E349" s="135"/>
      <c r="F349" s="135"/>
      <c r="G349" s="135"/>
      <c r="H349" s="135"/>
      <c r="I349" s="135"/>
      <c r="K349" s="135"/>
      <c r="L349" s="135"/>
    </row>
    <row r="350" spans="3:12">
      <c r="C350" s="135"/>
      <c r="E350" s="135"/>
      <c r="F350" s="135"/>
      <c r="G350" s="135"/>
      <c r="H350" s="135"/>
      <c r="I350" s="135"/>
      <c r="K350" s="135"/>
      <c r="L350" s="135"/>
    </row>
    <row r="351" spans="3:12">
      <c r="C351" s="135"/>
      <c r="E351" s="135"/>
      <c r="F351" s="135"/>
      <c r="G351" s="135"/>
      <c r="H351" s="135"/>
      <c r="I351" s="135"/>
      <c r="K351" s="135"/>
      <c r="L351" s="135"/>
    </row>
    <row r="352" spans="3:12">
      <c r="C352" s="135"/>
      <c r="E352" s="135"/>
      <c r="F352" s="135"/>
      <c r="G352" s="135"/>
      <c r="H352" s="135"/>
      <c r="I352" s="135"/>
      <c r="K352" s="135"/>
      <c r="L352" s="135"/>
    </row>
    <row r="353" spans="3:12">
      <c r="C353" s="135"/>
      <c r="E353" s="135"/>
      <c r="F353" s="135"/>
      <c r="G353" s="135"/>
      <c r="H353" s="135"/>
      <c r="I353" s="135"/>
      <c r="K353" s="135"/>
      <c r="L353" s="135"/>
    </row>
    <row r="354" spans="3:12">
      <c r="C354" s="135"/>
      <c r="E354" s="135"/>
      <c r="F354" s="135"/>
      <c r="G354" s="135"/>
      <c r="H354" s="135"/>
      <c r="I354" s="135"/>
      <c r="K354" s="135"/>
      <c r="L354" s="135"/>
    </row>
    <row r="355" spans="3:12">
      <c r="C355" s="135"/>
      <c r="E355" s="135"/>
      <c r="F355" s="135"/>
      <c r="G355" s="135"/>
      <c r="H355" s="135"/>
      <c r="I355" s="135"/>
      <c r="K355" s="135"/>
      <c r="L355" s="135"/>
    </row>
    <row r="356" spans="3:12">
      <c r="C356" s="135"/>
      <c r="E356" s="135"/>
      <c r="F356" s="135"/>
      <c r="G356" s="135"/>
      <c r="H356" s="135"/>
      <c r="I356" s="135"/>
      <c r="K356" s="135"/>
      <c r="L356" s="135"/>
    </row>
    <row r="357" spans="3:12">
      <c r="C357" s="135"/>
      <c r="E357" s="135"/>
      <c r="F357" s="135"/>
      <c r="G357" s="135"/>
      <c r="H357" s="135"/>
      <c r="I357" s="135"/>
      <c r="K357" s="135"/>
      <c r="L357" s="135"/>
    </row>
    <row r="358" spans="3:12">
      <c r="C358" s="135"/>
      <c r="E358" s="135"/>
      <c r="F358" s="135"/>
      <c r="G358" s="135"/>
      <c r="H358" s="135"/>
      <c r="I358" s="135"/>
      <c r="K358" s="135"/>
      <c r="L358" s="135"/>
    </row>
    <row r="359" spans="3:12">
      <c r="C359" s="135"/>
      <c r="E359" s="135"/>
      <c r="F359" s="135"/>
      <c r="G359" s="135"/>
      <c r="H359" s="135"/>
      <c r="I359" s="135"/>
      <c r="K359" s="135"/>
      <c r="L359" s="135"/>
    </row>
    <row r="360" spans="3:12">
      <c r="C360" s="135"/>
      <c r="E360" s="135"/>
      <c r="F360" s="135"/>
      <c r="G360" s="135"/>
      <c r="H360" s="135"/>
      <c r="I360" s="135"/>
      <c r="K360" s="135"/>
      <c r="L360" s="135"/>
    </row>
    <row r="361" spans="3:12">
      <c r="C361" s="135"/>
      <c r="E361" s="135"/>
      <c r="F361" s="135"/>
      <c r="G361" s="135"/>
      <c r="H361" s="135"/>
      <c r="I361" s="135"/>
      <c r="K361" s="135"/>
      <c r="L361" s="135"/>
    </row>
    <row r="362" spans="3:12">
      <c r="C362" s="135"/>
      <c r="E362" s="135"/>
      <c r="F362" s="135"/>
      <c r="G362" s="135"/>
      <c r="H362" s="135"/>
      <c r="I362" s="135"/>
      <c r="K362" s="135"/>
      <c r="L362" s="135"/>
    </row>
    <row r="363" spans="3:12">
      <c r="C363" s="135"/>
      <c r="E363" s="135"/>
      <c r="F363" s="135"/>
      <c r="G363" s="135"/>
      <c r="H363" s="135"/>
      <c r="I363" s="135"/>
      <c r="K363" s="135"/>
      <c r="L363" s="135"/>
    </row>
    <row r="364" spans="3:12">
      <c r="C364" s="135"/>
      <c r="E364" s="135"/>
      <c r="F364" s="135"/>
      <c r="G364" s="135"/>
      <c r="H364" s="135"/>
      <c r="I364" s="135"/>
      <c r="K364" s="135"/>
      <c r="L364" s="135"/>
    </row>
    <row r="365" spans="3:12">
      <c r="C365" s="135"/>
      <c r="E365" s="135"/>
      <c r="F365" s="135"/>
      <c r="G365" s="135"/>
      <c r="H365" s="135"/>
      <c r="I365" s="135"/>
      <c r="K365" s="135"/>
      <c r="L365" s="135"/>
    </row>
    <row r="366" spans="3:12">
      <c r="C366" s="135"/>
      <c r="E366" s="135"/>
      <c r="F366" s="135"/>
      <c r="G366" s="135"/>
      <c r="H366" s="135"/>
      <c r="I366" s="135"/>
      <c r="K366" s="135"/>
      <c r="L366" s="135"/>
    </row>
    <row r="367" spans="3:12">
      <c r="C367" s="135"/>
      <c r="E367" s="135"/>
      <c r="F367" s="135"/>
      <c r="G367" s="135"/>
      <c r="H367" s="135"/>
      <c r="I367" s="135"/>
      <c r="K367" s="135"/>
      <c r="L367" s="135"/>
    </row>
    <row r="368" spans="3:12">
      <c r="C368" s="135"/>
      <c r="E368" s="135"/>
      <c r="F368" s="135"/>
      <c r="G368" s="135"/>
      <c r="H368" s="135"/>
      <c r="I368" s="135"/>
      <c r="K368" s="135"/>
      <c r="L368" s="135"/>
    </row>
    <row r="369" spans="3:12">
      <c r="C369" s="135"/>
      <c r="E369" s="135"/>
      <c r="F369" s="135"/>
      <c r="G369" s="135"/>
      <c r="H369" s="135"/>
      <c r="I369" s="135"/>
      <c r="K369" s="135"/>
      <c r="L369" s="135"/>
    </row>
    <row r="370" spans="3:12">
      <c r="C370" s="135"/>
      <c r="E370" s="135"/>
      <c r="F370" s="135"/>
      <c r="G370" s="135"/>
      <c r="H370" s="135"/>
      <c r="I370" s="135"/>
      <c r="K370" s="135"/>
      <c r="L370" s="135"/>
    </row>
    <row r="371" spans="3:12">
      <c r="C371" s="135"/>
      <c r="E371" s="135"/>
      <c r="F371" s="135"/>
      <c r="G371" s="135"/>
      <c r="H371" s="135"/>
      <c r="I371" s="135"/>
      <c r="K371" s="135"/>
      <c r="L371" s="135"/>
    </row>
    <row r="372" spans="3:12">
      <c r="C372" s="135"/>
      <c r="E372" s="135"/>
      <c r="F372" s="135"/>
      <c r="G372" s="135"/>
      <c r="H372" s="135"/>
      <c r="I372" s="135"/>
      <c r="K372" s="135"/>
      <c r="L372" s="135"/>
    </row>
    <row r="373" spans="3:12">
      <c r="C373" s="135"/>
      <c r="E373" s="135"/>
      <c r="F373" s="135"/>
      <c r="G373" s="135"/>
      <c r="H373" s="135"/>
      <c r="I373" s="135"/>
      <c r="K373" s="135"/>
      <c r="L373" s="135"/>
    </row>
    <row r="374" spans="3:12">
      <c r="C374" s="135"/>
      <c r="E374" s="135"/>
      <c r="F374" s="135"/>
      <c r="G374" s="135"/>
      <c r="H374" s="135"/>
      <c r="I374" s="135"/>
      <c r="K374" s="135"/>
      <c r="L374" s="135"/>
    </row>
    <row r="375" spans="3:12">
      <c r="C375" s="135"/>
      <c r="E375" s="135"/>
      <c r="F375" s="135"/>
      <c r="G375" s="135"/>
      <c r="H375" s="135"/>
      <c r="I375" s="135"/>
      <c r="K375" s="135"/>
      <c r="L375" s="135"/>
    </row>
    <row r="376" spans="3:12">
      <c r="C376" s="135"/>
      <c r="E376" s="135"/>
      <c r="F376" s="135"/>
      <c r="G376" s="135"/>
      <c r="H376" s="135"/>
      <c r="I376" s="135"/>
      <c r="K376" s="135"/>
      <c r="L376" s="135"/>
    </row>
    <row r="377" spans="3:12">
      <c r="C377" s="135"/>
      <c r="E377" s="135"/>
      <c r="F377" s="135"/>
      <c r="G377" s="135"/>
      <c r="H377" s="135"/>
      <c r="I377" s="135"/>
      <c r="K377" s="135"/>
      <c r="L377" s="135"/>
    </row>
    <row r="378" spans="3:12">
      <c r="C378" s="135"/>
      <c r="E378" s="135"/>
      <c r="F378" s="135"/>
      <c r="G378" s="135"/>
      <c r="H378" s="135"/>
      <c r="I378" s="135"/>
      <c r="K378" s="135"/>
      <c r="L378" s="135"/>
    </row>
    <row r="379" spans="3:12">
      <c r="C379" s="135"/>
      <c r="E379" s="135"/>
      <c r="F379" s="135"/>
      <c r="G379" s="135"/>
      <c r="H379" s="135"/>
      <c r="I379" s="135"/>
      <c r="K379" s="135"/>
      <c r="L379" s="135"/>
    </row>
    <row r="380" spans="3:12">
      <c r="C380" s="135"/>
      <c r="E380" s="135"/>
      <c r="F380" s="135"/>
      <c r="G380" s="135"/>
      <c r="H380" s="135"/>
      <c r="I380" s="135"/>
      <c r="K380" s="135"/>
      <c r="L380" s="135"/>
    </row>
    <row r="381" spans="3:12">
      <c r="C381" s="135"/>
      <c r="E381" s="135"/>
      <c r="F381" s="135"/>
      <c r="G381" s="135"/>
      <c r="H381" s="135"/>
      <c r="I381" s="135"/>
      <c r="K381" s="135"/>
      <c r="L381" s="135"/>
    </row>
    <row r="382" spans="3:12">
      <c r="C382" s="135"/>
      <c r="E382" s="135"/>
      <c r="F382" s="135"/>
      <c r="G382" s="135"/>
      <c r="H382" s="135"/>
      <c r="I382" s="135"/>
      <c r="K382" s="135"/>
      <c r="L382" s="135"/>
    </row>
    <row r="383" spans="3:12">
      <c r="C383" s="135"/>
      <c r="E383" s="135"/>
      <c r="F383" s="135"/>
      <c r="G383" s="135"/>
      <c r="H383" s="135"/>
      <c r="I383" s="135"/>
      <c r="K383" s="135"/>
      <c r="L383" s="135"/>
    </row>
    <row r="384" spans="3:12">
      <c r="C384" s="135"/>
      <c r="E384" s="135"/>
      <c r="F384" s="135"/>
      <c r="G384" s="135"/>
      <c r="H384" s="135"/>
      <c r="I384" s="135"/>
      <c r="K384" s="135"/>
      <c r="L384" s="135"/>
    </row>
    <row r="385" spans="3:12">
      <c r="C385" s="135"/>
      <c r="E385" s="135"/>
      <c r="F385" s="135"/>
      <c r="G385" s="135"/>
      <c r="H385" s="135"/>
      <c r="I385" s="135"/>
      <c r="K385" s="135"/>
      <c r="L385" s="135"/>
    </row>
    <row r="386" spans="3:12">
      <c r="C386" s="135"/>
      <c r="E386" s="135"/>
      <c r="F386" s="135"/>
      <c r="G386" s="135"/>
      <c r="H386" s="135"/>
      <c r="I386" s="135"/>
      <c r="K386" s="135"/>
      <c r="L386" s="135"/>
    </row>
    <row r="387" spans="3:12">
      <c r="C387" s="135"/>
      <c r="E387" s="135"/>
      <c r="F387" s="135"/>
      <c r="G387" s="135"/>
      <c r="H387" s="135"/>
      <c r="I387" s="135"/>
      <c r="K387" s="135"/>
      <c r="L387" s="135"/>
    </row>
    <row r="388" spans="3:12">
      <c r="C388" s="135"/>
      <c r="E388" s="135"/>
      <c r="F388" s="135"/>
      <c r="G388" s="135"/>
      <c r="H388" s="135"/>
      <c r="I388" s="135"/>
      <c r="K388" s="135"/>
      <c r="L388" s="135"/>
    </row>
    <row r="389" spans="3:12">
      <c r="C389" s="135"/>
      <c r="E389" s="135"/>
      <c r="F389" s="135"/>
      <c r="G389" s="135"/>
      <c r="H389" s="135"/>
      <c r="I389" s="135"/>
      <c r="K389" s="135"/>
      <c r="L389" s="135"/>
    </row>
    <row r="390" spans="3:12">
      <c r="C390" s="135"/>
      <c r="E390" s="135"/>
      <c r="F390" s="135"/>
      <c r="G390" s="135"/>
      <c r="H390" s="135"/>
      <c r="I390" s="135"/>
      <c r="K390" s="135"/>
      <c r="L390" s="135"/>
    </row>
    <row r="391" spans="3:12">
      <c r="C391" s="135"/>
      <c r="E391" s="135"/>
      <c r="F391" s="135"/>
      <c r="G391" s="135"/>
      <c r="H391" s="135"/>
      <c r="I391" s="135"/>
      <c r="K391" s="135"/>
      <c r="L391" s="135"/>
    </row>
    <row r="392" spans="3:12">
      <c r="C392" s="135"/>
      <c r="E392" s="135"/>
      <c r="F392" s="135"/>
      <c r="G392" s="135"/>
      <c r="H392" s="135"/>
      <c r="I392" s="135"/>
      <c r="K392" s="135"/>
      <c r="L392" s="135"/>
    </row>
    <row r="393" spans="3:12">
      <c r="C393" s="135"/>
      <c r="E393" s="135"/>
      <c r="F393" s="135"/>
      <c r="G393" s="135"/>
      <c r="H393" s="135"/>
      <c r="I393" s="135"/>
      <c r="K393" s="135"/>
      <c r="L393" s="135"/>
    </row>
    <row r="394" spans="3:12">
      <c r="C394" s="135"/>
      <c r="E394" s="135"/>
      <c r="F394" s="135"/>
      <c r="G394" s="135"/>
      <c r="H394" s="135"/>
      <c r="I394" s="135"/>
      <c r="K394" s="135"/>
      <c r="L394" s="135"/>
    </row>
    <row r="395" spans="3:12">
      <c r="C395" s="135"/>
      <c r="E395" s="135"/>
      <c r="F395" s="135"/>
      <c r="G395" s="135"/>
      <c r="H395" s="135"/>
      <c r="I395" s="135"/>
      <c r="K395" s="135"/>
      <c r="L395" s="135"/>
    </row>
    <row r="396" spans="3:12">
      <c r="C396" s="135"/>
      <c r="E396" s="135"/>
      <c r="F396" s="135"/>
      <c r="G396" s="135"/>
      <c r="H396" s="135"/>
      <c r="I396" s="135"/>
      <c r="K396" s="135"/>
      <c r="L396" s="135"/>
    </row>
    <row r="397" spans="3:12">
      <c r="C397" s="135"/>
      <c r="E397" s="135"/>
      <c r="F397" s="135"/>
      <c r="G397" s="135"/>
      <c r="H397" s="135"/>
      <c r="I397" s="135"/>
      <c r="K397" s="135"/>
      <c r="L397" s="135"/>
    </row>
    <row r="398" spans="3:12">
      <c r="C398" s="135"/>
      <c r="E398" s="135"/>
      <c r="F398" s="135"/>
      <c r="G398" s="135"/>
      <c r="H398" s="135"/>
      <c r="I398" s="135"/>
      <c r="K398" s="135"/>
      <c r="L398" s="135"/>
    </row>
    <row r="399" spans="3:12">
      <c r="C399" s="135"/>
      <c r="E399" s="135"/>
      <c r="F399" s="135"/>
      <c r="G399" s="135"/>
      <c r="H399" s="135"/>
      <c r="I399" s="135"/>
      <c r="K399" s="135"/>
      <c r="L399" s="135"/>
    </row>
    <row r="400" spans="3:12">
      <c r="C400" s="135"/>
      <c r="E400" s="135"/>
      <c r="F400" s="135"/>
      <c r="G400" s="135"/>
      <c r="H400" s="135"/>
      <c r="I400" s="135"/>
      <c r="K400" s="135"/>
      <c r="L400" s="135"/>
    </row>
    <row r="401" spans="3:12">
      <c r="C401" s="135"/>
      <c r="E401" s="135"/>
      <c r="F401" s="135"/>
      <c r="G401" s="135"/>
      <c r="H401" s="135"/>
      <c r="I401" s="135"/>
      <c r="K401" s="135"/>
      <c r="L401" s="135"/>
    </row>
    <row r="402" spans="3:12">
      <c r="C402" s="135"/>
      <c r="E402" s="135"/>
      <c r="F402" s="135"/>
      <c r="G402" s="135"/>
      <c r="H402" s="135"/>
      <c r="I402" s="135"/>
      <c r="K402" s="135"/>
      <c r="L402" s="135"/>
    </row>
    <row r="403" spans="3:12">
      <c r="C403" s="135"/>
      <c r="E403" s="135"/>
      <c r="F403" s="135"/>
      <c r="G403" s="135"/>
      <c r="H403" s="135"/>
      <c r="I403" s="135"/>
      <c r="K403" s="135"/>
      <c r="L403" s="135"/>
    </row>
    <row r="404" spans="3:12">
      <c r="C404" s="135"/>
      <c r="E404" s="135"/>
      <c r="F404" s="135"/>
      <c r="G404" s="135"/>
      <c r="H404" s="135"/>
      <c r="I404" s="135"/>
      <c r="K404" s="135"/>
      <c r="L404" s="135"/>
    </row>
    <row r="405" spans="3:12">
      <c r="C405" s="135"/>
      <c r="E405" s="135"/>
      <c r="F405" s="135"/>
      <c r="G405" s="135"/>
      <c r="H405" s="135"/>
      <c r="I405" s="135"/>
      <c r="K405" s="135"/>
      <c r="L405" s="135"/>
    </row>
    <row r="406" spans="3:12">
      <c r="C406" s="135"/>
      <c r="E406" s="135"/>
      <c r="F406" s="135"/>
      <c r="G406" s="135"/>
      <c r="H406" s="135"/>
      <c r="I406" s="135"/>
      <c r="K406" s="135"/>
      <c r="L406" s="135"/>
    </row>
    <row r="407" spans="3:12">
      <c r="C407" s="135"/>
      <c r="E407" s="135"/>
      <c r="F407" s="135"/>
      <c r="G407" s="135"/>
      <c r="H407" s="135"/>
      <c r="I407" s="135"/>
      <c r="K407" s="135"/>
      <c r="L407" s="135"/>
    </row>
    <row r="408" spans="3:12">
      <c r="C408" s="135"/>
      <c r="E408" s="135"/>
      <c r="F408" s="135"/>
      <c r="G408" s="135"/>
      <c r="H408" s="135"/>
      <c r="I408" s="135"/>
      <c r="K408" s="135"/>
      <c r="L408" s="135"/>
    </row>
    <row r="409" spans="3:12">
      <c r="C409" s="135"/>
      <c r="E409" s="135"/>
      <c r="F409" s="135"/>
      <c r="G409" s="135"/>
      <c r="H409" s="135"/>
      <c r="I409" s="135"/>
      <c r="K409" s="135"/>
      <c r="L409" s="135"/>
    </row>
    <row r="410" spans="3:12">
      <c r="C410" s="135"/>
      <c r="E410" s="135"/>
      <c r="F410" s="135"/>
      <c r="G410" s="135"/>
      <c r="H410" s="135"/>
      <c r="I410" s="135"/>
      <c r="K410" s="135"/>
      <c r="L410" s="135"/>
    </row>
    <row r="411" spans="3:12">
      <c r="C411" s="135"/>
      <c r="E411" s="135"/>
      <c r="F411" s="135"/>
      <c r="G411" s="135"/>
      <c r="H411" s="135"/>
      <c r="I411" s="135"/>
      <c r="K411" s="135"/>
      <c r="L411" s="135"/>
    </row>
    <row r="412" spans="3:12">
      <c r="C412" s="135"/>
      <c r="E412" s="135"/>
      <c r="F412" s="135"/>
      <c r="G412" s="135"/>
      <c r="H412" s="135"/>
      <c r="I412" s="135"/>
      <c r="K412" s="135"/>
      <c r="L412" s="135"/>
    </row>
    <row r="413" spans="3:12">
      <c r="C413" s="135"/>
      <c r="E413" s="135"/>
      <c r="F413" s="135"/>
      <c r="G413" s="135"/>
      <c r="H413" s="135"/>
      <c r="I413" s="135"/>
      <c r="K413" s="135"/>
      <c r="L413" s="135"/>
    </row>
    <row r="414" spans="3:12">
      <c r="C414" s="135"/>
      <c r="E414" s="135"/>
      <c r="F414" s="135"/>
      <c r="G414" s="135"/>
      <c r="H414" s="135"/>
      <c r="I414" s="135"/>
      <c r="K414" s="135"/>
      <c r="L414" s="135"/>
    </row>
    <row r="415" spans="3:12">
      <c r="C415" s="135"/>
      <c r="E415" s="135"/>
      <c r="F415" s="135"/>
      <c r="G415" s="135"/>
      <c r="H415" s="135"/>
      <c r="I415" s="135"/>
      <c r="K415" s="135"/>
      <c r="L415" s="135"/>
    </row>
    <row r="416" spans="3:12">
      <c r="C416" s="135"/>
      <c r="E416" s="135"/>
      <c r="F416" s="135"/>
      <c r="G416" s="135"/>
      <c r="H416" s="135"/>
      <c r="I416" s="135"/>
      <c r="K416" s="135"/>
      <c r="L416" s="135"/>
    </row>
    <row r="417" spans="3:12">
      <c r="C417" s="135"/>
      <c r="E417" s="135"/>
      <c r="F417" s="135"/>
      <c r="G417" s="135"/>
      <c r="H417" s="135"/>
      <c r="I417" s="135"/>
      <c r="K417" s="135"/>
      <c r="L417" s="135"/>
    </row>
    <row r="418" spans="3:12">
      <c r="C418" s="135"/>
      <c r="E418" s="135"/>
      <c r="F418" s="135"/>
      <c r="G418" s="135"/>
      <c r="H418" s="135"/>
      <c r="I418" s="135"/>
      <c r="K418" s="135"/>
      <c r="L418" s="135"/>
    </row>
    <row r="419" spans="3:12">
      <c r="C419" s="135"/>
      <c r="E419" s="135"/>
      <c r="F419" s="135"/>
      <c r="G419" s="135"/>
      <c r="H419" s="135"/>
      <c r="I419" s="135"/>
      <c r="K419" s="135"/>
      <c r="L419" s="135"/>
    </row>
    <row r="420" spans="3:12">
      <c r="C420" s="135"/>
      <c r="E420" s="135"/>
      <c r="F420" s="135"/>
      <c r="G420" s="135"/>
      <c r="H420" s="135"/>
      <c r="I420" s="135"/>
      <c r="K420" s="135"/>
      <c r="L420" s="135"/>
    </row>
    <row r="421" spans="3:12">
      <c r="C421" s="135"/>
      <c r="E421" s="135"/>
      <c r="F421" s="135"/>
      <c r="G421" s="135"/>
      <c r="H421" s="135"/>
      <c r="I421" s="135"/>
      <c r="K421" s="135"/>
      <c r="L421" s="135"/>
    </row>
    <row r="422" spans="3:12">
      <c r="C422" s="135"/>
      <c r="E422" s="135"/>
      <c r="F422" s="135"/>
      <c r="G422" s="135"/>
      <c r="H422" s="135"/>
      <c r="I422" s="135"/>
      <c r="K422" s="135"/>
      <c r="L422" s="135"/>
    </row>
    <row r="423" spans="3:12">
      <c r="C423" s="135"/>
      <c r="E423" s="135"/>
      <c r="F423" s="135"/>
      <c r="G423" s="135"/>
      <c r="H423" s="135"/>
      <c r="I423" s="135"/>
      <c r="K423" s="135"/>
      <c r="L423" s="135"/>
    </row>
    <row r="424" spans="3:12">
      <c r="C424" s="135"/>
      <c r="E424" s="135"/>
      <c r="F424" s="135"/>
      <c r="G424" s="135"/>
      <c r="H424" s="135"/>
      <c r="I424" s="135"/>
      <c r="K424" s="135"/>
      <c r="L424" s="135"/>
    </row>
    <row r="425" spans="3:12">
      <c r="C425" s="135"/>
      <c r="E425" s="135"/>
      <c r="F425" s="135"/>
      <c r="G425" s="135"/>
      <c r="H425" s="135"/>
      <c r="I425" s="135"/>
      <c r="K425" s="135"/>
      <c r="L425" s="135"/>
    </row>
    <row r="426" spans="3:12">
      <c r="C426" s="135"/>
      <c r="E426" s="135"/>
      <c r="F426" s="135"/>
      <c r="G426" s="135"/>
      <c r="H426" s="135"/>
      <c r="I426" s="135"/>
      <c r="K426" s="135"/>
      <c r="L426" s="135"/>
    </row>
    <row r="427" spans="3:12">
      <c r="C427" s="135"/>
      <c r="E427" s="135"/>
      <c r="F427" s="135"/>
      <c r="G427" s="135"/>
      <c r="H427" s="135"/>
      <c r="I427" s="135"/>
      <c r="K427" s="135"/>
      <c r="L427" s="135"/>
    </row>
    <row r="428" spans="3:12">
      <c r="C428" s="135"/>
      <c r="E428" s="135"/>
      <c r="F428" s="135"/>
      <c r="G428" s="135"/>
      <c r="H428" s="135"/>
      <c r="I428" s="135"/>
      <c r="K428" s="135"/>
      <c r="L428" s="135"/>
    </row>
    <row r="429" spans="3:12">
      <c r="C429" s="135"/>
      <c r="E429" s="135"/>
      <c r="F429" s="135"/>
      <c r="G429" s="135"/>
      <c r="H429" s="135"/>
      <c r="I429" s="135"/>
      <c r="K429" s="135"/>
      <c r="L429" s="135"/>
    </row>
    <row r="430" spans="3:12">
      <c r="C430" s="135"/>
      <c r="E430" s="135"/>
      <c r="F430" s="135"/>
      <c r="G430" s="135"/>
      <c r="H430" s="135"/>
      <c r="I430" s="135"/>
      <c r="K430" s="135"/>
      <c r="L430" s="135"/>
    </row>
    <row r="431" spans="3:12">
      <c r="C431" s="135"/>
      <c r="E431" s="135"/>
      <c r="F431" s="135"/>
      <c r="G431" s="135"/>
      <c r="H431" s="135"/>
      <c r="I431" s="135"/>
      <c r="K431" s="135"/>
      <c r="L431" s="135"/>
    </row>
    <row r="432" spans="3:12">
      <c r="C432" s="135"/>
      <c r="E432" s="135"/>
      <c r="F432" s="135"/>
      <c r="G432" s="135"/>
      <c r="H432" s="135"/>
      <c r="I432" s="135"/>
      <c r="K432" s="135"/>
      <c r="L432" s="135"/>
    </row>
    <row r="433" spans="3:12">
      <c r="C433" s="135"/>
      <c r="E433" s="135"/>
      <c r="F433" s="135"/>
      <c r="G433" s="135"/>
      <c r="H433" s="135"/>
      <c r="I433" s="135"/>
      <c r="K433" s="135"/>
      <c r="L433" s="135"/>
    </row>
    <row r="434" spans="3:12">
      <c r="C434" s="135"/>
      <c r="E434" s="135"/>
      <c r="F434" s="135"/>
      <c r="G434" s="135"/>
      <c r="H434" s="135"/>
      <c r="I434" s="135"/>
      <c r="K434" s="135"/>
      <c r="L434" s="135"/>
    </row>
    <row r="435" spans="3:12">
      <c r="C435" s="135"/>
      <c r="E435" s="135"/>
      <c r="F435" s="135"/>
      <c r="G435" s="135"/>
      <c r="H435" s="135"/>
      <c r="I435" s="135"/>
      <c r="K435" s="135"/>
      <c r="L435" s="135"/>
    </row>
    <row r="436" spans="3:12">
      <c r="C436" s="135"/>
      <c r="E436" s="135"/>
      <c r="F436" s="135"/>
      <c r="G436" s="135"/>
      <c r="H436" s="135"/>
      <c r="I436" s="135"/>
      <c r="K436" s="135"/>
      <c r="L436" s="135"/>
    </row>
    <row r="437" spans="3:12">
      <c r="C437" s="135"/>
      <c r="E437" s="135"/>
      <c r="F437" s="135"/>
      <c r="G437" s="135"/>
      <c r="H437" s="135"/>
      <c r="I437" s="135"/>
      <c r="K437" s="135"/>
      <c r="L437" s="135"/>
    </row>
    <row r="438" spans="3:12">
      <c r="C438" s="135"/>
      <c r="E438" s="135"/>
      <c r="F438" s="135"/>
      <c r="G438" s="135"/>
      <c r="H438" s="135"/>
      <c r="I438" s="135"/>
      <c r="K438" s="135"/>
      <c r="L438" s="135"/>
    </row>
    <row r="439" spans="3:12">
      <c r="C439" s="135"/>
      <c r="E439" s="135"/>
      <c r="F439" s="135"/>
      <c r="G439" s="135"/>
      <c r="H439" s="135"/>
      <c r="I439" s="135"/>
      <c r="K439" s="135"/>
      <c r="L439" s="135"/>
    </row>
    <row r="440" spans="3:12">
      <c r="C440" s="135"/>
      <c r="E440" s="135"/>
      <c r="F440" s="135"/>
      <c r="G440" s="135"/>
      <c r="H440" s="135"/>
      <c r="I440" s="135"/>
      <c r="K440" s="135"/>
      <c r="L440" s="135"/>
    </row>
    <row r="441" spans="3:12">
      <c r="C441" s="135"/>
      <c r="E441" s="135"/>
      <c r="F441" s="135"/>
      <c r="G441" s="135"/>
      <c r="H441" s="135"/>
      <c r="I441" s="135"/>
      <c r="K441" s="135"/>
      <c r="L441" s="135"/>
    </row>
    <row r="442" spans="3:12">
      <c r="C442" s="135"/>
      <c r="E442" s="135"/>
      <c r="F442" s="135"/>
      <c r="G442" s="135"/>
      <c r="H442" s="135"/>
      <c r="I442" s="135"/>
      <c r="K442" s="135"/>
      <c r="L442" s="135"/>
    </row>
    <row r="443" spans="3:12">
      <c r="C443" s="135"/>
      <c r="E443" s="135"/>
      <c r="F443" s="135"/>
      <c r="G443" s="135"/>
      <c r="H443" s="135"/>
      <c r="I443" s="135"/>
      <c r="K443" s="135"/>
      <c r="L443" s="135"/>
    </row>
    <row r="444" spans="3:12">
      <c r="C444" s="135"/>
      <c r="E444" s="135"/>
      <c r="F444" s="135"/>
      <c r="G444" s="135"/>
      <c r="H444" s="135"/>
      <c r="I444" s="135"/>
      <c r="K444" s="135"/>
      <c r="L444" s="135"/>
    </row>
    <row r="445" spans="3:12">
      <c r="C445" s="135"/>
      <c r="E445" s="135"/>
      <c r="F445" s="135"/>
      <c r="G445" s="135"/>
      <c r="H445" s="135"/>
      <c r="I445" s="135"/>
      <c r="K445" s="135"/>
      <c r="L445" s="135"/>
    </row>
    <row r="446" spans="3:12">
      <c r="C446" s="135"/>
      <c r="E446" s="135"/>
      <c r="F446" s="135"/>
      <c r="G446" s="135"/>
      <c r="H446" s="135"/>
      <c r="I446" s="135"/>
      <c r="K446" s="135"/>
      <c r="L446" s="135"/>
    </row>
    <row r="447" spans="3:12">
      <c r="C447" s="135"/>
      <c r="E447" s="135"/>
      <c r="F447" s="135"/>
      <c r="G447" s="135"/>
      <c r="H447" s="135"/>
      <c r="I447" s="135"/>
      <c r="K447" s="135"/>
      <c r="L447" s="135"/>
    </row>
    <row r="448" spans="3:12">
      <c r="C448" s="135"/>
      <c r="E448" s="135"/>
      <c r="F448" s="135"/>
      <c r="G448" s="135"/>
      <c r="H448" s="135"/>
      <c r="I448" s="135"/>
      <c r="K448" s="135"/>
      <c r="L448" s="135"/>
    </row>
    <row r="449" spans="3:12">
      <c r="C449" s="135"/>
      <c r="E449" s="135"/>
      <c r="F449" s="135"/>
      <c r="G449" s="135"/>
      <c r="H449" s="135"/>
      <c r="I449" s="135"/>
      <c r="K449" s="135"/>
      <c r="L449" s="135"/>
    </row>
    <row r="450" spans="3:12">
      <c r="C450" s="135"/>
      <c r="E450" s="135"/>
      <c r="F450" s="135"/>
      <c r="G450" s="135"/>
      <c r="H450" s="135"/>
      <c r="I450" s="135"/>
      <c r="K450" s="135"/>
      <c r="L450" s="135"/>
    </row>
    <row r="451" spans="3:12">
      <c r="C451" s="135"/>
      <c r="E451" s="135"/>
      <c r="F451" s="135"/>
      <c r="G451" s="135"/>
      <c r="H451" s="135"/>
      <c r="I451" s="135"/>
      <c r="K451" s="135"/>
      <c r="L451" s="135"/>
    </row>
    <row r="452" spans="3:12">
      <c r="C452" s="135"/>
      <c r="E452" s="135"/>
      <c r="F452" s="135"/>
      <c r="G452" s="135"/>
      <c r="H452" s="135"/>
      <c r="I452" s="135"/>
      <c r="K452" s="135"/>
      <c r="L452" s="135"/>
    </row>
    <row r="453" spans="3:12">
      <c r="C453" s="135"/>
      <c r="E453" s="135"/>
      <c r="F453" s="135"/>
      <c r="G453" s="135"/>
      <c r="H453" s="135"/>
      <c r="I453" s="135"/>
      <c r="K453" s="135"/>
      <c r="L453" s="135"/>
    </row>
    <row r="454" spans="3:12">
      <c r="C454" s="135"/>
      <c r="E454" s="135"/>
      <c r="F454" s="135"/>
      <c r="G454" s="135"/>
      <c r="H454" s="135"/>
      <c r="I454" s="135"/>
      <c r="K454" s="135"/>
      <c r="L454" s="135"/>
    </row>
    <row r="455" spans="3:12">
      <c r="C455" s="135"/>
      <c r="E455" s="135"/>
      <c r="F455" s="135"/>
      <c r="G455" s="135"/>
      <c r="H455" s="135"/>
      <c r="I455" s="135"/>
      <c r="K455" s="135"/>
      <c r="L455" s="135"/>
    </row>
    <row r="456" spans="3:12">
      <c r="C456" s="135"/>
      <c r="E456" s="135"/>
      <c r="F456" s="135"/>
      <c r="G456" s="135"/>
      <c r="H456" s="135"/>
      <c r="I456" s="135"/>
      <c r="K456" s="135"/>
      <c r="L456" s="135"/>
    </row>
    <row r="457" spans="3:12">
      <c r="C457" s="135"/>
      <c r="E457" s="135"/>
      <c r="F457" s="135"/>
      <c r="G457" s="135"/>
      <c r="H457" s="135"/>
      <c r="I457" s="135"/>
      <c r="K457" s="135"/>
      <c r="L457" s="135"/>
    </row>
    <row r="458" spans="3:12">
      <c r="C458" s="135"/>
      <c r="E458" s="135"/>
      <c r="F458" s="135"/>
      <c r="G458" s="135"/>
      <c r="H458" s="135"/>
      <c r="I458" s="135"/>
      <c r="K458" s="135"/>
      <c r="L458" s="135"/>
    </row>
    <row r="459" spans="3:12">
      <c r="C459" s="135"/>
      <c r="E459" s="135"/>
      <c r="F459" s="135"/>
      <c r="G459" s="135"/>
      <c r="H459" s="135"/>
      <c r="I459" s="135"/>
      <c r="K459" s="135"/>
      <c r="L459" s="135"/>
    </row>
    <row r="460" spans="3:12">
      <c r="C460" s="135"/>
      <c r="E460" s="135"/>
      <c r="F460" s="135"/>
      <c r="G460" s="135"/>
      <c r="H460" s="135"/>
      <c r="I460" s="135"/>
      <c r="K460" s="135"/>
      <c r="L460" s="135"/>
    </row>
    <row r="461" spans="3:12">
      <c r="C461" s="135"/>
      <c r="E461" s="135"/>
      <c r="F461" s="135"/>
      <c r="G461" s="135"/>
      <c r="H461" s="135"/>
      <c r="I461" s="135"/>
      <c r="K461" s="135"/>
      <c r="L461" s="135"/>
    </row>
    <row r="462" spans="3:12">
      <c r="C462" s="135"/>
      <c r="E462" s="135"/>
      <c r="F462" s="135"/>
      <c r="G462" s="135"/>
      <c r="H462" s="135"/>
      <c r="I462" s="135"/>
      <c r="K462" s="135"/>
      <c r="L462" s="135"/>
    </row>
    <row r="463" spans="3:12">
      <c r="C463" s="135"/>
      <c r="E463" s="135"/>
      <c r="F463" s="135"/>
      <c r="G463" s="135"/>
      <c r="H463" s="135"/>
      <c r="I463" s="135"/>
      <c r="K463" s="135"/>
      <c r="L463" s="135"/>
    </row>
    <row r="464" spans="3:12">
      <c r="C464" s="135"/>
      <c r="E464" s="135"/>
      <c r="F464" s="135"/>
      <c r="G464" s="135"/>
      <c r="H464" s="135"/>
      <c r="I464" s="135"/>
      <c r="K464" s="135"/>
      <c r="L464" s="135"/>
    </row>
    <row r="465" spans="3:12">
      <c r="C465" s="135"/>
      <c r="E465" s="135"/>
      <c r="F465" s="135"/>
      <c r="G465" s="135"/>
      <c r="H465" s="135"/>
      <c r="I465" s="135"/>
      <c r="K465" s="135"/>
      <c r="L465" s="135"/>
    </row>
    <row r="466" spans="3:12">
      <c r="C466" s="135"/>
      <c r="E466" s="135"/>
      <c r="F466" s="135"/>
      <c r="G466" s="135"/>
      <c r="H466" s="135"/>
      <c r="I466" s="135"/>
      <c r="K466" s="135"/>
      <c r="L466" s="135"/>
    </row>
    <row r="467" spans="3:12">
      <c r="C467" s="135"/>
      <c r="E467" s="135"/>
      <c r="F467" s="135"/>
      <c r="G467" s="135"/>
      <c r="H467" s="135"/>
      <c r="I467" s="135"/>
      <c r="K467" s="135"/>
      <c r="L467" s="135"/>
    </row>
    <row r="468" spans="3:12">
      <c r="C468" s="135"/>
      <c r="E468" s="135"/>
      <c r="F468" s="135"/>
      <c r="G468" s="135"/>
      <c r="H468" s="135"/>
      <c r="I468" s="135"/>
      <c r="K468" s="135"/>
      <c r="L468" s="135"/>
    </row>
    <row r="469" spans="3:12">
      <c r="C469" s="135"/>
      <c r="E469" s="135"/>
      <c r="F469" s="135"/>
      <c r="G469" s="135"/>
      <c r="H469" s="135"/>
      <c r="I469" s="135"/>
      <c r="K469" s="135"/>
      <c r="L469" s="135"/>
    </row>
    <row r="470" spans="3:12">
      <c r="C470" s="135"/>
      <c r="E470" s="135"/>
      <c r="F470" s="135"/>
      <c r="G470" s="135"/>
      <c r="H470" s="135"/>
      <c r="I470" s="135"/>
      <c r="K470" s="135"/>
      <c r="L470" s="135"/>
    </row>
    <row r="471" spans="3:12">
      <c r="C471" s="135"/>
      <c r="E471" s="135"/>
      <c r="F471" s="135"/>
      <c r="G471" s="135"/>
      <c r="H471" s="135"/>
      <c r="I471" s="135"/>
      <c r="K471" s="135"/>
      <c r="L471" s="135"/>
    </row>
    <row r="472" spans="3:12">
      <c r="C472" s="135"/>
      <c r="E472" s="135"/>
      <c r="F472" s="135"/>
      <c r="G472" s="135"/>
      <c r="H472" s="135"/>
      <c r="I472" s="135"/>
      <c r="K472" s="135"/>
      <c r="L472" s="135"/>
    </row>
    <row r="473" spans="3:12">
      <c r="C473" s="135"/>
      <c r="E473" s="135"/>
      <c r="F473" s="135"/>
      <c r="G473" s="135"/>
      <c r="H473" s="135"/>
      <c r="I473" s="135"/>
      <c r="K473" s="135"/>
      <c r="L473" s="135"/>
    </row>
    <row r="474" spans="3:12">
      <c r="C474" s="135"/>
      <c r="E474" s="135"/>
      <c r="F474" s="135"/>
      <c r="G474" s="135"/>
      <c r="H474" s="135"/>
      <c r="I474" s="135"/>
      <c r="K474" s="135"/>
      <c r="L474" s="135"/>
    </row>
    <row r="475" spans="3:12">
      <c r="C475" s="135"/>
      <c r="E475" s="135"/>
      <c r="F475" s="135"/>
      <c r="G475" s="135"/>
      <c r="H475" s="135"/>
      <c r="I475" s="135"/>
      <c r="K475" s="135"/>
      <c r="L475" s="135"/>
    </row>
    <row r="476" spans="3:12">
      <c r="C476" s="135"/>
      <c r="E476" s="135"/>
      <c r="F476" s="135"/>
      <c r="G476" s="135"/>
      <c r="H476" s="135"/>
      <c r="I476" s="135"/>
      <c r="K476" s="135"/>
      <c r="L476" s="135"/>
    </row>
    <row r="477" spans="3:12">
      <c r="C477" s="135"/>
      <c r="E477" s="135"/>
      <c r="F477" s="135"/>
      <c r="G477" s="135"/>
      <c r="H477" s="135"/>
      <c r="I477" s="135"/>
      <c r="K477" s="135"/>
      <c r="L477" s="135"/>
    </row>
    <row r="478" spans="3:12">
      <c r="C478" s="135"/>
      <c r="E478" s="135"/>
      <c r="F478" s="135"/>
      <c r="G478" s="135"/>
      <c r="H478" s="135"/>
      <c r="I478" s="135"/>
      <c r="K478" s="135"/>
      <c r="L478" s="135"/>
    </row>
    <row r="479" spans="3:12">
      <c r="C479" s="135"/>
      <c r="E479" s="135"/>
      <c r="F479" s="135"/>
      <c r="G479" s="135"/>
      <c r="H479" s="135"/>
      <c r="I479" s="135"/>
      <c r="K479" s="135"/>
      <c r="L479" s="135"/>
    </row>
    <row r="480" spans="3:12">
      <c r="C480" s="135"/>
      <c r="E480" s="135"/>
      <c r="F480" s="135"/>
      <c r="G480" s="135"/>
      <c r="H480" s="135"/>
      <c r="I480" s="135"/>
      <c r="K480" s="135"/>
      <c r="L480" s="135"/>
    </row>
    <row r="481" spans="3:12">
      <c r="C481" s="135"/>
      <c r="E481" s="135"/>
      <c r="F481" s="135"/>
      <c r="G481" s="135"/>
      <c r="H481" s="135"/>
      <c r="I481" s="135"/>
      <c r="K481" s="135"/>
      <c r="L481" s="135"/>
    </row>
    <row r="482" spans="3:12">
      <c r="C482" s="135"/>
      <c r="E482" s="135"/>
      <c r="F482" s="135"/>
      <c r="G482" s="135"/>
      <c r="H482" s="135"/>
      <c r="I482" s="135"/>
      <c r="K482" s="135"/>
      <c r="L482" s="135"/>
    </row>
    <row r="483" spans="3:12">
      <c r="C483" s="135"/>
      <c r="E483" s="135"/>
      <c r="F483" s="135"/>
      <c r="G483" s="135"/>
      <c r="H483" s="135"/>
      <c r="I483" s="135"/>
      <c r="K483" s="135"/>
      <c r="L483" s="135"/>
    </row>
    <row r="484" spans="3:12">
      <c r="C484" s="135"/>
      <c r="E484" s="135"/>
      <c r="F484" s="135"/>
      <c r="G484" s="135"/>
      <c r="H484" s="135"/>
      <c r="I484" s="135"/>
      <c r="K484" s="135"/>
      <c r="L484" s="135"/>
    </row>
    <row r="485" spans="3:12">
      <c r="C485" s="135"/>
      <c r="E485" s="135"/>
      <c r="F485" s="135"/>
      <c r="G485" s="135"/>
      <c r="H485" s="135"/>
      <c r="I485" s="135"/>
      <c r="K485" s="135"/>
      <c r="L485" s="135"/>
    </row>
    <row r="486" spans="3:12">
      <c r="C486" s="135"/>
      <c r="E486" s="135"/>
      <c r="F486" s="135"/>
      <c r="G486" s="135"/>
      <c r="H486" s="135"/>
      <c r="I486" s="135"/>
      <c r="K486" s="135"/>
      <c r="L486" s="135"/>
    </row>
    <row r="487" spans="3:12">
      <c r="C487" s="135"/>
      <c r="E487" s="135"/>
      <c r="F487" s="135"/>
      <c r="G487" s="135"/>
      <c r="H487" s="135"/>
      <c r="I487" s="135"/>
      <c r="K487" s="135"/>
      <c r="L487" s="135"/>
    </row>
    <row r="488" spans="3:12">
      <c r="C488" s="135"/>
      <c r="E488" s="135"/>
      <c r="F488" s="135"/>
      <c r="G488" s="135"/>
      <c r="H488" s="135"/>
      <c r="I488" s="135"/>
      <c r="K488" s="135"/>
      <c r="L488" s="135"/>
    </row>
    <row r="489" spans="3:12">
      <c r="C489" s="135"/>
      <c r="E489" s="135"/>
      <c r="F489" s="135"/>
      <c r="G489" s="135"/>
      <c r="H489" s="135"/>
      <c r="I489" s="135"/>
      <c r="K489" s="135"/>
      <c r="L489" s="135"/>
    </row>
    <row r="490" spans="3:12">
      <c r="C490" s="135"/>
      <c r="E490" s="135"/>
      <c r="F490" s="135"/>
      <c r="G490" s="135"/>
      <c r="H490" s="135"/>
      <c r="I490" s="135"/>
      <c r="K490" s="135"/>
      <c r="L490" s="135"/>
    </row>
    <row r="491" spans="3:12">
      <c r="C491" s="135"/>
      <c r="E491" s="135"/>
      <c r="F491" s="135"/>
      <c r="G491" s="135"/>
      <c r="H491" s="135"/>
      <c r="I491" s="135"/>
      <c r="K491" s="135"/>
      <c r="L491" s="135"/>
    </row>
    <row r="492" spans="3:12">
      <c r="C492" s="135"/>
      <c r="E492" s="135"/>
      <c r="F492" s="135"/>
      <c r="G492" s="135"/>
      <c r="H492" s="135"/>
      <c r="I492" s="135"/>
      <c r="K492" s="135"/>
      <c r="L492" s="135"/>
    </row>
    <row r="493" spans="3:12">
      <c r="C493" s="135"/>
      <c r="E493" s="135"/>
      <c r="F493" s="135"/>
      <c r="G493" s="135"/>
      <c r="H493" s="135"/>
      <c r="I493" s="135"/>
      <c r="K493" s="135"/>
      <c r="L493" s="135"/>
    </row>
    <row r="494" spans="3:12">
      <c r="C494" s="135"/>
      <c r="E494" s="135"/>
      <c r="F494" s="135"/>
      <c r="G494" s="135"/>
      <c r="H494" s="135"/>
      <c r="I494" s="135"/>
      <c r="K494" s="135"/>
      <c r="L494" s="135"/>
    </row>
    <row r="495" spans="3:12">
      <c r="C495" s="135"/>
      <c r="E495" s="135"/>
      <c r="F495" s="135"/>
      <c r="G495" s="135"/>
      <c r="H495" s="135"/>
      <c r="I495" s="135"/>
      <c r="K495" s="135"/>
      <c r="L495" s="135"/>
    </row>
    <row r="496" spans="3:12">
      <c r="C496" s="135"/>
      <c r="E496" s="135"/>
      <c r="F496" s="135"/>
      <c r="G496" s="135"/>
      <c r="H496" s="135"/>
      <c r="I496" s="135"/>
      <c r="K496" s="135"/>
      <c r="L496" s="135"/>
    </row>
    <row r="497" spans="3:12">
      <c r="C497" s="135"/>
      <c r="E497" s="135"/>
      <c r="F497" s="135"/>
      <c r="G497" s="135"/>
      <c r="H497" s="135"/>
      <c r="I497" s="135"/>
      <c r="K497" s="135"/>
      <c r="L497" s="135"/>
    </row>
    <row r="498" spans="3:12">
      <c r="C498" s="135"/>
      <c r="E498" s="135"/>
      <c r="F498" s="135"/>
      <c r="G498" s="135"/>
      <c r="H498" s="135"/>
      <c r="I498" s="135"/>
      <c r="K498" s="135"/>
      <c r="L498" s="135"/>
    </row>
    <row r="499" spans="3:12">
      <c r="C499" s="135"/>
      <c r="E499" s="135"/>
      <c r="F499" s="135"/>
      <c r="G499" s="135"/>
      <c r="H499" s="135"/>
      <c r="I499" s="135"/>
      <c r="K499" s="135"/>
      <c r="L499" s="135"/>
    </row>
    <row r="500" spans="3:12">
      <c r="C500" s="135"/>
      <c r="E500" s="135"/>
      <c r="F500" s="135"/>
      <c r="G500" s="135"/>
      <c r="H500" s="135"/>
      <c r="I500" s="135"/>
      <c r="K500" s="135"/>
      <c r="L500" s="135"/>
    </row>
    <row r="501" spans="3:12">
      <c r="C501" s="135"/>
      <c r="E501" s="135"/>
      <c r="F501" s="135"/>
      <c r="G501" s="135"/>
      <c r="H501" s="135"/>
      <c r="I501" s="135"/>
      <c r="K501" s="135"/>
      <c r="L501" s="135"/>
    </row>
    <row r="502" spans="3:12">
      <c r="C502" s="135"/>
      <c r="E502" s="135"/>
      <c r="F502" s="135"/>
      <c r="G502" s="135"/>
      <c r="H502" s="135"/>
      <c r="I502" s="135"/>
      <c r="K502" s="135"/>
      <c r="L502" s="135"/>
    </row>
    <row r="503" spans="3:12">
      <c r="C503" s="135"/>
      <c r="E503" s="135"/>
      <c r="F503" s="135"/>
      <c r="G503" s="135"/>
      <c r="H503" s="135"/>
      <c r="I503" s="135"/>
      <c r="K503" s="135"/>
      <c r="L503" s="135"/>
    </row>
    <row r="504" spans="3:12">
      <c r="C504" s="135"/>
      <c r="E504" s="135"/>
      <c r="F504" s="135"/>
      <c r="G504" s="135"/>
      <c r="H504" s="135"/>
      <c r="I504" s="135"/>
      <c r="K504" s="135"/>
      <c r="L504" s="135"/>
    </row>
    <row r="505" spans="3:12">
      <c r="C505" s="135"/>
      <c r="E505" s="135"/>
      <c r="F505" s="135"/>
      <c r="G505" s="135"/>
      <c r="H505" s="135"/>
      <c r="I505" s="135"/>
      <c r="K505" s="135"/>
      <c r="L505" s="135"/>
    </row>
    <row r="506" spans="3:12">
      <c r="C506" s="135"/>
      <c r="E506" s="135"/>
      <c r="F506" s="135"/>
      <c r="G506" s="135"/>
      <c r="H506" s="135"/>
      <c r="I506" s="135"/>
      <c r="K506" s="135"/>
      <c r="L506" s="135"/>
    </row>
    <row r="507" spans="3:12">
      <c r="C507" s="135"/>
      <c r="E507" s="135"/>
      <c r="F507" s="135"/>
      <c r="G507" s="135"/>
      <c r="H507" s="135"/>
      <c r="I507" s="135"/>
      <c r="K507" s="135"/>
      <c r="L507" s="135"/>
    </row>
    <row r="508" spans="3:12">
      <c r="C508" s="135"/>
      <c r="E508" s="135"/>
      <c r="F508" s="135"/>
      <c r="G508" s="135"/>
      <c r="H508" s="135"/>
      <c r="I508" s="135"/>
      <c r="K508" s="135"/>
      <c r="L508" s="135"/>
    </row>
    <row r="509" spans="3:12">
      <c r="C509" s="135"/>
      <c r="E509" s="135"/>
      <c r="F509" s="135"/>
      <c r="G509" s="135"/>
      <c r="H509" s="135"/>
      <c r="I509" s="135"/>
      <c r="K509" s="135"/>
      <c r="L509" s="135"/>
    </row>
    <row r="510" spans="3:12">
      <c r="C510" s="135"/>
      <c r="E510" s="135"/>
      <c r="F510" s="135"/>
      <c r="G510" s="135"/>
      <c r="H510" s="135"/>
      <c r="I510" s="135"/>
      <c r="K510" s="135"/>
      <c r="L510" s="135"/>
    </row>
    <row r="511" spans="3:12">
      <c r="C511" s="135"/>
      <c r="E511" s="135"/>
      <c r="F511" s="135"/>
      <c r="G511" s="135"/>
      <c r="H511" s="135"/>
      <c r="I511" s="135"/>
      <c r="K511" s="135"/>
      <c r="L511" s="135"/>
    </row>
    <row r="512" spans="3:12">
      <c r="C512" s="135"/>
      <c r="E512" s="135"/>
      <c r="F512" s="135"/>
      <c r="G512" s="135"/>
      <c r="H512" s="135"/>
      <c r="I512" s="135"/>
      <c r="K512" s="135"/>
      <c r="L512" s="135"/>
    </row>
    <row r="513" spans="3:12">
      <c r="C513" s="135"/>
      <c r="E513" s="135"/>
      <c r="F513" s="135"/>
      <c r="G513" s="135"/>
      <c r="H513" s="135"/>
      <c r="I513" s="135"/>
      <c r="K513" s="135"/>
      <c r="L513" s="135"/>
    </row>
    <row r="514" spans="3:12">
      <c r="C514" s="135"/>
      <c r="E514" s="135"/>
      <c r="F514" s="135"/>
      <c r="G514" s="135"/>
      <c r="H514" s="135"/>
      <c r="I514" s="135"/>
      <c r="K514" s="135"/>
      <c r="L514" s="135"/>
    </row>
    <row r="515" spans="3:12">
      <c r="C515" s="135"/>
      <c r="E515" s="135"/>
      <c r="F515" s="135"/>
      <c r="G515" s="135"/>
      <c r="H515" s="135"/>
      <c r="I515" s="135"/>
      <c r="K515" s="135"/>
      <c r="L515" s="135"/>
    </row>
    <row r="516" spans="3:12">
      <c r="C516" s="135"/>
      <c r="E516" s="135"/>
      <c r="F516" s="135"/>
      <c r="G516" s="135"/>
      <c r="H516" s="135"/>
      <c r="I516" s="135"/>
      <c r="K516" s="135"/>
      <c r="L516" s="135"/>
    </row>
    <row r="517" spans="3:12">
      <c r="C517" s="135"/>
      <c r="E517" s="135"/>
      <c r="F517" s="135"/>
      <c r="G517" s="135"/>
      <c r="H517" s="135"/>
      <c r="I517" s="135"/>
      <c r="K517" s="135"/>
      <c r="L517" s="135"/>
    </row>
    <row r="518" spans="3:12">
      <c r="C518" s="135"/>
      <c r="E518" s="135"/>
      <c r="F518" s="135"/>
      <c r="G518" s="135"/>
      <c r="H518" s="135"/>
      <c r="I518" s="135"/>
      <c r="K518" s="135"/>
      <c r="L518" s="135"/>
    </row>
    <row r="519" spans="3:12">
      <c r="C519" s="135"/>
      <c r="E519" s="135"/>
      <c r="F519" s="135"/>
      <c r="G519" s="135"/>
      <c r="H519" s="135"/>
      <c r="I519" s="135"/>
      <c r="K519" s="135"/>
      <c r="L519" s="135"/>
    </row>
    <row r="520" spans="3:12">
      <c r="C520" s="135"/>
      <c r="E520" s="135"/>
      <c r="F520" s="135"/>
      <c r="G520" s="135"/>
      <c r="H520" s="135"/>
      <c r="I520" s="135"/>
      <c r="K520" s="135"/>
      <c r="L520" s="135"/>
    </row>
    <row r="521" spans="3:12">
      <c r="C521" s="135"/>
      <c r="E521" s="135"/>
      <c r="F521" s="135"/>
      <c r="G521" s="135"/>
      <c r="H521" s="135"/>
      <c r="I521" s="135"/>
      <c r="K521" s="135"/>
      <c r="L521" s="135"/>
    </row>
    <row r="522" spans="3:12">
      <c r="C522" s="135"/>
      <c r="E522" s="135"/>
      <c r="F522" s="135"/>
      <c r="G522" s="135"/>
      <c r="H522" s="135"/>
      <c r="I522" s="135"/>
      <c r="K522" s="135"/>
      <c r="L522" s="135"/>
    </row>
    <row r="523" spans="3:12">
      <c r="C523" s="135"/>
      <c r="E523" s="135"/>
      <c r="F523" s="135"/>
      <c r="G523" s="135"/>
      <c r="H523" s="135"/>
      <c r="I523" s="135"/>
      <c r="K523" s="135"/>
      <c r="L523" s="135"/>
    </row>
    <row r="524" spans="3:12">
      <c r="C524" s="135"/>
      <c r="E524" s="135"/>
      <c r="F524" s="135"/>
      <c r="G524" s="135"/>
      <c r="H524" s="135"/>
      <c r="I524" s="135"/>
      <c r="K524" s="135"/>
      <c r="L524" s="135"/>
    </row>
    <row r="525" spans="3:12">
      <c r="C525" s="135"/>
      <c r="E525" s="135"/>
      <c r="F525" s="135"/>
      <c r="G525" s="135"/>
      <c r="H525" s="135"/>
      <c r="I525" s="135"/>
      <c r="K525" s="135"/>
      <c r="L525" s="135"/>
    </row>
    <row r="526" spans="3:12">
      <c r="C526" s="135"/>
      <c r="E526" s="135"/>
      <c r="F526" s="135"/>
      <c r="G526" s="135"/>
      <c r="H526" s="135"/>
      <c r="I526" s="135"/>
      <c r="K526" s="135"/>
      <c r="L526" s="135"/>
    </row>
    <row r="527" spans="3:12">
      <c r="C527" s="135"/>
      <c r="E527" s="135"/>
      <c r="F527" s="135"/>
      <c r="G527" s="135"/>
      <c r="H527" s="135"/>
      <c r="I527" s="135"/>
      <c r="K527" s="135"/>
      <c r="L527" s="135"/>
    </row>
    <row r="528" spans="3:12">
      <c r="C528" s="135"/>
      <c r="E528" s="135"/>
      <c r="F528" s="135"/>
      <c r="G528" s="135"/>
      <c r="H528" s="135"/>
      <c r="I528" s="135"/>
      <c r="K528" s="135"/>
      <c r="L528" s="135"/>
    </row>
    <row r="529" spans="3:12">
      <c r="C529" s="135"/>
      <c r="E529" s="135"/>
      <c r="F529" s="135"/>
      <c r="G529" s="135"/>
      <c r="H529" s="135"/>
      <c r="I529" s="135"/>
      <c r="K529" s="135"/>
      <c r="L529" s="135"/>
    </row>
    <row r="530" spans="3:12">
      <c r="C530" s="135"/>
      <c r="E530" s="135"/>
      <c r="F530" s="135"/>
      <c r="G530" s="135"/>
      <c r="H530" s="135"/>
      <c r="I530" s="135"/>
      <c r="K530" s="135"/>
      <c r="L530" s="135"/>
    </row>
    <row r="531" spans="3:12">
      <c r="C531" s="135"/>
      <c r="E531" s="135"/>
      <c r="F531" s="135"/>
      <c r="G531" s="135"/>
      <c r="H531" s="135"/>
      <c r="I531" s="135"/>
      <c r="K531" s="135"/>
      <c r="L531" s="135"/>
    </row>
    <row r="532" spans="3:12">
      <c r="C532" s="135"/>
      <c r="E532" s="135"/>
      <c r="F532" s="135"/>
      <c r="G532" s="135"/>
      <c r="H532" s="135"/>
      <c r="I532" s="135"/>
      <c r="K532" s="135"/>
      <c r="L532" s="135"/>
    </row>
    <row r="533" spans="3:12">
      <c r="C533" s="135"/>
      <c r="E533" s="135"/>
      <c r="F533" s="135"/>
      <c r="G533" s="135"/>
      <c r="H533" s="135"/>
      <c r="I533" s="135"/>
      <c r="K533" s="135"/>
      <c r="L533" s="135"/>
    </row>
    <row r="534" spans="3:12">
      <c r="C534" s="135"/>
      <c r="E534" s="135"/>
      <c r="F534" s="135"/>
      <c r="G534" s="135"/>
      <c r="H534" s="135"/>
      <c r="I534" s="135"/>
      <c r="K534" s="135"/>
      <c r="L534" s="135"/>
    </row>
    <row r="535" spans="3:12">
      <c r="C535" s="135"/>
      <c r="E535" s="135"/>
      <c r="F535" s="135"/>
      <c r="G535" s="135"/>
      <c r="H535" s="135"/>
      <c r="I535" s="135"/>
      <c r="K535" s="135"/>
      <c r="L535" s="135"/>
    </row>
    <row r="536" spans="3:12">
      <c r="C536" s="135"/>
      <c r="E536" s="135"/>
      <c r="F536" s="135"/>
      <c r="G536" s="135"/>
      <c r="H536" s="135"/>
      <c r="I536" s="135"/>
      <c r="K536" s="135"/>
      <c r="L536" s="135"/>
    </row>
    <row r="537" spans="3:12">
      <c r="C537" s="135"/>
      <c r="E537" s="135"/>
      <c r="F537" s="135"/>
      <c r="G537" s="135"/>
      <c r="H537" s="135"/>
      <c r="I537" s="135"/>
      <c r="K537" s="135"/>
      <c r="L537" s="135"/>
    </row>
    <row r="538" spans="3:12">
      <c r="C538" s="135"/>
      <c r="E538" s="135"/>
      <c r="F538" s="135"/>
      <c r="G538" s="135"/>
      <c r="H538" s="135"/>
      <c r="I538" s="135"/>
      <c r="K538" s="135"/>
      <c r="L538" s="135"/>
    </row>
    <row r="539" spans="3:12">
      <c r="C539" s="135"/>
      <c r="E539" s="135"/>
      <c r="F539" s="135"/>
      <c r="G539" s="135"/>
      <c r="H539" s="135"/>
      <c r="I539" s="135"/>
      <c r="K539" s="135"/>
      <c r="L539" s="135"/>
    </row>
    <row r="540" spans="3:12">
      <c r="C540" s="135"/>
      <c r="E540" s="135"/>
      <c r="F540" s="135"/>
      <c r="G540" s="135"/>
      <c r="H540" s="135"/>
      <c r="I540" s="135"/>
      <c r="K540" s="135"/>
      <c r="L540" s="135"/>
    </row>
    <row r="541" spans="3:12">
      <c r="C541" s="135"/>
      <c r="E541" s="135"/>
      <c r="F541" s="135"/>
      <c r="G541" s="135"/>
      <c r="H541" s="135"/>
      <c r="I541" s="135"/>
      <c r="K541" s="135"/>
      <c r="L541" s="135"/>
    </row>
    <row r="542" spans="3:12">
      <c r="C542" s="135"/>
      <c r="E542" s="135"/>
      <c r="F542" s="135"/>
      <c r="G542" s="135"/>
      <c r="H542" s="135"/>
      <c r="I542" s="135"/>
      <c r="K542" s="135"/>
      <c r="L542" s="135"/>
    </row>
    <row r="543" spans="3:12">
      <c r="C543" s="135"/>
      <c r="E543" s="135"/>
      <c r="F543" s="135"/>
      <c r="G543" s="135"/>
      <c r="H543" s="135"/>
      <c r="I543" s="135"/>
      <c r="K543" s="135"/>
      <c r="L543" s="135"/>
    </row>
    <row r="544" spans="3:12">
      <c r="C544" s="135"/>
      <c r="E544" s="135"/>
      <c r="F544" s="135"/>
      <c r="G544" s="135"/>
      <c r="H544" s="135"/>
      <c r="I544" s="135"/>
      <c r="K544" s="135"/>
      <c r="L544" s="135"/>
    </row>
    <row r="545" spans="3:12">
      <c r="C545" s="135"/>
      <c r="E545" s="135"/>
      <c r="F545" s="135"/>
      <c r="G545" s="135"/>
      <c r="H545" s="135"/>
      <c r="I545" s="135"/>
      <c r="K545" s="135"/>
      <c r="L545" s="135"/>
    </row>
    <row r="546" spans="3:12">
      <c r="C546" s="135"/>
      <c r="E546" s="135"/>
      <c r="F546" s="135"/>
      <c r="G546" s="135"/>
      <c r="H546" s="135"/>
      <c r="I546" s="135"/>
      <c r="K546" s="135"/>
      <c r="L546" s="135"/>
    </row>
    <row r="547" spans="3:12">
      <c r="C547" s="135"/>
      <c r="E547" s="135"/>
      <c r="F547" s="135"/>
      <c r="G547" s="135"/>
      <c r="H547" s="135"/>
      <c r="I547" s="135"/>
      <c r="K547" s="135"/>
      <c r="L547" s="135"/>
    </row>
    <row r="548" spans="3:12">
      <c r="C548" s="135"/>
      <c r="E548" s="135"/>
      <c r="F548" s="135"/>
      <c r="G548" s="135"/>
      <c r="H548" s="135"/>
      <c r="I548" s="135"/>
      <c r="K548" s="135"/>
      <c r="L548" s="135"/>
    </row>
    <row r="549" spans="3:12">
      <c r="C549" s="135"/>
      <c r="E549" s="135"/>
      <c r="F549" s="135"/>
      <c r="G549" s="135"/>
      <c r="H549" s="135"/>
      <c r="I549" s="135"/>
      <c r="K549" s="135"/>
      <c r="L549" s="135"/>
    </row>
    <row r="550" spans="3:12">
      <c r="C550" s="135"/>
      <c r="E550" s="135"/>
      <c r="F550" s="135"/>
      <c r="G550" s="135"/>
      <c r="H550" s="135"/>
      <c r="I550" s="135"/>
      <c r="K550" s="135"/>
      <c r="L550" s="135"/>
    </row>
    <row r="551" spans="3:12">
      <c r="C551" s="135"/>
      <c r="E551" s="135"/>
      <c r="F551" s="135"/>
      <c r="G551" s="135"/>
      <c r="H551" s="135"/>
      <c r="I551" s="135"/>
      <c r="K551" s="135"/>
      <c r="L551" s="135"/>
    </row>
    <row r="552" spans="3:12">
      <c r="C552" s="135"/>
      <c r="E552" s="135"/>
      <c r="F552" s="135"/>
      <c r="G552" s="135"/>
      <c r="H552" s="135"/>
      <c r="I552" s="135"/>
      <c r="K552" s="135"/>
      <c r="L552" s="135"/>
    </row>
    <row r="553" spans="3:12">
      <c r="C553" s="135"/>
      <c r="E553" s="135"/>
      <c r="F553" s="135"/>
      <c r="G553" s="135"/>
      <c r="H553" s="135"/>
      <c r="I553" s="135"/>
      <c r="K553" s="135"/>
      <c r="L553" s="135"/>
    </row>
    <row r="554" spans="3:12">
      <c r="C554" s="135"/>
      <c r="E554" s="135"/>
      <c r="F554" s="135"/>
      <c r="G554" s="135"/>
      <c r="H554" s="135"/>
      <c r="I554" s="135"/>
      <c r="K554" s="135"/>
      <c r="L554" s="135"/>
    </row>
    <row r="555" spans="3:12">
      <c r="C555" s="135"/>
      <c r="E555" s="135"/>
      <c r="F555" s="135"/>
      <c r="G555" s="135"/>
      <c r="H555" s="135"/>
      <c r="I555" s="135"/>
      <c r="K555" s="135"/>
      <c r="L555" s="135"/>
    </row>
    <row r="556" spans="3:12">
      <c r="C556" s="135"/>
      <c r="E556" s="135"/>
      <c r="F556" s="135"/>
      <c r="G556" s="135"/>
      <c r="H556" s="135"/>
      <c r="I556" s="135"/>
      <c r="K556" s="135"/>
      <c r="L556" s="135"/>
    </row>
    <row r="557" spans="3:12">
      <c r="C557" s="135"/>
      <c r="E557" s="135"/>
      <c r="F557" s="135"/>
      <c r="G557" s="135"/>
      <c r="H557" s="135"/>
      <c r="I557" s="135"/>
      <c r="K557" s="135"/>
      <c r="L557" s="135"/>
    </row>
    <row r="558" spans="3:12">
      <c r="C558" s="135"/>
      <c r="E558" s="135"/>
      <c r="F558" s="135"/>
      <c r="G558" s="135"/>
      <c r="H558" s="135"/>
      <c r="I558" s="135"/>
      <c r="K558" s="135"/>
      <c r="L558" s="135"/>
    </row>
    <row r="559" spans="3:12">
      <c r="C559" s="135"/>
      <c r="E559" s="135"/>
      <c r="F559" s="135"/>
      <c r="G559" s="135"/>
      <c r="H559" s="135"/>
      <c r="I559" s="135"/>
      <c r="K559" s="135"/>
      <c r="L559" s="135"/>
    </row>
    <row r="560" spans="3:12">
      <c r="C560" s="135"/>
      <c r="E560" s="135"/>
      <c r="F560" s="135"/>
      <c r="G560" s="135"/>
      <c r="H560" s="135"/>
      <c r="I560" s="135"/>
      <c r="K560" s="135"/>
      <c r="L560" s="135"/>
    </row>
    <row r="561" spans="3:12">
      <c r="C561" s="135"/>
      <c r="E561" s="135"/>
      <c r="F561" s="135"/>
      <c r="G561" s="135"/>
      <c r="H561" s="135"/>
      <c r="I561" s="135"/>
      <c r="K561" s="135"/>
      <c r="L561" s="135"/>
    </row>
    <row r="562" spans="3:12">
      <c r="C562" s="135"/>
      <c r="E562" s="135"/>
      <c r="F562" s="135"/>
      <c r="G562" s="135"/>
      <c r="H562" s="135"/>
      <c r="I562" s="135"/>
      <c r="K562" s="135"/>
      <c r="L562" s="135"/>
    </row>
    <row r="563" spans="3:12">
      <c r="C563" s="135"/>
      <c r="E563" s="135"/>
      <c r="F563" s="135"/>
      <c r="G563" s="135"/>
      <c r="H563" s="135"/>
      <c r="I563" s="135"/>
      <c r="K563" s="135"/>
      <c r="L563" s="135"/>
    </row>
    <row r="564" spans="3:12">
      <c r="C564" s="135"/>
      <c r="E564" s="135"/>
      <c r="F564" s="135"/>
      <c r="G564" s="135"/>
      <c r="H564" s="135"/>
      <c r="I564" s="135"/>
      <c r="K564" s="135"/>
      <c r="L564" s="135"/>
    </row>
    <row r="565" spans="3:12">
      <c r="C565" s="135"/>
      <c r="E565" s="135"/>
      <c r="F565" s="135"/>
      <c r="G565" s="135"/>
      <c r="H565" s="135"/>
      <c r="I565" s="135"/>
      <c r="K565" s="135"/>
      <c r="L565" s="135"/>
    </row>
    <row r="566" spans="3:12">
      <c r="C566" s="135"/>
      <c r="E566" s="135"/>
      <c r="F566" s="135"/>
      <c r="G566" s="135"/>
      <c r="H566" s="135"/>
      <c r="I566" s="135"/>
      <c r="K566" s="135"/>
      <c r="L566" s="135"/>
    </row>
    <row r="567" spans="3:12">
      <c r="C567" s="135"/>
      <c r="E567" s="135"/>
      <c r="F567" s="135"/>
      <c r="G567" s="135"/>
      <c r="H567" s="135"/>
      <c r="I567" s="135"/>
      <c r="K567" s="135"/>
      <c r="L567" s="135"/>
    </row>
    <row r="568" spans="3:12">
      <c r="C568" s="135"/>
      <c r="E568" s="135"/>
      <c r="F568" s="135"/>
      <c r="G568" s="135"/>
      <c r="H568" s="135"/>
      <c r="I568" s="135"/>
      <c r="K568" s="135"/>
      <c r="L568" s="135"/>
    </row>
    <row r="569" spans="3:12">
      <c r="C569" s="135"/>
      <c r="E569" s="135"/>
      <c r="F569" s="135"/>
      <c r="G569" s="135"/>
      <c r="H569" s="135"/>
      <c r="I569" s="135"/>
      <c r="K569" s="135"/>
      <c r="L569" s="135"/>
    </row>
    <row r="570" spans="3:12">
      <c r="C570" s="135"/>
      <c r="E570" s="135"/>
      <c r="F570" s="135"/>
      <c r="G570" s="135"/>
      <c r="H570" s="135"/>
      <c r="I570" s="135"/>
      <c r="K570" s="135"/>
      <c r="L570" s="135"/>
    </row>
    <row r="571" spans="3:12">
      <c r="C571" s="135"/>
      <c r="E571" s="135"/>
      <c r="F571" s="135"/>
      <c r="G571" s="135"/>
      <c r="H571" s="135"/>
      <c r="I571" s="135"/>
      <c r="K571" s="135"/>
      <c r="L571" s="135"/>
    </row>
    <row r="572" spans="3:12">
      <c r="C572" s="135"/>
      <c r="E572" s="135"/>
      <c r="F572" s="135"/>
      <c r="G572" s="135"/>
      <c r="H572" s="135"/>
      <c r="I572" s="135"/>
      <c r="K572" s="135"/>
      <c r="L572" s="135"/>
    </row>
    <row r="573" spans="3:12">
      <c r="C573" s="135"/>
      <c r="E573" s="135"/>
      <c r="F573" s="135"/>
      <c r="G573" s="135"/>
      <c r="H573" s="135"/>
      <c r="I573" s="135"/>
      <c r="K573" s="135"/>
      <c r="L573" s="135"/>
    </row>
    <row r="574" spans="3:12">
      <c r="C574" s="135"/>
      <c r="E574" s="135"/>
      <c r="F574" s="135"/>
      <c r="G574" s="135"/>
      <c r="H574" s="135"/>
      <c r="I574" s="135"/>
      <c r="K574" s="135"/>
      <c r="L574" s="135"/>
    </row>
    <row r="575" spans="3:12">
      <c r="C575" s="135"/>
      <c r="E575" s="135"/>
      <c r="F575" s="135"/>
      <c r="G575" s="135"/>
      <c r="H575" s="135"/>
      <c r="I575" s="135"/>
      <c r="K575" s="135"/>
      <c r="L575" s="135"/>
    </row>
    <row r="576" spans="3:12">
      <c r="C576" s="135"/>
      <c r="E576" s="135"/>
      <c r="F576" s="135"/>
      <c r="G576" s="135"/>
      <c r="H576" s="135"/>
      <c r="I576" s="135"/>
      <c r="K576" s="135"/>
      <c r="L576" s="135"/>
    </row>
    <row r="577" spans="3:12">
      <c r="C577" s="135"/>
      <c r="E577" s="135"/>
      <c r="F577" s="135"/>
      <c r="G577" s="135"/>
      <c r="H577" s="135"/>
      <c r="I577" s="135"/>
      <c r="K577" s="135"/>
      <c r="L577" s="135"/>
    </row>
    <row r="578" spans="3:12">
      <c r="C578" s="135"/>
      <c r="E578" s="135"/>
      <c r="F578" s="135"/>
      <c r="G578" s="135"/>
      <c r="H578" s="135"/>
      <c r="I578" s="135"/>
      <c r="K578" s="135"/>
      <c r="L578" s="135"/>
    </row>
    <row r="579" spans="3:12">
      <c r="C579" s="135"/>
      <c r="E579" s="135"/>
      <c r="F579" s="135"/>
      <c r="G579" s="135"/>
      <c r="H579" s="135"/>
      <c r="I579" s="135"/>
      <c r="K579" s="135"/>
      <c r="L579" s="135"/>
    </row>
    <row r="580" spans="3:12">
      <c r="C580" s="135"/>
      <c r="E580" s="135"/>
      <c r="F580" s="135"/>
      <c r="G580" s="135"/>
      <c r="H580" s="135"/>
      <c r="I580" s="135"/>
      <c r="K580" s="135"/>
      <c r="L580" s="135"/>
    </row>
    <row r="581" spans="3:12">
      <c r="C581" s="135"/>
      <c r="E581" s="135"/>
      <c r="F581" s="135"/>
      <c r="G581" s="135"/>
      <c r="H581" s="135"/>
      <c r="I581" s="135"/>
      <c r="K581" s="135"/>
      <c r="L581" s="135"/>
    </row>
    <row r="582" spans="3:12">
      <c r="C582" s="135"/>
      <c r="E582" s="135"/>
      <c r="F582" s="135"/>
      <c r="G582" s="135"/>
      <c r="H582" s="135"/>
      <c r="I582" s="135"/>
      <c r="K582" s="135"/>
      <c r="L582" s="135"/>
    </row>
    <row r="583" spans="3:12">
      <c r="C583" s="135"/>
      <c r="E583" s="135"/>
      <c r="F583" s="135"/>
      <c r="G583" s="135"/>
      <c r="H583" s="135"/>
      <c r="I583" s="135"/>
      <c r="K583" s="135"/>
      <c r="L583" s="135"/>
    </row>
    <row r="584" spans="3:12">
      <c r="C584" s="135"/>
      <c r="E584" s="135"/>
      <c r="F584" s="135"/>
      <c r="G584" s="135"/>
      <c r="H584" s="135"/>
      <c r="I584" s="135"/>
      <c r="K584" s="135"/>
      <c r="L584" s="135"/>
    </row>
    <row r="585" spans="3:12">
      <c r="C585" s="135"/>
      <c r="E585" s="135"/>
      <c r="F585" s="135"/>
      <c r="G585" s="135"/>
      <c r="H585" s="135"/>
      <c r="I585" s="135"/>
      <c r="K585" s="135"/>
      <c r="L585" s="135"/>
    </row>
    <row r="586" spans="3:12">
      <c r="C586" s="135"/>
      <c r="E586" s="135"/>
      <c r="F586" s="135"/>
      <c r="G586" s="135"/>
      <c r="H586" s="135"/>
      <c r="I586" s="135"/>
      <c r="K586" s="135"/>
      <c r="L586" s="135"/>
    </row>
    <row r="587" spans="3:12">
      <c r="C587" s="135"/>
      <c r="E587" s="135"/>
      <c r="F587" s="135"/>
      <c r="G587" s="135"/>
      <c r="H587" s="135"/>
      <c r="I587" s="135"/>
      <c r="K587" s="135"/>
      <c r="L587" s="135"/>
    </row>
    <row r="588" spans="3:12">
      <c r="C588" s="135"/>
      <c r="E588" s="135"/>
      <c r="F588" s="135"/>
      <c r="G588" s="135"/>
      <c r="H588" s="135"/>
      <c r="I588" s="135"/>
      <c r="K588" s="135"/>
      <c r="L588" s="135"/>
    </row>
    <row r="589" spans="3:12">
      <c r="C589" s="135"/>
      <c r="E589" s="135"/>
      <c r="F589" s="135"/>
      <c r="G589" s="135"/>
      <c r="H589" s="135"/>
      <c r="I589" s="135"/>
      <c r="K589" s="135"/>
      <c r="L589" s="135"/>
    </row>
    <row r="590" spans="3:12">
      <c r="C590" s="135"/>
      <c r="E590" s="135"/>
      <c r="F590" s="135"/>
      <c r="G590" s="135"/>
      <c r="H590" s="135"/>
      <c r="I590" s="135"/>
      <c r="K590" s="135"/>
      <c r="L590" s="135"/>
    </row>
    <row r="591" spans="3:12">
      <c r="C591" s="135"/>
      <c r="E591" s="135"/>
      <c r="F591" s="135"/>
      <c r="G591" s="135"/>
      <c r="H591" s="135"/>
      <c r="I591" s="135"/>
      <c r="K591" s="135"/>
      <c r="L591" s="135"/>
    </row>
    <row r="592" spans="3:12">
      <c r="C592" s="135"/>
      <c r="E592" s="135"/>
      <c r="F592" s="135"/>
      <c r="G592" s="135"/>
      <c r="H592" s="135"/>
      <c r="I592" s="135"/>
      <c r="K592" s="135"/>
      <c r="L592" s="135"/>
    </row>
    <row r="593" spans="3:12">
      <c r="C593" s="135"/>
      <c r="E593" s="135"/>
      <c r="F593" s="135"/>
      <c r="G593" s="135"/>
      <c r="H593" s="135"/>
      <c r="I593" s="135"/>
      <c r="K593" s="135"/>
      <c r="L593" s="135"/>
    </row>
    <row r="594" spans="3:12">
      <c r="C594" s="135"/>
      <c r="E594" s="135"/>
      <c r="F594" s="135"/>
      <c r="G594" s="135"/>
      <c r="H594" s="135"/>
      <c r="I594" s="135"/>
      <c r="K594" s="135"/>
      <c r="L594" s="135"/>
    </row>
    <row r="595" spans="3:12">
      <c r="C595" s="135"/>
      <c r="E595" s="135"/>
      <c r="F595" s="135"/>
      <c r="G595" s="135"/>
      <c r="H595" s="135"/>
      <c r="I595" s="135"/>
      <c r="K595" s="135"/>
      <c r="L595" s="135"/>
    </row>
    <row r="596" spans="3:12">
      <c r="C596" s="135"/>
      <c r="E596" s="135"/>
      <c r="F596" s="135"/>
      <c r="G596" s="135"/>
      <c r="H596" s="135"/>
      <c r="I596" s="135"/>
      <c r="K596" s="135"/>
      <c r="L596" s="135"/>
    </row>
    <row r="597" spans="3:12">
      <c r="C597" s="135"/>
      <c r="E597" s="135"/>
      <c r="F597" s="135"/>
      <c r="G597" s="135"/>
      <c r="H597" s="135"/>
      <c r="I597" s="135"/>
      <c r="K597" s="135"/>
      <c r="L597" s="135"/>
    </row>
    <row r="598" spans="3:12">
      <c r="C598" s="135"/>
      <c r="E598" s="135"/>
      <c r="F598" s="135"/>
      <c r="G598" s="135"/>
      <c r="H598" s="135"/>
      <c r="I598" s="135"/>
      <c r="K598" s="135"/>
      <c r="L598" s="135"/>
    </row>
    <row r="599" spans="3:12">
      <c r="C599" s="135"/>
      <c r="E599" s="135"/>
      <c r="F599" s="135"/>
      <c r="G599" s="135"/>
      <c r="H599" s="135"/>
      <c r="I599" s="135"/>
      <c r="K599" s="135"/>
      <c r="L599" s="135"/>
    </row>
    <row r="600" spans="3:12">
      <c r="C600" s="135"/>
      <c r="E600" s="135"/>
      <c r="F600" s="135"/>
      <c r="G600" s="135"/>
      <c r="H600" s="135"/>
      <c r="I600" s="135"/>
      <c r="K600" s="135"/>
      <c r="L600" s="135"/>
    </row>
    <row r="601" spans="3:12">
      <c r="C601" s="135"/>
      <c r="E601" s="135"/>
      <c r="F601" s="135"/>
      <c r="G601" s="135"/>
      <c r="H601" s="135"/>
      <c r="I601" s="135"/>
      <c r="K601" s="135"/>
      <c r="L601" s="135"/>
    </row>
    <row r="602" spans="3:12">
      <c r="C602" s="135"/>
      <c r="E602" s="135"/>
      <c r="F602" s="135"/>
      <c r="G602" s="135"/>
      <c r="H602" s="135"/>
      <c r="I602" s="135"/>
      <c r="K602" s="135"/>
      <c r="L602" s="135"/>
    </row>
    <row r="603" spans="3:12">
      <c r="C603" s="135"/>
      <c r="E603" s="135"/>
      <c r="F603" s="135"/>
      <c r="G603" s="135"/>
      <c r="H603" s="135"/>
      <c r="I603" s="135"/>
      <c r="K603" s="135"/>
      <c r="L603" s="135"/>
    </row>
    <row r="604" spans="3:12">
      <c r="C604" s="135"/>
      <c r="E604" s="135"/>
      <c r="F604" s="135"/>
      <c r="G604" s="135"/>
      <c r="H604" s="135"/>
      <c r="I604" s="135"/>
      <c r="K604" s="135"/>
      <c r="L604" s="135"/>
    </row>
    <row r="605" spans="3:12">
      <c r="C605" s="135"/>
      <c r="E605" s="135"/>
      <c r="F605" s="135"/>
      <c r="G605" s="135"/>
      <c r="H605" s="135"/>
      <c r="I605" s="135"/>
      <c r="K605" s="135"/>
      <c r="L605" s="135"/>
    </row>
    <row r="606" spans="3:12">
      <c r="C606" s="135"/>
      <c r="E606" s="135"/>
      <c r="F606" s="135"/>
      <c r="G606" s="135"/>
      <c r="H606" s="135"/>
      <c r="I606" s="135"/>
      <c r="K606" s="135"/>
      <c r="L606" s="135"/>
    </row>
    <row r="607" spans="3:12">
      <c r="C607" s="135"/>
      <c r="E607" s="135"/>
      <c r="F607" s="135"/>
      <c r="G607" s="135"/>
      <c r="H607" s="135"/>
      <c r="I607" s="135"/>
      <c r="K607" s="135"/>
      <c r="L607" s="135"/>
    </row>
    <row r="608" spans="3:12">
      <c r="C608" s="135"/>
      <c r="E608" s="135"/>
      <c r="F608" s="135"/>
      <c r="G608" s="135"/>
      <c r="H608" s="135"/>
      <c r="I608" s="135"/>
      <c r="K608" s="135"/>
      <c r="L608" s="135"/>
    </row>
    <row r="609" spans="3:12">
      <c r="C609" s="135"/>
      <c r="E609" s="135"/>
      <c r="F609" s="135"/>
      <c r="G609" s="135"/>
      <c r="H609" s="135"/>
      <c r="I609" s="135"/>
      <c r="K609" s="135"/>
      <c r="L609" s="135"/>
    </row>
    <row r="610" spans="3:12">
      <c r="C610" s="135"/>
      <c r="E610" s="135"/>
      <c r="F610" s="135"/>
      <c r="G610" s="135"/>
      <c r="H610" s="135"/>
      <c r="I610" s="135"/>
      <c r="K610" s="135"/>
      <c r="L610" s="135"/>
    </row>
    <row r="611" spans="3:12">
      <c r="C611" s="135"/>
      <c r="E611" s="135"/>
      <c r="F611" s="135"/>
      <c r="G611" s="135"/>
      <c r="H611" s="135"/>
      <c r="I611" s="135"/>
      <c r="K611" s="135"/>
      <c r="L611" s="135"/>
    </row>
    <row r="612" spans="3:12">
      <c r="C612" s="135"/>
      <c r="E612" s="135"/>
      <c r="F612" s="135"/>
      <c r="G612" s="135"/>
      <c r="H612" s="135"/>
      <c r="I612" s="135"/>
      <c r="K612" s="135"/>
      <c r="L612" s="135"/>
    </row>
    <row r="613" spans="3:12">
      <c r="C613" s="135"/>
      <c r="E613" s="135"/>
      <c r="F613" s="135"/>
      <c r="G613" s="135"/>
      <c r="H613" s="135"/>
      <c r="I613" s="135"/>
      <c r="K613" s="135"/>
      <c r="L613" s="135"/>
    </row>
    <row r="614" spans="3:12">
      <c r="C614" s="135"/>
      <c r="E614" s="135"/>
      <c r="F614" s="135"/>
      <c r="G614" s="135"/>
      <c r="H614" s="135"/>
      <c r="I614" s="135"/>
      <c r="K614" s="135"/>
      <c r="L614" s="135"/>
    </row>
    <row r="615" spans="3:12">
      <c r="C615" s="135"/>
      <c r="E615" s="135"/>
      <c r="F615" s="135"/>
      <c r="G615" s="135"/>
      <c r="H615" s="135"/>
      <c r="I615" s="135"/>
      <c r="K615" s="135"/>
      <c r="L615" s="135"/>
    </row>
    <row r="616" spans="3:12">
      <c r="C616" s="135"/>
      <c r="E616" s="135"/>
      <c r="F616" s="135"/>
      <c r="G616" s="135"/>
      <c r="H616" s="135"/>
      <c r="I616" s="135"/>
      <c r="K616" s="135"/>
      <c r="L616" s="135"/>
    </row>
    <row r="617" spans="3:12">
      <c r="C617" s="135"/>
      <c r="E617" s="135"/>
      <c r="F617" s="135"/>
      <c r="G617" s="135"/>
      <c r="H617" s="135"/>
      <c r="I617" s="135"/>
      <c r="K617" s="135"/>
      <c r="L617" s="135"/>
    </row>
    <row r="618" spans="3:12">
      <c r="C618" s="135"/>
      <c r="E618" s="135"/>
      <c r="F618" s="135"/>
      <c r="G618" s="135"/>
      <c r="H618" s="135"/>
      <c r="I618" s="135"/>
      <c r="K618" s="135"/>
      <c r="L618" s="135"/>
    </row>
    <row r="619" spans="3:12">
      <c r="C619" s="135"/>
      <c r="E619" s="135"/>
      <c r="F619" s="135"/>
      <c r="G619" s="135"/>
      <c r="H619" s="135"/>
      <c r="I619" s="135"/>
      <c r="K619" s="135"/>
      <c r="L619" s="135"/>
    </row>
    <row r="620" spans="3:12">
      <c r="C620" s="135"/>
      <c r="E620" s="135"/>
      <c r="F620" s="135"/>
      <c r="G620" s="135"/>
      <c r="H620" s="135"/>
      <c r="I620" s="135"/>
      <c r="K620" s="135"/>
      <c r="L620" s="135"/>
    </row>
    <row r="621" spans="3:12">
      <c r="C621" s="135"/>
      <c r="E621" s="135"/>
      <c r="F621" s="135"/>
      <c r="G621" s="135"/>
      <c r="H621" s="135"/>
      <c r="I621" s="135"/>
      <c r="K621" s="135"/>
      <c r="L621" s="135"/>
    </row>
    <row r="622" spans="3:12">
      <c r="C622" s="135"/>
      <c r="E622" s="135"/>
      <c r="F622" s="135"/>
      <c r="G622" s="135"/>
      <c r="H622" s="135"/>
      <c r="I622" s="135"/>
      <c r="K622" s="135"/>
      <c r="L622" s="135"/>
    </row>
    <row r="623" spans="3:12">
      <c r="C623" s="135"/>
      <c r="E623" s="135"/>
      <c r="F623" s="135"/>
      <c r="G623" s="135"/>
      <c r="H623" s="135"/>
      <c r="I623" s="135"/>
      <c r="K623" s="135"/>
      <c r="L623" s="135"/>
    </row>
    <row r="624" spans="3:12">
      <c r="C624" s="135"/>
      <c r="E624" s="135"/>
      <c r="F624" s="135"/>
      <c r="G624" s="135"/>
      <c r="H624" s="135"/>
      <c r="I624" s="135"/>
      <c r="K624" s="135"/>
      <c r="L624" s="135"/>
    </row>
    <row r="625" spans="3:12">
      <c r="C625" s="135"/>
      <c r="E625" s="135"/>
      <c r="F625" s="135"/>
      <c r="G625" s="135"/>
      <c r="H625" s="135"/>
      <c r="I625" s="135"/>
      <c r="K625" s="135"/>
      <c r="L625" s="135"/>
    </row>
    <row r="626" spans="3:12">
      <c r="C626" s="135"/>
      <c r="E626" s="135"/>
      <c r="F626" s="135"/>
      <c r="G626" s="135"/>
      <c r="H626" s="135"/>
      <c r="I626" s="135"/>
      <c r="K626" s="135"/>
      <c r="L626" s="135"/>
    </row>
    <row r="627" spans="3:12">
      <c r="C627" s="135"/>
      <c r="E627" s="135"/>
      <c r="F627" s="135"/>
      <c r="G627" s="135"/>
      <c r="H627" s="135"/>
      <c r="I627" s="135"/>
      <c r="K627" s="135"/>
      <c r="L627" s="135"/>
    </row>
    <row r="628" spans="3:12">
      <c r="C628" s="135"/>
      <c r="E628" s="135"/>
      <c r="F628" s="135"/>
      <c r="G628" s="135"/>
      <c r="H628" s="135"/>
      <c r="I628" s="135"/>
      <c r="K628" s="135"/>
      <c r="L628" s="135"/>
    </row>
    <row r="629" spans="3:12">
      <c r="C629" s="135"/>
      <c r="E629" s="135"/>
      <c r="F629" s="135"/>
      <c r="G629" s="135"/>
      <c r="H629" s="135"/>
      <c r="I629" s="135"/>
      <c r="K629" s="135"/>
      <c r="L629" s="135"/>
    </row>
    <row r="630" spans="3:12">
      <c r="C630" s="135"/>
      <c r="E630" s="135"/>
      <c r="F630" s="135"/>
      <c r="G630" s="135"/>
      <c r="H630" s="135"/>
      <c r="I630" s="135"/>
      <c r="K630" s="135"/>
      <c r="L630" s="135"/>
    </row>
    <row r="631" spans="3:12">
      <c r="C631" s="135"/>
      <c r="E631" s="135"/>
      <c r="F631" s="135"/>
      <c r="G631" s="135"/>
      <c r="H631" s="135"/>
      <c r="I631" s="135"/>
      <c r="K631" s="135"/>
      <c r="L631" s="135"/>
    </row>
    <row r="632" spans="3:12">
      <c r="C632" s="135"/>
      <c r="E632" s="135"/>
      <c r="F632" s="135"/>
      <c r="G632" s="135"/>
      <c r="H632" s="135"/>
      <c r="I632" s="135"/>
      <c r="K632" s="135"/>
      <c r="L632" s="135"/>
    </row>
    <row r="633" spans="3:12">
      <c r="C633" s="135"/>
      <c r="E633" s="135"/>
      <c r="F633" s="135"/>
      <c r="G633" s="135"/>
      <c r="H633" s="135"/>
      <c r="I633" s="135"/>
      <c r="K633" s="135"/>
      <c r="L633" s="135"/>
    </row>
    <row r="634" spans="3:12">
      <c r="C634" s="135"/>
      <c r="E634" s="135"/>
      <c r="F634" s="135"/>
      <c r="G634" s="135"/>
      <c r="H634" s="135"/>
      <c r="I634" s="135"/>
      <c r="K634" s="135"/>
      <c r="L634" s="135"/>
    </row>
    <row r="635" spans="3:12">
      <c r="C635" s="135"/>
      <c r="E635" s="135"/>
      <c r="F635" s="135"/>
      <c r="G635" s="135"/>
      <c r="H635" s="135"/>
      <c r="I635" s="135"/>
      <c r="K635" s="135"/>
      <c r="L635" s="135"/>
    </row>
    <row r="636" spans="3:12">
      <c r="C636" s="135"/>
      <c r="E636" s="135"/>
      <c r="F636" s="135"/>
      <c r="G636" s="135"/>
      <c r="H636" s="135"/>
      <c r="I636" s="135"/>
      <c r="K636" s="135"/>
      <c r="L636" s="135"/>
    </row>
    <row r="637" spans="3:12">
      <c r="C637" s="135"/>
      <c r="E637" s="135"/>
      <c r="F637" s="135"/>
      <c r="G637" s="135"/>
      <c r="H637" s="135"/>
      <c r="I637" s="135"/>
      <c r="K637" s="135"/>
      <c r="L637" s="135"/>
    </row>
    <row r="638" spans="3:12">
      <c r="C638" s="135"/>
      <c r="E638" s="135"/>
      <c r="F638" s="135"/>
      <c r="G638" s="135"/>
      <c r="H638" s="135"/>
      <c r="I638" s="135"/>
      <c r="K638" s="135"/>
      <c r="L638" s="135"/>
    </row>
    <row r="639" spans="3:12">
      <c r="C639" s="135"/>
      <c r="E639" s="135"/>
      <c r="F639" s="135"/>
      <c r="G639" s="135"/>
      <c r="H639" s="135"/>
      <c r="I639" s="135"/>
      <c r="K639" s="135"/>
      <c r="L639" s="135"/>
    </row>
    <row r="640" spans="3:12">
      <c r="C640" s="135"/>
      <c r="E640" s="135"/>
      <c r="F640" s="135"/>
      <c r="G640" s="135"/>
      <c r="H640" s="135"/>
      <c r="I640" s="135"/>
      <c r="K640" s="135"/>
      <c r="L640" s="135"/>
    </row>
    <row r="641" spans="3:12">
      <c r="C641" s="135"/>
      <c r="E641" s="135"/>
      <c r="F641" s="135"/>
      <c r="G641" s="135"/>
      <c r="H641" s="135"/>
      <c r="I641" s="135"/>
      <c r="K641" s="135"/>
      <c r="L641" s="135"/>
    </row>
    <row r="642" spans="3:12">
      <c r="C642" s="135"/>
      <c r="E642" s="135"/>
      <c r="F642" s="135"/>
      <c r="G642" s="135"/>
      <c r="H642" s="135"/>
      <c r="I642" s="135"/>
      <c r="K642" s="135"/>
      <c r="L642" s="135"/>
    </row>
    <row r="643" spans="3:12">
      <c r="C643" s="135"/>
      <c r="E643" s="135"/>
      <c r="F643" s="135"/>
      <c r="G643" s="135"/>
      <c r="H643" s="135"/>
      <c r="I643" s="135"/>
      <c r="K643" s="135"/>
      <c r="L643" s="135"/>
    </row>
    <row r="644" spans="3:12">
      <c r="C644" s="135"/>
      <c r="E644" s="135"/>
      <c r="F644" s="135"/>
      <c r="G644" s="135"/>
      <c r="H644" s="135"/>
      <c r="I644" s="135"/>
      <c r="K644" s="135"/>
      <c r="L644" s="135"/>
    </row>
    <row r="645" spans="3:12">
      <c r="C645" s="135"/>
      <c r="E645" s="135"/>
      <c r="F645" s="135"/>
      <c r="G645" s="135"/>
      <c r="H645" s="135"/>
      <c r="I645" s="135"/>
      <c r="K645" s="135"/>
      <c r="L645" s="135"/>
    </row>
    <row r="646" spans="3:12">
      <c r="C646" s="135"/>
      <c r="E646" s="135"/>
      <c r="F646" s="135"/>
      <c r="G646" s="135"/>
      <c r="H646" s="135"/>
      <c r="I646" s="135"/>
      <c r="K646" s="135"/>
      <c r="L646" s="135"/>
    </row>
    <row r="647" spans="3:12">
      <c r="C647" s="135"/>
      <c r="E647" s="135"/>
      <c r="F647" s="135"/>
      <c r="G647" s="135"/>
      <c r="H647" s="135"/>
      <c r="I647" s="135"/>
      <c r="K647" s="135"/>
      <c r="L647" s="135"/>
    </row>
    <row r="648" spans="3:12">
      <c r="C648" s="135"/>
      <c r="E648" s="135"/>
      <c r="F648" s="135"/>
      <c r="G648" s="135"/>
      <c r="H648" s="135"/>
      <c r="I648" s="135"/>
      <c r="K648" s="135"/>
      <c r="L648" s="135"/>
    </row>
    <row r="649" spans="3:12">
      <c r="C649" s="135"/>
      <c r="E649" s="135"/>
      <c r="F649" s="135"/>
      <c r="G649" s="135"/>
      <c r="H649" s="135"/>
      <c r="I649" s="135"/>
      <c r="K649" s="135"/>
      <c r="L649" s="135"/>
    </row>
    <row r="650" spans="3:12">
      <c r="C650" s="135"/>
      <c r="E650" s="135"/>
      <c r="F650" s="135"/>
      <c r="G650" s="135"/>
      <c r="H650" s="135"/>
      <c r="I650" s="135"/>
      <c r="K650" s="135"/>
      <c r="L650" s="135"/>
    </row>
    <row r="651" spans="3:12">
      <c r="C651" s="135"/>
      <c r="E651" s="135"/>
      <c r="F651" s="135"/>
      <c r="G651" s="135"/>
      <c r="H651" s="135"/>
      <c r="I651" s="135"/>
      <c r="K651" s="135"/>
      <c r="L651" s="135"/>
    </row>
    <row r="652" spans="3:12">
      <c r="C652" s="135"/>
      <c r="E652" s="135"/>
      <c r="F652" s="135"/>
      <c r="G652" s="135"/>
      <c r="H652" s="135"/>
      <c r="I652" s="135"/>
      <c r="K652" s="135"/>
      <c r="L652" s="135"/>
    </row>
    <row r="653" spans="3:12">
      <c r="C653" s="135"/>
      <c r="E653" s="135"/>
      <c r="F653" s="135"/>
      <c r="G653" s="135"/>
      <c r="H653" s="135"/>
      <c r="I653" s="135"/>
      <c r="K653" s="135"/>
      <c r="L653" s="135"/>
    </row>
    <row r="654" spans="3:12">
      <c r="C654" s="135"/>
      <c r="E654" s="135"/>
      <c r="F654" s="135"/>
      <c r="G654" s="135"/>
      <c r="H654" s="135"/>
      <c r="I654" s="135"/>
      <c r="K654" s="135"/>
      <c r="L654" s="135"/>
    </row>
    <row r="655" spans="3:12">
      <c r="C655" s="135"/>
      <c r="E655" s="135"/>
      <c r="F655" s="135"/>
      <c r="G655" s="135"/>
      <c r="H655" s="135"/>
      <c r="I655" s="135"/>
      <c r="K655" s="135"/>
      <c r="L655" s="135"/>
    </row>
    <row r="656" spans="3:12">
      <c r="C656" s="135"/>
      <c r="E656" s="135"/>
      <c r="F656" s="135"/>
      <c r="G656" s="135"/>
      <c r="H656" s="135"/>
      <c r="I656" s="135"/>
      <c r="K656" s="135"/>
      <c r="L656" s="135"/>
    </row>
    <row r="657" spans="3:12">
      <c r="C657" s="135"/>
      <c r="E657" s="135"/>
      <c r="F657" s="135"/>
      <c r="G657" s="135"/>
      <c r="H657" s="135"/>
      <c r="I657" s="135"/>
      <c r="K657" s="135"/>
      <c r="L657" s="135"/>
    </row>
    <row r="658" spans="3:12">
      <c r="C658" s="135"/>
      <c r="E658" s="135"/>
      <c r="F658" s="135"/>
      <c r="G658" s="135"/>
      <c r="H658" s="135"/>
      <c r="I658" s="135"/>
      <c r="K658" s="135"/>
      <c r="L658" s="135"/>
    </row>
    <row r="659" spans="3:12">
      <c r="C659" s="135"/>
      <c r="E659" s="135"/>
      <c r="F659" s="135"/>
      <c r="G659" s="135"/>
      <c r="H659" s="135"/>
      <c r="I659" s="135"/>
      <c r="K659" s="135"/>
      <c r="L659" s="135"/>
    </row>
    <row r="660" spans="3:12">
      <c r="C660" s="135"/>
      <c r="E660" s="135"/>
      <c r="F660" s="135"/>
      <c r="G660" s="135"/>
      <c r="H660" s="135"/>
      <c r="I660" s="135"/>
      <c r="K660" s="135"/>
      <c r="L660" s="135"/>
    </row>
    <row r="661" spans="3:12">
      <c r="C661" s="135"/>
      <c r="E661" s="135"/>
      <c r="F661" s="135"/>
      <c r="G661" s="135"/>
      <c r="H661" s="135"/>
      <c r="I661" s="135"/>
      <c r="K661" s="135"/>
      <c r="L661" s="135"/>
    </row>
    <row r="662" spans="3:12">
      <c r="C662" s="135"/>
      <c r="E662" s="135"/>
      <c r="F662" s="135"/>
      <c r="G662" s="135"/>
      <c r="H662" s="135"/>
      <c r="I662" s="135"/>
      <c r="K662" s="135"/>
      <c r="L662" s="135"/>
    </row>
    <row r="663" spans="3:12">
      <c r="C663" s="135"/>
      <c r="E663" s="135"/>
      <c r="F663" s="135"/>
      <c r="G663" s="135"/>
      <c r="H663" s="135"/>
      <c r="I663" s="135"/>
      <c r="K663" s="135"/>
      <c r="L663" s="135"/>
    </row>
    <row r="664" spans="3:12">
      <c r="C664" s="135"/>
      <c r="E664" s="135"/>
      <c r="F664" s="135"/>
      <c r="G664" s="135"/>
      <c r="H664" s="135"/>
      <c r="I664" s="135"/>
      <c r="K664" s="135"/>
      <c r="L664" s="135"/>
    </row>
    <row r="665" spans="3:12">
      <c r="C665" s="135"/>
      <c r="E665" s="135"/>
      <c r="F665" s="135"/>
      <c r="G665" s="135"/>
      <c r="H665" s="135"/>
      <c r="I665" s="135"/>
      <c r="K665" s="135"/>
      <c r="L665" s="135"/>
    </row>
    <row r="666" spans="3:12">
      <c r="C666" s="135"/>
      <c r="E666" s="135"/>
      <c r="F666" s="135"/>
      <c r="G666" s="135"/>
      <c r="H666" s="135"/>
      <c r="I666" s="135"/>
      <c r="K666" s="135"/>
      <c r="L666" s="135"/>
    </row>
    <row r="667" spans="3:12">
      <c r="C667" s="135"/>
      <c r="E667" s="135"/>
      <c r="F667" s="135"/>
      <c r="G667" s="135"/>
      <c r="H667" s="135"/>
      <c r="I667" s="135"/>
      <c r="K667" s="135"/>
      <c r="L667" s="135"/>
    </row>
    <row r="668" spans="3:12">
      <c r="C668" s="135"/>
      <c r="E668" s="135"/>
      <c r="F668" s="135"/>
      <c r="G668" s="135"/>
      <c r="H668" s="135"/>
      <c r="I668" s="135"/>
      <c r="K668" s="135"/>
      <c r="L668" s="135"/>
    </row>
    <row r="669" spans="3:12">
      <c r="C669" s="135"/>
      <c r="E669" s="135"/>
      <c r="F669" s="135"/>
      <c r="G669" s="135"/>
      <c r="H669" s="135"/>
      <c r="I669" s="135"/>
      <c r="K669" s="135"/>
      <c r="L669" s="135"/>
    </row>
    <row r="670" spans="3:12">
      <c r="C670" s="135"/>
      <c r="E670" s="135"/>
      <c r="F670" s="135"/>
      <c r="G670" s="135"/>
      <c r="H670" s="135"/>
      <c r="I670" s="135"/>
      <c r="K670" s="135"/>
      <c r="L670" s="135"/>
    </row>
    <row r="671" spans="3:12">
      <c r="C671" s="135"/>
      <c r="E671" s="135"/>
      <c r="F671" s="135"/>
      <c r="G671" s="135"/>
      <c r="H671" s="135"/>
      <c r="I671" s="135"/>
      <c r="K671" s="135"/>
      <c r="L671" s="135"/>
    </row>
    <row r="672" spans="3:12">
      <c r="C672" s="135"/>
      <c r="E672" s="135"/>
      <c r="F672" s="135"/>
      <c r="G672" s="135"/>
      <c r="H672" s="135"/>
      <c r="I672" s="135"/>
      <c r="K672" s="135"/>
      <c r="L672" s="135"/>
    </row>
    <row r="673" spans="3:12">
      <c r="C673" s="135"/>
      <c r="E673" s="135"/>
      <c r="F673" s="135"/>
      <c r="G673" s="135"/>
      <c r="H673" s="135"/>
      <c r="I673" s="135"/>
      <c r="K673" s="135"/>
      <c r="L673" s="135"/>
    </row>
    <row r="674" spans="3:12">
      <c r="C674" s="135"/>
      <c r="E674" s="135"/>
      <c r="F674" s="135"/>
      <c r="G674" s="135"/>
      <c r="H674" s="135"/>
      <c r="I674" s="135"/>
      <c r="K674" s="135"/>
      <c r="L674" s="135"/>
    </row>
    <row r="675" spans="3:12">
      <c r="C675" s="135"/>
      <c r="E675" s="135"/>
      <c r="F675" s="135"/>
      <c r="G675" s="135"/>
      <c r="H675" s="135"/>
      <c r="I675" s="135"/>
      <c r="K675" s="135"/>
      <c r="L675" s="135"/>
    </row>
    <row r="676" spans="3:12">
      <c r="C676" s="135"/>
      <c r="E676" s="135"/>
      <c r="F676" s="135"/>
      <c r="G676" s="135"/>
      <c r="H676" s="135"/>
      <c r="I676" s="135"/>
      <c r="K676" s="135"/>
      <c r="L676" s="135"/>
    </row>
    <row r="677" spans="3:12">
      <c r="C677" s="135"/>
      <c r="E677" s="135"/>
      <c r="F677" s="135"/>
      <c r="G677" s="135"/>
      <c r="H677" s="135"/>
      <c r="I677" s="135"/>
      <c r="K677" s="135"/>
      <c r="L677" s="135"/>
    </row>
    <row r="678" spans="3:12">
      <c r="C678" s="135"/>
      <c r="E678" s="135"/>
      <c r="F678" s="135"/>
      <c r="G678" s="135"/>
      <c r="H678" s="135"/>
      <c r="I678" s="135"/>
      <c r="K678" s="135"/>
      <c r="L678" s="135"/>
    </row>
    <row r="679" spans="3:12">
      <c r="C679" s="135"/>
      <c r="E679" s="135"/>
      <c r="F679" s="135"/>
      <c r="G679" s="135"/>
      <c r="H679" s="135"/>
      <c r="I679" s="135"/>
      <c r="K679" s="135"/>
      <c r="L679" s="135"/>
    </row>
    <row r="680" spans="3:12">
      <c r="C680" s="135"/>
      <c r="E680" s="135"/>
      <c r="F680" s="135"/>
      <c r="G680" s="135"/>
      <c r="H680" s="135"/>
      <c r="I680" s="135"/>
      <c r="K680" s="135"/>
      <c r="L680" s="135"/>
    </row>
    <row r="681" spans="3:12">
      <c r="C681" s="135"/>
      <c r="E681" s="135"/>
      <c r="F681" s="135"/>
      <c r="G681" s="135"/>
      <c r="H681" s="135"/>
      <c r="I681" s="135"/>
      <c r="K681" s="135"/>
      <c r="L681" s="135"/>
    </row>
    <row r="682" spans="3:12">
      <c r="C682" s="135"/>
      <c r="E682" s="135"/>
      <c r="F682" s="135"/>
      <c r="G682" s="135"/>
      <c r="H682" s="135"/>
      <c r="I682" s="135"/>
      <c r="K682" s="135"/>
      <c r="L682" s="135"/>
    </row>
    <row r="683" spans="3:12">
      <c r="C683" s="135"/>
      <c r="E683" s="135"/>
      <c r="F683" s="135"/>
      <c r="G683" s="135"/>
      <c r="H683" s="135"/>
      <c r="I683" s="135"/>
      <c r="K683" s="135"/>
      <c r="L683" s="135"/>
    </row>
    <row r="684" spans="3:12">
      <c r="C684" s="135"/>
      <c r="E684" s="135"/>
      <c r="F684" s="135"/>
      <c r="G684" s="135"/>
      <c r="H684" s="135"/>
      <c r="I684" s="135"/>
      <c r="K684" s="135"/>
      <c r="L684" s="135"/>
    </row>
    <row r="685" spans="3:12">
      <c r="C685" s="135"/>
      <c r="E685" s="135"/>
      <c r="F685" s="135"/>
      <c r="G685" s="135"/>
      <c r="H685" s="135"/>
      <c r="I685" s="135"/>
      <c r="K685" s="135"/>
      <c r="L685" s="135"/>
    </row>
    <row r="686" spans="3:12">
      <c r="C686" s="135"/>
      <c r="E686" s="135"/>
      <c r="F686" s="135"/>
      <c r="G686" s="135"/>
      <c r="H686" s="135"/>
      <c r="I686" s="135"/>
      <c r="K686" s="135"/>
      <c r="L686" s="135"/>
    </row>
    <row r="687" spans="3:12">
      <c r="C687" s="135"/>
      <c r="E687" s="135"/>
      <c r="F687" s="135"/>
      <c r="G687" s="135"/>
      <c r="H687" s="135"/>
      <c r="I687" s="135"/>
      <c r="K687" s="135"/>
      <c r="L687" s="135"/>
    </row>
    <row r="688" spans="3:12">
      <c r="C688" s="135"/>
      <c r="E688" s="135"/>
      <c r="F688" s="135"/>
      <c r="G688" s="135"/>
      <c r="H688" s="135"/>
      <c r="I688" s="135"/>
      <c r="K688" s="135"/>
      <c r="L688" s="135"/>
    </row>
    <row r="689" spans="3:12">
      <c r="C689" s="135"/>
      <c r="E689" s="135"/>
      <c r="F689" s="135"/>
      <c r="G689" s="135"/>
      <c r="H689" s="135"/>
      <c r="I689" s="135"/>
      <c r="K689" s="135"/>
      <c r="L689" s="135"/>
    </row>
    <row r="690" spans="3:12">
      <c r="C690" s="135"/>
      <c r="E690" s="135"/>
      <c r="F690" s="135"/>
      <c r="G690" s="135"/>
      <c r="H690" s="135"/>
      <c r="I690" s="135"/>
      <c r="K690" s="135"/>
      <c r="L690" s="135"/>
    </row>
    <row r="691" spans="3:12">
      <c r="C691" s="135"/>
      <c r="E691" s="135"/>
      <c r="F691" s="135"/>
      <c r="G691" s="135"/>
      <c r="H691" s="135"/>
      <c r="I691" s="135"/>
      <c r="K691" s="135"/>
      <c r="L691" s="135"/>
    </row>
    <row r="692" spans="3:12">
      <c r="C692" s="135"/>
      <c r="E692" s="135"/>
      <c r="F692" s="135"/>
      <c r="G692" s="135"/>
      <c r="H692" s="135"/>
      <c r="I692" s="135"/>
      <c r="K692" s="135"/>
      <c r="L692" s="135"/>
    </row>
    <row r="693" spans="3:12">
      <c r="C693" s="135"/>
      <c r="E693" s="135"/>
      <c r="F693" s="135"/>
      <c r="G693" s="135"/>
      <c r="H693" s="135"/>
      <c r="I693" s="135"/>
      <c r="K693" s="135"/>
      <c r="L693" s="135"/>
    </row>
    <row r="694" spans="3:12">
      <c r="C694" s="135"/>
      <c r="E694" s="135"/>
      <c r="F694" s="135"/>
      <c r="G694" s="135"/>
      <c r="H694" s="135"/>
      <c r="I694" s="135"/>
      <c r="K694" s="135"/>
      <c r="L694" s="135"/>
    </row>
    <row r="695" spans="3:12">
      <c r="C695" s="135"/>
      <c r="E695" s="135"/>
      <c r="F695" s="135"/>
      <c r="G695" s="135"/>
      <c r="H695" s="135"/>
      <c r="I695" s="135"/>
      <c r="K695" s="135"/>
      <c r="L695" s="135"/>
    </row>
    <row r="696" spans="3:12">
      <c r="C696" s="135"/>
      <c r="E696" s="135"/>
      <c r="F696" s="135"/>
      <c r="G696" s="135"/>
      <c r="H696" s="135"/>
      <c r="I696" s="135"/>
      <c r="K696" s="135"/>
      <c r="L696" s="135"/>
    </row>
    <row r="697" spans="3:12">
      <c r="C697" s="135"/>
      <c r="E697" s="135"/>
      <c r="F697" s="135"/>
      <c r="G697" s="135"/>
      <c r="H697" s="135"/>
      <c r="I697" s="135"/>
      <c r="K697" s="135"/>
      <c r="L697" s="135"/>
    </row>
    <row r="698" spans="3:12">
      <c r="C698" s="135"/>
      <c r="E698" s="135"/>
      <c r="F698" s="135"/>
      <c r="G698" s="135"/>
      <c r="H698" s="135"/>
      <c r="I698" s="135"/>
      <c r="K698" s="135"/>
      <c r="L698" s="135"/>
    </row>
    <row r="699" spans="3:12">
      <c r="C699" s="135"/>
      <c r="E699" s="135"/>
      <c r="F699" s="135"/>
      <c r="G699" s="135"/>
      <c r="H699" s="135"/>
      <c r="I699" s="135"/>
      <c r="K699" s="135"/>
      <c r="L699" s="135"/>
    </row>
    <row r="700" spans="3:12">
      <c r="C700" s="135"/>
      <c r="E700" s="135"/>
      <c r="F700" s="135"/>
      <c r="G700" s="135"/>
      <c r="H700" s="135"/>
      <c r="I700" s="135"/>
      <c r="K700" s="135"/>
      <c r="L700" s="135"/>
    </row>
    <row r="701" spans="3:12">
      <c r="C701" s="135"/>
      <c r="E701" s="135"/>
      <c r="F701" s="135"/>
      <c r="G701" s="135"/>
      <c r="H701" s="135"/>
      <c r="I701" s="135"/>
      <c r="K701" s="135"/>
      <c r="L701" s="135"/>
    </row>
    <row r="702" spans="3:12">
      <c r="C702" s="135"/>
      <c r="E702" s="135"/>
      <c r="F702" s="135"/>
      <c r="G702" s="135"/>
      <c r="H702" s="135"/>
      <c r="I702" s="135"/>
      <c r="K702" s="135"/>
      <c r="L702" s="135"/>
    </row>
    <row r="703" spans="3:12">
      <c r="C703" s="135"/>
      <c r="E703" s="135"/>
      <c r="F703" s="135"/>
      <c r="G703" s="135"/>
      <c r="H703" s="135"/>
      <c r="I703" s="135"/>
      <c r="K703" s="135"/>
      <c r="L703" s="135"/>
    </row>
    <row r="704" spans="3:12">
      <c r="C704" s="135"/>
      <c r="E704" s="135"/>
      <c r="F704" s="135"/>
      <c r="G704" s="135"/>
      <c r="H704" s="135"/>
      <c r="I704" s="135"/>
      <c r="K704" s="135"/>
      <c r="L704" s="135"/>
    </row>
    <row r="705" spans="3:12">
      <c r="C705" s="135"/>
      <c r="E705" s="135"/>
      <c r="F705" s="135"/>
      <c r="G705" s="135"/>
      <c r="H705" s="135"/>
      <c r="I705" s="135"/>
      <c r="K705" s="135"/>
      <c r="L705" s="135"/>
    </row>
    <row r="706" spans="3:12">
      <c r="C706" s="135"/>
      <c r="E706" s="135"/>
      <c r="F706" s="135"/>
      <c r="G706" s="135"/>
      <c r="H706" s="135"/>
      <c r="I706" s="135"/>
      <c r="K706" s="135"/>
      <c r="L706" s="135"/>
    </row>
    <row r="707" spans="3:12">
      <c r="C707" s="135"/>
      <c r="E707" s="135"/>
      <c r="F707" s="135"/>
      <c r="G707" s="135"/>
      <c r="H707" s="135"/>
      <c r="I707" s="135"/>
      <c r="K707" s="135"/>
      <c r="L707" s="135"/>
    </row>
    <row r="708" spans="3:12">
      <c r="C708" s="135"/>
      <c r="E708" s="135"/>
      <c r="F708" s="135"/>
      <c r="G708" s="135"/>
      <c r="H708" s="135"/>
      <c r="I708" s="135"/>
      <c r="K708" s="135"/>
      <c r="L708" s="135"/>
    </row>
    <row r="709" spans="3:12">
      <c r="C709" s="135"/>
      <c r="E709" s="135"/>
      <c r="F709" s="135"/>
      <c r="G709" s="135"/>
      <c r="H709" s="135"/>
      <c r="I709" s="135"/>
      <c r="K709" s="135"/>
      <c r="L709" s="135"/>
    </row>
    <row r="710" spans="3:12">
      <c r="C710" s="135"/>
      <c r="E710" s="135"/>
      <c r="F710" s="135"/>
      <c r="G710" s="135"/>
      <c r="H710" s="135"/>
      <c r="I710" s="135"/>
      <c r="K710" s="135"/>
      <c r="L710" s="135"/>
    </row>
    <row r="711" spans="3:12">
      <c r="C711" s="135"/>
      <c r="E711" s="135"/>
      <c r="F711" s="135"/>
      <c r="G711" s="135"/>
      <c r="H711" s="135"/>
      <c r="I711" s="135"/>
      <c r="K711" s="135"/>
      <c r="L711" s="135"/>
    </row>
    <row r="712" spans="3:12">
      <c r="C712" s="135"/>
      <c r="E712" s="135"/>
      <c r="F712" s="135"/>
      <c r="G712" s="135"/>
      <c r="H712" s="135"/>
      <c r="I712" s="135"/>
      <c r="K712" s="135"/>
      <c r="L712" s="135"/>
    </row>
    <row r="713" spans="3:12">
      <c r="C713" s="135"/>
      <c r="E713" s="135"/>
      <c r="F713" s="135"/>
      <c r="G713" s="135"/>
      <c r="H713" s="135"/>
      <c r="I713" s="135"/>
      <c r="K713" s="135"/>
      <c r="L713" s="135"/>
    </row>
    <row r="714" spans="3:12">
      <c r="C714" s="135"/>
      <c r="E714" s="135"/>
      <c r="F714" s="135"/>
      <c r="G714" s="135"/>
      <c r="H714" s="135"/>
      <c r="I714" s="135"/>
      <c r="K714" s="135"/>
      <c r="L714" s="135"/>
    </row>
    <row r="715" spans="3:12">
      <c r="C715" s="135"/>
      <c r="E715" s="135"/>
      <c r="F715" s="135"/>
      <c r="G715" s="135"/>
      <c r="H715" s="135"/>
      <c r="I715" s="135"/>
      <c r="K715" s="135"/>
      <c r="L715" s="135"/>
    </row>
    <row r="716" spans="3:12">
      <c r="C716" s="135"/>
      <c r="E716" s="135"/>
      <c r="F716" s="135"/>
      <c r="G716" s="135"/>
      <c r="H716" s="135"/>
      <c r="I716" s="135"/>
      <c r="K716" s="135"/>
      <c r="L716" s="135"/>
    </row>
    <row r="717" spans="3:12">
      <c r="C717" s="135"/>
      <c r="E717" s="135"/>
      <c r="F717" s="135"/>
      <c r="G717" s="135"/>
      <c r="H717" s="135"/>
      <c r="I717" s="135"/>
      <c r="K717" s="135"/>
      <c r="L717" s="135"/>
    </row>
    <row r="718" spans="3:12">
      <c r="C718" s="135"/>
      <c r="E718" s="135"/>
      <c r="F718" s="135"/>
      <c r="G718" s="135"/>
      <c r="H718" s="135"/>
      <c r="I718" s="135"/>
      <c r="K718" s="135"/>
      <c r="L718" s="135"/>
    </row>
    <row r="719" spans="3:12">
      <c r="C719" s="135"/>
      <c r="E719" s="135"/>
      <c r="F719" s="135"/>
      <c r="G719" s="135"/>
      <c r="H719" s="135"/>
      <c r="I719" s="135"/>
      <c r="K719" s="135"/>
      <c r="L719" s="135"/>
    </row>
    <row r="720" spans="3:12">
      <c r="C720" s="135"/>
      <c r="E720" s="135"/>
      <c r="F720" s="135"/>
      <c r="G720" s="135"/>
      <c r="H720" s="135"/>
      <c r="I720" s="135"/>
      <c r="K720" s="135"/>
      <c r="L720" s="135"/>
    </row>
    <row r="721" spans="3:12">
      <c r="C721" s="135"/>
      <c r="E721" s="135"/>
      <c r="F721" s="135"/>
      <c r="G721" s="135"/>
      <c r="H721" s="135"/>
      <c r="I721" s="135"/>
      <c r="K721" s="135"/>
      <c r="L721" s="135"/>
    </row>
    <row r="722" spans="3:12">
      <c r="C722" s="135"/>
      <c r="E722" s="135"/>
      <c r="F722" s="135"/>
      <c r="G722" s="135"/>
      <c r="H722" s="135"/>
      <c r="I722" s="135"/>
      <c r="K722" s="135"/>
      <c r="L722" s="135"/>
    </row>
    <row r="723" spans="3:12">
      <c r="C723" s="135"/>
      <c r="E723" s="135"/>
      <c r="F723" s="135"/>
      <c r="G723" s="135"/>
      <c r="H723" s="135"/>
      <c r="I723" s="135"/>
      <c r="K723" s="135"/>
      <c r="L723" s="135"/>
    </row>
    <row r="724" spans="3:12">
      <c r="C724" s="135"/>
      <c r="E724" s="135"/>
      <c r="F724" s="135"/>
      <c r="G724" s="135"/>
      <c r="H724" s="135"/>
      <c r="I724" s="135"/>
      <c r="K724" s="135"/>
      <c r="L724" s="135"/>
    </row>
    <row r="725" spans="3:12">
      <c r="C725" s="135"/>
      <c r="E725" s="135"/>
      <c r="F725" s="135"/>
      <c r="G725" s="135"/>
      <c r="H725" s="135"/>
      <c r="I725" s="135"/>
      <c r="K725" s="135"/>
      <c r="L725" s="135"/>
    </row>
    <row r="726" spans="3:12">
      <c r="C726" s="135"/>
      <c r="E726" s="135"/>
      <c r="F726" s="135"/>
      <c r="G726" s="135"/>
      <c r="H726" s="135"/>
      <c r="I726" s="135"/>
      <c r="K726" s="135"/>
      <c r="L726" s="135"/>
    </row>
    <row r="727" spans="3:12">
      <c r="C727" s="135"/>
      <c r="E727" s="135"/>
      <c r="F727" s="135"/>
      <c r="G727" s="135"/>
      <c r="H727" s="135"/>
      <c r="I727" s="135"/>
      <c r="K727" s="135"/>
      <c r="L727" s="135"/>
    </row>
    <row r="728" spans="3:12">
      <c r="C728" s="135"/>
      <c r="E728" s="135"/>
      <c r="F728" s="135"/>
      <c r="G728" s="135"/>
      <c r="H728" s="135"/>
      <c r="I728" s="135"/>
      <c r="K728" s="135"/>
      <c r="L728" s="135"/>
    </row>
    <row r="729" spans="3:12">
      <c r="C729" s="135"/>
      <c r="E729" s="135"/>
      <c r="F729" s="135"/>
      <c r="G729" s="135"/>
      <c r="H729" s="135"/>
      <c r="I729" s="135"/>
      <c r="K729" s="135"/>
      <c r="L729" s="135"/>
    </row>
    <row r="730" spans="3:12">
      <c r="C730" s="135"/>
      <c r="E730" s="135"/>
      <c r="F730" s="135"/>
      <c r="G730" s="135"/>
      <c r="H730" s="135"/>
      <c r="I730" s="135"/>
      <c r="K730" s="135"/>
      <c r="L730" s="135"/>
    </row>
    <row r="731" spans="3:12">
      <c r="C731" s="135"/>
      <c r="E731" s="135"/>
      <c r="F731" s="135"/>
      <c r="G731" s="135"/>
      <c r="H731" s="135"/>
      <c r="I731" s="135"/>
      <c r="K731" s="135"/>
      <c r="L731" s="135"/>
    </row>
    <row r="732" spans="3:12">
      <c r="C732" s="135"/>
      <c r="E732" s="135"/>
      <c r="F732" s="135"/>
      <c r="G732" s="135"/>
      <c r="H732" s="135"/>
      <c r="I732" s="135"/>
      <c r="K732" s="135"/>
      <c r="L732" s="135"/>
    </row>
    <row r="733" spans="3:12">
      <c r="C733" s="135"/>
      <c r="E733" s="135"/>
      <c r="F733" s="135"/>
      <c r="G733" s="135"/>
      <c r="H733" s="135"/>
      <c r="I733" s="135"/>
      <c r="K733" s="135"/>
      <c r="L733" s="135"/>
    </row>
    <row r="734" spans="3:12">
      <c r="C734" s="135"/>
      <c r="E734" s="135"/>
      <c r="F734" s="135"/>
      <c r="G734" s="135"/>
      <c r="H734" s="135"/>
      <c r="I734" s="135"/>
      <c r="K734" s="135"/>
      <c r="L734" s="135"/>
    </row>
    <row r="735" spans="3:12">
      <c r="C735" s="135"/>
      <c r="E735" s="135"/>
      <c r="F735" s="135"/>
      <c r="G735" s="135"/>
      <c r="H735" s="135"/>
      <c r="I735" s="135"/>
      <c r="K735" s="135"/>
      <c r="L735" s="135"/>
    </row>
    <row r="736" spans="3:12">
      <c r="C736" s="135"/>
      <c r="E736" s="135"/>
      <c r="F736" s="135"/>
      <c r="G736" s="135"/>
      <c r="H736" s="135"/>
      <c r="I736" s="135"/>
      <c r="K736" s="135"/>
      <c r="L736" s="135"/>
    </row>
    <row r="737" spans="3:12">
      <c r="C737" s="135"/>
      <c r="E737" s="135"/>
      <c r="F737" s="135"/>
      <c r="G737" s="135"/>
      <c r="H737" s="135"/>
      <c r="I737" s="135"/>
      <c r="K737" s="135"/>
      <c r="L737" s="135"/>
    </row>
    <row r="738" spans="3:12">
      <c r="C738" s="135"/>
      <c r="E738" s="135"/>
      <c r="F738" s="135"/>
      <c r="G738" s="135"/>
      <c r="H738" s="135"/>
      <c r="I738" s="135"/>
      <c r="K738" s="135"/>
      <c r="L738" s="135"/>
    </row>
    <row r="739" spans="3:12">
      <c r="C739" s="135"/>
      <c r="E739" s="135"/>
      <c r="F739" s="135"/>
      <c r="G739" s="135"/>
      <c r="H739" s="135"/>
      <c r="I739" s="135"/>
      <c r="K739" s="135"/>
      <c r="L739" s="135"/>
    </row>
    <row r="740" spans="3:12">
      <c r="C740" s="135"/>
      <c r="E740" s="135"/>
      <c r="F740" s="135"/>
      <c r="G740" s="135"/>
      <c r="H740" s="135"/>
      <c r="I740" s="135"/>
      <c r="K740" s="135"/>
      <c r="L740" s="135"/>
    </row>
    <row r="741" spans="3:12">
      <c r="C741" s="135"/>
      <c r="E741" s="135"/>
      <c r="F741" s="135"/>
      <c r="G741" s="135"/>
      <c r="H741" s="135"/>
      <c r="I741" s="135"/>
      <c r="K741" s="135"/>
      <c r="L741" s="135"/>
    </row>
    <row r="742" spans="3:12">
      <c r="C742" s="135"/>
      <c r="E742" s="135"/>
      <c r="F742" s="135"/>
      <c r="G742" s="135"/>
      <c r="H742" s="135"/>
      <c r="I742" s="135"/>
      <c r="K742" s="135"/>
      <c r="L742" s="135"/>
    </row>
    <row r="743" spans="3:12">
      <c r="C743" s="135"/>
      <c r="E743" s="135"/>
      <c r="F743" s="135"/>
      <c r="G743" s="135"/>
      <c r="H743" s="135"/>
      <c r="I743" s="135"/>
      <c r="K743" s="135"/>
      <c r="L743" s="135"/>
    </row>
    <row r="744" spans="3:12">
      <c r="C744" s="135"/>
      <c r="E744" s="135"/>
      <c r="F744" s="135"/>
      <c r="G744" s="135"/>
      <c r="H744" s="135"/>
      <c r="I744" s="135"/>
      <c r="K744" s="135"/>
      <c r="L744" s="135"/>
    </row>
    <row r="745" spans="3:12">
      <c r="C745" s="135"/>
      <c r="E745" s="135"/>
      <c r="F745" s="135"/>
      <c r="G745" s="135"/>
      <c r="H745" s="135"/>
      <c r="I745" s="135"/>
      <c r="K745" s="135"/>
      <c r="L745" s="135"/>
    </row>
    <row r="746" spans="3:12">
      <c r="C746" s="135"/>
      <c r="E746" s="135"/>
      <c r="F746" s="135"/>
      <c r="G746" s="135"/>
      <c r="H746" s="135"/>
      <c r="I746" s="135"/>
      <c r="K746" s="135"/>
      <c r="L746" s="135"/>
    </row>
    <row r="747" spans="3:12">
      <c r="C747" s="135"/>
      <c r="E747" s="135"/>
      <c r="F747" s="135"/>
      <c r="G747" s="135"/>
      <c r="H747" s="135"/>
      <c r="I747" s="135"/>
      <c r="K747" s="135"/>
      <c r="L747" s="135"/>
    </row>
    <row r="748" spans="3:12">
      <c r="C748" s="135"/>
      <c r="E748" s="135"/>
      <c r="F748" s="135"/>
      <c r="G748" s="135"/>
      <c r="H748" s="135"/>
      <c r="I748" s="135"/>
      <c r="K748" s="135"/>
      <c r="L748" s="135"/>
    </row>
    <row r="749" spans="3:12">
      <c r="C749" s="135"/>
      <c r="E749" s="135"/>
      <c r="F749" s="135"/>
      <c r="G749" s="135"/>
      <c r="H749" s="135"/>
      <c r="I749" s="135"/>
      <c r="K749" s="135"/>
      <c r="L749" s="135"/>
    </row>
    <row r="750" spans="3:12">
      <c r="C750" s="135"/>
      <c r="E750" s="135"/>
      <c r="F750" s="135"/>
      <c r="G750" s="135"/>
      <c r="H750" s="135"/>
      <c r="I750" s="135"/>
      <c r="K750" s="135"/>
      <c r="L750" s="135"/>
    </row>
    <row r="751" spans="3:12">
      <c r="C751" s="135"/>
      <c r="E751" s="135"/>
      <c r="F751" s="135"/>
      <c r="G751" s="135"/>
      <c r="H751" s="135"/>
      <c r="I751" s="135"/>
      <c r="K751" s="135"/>
      <c r="L751" s="135"/>
    </row>
    <row r="752" spans="3:12">
      <c r="C752" s="135"/>
      <c r="E752" s="135"/>
      <c r="F752" s="135"/>
      <c r="G752" s="135"/>
      <c r="H752" s="135"/>
      <c r="I752" s="135"/>
      <c r="K752" s="135"/>
      <c r="L752" s="135"/>
    </row>
    <row r="753" spans="3:12">
      <c r="C753" s="135"/>
      <c r="E753" s="135"/>
      <c r="F753" s="135"/>
      <c r="G753" s="135"/>
      <c r="H753" s="135"/>
      <c r="I753" s="135"/>
      <c r="K753" s="135"/>
      <c r="L753" s="135"/>
    </row>
    <row r="754" spans="3:12">
      <c r="C754" s="135"/>
      <c r="E754" s="135"/>
      <c r="F754" s="135"/>
      <c r="G754" s="135"/>
      <c r="H754" s="135"/>
      <c r="I754" s="135"/>
      <c r="K754" s="135"/>
      <c r="L754" s="135"/>
    </row>
    <row r="755" spans="3:12">
      <c r="C755" s="135"/>
      <c r="E755" s="135"/>
      <c r="F755" s="135"/>
      <c r="G755" s="135"/>
      <c r="H755" s="135"/>
      <c r="I755" s="135"/>
      <c r="K755" s="135"/>
      <c r="L755" s="135"/>
    </row>
    <row r="756" spans="3:12">
      <c r="C756" s="135"/>
      <c r="E756" s="135"/>
      <c r="F756" s="135"/>
      <c r="G756" s="135"/>
      <c r="H756" s="135"/>
      <c r="I756" s="135"/>
      <c r="K756" s="135"/>
      <c r="L756" s="135"/>
    </row>
    <row r="757" spans="3:12">
      <c r="C757" s="135"/>
      <c r="E757" s="135"/>
      <c r="F757" s="135"/>
      <c r="G757" s="135"/>
      <c r="H757" s="135"/>
      <c r="I757" s="135"/>
      <c r="K757" s="135"/>
      <c r="L757" s="135"/>
    </row>
    <row r="758" spans="3:12">
      <c r="C758" s="135"/>
      <c r="E758" s="135"/>
      <c r="F758" s="135"/>
      <c r="G758" s="135"/>
      <c r="H758" s="135"/>
      <c r="I758" s="135"/>
      <c r="K758" s="135"/>
      <c r="L758" s="135"/>
    </row>
    <row r="759" spans="3:12">
      <c r="C759" s="135"/>
      <c r="E759" s="135"/>
      <c r="F759" s="135"/>
      <c r="G759" s="135"/>
      <c r="H759" s="135"/>
      <c r="I759" s="135"/>
      <c r="K759" s="135"/>
      <c r="L759" s="135"/>
    </row>
    <row r="760" spans="3:12">
      <c r="C760" s="135"/>
      <c r="E760" s="135"/>
      <c r="F760" s="135"/>
      <c r="G760" s="135"/>
      <c r="H760" s="135"/>
      <c r="I760" s="135"/>
      <c r="K760" s="135"/>
      <c r="L760" s="135"/>
    </row>
    <row r="761" spans="3:12">
      <c r="C761" s="135"/>
      <c r="E761" s="135"/>
      <c r="F761" s="135"/>
      <c r="G761" s="135"/>
      <c r="H761" s="135"/>
      <c r="I761" s="135"/>
      <c r="K761" s="135"/>
      <c r="L761" s="135"/>
    </row>
    <row r="762" spans="3:12">
      <c r="C762" s="135"/>
      <c r="E762" s="135"/>
      <c r="F762" s="135"/>
      <c r="G762" s="135"/>
      <c r="H762" s="135"/>
      <c r="I762" s="135"/>
      <c r="K762" s="135"/>
      <c r="L762" s="135"/>
    </row>
    <row r="763" spans="3:12">
      <c r="C763" s="135"/>
      <c r="E763" s="135"/>
      <c r="F763" s="135"/>
      <c r="G763" s="135"/>
      <c r="H763" s="135"/>
      <c r="I763" s="135"/>
      <c r="K763" s="135"/>
      <c r="L763" s="135"/>
    </row>
    <row r="764" spans="3:12">
      <c r="C764" s="135"/>
      <c r="E764" s="135"/>
      <c r="F764" s="135"/>
      <c r="G764" s="135"/>
      <c r="H764" s="135"/>
      <c r="I764" s="135"/>
      <c r="K764" s="135"/>
      <c r="L764" s="135"/>
    </row>
    <row r="765" spans="3:12">
      <c r="C765" s="135"/>
      <c r="E765" s="135"/>
      <c r="F765" s="135"/>
      <c r="G765" s="135"/>
      <c r="H765" s="135"/>
      <c r="I765" s="135"/>
      <c r="K765" s="135"/>
      <c r="L765" s="135"/>
    </row>
    <row r="766" spans="3:12">
      <c r="C766" s="135"/>
      <c r="E766" s="135"/>
      <c r="F766" s="135"/>
      <c r="G766" s="135"/>
      <c r="H766" s="135"/>
      <c r="I766" s="135"/>
      <c r="K766" s="135"/>
      <c r="L766" s="135"/>
    </row>
    <row r="767" spans="3:12">
      <c r="C767" s="135"/>
      <c r="E767" s="135"/>
      <c r="F767" s="135"/>
      <c r="G767" s="135"/>
      <c r="H767" s="135"/>
      <c r="I767" s="135"/>
      <c r="K767" s="135"/>
      <c r="L767" s="135"/>
    </row>
    <row r="768" spans="3:12">
      <c r="C768" s="135"/>
      <c r="E768" s="135"/>
      <c r="F768" s="135"/>
      <c r="G768" s="135"/>
      <c r="H768" s="135"/>
      <c r="I768" s="135"/>
      <c r="K768" s="135"/>
      <c r="L768" s="135"/>
    </row>
    <row r="769" spans="3:12">
      <c r="C769" s="135"/>
      <c r="E769" s="135"/>
      <c r="F769" s="135"/>
      <c r="G769" s="135"/>
      <c r="H769" s="135"/>
      <c r="I769" s="135"/>
      <c r="K769" s="135"/>
      <c r="L769" s="135"/>
    </row>
    <row r="770" spans="3:12">
      <c r="C770" s="135"/>
      <c r="E770" s="135"/>
      <c r="F770" s="135"/>
      <c r="G770" s="135"/>
      <c r="H770" s="135"/>
      <c r="I770" s="135"/>
      <c r="K770" s="135"/>
      <c r="L770" s="135"/>
    </row>
    <row r="771" spans="3:12">
      <c r="C771" s="135"/>
      <c r="E771" s="135"/>
      <c r="F771" s="135"/>
      <c r="G771" s="135"/>
      <c r="H771" s="135"/>
      <c r="I771" s="135"/>
      <c r="K771" s="135"/>
      <c r="L771" s="135"/>
    </row>
    <row r="772" spans="3:12">
      <c r="C772" s="135"/>
      <c r="E772" s="135"/>
      <c r="F772" s="135"/>
      <c r="G772" s="135"/>
      <c r="H772" s="135"/>
      <c r="I772" s="135"/>
      <c r="K772" s="135"/>
      <c r="L772" s="135"/>
    </row>
    <row r="773" spans="3:12">
      <c r="C773" s="135"/>
      <c r="E773" s="135"/>
      <c r="F773" s="135"/>
      <c r="G773" s="135"/>
      <c r="H773" s="135"/>
      <c r="I773" s="135"/>
      <c r="K773" s="135"/>
      <c r="L773" s="135"/>
    </row>
    <row r="774" spans="3:12">
      <c r="C774" s="135"/>
      <c r="E774" s="135"/>
      <c r="F774" s="135"/>
      <c r="G774" s="135"/>
      <c r="H774" s="135"/>
      <c r="I774" s="135"/>
      <c r="K774" s="135"/>
      <c r="L774" s="135"/>
    </row>
    <row r="775" spans="3:12">
      <c r="C775" s="135"/>
      <c r="E775" s="135"/>
      <c r="F775" s="135"/>
      <c r="G775" s="135"/>
      <c r="H775" s="135"/>
      <c r="I775" s="135"/>
      <c r="K775" s="135"/>
      <c r="L775" s="135"/>
    </row>
    <row r="776" spans="3:12">
      <c r="C776" s="135"/>
      <c r="E776" s="135"/>
      <c r="F776" s="135"/>
      <c r="G776" s="135"/>
      <c r="H776" s="135"/>
      <c r="I776" s="135"/>
      <c r="K776" s="135"/>
      <c r="L776" s="135"/>
    </row>
    <row r="777" spans="3:12">
      <c r="C777" s="135"/>
      <c r="E777" s="135"/>
      <c r="F777" s="135"/>
      <c r="G777" s="135"/>
      <c r="H777" s="135"/>
      <c r="I777" s="135"/>
      <c r="K777" s="135"/>
      <c r="L777" s="135"/>
    </row>
    <row r="778" spans="3:12">
      <c r="C778" s="135"/>
      <c r="E778" s="135"/>
      <c r="F778" s="135"/>
      <c r="G778" s="135"/>
      <c r="H778" s="135"/>
      <c r="I778" s="135"/>
      <c r="K778" s="135"/>
      <c r="L778" s="135"/>
    </row>
    <row r="779" spans="3:12">
      <c r="C779" s="135"/>
      <c r="E779" s="135"/>
      <c r="F779" s="135"/>
      <c r="G779" s="135"/>
      <c r="H779" s="135"/>
      <c r="I779" s="135"/>
      <c r="K779" s="135"/>
      <c r="L779" s="135"/>
    </row>
    <row r="780" spans="3:12">
      <c r="C780" s="135"/>
      <c r="E780" s="135"/>
      <c r="F780" s="135"/>
      <c r="G780" s="135"/>
      <c r="H780" s="135"/>
      <c r="I780" s="135"/>
      <c r="K780" s="135"/>
      <c r="L780" s="135"/>
    </row>
    <row r="781" spans="3:12">
      <c r="C781" s="135"/>
      <c r="E781" s="135"/>
      <c r="F781" s="135"/>
      <c r="G781" s="135"/>
      <c r="H781" s="135"/>
      <c r="I781" s="135"/>
      <c r="K781" s="135"/>
      <c r="L781" s="135"/>
    </row>
    <row r="782" spans="3:12">
      <c r="C782" s="135"/>
      <c r="E782" s="135"/>
      <c r="F782" s="135"/>
      <c r="G782" s="135"/>
      <c r="H782" s="135"/>
      <c r="I782" s="135"/>
      <c r="K782" s="135"/>
      <c r="L782" s="135"/>
    </row>
    <row r="783" spans="3:12">
      <c r="C783" s="135"/>
      <c r="E783" s="135"/>
      <c r="F783" s="135"/>
      <c r="G783" s="135"/>
      <c r="H783" s="135"/>
      <c r="I783" s="135"/>
      <c r="K783" s="135"/>
      <c r="L783" s="135"/>
    </row>
    <row r="784" spans="3:12">
      <c r="C784" s="135"/>
      <c r="E784" s="135"/>
      <c r="F784" s="135"/>
      <c r="G784" s="135"/>
      <c r="H784" s="135"/>
      <c r="I784" s="135"/>
      <c r="K784" s="135"/>
      <c r="L784" s="135"/>
    </row>
    <row r="785" spans="3:12">
      <c r="C785" s="135"/>
      <c r="E785" s="135"/>
      <c r="F785" s="135"/>
      <c r="G785" s="135"/>
      <c r="H785" s="135"/>
      <c r="I785" s="135"/>
      <c r="K785" s="135"/>
      <c r="L785" s="135"/>
    </row>
    <row r="786" spans="3:12">
      <c r="C786" s="135"/>
      <c r="E786" s="135"/>
      <c r="F786" s="135"/>
      <c r="G786" s="135"/>
      <c r="H786" s="135"/>
      <c r="I786" s="135"/>
      <c r="K786" s="135"/>
      <c r="L786" s="135"/>
    </row>
    <row r="787" spans="3:12">
      <c r="C787" s="135"/>
      <c r="E787" s="135"/>
      <c r="F787" s="135"/>
      <c r="G787" s="135"/>
      <c r="H787" s="135"/>
      <c r="I787" s="135"/>
      <c r="K787" s="135"/>
      <c r="L787" s="135"/>
    </row>
    <row r="788" spans="3:12">
      <c r="C788" s="135"/>
      <c r="E788" s="135"/>
      <c r="F788" s="135"/>
      <c r="G788" s="135"/>
      <c r="H788" s="135"/>
      <c r="I788" s="135"/>
      <c r="K788" s="135"/>
      <c r="L788" s="135"/>
    </row>
    <row r="789" spans="3:12">
      <c r="C789" s="135"/>
      <c r="E789" s="135"/>
      <c r="F789" s="135"/>
      <c r="G789" s="135"/>
      <c r="H789" s="135"/>
      <c r="I789" s="135"/>
      <c r="K789" s="135"/>
      <c r="L789" s="135"/>
    </row>
    <row r="790" spans="3:12">
      <c r="C790" s="135"/>
      <c r="E790" s="135"/>
      <c r="F790" s="135"/>
      <c r="G790" s="135"/>
      <c r="H790" s="135"/>
      <c r="I790" s="135"/>
      <c r="K790" s="135"/>
      <c r="L790" s="135"/>
    </row>
    <row r="791" spans="3:12">
      <c r="C791" s="135"/>
      <c r="E791" s="135"/>
      <c r="F791" s="135"/>
      <c r="G791" s="135"/>
      <c r="H791" s="135"/>
      <c r="I791" s="135"/>
      <c r="K791" s="135"/>
      <c r="L791" s="135"/>
    </row>
    <row r="792" spans="3:12">
      <c r="C792" s="135"/>
      <c r="E792" s="135"/>
      <c r="F792" s="135"/>
      <c r="G792" s="135"/>
      <c r="H792" s="135"/>
      <c r="I792" s="135"/>
      <c r="K792" s="135"/>
      <c r="L792" s="135"/>
    </row>
    <row r="793" spans="3:12">
      <c r="C793" s="135"/>
      <c r="E793" s="135"/>
      <c r="F793" s="135"/>
      <c r="G793" s="135"/>
      <c r="H793" s="135"/>
      <c r="I793" s="135"/>
      <c r="K793" s="135"/>
      <c r="L793" s="135"/>
    </row>
    <row r="794" spans="3:12">
      <c r="C794" s="135"/>
      <c r="E794" s="135"/>
      <c r="F794" s="135"/>
      <c r="G794" s="135"/>
      <c r="H794" s="135"/>
      <c r="I794" s="135"/>
      <c r="K794" s="135"/>
      <c r="L794" s="135"/>
    </row>
    <row r="795" spans="3:12">
      <c r="C795" s="135"/>
      <c r="E795" s="135"/>
      <c r="F795" s="135"/>
      <c r="G795" s="135"/>
      <c r="H795" s="135"/>
      <c r="I795" s="135"/>
      <c r="K795" s="135"/>
      <c r="L795" s="135"/>
    </row>
    <row r="796" spans="3:12">
      <c r="C796" s="135"/>
      <c r="E796" s="135"/>
      <c r="F796" s="135"/>
      <c r="G796" s="135"/>
      <c r="H796" s="135"/>
      <c r="I796" s="135"/>
      <c r="K796" s="135"/>
      <c r="L796" s="135"/>
    </row>
    <row r="797" spans="3:12">
      <c r="C797" s="135"/>
      <c r="E797" s="135"/>
      <c r="F797" s="135"/>
      <c r="G797" s="135"/>
      <c r="H797" s="135"/>
      <c r="I797" s="135"/>
      <c r="K797" s="135"/>
      <c r="L797" s="135"/>
    </row>
    <row r="798" spans="3:12">
      <c r="C798" s="135"/>
      <c r="E798" s="135"/>
      <c r="F798" s="135"/>
      <c r="G798" s="135"/>
      <c r="H798" s="135"/>
      <c r="I798" s="135"/>
      <c r="K798" s="135"/>
      <c r="L798" s="135"/>
    </row>
    <row r="799" spans="3:12">
      <c r="C799" s="135"/>
      <c r="E799" s="135"/>
      <c r="F799" s="135"/>
      <c r="G799" s="135"/>
      <c r="H799" s="135"/>
      <c r="I799" s="135"/>
      <c r="K799" s="135"/>
      <c r="L799" s="135"/>
    </row>
    <row r="800" spans="3:12">
      <c r="C800" s="135"/>
      <c r="E800" s="135"/>
      <c r="F800" s="135"/>
      <c r="G800" s="135"/>
      <c r="H800" s="135"/>
      <c r="I800" s="135"/>
      <c r="K800" s="135"/>
      <c r="L800" s="135"/>
    </row>
    <row r="801" spans="3:12">
      <c r="C801" s="135"/>
      <c r="E801" s="135"/>
      <c r="F801" s="135"/>
      <c r="G801" s="135"/>
      <c r="H801" s="135"/>
      <c r="I801" s="135"/>
      <c r="K801" s="135"/>
      <c r="L801" s="135"/>
    </row>
    <row r="802" spans="3:12">
      <c r="C802" s="135"/>
      <c r="E802" s="135"/>
      <c r="F802" s="135"/>
      <c r="G802" s="135"/>
      <c r="H802" s="135"/>
      <c r="I802" s="135"/>
      <c r="K802" s="135"/>
      <c r="L802" s="135"/>
    </row>
    <row r="803" spans="3:12">
      <c r="C803" s="135"/>
      <c r="E803" s="135"/>
      <c r="F803" s="135"/>
      <c r="G803" s="135"/>
      <c r="H803" s="135"/>
      <c r="I803" s="135"/>
      <c r="K803" s="135"/>
      <c r="L803" s="135"/>
    </row>
    <row r="804" spans="3:12">
      <c r="C804" s="135"/>
      <c r="E804" s="135"/>
      <c r="F804" s="135"/>
      <c r="G804" s="135"/>
      <c r="H804" s="135"/>
      <c r="I804" s="135"/>
      <c r="K804" s="135"/>
      <c r="L804" s="135"/>
    </row>
    <row r="805" spans="3:12">
      <c r="C805" s="135"/>
      <c r="E805" s="135"/>
      <c r="F805" s="135"/>
      <c r="G805" s="135"/>
      <c r="H805" s="135"/>
      <c r="I805" s="135"/>
      <c r="K805" s="135"/>
      <c r="L805" s="135"/>
    </row>
    <row r="806" spans="3:12">
      <c r="C806" s="135"/>
      <c r="E806" s="135"/>
      <c r="F806" s="135"/>
      <c r="G806" s="135"/>
      <c r="H806" s="135"/>
      <c r="I806" s="135"/>
      <c r="K806" s="135"/>
      <c r="L806" s="135"/>
    </row>
    <row r="807" spans="3:12">
      <c r="C807" s="135"/>
      <c r="E807" s="135"/>
      <c r="F807" s="135"/>
      <c r="G807" s="135"/>
      <c r="H807" s="135"/>
      <c r="I807" s="135"/>
      <c r="K807" s="135"/>
      <c r="L807" s="135"/>
    </row>
    <row r="808" spans="3:12">
      <c r="C808" s="135"/>
      <c r="E808" s="135"/>
      <c r="F808" s="135"/>
      <c r="G808" s="135"/>
      <c r="H808" s="135"/>
      <c r="I808" s="135"/>
      <c r="K808" s="135"/>
      <c r="L808" s="135"/>
    </row>
    <row r="809" spans="3:12">
      <c r="C809" s="135"/>
      <c r="E809" s="135"/>
      <c r="F809" s="135"/>
      <c r="G809" s="135"/>
      <c r="H809" s="135"/>
      <c r="I809" s="135"/>
      <c r="K809" s="135"/>
      <c r="L809" s="135"/>
    </row>
    <row r="810" spans="3:12">
      <c r="C810" s="135"/>
      <c r="E810" s="135"/>
      <c r="F810" s="135"/>
      <c r="G810" s="135"/>
      <c r="H810" s="135"/>
      <c r="I810" s="135"/>
      <c r="K810" s="135"/>
      <c r="L810" s="135"/>
    </row>
    <row r="811" spans="3:12">
      <c r="C811" s="135"/>
      <c r="E811" s="135"/>
      <c r="F811" s="135"/>
      <c r="G811" s="135"/>
      <c r="H811" s="135"/>
      <c r="I811" s="135"/>
      <c r="K811" s="135"/>
      <c r="L811" s="135"/>
    </row>
    <row r="812" spans="3:12">
      <c r="C812" s="135"/>
      <c r="E812" s="135"/>
      <c r="F812" s="135"/>
      <c r="G812" s="135"/>
      <c r="H812" s="135"/>
      <c r="I812" s="135"/>
      <c r="K812" s="135"/>
      <c r="L812" s="135"/>
    </row>
    <row r="813" spans="3:12">
      <c r="C813" s="135"/>
      <c r="E813" s="135"/>
      <c r="F813" s="135"/>
      <c r="G813" s="135"/>
      <c r="H813" s="135"/>
      <c r="I813" s="135"/>
      <c r="K813" s="135"/>
      <c r="L813" s="135"/>
    </row>
    <row r="814" spans="3:12">
      <c r="C814" s="135"/>
      <c r="E814" s="135"/>
      <c r="F814" s="135"/>
      <c r="G814" s="135"/>
      <c r="H814" s="135"/>
      <c r="I814" s="135"/>
      <c r="K814" s="135"/>
      <c r="L814" s="135"/>
    </row>
    <row r="815" spans="3:12">
      <c r="C815" s="135"/>
      <c r="E815" s="135"/>
      <c r="F815" s="135"/>
      <c r="G815" s="135"/>
      <c r="H815" s="135"/>
      <c r="I815" s="135"/>
      <c r="K815" s="135"/>
      <c r="L815" s="135"/>
    </row>
    <row r="816" spans="3:12">
      <c r="C816" s="135"/>
      <c r="E816" s="135"/>
      <c r="F816" s="135"/>
      <c r="G816" s="135"/>
      <c r="H816" s="135"/>
      <c r="I816" s="135"/>
      <c r="K816" s="135"/>
      <c r="L816" s="135"/>
    </row>
    <row r="817" spans="3:12">
      <c r="C817" s="135"/>
      <c r="E817" s="135"/>
      <c r="F817" s="135"/>
      <c r="G817" s="135"/>
      <c r="H817" s="135"/>
      <c r="I817" s="135"/>
      <c r="K817" s="135"/>
      <c r="L817" s="135"/>
    </row>
    <row r="818" spans="3:12">
      <c r="C818" s="135"/>
      <c r="E818" s="135"/>
      <c r="F818" s="135"/>
      <c r="G818" s="135"/>
      <c r="H818" s="135"/>
      <c r="I818" s="135"/>
      <c r="K818" s="135"/>
      <c r="L818" s="135"/>
    </row>
    <row r="819" spans="3:12">
      <c r="C819" s="135"/>
      <c r="E819" s="135"/>
      <c r="F819" s="135"/>
      <c r="G819" s="135"/>
      <c r="H819" s="135"/>
      <c r="I819" s="135"/>
      <c r="K819" s="135"/>
      <c r="L819" s="135"/>
    </row>
    <row r="820" spans="3:12">
      <c r="C820" s="135"/>
      <c r="E820" s="135"/>
      <c r="F820" s="135"/>
      <c r="G820" s="135"/>
      <c r="H820" s="135"/>
      <c r="I820" s="135"/>
      <c r="K820" s="135"/>
      <c r="L820" s="135"/>
    </row>
    <row r="821" spans="3:12">
      <c r="C821" s="135"/>
      <c r="E821" s="135"/>
      <c r="F821" s="135"/>
      <c r="G821" s="135"/>
      <c r="H821" s="135"/>
      <c r="I821" s="135"/>
      <c r="K821" s="135"/>
      <c r="L821" s="135"/>
    </row>
    <row r="822" spans="3:12">
      <c r="C822" s="135"/>
      <c r="E822" s="135"/>
      <c r="F822" s="135"/>
      <c r="G822" s="135"/>
      <c r="H822" s="135"/>
      <c r="I822" s="135"/>
      <c r="K822" s="135"/>
      <c r="L822" s="135"/>
    </row>
    <row r="823" spans="3:12">
      <c r="C823" s="135"/>
      <c r="E823" s="135"/>
      <c r="F823" s="135"/>
      <c r="G823" s="135"/>
      <c r="H823" s="135"/>
      <c r="I823" s="135"/>
      <c r="K823" s="135"/>
      <c r="L823" s="135"/>
    </row>
    <row r="824" spans="3:12">
      <c r="C824" s="135"/>
      <c r="E824" s="135"/>
      <c r="F824" s="135"/>
      <c r="G824" s="135"/>
      <c r="H824" s="135"/>
      <c r="I824" s="135"/>
      <c r="K824" s="135"/>
      <c r="L824" s="135"/>
    </row>
    <row r="825" spans="3:12">
      <c r="C825" s="135"/>
      <c r="E825" s="135"/>
      <c r="F825" s="135"/>
      <c r="G825" s="135"/>
      <c r="H825" s="135"/>
      <c r="I825" s="135"/>
      <c r="K825" s="135"/>
      <c r="L825" s="135"/>
    </row>
    <row r="826" spans="3:12">
      <c r="C826" s="135"/>
      <c r="E826" s="135"/>
      <c r="F826" s="135"/>
      <c r="G826" s="135"/>
      <c r="H826" s="135"/>
      <c r="I826" s="135"/>
      <c r="K826" s="135"/>
      <c r="L826" s="135"/>
    </row>
    <row r="827" spans="3:12">
      <c r="C827" s="135"/>
      <c r="E827" s="135"/>
      <c r="F827" s="135"/>
      <c r="G827" s="135"/>
      <c r="H827" s="135"/>
      <c r="I827" s="135"/>
      <c r="K827" s="135"/>
      <c r="L827" s="135"/>
    </row>
    <row r="828" spans="3:12">
      <c r="C828" s="135"/>
      <c r="E828" s="135"/>
      <c r="F828" s="135"/>
      <c r="G828" s="135"/>
      <c r="H828" s="135"/>
      <c r="I828" s="135"/>
      <c r="K828" s="135"/>
      <c r="L828" s="135"/>
    </row>
    <row r="829" spans="3:12">
      <c r="C829" s="135"/>
      <c r="E829" s="135"/>
      <c r="F829" s="135"/>
      <c r="G829" s="135"/>
      <c r="H829" s="135"/>
      <c r="I829" s="135"/>
      <c r="K829" s="135"/>
      <c r="L829" s="135"/>
    </row>
    <row r="830" spans="3:12">
      <c r="C830" s="135"/>
      <c r="E830" s="135"/>
      <c r="F830" s="135"/>
      <c r="G830" s="135"/>
      <c r="H830" s="135"/>
      <c r="I830" s="135"/>
      <c r="K830" s="135"/>
      <c r="L830" s="135"/>
    </row>
    <row r="831" spans="3:12">
      <c r="C831" s="135"/>
      <c r="E831" s="135"/>
      <c r="F831" s="135"/>
      <c r="G831" s="135"/>
      <c r="H831" s="135"/>
      <c r="I831" s="135"/>
      <c r="K831" s="135"/>
      <c r="L831" s="135"/>
    </row>
    <row r="832" spans="3:12">
      <c r="C832" s="135"/>
      <c r="E832" s="135"/>
      <c r="F832" s="135"/>
      <c r="G832" s="135"/>
      <c r="H832" s="135"/>
      <c r="I832" s="135"/>
      <c r="K832" s="135"/>
      <c r="L832" s="135"/>
    </row>
    <row r="833" spans="3:12">
      <c r="C833" s="135"/>
      <c r="E833" s="135"/>
      <c r="F833" s="135"/>
      <c r="G833" s="135"/>
      <c r="H833" s="135"/>
      <c r="I833" s="135"/>
      <c r="K833" s="135"/>
      <c r="L833" s="135"/>
    </row>
    <row r="834" spans="3:12">
      <c r="C834" s="135"/>
      <c r="E834" s="135"/>
      <c r="F834" s="135"/>
      <c r="G834" s="135"/>
      <c r="H834" s="135"/>
      <c r="I834" s="135"/>
      <c r="K834" s="135"/>
      <c r="L834" s="135"/>
    </row>
    <row r="835" spans="3:12">
      <c r="C835" s="135"/>
      <c r="E835" s="135"/>
      <c r="F835" s="135"/>
      <c r="G835" s="135"/>
      <c r="H835" s="135"/>
      <c r="I835" s="135"/>
      <c r="K835" s="135"/>
      <c r="L835" s="135"/>
    </row>
    <row r="836" spans="3:12">
      <c r="C836" s="135"/>
      <c r="E836" s="135"/>
      <c r="F836" s="135"/>
      <c r="G836" s="135"/>
      <c r="H836" s="135"/>
      <c r="I836" s="135"/>
      <c r="K836" s="135"/>
      <c r="L836" s="135"/>
    </row>
    <row r="837" spans="3:12">
      <c r="C837" s="135"/>
      <c r="E837" s="135"/>
      <c r="F837" s="135"/>
      <c r="G837" s="135"/>
      <c r="H837" s="135"/>
      <c r="I837" s="135"/>
      <c r="K837" s="135"/>
      <c r="L837" s="135"/>
    </row>
    <row r="838" spans="3:12">
      <c r="C838" s="135"/>
      <c r="E838" s="135"/>
      <c r="F838" s="135"/>
      <c r="G838" s="135"/>
      <c r="H838" s="135"/>
      <c r="I838" s="135"/>
      <c r="K838" s="135"/>
      <c r="L838" s="135"/>
    </row>
    <row r="839" spans="3:12">
      <c r="C839" s="135"/>
      <c r="E839" s="135"/>
      <c r="F839" s="135"/>
      <c r="G839" s="135"/>
      <c r="H839" s="135"/>
      <c r="I839" s="135"/>
      <c r="K839" s="135"/>
      <c r="L839" s="135"/>
    </row>
    <row r="840" spans="3:12">
      <c r="C840" s="135"/>
      <c r="E840" s="135"/>
      <c r="F840" s="135"/>
      <c r="G840" s="135"/>
      <c r="H840" s="135"/>
      <c r="I840" s="135"/>
      <c r="K840" s="135"/>
      <c r="L840" s="135"/>
    </row>
    <row r="841" spans="3:12">
      <c r="C841" s="135"/>
      <c r="E841" s="135"/>
      <c r="F841" s="135"/>
      <c r="G841" s="135"/>
      <c r="H841" s="135"/>
      <c r="I841" s="135"/>
      <c r="K841" s="135"/>
      <c r="L841" s="135"/>
    </row>
    <row r="842" spans="3:12">
      <c r="C842" s="135"/>
      <c r="E842" s="135"/>
      <c r="F842" s="135"/>
      <c r="G842" s="135"/>
      <c r="H842" s="135"/>
      <c r="I842" s="135"/>
      <c r="K842" s="135"/>
      <c r="L842" s="135"/>
    </row>
    <row r="843" spans="3:12">
      <c r="C843" s="135"/>
      <c r="E843" s="135"/>
      <c r="F843" s="135"/>
      <c r="G843" s="135"/>
      <c r="H843" s="135"/>
      <c r="I843" s="135"/>
      <c r="K843" s="135"/>
      <c r="L843" s="135"/>
    </row>
    <row r="844" spans="3:12">
      <c r="C844" s="135"/>
      <c r="E844" s="135"/>
      <c r="F844" s="135"/>
      <c r="G844" s="135"/>
      <c r="H844" s="135"/>
      <c r="I844" s="135"/>
      <c r="K844" s="135"/>
      <c r="L844" s="135"/>
    </row>
    <row r="845" spans="3:12">
      <c r="C845" s="135"/>
      <c r="E845" s="135"/>
      <c r="F845" s="135"/>
      <c r="G845" s="135"/>
      <c r="H845" s="135"/>
      <c r="I845" s="135"/>
      <c r="K845" s="135"/>
      <c r="L845" s="135"/>
    </row>
    <row r="846" spans="3:12">
      <c r="C846" s="135"/>
      <c r="E846" s="135"/>
      <c r="F846" s="135"/>
      <c r="G846" s="135"/>
      <c r="H846" s="135"/>
      <c r="I846" s="135"/>
      <c r="K846" s="135"/>
      <c r="L846" s="135"/>
    </row>
    <row r="847" spans="3:12">
      <c r="C847" s="135"/>
      <c r="E847" s="135"/>
      <c r="F847" s="135"/>
      <c r="G847" s="135"/>
      <c r="H847" s="135"/>
      <c r="I847" s="135"/>
      <c r="K847" s="135"/>
      <c r="L847" s="135"/>
    </row>
    <row r="848" spans="3:12">
      <c r="C848" s="135"/>
      <c r="E848" s="135"/>
      <c r="F848" s="135"/>
      <c r="G848" s="135"/>
      <c r="H848" s="135"/>
      <c r="I848" s="135"/>
      <c r="K848" s="135"/>
      <c r="L848" s="135"/>
    </row>
    <row r="849" spans="3:12">
      <c r="C849" s="135"/>
      <c r="E849" s="135"/>
      <c r="F849" s="135"/>
      <c r="G849" s="135"/>
      <c r="H849" s="135"/>
      <c r="I849" s="135"/>
      <c r="K849" s="135"/>
      <c r="L849" s="135"/>
    </row>
    <row r="850" spans="3:12">
      <c r="C850" s="135"/>
      <c r="E850" s="135"/>
      <c r="F850" s="135"/>
      <c r="G850" s="135"/>
      <c r="H850" s="135"/>
      <c r="I850" s="135"/>
      <c r="K850" s="135"/>
      <c r="L850" s="135"/>
    </row>
    <row r="851" spans="3:12">
      <c r="C851" s="135"/>
      <c r="E851" s="135"/>
      <c r="F851" s="135"/>
      <c r="G851" s="135"/>
      <c r="H851" s="135"/>
      <c r="I851" s="135"/>
      <c r="K851" s="135"/>
      <c r="L851" s="135"/>
    </row>
    <row r="852" spans="3:12">
      <c r="C852" s="135"/>
      <c r="E852" s="135"/>
      <c r="F852" s="135"/>
      <c r="G852" s="135"/>
      <c r="H852" s="135"/>
      <c r="I852" s="135"/>
      <c r="K852" s="135"/>
      <c r="L852" s="135"/>
    </row>
    <row r="853" spans="3:12">
      <c r="C853" s="135"/>
      <c r="E853" s="135"/>
      <c r="F853" s="135"/>
      <c r="G853" s="135"/>
      <c r="H853" s="135"/>
      <c r="I853" s="135"/>
      <c r="K853" s="135"/>
      <c r="L853" s="135"/>
    </row>
    <row r="854" spans="3:12">
      <c r="C854" s="135"/>
      <c r="E854" s="135"/>
      <c r="F854" s="135"/>
      <c r="G854" s="135"/>
      <c r="H854" s="135"/>
      <c r="I854" s="135"/>
      <c r="K854" s="135"/>
      <c r="L854" s="135"/>
    </row>
    <row r="855" spans="3:12">
      <c r="C855" s="135"/>
      <c r="E855" s="135"/>
      <c r="F855" s="135"/>
      <c r="G855" s="135"/>
      <c r="H855" s="135"/>
      <c r="I855" s="135"/>
      <c r="K855" s="135"/>
      <c r="L855" s="135"/>
    </row>
    <row r="856" spans="3:12">
      <c r="C856" s="135"/>
      <c r="E856" s="135"/>
      <c r="F856" s="135"/>
      <c r="G856" s="135"/>
      <c r="H856" s="135"/>
      <c r="I856" s="135"/>
      <c r="K856" s="135"/>
      <c r="L856" s="135"/>
    </row>
    <row r="857" spans="3:12">
      <c r="C857" s="135"/>
      <c r="E857" s="135"/>
      <c r="F857" s="135"/>
      <c r="G857" s="135"/>
      <c r="H857" s="135"/>
      <c r="I857" s="135"/>
      <c r="K857" s="135"/>
      <c r="L857" s="135"/>
    </row>
    <row r="858" spans="3:12">
      <c r="C858" s="135"/>
      <c r="E858" s="135"/>
      <c r="F858" s="135"/>
      <c r="G858" s="135"/>
      <c r="H858" s="135"/>
      <c r="I858" s="135"/>
      <c r="K858" s="135"/>
      <c r="L858" s="135"/>
    </row>
    <row r="859" spans="3:12">
      <c r="C859" s="135"/>
      <c r="E859" s="135"/>
      <c r="F859" s="135"/>
      <c r="G859" s="135"/>
      <c r="H859" s="135"/>
      <c r="I859" s="135"/>
      <c r="K859" s="135"/>
      <c r="L859" s="135"/>
    </row>
    <row r="860" spans="3:12">
      <c r="C860" s="135"/>
      <c r="E860" s="135"/>
      <c r="F860" s="135"/>
      <c r="G860" s="135"/>
      <c r="H860" s="135"/>
      <c r="I860" s="135"/>
      <c r="K860" s="135"/>
      <c r="L860" s="135"/>
    </row>
    <row r="861" spans="3:12">
      <c r="C861" s="135"/>
      <c r="E861" s="135"/>
      <c r="F861" s="135"/>
      <c r="G861" s="135"/>
      <c r="H861" s="135"/>
      <c r="I861" s="135"/>
      <c r="K861" s="135"/>
      <c r="L861" s="135"/>
    </row>
    <row r="862" spans="3:12">
      <c r="C862" s="135"/>
      <c r="E862" s="135"/>
      <c r="F862" s="135"/>
      <c r="G862" s="135"/>
      <c r="H862" s="135"/>
      <c r="I862" s="135"/>
      <c r="K862" s="135"/>
      <c r="L862" s="135"/>
    </row>
    <row r="863" spans="3:12">
      <c r="C863" s="135"/>
      <c r="E863" s="135"/>
      <c r="F863" s="135"/>
      <c r="G863" s="135"/>
      <c r="H863" s="135"/>
      <c r="I863" s="135"/>
      <c r="K863" s="135"/>
      <c r="L863" s="135"/>
    </row>
    <row r="864" spans="3:12">
      <c r="C864" s="135"/>
      <c r="E864" s="135"/>
      <c r="F864" s="135"/>
      <c r="G864" s="135"/>
      <c r="H864" s="135"/>
      <c r="I864" s="135"/>
      <c r="K864" s="135"/>
      <c r="L864" s="135"/>
    </row>
    <row r="865" spans="3:12">
      <c r="C865" s="135"/>
      <c r="E865" s="135"/>
      <c r="F865" s="135"/>
      <c r="G865" s="135"/>
      <c r="H865" s="135"/>
      <c r="I865" s="135"/>
      <c r="K865" s="135"/>
      <c r="L865" s="135"/>
    </row>
    <row r="866" spans="3:12">
      <c r="C866" s="135"/>
      <c r="E866" s="135"/>
      <c r="F866" s="135"/>
      <c r="G866" s="135"/>
      <c r="H866" s="135"/>
      <c r="I866" s="135"/>
      <c r="K866" s="135"/>
      <c r="L866" s="135"/>
    </row>
    <row r="867" spans="3:12">
      <c r="C867" s="135"/>
      <c r="E867" s="135"/>
      <c r="F867" s="135"/>
      <c r="G867" s="135"/>
      <c r="H867" s="135"/>
      <c r="I867" s="135"/>
      <c r="K867" s="135"/>
      <c r="L867" s="135"/>
    </row>
    <row r="868" spans="3:12">
      <c r="C868" s="135"/>
      <c r="E868" s="135"/>
      <c r="F868" s="135"/>
      <c r="G868" s="135"/>
      <c r="H868" s="135"/>
      <c r="I868" s="135"/>
      <c r="K868" s="135"/>
      <c r="L868" s="135"/>
    </row>
    <row r="869" spans="3:12">
      <c r="C869" s="135"/>
      <c r="E869" s="135"/>
      <c r="F869" s="135"/>
      <c r="G869" s="135"/>
      <c r="H869" s="135"/>
      <c r="I869" s="135"/>
      <c r="K869" s="135"/>
      <c r="L869" s="135"/>
    </row>
    <row r="870" spans="3:12">
      <c r="C870" s="135"/>
      <c r="E870" s="135"/>
      <c r="F870" s="135"/>
      <c r="G870" s="135"/>
      <c r="H870" s="135"/>
      <c r="I870" s="135"/>
      <c r="K870" s="135"/>
      <c r="L870" s="135"/>
    </row>
    <row r="871" spans="3:12">
      <c r="C871" s="135"/>
      <c r="E871" s="135"/>
      <c r="F871" s="135"/>
      <c r="G871" s="135"/>
      <c r="H871" s="135"/>
      <c r="I871" s="135"/>
      <c r="K871" s="135"/>
      <c r="L871" s="135"/>
    </row>
    <row r="872" spans="3:12">
      <c r="C872" s="135"/>
      <c r="E872" s="135"/>
      <c r="F872" s="135"/>
      <c r="G872" s="135"/>
      <c r="H872" s="135"/>
      <c r="I872" s="135"/>
      <c r="K872" s="135"/>
      <c r="L872" s="135"/>
    </row>
    <row r="873" spans="3:12">
      <c r="C873" s="135"/>
      <c r="E873" s="135"/>
      <c r="F873" s="135"/>
      <c r="G873" s="135"/>
      <c r="H873" s="135"/>
      <c r="I873" s="135"/>
      <c r="K873" s="135"/>
      <c r="L873" s="135"/>
    </row>
    <row r="874" spans="3:12">
      <c r="C874" s="135"/>
      <c r="E874" s="135"/>
      <c r="F874" s="135"/>
      <c r="G874" s="135"/>
      <c r="H874" s="135"/>
      <c r="I874" s="135"/>
      <c r="K874" s="135"/>
      <c r="L874" s="135"/>
    </row>
    <row r="875" spans="3:12">
      <c r="C875" s="135"/>
      <c r="E875" s="135"/>
      <c r="F875" s="135"/>
      <c r="G875" s="135"/>
      <c r="H875" s="135"/>
      <c r="I875" s="135"/>
      <c r="K875" s="135"/>
      <c r="L875" s="135"/>
    </row>
    <row r="876" spans="3:12">
      <c r="C876" s="135"/>
      <c r="E876" s="135"/>
      <c r="F876" s="135"/>
      <c r="G876" s="135"/>
      <c r="H876" s="135"/>
      <c r="I876" s="135"/>
      <c r="K876" s="135"/>
      <c r="L876" s="135"/>
    </row>
    <row r="877" spans="3:12">
      <c r="C877" s="135"/>
      <c r="E877" s="135"/>
      <c r="F877" s="135"/>
      <c r="G877" s="135"/>
      <c r="H877" s="135"/>
      <c r="I877" s="135"/>
      <c r="K877" s="135"/>
      <c r="L877" s="135"/>
    </row>
    <row r="878" spans="3:12">
      <c r="C878" s="135"/>
      <c r="E878" s="135"/>
      <c r="F878" s="135"/>
      <c r="G878" s="135"/>
      <c r="H878" s="135"/>
      <c r="I878" s="135"/>
      <c r="K878" s="135"/>
      <c r="L878" s="135"/>
    </row>
    <row r="879" spans="3:12">
      <c r="C879" s="135"/>
      <c r="E879" s="135"/>
      <c r="F879" s="135"/>
      <c r="G879" s="135"/>
      <c r="H879" s="135"/>
      <c r="I879" s="135"/>
      <c r="K879" s="135"/>
      <c r="L879" s="135"/>
    </row>
    <row r="880" spans="3:12">
      <c r="C880" s="135"/>
      <c r="E880" s="135"/>
      <c r="F880" s="135"/>
      <c r="G880" s="135"/>
      <c r="H880" s="135"/>
      <c r="I880" s="135"/>
      <c r="K880" s="135"/>
      <c r="L880" s="135"/>
    </row>
    <row r="881" spans="3:12">
      <c r="C881" s="135"/>
      <c r="E881" s="135"/>
      <c r="F881" s="135"/>
      <c r="G881" s="135"/>
      <c r="H881" s="135"/>
      <c r="I881" s="135"/>
      <c r="K881" s="135"/>
      <c r="L881" s="135"/>
    </row>
    <row r="882" spans="3:12">
      <c r="C882" s="135"/>
      <c r="E882" s="135"/>
      <c r="F882" s="135"/>
      <c r="G882" s="135"/>
      <c r="H882" s="135"/>
      <c r="I882" s="135"/>
      <c r="K882" s="135"/>
      <c r="L882" s="135"/>
    </row>
    <row r="883" spans="3:12">
      <c r="C883" s="135"/>
      <c r="E883" s="135"/>
      <c r="F883" s="135"/>
      <c r="G883" s="135"/>
      <c r="H883" s="135"/>
      <c r="I883" s="135"/>
      <c r="K883" s="135"/>
      <c r="L883" s="135"/>
    </row>
    <row r="884" spans="3:12">
      <c r="C884" s="135"/>
      <c r="E884" s="135"/>
      <c r="F884" s="135"/>
      <c r="G884" s="135"/>
      <c r="H884" s="135"/>
      <c r="I884" s="135"/>
      <c r="K884" s="135"/>
      <c r="L884" s="135"/>
    </row>
    <row r="885" spans="3:12">
      <c r="C885" s="135"/>
      <c r="E885" s="135"/>
      <c r="F885" s="135"/>
      <c r="G885" s="135"/>
      <c r="H885" s="135"/>
      <c r="I885" s="135"/>
      <c r="K885" s="135"/>
      <c r="L885" s="135"/>
    </row>
    <row r="886" spans="3:12">
      <c r="C886" s="135"/>
      <c r="E886" s="135"/>
      <c r="F886" s="135"/>
      <c r="G886" s="135"/>
      <c r="H886" s="135"/>
      <c r="I886" s="135"/>
      <c r="K886" s="135"/>
      <c r="L886" s="135"/>
    </row>
    <row r="887" spans="3:12">
      <c r="C887" s="135"/>
      <c r="E887" s="135"/>
      <c r="F887" s="135"/>
      <c r="G887" s="135"/>
      <c r="H887" s="135"/>
      <c r="I887" s="135"/>
      <c r="K887" s="135"/>
      <c r="L887" s="135"/>
    </row>
    <row r="888" spans="3:12">
      <c r="C888" s="135"/>
      <c r="E888" s="135"/>
      <c r="F888" s="135"/>
      <c r="G888" s="135"/>
      <c r="H888" s="135"/>
      <c r="I888" s="135"/>
      <c r="K888" s="135"/>
      <c r="L888" s="135"/>
    </row>
    <row r="889" spans="3:12">
      <c r="C889" s="135"/>
      <c r="E889" s="135"/>
      <c r="F889" s="135"/>
      <c r="G889" s="135"/>
      <c r="H889" s="135"/>
      <c r="I889" s="135"/>
      <c r="K889" s="135"/>
      <c r="L889" s="135"/>
    </row>
    <row r="890" spans="3:12">
      <c r="C890" s="135"/>
      <c r="E890" s="135"/>
      <c r="F890" s="135"/>
      <c r="G890" s="135"/>
      <c r="H890" s="135"/>
      <c r="I890" s="135"/>
      <c r="K890" s="135"/>
      <c r="L890" s="135"/>
    </row>
    <row r="891" spans="3:12">
      <c r="C891" s="135"/>
      <c r="E891" s="135"/>
      <c r="F891" s="135"/>
      <c r="G891" s="135"/>
      <c r="H891" s="135"/>
      <c r="I891" s="135"/>
      <c r="K891" s="135"/>
      <c r="L891" s="135"/>
    </row>
    <row r="892" spans="3:12">
      <c r="C892" s="135"/>
      <c r="E892" s="135"/>
      <c r="F892" s="135"/>
      <c r="G892" s="135"/>
      <c r="H892" s="135"/>
      <c r="I892" s="135"/>
      <c r="K892" s="135"/>
      <c r="L892" s="135"/>
    </row>
    <row r="893" spans="3:12">
      <c r="C893" s="135"/>
      <c r="E893" s="135"/>
      <c r="F893" s="135"/>
      <c r="G893" s="135"/>
      <c r="H893" s="135"/>
      <c r="I893" s="135"/>
      <c r="K893" s="135"/>
      <c r="L893" s="135"/>
    </row>
    <row r="894" spans="3:12">
      <c r="C894" s="135"/>
      <c r="E894" s="135"/>
      <c r="F894" s="135"/>
      <c r="G894" s="135"/>
      <c r="H894" s="135"/>
      <c r="I894" s="135"/>
      <c r="K894" s="135"/>
      <c r="L894" s="135"/>
    </row>
    <row r="895" spans="3:12">
      <c r="C895" s="135"/>
      <c r="E895" s="135"/>
      <c r="F895" s="135"/>
      <c r="G895" s="135"/>
      <c r="H895" s="135"/>
      <c r="I895" s="135"/>
      <c r="K895" s="135"/>
      <c r="L895" s="135"/>
    </row>
    <row r="896" spans="3:12">
      <c r="C896" s="135"/>
      <c r="E896" s="135"/>
      <c r="F896" s="135"/>
      <c r="G896" s="135"/>
      <c r="H896" s="135"/>
      <c r="I896" s="135"/>
      <c r="K896" s="135"/>
      <c r="L896" s="135"/>
    </row>
    <row r="897" spans="3:12">
      <c r="C897" s="135"/>
      <c r="E897" s="135"/>
      <c r="F897" s="135"/>
      <c r="G897" s="135"/>
      <c r="H897" s="135"/>
      <c r="I897" s="135"/>
      <c r="K897" s="135"/>
      <c r="L897" s="135"/>
    </row>
    <row r="898" spans="3:12">
      <c r="C898" s="135"/>
      <c r="E898" s="135"/>
      <c r="F898" s="135"/>
      <c r="G898" s="135"/>
      <c r="H898" s="135"/>
      <c r="I898" s="135"/>
      <c r="K898" s="135"/>
      <c r="L898" s="135"/>
    </row>
    <row r="899" spans="3:12">
      <c r="C899" s="135"/>
      <c r="E899" s="135"/>
      <c r="F899" s="135"/>
      <c r="G899" s="135"/>
      <c r="H899" s="135"/>
      <c r="I899" s="135"/>
      <c r="K899" s="135"/>
      <c r="L899" s="135"/>
    </row>
    <row r="900" spans="3:12">
      <c r="C900" s="135"/>
      <c r="E900" s="135"/>
      <c r="F900" s="135"/>
      <c r="G900" s="135"/>
      <c r="H900" s="135"/>
      <c r="I900" s="135"/>
      <c r="K900" s="135"/>
      <c r="L900" s="135"/>
    </row>
    <row r="901" spans="3:12">
      <c r="C901" s="135"/>
      <c r="E901" s="135"/>
      <c r="F901" s="135"/>
      <c r="G901" s="135"/>
      <c r="H901" s="135"/>
      <c r="I901" s="135"/>
      <c r="K901" s="135"/>
      <c r="L901" s="135"/>
    </row>
    <row r="902" spans="3:12">
      <c r="C902" s="135"/>
      <c r="E902" s="135"/>
      <c r="F902" s="135"/>
      <c r="G902" s="135"/>
      <c r="H902" s="135"/>
      <c r="I902" s="135"/>
      <c r="K902" s="135"/>
      <c r="L902" s="135"/>
    </row>
    <row r="903" spans="3:12">
      <c r="C903" s="135"/>
      <c r="E903" s="135"/>
      <c r="F903" s="135"/>
      <c r="G903" s="135"/>
      <c r="H903" s="135"/>
      <c r="I903" s="135"/>
      <c r="K903" s="135"/>
      <c r="L903" s="135"/>
    </row>
    <row r="904" spans="3:12">
      <c r="C904" s="135"/>
      <c r="E904" s="135"/>
      <c r="F904" s="135"/>
      <c r="G904" s="135"/>
      <c r="H904" s="135"/>
      <c r="I904" s="135"/>
      <c r="K904" s="135"/>
      <c r="L904" s="135"/>
    </row>
    <row r="905" spans="3:12">
      <c r="C905" s="135"/>
      <c r="E905" s="135"/>
      <c r="F905" s="135"/>
      <c r="G905" s="135"/>
      <c r="H905" s="135"/>
      <c r="I905" s="135"/>
      <c r="K905" s="135"/>
      <c r="L905" s="135"/>
    </row>
    <row r="906" spans="3:12">
      <c r="C906" s="135"/>
      <c r="E906" s="135"/>
      <c r="F906" s="135"/>
      <c r="G906" s="135"/>
      <c r="H906" s="135"/>
      <c r="I906" s="135"/>
      <c r="K906" s="135"/>
      <c r="L906" s="135"/>
    </row>
    <row r="907" spans="3:12">
      <c r="C907" s="135"/>
      <c r="E907" s="135"/>
      <c r="F907" s="135"/>
      <c r="G907" s="135"/>
      <c r="H907" s="135"/>
      <c r="I907" s="135"/>
      <c r="K907" s="135"/>
      <c r="L907" s="135"/>
    </row>
    <row r="908" spans="3:12">
      <c r="C908" s="135"/>
      <c r="E908" s="135"/>
      <c r="F908" s="135"/>
      <c r="G908" s="135"/>
      <c r="H908" s="135"/>
      <c r="I908" s="135"/>
      <c r="K908" s="135"/>
      <c r="L908" s="135"/>
    </row>
    <row r="909" spans="3:12">
      <c r="C909" s="135"/>
      <c r="E909" s="135"/>
      <c r="F909" s="135"/>
      <c r="G909" s="135"/>
      <c r="H909" s="135"/>
      <c r="I909" s="135"/>
      <c r="K909" s="135"/>
      <c r="L909" s="135"/>
    </row>
    <row r="910" spans="3:12">
      <c r="C910" s="135"/>
      <c r="E910" s="135"/>
      <c r="F910" s="135"/>
      <c r="G910" s="135"/>
      <c r="H910" s="135"/>
      <c r="I910" s="135"/>
      <c r="K910" s="135"/>
      <c r="L910" s="135"/>
    </row>
    <row r="911" spans="3:12">
      <c r="C911" s="135"/>
      <c r="E911" s="135"/>
      <c r="F911" s="135"/>
      <c r="G911" s="135"/>
      <c r="H911" s="135"/>
      <c r="I911" s="135"/>
      <c r="K911" s="135"/>
      <c r="L911" s="135"/>
    </row>
    <row r="912" spans="3:12">
      <c r="C912" s="135"/>
      <c r="E912" s="135"/>
      <c r="F912" s="135"/>
      <c r="G912" s="135"/>
      <c r="H912" s="135"/>
      <c r="I912" s="135"/>
      <c r="K912" s="135"/>
      <c r="L912" s="135"/>
    </row>
    <row r="913" spans="3:12">
      <c r="C913" s="135"/>
      <c r="E913" s="135"/>
      <c r="F913" s="135"/>
      <c r="G913" s="135"/>
      <c r="H913" s="135"/>
      <c r="I913" s="135"/>
      <c r="K913" s="135"/>
      <c r="L913" s="135"/>
    </row>
    <row r="914" spans="3:12">
      <c r="C914" s="135"/>
      <c r="E914" s="135"/>
      <c r="F914" s="135"/>
      <c r="G914" s="135"/>
      <c r="H914" s="135"/>
      <c r="I914" s="135"/>
      <c r="K914" s="135"/>
      <c r="L914" s="135"/>
    </row>
    <row r="915" spans="3:12">
      <c r="C915" s="135"/>
      <c r="E915" s="135"/>
      <c r="F915" s="135"/>
      <c r="G915" s="135"/>
      <c r="H915" s="135"/>
      <c r="I915" s="135"/>
      <c r="K915" s="135"/>
      <c r="L915" s="135"/>
    </row>
    <row r="916" spans="3:12">
      <c r="C916" s="135"/>
      <c r="E916" s="135"/>
      <c r="F916" s="135"/>
      <c r="G916" s="135"/>
      <c r="H916" s="135"/>
      <c r="I916" s="135"/>
      <c r="K916" s="135"/>
      <c r="L916" s="135"/>
    </row>
    <row r="917" spans="3:12">
      <c r="C917" s="135"/>
      <c r="E917" s="135"/>
      <c r="F917" s="135"/>
      <c r="G917" s="135"/>
      <c r="H917" s="135"/>
      <c r="I917" s="135"/>
      <c r="K917" s="135"/>
      <c r="L917" s="135"/>
    </row>
    <row r="918" spans="3:12">
      <c r="C918" s="135"/>
      <c r="E918" s="135"/>
      <c r="F918" s="135"/>
      <c r="G918" s="135"/>
      <c r="H918" s="135"/>
      <c r="I918" s="135"/>
      <c r="K918" s="135"/>
      <c r="L918" s="135"/>
    </row>
    <row r="919" spans="3:12">
      <c r="C919" s="135"/>
      <c r="E919" s="135"/>
      <c r="F919" s="135"/>
      <c r="G919" s="135"/>
      <c r="H919" s="135"/>
      <c r="I919" s="135"/>
      <c r="K919" s="135"/>
      <c r="L919" s="135"/>
    </row>
    <row r="920" spans="3:12">
      <c r="C920" s="135"/>
      <c r="E920" s="135"/>
      <c r="F920" s="135"/>
      <c r="G920" s="135"/>
      <c r="H920" s="135"/>
      <c r="I920" s="135"/>
      <c r="K920" s="135"/>
      <c r="L920" s="135"/>
    </row>
    <row r="921" spans="3:12">
      <c r="C921" s="135"/>
      <c r="E921" s="135"/>
      <c r="F921" s="135"/>
      <c r="G921" s="135"/>
      <c r="H921" s="135"/>
      <c r="I921" s="135"/>
      <c r="K921" s="135"/>
      <c r="L921" s="135"/>
    </row>
    <row r="922" spans="3:12">
      <c r="C922" s="135"/>
      <c r="E922" s="135"/>
      <c r="F922" s="135"/>
      <c r="G922" s="135"/>
      <c r="H922" s="135"/>
      <c r="I922" s="135"/>
      <c r="K922" s="135"/>
      <c r="L922" s="135"/>
    </row>
    <row r="923" spans="3:12">
      <c r="C923" s="135"/>
      <c r="E923" s="135"/>
      <c r="F923" s="135"/>
      <c r="G923" s="135"/>
      <c r="H923" s="135"/>
      <c r="I923" s="135"/>
      <c r="K923" s="135"/>
      <c r="L923" s="135"/>
    </row>
    <row r="924" spans="3:12">
      <c r="C924" s="135"/>
      <c r="E924" s="135"/>
      <c r="F924" s="135"/>
      <c r="G924" s="135"/>
      <c r="H924" s="135"/>
      <c r="I924" s="135"/>
      <c r="K924" s="135"/>
      <c r="L924" s="135"/>
    </row>
    <row r="925" spans="3:12">
      <c r="C925" s="135"/>
      <c r="E925" s="135"/>
      <c r="F925" s="135"/>
      <c r="G925" s="135"/>
      <c r="H925" s="135"/>
      <c r="I925" s="135"/>
      <c r="K925" s="135"/>
      <c r="L925" s="135"/>
    </row>
    <row r="926" spans="3:12">
      <c r="C926" s="135"/>
      <c r="E926" s="135"/>
      <c r="F926" s="135"/>
      <c r="G926" s="135"/>
      <c r="H926" s="135"/>
      <c r="I926" s="135"/>
      <c r="K926" s="135"/>
      <c r="L926" s="135"/>
    </row>
    <row r="927" spans="3:12">
      <c r="C927" s="135"/>
      <c r="E927" s="135"/>
      <c r="F927" s="135"/>
      <c r="G927" s="135"/>
      <c r="H927" s="135"/>
      <c r="I927" s="135"/>
      <c r="K927" s="135"/>
      <c r="L927" s="135"/>
    </row>
    <row r="928" spans="3:12">
      <c r="C928" s="135"/>
      <c r="E928" s="135"/>
      <c r="F928" s="135"/>
      <c r="G928" s="135"/>
      <c r="H928" s="135"/>
      <c r="I928" s="135"/>
      <c r="K928" s="135"/>
      <c r="L928" s="135"/>
    </row>
    <row r="929" spans="3:12">
      <c r="C929" s="135"/>
      <c r="E929" s="135"/>
      <c r="F929" s="135"/>
      <c r="G929" s="135"/>
      <c r="H929" s="135"/>
      <c r="I929" s="135"/>
      <c r="K929" s="135"/>
      <c r="L929" s="135"/>
    </row>
    <row r="930" spans="3:12">
      <c r="C930" s="135"/>
      <c r="E930" s="135"/>
      <c r="F930" s="135"/>
      <c r="G930" s="135"/>
      <c r="H930" s="135"/>
      <c r="I930" s="135"/>
      <c r="K930" s="135"/>
      <c r="L930" s="135"/>
    </row>
    <row r="931" spans="3:12">
      <c r="C931" s="135"/>
      <c r="E931" s="135"/>
      <c r="F931" s="135"/>
      <c r="G931" s="135"/>
      <c r="H931" s="135"/>
      <c r="I931" s="135"/>
      <c r="K931" s="135"/>
      <c r="L931" s="135"/>
    </row>
    <row r="932" spans="3:12">
      <c r="C932" s="135"/>
      <c r="E932" s="135"/>
      <c r="F932" s="135"/>
      <c r="G932" s="135"/>
      <c r="H932" s="135"/>
      <c r="I932" s="135"/>
      <c r="K932" s="135"/>
      <c r="L932" s="135"/>
    </row>
    <row r="933" spans="3:12">
      <c r="C933" s="135"/>
      <c r="E933" s="135"/>
      <c r="F933" s="135"/>
      <c r="G933" s="135"/>
      <c r="H933" s="135"/>
      <c r="I933" s="135"/>
      <c r="K933" s="135"/>
      <c r="L933" s="135"/>
    </row>
    <row r="934" spans="3:12">
      <c r="C934" s="135"/>
      <c r="E934" s="135"/>
      <c r="F934" s="135"/>
      <c r="G934" s="135"/>
      <c r="H934" s="135"/>
      <c r="I934" s="135"/>
      <c r="K934" s="135"/>
      <c r="L934" s="135"/>
    </row>
    <row r="935" spans="3:12">
      <c r="C935" s="135"/>
      <c r="E935" s="135"/>
      <c r="F935" s="135"/>
      <c r="G935" s="135"/>
      <c r="H935" s="135"/>
      <c r="I935" s="135"/>
      <c r="K935" s="135"/>
      <c r="L935" s="135"/>
    </row>
    <row r="936" spans="3:12">
      <c r="C936" s="135"/>
      <c r="E936" s="135"/>
      <c r="F936" s="135"/>
      <c r="G936" s="135"/>
      <c r="H936" s="135"/>
      <c r="I936" s="135"/>
      <c r="K936" s="135"/>
      <c r="L936" s="135"/>
    </row>
    <row r="937" spans="3:12">
      <c r="C937" s="135"/>
      <c r="E937" s="135"/>
      <c r="F937" s="135"/>
      <c r="G937" s="135"/>
      <c r="H937" s="135"/>
      <c r="I937" s="135"/>
      <c r="K937" s="135"/>
      <c r="L937" s="135"/>
    </row>
    <row r="938" spans="3:12">
      <c r="C938" s="135"/>
      <c r="E938" s="135"/>
      <c r="F938" s="135"/>
      <c r="G938" s="135"/>
      <c r="H938" s="135"/>
      <c r="I938" s="135"/>
      <c r="K938" s="135"/>
      <c r="L938" s="135"/>
    </row>
    <row r="939" spans="3:12">
      <c r="C939" s="135"/>
      <c r="E939" s="135"/>
      <c r="F939" s="135"/>
      <c r="G939" s="135"/>
      <c r="H939" s="135"/>
      <c r="I939" s="135"/>
      <c r="K939" s="135"/>
      <c r="L939" s="135"/>
    </row>
    <row r="940" spans="3:12">
      <c r="C940" s="135"/>
      <c r="E940" s="135"/>
      <c r="F940" s="135"/>
      <c r="G940" s="135"/>
      <c r="H940" s="135"/>
      <c r="I940" s="135"/>
      <c r="K940" s="135"/>
      <c r="L940" s="135"/>
    </row>
    <row r="941" spans="3:12">
      <c r="C941" s="135"/>
      <c r="E941" s="135"/>
      <c r="F941" s="135"/>
      <c r="G941" s="135"/>
      <c r="H941" s="135"/>
      <c r="I941" s="135"/>
      <c r="K941" s="135"/>
      <c r="L941" s="135"/>
    </row>
    <row r="942" spans="3:12">
      <c r="C942" s="135"/>
      <c r="E942" s="135"/>
      <c r="F942" s="135"/>
      <c r="G942" s="135"/>
      <c r="H942" s="135"/>
      <c r="I942" s="135"/>
      <c r="K942" s="135"/>
      <c r="L942" s="135"/>
    </row>
    <row r="943" spans="3:12">
      <c r="C943" s="135"/>
      <c r="E943" s="135"/>
      <c r="F943" s="135"/>
      <c r="G943" s="135"/>
      <c r="H943" s="135"/>
      <c r="I943" s="135"/>
      <c r="K943" s="135"/>
      <c r="L943" s="135"/>
    </row>
    <row r="944" spans="3:12">
      <c r="C944" s="135"/>
      <c r="E944" s="135"/>
      <c r="F944" s="135"/>
      <c r="G944" s="135"/>
      <c r="H944" s="135"/>
      <c r="I944" s="135"/>
      <c r="K944" s="135"/>
      <c r="L944" s="135"/>
    </row>
    <row r="945" spans="3:12">
      <c r="C945" s="135"/>
      <c r="E945" s="135"/>
      <c r="F945" s="135"/>
      <c r="G945" s="135"/>
      <c r="H945" s="135"/>
      <c r="I945" s="135"/>
      <c r="K945" s="135"/>
      <c r="L945" s="135"/>
    </row>
    <row r="946" spans="3:12">
      <c r="C946" s="135"/>
      <c r="E946" s="135"/>
      <c r="F946" s="135"/>
      <c r="G946" s="135"/>
      <c r="H946" s="135"/>
      <c r="I946" s="135"/>
      <c r="K946" s="135"/>
      <c r="L946" s="135"/>
    </row>
    <row r="947" spans="3:12">
      <c r="C947" s="135"/>
      <c r="E947" s="135"/>
      <c r="F947" s="135"/>
      <c r="G947" s="135"/>
      <c r="H947" s="135"/>
      <c r="I947" s="135"/>
      <c r="K947" s="135"/>
      <c r="L947" s="135"/>
    </row>
    <row r="948" spans="3:12">
      <c r="C948" s="135"/>
      <c r="E948" s="135"/>
      <c r="F948" s="135"/>
      <c r="G948" s="135"/>
      <c r="H948" s="135"/>
      <c r="I948" s="135"/>
      <c r="K948" s="135"/>
      <c r="L948" s="135"/>
    </row>
    <row r="949" spans="3:12">
      <c r="C949" s="135"/>
      <c r="E949" s="135"/>
      <c r="F949" s="135"/>
      <c r="G949" s="135"/>
      <c r="H949" s="135"/>
      <c r="I949" s="135"/>
      <c r="K949" s="135"/>
      <c r="L949" s="135"/>
    </row>
    <row r="950" spans="3:12">
      <c r="C950" s="135"/>
      <c r="E950" s="135"/>
      <c r="F950" s="135"/>
      <c r="G950" s="135"/>
      <c r="H950" s="135"/>
      <c r="I950" s="135"/>
      <c r="K950" s="135"/>
      <c r="L950" s="135"/>
    </row>
    <row r="951" spans="3:12">
      <c r="C951" s="135"/>
      <c r="E951" s="135"/>
      <c r="F951" s="135"/>
      <c r="G951" s="135"/>
      <c r="H951" s="135"/>
      <c r="I951" s="135"/>
      <c r="K951" s="135"/>
      <c r="L951" s="135"/>
    </row>
    <row r="952" spans="3:12">
      <c r="C952" s="135"/>
      <c r="E952" s="135"/>
      <c r="F952" s="135"/>
      <c r="G952" s="135"/>
      <c r="H952" s="135"/>
      <c r="I952" s="135"/>
      <c r="K952" s="135"/>
      <c r="L952" s="135"/>
    </row>
    <row r="953" spans="3:12">
      <c r="C953" s="135"/>
      <c r="E953" s="135"/>
      <c r="F953" s="135"/>
      <c r="G953" s="135"/>
      <c r="H953" s="135"/>
      <c r="I953" s="135"/>
      <c r="K953" s="135"/>
      <c r="L953" s="135"/>
    </row>
    <row r="954" spans="3:12">
      <c r="C954" s="135"/>
      <c r="E954" s="135"/>
      <c r="F954" s="135"/>
      <c r="G954" s="135"/>
      <c r="H954" s="135"/>
      <c r="I954" s="135"/>
      <c r="K954" s="135"/>
      <c r="L954" s="135"/>
    </row>
    <row r="955" spans="3:12">
      <c r="C955" s="135"/>
      <c r="E955" s="135"/>
      <c r="F955" s="135"/>
      <c r="G955" s="135"/>
      <c r="H955" s="135"/>
      <c r="I955" s="135"/>
      <c r="K955" s="135"/>
      <c r="L955" s="135"/>
    </row>
    <row r="956" spans="3:12">
      <c r="C956" s="135"/>
      <c r="E956" s="135"/>
      <c r="F956" s="135"/>
      <c r="G956" s="135"/>
      <c r="H956" s="135"/>
      <c r="I956" s="135"/>
      <c r="K956" s="135"/>
      <c r="L956" s="135"/>
    </row>
    <row r="957" spans="3:12">
      <c r="C957" s="135"/>
      <c r="E957" s="135"/>
      <c r="F957" s="135"/>
      <c r="G957" s="135"/>
      <c r="H957" s="135"/>
      <c r="I957" s="135"/>
      <c r="K957" s="135"/>
      <c r="L957" s="135"/>
    </row>
    <row r="958" spans="3:12">
      <c r="C958" s="135"/>
      <c r="E958" s="135"/>
      <c r="F958" s="135"/>
      <c r="G958" s="135"/>
      <c r="H958" s="135"/>
      <c r="I958" s="135"/>
      <c r="K958" s="135"/>
      <c r="L958" s="135"/>
    </row>
    <row r="959" spans="3:12">
      <c r="C959" s="135"/>
      <c r="E959" s="135"/>
      <c r="F959" s="135"/>
      <c r="G959" s="135"/>
      <c r="H959" s="135"/>
      <c r="I959" s="135"/>
      <c r="K959" s="135"/>
      <c r="L959" s="135"/>
    </row>
    <row r="960" spans="3:12">
      <c r="C960" s="135"/>
      <c r="E960" s="135"/>
      <c r="F960" s="135"/>
      <c r="G960" s="135"/>
      <c r="H960" s="135"/>
      <c r="I960" s="135"/>
      <c r="K960" s="135"/>
      <c r="L960" s="135"/>
    </row>
    <row r="961" spans="3:12">
      <c r="C961" s="135"/>
      <c r="E961" s="135"/>
      <c r="F961" s="135"/>
      <c r="G961" s="135"/>
      <c r="H961" s="135"/>
      <c r="I961" s="135"/>
      <c r="K961" s="135"/>
      <c r="L961" s="135"/>
    </row>
    <row r="962" spans="3:12">
      <c r="C962" s="135"/>
      <c r="E962" s="135"/>
      <c r="F962" s="135"/>
      <c r="G962" s="135"/>
      <c r="H962" s="135"/>
      <c r="I962" s="135"/>
      <c r="K962" s="135"/>
      <c r="L962" s="135"/>
    </row>
    <row r="963" spans="3:12">
      <c r="C963" s="135"/>
      <c r="E963" s="135"/>
      <c r="F963" s="135"/>
      <c r="G963" s="135"/>
      <c r="H963" s="135"/>
      <c r="I963" s="135"/>
      <c r="K963" s="135"/>
      <c r="L963" s="135"/>
    </row>
    <row r="964" spans="3:12">
      <c r="C964" s="135"/>
      <c r="E964" s="135"/>
      <c r="F964" s="135"/>
      <c r="G964" s="135"/>
      <c r="H964" s="135"/>
      <c r="I964" s="135"/>
      <c r="K964" s="135"/>
      <c r="L964" s="135"/>
    </row>
    <row r="965" spans="3:12">
      <c r="C965" s="135"/>
      <c r="E965" s="135"/>
      <c r="F965" s="135"/>
      <c r="G965" s="135"/>
      <c r="H965" s="135"/>
      <c r="I965" s="135"/>
      <c r="K965" s="135"/>
      <c r="L965" s="135"/>
    </row>
    <row r="966" spans="3:12">
      <c r="C966" s="135"/>
      <c r="E966" s="135"/>
      <c r="F966" s="135"/>
      <c r="G966" s="135"/>
      <c r="H966" s="135"/>
      <c r="I966" s="135"/>
      <c r="K966" s="135"/>
      <c r="L966" s="135"/>
    </row>
    <row r="967" spans="3:12">
      <c r="C967" s="135"/>
      <c r="E967" s="135"/>
      <c r="F967" s="135"/>
      <c r="G967" s="135"/>
      <c r="H967" s="135"/>
      <c r="I967" s="135"/>
      <c r="K967" s="135"/>
      <c r="L967" s="135"/>
    </row>
    <row r="968" spans="3:12">
      <c r="C968" s="135"/>
      <c r="E968" s="135"/>
      <c r="F968" s="135"/>
      <c r="G968" s="135"/>
      <c r="H968" s="135"/>
      <c r="I968" s="135"/>
      <c r="K968" s="135"/>
      <c r="L968" s="135"/>
    </row>
    <row r="969" spans="3:12">
      <c r="C969" s="135"/>
      <c r="E969" s="135"/>
      <c r="F969" s="135"/>
      <c r="G969" s="135"/>
      <c r="H969" s="135"/>
      <c r="I969" s="135"/>
      <c r="K969" s="135"/>
      <c r="L969" s="135"/>
    </row>
    <row r="970" spans="3:12">
      <c r="C970" s="135"/>
      <c r="E970" s="135"/>
      <c r="F970" s="135"/>
      <c r="G970" s="135"/>
      <c r="H970" s="135"/>
      <c r="I970" s="135"/>
      <c r="K970" s="135"/>
      <c r="L970" s="135"/>
    </row>
    <row r="971" spans="3:12">
      <c r="C971" s="135"/>
      <c r="E971" s="135"/>
      <c r="F971" s="135"/>
      <c r="G971" s="135"/>
      <c r="H971" s="135"/>
      <c r="I971" s="135"/>
      <c r="K971" s="135"/>
      <c r="L971" s="135"/>
    </row>
    <row r="972" spans="3:12">
      <c r="C972" s="135"/>
      <c r="E972" s="135"/>
      <c r="F972" s="135"/>
      <c r="G972" s="135"/>
      <c r="H972" s="135"/>
      <c r="I972" s="135"/>
      <c r="K972" s="135"/>
      <c r="L972" s="135"/>
    </row>
    <row r="973" spans="3:12">
      <c r="C973" s="135"/>
      <c r="E973" s="135"/>
      <c r="F973" s="135"/>
      <c r="G973" s="135"/>
      <c r="H973" s="135"/>
      <c r="I973" s="135"/>
      <c r="K973" s="135"/>
      <c r="L973" s="135"/>
    </row>
    <row r="974" spans="3:12">
      <c r="C974" s="135"/>
      <c r="E974" s="135"/>
      <c r="F974" s="135"/>
      <c r="G974" s="135"/>
      <c r="H974" s="135"/>
      <c r="I974" s="135"/>
      <c r="K974" s="135"/>
      <c r="L974" s="135"/>
    </row>
    <row r="975" spans="3:12">
      <c r="C975" s="135"/>
      <c r="E975" s="135"/>
      <c r="F975" s="135"/>
      <c r="G975" s="135"/>
      <c r="H975" s="135"/>
      <c r="I975" s="135"/>
      <c r="K975" s="135"/>
      <c r="L975" s="135"/>
    </row>
    <row r="976" spans="3:12">
      <c r="C976" s="135"/>
      <c r="E976" s="135"/>
      <c r="F976" s="135"/>
      <c r="G976" s="135"/>
      <c r="H976" s="135"/>
      <c r="I976" s="135"/>
      <c r="K976" s="135"/>
      <c r="L976" s="135"/>
    </row>
    <row r="977" spans="3:12">
      <c r="C977" s="135"/>
      <c r="E977" s="135"/>
      <c r="F977" s="135"/>
      <c r="G977" s="135"/>
      <c r="H977" s="135"/>
      <c r="I977" s="135"/>
      <c r="K977" s="135"/>
      <c r="L977" s="135"/>
    </row>
    <row r="978" spans="3:12">
      <c r="C978" s="135"/>
      <c r="E978" s="135"/>
      <c r="F978" s="135"/>
      <c r="G978" s="135"/>
      <c r="H978" s="135"/>
      <c r="I978" s="135"/>
      <c r="K978" s="135"/>
      <c r="L978" s="135"/>
    </row>
    <row r="979" spans="3:12">
      <c r="C979" s="135"/>
      <c r="E979" s="135"/>
      <c r="F979" s="135"/>
      <c r="G979" s="135"/>
      <c r="H979" s="135"/>
      <c r="I979" s="135"/>
      <c r="K979" s="135"/>
      <c r="L979" s="135"/>
    </row>
    <row r="980" spans="3:12">
      <c r="C980" s="135"/>
      <c r="E980" s="135"/>
      <c r="F980" s="135"/>
      <c r="G980" s="135"/>
      <c r="H980" s="135"/>
      <c r="I980" s="135"/>
      <c r="K980" s="135"/>
      <c r="L980" s="135"/>
    </row>
    <row r="981" spans="3:12">
      <c r="C981" s="135"/>
      <c r="E981" s="135"/>
      <c r="F981" s="135"/>
      <c r="G981" s="135"/>
      <c r="H981" s="135"/>
      <c r="I981" s="135"/>
      <c r="K981" s="135"/>
      <c r="L981" s="135"/>
    </row>
    <row r="982" spans="3:12">
      <c r="C982" s="135"/>
      <c r="E982" s="135"/>
      <c r="F982" s="135"/>
      <c r="G982" s="135"/>
      <c r="H982" s="135"/>
      <c r="I982" s="135"/>
      <c r="K982" s="135"/>
      <c r="L982" s="135"/>
    </row>
    <row r="983" spans="3:12">
      <c r="C983" s="135"/>
      <c r="E983" s="135"/>
      <c r="F983" s="135"/>
      <c r="G983" s="135"/>
      <c r="H983" s="135"/>
      <c r="I983" s="135"/>
      <c r="K983" s="135"/>
      <c r="L983" s="135"/>
    </row>
    <row r="984" spans="3:12">
      <c r="C984" s="135"/>
      <c r="E984" s="135"/>
      <c r="F984" s="135"/>
      <c r="G984" s="135"/>
      <c r="H984" s="135"/>
      <c r="I984" s="135"/>
      <c r="K984" s="135"/>
      <c r="L984" s="135"/>
    </row>
    <row r="985" spans="3:12">
      <c r="C985" s="135"/>
      <c r="E985" s="135"/>
      <c r="F985" s="135"/>
      <c r="G985" s="135"/>
      <c r="H985" s="135"/>
      <c r="I985" s="135"/>
      <c r="K985" s="135"/>
      <c r="L985" s="135"/>
    </row>
    <row r="986" spans="3:12">
      <c r="C986" s="135"/>
      <c r="E986" s="135"/>
      <c r="F986" s="135"/>
      <c r="G986" s="135"/>
      <c r="H986" s="135"/>
      <c r="I986" s="135"/>
      <c r="K986" s="135"/>
      <c r="L986" s="135"/>
    </row>
    <row r="987" spans="3:12">
      <c r="C987" s="135"/>
      <c r="E987" s="135"/>
      <c r="F987" s="135"/>
      <c r="G987" s="135"/>
      <c r="H987" s="135"/>
      <c r="I987" s="135"/>
      <c r="K987" s="135"/>
      <c r="L987" s="135"/>
    </row>
    <row r="988" spans="3:12">
      <c r="C988" s="135"/>
      <c r="E988" s="135"/>
      <c r="F988" s="135"/>
      <c r="G988" s="135"/>
      <c r="H988" s="135"/>
      <c r="I988" s="135"/>
      <c r="K988" s="135"/>
      <c r="L988" s="135"/>
    </row>
    <row r="989" spans="3:12">
      <c r="C989" s="135"/>
      <c r="E989" s="135"/>
      <c r="F989" s="135"/>
      <c r="G989" s="135"/>
      <c r="H989" s="135"/>
      <c r="I989" s="135"/>
      <c r="K989" s="135"/>
      <c r="L989" s="135"/>
    </row>
    <row r="990" spans="3:12">
      <c r="C990" s="135"/>
      <c r="E990" s="135"/>
      <c r="F990" s="135"/>
      <c r="G990" s="135"/>
      <c r="H990" s="135"/>
      <c r="I990" s="135"/>
      <c r="K990" s="135"/>
      <c r="L990" s="135"/>
    </row>
    <row r="991" spans="3:12">
      <c r="C991" s="135"/>
      <c r="E991" s="135"/>
      <c r="F991" s="135"/>
      <c r="G991" s="135"/>
      <c r="H991" s="135"/>
      <c r="I991" s="135"/>
      <c r="K991" s="135"/>
      <c r="L991" s="135"/>
    </row>
    <row r="992" spans="3:12">
      <c r="C992" s="135"/>
      <c r="E992" s="135"/>
      <c r="F992" s="135"/>
      <c r="G992" s="135"/>
      <c r="H992" s="135"/>
      <c r="I992" s="135"/>
      <c r="K992" s="135"/>
      <c r="L992" s="135"/>
    </row>
    <row r="993" spans="3:12">
      <c r="C993" s="135"/>
      <c r="E993" s="135"/>
      <c r="F993" s="135"/>
      <c r="G993" s="135"/>
      <c r="H993" s="135"/>
      <c r="I993" s="135"/>
      <c r="K993" s="135"/>
      <c r="L993" s="135"/>
    </row>
    <row r="994" spans="3:12">
      <c r="C994" s="135"/>
      <c r="E994" s="135"/>
      <c r="F994" s="135"/>
      <c r="G994" s="135"/>
      <c r="H994" s="135"/>
      <c r="I994" s="135"/>
      <c r="K994" s="135"/>
      <c r="L994" s="135"/>
    </row>
    <row r="995" spans="3:12">
      <c r="C995" s="135"/>
      <c r="E995" s="135"/>
      <c r="F995" s="135"/>
      <c r="G995" s="135"/>
      <c r="H995" s="135"/>
      <c r="I995" s="135"/>
      <c r="K995" s="135"/>
      <c r="L995" s="135"/>
    </row>
    <row r="996" spans="3:12">
      <c r="C996" s="135"/>
      <c r="E996" s="135"/>
      <c r="F996" s="135"/>
      <c r="G996" s="135"/>
      <c r="H996" s="135"/>
      <c r="I996" s="135"/>
      <c r="K996" s="135"/>
      <c r="L996" s="135"/>
    </row>
    <row r="997" spans="3:12">
      <c r="C997" s="135"/>
      <c r="E997" s="135"/>
      <c r="F997" s="135"/>
      <c r="G997" s="135"/>
      <c r="H997" s="135"/>
      <c r="I997" s="135"/>
      <c r="K997" s="135"/>
      <c r="L997" s="135"/>
    </row>
    <row r="998" spans="3:12">
      <c r="C998" s="135"/>
      <c r="E998" s="135"/>
      <c r="F998" s="135"/>
      <c r="G998" s="135"/>
      <c r="H998" s="135"/>
      <c r="I998" s="135"/>
      <c r="K998" s="135"/>
      <c r="L998" s="135"/>
    </row>
    <row r="999" spans="3:12">
      <c r="C999" s="135"/>
      <c r="E999" s="135"/>
      <c r="F999" s="135"/>
      <c r="G999" s="135"/>
      <c r="H999" s="135"/>
      <c r="I999" s="135"/>
      <c r="K999" s="135"/>
      <c r="L999" s="135"/>
    </row>
    <row r="1000" spans="3:12">
      <c r="C1000" s="135"/>
      <c r="E1000" s="135"/>
      <c r="F1000" s="135"/>
      <c r="G1000" s="135"/>
      <c r="H1000" s="135"/>
      <c r="I1000" s="135"/>
      <c r="K1000" s="135"/>
      <c r="L1000" s="135"/>
    </row>
  </sheetData>
  <mergeCells count="44">
    <mergeCell ref="B1:AA1"/>
    <mergeCell ref="AA2:AA4"/>
    <mergeCell ref="M2:S3"/>
    <mergeCell ref="Y2:Y4"/>
    <mergeCell ref="T2:T4"/>
    <mergeCell ref="U2:U4"/>
    <mergeCell ref="D2:E4"/>
    <mergeCell ref="AI2:AI4"/>
    <mergeCell ref="AJ2:AJ4"/>
    <mergeCell ref="AK2:AK4"/>
    <mergeCell ref="B13:B15"/>
    <mergeCell ref="C13:C15"/>
    <mergeCell ref="B7:B8"/>
    <mergeCell ref="B5:B6"/>
    <mergeCell ref="AB2:AB4"/>
    <mergeCell ref="F2:F4"/>
    <mergeCell ref="G2:G4"/>
    <mergeCell ref="J2:J4"/>
    <mergeCell ref="L2:L4"/>
    <mergeCell ref="K2:K4"/>
    <mergeCell ref="I2:I4"/>
    <mergeCell ref="X2:X4"/>
    <mergeCell ref="AC2:AC4"/>
    <mergeCell ref="B2:B4"/>
    <mergeCell ref="C9:C12"/>
    <mergeCell ref="AH2:AH4"/>
    <mergeCell ref="Z2:Z4"/>
    <mergeCell ref="C20:C23"/>
    <mergeCell ref="C18:C19"/>
    <mergeCell ref="AG2:AG4"/>
    <mergeCell ref="AE2:AE4"/>
    <mergeCell ref="AF2:AF4"/>
    <mergeCell ref="AD2:AD4"/>
    <mergeCell ref="C5:C6"/>
    <mergeCell ref="V2:V4"/>
    <mergeCell ref="W2:W4"/>
    <mergeCell ref="H2:H4"/>
    <mergeCell ref="C2:C4"/>
    <mergeCell ref="C7:C8"/>
    <mergeCell ref="B9:B12"/>
    <mergeCell ref="B18:B19"/>
    <mergeCell ref="B24:B28"/>
    <mergeCell ref="B20:B23"/>
    <mergeCell ref="C24:C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S1000"/>
  <sheetViews>
    <sheetView workbookViewId="0"/>
  </sheetViews>
  <sheetFormatPr baseColWidth="10" defaultColWidth="14.42578125" defaultRowHeight="15" customHeight="1"/>
  <cols>
    <col min="1" max="1" width="11.42578125" customWidth="1"/>
    <col min="2" max="2" width="20" customWidth="1"/>
    <col min="3" max="3" width="22.5703125" customWidth="1"/>
    <col min="4" max="4" width="55.140625" customWidth="1"/>
    <col min="5" max="5" width="18.28515625" customWidth="1"/>
    <col min="6" max="6" width="18.7109375" customWidth="1"/>
    <col min="7" max="8" width="19.5703125" customWidth="1"/>
    <col min="9" max="9" width="21" customWidth="1"/>
    <col min="10" max="19" width="10.7109375" customWidth="1"/>
  </cols>
  <sheetData>
    <row r="1" spans="1:19">
      <c r="A1" s="1157"/>
      <c r="B1" s="2209" t="s">
        <v>2666</v>
      </c>
      <c r="C1" s="1547"/>
      <c r="D1" s="1547"/>
      <c r="E1" s="1547"/>
      <c r="F1" s="1547"/>
      <c r="G1" s="1547"/>
      <c r="H1" s="1547"/>
      <c r="I1" s="1547"/>
      <c r="J1" s="1157"/>
      <c r="K1" s="1157"/>
      <c r="L1" s="1157"/>
      <c r="M1" s="1157"/>
      <c r="N1" s="1157"/>
      <c r="O1" s="1157"/>
      <c r="P1" s="1157"/>
      <c r="Q1" s="1157"/>
      <c r="R1" s="1157"/>
      <c r="S1" s="1157"/>
    </row>
    <row r="2" spans="1:19" ht="12.75" customHeight="1">
      <c r="A2" s="1157"/>
      <c r="B2" s="2210"/>
      <c r="C2" s="2210"/>
      <c r="D2" s="2210"/>
      <c r="E2" s="2210"/>
      <c r="F2" s="2210"/>
      <c r="G2" s="2210"/>
      <c r="H2" s="2210"/>
      <c r="I2" s="2210"/>
      <c r="J2" s="1157"/>
      <c r="K2" s="1157"/>
      <c r="L2" s="1157"/>
      <c r="M2" s="1157"/>
      <c r="N2" s="1157"/>
      <c r="O2" s="1157"/>
      <c r="P2" s="1157"/>
      <c r="Q2" s="1157"/>
      <c r="R2" s="1157"/>
      <c r="S2" s="1157"/>
    </row>
    <row r="3" spans="1:19" ht="48.75" customHeight="1">
      <c r="A3" s="1157"/>
      <c r="B3" s="2221" t="s">
        <v>2667</v>
      </c>
      <c r="C3" s="2219" t="s">
        <v>2668</v>
      </c>
      <c r="D3" s="2219" t="s">
        <v>2669</v>
      </c>
      <c r="E3" s="2211" t="s">
        <v>2670</v>
      </c>
      <c r="F3" s="2212"/>
      <c r="G3" s="2212"/>
      <c r="H3" s="2212"/>
      <c r="I3" s="2213"/>
      <c r="J3" s="1157"/>
      <c r="K3" s="1157"/>
      <c r="L3" s="1157"/>
      <c r="M3" s="1157"/>
      <c r="N3" s="1157"/>
      <c r="O3" s="1157"/>
      <c r="P3" s="1157"/>
      <c r="Q3" s="1157"/>
      <c r="R3" s="1157"/>
      <c r="S3" s="1157"/>
    </row>
    <row r="4" spans="1:19" ht="72" customHeight="1">
      <c r="A4" s="1157"/>
      <c r="B4" s="2222"/>
      <c r="C4" s="2220"/>
      <c r="D4" s="2220"/>
      <c r="E4" s="1158" t="s">
        <v>2671</v>
      </c>
      <c r="F4" s="1158" t="s">
        <v>2672</v>
      </c>
      <c r="G4" s="1158" t="s">
        <v>2673</v>
      </c>
      <c r="H4" s="1158" t="s">
        <v>2674</v>
      </c>
      <c r="I4" s="1158" t="s">
        <v>2675</v>
      </c>
      <c r="J4" s="1157"/>
      <c r="K4" s="1157"/>
      <c r="L4" s="1157"/>
      <c r="M4" s="1157"/>
      <c r="N4" s="1157"/>
      <c r="O4" s="1157"/>
      <c r="P4" s="1157"/>
      <c r="Q4" s="1157"/>
      <c r="R4" s="1157"/>
      <c r="S4" s="1157"/>
    </row>
    <row r="5" spans="1:19" ht="42.75">
      <c r="A5" s="1157"/>
      <c r="B5" s="1159" t="s">
        <v>2676</v>
      </c>
      <c r="C5" s="1159" t="s">
        <v>2677</v>
      </c>
      <c r="D5" s="1160" t="s">
        <v>2678</v>
      </c>
      <c r="E5" s="1161">
        <v>500000000</v>
      </c>
      <c r="F5" s="1162">
        <v>0</v>
      </c>
      <c r="G5" s="1163">
        <f t="shared" ref="G5:G8" si="0">E5+F5</f>
        <v>500000000</v>
      </c>
      <c r="H5" s="1164">
        <v>724350000</v>
      </c>
      <c r="I5" s="1165">
        <f t="shared" ref="I5:I8" si="1">G5+H5</f>
        <v>1224350000</v>
      </c>
      <c r="J5" s="1157"/>
      <c r="K5" s="1157"/>
      <c r="L5" s="1157"/>
      <c r="M5" s="1157"/>
      <c r="N5" s="1157"/>
      <c r="O5" s="1157"/>
      <c r="P5" s="1157"/>
      <c r="Q5" s="1157"/>
      <c r="R5" s="1157"/>
      <c r="S5" s="1157"/>
    </row>
    <row r="6" spans="1:19" ht="28.5">
      <c r="A6" s="1157"/>
      <c r="B6" s="1166" t="s">
        <v>2679</v>
      </c>
      <c r="C6" s="1166" t="s">
        <v>2680</v>
      </c>
      <c r="D6" s="1167" t="s">
        <v>2681</v>
      </c>
      <c r="E6" s="1168">
        <v>750000000</v>
      </c>
      <c r="F6" s="1169">
        <v>0</v>
      </c>
      <c r="G6" s="1170">
        <f t="shared" si="0"/>
        <v>750000000</v>
      </c>
      <c r="H6" s="1171">
        <v>37924436467</v>
      </c>
      <c r="I6" s="1172">
        <f t="shared" si="1"/>
        <v>38674436467</v>
      </c>
      <c r="J6" s="1157"/>
      <c r="K6" s="1157"/>
      <c r="L6" s="1157"/>
      <c r="M6" s="1157"/>
      <c r="N6" s="1157"/>
      <c r="O6" s="1157"/>
      <c r="P6" s="1157"/>
      <c r="Q6" s="1157"/>
      <c r="R6" s="1157"/>
      <c r="S6" s="1157"/>
    </row>
    <row r="7" spans="1:19" ht="71.25">
      <c r="A7" s="1157"/>
      <c r="B7" s="1166" t="s">
        <v>2682</v>
      </c>
      <c r="C7" s="1166" t="s">
        <v>2683</v>
      </c>
      <c r="D7" s="1167" t="s">
        <v>2684</v>
      </c>
      <c r="E7" s="1168">
        <v>100000000</v>
      </c>
      <c r="F7" s="1169">
        <v>100000000</v>
      </c>
      <c r="G7" s="1170">
        <f t="shared" si="0"/>
        <v>200000000</v>
      </c>
      <c r="H7" s="1171">
        <v>0</v>
      </c>
      <c r="I7" s="1172">
        <f t="shared" si="1"/>
        <v>200000000</v>
      </c>
      <c r="J7" s="1157"/>
      <c r="K7" s="1157"/>
      <c r="L7" s="1157"/>
      <c r="M7" s="1157"/>
      <c r="N7" s="1157"/>
      <c r="O7" s="1157"/>
      <c r="P7" s="1157"/>
      <c r="Q7" s="1157"/>
      <c r="R7" s="1157"/>
      <c r="S7" s="1157"/>
    </row>
    <row r="8" spans="1:19" ht="28.5">
      <c r="A8" s="1157"/>
      <c r="B8" s="1166" t="s">
        <v>2685</v>
      </c>
      <c r="C8" s="1166" t="s">
        <v>2686</v>
      </c>
      <c r="D8" s="1167" t="s">
        <v>2687</v>
      </c>
      <c r="E8" s="1168">
        <f t="shared" ref="E8:F8" si="2">E9+E10</f>
        <v>4500000000</v>
      </c>
      <c r="F8" s="1169">
        <f t="shared" si="2"/>
        <v>800000000</v>
      </c>
      <c r="G8" s="1170">
        <f t="shared" si="0"/>
        <v>5300000000</v>
      </c>
      <c r="H8" s="1171">
        <f>H9+H10</f>
        <v>283899420</v>
      </c>
      <c r="I8" s="1172">
        <f t="shared" si="1"/>
        <v>5583899420</v>
      </c>
      <c r="J8" s="1157"/>
      <c r="K8" s="1157"/>
      <c r="L8" s="1157"/>
      <c r="M8" s="1157"/>
      <c r="N8" s="1157"/>
      <c r="O8" s="1157"/>
      <c r="P8" s="1157"/>
      <c r="Q8" s="1157"/>
      <c r="R8" s="1157"/>
      <c r="S8" s="1157"/>
    </row>
    <row r="9" spans="1:19">
      <c r="A9" s="1157"/>
      <c r="B9" s="1173"/>
      <c r="C9" s="1175"/>
      <c r="D9" s="1177" t="s">
        <v>2689</v>
      </c>
      <c r="E9" s="1178">
        <v>2200000000</v>
      </c>
      <c r="F9" s="1179">
        <v>800000000</v>
      </c>
      <c r="G9" s="1181"/>
      <c r="H9" s="1183">
        <v>283899420</v>
      </c>
      <c r="I9" s="1185"/>
      <c r="J9" s="1157"/>
      <c r="K9" s="1157"/>
      <c r="L9" s="1157"/>
      <c r="M9" s="1157"/>
      <c r="N9" s="1157"/>
      <c r="O9" s="1157"/>
      <c r="P9" s="1157"/>
      <c r="Q9" s="1157"/>
      <c r="R9" s="1157"/>
      <c r="S9" s="1157"/>
    </row>
    <row r="10" spans="1:19" ht="28.5" customHeight="1">
      <c r="A10" s="1157"/>
      <c r="B10" s="1173"/>
      <c r="C10" s="1187"/>
      <c r="D10" s="1189" t="s">
        <v>2691</v>
      </c>
      <c r="E10" s="1191">
        <v>2300000000</v>
      </c>
      <c r="F10" s="1192"/>
      <c r="G10" s="1193"/>
      <c r="H10" s="1194"/>
      <c r="I10" s="1196"/>
      <c r="J10" s="1157"/>
      <c r="K10" s="1157"/>
      <c r="L10" s="1157"/>
      <c r="M10" s="1157"/>
      <c r="N10" s="1157"/>
      <c r="O10" s="1157"/>
      <c r="P10" s="1157"/>
      <c r="Q10" s="1157"/>
      <c r="R10" s="1157"/>
      <c r="S10" s="1157"/>
    </row>
    <row r="11" spans="1:19" ht="28.5">
      <c r="A11" s="1157"/>
      <c r="B11" s="1166" t="s">
        <v>2693</v>
      </c>
      <c r="C11" s="1166" t="s">
        <v>2694</v>
      </c>
      <c r="D11" s="1167" t="s">
        <v>2695</v>
      </c>
      <c r="E11" s="1168">
        <v>1300000000</v>
      </c>
      <c r="F11" s="1169">
        <v>1300000000</v>
      </c>
      <c r="G11" s="1170">
        <f t="shared" ref="G11:G12" si="3">E11+F11</f>
        <v>2600000000</v>
      </c>
      <c r="H11" s="1171">
        <v>25750058</v>
      </c>
      <c r="I11" s="1172">
        <f t="shared" ref="I11:I12" si="4">G11+H11</f>
        <v>2625750058</v>
      </c>
      <c r="J11" s="1157"/>
      <c r="K11" s="1157"/>
      <c r="L11" s="1157"/>
      <c r="M11" s="1157"/>
      <c r="N11" s="1157"/>
      <c r="O11" s="1157"/>
      <c r="P11" s="1157"/>
      <c r="Q11" s="1157"/>
      <c r="R11" s="1157"/>
      <c r="S11" s="1157"/>
    </row>
    <row r="12" spans="1:19" ht="42.75">
      <c r="A12" s="1157"/>
      <c r="B12" s="1166" t="s">
        <v>2697</v>
      </c>
      <c r="C12" s="1166" t="s">
        <v>2698</v>
      </c>
      <c r="D12" s="1167" t="s">
        <v>2699</v>
      </c>
      <c r="E12" s="1168">
        <f t="shared" ref="E12:F12" si="5">E13+E14</f>
        <v>5500000000</v>
      </c>
      <c r="F12" s="1169">
        <f t="shared" si="5"/>
        <v>1000000000</v>
      </c>
      <c r="G12" s="1170">
        <f t="shared" si="3"/>
        <v>6500000000</v>
      </c>
      <c r="H12" s="1171">
        <f>H13+H14</f>
        <v>245000000</v>
      </c>
      <c r="I12" s="1172">
        <f t="shared" si="4"/>
        <v>6745000000</v>
      </c>
      <c r="J12" s="1157"/>
      <c r="K12" s="1157"/>
      <c r="L12" s="1157"/>
      <c r="M12" s="1157"/>
      <c r="N12" s="1157"/>
      <c r="O12" s="1157"/>
      <c r="P12" s="1157"/>
      <c r="Q12" s="1157"/>
      <c r="R12" s="1157"/>
      <c r="S12" s="1157"/>
    </row>
    <row r="13" spans="1:19">
      <c r="A13" s="1157"/>
      <c r="B13" s="1173"/>
      <c r="C13" s="1175"/>
      <c r="D13" s="1177" t="s">
        <v>2700</v>
      </c>
      <c r="E13" s="1178">
        <v>3898950000</v>
      </c>
      <c r="F13" s="1179">
        <v>1000000000</v>
      </c>
      <c r="G13" s="1181"/>
      <c r="H13" s="1183">
        <v>245000000</v>
      </c>
      <c r="I13" s="1185"/>
      <c r="J13" s="1157"/>
      <c r="K13" s="1157"/>
      <c r="L13" s="1157"/>
      <c r="M13" s="1157"/>
      <c r="N13" s="1157"/>
      <c r="O13" s="1157"/>
      <c r="P13" s="1157"/>
      <c r="Q13" s="1157"/>
      <c r="R13" s="1157"/>
      <c r="S13" s="1157"/>
    </row>
    <row r="14" spans="1:19" ht="28.5">
      <c r="A14" s="1157"/>
      <c r="B14" s="1173"/>
      <c r="C14" s="1187"/>
      <c r="D14" s="1189" t="s">
        <v>2701</v>
      </c>
      <c r="E14" s="1191">
        <v>1601050000</v>
      </c>
      <c r="F14" s="1192"/>
      <c r="G14" s="1193"/>
      <c r="H14" s="1194"/>
      <c r="I14" s="1196"/>
      <c r="J14" s="1157"/>
      <c r="K14" s="1157"/>
      <c r="L14" s="1157"/>
      <c r="M14" s="1157"/>
      <c r="N14" s="1157"/>
      <c r="O14" s="1157"/>
      <c r="P14" s="1157"/>
      <c r="Q14" s="1157"/>
      <c r="R14" s="1157"/>
      <c r="S14" s="1157"/>
    </row>
    <row r="15" spans="1:19" ht="42.75">
      <c r="A15" s="1157"/>
      <c r="B15" s="1166" t="s">
        <v>2702</v>
      </c>
      <c r="C15" s="1166" t="s">
        <v>2703</v>
      </c>
      <c r="D15" s="1167" t="s">
        <v>2704</v>
      </c>
      <c r="E15" s="1168">
        <f t="shared" ref="E15:F15" si="6">E16+E17</f>
        <v>13260000000</v>
      </c>
      <c r="F15" s="1169">
        <f t="shared" si="6"/>
        <v>4500000000</v>
      </c>
      <c r="G15" s="1170">
        <f>E15+F15</f>
        <v>17760000000</v>
      </c>
      <c r="H15" s="1171">
        <f>H16+H17</f>
        <v>95945063</v>
      </c>
      <c r="I15" s="1172">
        <f>G15+H15</f>
        <v>17855945063</v>
      </c>
      <c r="J15" s="1157"/>
      <c r="K15" s="1157"/>
      <c r="L15" s="1157"/>
      <c r="M15" s="1157"/>
      <c r="N15" s="1157"/>
      <c r="O15" s="1157"/>
      <c r="P15" s="1157"/>
      <c r="Q15" s="1157"/>
      <c r="R15" s="1157"/>
      <c r="S15" s="1157"/>
    </row>
    <row r="16" spans="1:19" ht="17.25" customHeight="1">
      <c r="A16" s="1157"/>
      <c r="B16" s="1173"/>
      <c r="C16" s="1175"/>
      <c r="D16" s="1177" t="s">
        <v>2689</v>
      </c>
      <c r="E16" s="1178">
        <v>11995202000</v>
      </c>
      <c r="F16" s="1179">
        <v>4500000000</v>
      </c>
      <c r="G16" s="1181"/>
      <c r="H16" s="1183">
        <v>95945063</v>
      </c>
      <c r="I16" s="1185"/>
      <c r="J16" s="1157"/>
      <c r="K16" s="1157"/>
      <c r="L16" s="1157"/>
      <c r="M16" s="1157"/>
      <c r="N16" s="1157"/>
      <c r="O16" s="1157"/>
      <c r="P16" s="1157"/>
      <c r="Q16" s="1157"/>
      <c r="R16" s="1157"/>
      <c r="S16" s="1157"/>
    </row>
    <row r="17" spans="1:19" ht="18" customHeight="1">
      <c r="A17" s="1157"/>
      <c r="B17" s="1173"/>
      <c r="C17" s="1187"/>
      <c r="D17" s="1189" t="s">
        <v>2706</v>
      </c>
      <c r="E17" s="1191">
        <v>1264798000</v>
      </c>
      <c r="F17" s="1192"/>
      <c r="G17" s="1193"/>
      <c r="H17" s="1194"/>
      <c r="I17" s="1196"/>
      <c r="J17" s="1157"/>
      <c r="K17" s="1157"/>
      <c r="L17" s="1157"/>
      <c r="M17" s="1157"/>
      <c r="N17" s="1157"/>
      <c r="O17" s="1157"/>
      <c r="P17" s="1157"/>
      <c r="Q17" s="1157"/>
      <c r="R17" s="1157"/>
      <c r="S17" s="1157"/>
    </row>
    <row r="18" spans="1:19" ht="28.5">
      <c r="A18" s="1157"/>
      <c r="B18" s="1166" t="s">
        <v>2708</v>
      </c>
      <c r="C18" s="1166" t="s">
        <v>2709</v>
      </c>
      <c r="D18" s="1167" t="s">
        <v>2710</v>
      </c>
      <c r="E18" s="1168">
        <v>130000000</v>
      </c>
      <c r="F18" s="1169">
        <v>0</v>
      </c>
      <c r="G18" s="1170">
        <f t="shared" ref="G18:G19" si="7">E18+F18</f>
        <v>130000000</v>
      </c>
      <c r="H18" s="1171">
        <v>620100000</v>
      </c>
      <c r="I18" s="1172">
        <f t="shared" ref="I18:I19" si="8">G18+H18</f>
        <v>750100000</v>
      </c>
      <c r="J18" s="1157"/>
      <c r="K18" s="1157"/>
      <c r="L18" s="1157"/>
      <c r="M18" s="1157"/>
      <c r="N18" s="1157"/>
      <c r="O18" s="1157"/>
      <c r="P18" s="1157"/>
      <c r="Q18" s="1157"/>
      <c r="R18" s="1157"/>
      <c r="S18" s="1157"/>
    </row>
    <row r="19" spans="1:19" ht="28.5">
      <c r="A19" s="1157"/>
      <c r="B19" s="1166" t="s">
        <v>2712</v>
      </c>
      <c r="C19" s="1166" t="s">
        <v>2713</v>
      </c>
      <c r="D19" s="1167" t="s">
        <v>2714</v>
      </c>
      <c r="E19" s="1168">
        <f t="shared" ref="E19:F19" si="9">E20+E21</f>
        <v>300000000</v>
      </c>
      <c r="F19" s="1169">
        <f t="shared" si="9"/>
        <v>0</v>
      </c>
      <c r="G19" s="1170">
        <f t="shared" si="7"/>
        <v>300000000</v>
      </c>
      <c r="H19" s="1171">
        <f>H20+H21</f>
        <v>866610000</v>
      </c>
      <c r="I19" s="1172">
        <f t="shared" si="8"/>
        <v>1166610000</v>
      </c>
      <c r="J19" s="1157"/>
      <c r="K19" s="1157"/>
      <c r="L19" s="1157"/>
      <c r="M19" s="1157"/>
      <c r="N19" s="1157"/>
      <c r="O19" s="1157"/>
      <c r="P19" s="1157"/>
      <c r="Q19" s="1157"/>
      <c r="R19" s="1157"/>
      <c r="S19" s="1157"/>
    </row>
    <row r="20" spans="1:19" ht="17.25" customHeight="1">
      <c r="A20" s="1157"/>
      <c r="B20" s="1173"/>
      <c r="C20" s="1175"/>
      <c r="D20" s="1177" t="s">
        <v>2716</v>
      </c>
      <c r="E20" s="1178">
        <v>238500000</v>
      </c>
      <c r="F20" s="1179">
        <v>0</v>
      </c>
      <c r="G20" s="1181"/>
      <c r="H20" s="1183">
        <v>866610000</v>
      </c>
      <c r="I20" s="1185"/>
      <c r="J20" s="1157"/>
      <c r="K20" s="1157"/>
      <c r="L20" s="1157"/>
      <c r="M20" s="1157"/>
      <c r="N20" s="1157"/>
      <c r="O20" s="1157"/>
      <c r="P20" s="1157"/>
      <c r="Q20" s="1157"/>
      <c r="R20" s="1157"/>
      <c r="S20" s="1157"/>
    </row>
    <row r="21" spans="1:19" ht="18" customHeight="1">
      <c r="A21" s="1157"/>
      <c r="B21" s="1173"/>
      <c r="C21" s="1187"/>
      <c r="D21" s="1189" t="s">
        <v>2717</v>
      </c>
      <c r="E21" s="1191">
        <v>61500000</v>
      </c>
      <c r="F21" s="1192"/>
      <c r="G21" s="1193"/>
      <c r="H21" s="1194"/>
      <c r="I21" s="1196"/>
      <c r="J21" s="1157"/>
      <c r="K21" s="1157"/>
      <c r="L21" s="1157"/>
      <c r="M21" s="1157"/>
      <c r="N21" s="1157"/>
      <c r="O21" s="1157"/>
      <c r="P21" s="1157"/>
      <c r="Q21" s="1157"/>
      <c r="R21" s="1157"/>
      <c r="S21" s="1157"/>
    </row>
    <row r="22" spans="1:19" ht="15.75" customHeight="1">
      <c r="A22" s="1157"/>
      <c r="B22" s="1166" t="s">
        <v>2718</v>
      </c>
      <c r="C22" s="1166" t="s">
        <v>2719</v>
      </c>
      <c r="D22" s="1167" t="s">
        <v>2720</v>
      </c>
      <c r="E22" s="1168">
        <v>360000000</v>
      </c>
      <c r="F22" s="1169">
        <v>800000000</v>
      </c>
      <c r="G22" s="1170">
        <f t="shared" ref="G22:G23" si="10">E22+F22</f>
        <v>1160000000</v>
      </c>
      <c r="H22" s="1171">
        <v>1636194448</v>
      </c>
      <c r="I22" s="1172">
        <f t="shared" ref="I22:I23" si="11">G22+H22</f>
        <v>2796194448</v>
      </c>
      <c r="J22" s="1157"/>
      <c r="K22" s="1157"/>
      <c r="L22" s="1157"/>
      <c r="M22" s="1157"/>
      <c r="N22" s="1157"/>
      <c r="O22" s="1157"/>
      <c r="P22" s="1157"/>
      <c r="Q22" s="1157"/>
      <c r="R22" s="1157"/>
      <c r="S22" s="1157"/>
    </row>
    <row r="23" spans="1:19" ht="15.75" customHeight="1">
      <c r="A23" s="1157"/>
      <c r="B23" s="1166" t="s">
        <v>2722</v>
      </c>
      <c r="C23" s="1166" t="s">
        <v>2723</v>
      </c>
      <c r="D23" s="1167" t="s">
        <v>2724</v>
      </c>
      <c r="E23" s="1168">
        <f t="shared" ref="E23:F23" si="12">E24+E25</f>
        <v>6800000000</v>
      </c>
      <c r="F23" s="1169">
        <f t="shared" si="12"/>
        <v>4800000000</v>
      </c>
      <c r="G23" s="1170">
        <f t="shared" si="10"/>
        <v>11600000000</v>
      </c>
      <c r="H23" s="1171">
        <f>H24+H25</f>
        <v>443476800</v>
      </c>
      <c r="I23" s="1172">
        <f t="shared" si="11"/>
        <v>12043476800</v>
      </c>
      <c r="J23" s="1157"/>
      <c r="K23" s="1157"/>
      <c r="L23" s="1157"/>
      <c r="M23" s="1157"/>
      <c r="N23" s="1157"/>
      <c r="O23" s="1157"/>
      <c r="P23" s="1157"/>
      <c r="Q23" s="1157"/>
      <c r="R23" s="1157"/>
      <c r="S23" s="1157"/>
    </row>
    <row r="24" spans="1:19" ht="17.25" customHeight="1">
      <c r="A24" s="1157"/>
      <c r="B24" s="1173"/>
      <c r="C24" s="1175"/>
      <c r="D24" s="1177" t="s">
        <v>2727</v>
      </c>
      <c r="E24" s="1178">
        <v>6144450000</v>
      </c>
      <c r="F24" s="1179">
        <v>4800000000</v>
      </c>
      <c r="G24" s="1181"/>
      <c r="H24" s="1183">
        <v>443476800</v>
      </c>
      <c r="I24" s="1185"/>
      <c r="J24" s="1157"/>
      <c r="K24" s="1157"/>
      <c r="L24" s="1157"/>
      <c r="M24" s="1157"/>
      <c r="N24" s="1157"/>
      <c r="O24" s="1157"/>
      <c r="P24" s="1157"/>
      <c r="Q24" s="1157"/>
      <c r="R24" s="1157"/>
      <c r="S24" s="1157"/>
    </row>
    <row r="25" spans="1:19" ht="18" customHeight="1">
      <c r="A25" s="1157"/>
      <c r="B25" s="1173"/>
      <c r="C25" s="1187"/>
      <c r="D25" s="1189" t="s">
        <v>2728</v>
      </c>
      <c r="E25" s="1191">
        <v>655550000</v>
      </c>
      <c r="F25" s="1192"/>
      <c r="G25" s="1193"/>
      <c r="H25" s="1194"/>
      <c r="I25" s="1196"/>
      <c r="J25" s="1157"/>
      <c r="K25" s="1157"/>
      <c r="L25" s="1157"/>
      <c r="M25" s="1157"/>
      <c r="N25" s="1157"/>
      <c r="O25" s="1157"/>
      <c r="P25" s="1157"/>
      <c r="Q25" s="1157"/>
      <c r="R25" s="1157"/>
      <c r="S25" s="1157"/>
    </row>
    <row r="26" spans="1:19" ht="15.75" customHeight="1">
      <c r="A26" s="1157"/>
      <c r="B26" s="1166" t="s">
        <v>2729</v>
      </c>
      <c r="C26" s="1166" t="s">
        <v>2730</v>
      </c>
      <c r="D26" s="1167" t="s">
        <v>2731</v>
      </c>
      <c r="E26" s="1168">
        <v>7000000000</v>
      </c>
      <c r="F26" s="1169">
        <v>1700000000</v>
      </c>
      <c r="G26" s="1170">
        <f t="shared" ref="G26:G28" si="13">E26+F26</f>
        <v>8700000000</v>
      </c>
      <c r="H26" s="1171">
        <v>1282465669</v>
      </c>
      <c r="I26" s="1172">
        <f t="shared" ref="I26:I28" si="14">G26+H26</f>
        <v>9982465669</v>
      </c>
      <c r="J26" s="1157"/>
      <c r="K26" s="1157"/>
      <c r="L26" s="1157"/>
      <c r="M26" s="1157"/>
      <c r="N26" s="1157"/>
      <c r="O26" s="1157"/>
      <c r="P26" s="1157"/>
      <c r="Q26" s="1157"/>
      <c r="R26" s="1157"/>
      <c r="S26" s="1157"/>
    </row>
    <row r="27" spans="1:19" ht="15.75" customHeight="1">
      <c r="A27" s="1157"/>
      <c r="B27" s="1166" t="s">
        <v>2732</v>
      </c>
      <c r="C27" s="1166" t="s">
        <v>2733</v>
      </c>
      <c r="D27" s="1167" t="s">
        <v>2734</v>
      </c>
      <c r="E27" s="1168">
        <v>223112404</v>
      </c>
      <c r="F27" s="1169">
        <v>0</v>
      </c>
      <c r="G27" s="1170">
        <f t="shared" si="13"/>
        <v>223112404</v>
      </c>
      <c r="H27" s="1171">
        <v>0</v>
      </c>
      <c r="I27" s="1172">
        <f t="shared" si="14"/>
        <v>223112404</v>
      </c>
      <c r="J27" s="1157"/>
      <c r="K27" s="1157"/>
      <c r="L27" s="1157"/>
      <c r="M27" s="1157"/>
      <c r="N27" s="1157"/>
      <c r="O27" s="1157"/>
      <c r="P27" s="1157"/>
      <c r="Q27" s="1157"/>
      <c r="R27" s="1157"/>
      <c r="S27" s="1157"/>
    </row>
    <row r="28" spans="1:19" ht="15.75" customHeight="1">
      <c r="A28" s="1157"/>
      <c r="B28" s="1166" t="s">
        <v>2735</v>
      </c>
      <c r="C28" s="1166" t="s">
        <v>2736</v>
      </c>
      <c r="D28" s="1167" t="s">
        <v>2737</v>
      </c>
      <c r="E28" s="1168">
        <v>1000000000</v>
      </c>
      <c r="F28" s="1169">
        <v>0</v>
      </c>
      <c r="G28" s="1170">
        <f t="shared" si="13"/>
        <v>1000000000</v>
      </c>
      <c r="H28" s="1171">
        <v>71772075</v>
      </c>
      <c r="I28" s="1172">
        <f t="shared" si="14"/>
        <v>1071772075</v>
      </c>
      <c r="J28" s="1157"/>
      <c r="K28" s="1157"/>
      <c r="L28" s="1157"/>
      <c r="M28" s="1157"/>
      <c r="N28" s="1157"/>
      <c r="O28" s="1157"/>
      <c r="P28" s="1157"/>
      <c r="Q28" s="1157"/>
      <c r="R28" s="1157"/>
      <c r="S28" s="1157"/>
    </row>
    <row r="29" spans="1:19" ht="15.75" customHeight="1">
      <c r="A29" s="1157"/>
      <c r="B29" s="2214" t="s">
        <v>2738</v>
      </c>
      <c r="C29" s="1995"/>
      <c r="D29" s="1996"/>
      <c r="E29" s="1217">
        <f t="shared" ref="E29:I29" si="15">SUM(E5:E28)</f>
        <v>72083112404</v>
      </c>
      <c r="F29" s="1217">
        <f t="shared" si="15"/>
        <v>26100000000</v>
      </c>
      <c r="G29" s="1217">
        <f t="shared" si="15"/>
        <v>56723112404</v>
      </c>
      <c r="H29" s="1217">
        <f t="shared" si="15"/>
        <v>46154931283</v>
      </c>
      <c r="I29" s="1219">
        <f t="shared" si="15"/>
        <v>100943112404</v>
      </c>
      <c r="J29" s="1157"/>
      <c r="K29" s="1157"/>
      <c r="L29" s="1157"/>
      <c r="M29" s="1157"/>
      <c r="N29" s="1157"/>
      <c r="O29" s="1157"/>
      <c r="P29" s="1157"/>
      <c r="Q29" s="1157"/>
      <c r="R29" s="1157"/>
      <c r="S29" s="1157"/>
    </row>
    <row r="30" spans="1:19" ht="15.75" customHeight="1">
      <c r="A30" s="1157"/>
      <c r="B30" s="1157"/>
      <c r="C30" s="683"/>
      <c r="D30" s="1157"/>
      <c r="E30" s="1157"/>
      <c r="F30" s="1157"/>
      <c r="G30" s="1157"/>
      <c r="H30" s="1157"/>
      <c r="I30" s="1157"/>
      <c r="J30" s="1157"/>
      <c r="K30" s="1157"/>
      <c r="L30" s="1157"/>
      <c r="M30" s="1157"/>
      <c r="N30" s="1157"/>
      <c r="O30" s="1157"/>
      <c r="P30" s="1157"/>
      <c r="Q30" s="1157"/>
      <c r="R30" s="1157"/>
      <c r="S30" s="1157"/>
    </row>
    <row r="31" spans="1:19" ht="15.75" customHeight="1">
      <c r="A31" s="1157"/>
      <c r="B31" s="1157"/>
      <c r="C31" s="1220" t="s">
        <v>2740</v>
      </c>
      <c r="D31" s="1221" t="s">
        <v>2742</v>
      </c>
      <c r="E31" s="1222" t="s">
        <v>2671</v>
      </c>
      <c r="F31" s="1223" t="s">
        <v>2672</v>
      </c>
      <c r="G31" s="1224" t="s">
        <v>2673</v>
      </c>
      <c r="H31" s="1225" t="s">
        <v>2674</v>
      </c>
      <c r="I31" s="1226" t="s">
        <v>2745</v>
      </c>
      <c r="J31" s="1157"/>
      <c r="K31" s="1157"/>
      <c r="L31" s="1157"/>
      <c r="M31" s="1157"/>
      <c r="N31" s="1157"/>
      <c r="O31" s="1157"/>
      <c r="P31" s="1157"/>
      <c r="Q31" s="1157"/>
      <c r="R31" s="1157"/>
      <c r="S31" s="1157"/>
    </row>
    <row r="32" spans="1:19" ht="15.75" customHeight="1">
      <c r="A32" s="1157"/>
      <c r="B32" s="1157"/>
      <c r="C32" s="1166" t="s">
        <v>2748</v>
      </c>
      <c r="D32" s="1227" t="s">
        <v>2749</v>
      </c>
      <c r="E32" s="1168">
        <f t="shared" ref="E32:F32" si="16">E5+E6+E7+E8+E11</f>
        <v>7150000000</v>
      </c>
      <c r="F32" s="1169">
        <f t="shared" si="16"/>
        <v>2200000000</v>
      </c>
      <c r="G32" s="1170">
        <f t="shared" ref="G32:G36" si="17">E32+F32</f>
        <v>9350000000</v>
      </c>
      <c r="H32" s="1171">
        <f>H5+H6+H7+H8+H11</f>
        <v>38958435945</v>
      </c>
      <c r="I32" s="1172">
        <f t="shared" ref="I32:I36" si="18">G32+H32</f>
        <v>48308435945</v>
      </c>
      <c r="J32" s="1157"/>
      <c r="K32" s="1157"/>
      <c r="L32" s="1157"/>
      <c r="M32" s="1157"/>
      <c r="N32" s="1157"/>
      <c r="O32" s="1157"/>
      <c r="P32" s="1157"/>
      <c r="Q32" s="1157"/>
      <c r="R32" s="1157"/>
      <c r="S32" s="1157"/>
    </row>
    <row r="33" spans="1:19" ht="42.75" customHeight="1">
      <c r="A33" s="1157"/>
      <c r="B33" s="1157"/>
      <c r="C33" s="1166" t="s">
        <v>2751</v>
      </c>
      <c r="D33" s="1167" t="s">
        <v>2752</v>
      </c>
      <c r="E33" s="1168">
        <f t="shared" ref="E33:F33" si="19">E12</f>
        <v>5500000000</v>
      </c>
      <c r="F33" s="1169">
        <f t="shared" si="19"/>
        <v>1000000000</v>
      </c>
      <c r="G33" s="1170">
        <f t="shared" si="17"/>
        <v>6500000000</v>
      </c>
      <c r="H33" s="1171">
        <f>H12</f>
        <v>245000000</v>
      </c>
      <c r="I33" s="1172">
        <f t="shared" si="18"/>
        <v>6745000000</v>
      </c>
      <c r="J33" s="1157"/>
      <c r="K33" s="1157"/>
      <c r="L33" s="1157"/>
      <c r="M33" s="1157"/>
      <c r="N33" s="1157"/>
      <c r="O33" s="1157"/>
      <c r="P33" s="1157"/>
      <c r="Q33" s="1157"/>
      <c r="R33" s="1157"/>
      <c r="S33" s="1157"/>
    </row>
    <row r="34" spans="1:19" ht="15.75" customHeight="1">
      <c r="A34" s="1157"/>
      <c r="B34" s="1157"/>
      <c r="C34" s="1166" t="s">
        <v>2753</v>
      </c>
      <c r="D34" s="1167" t="s">
        <v>2754</v>
      </c>
      <c r="E34" s="1168">
        <f t="shared" ref="E34:F34" si="20">E15</f>
        <v>13260000000</v>
      </c>
      <c r="F34" s="1169">
        <f t="shared" si="20"/>
        <v>4500000000</v>
      </c>
      <c r="G34" s="1170">
        <f t="shared" si="17"/>
        <v>17760000000</v>
      </c>
      <c r="H34" s="1171">
        <f>H15</f>
        <v>95945063</v>
      </c>
      <c r="I34" s="1172">
        <f t="shared" si="18"/>
        <v>17855945063</v>
      </c>
      <c r="J34" s="1157"/>
      <c r="K34" s="1157"/>
      <c r="L34" s="1157"/>
      <c r="M34" s="1157"/>
      <c r="N34" s="1157"/>
      <c r="O34" s="1157"/>
      <c r="P34" s="1157"/>
      <c r="Q34" s="1157"/>
      <c r="R34" s="1157"/>
      <c r="S34" s="1157"/>
    </row>
    <row r="35" spans="1:19" ht="15.75" customHeight="1">
      <c r="A35" s="1157"/>
      <c r="B35" s="1157"/>
      <c r="C35" s="1166" t="s">
        <v>2757</v>
      </c>
      <c r="D35" s="1167" t="s">
        <v>2758</v>
      </c>
      <c r="E35" s="1168">
        <f t="shared" ref="E35:F35" si="21">E18+E19+E22</f>
        <v>790000000</v>
      </c>
      <c r="F35" s="1169">
        <f t="shared" si="21"/>
        <v>800000000</v>
      </c>
      <c r="G35" s="1170">
        <f t="shared" si="17"/>
        <v>1590000000</v>
      </c>
      <c r="H35" s="1171">
        <f>H18+H19+H22</f>
        <v>3122904448</v>
      </c>
      <c r="I35" s="1172">
        <f t="shared" si="18"/>
        <v>4712904448</v>
      </c>
      <c r="J35" s="1157"/>
      <c r="K35" s="1157"/>
      <c r="L35" s="1157"/>
      <c r="M35" s="1157"/>
      <c r="N35" s="1157"/>
      <c r="O35" s="1157"/>
      <c r="P35" s="1157"/>
      <c r="Q35" s="1157"/>
      <c r="R35" s="1157"/>
      <c r="S35" s="1157"/>
    </row>
    <row r="36" spans="1:19" ht="15.75" customHeight="1">
      <c r="A36" s="1157"/>
      <c r="B36" s="1157"/>
      <c r="C36" s="1166" t="s">
        <v>2760</v>
      </c>
      <c r="D36" s="1167" t="s">
        <v>2761</v>
      </c>
      <c r="E36" s="1168">
        <f t="shared" ref="E36:F36" si="22">E23+E26+E27+E28</f>
        <v>15023112404</v>
      </c>
      <c r="F36" s="1169">
        <f t="shared" si="22"/>
        <v>6500000000</v>
      </c>
      <c r="G36" s="1170">
        <f t="shared" si="17"/>
        <v>21523112404</v>
      </c>
      <c r="H36" s="1171">
        <f>H23+H26+H27+H28</f>
        <v>1797714544</v>
      </c>
      <c r="I36" s="1172">
        <f t="shared" si="18"/>
        <v>23320826948</v>
      </c>
      <c r="J36" s="1157"/>
      <c r="K36" s="1157"/>
      <c r="L36" s="1157"/>
      <c r="M36" s="1157"/>
      <c r="N36" s="1157"/>
      <c r="O36" s="1157"/>
      <c r="P36" s="1157"/>
      <c r="Q36" s="1157"/>
      <c r="R36" s="1157"/>
      <c r="S36" s="1157"/>
    </row>
    <row r="37" spans="1:19" ht="15.75" customHeight="1">
      <c r="A37" s="1157"/>
      <c r="B37" s="1157"/>
      <c r="C37" s="2215" t="s">
        <v>2738</v>
      </c>
      <c r="D37" s="1937"/>
      <c r="E37" s="1230">
        <f t="shared" ref="E37:I37" si="23">SUM(E32:E36)</f>
        <v>41723112404</v>
      </c>
      <c r="F37" s="1230">
        <f t="shared" si="23"/>
        <v>15000000000</v>
      </c>
      <c r="G37" s="1230">
        <f t="shared" si="23"/>
        <v>56723112404</v>
      </c>
      <c r="H37" s="1230">
        <f t="shared" si="23"/>
        <v>44220000000</v>
      </c>
      <c r="I37" s="1230">
        <f t="shared" si="23"/>
        <v>100943112404</v>
      </c>
      <c r="J37" s="1157"/>
      <c r="K37" s="1157"/>
      <c r="L37" s="1157"/>
      <c r="M37" s="1157"/>
      <c r="N37" s="1157"/>
      <c r="O37" s="1157"/>
      <c r="P37" s="1157"/>
      <c r="Q37" s="1157"/>
      <c r="R37" s="1157"/>
      <c r="S37" s="1157"/>
    </row>
    <row r="38" spans="1:19" ht="15.75" customHeight="1">
      <c r="A38" s="1157"/>
      <c r="B38" s="1157"/>
      <c r="C38" s="683"/>
      <c r="D38" s="1157"/>
      <c r="E38" s="1157"/>
      <c r="F38" s="1157"/>
      <c r="G38" s="1157"/>
      <c r="H38" s="1157"/>
      <c r="I38" s="1157"/>
      <c r="J38" s="1157"/>
      <c r="K38" s="1157"/>
      <c r="L38" s="1157"/>
      <c r="M38" s="1157"/>
      <c r="N38" s="1157"/>
      <c r="O38" s="1157"/>
      <c r="P38" s="1157"/>
      <c r="Q38" s="1157"/>
      <c r="R38" s="1157"/>
      <c r="S38" s="1157"/>
    </row>
    <row r="39" spans="1:19" ht="15.75" customHeight="1">
      <c r="A39" s="1157"/>
      <c r="B39" s="1157"/>
      <c r="C39" s="1231" t="s">
        <v>2765</v>
      </c>
      <c r="D39" s="1231" t="s">
        <v>2766</v>
      </c>
      <c r="E39" s="1222" t="s">
        <v>2671</v>
      </c>
      <c r="F39" s="1223" t="s">
        <v>2672</v>
      </c>
      <c r="G39" s="1224" t="s">
        <v>2673</v>
      </c>
      <c r="H39" s="1225" t="s">
        <v>2767</v>
      </c>
      <c r="I39" s="1226" t="s">
        <v>2745</v>
      </c>
      <c r="J39" s="1157"/>
      <c r="K39" s="1157"/>
      <c r="L39" s="1157"/>
      <c r="M39" s="1157"/>
      <c r="N39" s="1157"/>
      <c r="O39" s="1157"/>
      <c r="P39" s="1157"/>
      <c r="Q39" s="1157"/>
      <c r="R39" s="1157"/>
      <c r="S39" s="1157"/>
    </row>
    <row r="40" spans="1:19" ht="15.75" customHeight="1">
      <c r="A40" s="1157"/>
      <c r="B40" s="1157"/>
      <c r="C40" s="1232" t="s">
        <v>2768</v>
      </c>
      <c r="D40" s="1233" t="s">
        <v>2769</v>
      </c>
      <c r="E40" s="1168">
        <v>47409042626</v>
      </c>
      <c r="F40" s="1169">
        <v>0</v>
      </c>
      <c r="G40" s="1170">
        <f t="shared" ref="G40:G44" si="24">E40+F40</f>
        <v>47409042626</v>
      </c>
      <c r="H40" s="1171">
        <v>0</v>
      </c>
      <c r="I40" s="1172">
        <f t="shared" ref="I40:I41" si="25">G40+H40</f>
        <v>47409042626</v>
      </c>
      <c r="J40" s="1157"/>
      <c r="K40" s="1157"/>
      <c r="L40" s="1157"/>
      <c r="M40" s="1157"/>
      <c r="N40" s="1157"/>
      <c r="O40" s="1157"/>
      <c r="P40" s="1157"/>
      <c r="Q40" s="1157"/>
      <c r="R40" s="1157"/>
      <c r="S40" s="1157"/>
    </row>
    <row r="41" spans="1:19" ht="15.75" customHeight="1">
      <c r="A41" s="1157"/>
      <c r="B41" s="1157"/>
      <c r="C41" s="1234" t="s">
        <v>2771</v>
      </c>
      <c r="D41" s="1235" t="s">
        <v>2773</v>
      </c>
      <c r="E41" s="1168">
        <v>6177994020</v>
      </c>
      <c r="F41" s="1169">
        <v>0</v>
      </c>
      <c r="G41" s="1170">
        <f t="shared" si="24"/>
        <v>6177994020</v>
      </c>
      <c r="H41" s="1171">
        <f>H42+H43</f>
        <v>3247774811</v>
      </c>
      <c r="I41" s="1172">
        <f t="shared" si="25"/>
        <v>9425768831</v>
      </c>
      <c r="J41" s="1157"/>
      <c r="K41" s="1157"/>
      <c r="L41" s="1157"/>
      <c r="M41" s="1157"/>
      <c r="N41" s="1157"/>
      <c r="O41" s="1157"/>
      <c r="P41" s="1157"/>
      <c r="Q41" s="1157"/>
      <c r="R41" s="1157"/>
      <c r="S41" s="1157"/>
    </row>
    <row r="42" spans="1:19" ht="15.75" customHeight="1">
      <c r="A42" s="1157"/>
      <c r="B42" s="1157"/>
      <c r="C42" s="1235" t="s">
        <v>2775</v>
      </c>
      <c r="D42" s="1235" t="s">
        <v>2773</v>
      </c>
      <c r="E42" s="1168"/>
      <c r="F42" s="1169"/>
      <c r="G42" s="1170">
        <f t="shared" si="24"/>
        <v>0</v>
      </c>
      <c r="H42" s="1171">
        <f>223510000+2406264811</f>
        <v>2629774811</v>
      </c>
      <c r="I42" s="1172"/>
      <c r="J42" s="1157"/>
      <c r="K42" s="1157"/>
      <c r="L42" s="1157"/>
      <c r="M42" s="1157"/>
      <c r="N42" s="1157"/>
      <c r="O42" s="1157"/>
      <c r="P42" s="1157"/>
      <c r="Q42" s="1157"/>
      <c r="R42" s="1157"/>
      <c r="S42" s="1157"/>
    </row>
    <row r="43" spans="1:19" ht="15.75" customHeight="1">
      <c r="A43" s="1157"/>
      <c r="B43" s="1157"/>
      <c r="C43" s="1235" t="s">
        <v>2777</v>
      </c>
      <c r="D43" s="1235" t="s">
        <v>2773</v>
      </c>
      <c r="E43" s="1168"/>
      <c r="F43" s="1169"/>
      <c r="G43" s="1170">
        <f t="shared" si="24"/>
        <v>0</v>
      </c>
      <c r="H43" s="1171">
        <v>618000000</v>
      </c>
      <c r="I43" s="1172"/>
      <c r="J43" s="1157"/>
      <c r="K43" s="1157"/>
      <c r="L43" s="1157"/>
      <c r="M43" s="1157"/>
      <c r="N43" s="1157"/>
      <c r="O43" s="1157"/>
      <c r="P43" s="1157"/>
      <c r="Q43" s="1157"/>
      <c r="R43" s="1157"/>
      <c r="S43" s="1157"/>
    </row>
    <row r="44" spans="1:19" ht="15.75" customHeight="1">
      <c r="A44" s="1157"/>
      <c r="B44" s="1157"/>
      <c r="C44" s="1236" t="s">
        <v>2779</v>
      </c>
      <c r="D44" s="1237" t="s">
        <v>2782</v>
      </c>
      <c r="E44" s="1168">
        <v>0</v>
      </c>
      <c r="F44" s="1169">
        <v>0</v>
      </c>
      <c r="G44" s="1170">
        <f t="shared" si="24"/>
        <v>0</v>
      </c>
      <c r="H44" s="1171">
        <v>315180000</v>
      </c>
      <c r="I44" s="1172">
        <f>G44+H44</f>
        <v>315180000</v>
      </c>
      <c r="J44" s="1157"/>
      <c r="K44" s="1157"/>
      <c r="L44" s="1157"/>
      <c r="M44" s="1157"/>
      <c r="N44" s="1157"/>
      <c r="O44" s="1157"/>
      <c r="P44" s="1157"/>
      <c r="Q44" s="1157"/>
      <c r="R44" s="1157"/>
      <c r="S44" s="1157"/>
    </row>
    <row r="45" spans="1:19" ht="15.75" customHeight="1">
      <c r="A45" s="1157"/>
      <c r="B45" s="1157"/>
      <c r="C45" s="2214" t="s">
        <v>2784</v>
      </c>
      <c r="D45" s="1996"/>
      <c r="E45" s="1230">
        <f t="shared" ref="E45:I45" si="26">E40+E41+E44</f>
        <v>53587036646</v>
      </c>
      <c r="F45" s="1230">
        <f t="shared" si="26"/>
        <v>0</v>
      </c>
      <c r="G45" s="1230">
        <f t="shared" si="26"/>
        <v>53587036646</v>
      </c>
      <c r="H45" s="1230">
        <f t="shared" si="26"/>
        <v>3562954811</v>
      </c>
      <c r="I45" s="1230">
        <f t="shared" si="26"/>
        <v>57149991457</v>
      </c>
      <c r="J45" s="1157"/>
      <c r="K45" s="1157"/>
      <c r="L45" s="1157"/>
      <c r="M45" s="1157"/>
      <c r="N45" s="1157"/>
      <c r="O45" s="1157"/>
      <c r="P45" s="1157"/>
      <c r="Q45" s="1157"/>
      <c r="R45" s="1157"/>
      <c r="S45" s="1157"/>
    </row>
    <row r="46" spans="1:19" ht="15.75" customHeight="1">
      <c r="A46" s="1157"/>
      <c r="B46" s="1157"/>
      <c r="C46" s="683"/>
      <c r="D46" s="1238"/>
      <c r="E46" s="1157"/>
      <c r="F46" s="1157"/>
      <c r="G46" s="1157"/>
      <c r="H46" s="1157"/>
      <c r="I46" s="1157"/>
      <c r="J46" s="1157"/>
      <c r="K46" s="1157"/>
      <c r="L46" s="1157"/>
      <c r="M46" s="1157"/>
      <c r="N46" s="1157"/>
      <c r="O46" s="1157"/>
      <c r="P46" s="1157"/>
      <c r="Q46" s="1157"/>
      <c r="R46" s="1157"/>
      <c r="S46" s="1157"/>
    </row>
    <row r="47" spans="1:19" ht="15.75" customHeight="1">
      <c r="A47" s="1157"/>
      <c r="B47" s="1157"/>
      <c r="C47" s="2216" t="s">
        <v>2790</v>
      </c>
      <c r="D47" s="2217"/>
      <c r="E47" s="1230">
        <f t="shared" ref="E47:I47" si="27">E37+E45</f>
        <v>95310149050</v>
      </c>
      <c r="F47" s="1230">
        <f t="shared" si="27"/>
        <v>15000000000</v>
      </c>
      <c r="G47" s="1230">
        <f t="shared" si="27"/>
        <v>110310149050</v>
      </c>
      <c r="H47" s="1230">
        <f t="shared" si="27"/>
        <v>47782954811</v>
      </c>
      <c r="I47" s="1230">
        <f t="shared" si="27"/>
        <v>158093103861</v>
      </c>
      <c r="J47" s="1157"/>
      <c r="K47" s="1157"/>
      <c r="L47" s="1157"/>
      <c r="M47" s="1157"/>
      <c r="N47" s="1157"/>
      <c r="O47" s="1157"/>
      <c r="P47" s="1157"/>
      <c r="Q47" s="1157"/>
      <c r="R47" s="1157"/>
      <c r="S47" s="1157"/>
    </row>
    <row r="48" spans="1:19" ht="15.75" customHeight="1">
      <c r="A48" s="1157"/>
      <c r="B48" s="1157"/>
      <c r="C48" s="683"/>
      <c r="D48" s="1238"/>
      <c r="E48" s="1157"/>
      <c r="F48" s="1157"/>
      <c r="G48" s="1157"/>
      <c r="H48" s="1157"/>
      <c r="I48" s="1157"/>
      <c r="J48" s="1157"/>
      <c r="K48" s="1157"/>
      <c r="L48" s="1157"/>
      <c r="M48" s="1157"/>
      <c r="N48" s="1157"/>
      <c r="O48" s="1157"/>
      <c r="P48" s="1157"/>
      <c r="Q48" s="1157"/>
      <c r="R48" s="1157"/>
      <c r="S48" s="1157"/>
    </row>
    <row r="49" spans="1:19" ht="15.75" customHeight="1">
      <c r="A49" s="1157"/>
      <c r="B49" s="1157"/>
      <c r="C49" s="1240"/>
      <c r="D49" s="1240"/>
      <c r="E49" s="1157"/>
      <c r="F49" s="1157"/>
      <c r="G49" s="1157"/>
      <c r="H49" s="1157"/>
      <c r="I49" s="1157"/>
      <c r="J49" s="1157"/>
      <c r="K49" s="1157"/>
      <c r="L49" s="1157"/>
      <c r="M49" s="1157"/>
      <c r="N49" s="1157"/>
      <c r="O49" s="1157"/>
      <c r="P49" s="1157"/>
      <c r="Q49" s="1157"/>
      <c r="R49" s="1157"/>
      <c r="S49" s="1157"/>
    </row>
    <row r="50" spans="1:19" ht="15.75" customHeight="1">
      <c r="A50" s="1157"/>
      <c r="B50" s="1157"/>
      <c r="C50" s="1241"/>
      <c r="D50" s="1242"/>
      <c r="E50" s="1157"/>
      <c r="F50" s="1157"/>
      <c r="G50" s="1157"/>
      <c r="H50" s="1157"/>
      <c r="I50" s="1157"/>
      <c r="J50" s="1157"/>
      <c r="K50" s="1157"/>
      <c r="L50" s="1157"/>
      <c r="M50" s="1157"/>
      <c r="N50" s="1157"/>
      <c r="O50" s="1157"/>
      <c r="P50" s="1157"/>
      <c r="Q50" s="1157"/>
      <c r="R50" s="1157"/>
      <c r="S50" s="1157"/>
    </row>
    <row r="51" spans="1:19" ht="15.75" customHeight="1">
      <c r="A51" s="1157"/>
      <c r="B51" s="1157"/>
      <c r="C51" s="1241"/>
      <c r="D51" s="1242"/>
      <c r="E51" s="1157"/>
      <c r="F51" s="1157"/>
      <c r="G51" s="1157"/>
      <c r="H51" s="1157"/>
      <c r="I51" s="1157"/>
      <c r="J51" s="1157"/>
      <c r="K51" s="1157"/>
      <c r="L51" s="1157"/>
      <c r="M51" s="1157"/>
      <c r="N51" s="1157"/>
      <c r="O51" s="1157"/>
      <c r="P51" s="1157"/>
      <c r="Q51" s="1157"/>
      <c r="R51" s="1157"/>
      <c r="S51" s="1157"/>
    </row>
    <row r="52" spans="1:19" ht="15.75" customHeight="1">
      <c r="A52" s="1157"/>
      <c r="B52" s="1157"/>
      <c r="C52" s="1241"/>
      <c r="D52" s="1242"/>
      <c r="E52" s="1157"/>
      <c r="F52" s="1157"/>
      <c r="G52" s="1157"/>
      <c r="H52" s="1157"/>
      <c r="I52" s="1157"/>
      <c r="J52" s="1157"/>
      <c r="K52" s="1157"/>
      <c r="L52" s="1157"/>
      <c r="M52" s="1157"/>
      <c r="N52" s="1157"/>
      <c r="O52" s="1157"/>
      <c r="P52" s="1157"/>
      <c r="Q52" s="1157"/>
      <c r="R52" s="1157"/>
      <c r="S52" s="1157"/>
    </row>
    <row r="53" spans="1:19" ht="15.75" customHeight="1">
      <c r="A53" s="1157"/>
      <c r="B53" s="1157"/>
      <c r="C53" s="1241"/>
      <c r="D53" s="1242"/>
      <c r="E53" s="1157"/>
      <c r="F53" s="1157"/>
      <c r="G53" s="1157"/>
      <c r="H53" s="1157"/>
      <c r="I53" s="1157"/>
      <c r="J53" s="1157"/>
      <c r="K53" s="1157"/>
      <c r="L53" s="1157"/>
      <c r="M53" s="1157"/>
      <c r="N53" s="1157"/>
      <c r="O53" s="1157"/>
      <c r="P53" s="1157"/>
      <c r="Q53" s="1157"/>
      <c r="R53" s="1157"/>
      <c r="S53" s="1157"/>
    </row>
    <row r="54" spans="1:19" ht="15.75" customHeight="1">
      <c r="A54" s="1157"/>
      <c r="B54" s="1157"/>
      <c r="C54" s="1241"/>
      <c r="D54" s="1242"/>
      <c r="E54" s="1157"/>
      <c r="F54" s="1157"/>
      <c r="G54" s="1157"/>
      <c r="H54" s="1157"/>
      <c r="I54" s="1157"/>
      <c r="J54" s="1157"/>
      <c r="K54" s="1157"/>
      <c r="L54" s="1157"/>
      <c r="M54" s="1157"/>
      <c r="N54" s="1157"/>
      <c r="O54" s="1157"/>
      <c r="P54" s="1157"/>
      <c r="Q54" s="1157"/>
      <c r="R54" s="1157"/>
      <c r="S54" s="1157"/>
    </row>
    <row r="55" spans="1:19" ht="15.75" customHeight="1">
      <c r="A55" s="1157"/>
      <c r="B55" s="1157"/>
      <c r="C55" s="2218"/>
      <c r="D55" s="1547"/>
      <c r="E55" s="1157"/>
      <c r="F55" s="1157"/>
      <c r="G55" s="1157"/>
      <c r="H55" s="1157"/>
      <c r="I55" s="1157"/>
      <c r="J55" s="1157"/>
      <c r="K55" s="1157"/>
      <c r="L55" s="1157"/>
      <c r="M55" s="1157"/>
      <c r="N55" s="1157"/>
      <c r="O55" s="1157"/>
      <c r="P55" s="1157"/>
      <c r="Q55" s="1157"/>
      <c r="R55" s="1157"/>
      <c r="S55" s="1157"/>
    </row>
    <row r="56" spans="1:19" ht="15.75" customHeight="1">
      <c r="A56" s="1157"/>
      <c r="B56" s="1157"/>
      <c r="C56" s="683"/>
      <c r="D56" s="1157"/>
      <c r="E56" s="1157"/>
      <c r="F56" s="1157"/>
      <c r="G56" s="1157"/>
      <c r="H56" s="1157"/>
      <c r="I56" s="1157"/>
      <c r="J56" s="1157"/>
      <c r="K56" s="1157"/>
      <c r="L56" s="1157"/>
      <c r="M56" s="1157"/>
      <c r="N56" s="1157"/>
      <c r="O56" s="1157"/>
      <c r="P56" s="1157"/>
      <c r="Q56" s="1157"/>
      <c r="R56" s="1157"/>
      <c r="S56" s="1157"/>
    </row>
    <row r="57" spans="1:19" ht="15.75" customHeight="1">
      <c r="A57" s="1157"/>
      <c r="B57" s="1157"/>
      <c r="C57" s="683"/>
      <c r="D57" s="1157"/>
      <c r="E57" s="1157"/>
      <c r="F57" s="1157"/>
      <c r="G57" s="1157"/>
      <c r="H57" s="1157"/>
      <c r="I57" s="1157"/>
      <c r="J57" s="1157"/>
      <c r="K57" s="1157"/>
      <c r="L57" s="1157"/>
      <c r="M57" s="1157"/>
      <c r="N57" s="1157"/>
      <c r="O57" s="1157"/>
      <c r="P57" s="1157"/>
      <c r="Q57" s="1157"/>
      <c r="R57" s="1157"/>
      <c r="S57" s="1157"/>
    </row>
    <row r="58" spans="1:19" ht="15.75" customHeight="1">
      <c r="A58" s="1157"/>
      <c r="B58" s="1157"/>
      <c r="C58" s="683"/>
      <c r="D58" s="1157"/>
      <c r="E58" s="1157"/>
      <c r="F58" s="1157"/>
      <c r="G58" s="1157"/>
      <c r="H58" s="1157"/>
      <c r="I58" s="1157"/>
      <c r="J58" s="1157"/>
      <c r="K58" s="1157"/>
      <c r="L58" s="1157"/>
      <c r="M58" s="1157"/>
      <c r="N58" s="1157"/>
      <c r="O58" s="1157"/>
      <c r="P58" s="1157"/>
      <c r="Q58" s="1157"/>
      <c r="R58" s="1157"/>
      <c r="S58" s="1157"/>
    </row>
    <row r="59" spans="1:19" ht="15.75" customHeight="1">
      <c r="A59" s="1157"/>
      <c r="B59" s="1246"/>
      <c r="C59" s="1246"/>
      <c r="D59" s="1248"/>
      <c r="E59" s="1157"/>
      <c r="F59" s="1157"/>
      <c r="G59" s="1157"/>
      <c r="H59" s="1157"/>
      <c r="I59" s="1157"/>
      <c r="J59" s="1157"/>
      <c r="K59" s="1157"/>
      <c r="L59" s="1157"/>
      <c r="M59" s="1157"/>
      <c r="N59" s="1157"/>
      <c r="O59" s="1157"/>
      <c r="P59" s="1157"/>
      <c r="Q59" s="1157"/>
      <c r="R59" s="1157"/>
      <c r="S59" s="1157"/>
    </row>
    <row r="60" spans="1:19" ht="15.75" customHeight="1">
      <c r="A60" s="1157"/>
      <c r="B60" s="1246"/>
      <c r="C60" s="1246"/>
      <c r="D60" s="1248"/>
      <c r="E60" s="1157"/>
      <c r="F60" s="1157"/>
      <c r="G60" s="1157"/>
      <c r="H60" s="1157"/>
      <c r="I60" s="1157"/>
      <c r="J60" s="1157"/>
      <c r="K60" s="1157"/>
      <c r="L60" s="1157"/>
      <c r="M60" s="1157"/>
      <c r="N60" s="1157"/>
      <c r="O60" s="1157"/>
      <c r="P60" s="1157"/>
      <c r="Q60" s="1157"/>
      <c r="R60" s="1157"/>
      <c r="S60" s="1157"/>
    </row>
    <row r="61" spans="1:19" ht="15.75" customHeight="1">
      <c r="A61" s="1157"/>
      <c r="B61" s="1157"/>
      <c r="C61" s="683"/>
      <c r="D61" s="1248"/>
      <c r="E61" s="1157"/>
      <c r="F61" s="1157"/>
      <c r="G61" s="1157"/>
      <c r="H61" s="1157"/>
      <c r="I61" s="1157"/>
      <c r="J61" s="1157"/>
      <c r="K61" s="1157"/>
      <c r="L61" s="1157"/>
      <c r="M61" s="1157"/>
      <c r="N61" s="1157"/>
      <c r="O61" s="1157"/>
      <c r="P61" s="1157"/>
      <c r="Q61" s="1157"/>
      <c r="R61" s="1157"/>
      <c r="S61" s="1157"/>
    </row>
    <row r="62" spans="1:19" ht="15.75" customHeight="1">
      <c r="A62" s="1157"/>
      <c r="B62" s="1157"/>
      <c r="C62" s="683"/>
      <c r="D62" s="1157"/>
      <c r="E62" s="1157"/>
      <c r="F62" s="1157"/>
      <c r="G62" s="1157"/>
      <c r="H62" s="1157"/>
      <c r="I62" s="1157"/>
      <c r="J62" s="1157"/>
      <c r="K62" s="1157"/>
      <c r="L62" s="1157"/>
      <c r="M62" s="1157"/>
      <c r="N62" s="1157"/>
      <c r="O62" s="1157"/>
      <c r="P62" s="1157"/>
      <c r="Q62" s="1157"/>
      <c r="R62" s="1157"/>
      <c r="S62" s="1157"/>
    </row>
    <row r="63" spans="1:19" ht="15.75" customHeight="1">
      <c r="A63" s="1157"/>
      <c r="B63" s="1157"/>
      <c r="C63" s="683"/>
      <c r="D63" s="1157"/>
      <c r="E63" s="1157"/>
      <c r="F63" s="1157"/>
      <c r="G63" s="1157"/>
      <c r="H63" s="1157"/>
      <c r="I63" s="1157"/>
      <c r="J63" s="1157"/>
      <c r="K63" s="1157"/>
      <c r="L63" s="1157"/>
      <c r="M63" s="1157"/>
      <c r="N63" s="1157"/>
      <c r="O63" s="1157"/>
      <c r="P63" s="1157"/>
      <c r="Q63" s="1157"/>
      <c r="R63" s="1157"/>
      <c r="S63" s="1157"/>
    </row>
    <row r="64" spans="1:19" ht="15.75" customHeight="1">
      <c r="A64" s="1157"/>
      <c r="B64" s="1246"/>
      <c r="C64" s="1246"/>
      <c r="D64" s="1248"/>
      <c r="E64" s="1157"/>
      <c r="F64" s="1157"/>
      <c r="G64" s="1157"/>
      <c r="H64" s="1157"/>
      <c r="I64" s="1157"/>
      <c r="J64" s="1157"/>
      <c r="K64" s="1157"/>
      <c r="L64" s="1157"/>
      <c r="M64" s="1157"/>
      <c r="N64" s="1157"/>
      <c r="O64" s="1157"/>
      <c r="P64" s="1157"/>
      <c r="Q64" s="1157"/>
      <c r="R64" s="1157"/>
      <c r="S64" s="1157"/>
    </row>
    <row r="65" spans="1:19" ht="15.75" customHeight="1">
      <c r="A65" s="1157"/>
      <c r="B65" s="1246"/>
      <c r="C65" s="1246"/>
      <c r="D65" s="1248"/>
      <c r="E65" s="1157"/>
      <c r="F65" s="1157"/>
      <c r="G65" s="1157"/>
      <c r="H65" s="1157"/>
      <c r="I65" s="1157"/>
      <c r="J65" s="1157"/>
      <c r="K65" s="1157"/>
      <c r="L65" s="1157"/>
      <c r="M65" s="1157"/>
      <c r="N65" s="1157"/>
      <c r="O65" s="1157"/>
      <c r="P65" s="1157"/>
      <c r="Q65" s="1157"/>
      <c r="R65" s="1157"/>
      <c r="S65" s="1157"/>
    </row>
    <row r="66" spans="1:19" ht="15.75" customHeight="1">
      <c r="A66" s="1157"/>
      <c r="B66" s="1246"/>
      <c r="C66" s="1246"/>
      <c r="D66" s="1248"/>
      <c r="E66" s="1157"/>
      <c r="F66" s="1157"/>
      <c r="G66" s="1157"/>
      <c r="H66" s="1157"/>
      <c r="I66" s="1157"/>
      <c r="J66" s="1157"/>
      <c r="K66" s="1157"/>
      <c r="L66" s="1157"/>
      <c r="M66" s="1157"/>
      <c r="N66" s="1157"/>
      <c r="O66" s="1157"/>
      <c r="P66" s="1157"/>
      <c r="Q66" s="1157"/>
      <c r="R66" s="1157"/>
      <c r="S66" s="1157"/>
    </row>
    <row r="67" spans="1:19" ht="15.75" customHeight="1">
      <c r="A67" s="1157"/>
      <c r="B67" s="1246"/>
      <c r="C67" s="1246"/>
      <c r="D67" s="1248"/>
      <c r="E67" s="1157"/>
      <c r="F67" s="1157"/>
      <c r="G67" s="1157"/>
      <c r="H67" s="1157"/>
      <c r="I67" s="1157"/>
      <c r="J67" s="1157"/>
      <c r="K67" s="1157"/>
      <c r="L67" s="1157"/>
      <c r="M67" s="1157"/>
      <c r="N67" s="1157"/>
      <c r="O67" s="1157"/>
      <c r="P67" s="1157"/>
      <c r="Q67" s="1157"/>
      <c r="R67" s="1157"/>
      <c r="S67" s="1157"/>
    </row>
    <row r="68" spans="1:19" ht="15.75" customHeight="1">
      <c r="A68" s="1157"/>
      <c r="B68" s="1246"/>
      <c r="C68" s="1246"/>
      <c r="D68" s="1248"/>
      <c r="E68" s="1157"/>
      <c r="F68" s="1157"/>
      <c r="G68" s="1157"/>
      <c r="H68" s="1157"/>
      <c r="I68" s="1157"/>
      <c r="J68" s="1157"/>
      <c r="K68" s="1157"/>
      <c r="L68" s="1157"/>
      <c r="M68" s="1157"/>
      <c r="N68" s="1157"/>
      <c r="O68" s="1157"/>
      <c r="P68" s="1157"/>
      <c r="Q68" s="1157"/>
      <c r="R68" s="1157"/>
      <c r="S68" s="1157"/>
    </row>
    <row r="69" spans="1:19" ht="15.75" customHeight="1">
      <c r="A69" s="1157"/>
      <c r="B69" s="1157"/>
      <c r="C69" s="683"/>
      <c r="D69" s="1248"/>
      <c r="E69" s="1157"/>
      <c r="F69" s="1157"/>
      <c r="G69" s="1157"/>
      <c r="H69" s="1157"/>
      <c r="I69" s="1157"/>
      <c r="J69" s="1157"/>
      <c r="K69" s="1157"/>
      <c r="L69" s="1157"/>
      <c r="M69" s="1157"/>
      <c r="N69" s="1157"/>
      <c r="O69" s="1157"/>
      <c r="P69" s="1157"/>
      <c r="Q69" s="1157"/>
      <c r="R69" s="1157"/>
      <c r="S69" s="1157"/>
    </row>
    <row r="70" spans="1:19" ht="15.75" customHeight="1">
      <c r="A70" s="1157"/>
      <c r="B70" s="1157"/>
      <c r="C70" s="683"/>
      <c r="D70" s="1157"/>
      <c r="E70" s="1157"/>
      <c r="F70" s="1157"/>
      <c r="G70" s="1157"/>
      <c r="H70" s="1157"/>
      <c r="I70" s="1157"/>
      <c r="J70" s="1157"/>
      <c r="K70" s="1157"/>
      <c r="L70" s="1157"/>
      <c r="M70" s="1157"/>
      <c r="N70" s="1157"/>
      <c r="O70" s="1157"/>
      <c r="P70" s="1157"/>
      <c r="Q70" s="1157"/>
      <c r="R70" s="1157"/>
      <c r="S70" s="1157"/>
    </row>
    <row r="71" spans="1:19" ht="15.75" customHeight="1">
      <c r="A71" s="1157"/>
      <c r="B71" s="1157"/>
      <c r="C71" s="683"/>
      <c r="D71" s="1157"/>
      <c r="E71" s="1157"/>
      <c r="F71" s="1157"/>
      <c r="G71" s="1157"/>
      <c r="H71" s="1157"/>
      <c r="I71" s="1157"/>
      <c r="J71" s="1157"/>
      <c r="K71" s="1157"/>
      <c r="L71" s="1157"/>
      <c r="M71" s="1157"/>
      <c r="N71" s="1157"/>
      <c r="O71" s="1157"/>
      <c r="P71" s="1157"/>
      <c r="Q71" s="1157"/>
      <c r="R71" s="1157"/>
      <c r="S71" s="1157"/>
    </row>
    <row r="72" spans="1:19" ht="15.75" customHeight="1">
      <c r="A72" s="1157"/>
      <c r="B72" s="1246"/>
      <c r="C72" s="1246"/>
      <c r="D72" s="1248"/>
      <c r="E72" s="1157"/>
      <c r="F72" s="1157"/>
      <c r="G72" s="1157"/>
      <c r="H72" s="1157"/>
      <c r="I72" s="1157"/>
      <c r="J72" s="1157"/>
      <c r="K72" s="1157"/>
      <c r="L72" s="1157"/>
      <c r="M72" s="1157"/>
      <c r="N72" s="1157"/>
      <c r="O72" s="1157"/>
      <c r="P72" s="1157"/>
      <c r="Q72" s="1157"/>
      <c r="R72" s="1157"/>
      <c r="S72" s="1157"/>
    </row>
    <row r="73" spans="1:19" ht="15.75" customHeight="1">
      <c r="A73" s="1157"/>
      <c r="B73" s="1246"/>
      <c r="C73" s="1246"/>
      <c r="D73" s="1248"/>
      <c r="E73" s="1157"/>
      <c r="F73" s="1157"/>
      <c r="G73" s="1157"/>
      <c r="H73" s="1157"/>
      <c r="I73" s="1157"/>
      <c r="J73" s="1157"/>
      <c r="K73" s="1157"/>
      <c r="L73" s="1157"/>
      <c r="M73" s="1157"/>
      <c r="N73" s="1157"/>
      <c r="O73" s="1157"/>
      <c r="P73" s="1157"/>
      <c r="Q73" s="1157"/>
      <c r="R73" s="1157"/>
      <c r="S73" s="1157"/>
    </row>
    <row r="74" spans="1:19" ht="15.75" customHeight="1">
      <c r="A74" s="1157"/>
      <c r="B74" s="1157"/>
      <c r="C74" s="683"/>
      <c r="D74" s="1248"/>
      <c r="E74" s="1157"/>
      <c r="F74" s="1157"/>
      <c r="G74" s="1157"/>
      <c r="H74" s="1157"/>
      <c r="I74" s="1157"/>
      <c r="J74" s="1157"/>
      <c r="K74" s="1157"/>
      <c r="L74" s="1157"/>
      <c r="M74" s="1157"/>
      <c r="N74" s="1157"/>
      <c r="O74" s="1157"/>
      <c r="P74" s="1157"/>
      <c r="Q74" s="1157"/>
      <c r="R74" s="1157"/>
      <c r="S74" s="1157"/>
    </row>
    <row r="75" spans="1:19" ht="15.75" customHeight="1">
      <c r="A75" s="1157"/>
      <c r="B75" s="1157"/>
      <c r="C75" s="683"/>
      <c r="D75" s="1157"/>
      <c r="E75" s="1157"/>
      <c r="F75" s="1157"/>
      <c r="G75" s="1157"/>
      <c r="H75" s="1157"/>
      <c r="I75" s="1157"/>
      <c r="J75" s="1157"/>
      <c r="K75" s="1157"/>
      <c r="L75" s="1157"/>
      <c r="M75" s="1157"/>
      <c r="N75" s="1157"/>
      <c r="O75" s="1157"/>
      <c r="P75" s="1157"/>
      <c r="Q75" s="1157"/>
      <c r="R75" s="1157"/>
      <c r="S75" s="1157"/>
    </row>
    <row r="76" spans="1:19" ht="15.75" customHeight="1">
      <c r="A76" s="1157"/>
      <c r="B76" s="1157"/>
      <c r="C76" s="683"/>
      <c r="D76" s="1157"/>
      <c r="E76" s="1157"/>
      <c r="F76" s="1157"/>
      <c r="G76" s="1157"/>
      <c r="H76" s="1157"/>
      <c r="I76" s="1157"/>
      <c r="J76" s="1157"/>
      <c r="K76" s="1157"/>
      <c r="L76" s="1157"/>
      <c r="M76" s="1157"/>
      <c r="N76" s="1157"/>
      <c r="O76" s="1157"/>
      <c r="P76" s="1157"/>
      <c r="Q76" s="1157"/>
      <c r="R76" s="1157"/>
      <c r="S76" s="1157"/>
    </row>
    <row r="77" spans="1:19" ht="15.75" customHeight="1">
      <c r="A77" s="1157"/>
      <c r="B77" s="1246"/>
      <c r="C77" s="1246"/>
      <c r="D77" s="1248"/>
      <c r="E77" s="1157"/>
      <c r="F77" s="1157"/>
      <c r="G77" s="1157"/>
      <c r="H77" s="1157"/>
      <c r="I77" s="1157"/>
      <c r="J77" s="1157"/>
      <c r="K77" s="1157"/>
      <c r="L77" s="1157"/>
      <c r="M77" s="1157"/>
      <c r="N77" s="1157"/>
      <c r="O77" s="1157"/>
      <c r="P77" s="1157"/>
      <c r="Q77" s="1157"/>
      <c r="R77" s="1157"/>
      <c r="S77" s="1157"/>
    </row>
    <row r="78" spans="1:19" ht="15.75" customHeight="1">
      <c r="A78" s="1157"/>
      <c r="B78" s="1246"/>
      <c r="C78" s="1246"/>
      <c r="D78" s="1248"/>
      <c r="E78" s="1157"/>
      <c r="F78" s="1157"/>
      <c r="G78" s="1157"/>
      <c r="H78" s="1157"/>
      <c r="I78" s="1157"/>
      <c r="J78" s="1157"/>
      <c r="K78" s="1157"/>
      <c r="L78" s="1157"/>
      <c r="M78" s="1157"/>
      <c r="N78" s="1157"/>
      <c r="O78" s="1157"/>
      <c r="P78" s="1157"/>
      <c r="Q78" s="1157"/>
      <c r="R78" s="1157"/>
      <c r="S78" s="1157"/>
    </row>
    <row r="79" spans="1:19" ht="15.75" customHeight="1">
      <c r="A79" s="1157"/>
      <c r="B79" s="1246"/>
      <c r="C79" s="1246"/>
      <c r="D79" s="1248"/>
      <c r="E79" s="1157"/>
      <c r="F79" s="1157"/>
      <c r="G79" s="1157"/>
      <c r="H79" s="1157"/>
      <c r="I79" s="1157"/>
      <c r="J79" s="1157"/>
      <c r="K79" s="1157"/>
      <c r="L79" s="1157"/>
      <c r="M79" s="1157"/>
      <c r="N79" s="1157"/>
      <c r="O79" s="1157"/>
      <c r="P79" s="1157"/>
      <c r="Q79" s="1157"/>
      <c r="R79" s="1157"/>
      <c r="S79" s="1157"/>
    </row>
    <row r="80" spans="1:19" ht="15.75" customHeight="1">
      <c r="A80" s="1157"/>
      <c r="B80" s="1246"/>
      <c r="C80" s="1246"/>
      <c r="D80" s="1248"/>
      <c r="E80" s="1157"/>
      <c r="F80" s="1157"/>
      <c r="G80" s="1157"/>
      <c r="H80" s="1157"/>
      <c r="I80" s="1157"/>
      <c r="J80" s="1157"/>
      <c r="K80" s="1157"/>
      <c r="L80" s="1157"/>
      <c r="M80" s="1157"/>
      <c r="N80" s="1157"/>
      <c r="O80" s="1157"/>
      <c r="P80" s="1157"/>
      <c r="Q80" s="1157"/>
      <c r="R80" s="1157"/>
      <c r="S80" s="1157"/>
    </row>
    <row r="81" spans="1:19" ht="15.75" customHeight="1">
      <c r="A81" s="1157"/>
      <c r="B81" s="1157"/>
      <c r="C81" s="683"/>
      <c r="D81" s="1248"/>
      <c r="E81" s="1157"/>
      <c r="F81" s="1157"/>
      <c r="G81" s="1157"/>
      <c r="H81" s="1157"/>
      <c r="I81" s="1157"/>
      <c r="J81" s="1157"/>
      <c r="K81" s="1157"/>
      <c r="L81" s="1157"/>
      <c r="M81" s="1157"/>
      <c r="N81" s="1157"/>
      <c r="O81" s="1157"/>
      <c r="P81" s="1157"/>
      <c r="Q81" s="1157"/>
      <c r="R81" s="1157"/>
      <c r="S81" s="1157"/>
    </row>
    <row r="82" spans="1:19" ht="15.75" customHeight="1">
      <c r="A82" s="1157"/>
      <c r="B82" s="1157"/>
      <c r="C82" s="683"/>
      <c r="D82" s="1157"/>
      <c r="E82" s="1157"/>
      <c r="F82" s="1157"/>
      <c r="G82" s="1157"/>
      <c r="H82" s="1157"/>
      <c r="I82" s="1157"/>
      <c r="J82" s="1157"/>
      <c r="K82" s="1157"/>
      <c r="L82" s="1157"/>
      <c r="M82" s="1157"/>
      <c r="N82" s="1157"/>
      <c r="O82" s="1157"/>
      <c r="P82" s="1157"/>
      <c r="Q82" s="1157"/>
      <c r="R82" s="1157"/>
      <c r="S82" s="1157"/>
    </row>
    <row r="83" spans="1:19" ht="15.75" customHeight="1">
      <c r="A83" s="1157"/>
      <c r="B83" s="1157"/>
      <c r="C83" s="683"/>
      <c r="D83" s="1157"/>
      <c r="E83" s="1157"/>
      <c r="F83" s="1157"/>
      <c r="G83" s="1157"/>
      <c r="H83" s="1157"/>
      <c r="I83" s="1157"/>
      <c r="J83" s="1157"/>
      <c r="K83" s="1157"/>
      <c r="L83" s="1157"/>
      <c r="M83" s="1157"/>
      <c r="N83" s="1157"/>
      <c r="O83" s="1157"/>
      <c r="P83" s="1157"/>
      <c r="Q83" s="1157"/>
      <c r="R83" s="1157"/>
      <c r="S83" s="1157"/>
    </row>
    <row r="84" spans="1:19" ht="15.75" customHeight="1">
      <c r="A84" s="1157"/>
      <c r="B84" s="1246"/>
      <c r="C84" s="1246"/>
      <c r="D84" s="1248"/>
      <c r="E84" s="1157"/>
      <c r="F84" s="1157"/>
      <c r="G84" s="1157"/>
      <c r="H84" s="1157"/>
      <c r="I84" s="1157"/>
      <c r="J84" s="1157"/>
      <c r="K84" s="1157"/>
      <c r="L84" s="1157"/>
      <c r="M84" s="1157"/>
      <c r="N84" s="1157"/>
      <c r="O84" s="1157"/>
      <c r="P84" s="1157"/>
      <c r="Q84" s="1157"/>
      <c r="R84" s="1157"/>
      <c r="S84" s="1157"/>
    </row>
    <row r="85" spans="1:19" ht="15.75" customHeight="1">
      <c r="A85" s="1157"/>
      <c r="B85" s="1246"/>
      <c r="C85" s="1246"/>
      <c r="D85" s="1248"/>
      <c r="E85" s="1157"/>
      <c r="F85" s="1157"/>
      <c r="G85" s="1157"/>
      <c r="H85" s="1157"/>
      <c r="I85" s="1157"/>
      <c r="J85" s="1157"/>
      <c r="K85" s="1157"/>
      <c r="L85" s="1157"/>
      <c r="M85" s="1157"/>
      <c r="N85" s="1157"/>
      <c r="O85" s="1157"/>
      <c r="P85" s="1157"/>
      <c r="Q85" s="1157"/>
      <c r="R85" s="1157"/>
      <c r="S85" s="1157"/>
    </row>
    <row r="86" spans="1:19" ht="15.75" customHeight="1">
      <c r="A86" s="1157"/>
      <c r="B86" s="1246"/>
      <c r="C86" s="1246"/>
      <c r="D86" s="1248"/>
      <c r="E86" s="1157"/>
      <c r="F86" s="1157"/>
      <c r="G86" s="1157"/>
      <c r="H86" s="1157"/>
      <c r="I86" s="1157"/>
      <c r="J86" s="1157"/>
      <c r="K86" s="1157"/>
      <c r="L86" s="1157"/>
      <c r="M86" s="1157"/>
      <c r="N86" s="1157"/>
      <c r="O86" s="1157"/>
      <c r="P86" s="1157"/>
      <c r="Q86" s="1157"/>
      <c r="R86" s="1157"/>
      <c r="S86" s="1157"/>
    </row>
    <row r="87" spans="1:19" ht="15.75" customHeight="1">
      <c r="A87" s="1157"/>
      <c r="B87" s="1157"/>
      <c r="C87" s="683"/>
      <c r="D87" s="1248"/>
      <c r="E87" s="1157"/>
      <c r="F87" s="1157"/>
      <c r="G87" s="1157"/>
      <c r="H87" s="1157"/>
      <c r="I87" s="1157"/>
      <c r="J87" s="1157"/>
      <c r="K87" s="1157"/>
      <c r="L87" s="1157"/>
      <c r="M87" s="1157"/>
      <c r="N87" s="1157"/>
      <c r="O87" s="1157"/>
      <c r="P87" s="1157"/>
      <c r="Q87" s="1157"/>
      <c r="R87" s="1157"/>
      <c r="S87" s="1157"/>
    </row>
    <row r="88" spans="1:19" ht="15.75" customHeight="1">
      <c r="A88" s="1157"/>
      <c r="B88" s="1157"/>
      <c r="C88" s="683"/>
      <c r="D88" s="1157"/>
      <c r="E88" s="1157"/>
      <c r="F88" s="1157"/>
      <c r="G88" s="1157"/>
      <c r="H88" s="1157"/>
      <c r="I88" s="1157"/>
      <c r="J88" s="1157"/>
      <c r="K88" s="1157"/>
      <c r="L88" s="1157"/>
      <c r="M88" s="1157"/>
      <c r="N88" s="1157"/>
      <c r="O88" s="1157"/>
      <c r="P88" s="1157"/>
      <c r="Q88" s="1157"/>
      <c r="R88" s="1157"/>
      <c r="S88" s="1157"/>
    </row>
    <row r="89" spans="1:19" ht="15.75" customHeight="1">
      <c r="A89" s="1157"/>
      <c r="B89" s="1157"/>
      <c r="C89" s="683"/>
      <c r="D89" s="1157"/>
      <c r="E89" s="1157"/>
      <c r="F89" s="1157"/>
      <c r="G89" s="1157"/>
      <c r="H89" s="1157"/>
      <c r="I89" s="1157"/>
      <c r="J89" s="1157"/>
      <c r="K89" s="1157"/>
      <c r="L89" s="1157"/>
      <c r="M89" s="1157"/>
      <c r="N89" s="1157"/>
      <c r="O89" s="1157"/>
      <c r="P89" s="1157"/>
      <c r="Q89" s="1157"/>
      <c r="R89" s="1157"/>
      <c r="S89" s="1157"/>
    </row>
    <row r="90" spans="1:19" ht="15.75" customHeight="1">
      <c r="A90" s="1157"/>
      <c r="B90" s="1246"/>
      <c r="C90" s="1246"/>
      <c r="D90" s="1248"/>
      <c r="E90" s="1157"/>
      <c r="F90" s="1157"/>
      <c r="G90" s="1157"/>
      <c r="H90" s="1157"/>
      <c r="I90" s="1157"/>
      <c r="J90" s="1157"/>
      <c r="K90" s="1157"/>
      <c r="L90" s="1157"/>
      <c r="M90" s="1157"/>
      <c r="N90" s="1157"/>
      <c r="O90" s="1157"/>
      <c r="P90" s="1157"/>
      <c r="Q90" s="1157"/>
      <c r="R90" s="1157"/>
      <c r="S90" s="1157"/>
    </row>
    <row r="91" spans="1:19" ht="15.75" customHeight="1">
      <c r="A91" s="1157"/>
      <c r="B91" s="1246"/>
      <c r="C91" s="1246"/>
      <c r="D91" s="1248"/>
      <c r="E91" s="1157"/>
      <c r="F91" s="1157"/>
      <c r="G91" s="1157"/>
      <c r="H91" s="1157"/>
      <c r="I91" s="1157"/>
      <c r="J91" s="1157"/>
      <c r="K91" s="1157"/>
      <c r="L91" s="1157"/>
      <c r="M91" s="1157"/>
      <c r="N91" s="1157"/>
      <c r="O91" s="1157"/>
      <c r="P91" s="1157"/>
      <c r="Q91" s="1157"/>
      <c r="R91" s="1157"/>
      <c r="S91" s="1157"/>
    </row>
    <row r="92" spans="1:19" ht="15.75" customHeight="1">
      <c r="A92" s="1157"/>
      <c r="B92" s="1157"/>
      <c r="C92" s="683"/>
      <c r="D92" s="1248"/>
      <c r="E92" s="1157"/>
      <c r="F92" s="1157"/>
      <c r="G92" s="1157"/>
      <c r="H92" s="1157"/>
      <c r="I92" s="1157"/>
      <c r="J92" s="1157"/>
      <c r="K92" s="1157"/>
      <c r="L92" s="1157"/>
      <c r="M92" s="1157"/>
      <c r="N92" s="1157"/>
      <c r="O92" s="1157"/>
      <c r="P92" s="1157"/>
      <c r="Q92" s="1157"/>
      <c r="R92" s="1157"/>
      <c r="S92" s="1157"/>
    </row>
    <row r="93" spans="1:19" ht="15.75" customHeight="1">
      <c r="A93" s="1157"/>
      <c r="B93" s="1157"/>
      <c r="C93" s="683"/>
      <c r="D93" s="1157"/>
      <c r="E93" s="1157"/>
      <c r="F93" s="1157"/>
      <c r="G93" s="1157"/>
      <c r="H93" s="1157"/>
      <c r="I93" s="1157"/>
      <c r="J93" s="1157"/>
      <c r="K93" s="1157"/>
      <c r="L93" s="1157"/>
      <c r="M93" s="1157"/>
      <c r="N93" s="1157"/>
      <c r="O93" s="1157"/>
      <c r="P93" s="1157"/>
      <c r="Q93" s="1157"/>
      <c r="R93" s="1157"/>
      <c r="S93" s="1157"/>
    </row>
    <row r="94" spans="1:19" ht="15.75" customHeight="1">
      <c r="A94" s="1157"/>
      <c r="B94" s="1157"/>
      <c r="C94" s="683"/>
      <c r="D94" s="1157"/>
      <c r="E94" s="1157"/>
      <c r="F94" s="1157"/>
      <c r="G94" s="1157"/>
      <c r="H94" s="1157"/>
      <c r="I94" s="1157"/>
      <c r="J94" s="1157"/>
      <c r="K94" s="1157"/>
      <c r="L94" s="1157"/>
      <c r="M94" s="1157"/>
      <c r="N94" s="1157"/>
      <c r="O94" s="1157"/>
      <c r="P94" s="1157"/>
      <c r="Q94" s="1157"/>
      <c r="R94" s="1157"/>
      <c r="S94" s="1157"/>
    </row>
    <row r="95" spans="1:19" ht="15.75" customHeight="1">
      <c r="A95" s="1157"/>
      <c r="B95" s="1246"/>
      <c r="C95" s="1246"/>
      <c r="D95" s="1248"/>
      <c r="E95" s="1157"/>
      <c r="F95" s="1157"/>
      <c r="G95" s="1157"/>
      <c r="H95" s="1157"/>
      <c r="I95" s="1157"/>
      <c r="J95" s="1157"/>
      <c r="K95" s="1157"/>
      <c r="L95" s="1157"/>
      <c r="M95" s="1157"/>
      <c r="N95" s="1157"/>
      <c r="O95" s="1157"/>
      <c r="P95" s="1157"/>
      <c r="Q95" s="1157"/>
      <c r="R95" s="1157"/>
      <c r="S95" s="1157"/>
    </row>
    <row r="96" spans="1:19" ht="15.75" customHeight="1">
      <c r="A96" s="1157"/>
      <c r="B96" s="1246"/>
      <c r="C96" s="1246"/>
      <c r="D96" s="1248"/>
      <c r="E96" s="1157"/>
      <c r="F96" s="1157"/>
      <c r="G96" s="1157"/>
      <c r="H96" s="1157"/>
      <c r="I96" s="1157"/>
      <c r="J96" s="1157"/>
      <c r="K96" s="1157"/>
      <c r="L96" s="1157"/>
      <c r="M96" s="1157"/>
      <c r="N96" s="1157"/>
      <c r="O96" s="1157"/>
      <c r="P96" s="1157"/>
      <c r="Q96" s="1157"/>
      <c r="R96" s="1157"/>
      <c r="S96" s="1157"/>
    </row>
    <row r="97" spans="1:19" ht="15.75" customHeight="1">
      <c r="A97" s="1157"/>
      <c r="B97" s="1157"/>
      <c r="C97" s="683"/>
      <c r="D97" s="1248"/>
      <c r="E97" s="1157"/>
      <c r="F97" s="1157"/>
      <c r="G97" s="1157"/>
      <c r="H97" s="1157"/>
      <c r="I97" s="1157"/>
      <c r="J97" s="1157"/>
      <c r="K97" s="1157"/>
      <c r="L97" s="1157"/>
      <c r="M97" s="1157"/>
      <c r="N97" s="1157"/>
      <c r="O97" s="1157"/>
      <c r="P97" s="1157"/>
      <c r="Q97" s="1157"/>
      <c r="R97" s="1157"/>
      <c r="S97" s="1157"/>
    </row>
    <row r="98" spans="1:19" ht="15.75" customHeight="1">
      <c r="A98" s="1157"/>
      <c r="B98" s="1157"/>
      <c r="C98" s="683"/>
      <c r="D98" s="1157"/>
      <c r="E98" s="1157"/>
      <c r="F98" s="1157"/>
      <c r="G98" s="1157"/>
      <c r="H98" s="1157"/>
      <c r="I98" s="1157"/>
      <c r="J98" s="1157"/>
      <c r="K98" s="1157"/>
      <c r="L98" s="1157"/>
      <c r="M98" s="1157"/>
      <c r="N98" s="1157"/>
      <c r="O98" s="1157"/>
      <c r="P98" s="1157"/>
      <c r="Q98" s="1157"/>
      <c r="R98" s="1157"/>
      <c r="S98" s="1157"/>
    </row>
    <row r="99" spans="1:19" ht="15.75" customHeight="1"/>
    <row r="100" spans="1:19" ht="15.75" customHeight="1"/>
    <row r="101" spans="1:19" ht="15.75" customHeight="1"/>
    <row r="102" spans="1:19" ht="15.75" customHeight="1"/>
    <row r="103" spans="1:19" ht="15.75" customHeight="1"/>
    <row r="104" spans="1:19" ht="15.75" customHeight="1"/>
    <row r="105" spans="1:19" ht="15.75" customHeight="1"/>
    <row r="106" spans="1:19" ht="15.75" customHeight="1"/>
    <row r="107" spans="1:19" ht="15.75" customHeight="1"/>
    <row r="108" spans="1:19" ht="15.75" customHeight="1"/>
    <row r="109" spans="1:19" ht="15.75" customHeight="1"/>
    <row r="110" spans="1:19" ht="15.75" customHeight="1"/>
    <row r="111" spans="1:19" ht="15.75" customHeight="1"/>
    <row r="112" spans="1:1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55:D55"/>
    <mergeCell ref="C3:C4"/>
    <mergeCell ref="B3:B4"/>
    <mergeCell ref="D3:D4"/>
    <mergeCell ref="B29:D29"/>
    <mergeCell ref="B1:I2"/>
    <mergeCell ref="E3:I3"/>
    <mergeCell ref="C45:D45"/>
    <mergeCell ref="C37:D37"/>
    <mergeCell ref="C47:D4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ABAB"/>
    <outlinePr summaryBelow="0" summaryRight="0"/>
  </sheetPr>
  <dimension ref="A1:Z1002"/>
  <sheetViews>
    <sheetView workbookViewId="0">
      <pane ySplit="8" topLeftCell="A9" activePane="bottomLeft" state="frozen"/>
      <selection activeCell="B4" sqref="B4"/>
      <selection pane="bottomLeft" activeCell="B4" sqref="B4"/>
    </sheetView>
  </sheetViews>
  <sheetFormatPr baseColWidth="10" defaultColWidth="14.42578125" defaultRowHeight="15" customHeight="1"/>
  <cols>
    <col min="1" max="1" width="29.85546875" customWidth="1"/>
    <col min="2" max="2" width="29.28515625" customWidth="1"/>
    <col min="3" max="3" width="15" customWidth="1"/>
    <col min="4" max="4" width="43.5703125" customWidth="1"/>
    <col min="5" max="5" width="30.85546875" customWidth="1"/>
    <col min="6" max="6" width="52.5703125" customWidth="1"/>
    <col min="7" max="7" width="32.28515625" customWidth="1"/>
    <col min="8" max="8" width="19.42578125" customWidth="1"/>
    <col min="9" max="9" width="20.28515625" customWidth="1"/>
    <col min="10" max="10" width="6" customWidth="1"/>
    <col min="11" max="14" width="11.42578125" customWidth="1"/>
    <col min="15" max="16" width="117.5703125" customWidth="1"/>
    <col min="17" max="20" width="11.42578125" customWidth="1"/>
    <col min="21" max="25" width="10.7109375" customWidth="1"/>
  </cols>
  <sheetData>
    <row r="1" spans="1:26" ht="21" customHeight="1">
      <c r="A1" s="2251" t="s">
        <v>2688</v>
      </c>
      <c r="B1" s="1554"/>
      <c r="C1" s="1554"/>
      <c r="D1" s="1554"/>
      <c r="E1" s="1554"/>
      <c r="F1" s="1554"/>
      <c r="G1" s="1554"/>
      <c r="H1" s="1554"/>
      <c r="I1" s="1554"/>
      <c r="J1" s="1554"/>
      <c r="K1" s="1554"/>
      <c r="L1" s="1554"/>
      <c r="M1" s="1554"/>
      <c r="N1" s="1554"/>
      <c r="O1" s="1174"/>
      <c r="P1" s="1174"/>
      <c r="Q1" s="1176"/>
      <c r="R1" s="1176"/>
      <c r="S1" s="1176"/>
      <c r="T1" s="1176"/>
      <c r="U1" s="1176"/>
      <c r="V1" s="1176"/>
      <c r="W1" s="1176"/>
      <c r="X1" s="1176"/>
      <c r="Y1" s="1176"/>
      <c r="Z1" s="1176"/>
    </row>
    <row r="2" spans="1:26" ht="21" customHeight="1">
      <c r="A2" s="1733"/>
      <c r="B2" s="1547"/>
      <c r="C2" s="1547"/>
      <c r="D2" s="1547"/>
      <c r="E2" s="1547"/>
      <c r="F2" s="1547"/>
      <c r="G2" s="1547"/>
      <c r="H2" s="1547"/>
      <c r="I2" s="1547"/>
      <c r="J2" s="1547"/>
      <c r="K2" s="1547"/>
      <c r="L2" s="1547"/>
      <c r="M2" s="1547"/>
      <c r="N2" s="1547"/>
      <c r="O2" s="1174"/>
      <c r="P2" s="1174"/>
      <c r="Q2" s="1176"/>
      <c r="R2" s="1176"/>
      <c r="S2" s="1176"/>
      <c r="T2" s="1176"/>
      <c r="U2" s="1176"/>
      <c r="V2" s="1176"/>
      <c r="W2" s="1176"/>
      <c r="X2" s="1176"/>
      <c r="Y2" s="1176"/>
      <c r="Z2" s="1176"/>
    </row>
    <row r="3" spans="1:26" ht="21" customHeight="1">
      <c r="A3" s="1733"/>
      <c r="B3" s="1547"/>
      <c r="C3" s="1547"/>
      <c r="D3" s="1547"/>
      <c r="E3" s="1547"/>
      <c r="F3" s="1547"/>
      <c r="G3" s="1547"/>
      <c r="H3" s="1547"/>
      <c r="I3" s="1547"/>
      <c r="J3" s="1547"/>
      <c r="K3" s="1547"/>
      <c r="L3" s="1547"/>
      <c r="M3" s="1547"/>
      <c r="N3" s="1547"/>
      <c r="O3" s="1174"/>
      <c r="P3" s="1174"/>
      <c r="Q3" s="1176"/>
      <c r="R3" s="1176"/>
      <c r="S3" s="1176"/>
      <c r="T3" s="1176"/>
      <c r="U3" s="1176"/>
      <c r="V3" s="1176"/>
      <c r="W3" s="1176"/>
      <c r="X3" s="1176"/>
      <c r="Y3" s="1176"/>
      <c r="Z3" s="1176"/>
    </row>
    <row r="4" spans="1:26" ht="20.25" customHeight="1">
      <c r="A4" s="2252" t="s">
        <v>2690</v>
      </c>
      <c r="B4" s="1547"/>
      <c r="C4" s="1547"/>
      <c r="D4" s="1547"/>
      <c r="E4" s="1547"/>
      <c r="F4" s="1547"/>
      <c r="G4" s="1547"/>
      <c r="H4" s="1547"/>
      <c r="I4" s="1720"/>
      <c r="J4" s="1180"/>
      <c r="K4" s="1180"/>
      <c r="L4" s="1180"/>
      <c r="M4" s="1180"/>
      <c r="N4" s="1180"/>
      <c r="O4" s="1174"/>
      <c r="P4" s="1174"/>
      <c r="Q4" s="1176"/>
      <c r="R4" s="1176"/>
      <c r="S4" s="1176"/>
      <c r="T4" s="1176"/>
      <c r="U4" s="1176"/>
      <c r="V4" s="1176"/>
      <c r="W4" s="1176"/>
      <c r="X4" s="1176"/>
      <c r="Y4" s="1176"/>
      <c r="Z4" s="1176"/>
    </row>
    <row r="5" spans="1:26" ht="20.25" customHeight="1">
      <c r="A5" s="1733"/>
      <c r="B5" s="1547"/>
      <c r="C5" s="1547"/>
      <c r="D5" s="1547"/>
      <c r="E5" s="1547"/>
      <c r="F5" s="1547"/>
      <c r="G5" s="1547"/>
      <c r="H5" s="1547"/>
      <c r="I5" s="1720"/>
      <c r="J5" s="1180"/>
      <c r="K5" s="1180"/>
      <c r="L5" s="1180"/>
      <c r="M5" s="1180"/>
      <c r="N5" s="1180"/>
      <c r="O5" s="1174"/>
      <c r="P5" s="1174"/>
      <c r="Q5" s="1176"/>
      <c r="R5" s="1176"/>
      <c r="S5" s="1176"/>
      <c r="T5" s="1176"/>
      <c r="U5" s="1176"/>
      <c r="V5" s="1176"/>
      <c r="W5" s="1176"/>
      <c r="X5" s="1176"/>
      <c r="Y5" s="1176"/>
      <c r="Z5" s="1176"/>
    </row>
    <row r="6" spans="1:26" ht="21" customHeight="1">
      <c r="A6" s="1182"/>
      <c r="B6" s="1184"/>
      <c r="C6" s="1186"/>
      <c r="D6" s="1188"/>
      <c r="E6" s="1188"/>
      <c r="F6" s="1188"/>
      <c r="G6" s="1188"/>
      <c r="H6" s="1188"/>
      <c r="I6" s="1188"/>
      <c r="J6" s="1190"/>
      <c r="K6" s="1190"/>
      <c r="L6" s="1190"/>
      <c r="M6" s="1190"/>
      <c r="N6" s="1190"/>
      <c r="O6" s="1195"/>
      <c r="P6" s="1195"/>
      <c r="Q6" s="1176"/>
      <c r="R6" s="1176"/>
      <c r="S6" s="1176"/>
      <c r="T6" s="1176"/>
      <c r="U6" s="1176"/>
      <c r="V6" s="1176"/>
      <c r="W6" s="1176"/>
      <c r="X6" s="1176"/>
      <c r="Y6" s="1176"/>
      <c r="Z6" s="1176"/>
    </row>
    <row r="7" spans="1:26" ht="26.25" customHeight="1">
      <c r="A7" s="2256" t="s">
        <v>2692</v>
      </c>
      <c r="B7" s="2258" t="s">
        <v>2696</v>
      </c>
      <c r="C7" s="2265" t="s">
        <v>76</v>
      </c>
      <c r="D7" s="2264" t="s">
        <v>106</v>
      </c>
      <c r="E7" s="2264" t="s">
        <v>61</v>
      </c>
      <c r="F7" s="2266" t="s">
        <v>34</v>
      </c>
      <c r="G7" s="2264" t="s">
        <v>2705</v>
      </c>
      <c r="H7" s="2271" t="s">
        <v>36</v>
      </c>
      <c r="I7" s="1923"/>
      <c r="J7" s="1197"/>
      <c r="K7" s="2257" t="s">
        <v>2707</v>
      </c>
      <c r="L7" s="1579"/>
      <c r="M7" s="1580"/>
      <c r="N7" s="2255" t="s">
        <v>2711</v>
      </c>
      <c r="O7" s="1198" t="s">
        <v>2715</v>
      </c>
      <c r="P7" s="1198" t="s">
        <v>2715</v>
      </c>
      <c r="Q7" s="1176"/>
      <c r="R7" s="1176"/>
      <c r="S7" s="1176"/>
      <c r="T7" s="1176"/>
      <c r="U7" s="1176"/>
      <c r="V7" s="1176"/>
      <c r="W7" s="1176"/>
      <c r="X7" s="1176"/>
      <c r="Y7" s="1176"/>
      <c r="Z7" s="1176"/>
    </row>
    <row r="8" spans="1:26" ht="46.5" customHeight="1">
      <c r="A8" s="1540"/>
      <c r="B8" s="1551"/>
      <c r="C8" s="1551"/>
      <c r="D8" s="1551"/>
      <c r="E8" s="1551"/>
      <c r="F8" s="1551"/>
      <c r="G8" s="1551"/>
      <c r="H8" s="1199" t="s">
        <v>38</v>
      </c>
      <c r="I8" s="1200" t="s">
        <v>39</v>
      </c>
      <c r="J8" s="1201" t="s">
        <v>2721</v>
      </c>
      <c r="K8" s="1202">
        <v>42490</v>
      </c>
      <c r="L8" s="1202">
        <v>42613</v>
      </c>
      <c r="M8" s="1202">
        <v>42735</v>
      </c>
      <c r="N8" s="1721"/>
      <c r="O8" s="1198" t="s">
        <v>2725</v>
      </c>
      <c r="P8" s="1203" t="s">
        <v>2726</v>
      </c>
      <c r="Q8" s="1204"/>
      <c r="R8" s="1204"/>
      <c r="S8" s="1205"/>
      <c r="T8" s="1205"/>
      <c r="U8" s="1205"/>
      <c r="V8" s="1205"/>
      <c r="W8" s="1205"/>
      <c r="X8" s="1205"/>
      <c r="Y8" s="1205"/>
      <c r="Z8" s="1205"/>
    </row>
    <row r="9" spans="1:26" ht="1.5" customHeight="1">
      <c r="A9" s="1206"/>
      <c r="B9" s="1207"/>
      <c r="C9" s="1208"/>
      <c r="D9" s="1209"/>
      <c r="E9" s="1209"/>
      <c r="F9" s="1210"/>
      <c r="G9" s="1211"/>
      <c r="H9" s="1209"/>
      <c r="I9" s="1212"/>
      <c r="J9" s="1213"/>
      <c r="K9" s="1214"/>
      <c r="L9" s="1214"/>
      <c r="M9" s="1214"/>
      <c r="N9" s="1215"/>
      <c r="O9" s="1216"/>
      <c r="P9" s="1216"/>
      <c r="Q9" s="1218"/>
      <c r="R9" s="1218"/>
      <c r="S9" s="1218"/>
      <c r="T9" s="1218"/>
      <c r="U9" s="1218"/>
      <c r="V9" s="1218"/>
      <c r="W9" s="1218"/>
      <c r="X9" s="1218"/>
      <c r="Y9" s="1218"/>
      <c r="Z9" s="1218"/>
    </row>
    <row r="10" spans="1:26">
      <c r="A10" s="2247" t="s">
        <v>2739</v>
      </c>
      <c r="B10" s="2241" t="s">
        <v>2741</v>
      </c>
      <c r="C10" s="2242">
        <v>0.2</v>
      </c>
      <c r="D10" s="2246" t="s">
        <v>2743</v>
      </c>
      <c r="E10" s="2246" t="s">
        <v>585</v>
      </c>
      <c r="F10" s="2267" t="s">
        <v>2744</v>
      </c>
      <c r="G10" s="2269" t="s">
        <v>1940</v>
      </c>
      <c r="H10" s="2246" t="s">
        <v>2746</v>
      </c>
      <c r="I10" s="2270" t="s">
        <v>2747</v>
      </c>
      <c r="J10" s="1213" t="s">
        <v>47</v>
      </c>
      <c r="K10" s="1214">
        <v>1</v>
      </c>
      <c r="L10" s="1214"/>
      <c r="M10" s="1214"/>
      <c r="N10" s="1228">
        <f t="shared" ref="N10:N23" si="0">SUM(K10:M10)</f>
        <v>1</v>
      </c>
      <c r="O10" s="2225" t="s">
        <v>2750</v>
      </c>
      <c r="P10" s="2224"/>
      <c r="Q10" s="1229"/>
      <c r="R10" s="1229"/>
      <c r="S10" s="1229"/>
      <c r="T10" s="1229"/>
      <c r="U10" s="1229"/>
      <c r="V10" s="1229"/>
      <c r="W10" s="1229"/>
      <c r="X10" s="1229"/>
      <c r="Y10" s="1229"/>
      <c r="Z10" s="1229"/>
    </row>
    <row r="11" spans="1:26" ht="41.25" customHeight="1">
      <c r="A11" s="1539"/>
      <c r="B11" s="1548"/>
      <c r="C11" s="1548"/>
      <c r="D11" s="1548"/>
      <c r="E11" s="1548"/>
      <c r="F11" s="1551"/>
      <c r="G11" s="1551"/>
      <c r="H11" s="1551"/>
      <c r="I11" s="1721"/>
      <c r="J11" s="1213" t="s">
        <v>48</v>
      </c>
      <c r="K11" s="1214">
        <v>1</v>
      </c>
      <c r="L11" s="1214"/>
      <c r="M11" s="1214"/>
      <c r="N11" s="1228">
        <f t="shared" si="0"/>
        <v>1</v>
      </c>
      <c r="O11" s="1580"/>
      <c r="P11" s="1580"/>
      <c r="Q11" s="1229"/>
      <c r="R11" s="1229"/>
      <c r="S11" s="1229"/>
      <c r="T11" s="1229"/>
      <c r="U11" s="1229"/>
      <c r="V11" s="1229"/>
      <c r="W11" s="1229"/>
      <c r="X11" s="1229"/>
      <c r="Y11" s="1229"/>
      <c r="Z11" s="1229"/>
    </row>
    <row r="12" spans="1:26" ht="41.25" customHeight="1">
      <c r="A12" s="1539"/>
      <c r="B12" s="1548"/>
      <c r="C12" s="1548"/>
      <c r="D12" s="1548"/>
      <c r="E12" s="1548"/>
      <c r="F12" s="2267" t="s">
        <v>2755</v>
      </c>
      <c r="G12" s="2269" t="s">
        <v>1940</v>
      </c>
      <c r="H12" s="2246" t="s">
        <v>2756</v>
      </c>
      <c r="I12" s="2270" t="s">
        <v>2756</v>
      </c>
      <c r="J12" s="1213" t="s">
        <v>47</v>
      </c>
      <c r="K12" s="1214">
        <v>1</v>
      </c>
      <c r="L12" s="1214"/>
      <c r="M12" s="1214"/>
      <c r="N12" s="1228">
        <f t="shared" si="0"/>
        <v>1</v>
      </c>
      <c r="O12" s="2225" t="s">
        <v>2759</v>
      </c>
      <c r="P12" s="2227"/>
      <c r="Q12" s="1229"/>
      <c r="R12" s="1229"/>
      <c r="S12" s="1229"/>
      <c r="T12" s="1229"/>
      <c r="U12" s="1229"/>
      <c r="V12" s="1229"/>
      <c r="W12" s="1229"/>
      <c r="X12" s="1229"/>
      <c r="Y12" s="1229"/>
      <c r="Z12" s="1229"/>
    </row>
    <row r="13" spans="1:26" ht="41.25" customHeight="1">
      <c r="A13" s="1539"/>
      <c r="B13" s="1551"/>
      <c r="C13" s="1551"/>
      <c r="D13" s="1551"/>
      <c r="E13" s="1551"/>
      <c r="F13" s="1580"/>
      <c r="G13" s="1580"/>
      <c r="H13" s="1580"/>
      <c r="I13" s="1923"/>
      <c r="J13" s="1213" t="s">
        <v>48</v>
      </c>
      <c r="K13" s="1214">
        <v>1</v>
      </c>
      <c r="L13" s="1214"/>
      <c r="M13" s="1214"/>
      <c r="N13" s="1228">
        <f t="shared" si="0"/>
        <v>1</v>
      </c>
      <c r="O13" s="1580"/>
      <c r="P13" s="1580"/>
      <c r="Q13" s="1229"/>
      <c r="R13" s="1229"/>
      <c r="S13" s="1229"/>
      <c r="T13" s="1229"/>
      <c r="U13" s="1229"/>
      <c r="V13" s="1229"/>
      <c r="W13" s="1229"/>
      <c r="X13" s="1229"/>
      <c r="Y13" s="1229"/>
      <c r="Z13" s="1229"/>
    </row>
    <row r="14" spans="1:26" ht="41.25" customHeight="1">
      <c r="A14" s="1539"/>
      <c r="B14" s="2241" t="s">
        <v>2762</v>
      </c>
      <c r="C14" s="2242">
        <v>0.2</v>
      </c>
      <c r="D14" s="2243" t="s">
        <v>2763</v>
      </c>
      <c r="E14" s="2243" t="s">
        <v>585</v>
      </c>
      <c r="F14" s="2262" t="s">
        <v>2764</v>
      </c>
      <c r="G14" s="2268" t="s">
        <v>1940</v>
      </c>
      <c r="H14" s="2243" t="s">
        <v>2770</v>
      </c>
      <c r="I14" s="2253" t="s">
        <v>2746</v>
      </c>
      <c r="J14" s="1213" t="s">
        <v>47</v>
      </c>
      <c r="K14" s="1214">
        <v>1</v>
      </c>
      <c r="L14" s="1214"/>
      <c r="M14" s="1214"/>
      <c r="N14" s="1228">
        <f t="shared" si="0"/>
        <v>1</v>
      </c>
      <c r="O14" s="2225" t="s">
        <v>2772</v>
      </c>
      <c r="P14" s="2224"/>
      <c r="Q14" s="1229"/>
      <c r="R14" s="1229"/>
      <c r="S14" s="1229"/>
      <c r="T14" s="1229"/>
      <c r="U14" s="1229"/>
      <c r="V14" s="1229"/>
      <c r="W14" s="1229"/>
      <c r="X14" s="1229"/>
      <c r="Y14" s="1229"/>
      <c r="Z14" s="1229"/>
    </row>
    <row r="15" spans="1:26" ht="43.5" customHeight="1">
      <c r="A15" s="1539"/>
      <c r="B15" s="1548"/>
      <c r="C15" s="1548"/>
      <c r="D15" s="1548"/>
      <c r="E15" s="1548"/>
      <c r="F15" s="1580"/>
      <c r="G15" s="1580"/>
      <c r="H15" s="1580"/>
      <c r="I15" s="1923"/>
      <c r="J15" s="1213" t="s">
        <v>48</v>
      </c>
      <c r="K15" s="1214">
        <v>1</v>
      </c>
      <c r="L15" s="1214"/>
      <c r="M15" s="1214"/>
      <c r="N15" s="1228">
        <f t="shared" si="0"/>
        <v>1</v>
      </c>
      <c r="O15" s="1580"/>
      <c r="P15" s="1580"/>
      <c r="Q15" s="1229"/>
      <c r="R15" s="1229"/>
      <c r="S15" s="1229"/>
      <c r="T15" s="1229"/>
      <c r="U15" s="1229"/>
      <c r="V15" s="1229"/>
      <c r="W15" s="1229"/>
      <c r="X15" s="1229"/>
      <c r="Y15" s="1229"/>
      <c r="Z15" s="1229"/>
    </row>
    <row r="16" spans="1:26" ht="34.5" customHeight="1">
      <c r="A16" s="1539"/>
      <c r="B16" s="1548"/>
      <c r="C16" s="1548"/>
      <c r="D16" s="1548"/>
      <c r="E16" s="1548"/>
      <c r="F16" s="2244" t="s">
        <v>2774</v>
      </c>
      <c r="G16" s="2243" t="s">
        <v>1940</v>
      </c>
      <c r="H16" s="2243" t="s">
        <v>2770</v>
      </c>
      <c r="I16" s="2253" t="s">
        <v>2746</v>
      </c>
      <c r="J16" s="1213" t="s">
        <v>47</v>
      </c>
      <c r="K16" s="1214">
        <v>1</v>
      </c>
      <c r="L16" s="1214"/>
      <c r="M16" s="1214"/>
      <c r="N16" s="1228">
        <f t="shared" si="0"/>
        <v>1</v>
      </c>
      <c r="O16" s="2225" t="s">
        <v>2776</v>
      </c>
      <c r="P16" s="2224"/>
      <c r="Q16" s="1229"/>
      <c r="R16" s="1229"/>
      <c r="S16" s="1229"/>
      <c r="T16" s="1229"/>
      <c r="U16" s="1229"/>
      <c r="V16" s="1229"/>
      <c r="W16" s="1229"/>
      <c r="X16" s="1229"/>
      <c r="Y16" s="1229"/>
      <c r="Z16" s="1229"/>
    </row>
    <row r="17" spans="1:26" ht="48" customHeight="1">
      <c r="A17" s="1539"/>
      <c r="B17" s="1580"/>
      <c r="C17" s="1580"/>
      <c r="D17" s="1548"/>
      <c r="E17" s="1548"/>
      <c r="F17" s="1580"/>
      <c r="G17" s="1580"/>
      <c r="H17" s="1580"/>
      <c r="I17" s="1923"/>
      <c r="J17" s="1213" t="s">
        <v>48</v>
      </c>
      <c r="K17" s="1214">
        <v>1</v>
      </c>
      <c r="L17" s="1214"/>
      <c r="M17" s="1214"/>
      <c r="N17" s="1228">
        <f t="shared" si="0"/>
        <v>1</v>
      </c>
      <c r="O17" s="1580"/>
      <c r="P17" s="1580"/>
      <c r="Q17" s="1229"/>
      <c r="R17" s="1229"/>
      <c r="S17" s="1229"/>
      <c r="T17" s="1229"/>
      <c r="U17" s="1229"/>
      <c r="V17" s="1229"/>
      <c r="W17" s="1229"/>
      <c r="X17" s="1229"/>
      <c r="Y17" s="1229"/>
      <c r="Z17" s="1229"/>
    </row>
    <row r="18" spans="1:26" ht="48" customHeight="1">
      <c r="A18" s="1539"/>
      <c r="B18" s="2241" t="s">
        <v>2778</v>
      </c>
      <c r="C18" s="2242">
        <v>0.2</v>
      </c>
      <c r="D18" s="1548"/>
      <c r="E18" s="1548"/>
      <c r="F18" s="2262" t="s">
        <v>2780</v>
      </c>
      <c r="G18" s="2243" t="s">
        <v>1940</v>
      </c>
      <c r="H18" s="2243" t="s">
        <v>2770</v>
      </c>
      <c r="I18" s="2253" t="s">
        <v>2746</v>
      </c>
      <c r="J18" s="1213" t="s">
        <v>47</v>
      </c>
      <c r="K18" s="1214">
        <v>1</v>
      </c>
      <c r="L18" s="1214"/>
      <c r="M18" s="1214"/>
      <c r="N18" s="1228">
        <f t="shared" si="0"/>
        <v>1</v>
      </c>
      <c r="O18" s="2225" t="s">
        <v>2781</v>
      </c>
      <c r="P18" s="2224"/>
      <c r="Q18" s="1229"/>
      <c r="R18" s="1229"/>
      <c r="S18" s="1229"/>
      <c r="T18" s="1229"/>
      <c r="U18" s="1229"/>
      <c r="V18" s="1229"/>
      <c r="W18" s="1229"/>
      <c r="X18" s="1229"/>
      <c r="Y18" s="1229"/>
      <c r="Z18" s="1229"/>
    </row>
    <row r="19" spans="1:26" ht="41.25" customHeight="1">
      <c r="A19" s="1539"/>
      <c r="B19" s="1548"/>
      <c r="C19" s="1548"/>
      <c r="D19" s="1548"/>
      <c r="E19" s="1548"/>
      <c r="F19" s="1580"/>
      <c r="G19" s="1580"/>
      <c r="H19" s="1580"/>
      <c r="I19" s="1923"/>
      <c r="J19" s="1213" t="s">
        <v>48</v>
      </c>
      <c r="K19" s="1214">
        <v>1</v>
      </c>
      <c r="L19" s="1214"/>
      <c r="M19" s="1214"/>
      <c r="N19" s="1228">
        <f t="shared" si="0"/>
        <v>1</v>
      </c>
      <c r="O19" s="1580"/>
      <c r="P19" s="1580"/>
      <c r="Q19" s="1229"/>
      <c r="R19" s="1229"/>
      <c r="S19" s="1229"/>
      <c r="T19" s="1229"/>
      <c r="U19" s="1229"/>
      <c r="V19" s="1229"/>
      <c r="W19" s="1229"/>
      <c r="X19" s="1229"/>
      <c r="Y19" s="1229"/>
      <c r="Z19" s="1229"/>
    </row>
    <row r="20" spans="1:26" ht="41.25" customHeight="1">
      <c r="A20" s="1539"/>
      <c r="B20" s="1548"/>
      <c r="C20" s="1548"/>
      <c r="D20" s="1548"/>
      <c r="E20" s="1548"/>
      <c r="F20" s="2262" t="s">
        <v>2783</v>
      </c>
      <c r="G20" s="2243" t="s">
        <v>1940</v>
      </c>
      <c r="H20" s="2243" t="s">
        <v>2770</v>
      </c>
      <c r="I20" s="2253" t="s">
        <v>2746</v>
      </c>
      <c r="J20" s="1213" t="s">
        <v>47</v>
      </c>
      <c r="K20" s="1214">
        <v>1</v>
      </c>
      <c r="L20" s="1214"/>
      <c r="M20" s="1214"/>
      <c r="N20" s="1228">
        <f t="shared" si="0"/>
        <v>1</v>
      </c>
      <c r="O20" s="2225" t="s">
        <v>2785</v>
      </c>
      <c r="P20" s="2224"/>
      <c r="Q20" s="1229"/>
      <c r="R20" s="1229"/>
      <c r="S20" s="1229"/>
      <c r="T20" s="1229"/>
      <c r="U20" s="1229"/>
      <c r="V20" s="1229"/>
      <c r="W20" s="1229"/>
      <c r="X20" s="1229"/>
      <c r="Y20" s="1229"/>
      <c r="Z20" s="1229"/>
    </row>
    <row r="21" spans="1:26" ht="43.5" customHeight="1">
      <c r="A21" s="1539"/>
      <c r="B21" s="1580"/>
      <c r="C21" s="1580"/>
      <c r="D21" s="1548"/>
      <c r="E21" s="1548"/>
      <c r="F21" s="1580"/>
      <c r="G21" s="1580"/>
      <c r="H21" s="1580"/>
      <c r="I21" s="1923"/>
      <c r="J21" s="1213" t="s">
        <v>48</v>
      </c>
      <c r="K21" s="1214">
        <v>1</v>
      </c>
      <c r="L21" s="1214"/>
      <c r="M21" s="1214"/>
      <c r="N21" s="1228">
        <f t="shared" si="0"/>
        <v>1</v>
      </c>
      <c r="O21" s="1580"/>
      <c r="P21" s="1580"/>
      <c r="Q21" s="1229"/>
      <c r="R21" s="1229"/>
      <c r="S21" s="1229"/>
      <c r="T21" s="1229"/>
      <c r="U21" s="1229"/>
      <c r="V21" s="1229"/>
      <c r="W21" s="1229"/>
      <c r="X21" s="1229"/>
      <c r="Y21" s="1229"/>
      <c r="Z21" s="1229"/>
    </row>
    <row r="22" spans="1:26" ht="47.25" customHeight="1">
      <c r="A22" s="1539"/>
      <c r="B22" s="2241" t="s">
        <v>2786</v>
      </c>
      <c r="C22" s="2242">
        <v>0.2</v>
      </c>
      <c r="D22" s="1548"/>
      <c r="E22" s="1548"/>
      <c r="F22" s="2262" t="s">
        <v>2787</v>
      </c>
      <c r="G22" s="2244" t="s">
        <v>2788</v>
      </c>
      <c r="H22" s="2243" t="s">
        <v>2746</v>
      </c>
      <c r="I22" s="2253" t="s">
        <v>2789</v>
      </c>
      <c r="J22" s="1213" t="s">
        <v>47</v>
      </c>
      <c r="K22" s="1214">
        <v>0.5</v>
      </c>
      <c r="L22" s="1214">
        <v>0.25</v>
      </c>
      <c r="M22" s="1214">
        <v>0.25</v>
      </c>
      <c r="N22" s="1228">
        <f t="shared" si="0"/>
        <v>1</v>
      </c>
      <c r="O22" s="2225" t="s">
        <v>2791</v>
      </c>
      <c r="P22" s="2233" t="s">
        <v>2792</v>
      </c>
      <c r="Q22" s="1229"/>
      <c r="R22" s="1229"/>
      <c r="S22" s="1229"/>
      <c r="T22" s="1229"/>
      <c r="U22" s="1229"/>
      <c r="V22" s="1229"/>
      <c r="W22" s="1229"/>
      <c r="X22" s="1229"/>
      <c r="Y22" s="1229"/>
      <c r="Z22" s="1229"/>
    </row>
    <row r="23" spans="1:26" ht="66.75" customHeight="1">
      <c r="A23" s="1539"/>
      <c r="B23" s="1580"/>
      <c r="C23" s="1580"/>
      <c r="D23" s="1580"/>
      <c r="E23" s="1580"/>
      <c r="F23" s="1580"/>
      <c r="G23" s="1580"/>
      <c r="H23" s="1580"/>
      <c r="I23" s="1923"/>
      <c r="J23" s="1213" t="s">
        <v>48</v>
      </c>
      <c r="K23" s="1214">
        <v>0.4264</v>
      </c>
      <c r="L23" s="1239">
        <v>0.24</v>
      </c>
      <c r="M23" s="1214"/>
      <c r="N23" s="1228">
        <f t="shared" si="0"/>
        <v>0.66639999999999999</v>
      </c>
      <c r="O23" s="1580"/>
      <c r="P23" s="1580"/>
      <c r="Q23" s="1229"/>
      <c r="R23" s="1229"/>
      <c r="S23" s="1229"/>
      <c r="T23" s="1229"/>
      <c r="U23" s="1229"/>
      <c r="V23" s="1229"/>
      <c r="W23" s="1229"/>
      <c r="X23" s="1229"/>
      <c r="Y23" s="1229"/>
      <c r="Z23" s="1229"/>
    </row>
    <row r="24" spans="1:26" ht="66.75" customHeight="1">
      <c r="A24" s="1539"/>
      <c r="B24" s="2241" t="s">
        <v>2793</v>
      </c>
      <c r="C24" s="2242">
        <v>0.2</v>
      </c>
      <c r="D24" s="2243" t="s">
        <v>2794</v>
      </c>
      <c r="E24" s="2243">
        <v>3</v>
      </c>
      <c r="F24" s="2262" t="s">
        <v>2795</v>
      </c>
      <c r="G24" s="2243" t="s">
        <v>2641</v>
      </c>
      <c r="H24" s="2243" t="s">
        <v>2747</v>
      </c>
      <c r="I24" s="2243" t="s">
        <v>2789</v>
      </c>
      <c r="J24" s="1243" t="s">
        <v>2796</v>
      </c>
      <c r="K24" s="1244">
        <v>0.33</v>
      </c>
      <c r="L24" s="1244">
        <v>0.33</v>
      </c>
      <c r="M24" s="1244">
        <v>0.34</v>
      </c>
      <c r="N24" s="1244">
        <f>+K24+L24+M24</f>
        <v>1</v>
      </c>
      <c r="O24" s="2225" t="s">
        <v>2797</v>
      </c>
      <c r="P24" s="2225" t="s">
        <v>2798</v>
      </c>
      <c r="Q24" s="1229"/>
      <c r="R24" s="1229"/>
      <c r="S24" s="1229"/>
      <c r="T24" s="1229"/>
      <c r="U24" s="1229"/>
      <c r="V24" s="1229"/>
      <c r="W24" s="1229"/>
      <c r="X24" s="1229"/>
      <c r="Y24" s="1229"/>
      <c r="Z24" s="1229"/>
    </row>
    <row r="25" spans="1:26" ht="41.25" customHeight="1">
      <c r="A25" s="1540"/>
      <c r="B25" s="1551"/>
      <c r="C25" s="1580"/>
      <c r="D25" s="1551"/>
      <c r="E25" s="1551"/>
      <c r="F25" s="1551"/>
      <c r="G25" s="1551"/>
      <c r="H25" s="1551"/>
      <c r="I25" s="1551"/>
      <c r="J25" s="1245" t="s">
        <v>48</v>
      </c>
      <c r="K25" s="1244">
        <v>0.33</v>
      </c>
      <c r="L25" s="1247">
        <v>0.33</v>
      </c>
      <c r="M25" s="1249"/>
      <c r="N25" s="1247">
        <v>0.66</v>
      </c>
      <c r="O25" s="1580"/>
      <c r="P25" s="1580"/>
      <c r="Q25" s="1229"/>
      <c r="R25" s="1229"/>
      <c r="S25" s="1229"/>
      <c r="T25" s="1229"/>
      <c r="U25" s="1229"/>
      <c r="V25" s="1229"/>
      <c r="W25" s="1229"/>
      <c r="X25" s="1229"/>
      <c r="Y25" s="1229"/>
      <c r="Z25" s="1229"/>
    </row>
    <row r="26" spans="1:26" ht="18.75" customHeight="1">
      <c r="A26" s="2250" t="s">
        <v>2799</v>
      </c>
      <c r="B26" s="1547"/>
      <c r="C26" s="1547"/>
      <c r="D26" s="1547"/>
      <c r="E26" s="1547"/>
      <c r="F26" s="1547"/>
      <c r="G26" s="1547"/>
      <c r="H26" s="1547"/>
      <c r="I26" s="1720"/>
      <c r="J26" s="1250"/>
      <c r="K26" s="1251"/>
      <c r="L26" s="1252"/>
      <c r="M26" s="1252"/>
      <c r="N26" s="1253"/>
      <c r="O26" s="1254"/>
      <c r="P26" s="1255"/>
      <c r="Q26" s="1229"/>
      <c r="R26" s="1229"/>
      <c r="S26" s="1229"/>
      <c r="T26" s="1229"/>
      <c r="U26" s="1229"/>
      <c r="V26" s="1229"/>
      <c r="W26" s="1229"/>
      <c r="X26" s="1229"/>
      <c r="Y26" s="1229"/>
      <c r="Z26" s="1229"/>
    </row>
    <row r="27" spans="1:26" ht="18.75" customHeight="1">
      <c r="A27" s="1968"/>
      <c r="B27" s="1579"/>
      <c r="C27" s="1579"/>
      <c r="D27" s="1579"/>
      <c r="E27" s="1579"/>
      <c r="F27" s="1579"/>
      <c r="G27" s="1579"/>
      <c r="H27" s="1579"/>
      <c r="I27" s="1923"/>
      <c r="J27" s="1256"/>
      <c r="K27" s="1257"/>
      <c r="L27" s="1257"/>
      <c r="M27" s="1257"/>
      <c r="N27" s="1249"/>
      <c r="O27" s="1258"/>
      <c r="P27" s="1259"/>
      <c r="Q27" s="1229"/>
      <c r="R27" s="1229"/>
      <c r="S27" s="1229"/>
      <c r="T27" s="1229"/>
      <c r="U27" s="1229"/>
      <c r="V27" s="1229"/>
      <c r="W27" s="1229"/>
      <c r="X27" s="1229"/>
      <c r="Y27" s="1229"/>
      <c r="Z27" s="1229"/>
    </row>
    <row r="28" spans="1:26" ht="18.75" customHeight="1">
      <c r="A28" s="2249" t="s">
        <v>2800</v>
      </c>
      <c r="B28" s="1547"/>
      <c r="C28" s="1547"/>
      <c r="D28" s="1547"/>
      <c r="E28" s="1547"/>
      <c r="F28" s="1547"/>
      <c r="G28" s="1547"/>
      <c r="H28" s="1547"/>
      <c r="I28" s="1720"/>
      <c r="J28" s="1243" t="s">
        <v>2796</v>
      </c>
      <c r="K28" s="1260">
        <f>+K10*($C$10)/2+K12*($C$10)/2+K14*($C$14)/2+K16*($C$14)/2+K18*(C$18)/2+K20*(C$18)/2+K22*C$22+K24*C$24</f>
        <v>0.76600000000000001</v>
      </c>
      <c r="L28" s="1260">
        <f t="shared" ref="L28:L29" si="1">+L22*C$22+L24*C$24</f>
        <v>0.11600000000000001</v>
      </c>
      <c r="M28" s="1260">
        <f t="shared" ref="M28:M29" si="2">+M22*C$22+M24*C$24</f>
        <v>0.11800000000000001</v>
      </c>
      <c r="N28" s="1261">
        <f>+K28+L28+M28</f>
        <v>1</v>
      </c>
      <c r="O28" s="2235"/>
      <c r="P28" s="2234"/>
      <c r="Q28" s="1229"/>
      <c r="R28" s="1229"/>
      <c r="S28" s="1229"/>
      <c r="T28" s="1229"/>
      <c r="U28" s="1229"/>
      <c r="V28" s="1229"/>
      <c r="W28" s="1229"/>
      <c r="X28" s="1229"/>
      <c r="Y28" s="1229"/>
      <c r="Z28" s="1229"/>
    </row>
    <row r="29" spans="1:26" ht="18.75" customHeight="1">
      <c r="A29" s="1968"/>
      <c r="B29" s="1579"/>
      <c r="C29" s="1579"/>
      <c r="D29" s="1579"/>
      <c r="E29" s="1579"/>
      <c r="F29" s="1579"/>
      <c r="G29" s="1579"/>
      <c r="H29" s="1579"/>
      <c r="I29" s="1923"/>
      <c r="J29" s="1244" t="s">
        <v>48</v>
      </c>
      <c r="K29" s="1260">
        <f>+K11*(($C$10)/2)+K13*(($C$10)/2)+K15*(($C$14)/2)+K17*(($C$14)/2)+K19*((C$18)/2)+K21*((C$18)/2)+K23*C$22+K25*C$24</f>
        <v>0.75127999999999995</v>
      </c>
      <c r="L29" s="1260">
        <f t="shared" si="1"/>
        <v>0.114</v>
      </c>
      <c r="M29" s="1260">
        <f t="shared" si="2"/>
        <v>0</v>
      </c>
      <c r="N29" s="1262">
        <f>SUM(K29:M29)</f>
        <v>0.86527999999999994</v>
      </c>
      <c r="O29" s="1580"/>
      <c r="P29" s="1580"/>
      <c r="Q29" s="1229"/>
      <c r="R29" s="1229"/>
      <c r="S29" s="1229"/>
      <c r="T29" s="1229"/>
      <c r="U29" s="1229"/>
      <c r="V29" s="1229"/>
      <c r="W29" s="1229"/>
      <c r="X29" s="1229"/>
      <c r="Y29" s="1229"/>
      <c r="Z29" s="1229"/>
    </row>
    <row r="30" spans="1:26" ht="65.25" customHeight="1">
      <c r="A30" s="1263" t="s">
        <v>2801</v>
      </c>
      <c r="B30" s="2248" t="s">
        <v>2802</v>
      </c>
      <c r="C30" s="1579"/>
      <c r="D30" s="1579"/>
      <c r="E30" s="1579"/>
      <c r="F30" s="1579"/>
      <c r="G30" s="1579"/>
      <c r="H30" s="1579"/>
      <c r="I30" s="1580"/>
      <c r="J30" s="1256"/>
      <c r="K30" s="1257"/>
      <c r="L30" s="1257"/>
      <c r="M30" s="1257"/>
      <c r="N30" s="1264"/>
      <c r="O30" s="1265" t="s">
        <v>2803</v>
      </c>
      <c r="P30" s="1216"/>
      <c r="Q30" s="1229"/>
      <c r="R30" s="1229"/>
      <c r="S30" s="1229"/>
      <c r="T30" s="1229"/>
      <c r="U30" s="1229"/>
      <c r="V30" s="1229"/>
      <c r="W30" s="1229"/>
      <c r="X30" s="1229"/>
      <c r="Y30" s="1229"/>
      <c r="Z30" s="1229"/>
    </row>
    <row r="31" spans="1:26" ht="65.25" customHeight="1">
      <c r="A31" s="2254" t="s">
        <v>2804</v>
      </c>
      <c r="B31" s="2243" t="s">
        <v>2805</v>
      </c>
      <c r="C31" s="2263">
        <v>0.03</v>
      </c>
      <c r="D31" s="2262" t="s">
        <v>2806</v>
      </c>
      <c r="E31" s="2243" t="s">
        <v>2807</v>
      </c>
      <c r="F31" s="2243" t="s">
        <v>2808</v>
      </c>
      <c r="G31" s="2243" t="s">
        <v>2809</v>
      </c>
      <c r="H31" s="2245">
        <v>43132</v>
      </c>
      <c r="I31" s="2260">
        <v>43464</v>
      </c>
      <c r="J31" s="1213" t="s">
        <v>47</v>
      </c>
      <c r="K31" s="1214">
        <v>0.33</v>
      </c>
      <c r="L31" s="1214">
        <v>0.34</v>
      </c>
      <c r="M31" s="1214">
        <v>0.33</v>
      </c>
      <c r="N31" s="1228">
        <f t="shared" ref="N31:N70" si="3">SUM(K31:M31)</f>
        <v>1</v>
      </c>
      <c r="O31" s="2225" t="s">
        <v>2810</v>
      </c>
      <c r="P31" s="2224" t="s">
        <v>2811</v>
      </c>
      <c r="Q31" s="1229"/>
      <c r="R31" s="1266"/>
      <c r="S31" s="1229"/>
      <c r="T31" s="1229"/>
      <c r="U31" s="1229"/>
      <c r="V31" s="1229"/>
      <c r="W31" s="1229"/>
      <c r="X31" s="1229"/>
      <c r="Y31" s="1229"/>
      <c r="Z31" s="1229"/>
    </row>
    <row r="32" spans="1:26" ht="50.25" customHeight="1">
      <c r="A32" s="1539"/>
      <c r="B32" s="1548"/>
      <c r="C32" s="1580"/>
      <c r="D32" s="1580"/>
      <c r="E32" s="1580"/>
      <c r="F32" s="1580"/>
      <c r="G32" s="1580"/>
      <c r="H32" s="1580"/>
      <c r="I32" s="1923"/>
      <c r="J32" s="1213" t="s">
        <v>48</v>
      </c>
      <c r="K32" s="1214">
        <v>0.33</v>
      </c>
      <c r="L32" s="1239">
        <v>0.34</v>
      </c>
      <c r="M32" s="1214"/>
      <c r="N32" s="1228">
        <f t="shared" si="3"/>
        <v>0.67</v>
      </c>
      <c r="O32" s="1580"/>
      <c r="P32" s="1580"/>
      <c r="Q32" s="1266"/>
      <c r="R32" s="1229"/>
      <c r="S32" s="1229"/>
      <c r="T32" s="1229"/>
      <c r="U32" s="1229"/>
      <c r="V32" s="1229"/>
      <c r="W32" s="1229"/>
      <c r="X32" s="1229"/>
      <c r="Y32" s="1229"/>
      <c r="Z32" s="1229"/>
    </row>
    <row r="33" spans="1:26" ht="50.25" customHeight="1">
      <c r="A33" s="1539"/>
      <c r="B33" s="1548"/>
      <c r="C33" s="2263">
        <v>0.03</v>
      </c>
      <c r="D33" s="2243" t="s">
        <v>2812</v>
      </c>
      <c r="E33" s="2243" t="s">
        <v>2807</v>
      </c>
      <c r="F33" s="2262" t="s">
        <v>2813</v>
      </c>
      <c r="G33" s="2243" t="s">
        <v>2814</v>
      </c>
      <c r="H33" s="2243" t="s">
        <v>2746</v>
      </c>
      <c r="I33" s="2253" t="s">
        <v>2815</v>
      </c>
      <c r="J33" s="1213" t="s">
        <v>47</v>
      </c>
      <c r="K33" s="1214">
        <v>0.33</v>
      </c>
      <c r="L33" s="1269">
        <v>0.34</v>
      </c>
      <c r="M33" s="1214">
        <v>0.33</v>
      </c>
      <c r="N33" s="1228">
        <f t="shared" si="3"/>
        <v>1</v>
      </c>
      <c r="O33" s="2225" t="s">
        <v>2817</v>
      </c>
      <c r="P33" s="2223" t="s">
        <v>2818</v>
      </c>
      <c r="Q33" s="1229"/>
      <c r="R33" s="1229"/>
      <c r="S33" s="1229"/>
      <c r="T33" s="1229"/>
      <c r="U33" s="1229"/>
      <c r="V33" s="1229"/>
      <c r="W33" s="1229"/>
      <c r="X33" s="1229"/>
      <c r="Y33" s="1229"/>
      <c r="Z33" s="1229"/>
    </row>
    <row r="34" spans="1:26" ht="50.25" customHeight="1">
      <c r="A34" s="1539"/>
      <c r="B34" s="1548"/>
      <c r="C34" s="1580"/>
      <c r="D34" s="1580"/>
      <c r="E34" s="1580"/>
      <c r="F34" s="1580"/>
      <c r="G34" s="1580"/>
      <c r="H34" s="1580"/>
      <c r="I34" s="1923"/>
      <c r="J34" s="1213" t="s">
        <v>48</v>
      </c>
      <c r="K34" s="1214">
        <v>0.33</v>
      </c>
      <c r="L34" s="1239">
        <v>0.34</v>
      </c>
      <c r="M34" s="1214"/>
      <c r="N34" s="1228">
        <f t="shared" si="3"/>
        <v>0.67</v>
      </c>
      <c r="O34" s="1580"/>
      <c r="P34" s="1580"/>
      <c r="Q34" s="1229"/>
      <c r="R34" s="1229"/>
      <c r="S34" s="1229"/>
      <c r="T34" s="1229"/>
      <c r="U34" s="1229"/>
      <c r="V34" s="1229"/>
      <c r="W34" s="1229"/>
      <c r="X34" s="1229"/>
      <c r="Y34" s="1229"/>
      <c r="Z34" s="1229"/>
    </row>
    <row r="35" spans="1:26" ht="63.75" customHeight="1">
      <c r="A35" s="1539"/>
      <c r="B35" s="1548"/>
      <c r="C35" s="2263">
        <v>0.02</v>
      </c>
      <c r="D35" s="2243" t="s">
        <v>2819</v>
      </c>
      <c r="E35" s="2243" t="s">
        <v>2807</v>
      </c>
      <c r="F35" s="2262" t="s">
        <v>2820</v>
      </c>
      <c r="G35" s="2243" t="s">
        <v>2821</v>
      </c>
      <c r="H35" s="2243" t="s">
        <v>2822</v>
      </c>
      <c r="I35" s="2253" t="s">
        <v>2822</v>
      </c>
      <c r="J35" s="1213" t="s">
        <v>47</v>
      </c>
      <c r="K35" s="1214">
        <v>1</v>
      </c>
      <c r="L35" s="1214"/>
      <c r="M35" s="1214"/>
      <c r="N35" s="1228">
        <f t="shared" si="3"/>
        <v>1</v>
      </c>
      <c r="O35" s="2225" t="s">
        <v>2824</v>
      </c>
      <c r="P35" s="2224" t="s">
        <v>2825</v>
      </c>
      <c r="Q35" s="1229"/>
      <c r="R35" s="1229"/>
      <c r="S35" s="1229"/>
      <c r="T35" s="1229"/>
      <c r="U35" s="1229"/>
      <c r="V35" s="1229"/>
      <c r="W35" s="1229"/>
      <c r="X35" s="1229"/>
      <c r="Y35" s="1229"/>
      <c r="Z35" s="1229"/>
    </row>
    <row r="36" spans="1:26" ht="55.5" customHeight="1">
      <c r="A36" s="1539"/>
      <c r="B36" s="1548"/>
      <c r="C36" s="1580"/>
      <c r="D36" s="1580"/>
      <c r="E36" s="1580"/>
      <c r="F36" s="1580"/>
      <c r="G36" s="1580"/>
      <c r="H36" s="1580"/>
      <c r="I36" s="1923"/>
      <c r="J36" s="1213" t="s">
        <v>48</v>
      </c>
      <c r="K36" s="1214">
        <v>1</v>
      </c>
      <c r="L36" s="1214"/>
      <c r="M36" s="1214"/>
      <c r="N36" s="1228">
        <f t="shared" si="3"/>
        <v>1</v>
      </c>
      <c r="O36" s="1580"/>
      <c r="P36" s="1580"/>
      <c r="Q36" s="1229"/>
      <c r="R36" s="1229"/>
      <c r="S36" s="1229"/>
      <c r="T36" s="1229"/>
      <c r="U36" s="1229"/>
      <c r="V36" s="1229"/>
      <c r="W36" s="1229"/>
      <c r="X36" s="1229"/>
      <c r="Y36" s="1229"/>
      <c r="Z36" s="1229"/>
    </row>
    <row r="37" spans="1:26" ht="50.25" customHeight="1">
      <c r="A37" s="1539"/>
      <c r="B37" s="1548"/>
      <c r="C37" s="2259">
        <v>0.05</v>
      </c>
      <c r="D37" s="2243" t="s">
        <v>2826</v>
      </c>
      <c r="E37" s="2243" t="s">
        <v>2827</v>
      </c>
      <c r="F37" s="2262" t="s">
        <v>2828</v>
      </c>
      <c r="G37" s="2243" t="s">
        <v>2814</v>
      </c>
      <c r="H37" s="2243" t="s">
        <v>2746</v>
      </c>
      <c r="I37" s="2253" t="s">
        <v>2756</v>
      </c>
      <c r="J37" s="1213" t="s">
        <v>47</v>
      </c>
      <c r="K37" s="1214">
        <v>1</v>
      </c>
      <c r="L37" s="1214"/>
      <c r="M37" s="1214"/>
      <c r="N37" s="1228">
        <f t="shared" si="3"/>
        <v>1</v>
      </c>
      <c r="O37" s="2225" t="s">
        <v>2829</v>
      </c>
      <c r="P37" s="2224"/>
      <c r="Q37" s="1229"/>
      <c r="R37" s="1229"/>
      <c r="S37" s="1229"/>
      <c r="T37" s="1229"/>
      <c r="U37" s="1229"/>
      <c r="V37" s="1229"/>
      <c r="W37" s="1229"/>
      <c r="X37" s="1229"/>
      <c r="Y37" s="1229"/>
      <c r="Z37" s="1229"/>
    </row>
    <row r="38" spans="1:26" ht="50.25" customHeight="1">
      <c r="A38" s="1539"/>
      <c r="B38" s="1548"/>
      <c r="C38" s="1580"/>
      <c r="D38" s="1580"/>
      <c r="E38" s="1580"/>
      <c r="F38" s="1580"/>
      <c r="G38" s="1580"/>
      <c r="H38" s="1580"/>
      <c r="I38" s="1923"/>
      <c r="J38" s="1213" t="s">
        <v>48</v>
      </c>
      <c r="K38" s="1214">
        <v>1</v>
      </c>
      <c r="L38" s="1214"/>
      <c r="M38" s="1214"/>
      <c r="N38" s="1228">
        <f t="shared" si="3"/>
        <v>1</v>
      </c>
      <c r="O38" s="1580"/>
      <c r="P38" s="1580"/>
      <c r="Q38" s="1229"/>
      <c r="R38" s="1229"/>
      <c r="S38" s="1229"/>
      <c r="T38" s="1229"/>
      <c r="U38" s="1229"/>
      <c r="V38" s="1229"/>
      <c r="W38" s="1229"/>
      <c r="X38" s="1229"/>
      <c r="Y38" s="1229"/>
      <c r="Z38" s="1229"/>
    </row>
    <row r="39" spans="1:26" ht="48" customHeight="1">
      <c r="A39" s="1539"/>
      <c r="B39" s="1548"/>
      <c r="C39" s="2259">
        <v>0.04</v>
      </c>
      <c r="D39" s="2243" t="s">
        <v>2832</v>
      </c>
      <c r="E39" s="2243" t="s">
        <v>2833</v>
      </c>
      <c r="F39" s="2262" t="s">
        <v>2834</v>
      </c>
      <c r="G39" s="2243" t="s">
        <v>2814</v>
      </c>
      <c r="H39" s="2243" t="s">
        <v>2756</v>
      </c>
      <c r="I39" s="2253" t="s">
        <v>2835</v>
      </c>
      <c r="J39" s="1213" t="s">
        <v>47</v>
      </c>
      <c r="K39" s="1214">
        <v>0.33</v>
      </c>
      <c r="L39" s="1269">
        <v>0.34</v>
      </c>
      <c r="M39" s="1214">
        <v>0.33</v>
      </c>
      <c r="N39" s="1228">
        <f t="shared" si="3"/>
        <v>1</v>
      </c>
      <c r="O39" s="2225" t="s">
        <v>2836</v>
      </c>
      <c r="P39" s="2223" t="s">
        <v>2838</v>
      </c>
      <c r="Q39" s="1229"/>
      <c r="R39" s="1229"/>
      <c r="S39" s="1229"/>
      <c r="T39" s="1229"/>
      <c r="U39" s="1229"/>
      <c r="V39" s="1229"/>
      <c r="W39" s="1229"/>
      <c r="X39" s="1229"/>
      <c r="Y39" s="1229"/>
      <c r="Z39" s="1229"/>
    </row>
    <row r="40" spans="1:26" ht="48" customHeight="1">
      <c r="A40" s="1539"/>
      <c r="B40" s="1548"/>
      <c r="C40" s="1580"/>
      <c r="D40" s="1580"/>
      <c r="E40" s="1580"/>
      <c r="F40" s="1580"/>
      <c r="G40" s="1580"/>
      <c r="H40" s="1580"/>
      <c r="I40" s="1923"/>
      <c r="J40" s="1213" t="s">
        <v>48</v>
      </c>
      <c r="K40" s="1274">
        <v>0.16500000000000001</v>
      </c>
      <c r="L40" s="1239">
        <v>0.34</v>
      </c>
      <c r="M40" s="1214"/>
      <c r="N40" s="1228">
        <f t="shared" si="3"/>
        <v>0.505</v>
      </c>
      <c r="O40" s="1580"/>
      <c r="P40" s="1580"/>
      <c r="Q40" s="1229"/>
      <c r="R40" s="1229"/>
      <c r="S40" s="1229"/>
      <c r="T40" s="1229"/>
      <c r="U40" s="1229"/>
      <c r="V40" s="1229"/>
      <c r="W40" s="1229"/>
      <c r="X40" s="1229"/>
      <c r="Y40" s="1229"/>
      <c r="Z40" s="1229"/>
    </row>
    <row r="41" spans="1:26" ht="45.75" customHeight="1">
      <c r="A41" s="1539"/>
      <c r="B41" s="1548"/>
      <c r="C41" s="2259">
        <v>0.03</v>
      </c>
      <c r="D41" s="2243" t="s">
        <v>2839</v>
      </c>
      <c r="E41" s="2243" t="s">
        <v>2840</v>
      </c>
      <c r="F41" s="2262" t="s">
        <v>2842</v>
      </c>
      <c r="G41" s="2243" t="s">
        <v>2843</v>
      </c>
      <c r="H41" s="2243" t="s">
        <v>2746</v>
      </c>
      <c r="I41" s="2253" t="s">
        <v>2747</v>
      </c>
      <c r="J41" s="1213" t="s">
        <v>47</v>
      </c>
      <c r="K41" s="1214">
        <v>1</v>
      </c>
      <c r="L41" s="1214"/>
      <c r="M41" s="1214"/>
      <c r="N41" s="1228">
        <f t="shared" si="3"/>
        <v>1</v>
      </c>
      <c r="O41" s="2225" t="s">
        <v>2844</v>
      </c>
      <c r="P41" s="2227"/>
      <c r="Q41" s="1229"/>
      <c r="R41" s="1229"/>
      <c r="S41" s="1229"/>
      <c r="T41" s="1229"/>
      <c r="U41" s="1229"/>
      <c r="V41" s="1229"/>
      <c r="W41" s="1229"/>
      <c r="X41" s="1229"/>
      <c r="Y41" s="1229"/>
      <c r="Z41" s="1229"/>
    </row>
    <row r="42" spans="1:26" ht="60" customHeight="1">
      <c r="A42" s="1539"/>
      <c r="B42" s="1548"/>
      <c r="C42" s="1580"/>
      <c r="D42" s="1580"/>
      <c r="E42" s="1580"/>
      <c r="F42" s="1580"/>
      <c r="G42" s="1580"/>
      <c r="H42" s="1580"/>
      <c r="I42" s="1923"/>
      <c r="J42" s="1213" t="s">
        <v>48</v>
      </c>
      <c r="K42" s="1214">
        <v>1</v>
      </c>
      <c r="L42" s="1214"/>
      <c r="M42" s="1214"/>
      <c r="N42" s="1228">
        <f t="shared" si="3"/>
        <v>1</v>
      </c>
      <c r="O42" s="1580"/>
      <c r="P42" s="1580"/>
      <c r="Q42" s="1229"/>
      <c r="R42" s="1229"/>
      <c r="S42" s="1229"/>
      <c r="T42" s="1229"/>
      <c r="U42" s="1229"/>
      <c r="V42" s="1229"/>
      <c r="W42" s="1229"/>
      <c r="X42" s="1229"/>
      <c r="Y42" s="1229"/>
      <c r="Z42" s="1229"/>
    </row>
    <row r="43" spans="1:26" ht="75" customHeight="1">
      <c r="A43" s="1539"/>
      <c r="B43" s="1548"/>
      <c r="C43" s="2259">
        <v>0.03</v>
      </c>
      <c r="D43" s="2243" t="s">
        <v>2849</v>
      </c>
      <c r="E43" s="2243" t="s">
        <v>2840</v>
      </c>
      <c r="F43" s="2262" t="s">
        <v>2850</v>
      </c>
      <c r="G43" s="2243" t="s">
        <v>2852</v>
      </c>
      <c r="H43" s="2243" t="s">
        <v>2853</v>
      </c>
      <c r="I43" s="2243" t="s">
        <v>2853</v>
      </c>
      <c r="J43" s="1213" t="s">
        <v>47</v>
      </c>
      <c r="K43" s="1214"/>
      <c r="L43" s="1269">
        <v>1</v>
      </c>
      <c r="M43" s="1214"/>
      <c r="N43" s="1228">
        <f t="shared" si="3"/>
        <v>1</v>
      </c>
      <c r="O43" s="2228" t="s">
        <v>2383</v>
      </c>
      <c r="P43" s="2226" t="s">
        <v>2859</v>
      </c>
      <c r="Q43" s="1229"/>
      <c r="R43" s="1229"/>
      <c r="S43" s="1229"/>
      <c r="T43" s="1229"/>
      <c r="U43" s="1229"/>
      <c r="V43" s="1229"/>
      <c r="W43" s="1229"/>
      <c r="X43" s="1229"/>
      <c r="Y43" s="1229"/>
      <c r="Z43" s="1229"/>
    </row>
    <row r="44" spans="1:26" ht="48" customHeight="1">
      <c r="A44" s="1539"/>
      <c r="B44" s="1548"/>
      <c r="C44" s="1580"/>
      <c r="D44" s="1580"/>
      <c r="E44" s="1580"/>
      <c r="F44" s="1580"/>
      <c r="G44" s="1580"/>
      <c r="H44" s="1580"/>
      <c r="I44" s="1580"/>
      <c r="J44" s="1213" t="s">
        <v>48</v>
      </c>
      <c r="K44" s="1214"/>
      <c r="L44" s="1214"/>
      <c r="M44" s="1214"/>
      <c r="N44" s="1228">
        <f t="shared" si="3"/>
        <v>0</v>
      </c>
      <c r="O44" s="1580"/>
      <c r="P44" s="1580"/>
      <c r="Q44" s="1229"/>
      <c r="R44" s="1229"/>
      <c r="S44" s="1229"/>
      <c r="T44" s="1229"/>
      <c r="U44" s="1229"/>
      <c r="V44" s="1229"/>
      <c r="W44" s="1229"/>
      <c r="X44" s="1229"/>
      <c r="Y44" s="1229"/>
      <c r="Z44" s="1229"/>
    </row>
    <row r="45" spans="1:26" ht="35.25" customHeight="1">
      <c r="A45" s="1539"/>
      <c r="B45" s="1548"/>
      <c r="C45" s="2259">
        <v>0.02</v>
      </c>
      <c r="D45" s="2243" t="s">
        <v>2864</v>
      </c>
      <c r="E45" s="2243" t="s">
        <v>2865</v>
      </c>
      <c r="F45" s="2262" t="s">
        <v>2866</v>
      </c>
      <c r="G45" s="2243" t="s">
        <v>2867</v>
      </c>
      <c r="H45" s="2243" t="s">
        <v>2746</v>
      </c>
      <c r="I45" s="2253" t="s">
        <v>2869</v>
      </c>
      <c r="J45" s="1213" t="s">
        <v>47</v>
      </c>
      <c r="K45" s="1214">
        <v>0.33</v>
      </c>
      <c r="L45" s="1214">
        <v>0.34</v>
      </c>
      <c r="M45" s="1214">
        <v>0.33</v>
      </c>
      <c r="N45" s="1228">
        <f t="shared" si="3"/>
        <v>1</v>
      </c>
      <c r="O45" s="2225" t="s">
        <v>2871</v>
      </c>
      <c r="P45" s="2224" t="s">
        <v>2872</v>
      </c>
      <c r="Q45" s="1229"/>
      <c r="R45" s="1229"/>
      <c r="S45" s="1229"/>
      <c r="T45" s="1229"/>
      <c r="U45" s="1229"/>
      <c r="V45" s="1229"/>
      <c r="W45" s="1229"/>
      <c r="X45" s="1229"/>
      <c r="Y45" s="1229"/>
      <c r="Z45" s="1229"/>
    </row>
    <row r="46" spans="1:26" ht="56.25" customHeight="1">
      <c r="A46" s="1539"/>
      <c r="B46" s="1548"/>
      <c r="C46" s="1580"/>
      <c r="D46" s="1580"/>
      <c r="E46" s="1580"/>
      <c r="F46" s="1580"/>
      <c r="G46" s="1580"/>
      <c r="H46" s="1580"/>
      <c r="I46" s="1923"/>
      <c r="J46" s="1213" t="s">
        <v>48</v>
      </c>
      <c r="K46" s="1214">
        <v>0.33</v>
      </c>
      <c r="L46" s="1239">
        <v>0.34</v>
      </c>
      <c r="M46" s="1214"/>
      <c r="N46" s="1228">
        <f t="shared" si="3"/>
        <v>0.67</v>
      </c>
      <c r="O46" s="1580"/>
      <c r="P46" s="1580"/>
      <c r="Q46" s="1229"/>
      <c r="R46" s="1276" t="s">
        <v>2875</v>
      </c>
      <c r="S46" s="1229"/>
      <c r="T46" s="1229"/>
      <c r="U46" s="1229"/>
      <c r="V46" s="1229"/>
      <c r="W46" s="1229"/>
      <c r="X46" s="1229"/>
      <c r="Y46" s="1229"/>
      <c r="Z46" s="1229"/>
    </row>
    <row r="47" spans="1:26" ht="63" customHeight="1">
      <c r="A47" s="1539"/>
      <c r="B47" s="1548"/>
      <c r="C47" s="2259">
        <v>0.04</v>
      </c>
      <c r="D47" s="2262" t="s">
        <v>2876</v>
      </c>
      <c r="E47" s="2243" t="s">
        <v>2877</v>
      </c>
      <c r="F47" s="2243" t="s">
        <v>2878</v>
      </c>
      <c r="G47" s="2243" t="s">
        <v>2879</v>
      </c>
      <c r="H47" s="2253" t="s">
        <v>2822</v>
      </c>
      <c r="I47" s="2243" t="s">
        <v>2789</v>
      </c>
      <c r="J47" s="1213" t="s">
        <v>47</v>
      </c>
      <c r="K47" s="1214">
        <v>0.2</v>
      </c>
      <c r="L47" s="1269">
        <v>0.4</v>
      </c>
      <c r="M47" s="1214">
        <v>0.4</v>
      </c>
      <c r="N47" s="1228">
        <f t="shared" si="3"/>
        <v>1</v>
      </c>
      <c r="O47" s="2225" t="s">
        <v>2880</v>
      </c>
      <c r="P47" s="2223" t="s">
        <v>2881</v>
      </c>
      <c r="Q47" s="1229"/>
      <c r="R47" s="1229"/>
      <c r="S47" s="1229"/>
      <c r="T47" s="1229"/>
      <c r="U47" s="1229"/>
      <c r="V47" s="1229"/>
      <c r="W47" s="1229"/>
      <c r="X47" s="1229"/>
      <c r="Y47" s="1229"/>
      <c r="Z47" s="1229"/>
    </row>
    <row r="48" spans="1:26" ht="61.5" customHeight="1">
      <c r="A48" s="1539"/>
      <c r="B48" s="1548"/>
      <c r="C48" s="1580"/>
      <c r="D48" s="1580"/>
      <c r="E48" s="1580"/>
      <c r="F48" s="1580"/>
      <c r="G48" s="1580"/>
      <c r="H48" s="1923"/>
      <c r="I48" s="1580"/>
      <c r="J48" s="1213" t="s">
        <v>48</v>
      </c>
      <c r="K48" s="1214">
        <v>0.2</v>
      </c>
      <c r="L48" s="1239">
        <v>0.4</v>
      </c>
      <c r="M48" s="1214"/>
      <c r="N48" s="1228">
        <f t="shared" si="3"/>
        <v>0.60000000000000009</v>
      </c>
      <c r="O48" s="1580"/>
      <c r="P48" s="1580"/>
      <c r="Q48" s="1229"/>
      <c r="R48" s="1229"/>
      <c r="S48" s="1229"/>
      <c r="T48" s="1229"/>
      <c r="U48" s="1229"/>
      <c r="V48" s="1229"/>
      <c r="W48" s="1229"/>
      <c r="X48" s="1229"/>
      <c r="Y48" s="1229"/>
      <c r="Z48" s="1229"/>
    </row>
    <row r="49" spans="1:26" ht="61.5" customHeight="1">
      <c r="A49" s="1539"/>
      <c r="B49" s="1548"/>
      <c r="C49" s="2259">
        <v>0.03</v>
      </c>
      <c r="D49" s="2262" t="s">
        <v>2883</v>
      </c>
      <c r="E49" s="2243" t="s">
        <v>2887</v>
      </c>
      <c r="F49" s="2262" t="s">
        <v>2888</v>
      </c>
      <c r="G49" s="2243" t="s">
        <v>2889</v>
      </c>
      <c r="H49" s="2243" t="s">
        <v>2822</v>
      </c>
      <c r="I49" s="2253" t="s">
        <v>2789</v>
      </c>
      <c r="J49" s="1213" t="s">
        <v>47</v>
      </c>
      <c r="K49" s="1214">
        <v>0.2</v>
      </c>
      <c r="L49" s="1269">
        <v>0.4</v>
      </c>
      <c r="M49" s="1214">
        <v>0.4</v>
      </c>
      <c r="N49" s="1228">
        <f t="shared" si="3"/>
        <v>1</v>
      </c>
      <c r="O49" s="2225" t="s">
        <v>2893</v>
      </c>
      <c r="P49" s="2223" t="s">
        <v>2895</v>
      </c>
      <c r="Q49" s="1229"/>
      <c r="R49" s="1229"/>
      <c r="S49" s="1229"/>
      <c r="T49" s="1229"/>
      <c r="U49" s="1229"/>
      <c r="V49" s="1229"/>
      <c r="W49" s="1229"/>
      <c r="X49" s="1229"/>
      <c r="Y49" s="1229"/>
      <c r="Z49" s="1229"/>
    </row>
    <row r="50" spans="1:26" ht="52.5" customHeight="1">
      <c r="A50" s="1539"/>
      <c r="B50" s="1548"/>
      <c r="C50" s="1580"/>
      <c r="D50" s="1580"/>
      <c r="E50" s="1580"/>
      <c r="F50" s="1580"/>
      <c r="G50" s="1580"/>
      <c r="H50" s="1580"/>
      <c r="I50" s="1923"/>
      <c r="J50" s="1213" t="s">
        <v>48</v>
      </c>
      <c r="K50" s="1214">
        <v>0.2</v>
      </c>
      <c r="L50" s="1239">
        <v>0.4</v>
      </c>
      <c r="M50" s="1214"/>
      <c r="N50" s="1228">
        <f t="shared" si="3"/>
        <v>0.60000000000000009</v>
      </c>
      <c r="O50" s="1580"/>
      <c r="P50" s="1580"/>
      <c r="Q50" s="1229"/>
      <c r="R50" s="1229"/>
      <c r="S50" s="1229"/>
      <c r="T50" s="1229"/>
      <c r="U50" s="1229"/>
      <c r="V50" s="1229"/>
      <c r="W50" s="1229"/>
      <c r="X50" s="1229"/>
      <c r="Y50" s="1229"/>
      <c r="Z50" s="1229"/>
    </row>
    <row r="51" spans="1:26" ht="58.5" customHeight="1">
      <c r="A51" s="1539"/>
      <c r="B51" s="1548"/>
      <c r="C51" s="2259">
        <v>0.04</v>
      </c>
      <c r="D51" s="2262" t="s">
        <v>2897</v>
      </c>
      <c r="E51" s="2243" t="s">
        <v>2898</v>
      </c>
      <c r="F51" s="2262" t="s">
        <v>2899</v>
      </c>
      <c r="G51" s="2243" t="s">
        <v>2900</v>
      </c>
      <c r="H51" s="2253" t="s">
        <v>2822</v>
      </c>
      <c r="I51" s="2253" t="s">
        <v>2789</v>
      </c>
      <c r="J51" s="1213" t="s">
        <v>47</v>
      </c>
      <c r="K51" s="1214">
        <v>0.3</v>
      </c>
      <c r="L51" s="1269">
        <v>0.3</v>
      </c>
      <c r="M51" s="1214">
        <v>0.4</v>
      </c>
      <c r="N51" s="1228">
        <f t="shared" si="3"/>
        <v>1</v>
      </c>
      <c r="O51" s="2225" t="s">
        <v>2901</v>
      </c>
      <c r="P51" s="2223" t="s">
        <v>2902</v>
      </c>
      <c r="Q51" s="1229"/>
      <c r="R51" s="1229"/>
      <c r="S51" s="1229"/>
      <c r="T51" s="1229"/>
      <c r="U51" s="1229"/>
      <c r="V51" s="1229"/>
      <c r="W51" s="1229"/>
      <c r="X51" s="1229"/>
      <c r="Y51" s="1229"/>
      <c r="Z51" s="1229"/>
    </row>
    <row r="52" spans="1:26" ht="58.5" customHeight="1">
      <c r="A52" s="1539"/>
      <c r="B52" s="1548"/>
      <c r="C52" s="1580"/>
      <c r="D52" s="1580"/>
      <c r="E52" s="1580"/>
      <c r="F52" s="1580"/>
      <c r="G52" s="1580"/>
      <c r="H52" s="1923"/>
      <c r="I52" s="1923"/>
      <c r="J52" s="1213" t="s">
        <v>48</v>
      </c>
      <c r="K52" s="1214">
        <v>0.3</v>
      </c>
      <c r="L52" s="1239">
        <v>0.3</v>
      </c>
      <c r="M52" s="1214"/>
      <c r="N52" s="1228">
        <f t="shared" si="3"/>
        <v>0.6</v>
      </c>
      <c r="O52" s="1580"/>
      <c r="P52" s="1580"/>
      <c r="Q52" s="1229"/>
      <c r="R52" s="1266"/>
      <c r="S52" s="1229"/>
      <c r="T52" s="1229"/>
      <c r="U52" s="1229"/>
      <c r="V52" s="1229"/>
      <c r="W52" s="1229"/>
      <c r="X52" s="1229"/>
      <c r="Y52" s="1229"/>
      <c r="Z52" s="1229"/>
    </row>
    <row r="53" spans="1:26" ht="78.75" customHeight="1">
      <c r="A53" s="1539"/>
      <c r="B53" s="1548"/>
      <c r="C53" s="2259">
        <v>0.04</v>
      </c>
      <c r="D53" s="2262" t="s">
        <v>2907</v>
      </c>
      <c r="E53" s="2243" t="s">
        <v>2908</v>
      </c>
      <c r="F53" s="2262" t="s">
        <v>2909</v>
      </c>
      <c r="G53" s="2243" t="s">
        <v>2911</v>
      </c>
      <c r="H53" s="2253" t="s">
        <v>2912</v>
      </c>
      <c r="I53" s="2253" t="s">
        <v>2789</v>
      </c>
      <c r="J53" s="1213" t="s">
        <v>47</v>
      </c>
      <c r="K53" s="1214">
        <v>0.2</v>
      </c>
      <c r="L53" s="1269">
        <v>0.4</v>
      </c>
      <c r="M53" s="1214">
        <v>0.4</v>
      </c>
      <c r="N53" s="1228">
        <f t="shared" si="3"/>
        <v>1</v>
      </c>
      <c r="O53" s="2225" t="s">
        <v>2915</v>
      </c>
      <c r="P53" s="2224" t="s">
        <v>2917</v>
      </c>
      <c r="Q53" s="1266"/>
      <c r="R53" s="1229"/>
      <c r="S53" s="1229"/>
      <c r="T53" s="1229"/>
      <c r="U53" s="1229"/>
      <c r="V53" s="1229"/>
      <c r="W53" s="1229"/>
      <c r="X53" s="1229"/>
      <c r="Y53" s="1229"/>
      <c r="Z53" s="1229"/>
    </row>
    <row r="54" spans="1:26" ht="51" customHeight="1">
      <c r="A54" s="1539"/>
      <c r="B54" s="1580"/>
      <c r="C54" s="1580"/>
      <c r="D54" s="1580"/>
      <c r="E54" s="1580"/>
      <c r="F54" s="1580"/>
      <c r="G54" s="1580"/>
      <c r="H54" s="1923"/>
      <c r="I54" s="1923"/>
      <c r="J54" s="1213" t="s">
        <v>48</v>
      </c>
      <c r="K54" s="1214">
        <v>0.2</v>
      </c>
      <c r="L54" s="1239">
        <v>0.4</v>
      </c>
      <c r="M54" s="1214"/>
      <c r="N54" s="1228">
        <f t="shared" si="3"/>
        <v>0.60000000000000009</v>
      </c>
      <c r="O54" s="1580"/>
      <c r="P54" s="1580"/>
      <c r="Q54" s="1229"/>
      <c r="R54" s="1229"/>
      <c r="S54" s="1229"/>
      <c r="T54" s="1229"/>
      <c r="U54" s="1229"/>
      <c r="V54" s="1229"/>
      <c r="W54" s="1229"/>
      <c r="X54" s="1229"/>
      <c r="Y54" s="1229"/>
      <c r="Z54" s="1229"/>
    </row>
    <row r="55" spans="1:26" ht="187.5" customHeight="1">
      <c r="A55" s="1539"/>
      <c r="B55" s="2261" t="s">
        <v>2923</v>
      </c>
      <c r="C55" s="2259">
        <v>7.0000000000000007E-2</v>
      </c>
      <c r="D55" s="2262" t="s">
        <v>2925</v>
      </c>
      <c r="E55" s="2243" t="s">
        <v>2926</v>
      </c>
      <c r="F55" s="2243" t="s">
        <v>2927</v>
      </c>
      <c r="G55" s="2243" t="s">
        <v>2928</v>
      </c>
      <c r="H55" s="2243" t="s">
        <v>2747</v>
      </c>
      <c r="I55" s="2253" t="s">
        <v>2789</v>
      </c>
      <c r="J55" s="1213" t="s">
        <v>47</v>
      </c>
      <c r="K55" s="1214">
        <v>0.3</v>
      </c>
      <c r="L55" s="1269">
        <v>0.35</v>
      </c>
      <c r="M55" s="1214">
        <v>0.35</v>
      </c>
      <c r="N55" s="1228">
        <f t="shared" si="3"/>
        <v>0.99999999999999989</v>
      </c>
      <c r="O55" s="2225" t="s">
        <v>2931</v>
      </c>
      <c r="P55" s="2232" t="s">
        <v>2932</v>
      </c>
      <c r="Q55" s="1229"/>
      <c r="R55" s="1229"/>
      <c r="S55" s="1229"/>
      <c r="T55" s="1229"/>
      <c r="U55" s="1229"/>
      <c r="V55" s="1229"/>
      <c r="W55" s="1229"/>
      <c r="X55" s="1229"/>
      <c r="Y55" s="1229"/>
      <c r="Z55" s="1229"/>
    </row>
    <row r="56" spans="1:26" ht="391.5" customHeight="1">
      <c r="A56" s="1539"/>
      <c r="B56" s="1548"/>
      <c r="C56" s="1580"/>
      <c r="D56" s="1580"/>
      <c r="E56" s="1580"/>
      <c r="F56" s="1580"/>
      <c r="G56" s="1580"/>
      <c r="H56" s="1580"/>
      <c r="I56" s="1923"/>
      <c r="J56" s="1213" t="s">
        <v>48</v>
      </c>
      <c r="K56" s="1214">
        <v>0.3</v>
      </c>
      <c r="L56" s="1239">
        <v>0.35</v>
      </c>
      <c r="M56" s="1214"/>
      <c r="N56" s="1228">
        <f t="shared" si="3"/>
        <v>0.64999999999999991</v>
      </c>
      <c r="O56" s="1580"/>
      <c r="P56" s="1580"/>
      <c r="Q56" s="1229"/>
      <c r="R56" s="1229"/>
      <c r="S56" s="1229"/>
      <c r="T56" s="1229"/>
      <c r="U56" s="1229"/>
      <c r="V56" s="1229"/>
      <c r="W56" s="1229"/>
      <c r="X56" s="1229"/>
      <c r="Y56" s="1229"/>
      <c r="Z56" s="1229"/>
    </row>
    <row r="57" spans="1:26" ht="96.75" customHeight="1">
      <c r="A57" s="1539"/>
      <c r="B57" s="1548"/>
      <c r="C57" s="2259">
        <v>0.06</v>
      </c>
      <c r="D57" s="2262" t="s">
        <v>2934</v>
      </c>
      <c r="E57" s="2243" t="s">
        <v>2936</v>
      </c>
      <c r="F57" s="2243" t="s">
        <v>2937</v>
      </c>
      <c r="G57" s="2243" t="s">
        <v>2938</v>
      </c>
      <c r="H57" s="2243" t="s">
        <v>2746</v>
      </c>
      <c r="I57" s="2253" t="s">
        <v>2940</v>
      </c>
      <c r="J57" s="1213" t="s">
        <v>47</v>
      </c>
      <c r="K57" s="1214">
        <v>1</v>
      </c>
      <c r="L57" s="1214"/>
      <c r="M57" s="1214"/>
      <c r="N57" s="1228">
        <f t="shared" si="3"/>
        <v>1</v>
      </c>
      <c r="O57" s="2225" t="s">
        <v>2941</v>
      </c>
      <c r="P57" s="2223"/>
      <c r="Q57" s="1229"/>
      <c r="R57" s="1229"/>
      <c r="S57" s="1229"/>
      <c r="T57" s="1229"/>
      <c r="U57" s="1229"/>
      <c r="V57" s="1229"/>
      <c r="W57" s="1229"/>
      <c r="X57" s="1229"/>
      <c r="Y57" s="1229"/>
      <c r="Z57" s="1229"/>
    </row>
    <row r="58" spans="1:26" ht="60" customHeight="1">
      <c r="A58" s="1539"/>
      <c r="B58" s="1548"/>
      <c r="C58" s="1580"/>
      <c r="D58" s="1580"/>
      <c r="E58" s="1580"/>
      <c r="F58" s="1580"/>
      <c r="G58" s="1580"/>
      <c r="H58" s="1580"/>
      <c r="I58" s="1923"/>
      <c r="J58" s="1213" t="s">
        <v>48</v>
      </c>
      <c r="K58" s="1214">
        <v>1</v>
      </c>
      <c r="L58" s="1214"/>
      <c r="M58" s="1214"/>
      <c r="N58" s="1228">
        <f t="shared" si="3"/>
        <v>1</v>
      </c>
      <c r="O58" s="1580"/>
      <c r="P58" s="1580"/>
      <c r="Q58" s="1229"/>
      <c r="R58" s="1229"/>
      <c r="S58" s="1229"/>
      <c r="T58" s="1229"/>
      <c r="U58" s="1229"/>
      <c r="V58" s="1229"/>
      <c r="W58" s="1229"/>
      <c r="X58" s="1229"/>
      <c r="Y58" s="1229"/>
      <c r="Z58" s="1229"/>
    </row>
    <row r="59" spans="1:26" ht="59.25" customHeight="1">
      <c r="A59" s="1539"/>
      <c r="B59" s="1548"/>
      <c r="C59" s="2259">
        <v>7.0000000000000007E-2</v>
      </c>
      <c r="D59" s="2262" t="s">
        <v>2942</v>
      </c>
      <c r="E59" s="2243" t="s">
        <v>2943</v>
      </c>
      <c r="F59" s="2262" t="s">
        <v>2944</v>
      </c>
      <c r="G59" s="2243" t="s">
        <v>2945</v>
      </c>
      <c r="H59" s="2243" t="s">
        <v>2946</v>
      </c>
      <c r="I59" s="2253" t="s">
        <v>2947</v>
      </c>
      <c r="J59" s="1213" t="s">
        <v>47</v>
      </c>
      <c r="K59" s="1214"/>
      <c r="L59" s="1269">
        <v>1</v>
      </c>
      <c r="M59" s="1214"/>
      <c r="N59" s="1228">
        <f t="shared" si="3"/>
        <v>1</v>
      </c>
      <c r="O59" s="2228" t="s">
        <v>2383</v>
      </c>
      <c r="P59" s="2231" t="s">
        <v>2952</v>
      </c>
      <c r="Q59" s="1229"/>
      <c r="R59" s="1229"/>
      <c r="S59" s="1229"/>
      <c r="T59" s="1229"/>
      <c r="U59" s="1229"/>
      <c r="V59" s="1229"/>
      <c r="W59" s="1229"/>
      <c r="X59" s="1229"/>
      <c r="Y59" s="1229"/>
      <c r="Z59" s="1229"/>
    </row>
    <row r="60" spans="1:26" ht="59.25" customHeight="1">
      <c r="A60" s="1539"/>
      <c r="B60" s="1548"/>
      <c r="C60" s="1580"/>
      <c r="D60" s="1580"/>
      <c r="E60" s="1580"/>
      <c r="F60" s="1580"/>
      <c r="G60" s="1580"/>
      <c r="H60" s="1580"/>
      <c r="I60" s="1923"/>
      <c r="J60" s="1213" t="s">
        <v>48</v>
      </c>
      <c r="K60" s="1214"/>
      <c r="L60" s="1239">
        <v>1</v>
      </c>
      <c r="M60" s="1214"/>
      <c r="N60" s="1228">
        <f t="shared" si="3"/>
        <v>1</v>
      </c>
      <c r="O60" s="1580"/>
      <c r="P60" s="1580"/>
      <c r="Q60" s="1229"/>
      <c r="R60" s="1229"/>
      <c r="S60" s="1229"/>
      <c r="T60" s="1229"/>
      <c r="U60" s="1229"/>
      <c r="V60" s="1229"/>
      <c r="W60" s="1229"/>
      <c r="X60" s="1229"/>
      <c r="Y60" s="1229"/>
      <c r="Z60" s="1229"/>
    </row>
    <row r="61" spans="1:26" ht="59.25" customHeight="1">
      <c r="A61" s="1539"/>
      <c r="B61" s="1548"/>
      <c r="C61" s="2259">
        <v>0.05</v>
      </c>
      <c r="D61" s="2243" t="s">
        <v>2956</v>
      </c>
      <c r="E61" s="2243" t="s">
        <v>2957</v>
      </c>
      <c r="F61" s="2262" t="s">
        <v>2958</v>
      </c>
      <c r="G61" s="2243" t="s">
        <v>2959</v>
      </c>
      <c r="H61" s="2243" t="s">
        <v>2960</v>
      </c>
      <c r="I61" s="2253" t="s">
        <v>2962</v>
      </c>
      <c r="J61" s="1213" t="s">
        <v>47</v>
      </c>
      <c r="K61" s="1214"/>
      <c r="L61" s="1269">
        <v>1</v>
      </c>
      <c r="M61" s="1214"/>
      <c r="N61" s="1228">
        <f t="shared" si="3"/>
        <v>1</v>
      </c>
      <c r="O61" s="2228" t="s">
        <v>2383</v>
      </c>
      <c r="P61" s="2231" t="s">
        <v>2963</v>
      </c>
      <c r="Q61" s="1229"/>
      <c r="R61" s="1229"/>
      <c r="S61" s="1229"/>
      <c r="T61" s="1229"/>
      <c r="U61" s="1229"/>
      <c r="V61" s="1229"/>
      <c r="W61" s="1229"/>
      <c r="X61" s="1229"/>
      <c r="Y61" s="1229"/>
      <c r="Z61" s="1229"/>
    </row>
    <row r="62" spans="1:26" ht="61.5" customHeight="1">
      <c r="A62" s="1539"/>
      <c r="B62" s="1548"/>
      <c r="C62" s="1580"/>
      <c r="D62" s="1580"/>
      <c r="E62" s="1580"/>
      <c r="F62" s="1580"/>
      <c r="G62" s="1580"/>
      <c r="H62" s="1580"/>
      <c r="I62" s="1923"/>
      <c r="J62" s="1213" t="s">
        <v>48</v>
      </c>
      <c r="K62" s="1214"/>
      <c r="L62" s="1239">
        <v>1</v>
      </c>
      <c r="M62" s="1214"/>
      <c r="N62" s="1228">
        <f t="shared" si="3"/>
        <v>1</v>
      </c>
      <c r="O62" s="1580"/>
      <c r="P62" s="1580"/>
      <c r="Q62" s="1229"/>
      <c r="R62" s="1229"/>
      <c r="S62" s="1229"/>
      <c r="T62" s="1229"/>
      <c r="U62" s="1229"/>
      <c r="V62" s="1229"/>
      <c r="W62" s="1229"/>
      <c r="X62" s="1229"/>
      <c r="Y62" s="1229"/>
      <c r="Z62" s="1229"/>
    </row>
    <row r="63" spans="1:26" ht="57.75" customHeight="1">
      <c r="A63" s="1539"/>
      <c r="B63" s="1548"/>
      <c r="C63" s="2259">
        <v>0.08</v>
      </c>
      <c r="D63" s="2243" t="s">
        <v>2965</v>
      </c>
      <c r="E63" s="2243" t="s">
        <v>2966</v>
      </c>
      <c r="F63" s="2262" t="s">
        <v>2967</v>
      </c>
      <c r="G63" s="2243" t="s">
        <v>2968</v>
      </c>
      <c r="H63" s="2243" t="s">
        <v>2822</v>
      </c>
      <c r="I63" s="2243" t="s">
        <v>2969</v>
      </c>
      <c r="J63" s="1213" t="s">
        <v>47</v>
      </c>
      <c r="K63" s="1214">
        <v>0.375</v>
      </c>
      <c r="L63" s="1214">
        <v>0.375</v>
      </c>
      <c r="M63" s="1214">
        <v>0.25</v>
      </c>
      <c r="N63" s="1228">
        <f t="shared" si="3"/>
        <v>1</v>
      </c>
      <c r="O63" s="2225" t="s">
        <v>2973</v>
      </c>
      <c r="P63" s="2224" t="s">
        <v>2977</v>
      </c>
      <c r="Q63" s="1229"/>
      <c r="R63" s="1229"/>
      <c r="S63" s="1229"/>
      <c r="T63" s="1229"/>
      <c r="U63" s="1229"/>
      <c r="V63" s="1229"/>
      <c r="W63" s="1229"/>
      <c r="X63" s="1229"/>
      <c r="Y63" s="1229"/>
      <c r="Z63" s="1229"/>
    </row>
    <row r="64" spans="1:26" ht="139.5" customHeight="1">
      <c r="A64" s="1539"/>
      <c r="B64" s="1548"/>
      <c r="C64" s="1580"/>
      <c r="D64" s="1580"/>
      <c r="E64" s="1580"/>
      <c r="F64" s="1580"/>
      <c r="G64" s="1580"/>
      <c r="H64" s="1580"/>
      <c r="I64" s="1580"/>
      <c r="J64" s="1213" t="s">
        <v>48</v>
      </c>
      <c r="K64" s="1214">
        <v>0.375</v>
      </c>
      <c r="L64" s="1239">
        <v>0.5</v>
      </c>
      <c r="M64" s="1214"/>
      <c r="N64" s="1228">
        <f t="shared" si="3"/>
        <v>0.875</v>
      </c>
      <c r="O64" s="1580"/>
      <c r="P64" s="1580"/>
      <c r="Q64" s="1229"/>
      <c r="R64" s="1229"/>
      <c r="S64" s="1229"/>
      <c r="T64" s="1229"/>
      <c r="U64" s="1229"/>
      <c r="V64" s="1229"/>
      <c r="W64" s="1229"/>
      <c r="X64" s="1229"/>
      <c r="Y64" s="1229"/>
      <c r="Z64" s="1229"/>
    </row>
    <row r="65" spans="1:26" ht="70.5" customHeight="1">
      <c r="A65" s="1539"/>
      <c r="B65" s="1548"/>
      <c r="C65" s="2259">
        <v>7.0000000000000007E-2</v>
      </c>
      <c r="D65" s="2243" t="s">
        <v>2980</v>
      </c>
      <c r="E65" s="2243" t="s">
        <v>2981</v>
      </c>
      <c r="F65" s="2262" t="s">
        <v>2982</v>
      </c>
      <c r="G65" s="2243" t="s">
        <v>2959</v>
      </c>
      <c r="H65" s="2243" t="s">
        <v>2747</v>
      </c>
      <c r="I65" s="2253" t="s">
        <v>2789</v>
      </c>
      <c r="J65" s="1213" t="s">
        <v>47</v>
      </c>
      <c r="K65" s="1214">
        <v>0.2</v>
      </c>
      <c r="L65" s="1269">
        <v>0.4</v>
      </c>
      <c r="M65" s="1214">
        <v>0.4</v>
      </c>
      <c r="N65" s="1228">
        <f t="shared" si="3"/>
        <v>1</v>
      </c>
      <c r="O65" s="2225" t="s">
        <v>2984</v>
      </c>
      <c r="P65" s="2224" t="s">
        <v>2985</v>
      </c>
      <c r="Q65" s="1229"/>
      <c r="R65" s="1229"/>
      <c r="S65" s="1229"/>
      <c r="T65" s="1229"/>
      <c r="U65" s="1229"/>
      <c r="V65" s="1229"/>
      <c r="W65" s="1229"/>
      <c r="X65" s="1229"/>
      <c r="Y65" s="1229"/>
      <c r="Z65" s="1229"/>
    </row>
    <row r="66" spans="1:26" ht="65.25" customHeight="1">
      <c r="A66" s="1539"/>
      <c r="B66" s="1580"/>
      <c r="C66" s="1580"/>
      <c r="D66" s="1580"/>
      <c r="E66" s="1580"/>
      <c r="F66" s="1580"/>
      <c r="G66" s="1580"/>
      <c r="H66" s="1580"/>
      <c r="I66" s="1923"/>
      <c r="J66" s="1213" t="s">
        <v>48</v>
      </c>
      <c r="K66" s="1214">
        <v>0.2</v>
      </c>
      <c r="L66" s="1239">
        <v>0.4</v>
      </c>
      <c r="M66" s="1214"/>
      <c r="N66" s="1228">
        <f t="shared" si="3"/>
        <v>0.60000000000000009</v>
      </c>
      <c r="O66" s="1580"/>
      <c r="P66" s="1580"/>
      <c r="Q66" s="1229"/>
      <c r="R66" s="1229"/>
      <c r="S66" s="1229"/>
      <c r="T66" s="1229"/>
      <c r="U66" s="1229"/>
      <c r="V66" s="1229"/>
      <c r="W66" s="1229"/>
      <c r="X66" s="1229"/>
      <c r="Y66" s="1229"/>
      <c r="Z66" s="1229"/>
    </row>
    <row r="67" spans="1:26" ht="57.75" customHeight="1">
      <c r="A67" s="1539"/>
      <c r="B67" s="2261" t="s">
        <v>2987</v>
      </c>
      <c r="C67" s="2259">
        <v>0.1</v>
      </c>
      <c r="D67" s="2262" t="s">
        <v>2993</v>
      </c>
      <c r="E67" s="2243" t="s">
        <v>1379</v>
      </c>
      <c r="F67" s="2262" t="s">
        <v>2995</v>
      </c>
      <c r="G67" s="2243" t="s">
        <v>2998</v>
      </c>
      <c r="H67" s="2243" t="s">
        <v>2822</v>
      </c>
      <c r="I67" s="2253" t="s">
        <v>2789</v>
      </c>
      <c r="J67" s="1213" t="s">
        <v>47</v>
      </c>
      <c r="K67" s="1214"/>
      <c r="L67" s="1214">
        <v>0.5</v>
      </c>
      <c r="M67" s="1214">
        <v>0.5</v>
      </c>
      <c r="N67" s="1228">
        <f t="shared" si="3"/>
        <v>1</v>
      </c>
      <c r="O67" s="2230" t="s">
        <v>2999</v>
      </c>
      <c r="P67" s="2229" t="s">
        <v>3000</v>
      </c>
      <c r="Q67" s="1229"/>
      <c r="R67" s="1229"/>
      <c r="S67" s="1229"/>
      <c r="T67" s="1229"/>
      <c r="U67" s="1229"/>
      <c r="V67" s="1229"/>
      <c r="W67" s="1229"/>
      <c r="X67" s="1229"/>
      <c r="Y67" s="1229"/>
      <c r="Z67" s="1229"/>
    </row>
    <row r="68" spans="1:26" ht="57.75" customHeight="1">
      <c r="A68" s="1539"/>
      <c r="B68" s="1580"/>
      <c r="C68" s="1580"/>
      <c r="D68" s="1580"/>
      <c r="E68" s="1580"/>
      <c r="F68" s="1580"/>
      <c r="G68" s="1580"/>
      <c r="H68" s="1580"/>
      <c r="I68" s="1923"/>
      <c r="J68" s="1213" t="s">
        <v>48</v>
      </c>
      <c r="K68" s="1214"/>
      <c r="L68" s="1239">
        <v>0.5</v>
      </c>
      <c r="M68" s="1214"/>
      <c r="N68" s="1228">
        <f t="shared" si="3"/>
        <v>0.5</v>
      </c>
      <c r="O68" s="1580"/>
      <c r="P68" s="1580"/>
      <c r="Q68" s="1229"/>
      <c r="R68" s="1229"/>
      <c r="S68" s="1229"/>
      <c r="T68" s="1229"/>
      <c r="U68" s="1229"/>
      <c r="V68" s="1229"/>
      <c r="W68" s="1229"/>
      <c r="X68" s="1229"/>
      <c r="Y68" s="1229"/>
      <c r="Z68" s="1229"/>
    </row>
    <row r="69" spans="1:26" ht="63" customHeight="1">
      <c r="A69" s="1539"/>
      <c r="B69" s="2261" t="s">
        <v>3002</v>
      </c>
      <c r="C69" s="2259">
        <v>0.1</v>
      </c>
      <c r="D69" s="2262" t="s">
        <v>3003</v>
      </c>
      <c r="E69" s="2243" t="s">
        <v>3004</v>
      </c>
      <c r="F69" s="2262" t="s">
        <v>3005</v>
      </c>
      <c r="G69" s="2243" t="s">
        <v>3006</v>
      </c>
      <c r="H69" s="2243" t="s">
        <v>2960</v>
      </c>
      <c r="I69" s="2253" t="s">
        <v>2962</v>
      </c>
      <c r="J69" s="1213" t="s">
        <v>47</v>
      </c>
      <c r="K69" s="1214"/>
      <c r="L69" s="1214">
        <v>1</v>
      </c>
      <c r="M69" s="1214"/>
      <c r="N69" s="1228">
        <f t="shared" si="3"/>
        <v>1</v>
      </c>
      <c r="O69" s="2228" t="s">
        <v>2383</v>
      </c>
      <c r="P69" s="2226" t="s">
        <v>3011</v>
      </c>
      <c r="Q69" s="1229"/>
      <c r="R69" s="1229"/>
      <c r="S69" s="1229"/>
      <c r="T69" s="1229"/>
      <c r="U69" s="1229"/>
      <c r="V69" s="1229"/>
      <c r="W69" s="1229"/>
      <c r="X69" s="1229"/>
      <c r="Y69" s="1229"/>
      <c r="Z69" s="1229"/>
    </row>
    <row r="70" spans="1:26" ht="16.5" hidden="1" customHeight="1">
      <c r="A70" s="1540"/>
      <c r="B70" s="1551"/>
      <c r="C70" s="1580"/>
      <c r="D70" s="1551"/>
      <c r="E70" s="1551"/>
      <c r="F70" s="1551"/>
      <c r="G70" s="1551"/>
      <c r="H70" s="1551"/>
      <c r="I70" s="1721"/>
      <c r="J70" s="1213" t="s">
        <v>48</v>
      </c>
      <c r="K70" s="1214"/>
      <c r="L70" s="1214"/>
      <c r="M70" s="1214"/>
      <c r="N70" s="1228">
        <f t="shared" si="3"/>
        <v>0</v>
      </c>
      <c r="O70" s="1580"/>
      <c r="P70" s="1580"/>
      <c r="Q70" s="1229"/>
      <c r="R70" s="1229"/>
      <c r="S70" s="1229"/>
      <c r="T70" s="1229"/>
      <c r="U70" s="1229"/>
      <c r="V70" s="1229"/>
      <c r="W70" s="1229"/>
      <c r="X70" s="1229"/>
      <c r="Y70" s="1229"/>
      <c r="Z70" s="1229"/>
    </row>
    <row r="71" spans="1:26" ht="16.5" hidden="1" customHeight="1">
      <c r="A71" s="2250" t="s">
        <v>3013</v>
      </c>
      <c r="B71" s="1547"/>
      <c r="C71" s="1547"/>
      <c r="D71" s="1547"/>
      <c r="E71" s="1547"/>
      <c r="F71" s="1547"/>
      <c r="G71" s="1547"/>
      <c r="H71" s="1547"/>
      <c r="I71" s="1720"/>
      <c r="J71" s="1250"/>
      <c r="K71" s="1346"/>
      <c r="L71" s="1346"/>
      <c r="M71" s="1346"/>
      <c r="N71" s="1348"/>
      <c r="O71" s="1258"/>
      <c r="P71" s="1259"/>
      <c r="Q71" s="1229"/>
      <c r="R71" s="1229"/>
      <c r="S71" s="1229"/>
      <c r="T71" s="1229"/>
      <c r="U71" s="1229"/>
      <c r="V71" s="1229"/>
      <c r="W71" s="1229"/>
      <c r="X71" s="1229"/>
      <c r="Y71" s="1229"/>
      <c r="Z71" s="1229"/>
    </row>
    <row r="72" spans="1:26" ht="39" customHeight="1">
      <c r="A72" s="1968"/>
      <c r="B72" s="1579"/>
      <c r="C72" s="1579"/>
      <c r="D72" s="1579"/>
      <c r="E72" s="1579"/>
      <c r="F72" s="1579"/>
      <c r="G72" s="1579"/>
      <c r="H72" s="1579"/>
      <c r="I72" s="1923"/>
      <c r="J72" s="1256"/>
      <c r="K72" s="1257"/>
      <c r="L72" s="1257"/>
      <c r="M72" s="1257"/>
      <c r="N72" s="1264"/>
      <c r="O72" s="1254"/>
      <c r="P72" s="1255"/>
      <c r="Q72" s="1229"/>
      <c r="R72" s="1229"/>
      <c r="S72" s="1229"/>
      <c r="T72" s="1229"/>
      <c r="U72" s="1229"/>
      <c r="V72" s="1229"/>
      <c r="W72" s="1229"/>
      <c r="X72" s="1229"/>
      <c r="Y72" s="1229"/>
      <c r="Z72" s="1229"/>
    </row>
    <row r="73" spans="1:26" ht="20.25" customHeight="1">
      <c r="A73" s="2272" t="s">
        <v>3016</v>
      </c>
      <c r="B73" s="1547"/>
      <c r="C73" s="1547"/>
      <c r="D73" s="1547"/>
      <c r="E73" s="1547"/>
      <c r="F73" s="1547"/>
      <c r="G73" s="1547"/>
      <c r="H73" s="1547"/>
      <c r="I73" s="1720"/>
      <c r="J73" s="1213" t="s">
        <v>47</v>
      </c>
      <c r="K73" s="1354">
        <f t="shared" ref="K73:M73" si="4">+K31*$C$31+K33*$C$33+K35*$C$35+K37*$C$37+K39*$C$39+K41*$C$41+K43*$C$43+K45*$C$45+K47*$C$47+K49*$C$49+K51*$C$51+K53*$C$53+K55*$C$55+K57*$C$57+K59*$C$59+K61*$C$61+K63*$C$63+K65*$C$65+K67*$C$67+K69*$C$69</f>
        <v>0.29860000000000009</v>
      </c>
      <c r="L73" s="1354">
        <f t="shared" si="4"/>
        <v>0.47930000000000006</v>
      </c>
      <c r="M73" s="1354">
        <f t="shared" si="4"/>
        <v>0.22210000000000002</v>
      </c>
      <c r="N73" s="1355">
        <f t="shared" ref="N73:N108" si="5">SUM(K73:M73)</f>
        <v>1.0000000000000002</v>
      </c>
      <c r="O73" s="2228"/>
      <c r="P73" s="2226"/>
      <c r="Q73" s="1229"/>
      <c r="R73" s="1229"/>
      <c r="S73" s="1229"/>
      <c r="T73" s="1229"/>
      <c r="U73" s="1229"/>
      <c r="V73" s="1229"/>
      <c r="W73" s="1229"/>
      <c r="X73" s="1229"/>
      <c r="Y73" s="1229"/>
      <c r="Z73" s="1229"/>
    </row>
    <row r="74" spans="1:26" ht="20.25" customHeight="1">
      <c r="A74" s="1968"/>
      <c r="B74" s="1579"/>
      <c r="C74" s="1579"/>
      <c r="D74" s="1579"/>
      <c r="E74" s="1579"/>
      <c r="F74" s="1579"/>
      <c r="G74" s="1579"/>
      <c r="H74" s="1579"/>
      <c r="I74" s="1923"/>
      <c r="J74" s="1213" t="s">
        <v>48</v>
      </c>
      <c r="K74" s="1354">
        <f t="shared" ref="K74:M74" si="6">+K32*$C$31+K34*$C$33+K36*$C$35+K38*$C$37+K40*$C$39+K42*$C$41+K44*$C$43+K46*$C$45+K48*$C$47+K50*$C$49+K52*$C$51+K54*$C$53+K56*$C$55+K58*$C$57+K60*$C$59+K62*$C$61+K64*$C$63+K66*$C$65+K68*$C$67+K70*$C$69</f>
        <v>0.29200000000000004</v>
      </c>
      <c r="L74" s="1354">
        <f t="shared" si="6"/>
        <v>0.35930000000000001</v>
      </c>
      <c r="M74" s="1354">
        <f t="shared" si="6"/>
        <v>0</v>
      </c>
      <c r="N74" s="1355">
        <f t="shared" si="5"/>
        <v>0.65129999999999999</v>
      </c>
      <c r="O74" s="1580"/>
      <c r="P74" s="1580"/>
      <c r="Q74" s="1229"/>
      <c r="R74" s="1229"/>
      <c r="S74" s="1266"/>
      <c r="T74" s="1229"/>
      <c r="U74" s="1229"/>
      <c r="V74" s="1229"/>
      <c r="W74" s="1229"/>
      <c r="X74" s="1229"/>
      <c r="Y74" s="1229"/>
      <c r="Z74" s="1229"/>
    </row>
    <row r="75" spans="1:26" ht="121.5" customHeight="1">
      <c r="A75" s="2247" t="s">
        <v>3026</v>
      </c>
      <c r="B75" s="2241" t="s">
        <v>3027</v>
      </c>
      <c r="C75" s="2259">
        <v>0.05</v>
      </c>
      <c r="D75" s="2243" t="s">
        <v>3028</v>
      </c>
      <c r="E75" s="2243">
        <v>8</v>
      </c>
      <c r="F75" s="2262" t="s">
        <v>3029</v>
      </c>
      <c r="G75" s="2243" t="s">
        <v>3030</v>
      </c>
      <c r="H75" s="2243" t="s">
        <v>2822</v>
      </c>
      <c r="I75" s="2243" t="s">
        <v>2789</v>
      </c>
      <c r="J75" s="1213" t="s">
        <v>47</v>
      </c>
      <c r="K75" s="1214">
        <v>0.35</v>
      </c>
      <c r="L75" s="1239">
        <v>0.55000000000000004</v>
      </c>
      <c r="M75" s="1214">
        <v>0.1</v>
      </c>
      <c r="N75" s="1228">
        <f t="shared" si="5"/>
        <v>1</v>
      </c>
      <c r="O75" s="2225" t="s">
        <v>3031</v>
      </c>
      <c r="P75" s="2225" t="s">
        <v>3035</v>
      </c>
      <c r="Q75" s="1229"/>
      <c r="R75" s="1229"/>
      <c r="S75" s="1229"/>
      <c r="T75" s="1229"/>
      <c r="U75" s="1229"/>
      <c r="V75" s="1229"/>
      <c r="W75" s="1229"/>
      <c r="X75" s="1229"/>
      <c r="Y75" s="1229"/>
      <c r="Z75" s="1229"/>
    </row>
    <row r="76" spans="1:26" ht="121.5" customHeight="1">
      <c r="A76" s="1539"/>
      <c r="B76" s="1580"/>
      <c r="C76" s="1580"/>
      <c r="D76" s="1580"/>
      <c r="E76" s="1580"/>
      <c r="F76" s="1580"/>
      <c r="G76" s="1580"/>
      <c r="H76" s="1580"/>
      <c r="I76" s="1580"/>
      <c r="J76" s="1213" t="s">
        <v>48</v>
      </c>
      <c r="K76" s="1214">
        <v>0.35</v>
      </c>
      <c r="L76" s="1239">
        <v>0.55000000000000004</v>
      </c>
      <c r="M76" s="1214"/>
      <c r="N76" s="1228">
        <f t="shared" si="5"/>
        <v>0.9</v>
      </c>
      <c r="O76" s="1580"/>
      <c r="P76" s="1580"/>
      <c r="Q76" s="1229"/>
      <c r="R76" s="1229"/>
      <c r="S76" s="1229"/>
      <c r="T76" s="1229"/>
      <c r="U76" s="1229"/>
      <c r="V76" s="1229"/>
      <c r="W76" s="1229"/>
      <c r="X76" s="1229"/>
      <c r="Y76" s="1229"/>
      <c r="Z76" s="1229"/>
    </row>
    <row r="77" spans="1:26" ht="60" customHeight="1">
      <c r="A77" s="1539"/>
      <c r="B77" s="2261" t="s">
        <v>3040</v>
      </c>
      <c r="C77" s="2259">
        <v>7.0000000000000007E-2</v>
      </c>
      <c r="D77" s="2262" t="s">
        <v>3041</v>
      </c>
      <c r="E77" s="2243" t="s">
        <v>3042</v>
      </c>
      <c r="F77" s="2262" t="s">
        <v>3043</v>
      </c>
      <c r="G77" s="2243" t="s">
        <v>3044</v>
      </c>
      <c r="H77" s="2243" t="s">
        <v>2746</v>
      </c>
      <c r="I77" s="2243" t="s">
        <v>2789</v>
      </c>
      <c r="J77" s="1213" t="s">
        <v>47</v>
      </c>
      <c r="K77" s="1214">
        <v>0.3</v>
      </c>
      <c r="L77" s="1214">
        <v>0.5</v>
      </c>
      <c r="M77" s="1214">
        <v>0.2</v>
      </c>
      <c r="N77" s="1228">
        <f t="shared" si="5"/>
        <v>1</v>
      </c>
      <c r="O77" s="2225" t="s">
        <v>3045</v>
      </c>
      <c r="P77" s="2224" t="s">
        <v>3046</v>
      </c>
      <c r="Q77" s="1229"/>
      <c r="R77" s="1266"/>
      <c r="S77" s="1229"/>
      <c r="T77" s="1229"/>
      <c r="U77" s="1229"/>
      <c r="V77" s="1229"/>
      <c r="W77" s="1229"/>
      <c r="X77" s="1229"/>
      <c r="Y77" s="1229"/>
      <c r="Z77" s="1229"/>
    </row>
    <row r="78" spans="1:26" ht="60" customHeight="1">
      <c r="A78" s="1539"/>
      <c r="B78" s="1548"/>
      <c r="C78" s="1580"/>
      <c r="D78" s="1580"/>
      <c r="E78" s="1580"/>
      <c r="F78" s="1580"/>
      <c r="G78" s="1580"/>
      <c r="H78" s="1580"/>
      <c r="I78" s="1580"/>
      <c r="J78" s="1213" t="s">
        <v>48</v>
      </c>
      <c r="K78" s="1214">
        <v>0.3</v>
      </c>
      <c r="L78" s="1239">
        <v>0.5</v>
      </c>
      <c r="M78" s="1214"/>
      <c r="N78" s="1228">
        <f t="shared" si="5"/>
        <v>0.8</v>
      </c>
      <c r="O78" s="1580"/>
      <c r="P78" s="1580"/>
      <c r="Q78" s="1229"/>
      <c r="R78" s="1229"/>
      <c r="S78" s="1229"/>
      <c r="T78" s="1229"/>
      <c r="U78" s="1229"/>
      <c r="V78" s="1229"/>
      <c r="W78" s="1229"/>
      <c r="X78" s="1229"/>
      <c r="Y78" s="1229"/>
      <c r="Z78" s="1229"/>
    </row>
    <row r="79" spans="1:26" ht="39.75" customHeight="1">
      <c r="A79" s="1539"/>
      <c r="B79" s="1548"/>
      <c r="C79" s="2259">
        <v>7.0000000000000007E-2</v>
      </c>
      <c r="D79" s="2243" t="s">
        <v>3050</v>
      </c>
      <c r="E79" s="2243">
        <v>2</v>
      </c>
      <c r="F79" s="2262" t="s">
        <v>3053</v>
      </c>
      <c r="G79" s="2243" t="s">
        <v>3055</v>
      </c>
      <c r="H79" s="2243" t="s">
        <v>3056</v>
      </c>
      <c r="I79" s="2243" t="s">
        <v>2789</v>
      </c>
      <c r="J79" s="1213" t="s">
        <v>47</v>
      </c>
      <c r="K79" s="1214"/>
      <c r="L79" s="1214">
        <v>0.5</v>
      </c>
      <c r="M79" s="1214">
        <v>0.5</v>
      </c>
      <c r="N79" s="1228">
        <f t="shared" si="5"/>
        <v>1</v>
      </c>
      <c r="O79" s="2235" t="s">
        <v>2383</v>
      </c>
      <c r="P79" s="2224" t="s">
        <v>3058</v>
      </c>
      <c r="Q79" s="1229"/>
      <c r="R79" s="1229"/>
      <c r="S79" s="1229"/>
      <c r="T79" s="1229"/>
      <c r="U79" s="1229"/>
      <c r="V79" s="1229"/>
      <c r="W79" s="1229"/>
      <c r="X79" s="1229"/>
      <c r="Y79" s="1229"/>
      <c r="Z79" s="1229"/>
    </row>
    <row r="80" spans="1:26" ht="39.75" customHeight="1">
      <c r="A80" s="1539"/>
      <c r="B80" s="1548"/>
      <c r="C80" s="1580"/>
      <c r="D80" s="1580"/>
      <c r="E80" s="1580"/>
      <c r="F80" s="1580"/>
      <c r="G80" s="1580"/>
      <c r="H80" s="1580"/>
      <c r="I80" s="1580"/>
      <c r="J80" s="1213" t="s">
        <v>48</v>
      </c>
      <c r="K80" s="1214"/>
      <c r="L80" s="1239">
        <v>0.5</v>
      </c>
      <c r="M80" s="1214"/>
      <c r="N80" s="1228">
        <f t="shared" si="5"/>
        <v>0.5</v>
      </c>
      <c r="O80" s="1580"/>
      <c r="P80" s="1580"/>
      <c r="Q80" s="1229"/>
      <c r="R80" s="1229"/>
      <c r="S80" s="1229"/>
      <c r="T80" s="1229"/>
      <c r="U80" s="1229"/>
      <c r="V80" s="1229"/>
      <c r="W80" s="1229"/>
      <c r="X80" s="1229"/>
      <c r="Y80" s="1229"/>
      <c r="Z80" s="1229"/>
    </row>
    <row r="81" spans="1:26" ht="24.75" customHeight="1">
      <c r="A81" s="1539"/>
      <c r="B81" s="1548"/>
      <c r="C81" s="2259">
        <v>0.06</v>
      </c>
      <c r="D81" s="2243" t="s">
        <v>3059</v>
      </c>
      <c r="E81" s="2243">
        <v>2</v>
      </c>
      <c r="F81" s="2244" t="s">
        <v>3060</v>
      </c>
      <c r="G81" s="2243" t="s">
        <v>3061</v>
      </c>
      <c r="H81" s="2243" t="s">
        <v>2960</v>
      </c>
      <c r="I81" s="2243" t="s">
        <v>2853</v>
      </c>
      <c r="J81" s="1213" t="s">
        <v>47</v>
      </c>
      <c r="K81" s="1214"/>
      <c r="L81" s="1214">
        <v>0.6</v>
      </c>
      <c r="M81" s="1214">
        <v>0.4</v>
      </c>
      <c r="N81" s="1228">
        <f t="shared" si="5"/>
        <v>1</v>
      </c>
      <c r="O81" s="2235" t="s">
        <v>2383</v>
      </c>
      <c r="P81" s="2224" t="s">
        <v>3062</v>
      </c>
      <c r="Q81" s="1229"/>
      <c r="R81" s="1229"/>
      <c r="S81" s="1229"/>
      <c r="T81" s="1229"/>
      <c r="U81" s="1229"/>
      <c r="V81" s="1229"/>
      <c r="W81" s="1229"/>
      <c r="X81" s="1229"/>
      <c r="Y81" s="1229"/>
      <c r="Z81" s="1229"/>
    </row>
    <row r="82" spans="1:26" ht="39.75" customHeight="1">
      <c r="A82" s="1539"/>
      <c r="B82" s="1548"/>
      <c r="C82" s="1580"/>
      <c r="D82" s="1580"/>
      <c r="E82" s="1580"/>
      <c r="F82" s="1580"/>
      <c r="G82" s="1580"/>
      <c r="H82" s="1580"/>
      <c r="I82" s="1580"/>
      <c r="J82" s="1213" t="s">
        <v>48</v>
      </c>
      <c r="K82" s="1214"/>
      <c r="L82" s="1239">
        <v>0.6</v>
      </c>
      <c r="M82" s="1214"/>
      <c r="N82" s="1228">
        <f t="shared" si="5"/>
        <v>0.6</v>
      </c>
      <c r="O82" s="1580"/>
      <c r="P82" s="1580"/>
      <c r="Q82" s="1229"/>
      <c r="R82" s="1229"/>
      <c r="S82" s="1229"/>
      <c r="T82" s="1229"/>
      <c r="U82" s="1229"/>
      <c r="V82" s="1229"/>
      <c r="W82" s="1229"/>
      <c r="X82" s="1229"/>
      <c r="Y82" s="1229"/>
      <c r="Z82" s="1229"/>
    </row>
    <row r="83" spans="1:26" ht="72.75" customHeight="1">
      <c r="A83" s="1539"/>
      <c r="B83" s="1548"/>
      <c r="C83" s="2259">
        <v>0.06</v>
      </c>
      <c r="D83" s="2243" t="s">
        <v>3064</v>
      </c>
      <c r="E83" s="2243">
        <v>3</v>
      </c>
      <c r="F83" s="2262" t="s">
        <v>3065</v>
      </c>
      <c r="G83" s="2243" t="s">
        <v>3066</v>
      </c>
      <c r="H83" s="2245" t="s">
        <v>2960</v>
      </c>
      <c r="I83" s="2245" t="s">
        <v>2853</v>
      </c>
      <c r="J83" s="1213" t="s">
        <v>47</v>
      </c>
      <c r="K83" s="1214"/>
      <c r="L83" s="1239">
        <v>1</v>
      </c>
      <c r="M83" s="1214"/>
      <c r="N83" s="1228">
        <f t="shared" si="5"/>
        <v>1</v>
      </c>
      <c r="O83" s="2235" t="s">
        <v>2383</v>
      </c>
      <c r="P83" s="2224" t="s">
        <v>3069</v>
      </c>
      <c r="Q83" s="1229"/>
      <c r="R83" s="1229"/>
      <c r="S83" s="1229"/>
      <c r="T83" s="1229"/>
      <c r="U83" s="1229"/>
      <c r="V83" s="1229"/>
      <c r="W83" s="1229"/>
      <c r="X83" s="1229"/>
      <c r="Y83" s="1229"/>
      <c r="Z83" s="1229"/>
    </row>
    <row r="84" spans="1:26" ht="64.5" customHeight="1">
      <c r="A84" s="1539"/>
      <c r="B84" s="1548"/>
      <c r="C84" s="1580"/>
      <c r="D84" s="1580"/>
      <c r="E84" s="1580"/>
      <c r="F84" s="1580"/>
      <c r="G84" s="1580"/>
      <c r="H84" s="1580"/>
      <c r="I84" s="1580"/>
      <c r="J84" s="1213" t="s">
        <v>48</v>
      </c>
      <c r="K84" s="1214"/>
      <c r="L84" s="1239">
        <v>1</v>
      </c>
      <c r="M84" s="1214"/>
      <c r="N84" s="1228">
        <f t="shared" si="5"/>
        <v>1</v>
      </c>
      <c r="O84" s="1580"/>
      <c r="P84" s="1580"/>
      <c r="Q84" s="1229"/>
      <c r="R84" s="1229"/>
      <c r="S84" s="1229"/>
      <c r="T84" s="1229"/>
      <c r="U84" s="1229"/>
      <c r="V84" s="1229"/>
      <c r="W84" s="1229"/>
      <c r="X84" s="1229"/>
      <c r="Y84" s="1229"/>
      <c r="Z84" s="1229"/>
    </row>
    <row r="85" spans="1:26" ht="39.75" customHeight="1">
      <c r="A85" s="1539"/>
      <c r="B85" s="1548"/>
      <c r="C85" s="2259">
        <v>7.0000000000000007E-2</v>
      </c>
      <c r="D85" s="2262" t="s">
        <v>3072</v>
      </c>
      <c r="E85" s="2243" t="s">
        <v>3074</v>
      </c>
      <c r="F85" s="2244" t="s">
        <v>3075</v>
      </c>
      <c r="G85" s="2243" t="s">
        <v>3077</v>
      </c>
      <c r="H85" s="2245">
        <v>43132</v>
      </c>
      <c r="I85" s="2245">
        <v>43281</v>
      </c>
      <c r="J85" s="1213" t="s">
        <v>47</v>
      </c>
      <c r="K85" s="1214">
        <v>0.33</v>
      </c>
      <c r="L85" s="1214">
        <v>0.34</v>
      </c>
      <c r="M85" s="1214">
        <v>0.33</v>
      </c>
      <c r="N85" s="1228">
        <f t="shared" si="5"/>
        <v>1</v>
      </c>
      <c r="O85" s="2225" t="s">
        <v>3078</v>
      </c>
      <c r="P85" s="2224" t="s">
        <v>3079</v>
      </c>
      <c r="Q85" s="1229"/>
      <c r="R85" s="1229"/>
      <c r="S85" s="1229"/>
      <c r="T85" s="1229"/>
      <c r="U85" s="1229"/>
      <c r="V85" s="1229"/>
      <c r="W85" s="1229"/>
      <c r="X85" s="1229"/>
      <c r="Y85" s="1229"/>
      <c r="Z85" s="1229"/>
    </row>
    <row r="86" spans="1:26" ht="39.75" customHeight="1">
      <c r="A86" s="1539"/>
      <c r="B86" s="1548"/>
      <c r="C86" s="1580"/>
      <c r="D86" s="1580"/>
      <c r="E86" s="1580"/>
      <c r="F86" s="1580"/>
      <c r="G86" s="1580"/>
      <c r="H86" s="1580"/>
      <c r="I86" s="1580"/>
      <c r="J86" s="1213" t="s">
        <v>48</v>
      </c>
      <c r="K86" s="1371">
        <v>0.33</v>
      </c>
      <c r="L86" s="1239">
        <v>0.34</v>
      </c>
      <c r="M86" s="1214"/>
      <c r="N86" s="1228">
        <f t="shared" si="5"/>
        <v>0.67</v>
      </c>
      <c r="O86" s="1580"/>
      <c r="P86" s="1580"/>
      <c r="Q86" s="1229"/>
      <c r="R86" s="1229"/>
      <c r="S86" s="1229"/>
      <c r="T86" s="1229"/>
      <c r="U86" s="1229"/>
      <c r="V86" s="1229"/>
      <c r="W86" s="1229"/>
      <c r="X86" s="1229"/>
      <c r="Y86" s="1229"/>
      <c r="Z86" s="1229"/>
    </row>
    <row r="87" spans="1:26" ht="46.5" customHeight="1">
      <c r="A87" s="1539"/>
      <c r="B87" s="1548"/>
      <c r="C87" s="2259">
        <v>7.0000000000000007E-2</v>
      </c>
      <c r="D87" s="2262" t="s">
        <v>3080</v>
      </c>
      <c r="E87" s="2243" t="s">
        <v>3081</v>
      </c>
      <c r="F87" s="2262" t="s">
        <v>3082</v>
      </c>
      <c r="G87" s="2243" t="s">
        <v>3083</v>
      </c>
      <c r="H87" s="2245">
        <v>43132</v>
      </c>
      <c r="I87" s="2245">
        <v>43281</v>
      </c>
      <c r="J87" s="1213" t="s">
        <v>47</v>
      </c>
      <c r="K87" s="1214">
        <v>0.33</v>
      </c>
      <c r="L87" s="1214">
        <v>0.34</v>
      </c>
      <c r="M87" s="1214">
        <v>0.33</v>
      </c>
      <c r="N87" s="1228">
        <f t="shared" si="5"/>
        <v>1</v>
      </c>
      <c r="O87" s="2225" t="s">
        <v>3084</v>
      </c>
      <c r="P87" s="2224" t="s">
        <v>3085</v>
      </c>
      <c r="Q87" s="1229"/>
      <c r="R87" s="1229"/>
      <c r="S87" s="1229"/>
      <c r="T87" s="1229"/>
      <c r="U87" s="1229"/>
      <c r="V87" s="1229"/>
      <c r="W87" s="1229"/>
      <c r="X87" s="1229"/>
      <c r="Y87" s="1229"/>
      <c r="Z87" s="1229"/>
    </row>
    <row r="88" spans="1:26" ht="39.75" customHeight="1">
      <c r="A88" s="1539"/>
      <c r="B88" s="1548"/>
      <c r="C88" s="1580"/>
      <c r="D88" s="1580"/>
      <c r="E88" s="1580"/>
      <c r="F88" s="1580"/>
      <c r="G88" s="1580"/>
      <c r="H88" s="1580"/>
      <c r="I88" s="1580"/>
      <c r="J88" s="1213" t="s">
        <v>48</v>
      </c>
      <c r="K88" s="1214">
        <v>0.33</v>
      </c>
      <c r="L88" s="1239">
        <v>0.34</v>
      </c>
      <c r="M88" s="1214"/>
      <c r="N88" s="1228">
        <f t="shared" si="5"/>
        <v>0.67</v>
      </c>
      <c r="O88" s="1580"/>
      <c r="P88" s="1580"/>
      <c r="Q88" s="1229"/>
      <c r="R88" s="1229"/>
      <c r="S88" s="1229"/>
      <c r="T88" s="1229"/>
      <c r="U88" s="1229"/>
      <c r="V88" s="1229"/>
      <c r="W88" s="1229"/>
      <c r="X88" s="1229"/>
      <c r="Y88" s="1229"/>
      <c r="Z88" s="1229"/>
    </row>
    <row r="89" spans="1:26" ht="39.75" customHeight="1">
      <c r="A89" s="1539"/>
      <c r="B89" s="1548"/>
      <c r="C89" s="2259">
        <v>0.06</v>
      </c>
      <c r="D89" s="2262" t="s">
        <v>3089</v>
      </c>
      <c r="E89" s="2243" t="s">
        <v>209</v>
      </c>
      <c r="F89" s="2243" t="s">
        <v>3091</v>
      </c>
      <c r="G89" s="2243" t="s">
        <v>3092</v>
      </c>
      <c r="H89" s="2245">
        <v>43125</v>
      </c>
      <c r="I89" s="2245">
        <v>43464</v>
      </c>
      <c r="J89" s="1213" t="s">
        <v>47</v>
      </c>
      <c r="K89" s="1214">
        <v>0.2</v>
      </c>
      <c r="L89" s="1214">
        <v>0.3</v>
      </c>
      <c r="M89" s="1214">
        <v>0.5</v>
      </c>
      <c r="N89" s="1228">
        <f t="shared" si="5"/>
        <v>1</v>
      </c>
      <c r="O89" s="2225" t="s">
        <v>3093</v>
      </c>
      <c r="P89" s="2224" t="s">
        <v>3094</v>
      </c>
      <c r="Q89" s="1229"/>
      <c r="R89" s="1229"/>
      <c r="S89" s="1229"/>
      <c r="T89" s="1229"/>
      <c r="U89" s="1229"/>
      <c r="V89" s="1229"/>
      <c r="W89" s="1229"/>
      <c r="X89" s="1229"/>
      <c r="Y89" s="1229"/>
      <c r="Z89" s="1229"/>
    </row>
    <row r="90" spans="1:26" ht="39.75" customHeight="1">
      <c r="A90" s="1539"/>
      <c r="B90" s="1548"/>
      <c r="C90" s="1580"/>
      <c r="D90" s="1580"/>
      <c r="E90" s="1580"/>
      <c r="F90" s="1580"/>
      <c r="G90" s="1580"/>
      <c r="H90" s="1580"/>
      <c r="I90" s="1580"/>
      <c r="J90" s="1213" t="s">
        <v>48</v>
      </c>
      <c r="K90" s="1214">
        <v>0.2</v>
      </c>
      <c r="L90" s="1239">
        <v>0.42499999999999999</v>
      </c>
      <c r="M90" s="1214"/>
      <c r="N90" s="1228">
        <f t="shared" si="5"/>
        <v>0.625</v>
      </c>
      <c r="O90" s="1580"/>
      <c r="P90" s="1580"/>
      <c r="Q90" s="1229"/>
      <c r="R90" s="1229"/>
      <c r="S90" s="1229"/>
      <c r="T90" s="1229"/>
      <c r="U90" s="1229"/>
      <c r="V90" s="1229"/>
      <c r="W90" s="1229"/>
      <c r="X90" s="1229"/>
      <c r="Y90" s="1229"/>
      <c r="Z90" s="1229"/>
    </row>
    <row r="91" spans="1:26" ht="39.75" customHeight="1">
      <c r="A91" s="1539"/>
      <c r="B91" s="1548"/>
      <c r="C91" s="2259">
        <v>0.06</v>
      </c>
      <c r="D91" s="2262" t="s">
        <v>3095</v>
      </c>
      <c r="E91" s="2243" t="s">
        <v>3096</v>
      </c>
      <c r="F91" s="2262" t="s">
        <v>3097</v>
      </c>
      <c r="G91" s="2243" t="s">
        <v>1578</v>
      </c>
      <c r="H91" s="2245">
        <v>43102</v>
      </c>
      <c r="I91" s="2245">
        <v>43464</v>
      </c>
      <c r="J91" s="1213" t="s">
        <v>47</v>
      </c>
      <c r="K91" s="1214">
        <v>0.33</v>
      </c>
      <c r="L91" s="1214">
        <v>0.34</v>
      </c>
      <c r="M91" s="1214">
        <v>0.33</v>
      </c>
      <c r="N91" s="1228">
        <f t="shared" si="5"/>
        <v>1</v>
      </c>
      <c r="O91" s="2225" t="s">
        <v>3098</v>
      </c>
      <c r="P91" s="2224" t="s">
        <v>3098</v>
      </c>
      <c r="Q91" s="1229"/>
      <c r="R91" s="1229"/>
      <c r="S91" s="1229"/>
      <c r="T91" s="1229"/>
      <c r="U91" s="1229"/>
      <c r="V91" s="1229"/>
      <c r="W91" s="1229"/>
      <c r="X91" s="1229"/>
      <c r="Y91" s="1229"/>
      <c r="Z91" s="1229"/>
    </row>
    <row r="92" spans="1:26" ht="39.75" customHeight="1">
      <c r="A92" s="1539"/>
      <c r="B92" s="1548"/>
      <c r="C92" s="1580"/>
      <c r="D92" s="1580"/>
      <c r="E92" s="1580"/>
      <c r="F92" s="1580"/>
      <c r="G92" s="1580"/>
      <c r="H92" s="1580"/>
      <c r="I92" s="1580"/>
      <c r="J92" s="1213" t="s">
        <v>48</v>
      </c>
      <c r="K92" s="1214">
        <v>0.33</v>
      </c>
      <c r="L92" s="1239">
        <v>0.34</v>
      </c>
      <c r="M92" s="1214"/>
      <c r="N92" s="1228">
        <f t="shared" si="5"/>
        <v>0.67</v>
      </c>
      <c r="O92" s="1580"/>
      <c r="P92" s="1580"/>
      <c r="Q92" s="1229"/>
      <c r="R92" s="1229"/>
      <c r="S92" s="1229"/>
      <c r="T92" s="1229"/>
      <c r="U92" s="1229"/>
      <c r="V92" s="1229"/>
      <c r="W92" s="1229"/>
      <c r="X92" s="1229"/>
      <c r="Y92" s="1229"/>
      <c r="Z92" s="1229"/>
    </row>
    <row r="93" spans="1:26" ht="53.25" customHeight="1">
      <c r="A93" s="1539"/>
      <c r="B93" s="1548"/>
      <c r="C93" s="2259">
        <v>7.0000000000000007E-2</v>
      </c>
      <c r="D93" s="2243" t="s">
        <v>3104</v>
      </c>
      <c r="E93" s="2243" t="s">
        <v>3106</v>
      </c>
      <c r="F93" s="2262" t="s">
        <v>3107</v>
      </c>
      <c r="G93" s="2243" t="s">
        <v>2959</v>
      </c>
      <c r="H93" s="2243" t="s">
        <v>2960</v>
      </c>
      <c r="I93" s="2243" t="s">
        <v>2789</v>
      </c>
      <c r="J93" s="1213" t="s">
        <v>47</v>
      </c>
      <c r="K93" s="1214">
        <v>0.3</v>
      </c>
      <c r="L93" s="1269">
        <v>0.4</v>
      </c>
      <c r="M93" s="1214">
        <v>0.3</v>
      </c>
      <c r="N93" s="1228">
        <f t="shared" si="5"/>
        <v>1</v>
      </c>
      <c r="O93" s="2225" t="s">
        <v>3108</v>
      </c>
      <c r="P93" s="2223" t="s">
        <v>3109</v>
      </c>
      <c r="Q93" s="1229"/>
      <c r="R93" s="1229"/>
      <c r="S93" s="1229"/>
      <c r="T93" s="1229"/>
      <c r="U93" s="1229"/>
      <c r="V93" s="1229"/>
      <c r="W93" s="1229"/>
      <c r="X93" s="1229"/>
      <c r="Y93" s="1229"/>
      <c r="Z93" s="1229"/>
    </row>
    <row r="94" spans="1:26" ht="57.75" customHeight="1">
      <c r="A94" s="1539"/>
      <c r="B94" s="1548"/>
      <c r="C94" s="1580"/>
      <c r="D94" s="1580"/>
      <c r="E94" s="1580"/>
      <c r="F94" s="1580"/>
      <c r="G94" s="1580"/>
      <c r="H94" s="1580"/>
      <c r="I94" s="1580"/>
      <c r="J94" s="1213" t="s">
        <v>48</v>
      </c>
      <c r="K94" s="1371">
        <v>0</v>
      </c>
      <c r="L94" s="1239">
        <v>0.4</v>
      </c>
      <c r="M94" s="1214"/>
      <c r="N94" s="1228">
        <f t="shared" si="5"/>
        <v>0.4</v>
      </c>
      <c r="O94" s="1580"/>
      <c r="P94" s="1580"/>
      <c r="Q94" s="1229"/>
      <c r="R94" s="1229"/>
      <c r="S94" s="1229"/>
      <c r="T94" s="1229"/>
      <c r="U94" s="1229"/>
      <c r="V94" s="1229"/>
      <c r="W94" s="1229"/>
      <c r="X94" s="1229"/>
      <c r="Y94" s="1229"/>
      <c r="Z94" s="1229"/>
    </row>
    <row r="95" spans="1:26" ht="52.5" customHeight="1">
      <c r="A95" s="1539"/>
      <c r="B95" s="1548"/>
      <c r="C95" s="2259">
        <v>7.0000000000000007E-2</v>
      </c>
      <c r="D95" s="2243" t="s">
        <v>3115</v>
      </c>
      <c r="E95" s="2243" t="s">
        <v>3116</v>
      </c>
      <c r="F95" s="2262" t="s">
        <v>3117</v>
      </c>
      <c r="G95" s="2243" t="s">
        <v>3118</v>
      </c>
      <c r="H95" s="2243" t="s">
        <v>2747</v>
      </c>
      <c r="I95" s="2243" t="s">
        <v>2789</v>
      </c>
      <c r="J95" s="1213" t="s">
        <v>47</v>
      </c>
      <c r="K95" s="1214">
        <v>0.35</v>
      </c>
      <c r="L95" s="1382">
        <v>0.35</v>
      </c>
      <c r="M95" s="1214">
        <v>0.3</v>
      </c>
      <c r="N95" s="1228">
        <f t="shared" si="5"/>
        <v>1</v>
      </c>
      <c r="O95" s="2225" t="s">
        <v>3120</v>
      </c>
      <c r="P95" s="2224" t="s">
        <v>3121</v>
      </c>
      <c r="Q95" s="1229"/>
      <c r="R95" s="1229"/>
      <c r="S95" s="1229"/>
      <c r="T95" s="1229"/>
      <c r="U95" s="1229"/>
      <c r="V95" s="1229"/>
      <c r="W95" s="1229"/>
      <c r="X95" s="1229"/>
      <c r="Y95" s="1229"/>
      <c r="Z95" s="1229"/>
    </row>
    <row r="96" spans="1:26" ht="52.5" customHeight="1">
      <c r="A96" s="1539"/>
      <c r="B96" s="1548"/>
      <c r="C96" s="1580"/>
      <c r="D96" s="1580"/>
      <c r="E96" s="1580"/>
      <c r="F96" s="1580"/>
      <c r="G96" s="1580"/>
      <c r="H96" s="1580"/>
      <c r="I96" s="1580"/>
      <c r="J96" s="1213" t="s">
        <v>48</v>
      </c>
      <c r="K96" s="1214">
        <v>0.35</v>
      </c>
      <c r="L96" s="1239">
        <v>0.35</v>
      </c>
      <c r="M96" s="1214"/>
      <c r="N96" s="1228">
        <f t="shared" si="5"/>
        <v>0.7</v>
      </c>
      <c r="O96" s="1580"/>
      <c r="P96" s="1580"/>
      <c r="Q96" s="1229"/>
      <c r="R96" s="1229"/>
      <c r="S96" s="1229"/>
      <c r="T96" s="1229"/>
      <c r="U96" s="1229"/>
      <c r="V96" s="1229"/>
      <c r="W96" s="1229"/>
      <c r="X96" s="1229"/>
      <c r="Y96" s="1229"/>
      <c r="Z96" s="1229"/>
    </row>
    <row r="97" spans="1:26" ht="72.75" customHeight="1">
      <c r="A97" s="1539"/>
      <c r="B97" s="1548"/>
      <c r="C97" s="2259">
        <v>0.04</v>
      </c>
      <c r="D97" s="2243" t="s">
        <v>3122</v>
      </c>
      <c r="E97" s="2243" t="s">
        <v>3123</v>
      </c>
      <c r="F97" s="2262" t="s">
        <v>3124</v>
      </c>
      <c r="G97" s="2243" t="s">
        <v>3118</v>
      </c>
      <c r="H97" s="2243" t="s">
        <v>2960</v>
      </c>
      <c r="I97" s="2243" t="s">
        <v>2853</v>
      </c>
      <c r="J97" s="1213" t="s">
        <v>47</v>
      </c>
      <c r="K97" s="1214"/>
      <c r="L97" s="1269">
        <v>1</v>
      </c>
      <c r="M97" s="1214"/>
      <c r="N97" s="1228">
        <f t="shared" si="5"/>
        <v>1</v>
      </c>
      <c r="O97" s="2228" t="s">
        <v>3125</v>
      </c>
      <c r="P97" s="2224" t="s">
        <v>3126</v>
      </c>
      <c r="Q97" s="1229"/>
      <c r="R97" s="1229"/>
      <c r="S97" s="1229"/>
      <c r="T97" s="1229"/>
      <c r="U97" s="1229"/>
      <c r="V97" s="1229"/>
      <c r="W97" s="1229"/>
      <c r="X97" s="1229"/>
      <c r="Y97" s="1229"/>
      <c r="Z97" s="1229"/>
    </row>
    <row r="98" spans="1:26" ht="70.5" customHeight="1">
      <c r="A98" s="1539"/>
      <c r="B98" s="1580"/>
      <c r="C98" s="1580"/>
      <c r="D98" s="1580"/>
      <c r="E98" s="1580"/>
      <c r="F98" s="1580"/>
      <c r="G98" s="1580"/>
      <c r="H98" s="1580"/>
      <c r="I98" s="1580"/>
      <c r="J98" s="1213" t="s">
        <v>48</v>
      </c>
      <c r="K98" s="1214"/>
      <c r="L98" s="1239">
        <v>1</v>
      </c>
      <c r="M98" s="1214"/>
      <c r="N98" s="1228">
        <f t="shared" si="5"/>
        <v>1</v>
      </c>
      <c r="O98" s="1580"/>
      <c r="P98" s="1580"/>
      <c r="Q98" s="1229"/>
      <c r="R98" s="1229"/>
      <c r="S98" s="1229"/>
      <c r="T98" s="1229"/>
      <c r="U98" s="1229"/>
      <c r="V98" s="1229"/>
      <c r="W98" s="1229"/>
      <c r="X98" s="1229"/>
      <c r="Y98" s="1229"/>
      <c r="Z98" s="1229"/>
    </row>
    <row r="99" spans="1:26" ht="39.75" customHeight="1">
      <c r="A99" s="1539"/>
      <c r="B99" s="2241" t="s">
        <v>3127</v>
      </c>
      <c r="C99" s="2259">
        <v>0.05</v>
      </c>
      <c r="D99" s="2243" t="s">
        <v>3128</v>
      </c>
      <c r="E99" s="2243" t="s">
        <v>3129</v>
      </c>
      <c r="F99" s="2262" t="s">
        <v>3130</v>
      </c>
      <c r="G99" s="2243" t="s">
        <v>3132</v>
      </c>
      <c r="H99" s="2243" t="s">
        <v>2912</v>
      </c>
      <c r="I99" s="2243" t="s">
        <v>2815</v>
      </c>
      <c r="J99" s="1213" t="s">
        <v>47</v>
      </c>
      <c r="K99" s="1214">
        <v>0.33</v>
      </c>
      <c r="L99" s="1239">
        <v>0.34</v>
      </c>
      <c r="M99" s="1214">
        <v>0.33</v>
      </c>
      <c r="N99" s="1228">
        <f t="shared" si="5"/>
        <v>1</v>
      </c>
      <c r="O99" s="2225" t="s">
        <v>3134</v>
      </c>
      <c r="P99" s="2227" t="s">
        <v>3135</v>
      </c>
      <c r="Q99" s="1229"/>
      <c r="R99" s="1229"/>
      <c r="S99" s="1229"/>
      <c r="T99" s="1229"/>
      <c r="U99" s="1229"/>
      <c r="V99" s="1229"/>
      <c r="W99" s="1229"/>
      <c r="X99" s="1229"/>
      <c r="Y99" s="1229"/>
      <c r="Z99" s="1229"/>
    </row>
    <row r="100" spans="1:26" ht="55.5" customHeight="1">
      <c r="A100" s="1539"/>
      <c r="B100" s="1548"/>
      <c r="C100" s="1580"/>
      <c r="D100" s="1580"/>
      <c r="E100" s="1580"/>
      <c r="F100" s="1580"/>
      <c r="G100" s="1580"/>
      <c r="H100" s="1580"/>
      <c r="I100" s="1580"/>
      <c r="J100" s="1213" t="s">
        <v>48</v>
      </c>
      <c r="K100" s="1214">
        <v>0.33</v>
      </c>
      <c r="L100" s="1239">
        <v>0.34</v>
      </c>
      <c r="M100" s="1214"/>
      <c r="N100" s="1228">
        <f t="shared" si="5"/>
        <v>0.67</v>
      </c>
      <c r="O100" s="1580"/>
      <c r="P100" s="1580"/>
      <c r="Q100" s="1229"/>
      <c r="R100" s="1229"/>
      <c r="S100" s="1229"/>
      <c r="T100" s="1229"/>
      <c r="U100" s="1229"/>
      <c r="V100" s="1229"/>
      <c r="W100" s="1229"/>
      <c r="X100" s="1229"/>
      <c r="Y100" s="1229"/>
      <c r="Z100" s="1229"/>
    </row>
    <row r="101" spans="1:26" ht="55.5" customHeight="1">
      <c r="A101" s="1539"/>
      <c r="B101" s="1548"/>
      <c r="C101" s="2259">
        <v>0.05</v>
      </c>
      <c r="D101" s="2243" t="s">
        <v>3138</v>
      </c>
      <c r="E101" s="2243" t="s">
        <v>3129</v>
      </c>
      <c r="F101" s="2262" t="s">
        <v>3139</v>
      </c>
      <c r="G101" s="2243" t="s">
        <v>3132</v>
      </c>
      <c r="H101" s="2243" t="s">
        <v>2912</v>
      </c>
      <c r="I101" s="2243" t="s">
        <v>2815</v>
      </c>
      <c r="J101" s="1213" t="s">
        <v>47</v>
      </c>
      <c r="K101" s="1214">
        <v>0.33</v>
      </c>
      <c r="L101" s="1214">
        <v>0.34</v>
      </c>
      <c r="M101" s="1214">
        <v>0.33</v>
      </c>
      <c r="N101" s="1228">
        <f t="shared" si="5"/>
        <v>1</v>
      </c>
      <c r="O101" s="2225" t="s">
        <v>3142</v>
      </c>
      <c r="P101" s="2227" t="s">
        <v>3143</v>
      </c>
      <c r="Q101" s="1229"/>
      <c r="R101" s="1229"/>
      <c r="S101" s="1229"/>
      <c r="T101" s="1229"/>
      <c r="U101" s="1229"/>
      <c r="V101" s="1229"/>
      <c r="W101" s="1229"/>
      <c r="X101" s="1229"/>
      <c r="Y101" s="1229"/>
      <c r="Z101" s="1229"/>
    </row>
    <row r="102" spans="1:26" ht="39.75" customHeight="1">
      <c r="A102" s="1539"/>
      <c r="B102" s="1548"/>
      <c r="C102" s="1580"/>
      <c r="D102" s="1580"/>
      <c r="E102" s="1580"/>
      <c r="F102" s="1580"/>
      <c r="G102" s="1580"/>
      <c r="H102" s="1580"/>
      <c r="I102" s="1580"/>
      <c r="J102" s="1213" t="s">
        <v>48</v>
      </c>
      <c r="K102" s="1214">
        <v>0.33</v>
      </c>
      <c r="L102" s="1239">
        <v>0.34</v>
      </c>
      <c r="M102" s="1214"/>
      <c r="N102" s="1228">
        <f t="shared" si="5"/>
        <v>0.67</v>
      </c>
      <c r="O102" s="1580"/>
      <c r="P102" s="1580"/>
      <c r="Q102" s="1229"/>
      <c r="R102" s="1229"/>
      <c r="S102" s="1229"/>
      <c r="T102" s="1229"/>
      <c r="U102" s="1229"/>
      <c r="V102" s="1229"/>
      <c r="W102" s="1229"/>
      <c r="X102" s="1229"/>
      <c r="Y102" s="1229"/>
      <c r="Z102" s="1229"/>
    </row>
    <row r="103" spans="1:26" ht="57.75" customHeight="1">
      <c r="A103" s="1539"/>
      <c r="B103" s="1548"/>
      <c r="C103" s="2259">
        <v>0.05</v>
      </c>
      <c r="D103" s="2262" t="s">
        <v>3145</v>
      </c>
      <c r="E103" s="2243" t="s">
        <v>3146</v>
      </c>
      <c r="F103" s="2244" t="s">
        <v>3147</v>
      </c>
      <c r="G103" s="2243" t="s">
        <v>3148</v>
      </c>
      <c r="H103" s="2245" t="s">
        <v>2747</v>
      </c>
      <c r="I103" s="2245" t="s">
        <v>2815</v>
      </c>
      <c r="J103" s="1213" t="s">
        <v>47</v>
      </c>
      <c r="K103" s="1214">
        <v>0.33</v>
      </c>
      <c r="L103" s="1214">
        <v>0.34</v>
      </c>
      <c r="M103" s="1214">
        <v>0.33</v>
      </c>
      <c r="N103" s="1228">
        <f t="shared" si="5"/>
        <v>1</v>
      </c>
      <c r="O103" s="2225" t="s">
        <v>3149</v>
      </c>
      <c r="P103" s="2224" t="s">
        <v>3151</v>
      </c>
      <c r="Q103" s="1229"/>
      <c r="R103" s="1229"/>
      <c r="S103" s="1229"/>
      <c r="T103" s="1229"/>
      <c r="U103" s="1229"/>
      <c r="V103" s="1229"/>
      <c r="W103" s="1229"/>
      <c r="X103" s="1229"/>
      <c r="Y103" s="1229"/>
      <c r="Z103" s="1229"/>
    </row>
    <row r="104" spans="1:26" ht="57.75" customHeight="1">
      <c r="A104" s="1539"/>
      <c r="B104" s="1580"/>
      <c r="C104" s="1580"/>
      <c r="D104" s="1580"/>
      <c r="E104" s="1580"/>
      <c r="F104" s="1580"/>
      <c r="G104" s="1580"/>
      <c r="H104" s="1580"/>
      <c r="I104" s="1580"/>
      <c r="J104" s="1213" t="s">
        <v>48</v>
      </c>
      <c r="K104" s="1214">
        <v>0.33</v>
      </c>
      <c r="L104" s="1239">
        <v>0.34</v>
      </c>
      <c r="M104" s="1214"/>
      <c r="N104" s="1228">
        <f t="shared" si="5"/>
        <v>0.67</v>
      </c>
      <c r="O104" s="1580"/>
      <c r="P104" s="1580"/>
      <c r="Q104" s="1229"/>
      <c r="R104" s="1229"/>
      <c r="S104" s="1229"/>
      <c r="T104" s="1229"/>
      <c r="U104" s="1229"/>
      <c r="V104" s="1229"/>
      <c r="W104" s="1229"/>
      <c r="X104" s="1229"/>
      <c r="Y104" s="1229"/>
      <c r="Z104" s="1229"/>
    </row>
    <row r="105" spans="1:26" ht="28.5" customHeight="1">
      <c r="A105" s="1539"/>
      <c r="B105" s="2241" t="s">
        <v>3154</v>
      </c>
      <c r="C105" s="2259">
        <v>0.05</v>
      </c>
      <c r="D105" s="2262" t="s">
        <v>3155</v>
      </c>
      <c r="E105" s="2243" t="s">
        <v>3156</v>
      </c>
      <c r="F105" s="2243" t="s">
        <v>1832</v>
      </c>
      <c r="G105" s="2243" t="s">
        <v>3157</v>
      </c>
      <c r="H105" s="2245">
        <v>43132</v>
      </c>
      <c r="I105" s="2245">
        <v>43464</v>
      </c>
      <c r="J105" s="1213" t="s">
        <v>47</v>
      </c>
      <c r="K105" s="1214">
        <v>0.33</v>
      </c>
      <c r="L105" s="1214">
        <v>0.34</v>
      </c>
      <c r="M105" s="1214">
        <v>0.33</v>
      </c>
      <c r="N105" s="1228">
        <f t="shared" si="5"/>
        <v>1</v>
      </c>
      <c r="O105" s="2225" t="s">
        <v>3158</v>
      </c>
      <c r="P105" s="2227" t="s">
        <v>3159</v>
      </c>
      <c r="Q105" s="1229"/>
      <c r="R105" s="1229"/>
      <c r="S105" s="1229"/>
      <c r="T105" s="1229"/>
      <c r="U105" s="1229"/>
      <c r="V105" s="1229"/>
      <c r="W105" s="1229"/>
      <c r="X105" s="1229"/>
      <c r="Y105" s="1229"/>
      <c r="Z105" s="1229"/>
    </row>
    <row r="106" spans="1:26" ht="28.5" customHeight="1">
      <c r="A106" s="1539"/>
      <c r="B106" s="1580"/>
      <c r="C106" s="1580"/>
      <c r="D106" s="1580"/>
      <c r="E106" s="1580"/>
      <c r="F106" s="1580"/>
      <c r="G106" s="1580"/>
      <c r="H106" s="1580"/>
      <c r="I106" s="1580"/>
      <c r="J106" s="1213" t="s">
        <v>48</v>
      </c>
      <c r="K106" s="1214">
        <v>0.33</v>
      </c>
      <c r="L106" s="1239">
        <v>0.34</v>
      </c>
      <c r="M106" s="1214"/>
      <c r="N106" s="1228">
        <f t="shared" si="5"/>
        <v>0.67</v>
      </c>
      <c r="O106" s="1580"/>
      <c r="P106" s="1580"/>
      <c r="Q106" s="1229"/>
      <c r="R106" s="1229"/>
      <c r="S106" s="1229"/>
      <c r="T106" s="1229"/>
      <c r="U106" s="1229"/>
      <c r="V106" s="1229"/>
      <c r="W106" s="1229"/>
      <c r="X106" s="1229"/>
      <c r="Y106" s="1229"/>
      <c r="Z106" s="1229"/>
    </row>
    <row r="107" spans="1:26" ht="94.5" customHeight="1">
      <c r="A107" s="1539"/>
      <c r="B107" s="2261" t="s">
        <v>3160</v>
      </c>
      <c r="C107" s="2259">
        <v>0.05</v>
      </c>
      <c r="D107" s="2262" t="s">
        <v>3161</v>
      </c>
      <c r="E107" s="2243" t="s">
        <v>3162</v>
      </c>
      <c r="F107" s="2262" t="s">
        <v>3163</v>
      </c>
      <c r="G107" s="2243" t="s">
        <v>3164</v>
      </c>
      <c r="H107" s="2243" t="s">
        <v>2747</v>
      </c>
      <c r="I107" s="2243" t="s">
        <v>2789</v>
      </c>
      <c r="J107" s="1213" t="s">
        <v>47</v>
      </c>
      <c r="K107" s="1214">
        <v>0.3</v>
      </c>
      <c r="L107" s="1239">
        <v>0.4</v>
      </c>
      <c r="M107" s="1214">
        <v>0.3</v>
      </c>
      <c r="N107" s="1228">
        <f t="shared" si="5"/>
        <v>1</v>
      </c>
      <c r="O107" s="2239" t="s">
        <v>3165</v>
      </c>
      <c r="P107" s="2237" t="s">
        <v>3166</v>
      </c>
      <c r="Q107" s="1229"/>
      <c r="R107" s="1229"/>
      <c r="S107" s="1229"/>
      <c r="T107" s="1229"/>
      <c r="U107" s="1229"/>
      <c r="V107" s="1229"/>
      <c r="W107" s="1229"/>
      <c r="X107" s="1229"/>
      <c r="Y107" s="1229"/>
      <c r="Z107" s="1229"/>
    </row>
    <row r="108" spans="1:26" ht="84" customHeight="1">
      <c r="A108" s="1682"/>
      <c r="B108" s="1580"/>
      <c r="C108" s="1580"/>
      <c r="D108" s="1580"/>
      <c r="E108" s="1580"/>
      <c r="F108" s="1580"/>
      <c r="G108" s="1580"/>
      <c r="H108" s="1580"/>
      <c r="I108" s="1580"/>
      <c r="J108" s="1213" t="s">
        <v>48</v>
      </c>
      <c r="K108" s="1214">
        <v>0.3</v>
      </c>
      <c r="L108" s="1239">
        <v>0.4</v>
      </c>
      <c r="M108" s="1214"/>
      <c r="N108" s="1228">
        <f t="shared" si="5"/>
        <v>0.7</v>
      </c>
      <c r="O108" s="1580"/>
      <c r="P108" s="1580"/>
      <c r="Q108" s="1229"/>
      <c r="R108" s="1229"/>
      <c r="S108" s="1229"/>
      <c r="T108" s="1229"/>
      <c r="U108" s="1229"/>
      <c r="V108" s="1229"/>
      <c r="W108" s="1229"/>
      <c r="X108" s="1229"/>
      <c r="Y108" s="1229"/>
      <c r="Z108" s="1229"/>
    </row>
    <row r="109" spans="1:26" ht="22.5" customHeight="1">
      <c r="A109" s="2250" t="s">
        <v>3169</v>
      </c>
      <c r="B109" s="1547"/>
      <c r="C109" s="1547"/>
      <c r="D109" s="1547"/>
      <c r="E109" s="1547"/>
      <c r="F109" s="1547"/>
      <c r="G109" s="1547"/>
      <c r="H109" s="1547"/>
      <c r="I109" s="1720"/>
      <c r="J109" s="1250"/>
      <c r="K109" s="1346"/>
      <c r="L109" s="1346"/>
      <c r="M109" s="1346"/>
      <c r="N109" s="1348"/>
      <c r="O109" s="1254"/>
      <c r="P109" s="1255"/>
      <c r="Q109" s="1229"/>
      <c r="R109" s="1229"/>
      <c r="S109" s="1229"/>
      <c r="T109" s="1229"/>
      <c r="U109" s="1229"/>
      <c r="V109" s="1229"/>
      <c r="W109" s="1229"/>
      <c r="X109" s="1229"/>
      <c r="Y109" s="1229"/>
      <c r="Z109" s="1229"/>
    </row>
    <row r="110" spans="1:26" ht="22.5" customHeight="1">
      <c r="A110" s="1968"/>
      <c r="B110" s="1579"/>
      <c r="C110" s="1579"/>
      <c r="D110" s="1579"/>
      <c r="E110" s="1579"/>
      <c r="F110" s="1579"/>
      <c r="G110" s="1579"/>
      <c r="H110" s="1579"/>
      <c r="I110" s="1923"/>
      <c r="J110" s="1256"/>
      <c r="K110" s="1257"/>
      <c r="L110" s="1257"/>
      <c r="M110" s="1257"/>
      <c r="N110" s="1264"/>
      <c r="O110" s="1254"/>
      <c r="P110" s="1255"/>
      <c r="Q110" s="1229"/>
      <c r="R110" s="1229"/>
      <c r="S110" s="1229"/>
      <c r="T110" s="1229"/>
      <c r="U110" s="1229"/>
      <c r="V110" s="1229"/>
      <c r="W110" s="1229"/>
      <c r="X110" s="1229"/>
      <c r="Y110" s="1229"/>
      <c r="Z110" s="1229"/>
    </row>
    <row r="111" spans="1:26" ht="22.5" customHeight="1">
      <c r="A111" s="2276" t="s">
        <v>3172</v>
      </c>
      <c r="B111" s="1547"/>
      <c r="C111" s="1547"/>
      <c r="D111" s="1547"/>
      <c r="E111" s="1547"/>
      <c r="F111" s="1547"/>
      <c r="G111" s="1547"/>
      <c r="H111" s="1547"/>
      <c r="I111" s="1720"/>
      <c r="J111" s="1213" t="s">
        <v>47</v>
      </c>
      <c r="K111" s="1413">
        <f t="shared" ref="K111:M111" si="7">+K75*$C$75+K77*$C$77+K79*$C$79+K81*$C81+K83*$C$83+K85*$C$85+K87*$C$87+K89*$C$89+K91*$C$91+K93*$C$93+K95*$C$95+K97*$C$97+K99*$C$99+K101*$C$101+K103*$C$103+K105*$C$105+K107*$C$107</f>
        <v>0.24300000000000005</v>
      </c>
      <c r="L111" s="1413">
        <f t="shared" si="7"/>
        <v>0.46000000000000019</v>
      </c>
      <c r="M111" s="1413">
        <f t="shared" si="7"/>
        <v>0.2970000000000001</v>
      </c>
      <c r="N111" s="1416">
        <f t="shared" ref="N111:N146" si="8">SUM(K111:M111)</f>
        <v>1.0000000000000004</v>
      </c>
      <c r="O111" s="2228"/>
      <c r="P111" s="2226"/>
      <c r="Q111" s="1229"/>
      <c r="R111" s="1266"/>
      <c r="S111" s="1229"/>
      <c r="T111" s="1229"/>
      <c r="U111" s="1229"/>
      <c r="V111" s="1229"/>
      <c r="W111" s="1229"/>
      <c r="X111" s="1229"/>
      <c r="Y111" s="1229"/>
      <c r="Z111" s="1229"/>
    </row>
    <row r="112" spans="1:26" ht="22.5" customHeight="1">
      <c r="A112" s="1968"/>
      <c r="B112" s="1579"/>
      <c r="C112" s="1579"/>
      <c r="D112" s="1579"/>
      <c r="E112" s="1579"/>
      <c r="F112" s="1579"/>
      <c r="G112" s="1579"/>
      <c r="H112" s="1579"/>
      <c r="I112" s="1923"/>
      <c r="J112" s="1213" t="s">
        <v>48</v>
      </c>
      <c r="K112" s="1413">
        <f>+K76*$C$75+K78*$C$77+K80*$C$79+K82*$C81+K84*$C$83+K86*$C$85+K88*$C$87+K90*$C$89+K92*$C$91+K94*$C$93+K96*$C$95+K98*$C$97+K100*$C$99+K102*$C$101+K104*$C$103+K106*$C$105+K108*$C$107</f>
        <v>0.22200000000000003</v>
      </c>
      <c r="L112" s="1413">
        <f t="shared" ref="L112:M112" si="9">+L76*$C$75+L78*$C$77+L80*$C$79+L82*$C82+L84*$C$83+L86*$C$85+L88*$C$87+L90*$C$89+L92*$C$91+L94*$C$93+L96*$C$95+L98*$C$97+L100*$C$99+L102*$C$101+L104*$C$103+L106*$C$105+L108*$C$107</f>
        <v>0.43150000000000011</v>
      </c>
      <c r="M112" s="1413">
        <f t="shared" si="9"/>
        <v>0</v>
      </c>
      <c r="N112" s="1416">
        <f t="shared" si="8"/>
        <v>0.65350000000000019</v>
      </c>
      <c r="O112" s="1580"/>
      <c r="P112" s="1580"/>
      <c r="Q112" s="1229"/>
      <c r="R112" s="1229"/>
      <c r="S112" s="1229"/>
      <c r="T112" s="1229"/>
      <c r="U112" s="1229"/>
      <c r="V112" s="1229"/>
      <c r="W112" s="1229"/>
      <c r="X112" s="1229"/>
      <c r="Y112" s="1229"/>
      <c r="Z112" s="1229"/>
    </row>
    <row r="113" spans="1:26" ht="101.25" customHeight="1">
      <c r="A113" s="2275" t="s">
        <v>3180</v>
      </c>
      <c r="B113" s="2261" t="s">
        <v>3182</v>
      </c>
      <c r="C113" s="2259">
        <v>0.06</v>
      </c>
      <c r="D113" s="2262" t="s">
        <v>3183</v>
      </c>
      <c r="E113" s="2243" t="s">
        <v>3184</v>
      </c>
      <c r="F113" s="2243" t="s">
        <v>3185</v>
      </c>
      <c r="G113" s="2243" t="s">
        <v>3184</v>
      </c>
      <c r="H113" s="2243" t="s">
        <v>2746</v>
      </c>
      <c r="I113" s="2243" t="s">
        <v>2747</v>
      </c>
      <c r="J113" s="1213" t="s">
        <v>47</v>
      </c>
      <c r="K113" s="1214">
        <v>1</v>
      </c>
      <c r="L113" s="1214"/>
      <c r="M113" s="1214"/>
      <c r="N113" s="1228">
        <f t="shared" si="8"/>
        <v>1</v>
      </c>
      <c r="O113" s="2225" t="s">
        <v>3186</v>
      </c>
      <c r="P113" s="2225" t="s">
        <v>3187</v>
      </c>
      <c r="Q113" s="1229"/>
      <c r="R113" s="1229"/>
      <c r="S113" s="1229"/>
      <c r="T113" s="1229"/>
      <c r="U113" s="1229"/>
      <c r="V113" s="1229"/>
      <c r="W113" s="1229"/>
      <c r="X113" s="1229"/>
      <c r="Y113" s="1229"/>
      <c r="Z113" s="1229"/>
    </row>
    <row r="114" spans="1:26" ht="101.25" customHeight="1">
      <c r="A114" s="1539"/>
      <c r="B114" s="1548"/>
      <c r="C114" s="1580"/>
      <c r="D114" s="1580"/>
      <c r="E114" s="1580"/>
      <c r="F114" s="1580"/>
      <c r="G114" s="1580"/>
      <c r="H114" s="1580"/>
      <c r="I114" s="1580"/>
      <c r="J114" s="1213" t="s">
        <v>48</v>
      </c>
      <c r="K114" s="1214">
        <v>1</v>
      </c>
      <c r="L114" s="1214"/>
      <c r="M114" s="1214"/>
      <c r="N114" s="1228">
        <f t="shared" si="8"/>
        <v>1</v>
      </c>
      <c r="O114" s="1580"/>
      <c r="P114" s="1580"/>
      <c r="Q114" s="1229"/>
      <c r="R114" s="1229"/>
      <c r="S114" s="1229"/>
      <c r="T114" s="1229"/>
      <c r="U114" s="1229"/>
      <c r="V114" s="1229"/>
      <c r="W114" s="1229"/>
      <c r="X114" s="1229"/>
      <c r="Y114" s="1229"/>
      <c r="Z114" s="1229"/>
    </row>
    <row r="115" spans="1:26" ht="48.75" customHeight="1">
      <c r="A115" s="1539"/>
      <c r="B115" s="1548"/>
      <c r="C115" s="2259">
        <v>0.06</v>
      </c>
      <c r="D115" s="2262" t="s">
        <v>3188</v>
      </c>
      <c r="E115" s="2243" t="s">
        <v>3189</v>
      </c>
      <c r="F115" s="2243" t="s">
        <v>3190</v>
      </c>
      <c r="G115" s="2243" t="s">
        <v>3191</v>
      </c>
      <c r="H115" s="2243" t="s">
        <v>3192</v>
      </c>
      <c r="I115" s="2243" t="s">
        <v>2815</v>
      </c>
      <c r="J115" s="1213" t="s">
        <v>47</v>
      </c>
      <c r="K115" s="1214">
        <v>0.33</v>
      </c>
      <c r="L115" s="1214">
        <v>0.34</v>
      </c>
      <c r="M115" s="1214">
        <v>0.33</v>
      </c>
      <c r="N115" s="1228">
        <f t="shared" si="8"/>
        <v>1</v>
      </c>
      <c r="O115" s="2225" t="s">
        <v>3193</v>
      </c>
      <c r="P115" s="2224" t="s">
        <v>2872</v>
      </c>
      <c r="Q115" s="1229"/>
      <c r="R115" s="1229"/>
      <c r="S115" s="1229"/>
      <c r="T115" s="1229"/>
      <c r="U115" s="1229"/>
      <c r="V115" s="1229"/>
      <c r="W115" s="1229"/>
      <c r="X115" s="1229"/>
      <c r="Y115" s="1229"/>
      <c r="Z115" s="1229"/>
    </row>
    <row r="116" spans="1:26" ht="51" customHeight="1">
      <c r="A116" s="1539"/>
      <c r="B116" s="1548"/>
      <c r="C116" s="1580"/>
      <c r="D116" s="1580"/>
      <c r="E116" s="1580"/>
      <c r="F116" s="1580"/>
      <c r="G116" s="1580"/>
      <c r="H116" s="1580"/>
      <c r="I116" s="1580"/>
      <c r="J116" s="1213" t="s">
        <v>48</v>
      </c>
      <c r="K116" s="1214">
        <v>0.33</v>
      </c>
      <c r="L116" s="1239">
        <v>0.34</v>
      </c>
      <c r="M116" s="1214"/>
      <c r="N116" s="1228">
        <f t="shared" si="8"/>
        <v>0.67</v>
      </c>
      <c r="O116" s="1580"/>
      <c r="P116" s="1580"/>
      <c r="Q116" s="1266"/>
      <c r="R116" s="1229"/>
      <c r="S116" s="1229"/>
      <c r="T116" s="1229"/>
      <c r="U116" s="1229"/>
      <c r="V116" s="1229"/>
      <c r="W116" s="1229"/>
      <c r="X116" s="1229"/>
      <c r="Y116" s="1229"/>
      <c r="Z116" s="1229"/>
    </row>
    <row r="117" spans="1:26" ht="51" customHeight="1">
      <c r="A117" s="1539"/>
      <c r="B117" s="1548"/>
      <c r="C117" s="2259">
        <v>0.06</v>
      </c>
      <c r="D117" s="2243" t="s">
        <v>3194</v>
      </c>
      <c r="E117" s="2243" t="s">
        <v>2827</v>
      </c>
      <c r="F117" s="2262" t="s">
        <v>3195</v>
      </c>
      <c r="G117" s="2243" t="s">
        <v>3196</v>
      </c>
      <c r="H117" s="2243" t="s">
        <v>2746</v>
      </c>
      <c r="I117" s="2243" t="s">
        <v>2789</v>
      </c>
      <c r="J117" s="1213" t="s">
        <v>47</v>
      </c>
      <c r="K117" s="1214">
        <v>0.33</v>
      </c>
      <c r="L117" s="1214">
        <v>0.34</v>
      </c>
      <c r="M117" s="1214">
        <v>0.33</v>
      </c>
      <c r="N117" s="1228">
        <f t="shared" si="8"/>
        <v>1</v>
      </c>
      <c r="O117" s="2225" t="s">
        <v>3197</v>
      </c>
      <c r="P117" s="2224"/>
      <c r="Q117" s="1229"/>
      <c r="R117" s="1229"/>
      <c r="S117" s="1229"/>
      <c r="T117" s="1229"/>
      <c r="U117" s="1229"/>
      <c r="V117" s="1229"/>
      <c r="W117" s="1229"/>
      <c r="X117" s="1229"/>
      <c r="Y117" s="1229"/>
      <c r="Z117" s="1229"/>
    </row>
    <row r="118" spans="1:26" ht="48.75" customHeight="1">
      <c r="A118" s="1539"/>
      <c r="B118" s="1548"/>
      <c r="C118" s="1580"/>
      <c r="D118" s="1580"/>
      <c r="E118" s="1580"/>
      <c r="F118" s="1580"/>
      <c r="G118" s="1580"/>
      <c r="H118" s="1580"/>
      <c r="I118" s="1580"/>
      <c r="J118" s="1213" t="s">
        <v>48</v>
      </c>
      <c r="K118" s="1214">
        <v>0.33</v>
      </c>
      <c r="L118" s="1239">
        <v>0.34</v>
      </c>
      <c r="M118" s="1214"/>
      <c r="N118" s="1228">
        <f t="shared" si="8"/>
        <v>0.67</v>
      </c>
      <c r="O118" s="1580"/>
      <c r="P118" s="1580"/>
      <c r="Q118" s="1229"/>
      <c r="R118" s="1229"/>
      <c r="S118" s="1229"/>
      <c r="T118" s="1229"/>
      <c r="U118" s="1229"/>
      <c r="V118" s="1229"/>
      <c r="W118" s="1229"/>
      <c r="X118" s="1229"/>
      <c r="Y118" s="1229"/>
      <c r="Z118" s="1229"/>
    </row>
    <row r="119" spans="1:26" ht="48.75" customHeight="1">
      <c r="A119" s="1539"/>
      <c r="B119" s="1548"/>
      <c r="C119" s="2259">
        <v>0.06</v>
      </c>
      <c r="D119" s="2243" t="s">
        <v>3206</v>
      </c>
      <c r="E119" s="2243" t="s">
        <v>3207</v>
      </c>
      <c r="F119" s="2262" t="s">
        <v>3208</v>
      </c>
      <c r="G119" s="2243" t="s">
        <v>3209</v>
      </c>
      <c r="H119" s="2243" t="s">
        <v>2746</v>
      </c>
      <c r="I119" s="2243" t="s">
        <v>2789</v>
      </c>
      <c r="J119" s="1213" t="s">
        <v>47</v>
      </c>
      <c r="K119" s="1214">
        <v>0.33</v>
      </c>
      <c r="L119" s="1214">
        <v>0.34</v>
      </c>
      <c r="M119" s="1214">
        <v>0.33</v>
      </c>
      <c r="N119" s="1228">
        <f t="shared" si="8"/>
        <v>1</v>
      </c>
      <c r="O119" s="2225" t="s">
        <v>3210</v>
      </c>
      <c r="P119" s="2227" t="s">
        <v>3211</v>
      </c>
      <c r="Q119" s="1229"/>
      <c r="R119" s="1229"/>
      <c r="S119" s="1229"/>
      <c r="T119" s="1229"/>
      <c r="U119" s="1229"/>
      <c r="V119" s="1229"/>
      <c r="W119" s="1229"/>
      <c r="X119" s="1229"/>
      <c r="Y119" s="1229"/>
      <c r="Z119" s="1229"/>
    </row>
    <row r="120" spans="1:26" ht="39.75" customHeight="1">
      <c r="A120" s="1539"/>
      <c r="B120" s="1548"/>
      <c r="C120" s="1580"/>
      <c r="D120" s="1580"/>
      <c r="E120" s="1580"/>
      <c r="F120" s="1580"/>
      <c r="G120" s="1580"/>
      <c r="H120" s="1580"/>
      <c r="I120" s="1580"/>
      <c r="J120" s="1213" t="s">
        <v>48</v>
      </c>
      <c r="K120" s="1214">
        <v>0.33</v>
      </c>
      <c r="L120" s="1239">
        <v>0.34</v>
      </c>
      <c r="M120" s="1214"/>
      <c r="N120" s="1228">
        <f t="shared" si="8"/>
        <v>0.67</v>
      </c>
      <c r="O120" s="1580"/>
      <c r="P120" s="1580"/>
      <c r="Q120" s="1229"/>
      <c r="R120" s="1229"/>
      <c r="S120" s="1229"/>
      <c r="T120" s="1229"/>
      <c r="U120" s="1229"/>
      <c r="V120" s="1229"/>
      <c r="W120" s="1229"/>
      <c r="X120" s="1229"/>
      <c r="Y120" s="1229"/>
      <c r="Z120" s="1229"/>
    </row>
    <row r="121" spans="1:26" ht="35.25" customHeight="1">
      <c r="A121" s="1539"/>
      <c r="B121" s="1548"/>
      <c r="C121" s="2259">
        <v>0.05</v>
      </c>
      <c r="D121" s="2243" t="s">
        <v>3213</v>
      </c>
      <c r="E121" s="2243" t="s">
        <v>3214</v>
      </c>
      <c r="F121" s="2262" t="s">
        <v>3215</v>
      </c>
      <c r="G121" s="2243" t="s">
        <v>3216</v>
      </c>
      <c r="H121" s="2243" t="s">
        <v>2960</v>
      </c>
      <c r="I121" s="2243" t="s">
        <v>2789</v>
      </c>
      <c r="J121" s="1213" t="s">
        <v>47</v>
      </c>
      <c r="K121" s="1214"/>
      <c r="L121" s="1269">
        <v>0.3</v>
      </c>
      <c r="M121" s="1214">
        <v>0.7</v>
      </c>
      <c r="N121" s="1228">
        <f t="shared" si="8"/>
        <v>1</v>
      </c>
      <c r="O121" s="2228" t="s">
        <v>2383</v>
      </c>
      <c r="P121" s="2231" t="s">
        <v>3217</v>
      </c>
      <c r="Q121" s="1229"/>
      <c r="R121" s="1229"/>
      <c r="S121" s="1229"/>
      <c r="T121" s="1229"/>
      <c r="U121" s="1229"/>
      <c r="V121" s="1229"/>
      <c r="W121" s="1229"/>
      <c r="X121" s="1229"/>
      <c r="Y121" s="1229"/>
      <c r="Z121" s="1229"/>
    </row>
    <row r="122" spans="1:26" ht="87.75" customHeight="1">
      <c r="A122" s="1539"/>
      <c r="B122" s="1548"/>
      <c r="C122" s="1580"/>
      <c r="D122" s="1580"/>
      <c r="E122" s="1580"/>
      <c r="F122" s="1580"/>
      <c r="G122" s="1580"/>
      <c r="H122" s="1580"/>
      <c r="I122" s="1580"/>
      <c r="J122" s="1213" t="s">
        <v>48</v>
      </c>
      <c r="K122" s="1214"/>
      <c r="L122" s="1425">
        <v>0.3</v>
      </c>
      <c r="M122" s="1214"/>
      <c r="N122" s="1228">
        <f t="shared" si="8"/>
        <v>0.3</v>
      </c>
      <c r="O122" s="1580"/>
      <c r="P122" s="1580"/>
      <c r="Q122" s="1229"/>
      <c r="R122" s="1229"/>
      <c r="S122" s="1229"/>
      <c r="T122" s="1229"/>
      <c r="U122" s="1229"/>
      <c r="V122" s="1229"/>
      <c r="W122" s="1229"/>
      <c r="X122" s="1229"/>
      <c r="Y122" s="1229"/>
      <c r="Z122" s="1229"/>
    </row>
    <row r="123" spans="1:26" ht="49.5" customHeight="1">
      <c r="A123" s="1539"/>
      <c r="B123" s="1548"/>
      <c r="C123" s="2259">
        <v>0.05</v>
      </c>
      <c r="D123" s="2243" t="s">
        <v>3223</v>
      </c>
      <c r="E123" s="2243" t="s">
        <v>3224</v>
      </c>
      <c r="F123" s="2262" t="s">
        <v>3225</v>
      </c>
      <c r="G123" s="2243" t="s">
        <v>3226</v>
      </c>
      <c r="H123" s="2243" t="s">
        <v>2960</v>
      </c>
      <c r="I123" s="2243" t="s">
        <v>2789</v>
      </c>
      <c r="J123" s="1213" t="s">
        <v>47</v>
      </c>
      <c r="K123" s="1214"/>
      <c r="L123" s="1269">
        <v>0.5</v>
      </c>
      <c r="M123" s="1214">
        <v>0.5</v>
      </c>
      <c r="N123" s="1228">
        <f t="shared" si="8"/>
        <v>1</v>
      </c>
      <c r="O123" s="2228" t="s">
        <v>2383</v>
      </c>
      <c r="P123" s="2231" t="s">
        <v>3227</v>
      </c>
      <c r="Q123" s="1229"/>
      <c r="R123" s="1229"/>
      <c r="S123" s="1229"/>
      <c r="T123" s="1229"/>
      <c r="U123" s="1229"/>
      <c r="V123" s="1229"/>
      <c r="W123" s="1229"/>
      <c r="X123" s="1229"/>
      <c r="Y123" s="1229"/>
      <c r="Z123" s="1229"/>
    </row>
    <row r="124" spans="1:26" ht="66.75" customHeight="1">
      <c r="A124" s="1539"/>
      <c r="B124" s="1548"/>
      <c r="C124" s="1580"/>
      <c r="D124" s="1580"/>
      <c r="E124" s="1580"/>
      <c r="F124" s="1580"/>
      <c r="G124" s="1580"/>
      <c r="H124" s="1580"/>
      <c r="I124" s="1580"/>
      <c r="J124" s="1213" t="s">
        <v>48</v>
      </c>
      <c r="K124" s="1214"/>
      <c r="L124" s="1239">
        <v>0.5</v>
      </c>
      <c r="M124" s="1214"/>
      <c r="N124" s="1228">
        <f t="shared" si="8"/>
        <v>0.5</v>
      </c>
      <c r="O124" s="1580"/>
      <c r="P124" s="1580"/>
      <c r="Q124" s="1229"/>
      <c r="R124" s="1229"/>
      <c r="S124" s="1229"/>
      <c r="T124" s="1229"/>
      <c r="U124" s="1229"/>
      <c r="V124" s="1229"/>
      <c r="W124" s="1229"/>
      <c r="X124" s="1229"/>
      <c r="Y124" s="1229"/>
      <c r="Z124" s="1229"/>
    </row>
    <row r="125" spans="1:26" ht="34.5" customHeight="1">
      <c r="A125" s="1539"/>
      <c r="B125" s="1548"/>
      <c r="C125" s="2259">
        <v>0.06</v>
      </c>
      <c r="D125" s="2243" t="s">
        <v>3228</v>
      </c>
      <c r="E125" s="2243" t="s">
        <v>3229</v>
      </c>
      <c r="F125" s="2262" t="s">
        <v>3230</v>
      </c>
      <c r="G125" s="2243" t="s">
        <v>3231</v>
      </c>
      <c r="H125" s="2243" t="s">
        <v>2946</v>
      </c>
      <c r="I125" s="2243" t="s">
        <v>3232</v>
      </c>
      <c r="J125" s="1213" t="s">
        <v>47</v>
      </c>
      <c r="K125" s="1214"/>
      <c r="L125" s="1214">
        <v>1</v>
      </c>
      <c r="M125" s="1214"/>
      <c r="N125" s="1228">
        <f t="shared" si="8"/>
        <v>1</v>
      </c>
      <c r="O125" s="2228" t="s">
        <v>2383</v>
      </c>
      <c r="P125" s="2231" t="s">
        <v>3233</v>
      </c>
      <c r="Q125" s="1229"/>
      <c r="R125" s="1229"/>
      <c r="S125" s="1229"/>
      <c r="T125" s="1229"/>
      <c r="U125" s="1229"/>
      <c r="V125" s="1229"/>
      <c r="W125" s="1229"/>
      <c r="X125" s="1229"/>
      <c r="Y125" s="1229"/>
      <c r="Z125" s="1229"/>
    </row>
    <row r="126" spans="1:26" ht="47.25" customHeight="1">
      <c r="A126" s="1539"/>
      <c r="B126" s="1580"/>
      <c r="C126" s="1580"/>
      <c r="D126" s="1580"/>
      <c r="E126" s="1580"/>
      <c r="F126" s="1580"/>
      <c r="G126" s="1580"/>
      <c r="H126" s="1580"/>
      <c r="I126" s="1580"/>
      <c r="J126" s="1213" t="s">
        <v>48</v>
      </c>
      <c r="K126" s="1214"/>
      <c r="L126" s="1239">
        <v>1</v>
      </c>
      <c r="M126" s="1214"/>
      <c r="N126" s="1228">
        <f t="shared" si="8"/>
        <v>1</v>
      </c>
      <c r="O126" s="1580"/>
      <c r="P126" s="1580"/>
      <c r="Q126" s="1229"/>
      <c r="R126" s="1229"/>
      <c r="S126" s="1229"/>
      <c r="T126" s="1229"/>
      <c r="U126" s="1229"/>
      <c r="V126" s="1229"/>
      <c r="W126" s="1229"/>
      <c r="X126" s="1229"/>
      <c r="Y126" s="1229"/>
      <c r="Z126" s="1229"/>
    </row>
    <row r="127" spans="1:26" ht="56.25" customHeight="1">
      <c r="A127" s="1539"/>
      <c r="B127" s="2261" t="s">
        <v>3234</v>
      </c>
      <c r="C127" s="2259">
        <v>0.1</v>
      </c>
      <c r="D127" s="2262" t="s">
        <v>3235</v>
      </c>
      <c r="E127" s="2243" t="s">
        <v>3236</v>
      </c>
      <c r="F127" s="2262" t="s">
        <v>3237</v>
      </c>
      <c r="G127" s="2243" t="s">
        <v>3239</v>
      </c>
      <c r="H127" s="2243" t="s">
        <v>2946</v>
      </c>
      <c r="I127" s="2243" t="s">
        <v>2815</v>
      </c>
      <c r="J127" s="1213" t="s">
        <v>47</v>
      </c>
      <c r="K127" s="1214">
        <v>0</v>
      </c>
      <c r="L127" s="1214">
        <v>0.5</v>
      </c>
      <c r="M127" s="1214">
        <v>0.5</v>
      </c>
      <c r="N127" s="1228">
        <f t="shared" si="8"/>
        <v>1</v>
      </c>
      <c r="O127" s="2238" t="s">
        <v>3246</v>
      </c>
      <c r="P127" s="2240" t="s">
        <v>3247</v>
      </c>
      <c r="Q127" s="1229"/>
      <c r="R127" s="1229"/>
      <c r="S127" s="1229"/>
      <c r="T127" s="1229"/>
      <c r="U127" s="1229"/>
      <c r="V127" s="1229"/>
      <c r="W127" s="1229"/>
      <c r="X127" s="1229"/>
      <c r="Y127" s="1229"/>
      <c r="Z127" s="1229"/>
    </row>
    <row r="128" spans="1:26" ht="56.25" customHeight="1">
      <c r="A128" s="1539"/>
      <c r="B128" s="1580"/>
      <c r="C128" s="1580"/>
      <c r="D128" s="1580"/>
      <c r="E128" s="1580"/>
      <c r="F128" s="1580"/>
      <c r="G128" s="1580"/>
      <c r="H128" s="1580"/>
      <c r="I128" s="1580"/>
      <c r="J128" s="1213" t="s">
        <v>48</v>
      </c>
      <c r="K128" s="1214"/>
      <c r="L128" s="1239">
        <v>0.5</v>
      </c>
      <c r="M128" s="1214"/>
      <c r="N128" s="1228">
        <f t="shared" si="8"/>
        <v>0.5</v>
      </c>
      <c r="O128" s="1580"/>
      <c r="P128" s="1580"/>
      <c r="Q128" s="1229"/>
      <c r="R128" s="1229"/>
      <c r="S128" s="1229"/>
      <c r="T128" s="1229"/>
      <c r="U128" s="1229"/>
      <c r="V128" s="1229"/>
      <c r="W128" s="1229"/>
      <c r="X128" s="1229"/>
      <c r="Y128" s="1229"/>
      <c r="Z128" s="1229"/>
    </row>
    <row r="129" spans="1:26" ht="51" customHeight="1">
      <c r="A129" s="1539"/>
      <c r="B129" s="2261" t="s">
        <v>3248</v>
      </c>
      <c r="C129" s="2259">
        <v>0.06</v>
      </c>
      <c r="D129" s="2243" t="s">
        <v>3249</v>
      </c>
      <c r="E129" s="2243" t="s">
        <v>3250</v>
      </c>
      <c r="F129" s="2262" t="s">
        <v>3251</v>
      </c>
      <c r="G129" s="2243" t="s">
        <v>3252</v>
      </c>
      <c r="H129" s="2243" t="s">
        <v>2747</v>
      </c>
      <c r="I129" s="2243" t="s">
        <v>2756</v>
      </c>
      <c r="J129" s="1213" t="s">
        <v>47</v>
      </c>
      <c r="K129" s="1214">
        <v>1</v>
      </c>
      <c r="L129" s="1214">
        <v>0</v>
      </c>
      <c r="M129" s="1214">
        <v>0</v>
      </c>
      <c r="N129" s="1228">
        <f t="shared" si="8"/>
        <v>1</v>
      </c>
      <c r="O129" s="2225" t="s">
        <v>3253</v>
      </c>
      <c r="P129" s="2223"/>
      <c r="Q129" s="1229"/>
      <c r="R129" s="1229"/>
      <c r="S129" s="1229"/>
      <c r="T129" s="1229"/>
      <c r="U129" s="1229"/>
      <c r="V129" s="1229"/>
      <c r="W129" s="1229"/>
      <c r="X129" s="1229"/>
      <c r="Y129" s="1229"/>
      <c r="Z129" s="1229"/>
    </row>
    <row r="130" spans="1:26" ht="40.5" customHeight="1">
      <c r="A130" s="1539"/>
      <c r="B130" s="1548"/>
      <c r="C130" s="1580"/>
      <c r="D130" s="1580"/>
      <c r="E130" s="1580"/>
      <c r="F130" s="1580"/>
      <c r="G130" s="1580"/>
      <c r="H130" s="1580"/>
      <c r="I130" s="1580"/>
      <c r="J130" s="1213" t="s">
        <v>48</v>
      </c>
      <c r="K130" s="1214">
        <v>1</v>
      </c>
      <c r="L130" s="1214"/>
      <c r="M130" s="1214"/>
      <c r="N130" s="1228">
        <f t="shared" si="8"/>
        <v>1</v>
      </c>
      <c r="O130" s="1580"/>
      <c r="P130" s="1580"/>
      <c r="Q130" s="1229"/>
      <c r="R130" s="1229"/>
      <c r="S130" s="1229"/>
      <c r="T130" s="1229"/>
      <c r="U130" s="1229"/>
      <c r="V130" s="1229"/>
      <c r="W130" s="1229"/>
      <c r="X130" s="1229"/>
      <c r="Y130" s="1229"/>
      <c r="Z130" s="1229"/>
    </row>
    <row r="131" spans="1:26" ht="55.5" customHeight="1">
      <c r="A131" s="1539"/>
      <c r="B131" s="1548"/>
      <c r="C131" s="2259">
        <v>0.05</v>
      </c>
      <c r="D131" s="2262" t="s">
        <v>3258</v>
      </c>
      <c r="E131" s="2244" t="s">
        <v>3259</v>
      </c>
      <c r="F131" s="2243" t="s">
        <v>3260</v>
      </c>
      <c r="G131" s="2243" t="s">
        <v>1578</v>
      </c>
      <c r="H131" s="2245" t="s">
        <v>2822</v>
      </c>
      <c r="I131" s="2245" t="s">
        <v>2789</v>
      </c>
      <c r="J131" s="1213" t="s">
        <v>47</v>
      </c>
      <c r="K131" s="1214">
        <v>0.33</v>
      </c>
      <c r="L131" s="1214">
        <v>0.34</v>
      </c>
      <c r="M131" s="1214">
        <v>0.33</v>
      </c>
      <c r="N131" s="1228">
        <f t="shared" si="8"/>
        <v>1</v>
      </c>
      <c r="O131" s="2225" t="s">
        <v>3261</v>
      </c>
      <c r="P131" s="2227" t="s">
        <v>3262</v>
      </c>
      <c r="Q131" s="1229"/>
      <c r="R131" s="1229"/>
      <c r="S131" s="1229"/>
      <c r="T131" s="1229"/>
      <c r="U131" s="1229"/>
      <c r="V131" s="1229"/>
      <c r="W131" s="1229"/>
      <c r="X131" s="1229"/>
      <c r="Y131" s="1229"/>
      <c r="Z131" s="1229"/>
    </row>
    <row r="132" spans="1:26" ht="63" customHeight="1">
      <c r="A132" s="1539"/>
      <c r="B132" s="1548"/>
      <c r="C132" s="1580"/>
      <c r="D132" s="1580"/>
      <c r="E132" s="1580"/>
      <c r="F132" s="1580"/>
      <c r="G132" s="1580"/>
      <c r="H132" s="1580"/>
      <c r="I132" s="1580"/>
      <c r="J132" s="1213" t="s">
        <v>48</v>
      </c>
      <c r="K132" s="1214">
        <v>0.33</v>
      </c>
      <c r="L132" s="1239">
        <v>0.34</v>
      </c>
      <c r="M132" s="1214"/>
      <c r="N132" s="1228">
        <f t="shared" si="8"/>
        <v>0.67</v>
      </c>
      <c r="O132" s="1580"/>
      <c r="P132" s="1580"/>
      <c r="Q132" s="1229"/>
      <c r="R132" s="1229"/>
      <c r="S132" s="1229"/>
      <c r="T132" s="1229"/>
      <c r="U132" s="1229"/>
      <c r="V132" s="1229"/>
      <c r="W132" s="1229"/>
      <c r="X132" s="1229"/>
      <c r="Y132" s="1229"/>
      <c r="Z132" s="1229"/>
    </row>
    <row r="133" spans="1:26" ht="31.5" customHeight="1">
      <c r="A133" s="1539"/>
      <c r="B133" s="1548"/>
      <c r="C133" s="2259">
        <v>0.06</v>
      </c>
      <c r="D133" s="2262" t="s">
        <v>3265</v>
      </c>
      <c r="E133" s="2244" t="s">
        <v>3267</v>
      </c>
      <c r="F133" s="2243" t="s">
        <v>3268</v>
      </c>
      <c r="G133" s="2243" t="s">
        <v>3269</v>
      </c>
      <c r="H133" s="2245" t="s">
        <v>2822</v>
      </c>
      <c r="I133" s="2245" t="s">
        <v>2789</v>
      </c>
      <c r="J133" s="1213" t="s">
        <v>47</v>
      </c>
      <c r="K133" s="1214">
        <v>0.33</v>
      </c>
      <c r="L133" s="1214">
        <v>0.34</v>
      </c>
      <c r="M133" s="1214">
        <v>0.33</v>
      </c>
      <c r="N133" s="1228">
        <f t="shared" si="8"/>
        <v>1</v>
      </c>
      <c r="O133" s="2225" t="s">
        <v>3275</v>
      </c>
      <c r="P133" s="2227" t="s">
        <v>3277</v>
      </c>
      <c r="Q133" s="1229"/>
      <c r="R133" s="1229"/>
      <c r="S133" s="1229"/>
      <c r="T133" s="1229"/>
      <c r="U133" s="1229"/>
      <c r="V133" s="1229"/>
      <c r="W133" s="1229"/>
      <c r="X133" s="1229"/>
      <c r="Y133" s="1229"/>
      <c r="Z133" s="1229"/>
    </row>
    <row r="134" spans="1:26" ht="57" customHeight="1">
      <c r="A134" s="1539"/>
      <c r="B134" s="1548"/>
      <c r="C134" s="1580"/>
      <c r="D134" s="1580"/>
      <c r="E134" s="1580"/>
      <c r="F134" s="1580"/>
      <c r="G134" s="1580"/>
      <c r="H134" s="1580"/>
      <c r="I134" s="1580"/>
      <c r="J134" s="1213" t="s">
        <v>48</v>
      </c>
      <c r="K134" s="1214">
        <v>0.33</v>
      </c>
      <c r="L134" s="1239">
        <v>0.34</v>
      </c>
      <c r="M134" s="1214"/>
      <c r="N134" s="1228">
        <f t="shared" si="8"/>
        <v>0.67</v>
      </c>
      <c r="O134" s="1580"/>
      <c r="P134" s="1580"/>
      <c r="Q134" s="1229"/>
      <c r="R134" s="1229"/>
      <c r="S134" s="1229"/>
      <c r="T134" s="1229"/>
      <c r="U134" s="1229"/>
      <c r="V134" s="1229"/>
      <c r="W134" s="1229"/>
      <c r="X134" s="1229"/>
      <c r="Y134" s="1229"/>
      <c r="Z134" s="1229"/>
    </row>
    <row r="135" spans="1:26" ht="60" customHeight="1">
      <c r="A135" s="1539"/>
      <c r="B135" s="1548"/>
      <c r="C135" s="2259">
        <v>0.05</v>
      </c>
      <c r="D135" s="2262" t="s">
        <v>3278</v>
      </c>
      <c r="E135" s="2243" t="s">
        <v>3279</v>
      </c>
      <c r="F135" s="2262" t="s">
        <v>3280</v>
      </c>
      <c r="G135" s="2243" t="s">
        <v>3283</v>
      </c>
      <c r="H135" s="2245" t="s">
        <v>2822</v>
      </c>
      <c r="I135" s="2245" t="s">
        <v>2789</v>
      </c>
      <c r="J135" s="1213" t="s">
        <v>47</v>
      </c>
      <c r="K135" s="1214">
        <v>0.33</v>
      </c>
      <c r="L135" s="1269">
        <v>0.34</v>
      </c>
      <c r="M135" s="1214">
        <v>0.33</v>
      </c>
      <c r="N135" s="1228">
        <f t="shared" si="8"/>
        <v>1</v>
      </c>
      <c r="O135" s="2225" t="s">
        <v>3287</v>
      </c>
      <c r="P135" s="2227" t="s">
        <v>3288</v>
      </c>
      <c r="Q135" s="1229"/>
      <c r="R135" s="1229"/>
      <c r="S135" s="1229"/>
      <c r="T135" s="1229"/>
      <c r="U135" s="1229"/>
      <c r="V135" s="1229"/>
      <c r="W135" s="1229"/>
      <c r="X135" s="1229"/>
      <c r="Y135" s="1229"/>
      <c r="Z135" s="1229"/>
    </row>
    <row r="136" spans="1:26" ht="45" customHeight="1">
      <c r="A136" s="1539"/>
      <c r="B136" s="1548"/>
      <c r="C136" s="1580"/>
      <c r="D136" s="1580"/>
      <c r="E136" s="1580"/>
      <c r="F136" s="1580"/>
      <c r="G136" s="1580"/>
      <c r="H136" s="1580"/>
      <c r="I136" s="1580"/>
      <c r="J136" s="1213" t="s">
        <v>48</v>
      </c>
      <c r="K136" s="1214">
        <v>0.33</v>
      </c>
      <c r="L136" s="1239">
        <v>0.34</v>
      </c>
      <c r="M136" s="1214"/>
      <c r="N136" s="1228">
        <f t="shared" si="8"/>
        <v>0.67</v>
      </c>
      <c r="O136" s="1580"/>
      <c r="P136" s="1580"/>
      <c r="Q136" s="1229"/>
      <c r="R136" s="1229"/>
      <c r="S136" s="1229"/>
      <c r="T136" s="1229"/>
      <c r="U136" s="1229"/>
      <c r="V136" s="1229"/>
      <c r="W136" s="1229"/>
      <c r="X136" s="1229"/>
      <c r="Y136" s="1229"/>
      <c r="Z136" s="1229"/>
    </row>
    <row r="137" spans="1:26" ht="45" customHeight="1">
      <c r="A137" s="1539"/>
      <c r="B137" s="1548"/>
      <c r="C137" s="2259">
        <v>0.06</v>
      </c>
      <c r="D137" s="2243" t="s">
        <v>3289</v>
      </c>
      <c r="E137" s="2243" t="s">
        <v>3290</v>
      </c>
      <c r="F137" s="2243" t="s">
        <v>3291</v>
      </c>
      <c r="G137" s="2243" t="s">
        <v>3292</v>
      </c>
      <c r="H137" s="2245" t="s">
        <v>2822</v>
      </c>
      <c r="I137" s="2245" t="s">
        <v>2789</v>
      </c>
      <c r="J137" s="1213" t="s">
        <v>47</v>
      </c>
      <c r="K137" s="1214">
        <v>0.33</v>
      </c>
      <c r="L137" s="1214">
        <v>0.34</v>
      </c>
      <c r="M137" s="1214">
        <v>0.33</v>
      </c>
      <c r="N137" s="1228">
        <f t="shared" si="8"/>
        <v>1</v>
      </c>
      <c r="O137" s="2236" t="s">
        <v>3293</v>
      </c>
      <c r="P137" s="2227" t="s">
        <v>3294</v>
      </c>
      <c r="Q137" s="1229"/>
      <c r="R137" s="1229"/>
      <c r="S137" s="1229"/>
      <c r="T137" s="1229"/>
      <c r="U137" s="1229"/>
      <c r="V137" s="1229"/>
      <c r="W137" s="1229"/>
      <c r="X137" s="1229"/>
      <c r="Y137" s="1229"/>
      <c r="Z137" s="1229"/>
    </row>
    <row r="138" spans="1:26" ht="44.25" customHeight="1">
      <c r="A138" s="1539"/>
      <c r="B138" s="1548"/>
      <c r="C138" s="1580"/>
      <c r="D138" s="1580"/>
      <c r="E138" s="1580"/>
      <c r="F138" s="1580"/>
      <c r="G138" s="1580"/>
      <c r="H138" s="1580"/>
      <c r="I138" s="1580"/>
      <c r="J138" s="1213" t="s">
        <v>48</v>
      </c>
      <c r="K138" s="1214">
        <v>0.33</v>
      </c>
      <c r="L138" s="1239">
        <v>0.34</v>
      </c>
      <c r="M138" s="1214"/>
      <c r="N138" s="1228">
        <f t="shared" si="8"/>
        <v>0.67</v>
      </c>
      <c r="O138" s="1580"/>
      <c r="P138" s="1580"/>
      <c r="Q138" s="1229"/>
      <c r="R138" s="1229"/>
      <c r="S138" s="1229"/>
      <c r="T138" s="1229"/>
      <c r="U138" s="1229"/>
      <c r="V138" s="1229"/>
      <c r="W138" s="1229"/>
      <c r="X138" s="1229"/>
      <c r="Y138" s="1229"/>
      <c r="Z138" s="1229"/>
    </row>
    <row r="139" spans="1:26" ht="44.25" customHeight="1">
      <c r="A139" s="1539"/>
      <c r="B139" s="1548"/>
      <c r="C139" s="2259">
        <v>0.06</v>
      </c>
      <c r="D139" s="2243" t="s">
        <v>3295</v>
      </c>
      <c r="E139" s="2241" t="s">
        <v>3296</v>
      </c>
      <c r="F139" s="2262" t="s">
        <v>3297</v>
      </c>
      <c r="G139" s="2243" t="s">
        <v>3298</v>
      </c>
      <c r="H139" s="2245" t="s">
        <v>2822</v>
      </c>
      <c r="I139" s="2245" t="s">
        <v>2789</v>
      </c>
      <c r="J139" s="1213" t="s">
        <v>47</v>
      </c>
      <c r="K139" s="1214">
        <v>0.33</v>
      </c>
      <c r="L139" s="1214">
        <v>0.34</v>
      </c>
      <c r="M139" s="1214">
        <v>0.33</v>
      </c>
      <c r="N139" s="1228">
        <f t="shared" si="8"/>
        <v>1</v>
      </c>
      <c r="O139" s="2225" t="s">
        <v>3299</v>
      </c>
      <c r="P139" s="2227" t="s">
        <v>3300</v>
      </c>
      <c r="Q139" s="1229"/>
      <c r="R139" s="1229"/>
      <c r="S139" s="1229"/>
      <c r="T139" s="1229"/>
      <c r="U139" s="1229"/>
      <c r="V139" s="1229"/>
      <c r="W139" s="1229"/>
      <c r="X139" s="1229"/>
      <c r="Y139" s="1229"/>
      <c r="Z139" s="1229"/>
    </row>
    <row r="140" spans="1:26" ht="47.25" customHeight="1">
      <c r="A140" s="1539"/>
      <c r="B140" s="1548"/>
      <c r="C140" s="1580"/>
      <c r="D140" s="1580"/>
      <c r="E140" s="1580"/>
      <c r="F140" s="1580"/>
      <c r="G140" s="1580"/>
      <c r="H140" s="1580"/>
      <c r="I140" s="1580"/>
      <c r="J140" s="1213" t="s">
        <v>48</v>
      </c>
      <c r="K140" s="1214">
        <v>0.33</v>
      </c>
      <c r="L140" s="1239">
        <v>0.34</v>
      </c>
      <c r="M140" s="1214"/>
      <c r="N140" s="1228">
        <f t="shared" si="8"/>
        <v>0.67</v>
      </c>
      <c r="O140" s="1580"/>
      <c r="P140" s="1580"/>
      <c r="Q140" s="1229"/>
      <c r="R140" s="1229"/>
      <c r="S140" s="1229"/>
      <c r="T140" s="1229"/>
      <c r="U140" s="1229"/>
      <c r="V140" s="1229"/>
      <c r="W140" s="1229"/>
      <c r="X140" s="1229"/>
      <c r="Y140" s="1229"/>
      <c r="Z140" s="1229"/>
    </row>
    <row r="141" spans="1:26" ht="116.25" customHeight="1">
      <c r="A141" s="1539"/>
      <c r="B141" s="1548"/>
      <c r="C141" s="2280">
        <v>0.06</v>
      </c>
      <c r="D141" s="2243" t="s">
        <v>3301</v>
      </c>
      <c r="E141" s="2243" t="s">
        <v>3302</v>
      </c>
      <c r="F141" s="2243" t="s">
        <v>3303</v>
      </c>
      <c r="G141" s="2243" t="s">
        <v>3298</v>
      </c>
      <c r="H141" s="2245" t="s">
        <v>2822</v>
      </c>
      <c r="I141" s="2245" t="s">
        <v>2789</v>
      </c>
      <c r="J141" s="1213" t="s">
        <v>47</v>
      </c>
      <c r="K141" s="1214">
        <v>0.33</v>
      </c>
      <c r="L141" s="1214">
        <v>0.34</v>
      </c>
      <c r="M141" s="1214">
        <v>0.33</v>
      </c>
      <c r="N141" s="1228">
        <f t="shared" si="8"/>
        <v>1</v>
      </c>
      <c r="O141" s="2225" t="s">
        <v>3304</v>
      </c>
      <c r="P141" s="2227" t="s">
        <v>3305</v>
      </c>
      <c r="Q141" s="1229"/>
      <c r="R141" s="1229"/>
      <c r="S141" s="1229"/>
      <c r="T141" s="1229"/>
      <c r="U141" s="1229"/>
      <c r="V141" s="1229"/>
      <c r="W141" s="1229"/>
      <c r="X141" s="1229"/>
      <c r="Y141" s="1229"/>
      <c r="Z141" s="1229"/>
    </row>
    <row r="142" spans="1:26" ht="39.75" customHeight="1">
      <c r="A142" s="1539"/>
      <c r="B142" s="1580"/>
      <c r="C142" s="1580"/>
      <c r="D142" s="1580"/>
      <c r="E142" s="1580"/>
      <c r="F142" s="1580"/>
      <c r="G142" s="1580"/>
      <c r="H142" s="1580"/>
      <c r="I142" s="1580"/>
      <c r="J142" s="1213" t="s">
        <v>48</v>
      </c>
      <c r="K142" s="1214">
        <v>0.33</v>
      </c>
      <c r="L142" s="1239">
        <v>0.34</v>
      </c>
      <c r="M142" s="1214"/>
      <c r="N142" s="1228">
        <f t="shared" si="8"/>
        <v>0.67</v>
      </c>
      <c r="O142" s="1580"/>
      <c r="P142" s="1580"/>
      <c r="Q142" s="1229"/>
      <c r="R142" s="1229"/>
      <c r="S142" s="1229"/>
      <c r="T142" s="1229"/>
      <c r="U142" s="1229"/>
      <c r="V142" s="1229"/>
      <c r="W142" s="1229"/>
      <c r="X142" s="1229"/>
      <c r="Y142" s="1229"/>
      <c r="Z142" s="1229"/>
    </row>
    <row r="143" spans="1:26" ht="33" customHeight="1">
      <c r="A143" s="1539"/>
      <c r="B143" s="2261" t="s">
        <v>3306</v>
      </c>
      <c r="C143" s="2259">
        <v>0.05</v>
      </c>
      <c r="D143" s="2262" t="s">
        <v>3307</v>
      </c>
      <c r="E143" s="2241">
        <v>1</v>
      </c>
      <c r="F143" s="2243" t="s">
        <v>3308</v>
      </c>
      <c r="G143" s="2243" t="s">
        <v>1578</v>
      </c>
      <c r="H143" s="2245" t="s">
        <v>2822</v>
      </c>
      <c r="I143" s="2245" t="s">
        <v>2789</v>
      </c>
      <c r="J143" s="1213" t="s">
        <v>47</v>
      </c>
      <c r="K143" s="1214">
        <v>0.33</v>
      </c>
      <c r="L143" s="1214">
        <v>0.34</v>
      </c>
      <c r="M143" s="1214">
        <v>0.33</v>
      </c>
      <c r="N143" s="1228">
        <f t="shared" si="8"/>
        <v>1</v>
      </c>
      <c r="O143" s="2225" t="s">
        <v>3309</v>
      </c>
      <c r="P143" s="2227" t="s">
        <v>3310</v>
      </c>
      <c r="Q143" s="1229"/>
      <c r="R143" s="1229"/>
      <c r="S143" s="1229"/>
      <c r="T143" s="1229"/>
      <c r="U143" s="1229"/>
      <c r="V143" s="1229"/>
      <c r="W143" s="1229"/>
      <c r="X143" s="1229"/>
      <c r="Y143" s="1229"/>
      <c r="Z143" s="1229"/>
    </row>
    <row r="144" spans="1:26" ht="43.5" customHeight="1">
      <c r="A144" s="1539"/>
      <c r="B144" s="1580"/>
      <c r="C144" s="1580"/>
      <c r="D144" s="1580"/>
      <c r="E144" s="1580"/>
      <c r="F144" s="1580"/>
      <c r="G144" s="1580"/>
      <c r="H144" s="1580"/>
      <c r="I144" s="1580"/>
      <c r="J144" s="1446" t="s">
        <v>48</v>
      </c>
      <c r="K144" s="1214">
        <v>0.33</v>
      </c>
      <c r="L144" s="1239">
        <v>0.34</v>
      </c>
      <c r="M144" s="1214"/>
      <c r="N144" s="1228">
        <f t="shared" si="8"/>
        <v>0.67</v>
      </c>
      <c r="O144" s="1580"/>
      <c r="P144" s="1580"/>
      <c r="Q144" s="1229"/>
      <c r="R144" s="1229"/>
      <c r="S144" s="1229"/>
      <c r="T144" s="1229"/>
      <c r="U144" s="1229"/>
      <c r="V144" s="1229"/>
      <c r="W144" s="1229"/>
      <c r="X144" s="1229"/>
      <c r="Y144" s="1229"/>
      <c r="Z144" s="1229"/>
    </row>
    <row r="145" spans="1:26" ht="85.5" customHeight="1">
      <c r="A145" s="1539"/>
      <c r="B145" s="2261" t="s">
        <v>3311</v>
      </c>
      <c r="C145" s="2259">
        <v>0.05</v>
      </c>
      <c r="D145" s="2243" t="s">
        <v>3312</v>
      </c>
      <c r="E145" s="2243" t="s">
        <v>3313</v>
      </c>
      <c r="F145" s="2262" t="s">
        <v>3314</v>
      </c>
      <c r="G145" s="2243" t="s">
        <v>3315</v>
      </c>
      <c r="H145" s="2243" t="s">
        <v>3316</v>
      </c>
      <c r="I145" s="2243" t="s">
        <v>2789</v>
      </c>
      <c r="J145" s="1446" t="s">
        <v>47</v>
      </c>
      <c r="K145" s="1214"/>
      <c r="L145" s="1382">
        <v>0.5</v>
      </c>
      <c r="M145" s="1214">
        <v>0.5</v>
      </c>
      <c r="N145" s="1228">
        <f t="shared" si="8"/>
        <v>1</v>
      </c>
      <c r="O145" s="2228" t="s">
        <v>2383</v>
      </c>
      <c r="P145" s="2226" t="s">
        <v>3317</v>
      </c>
      <c r="Q145" s="1229"/>
      <c r="R145" s="1229"/>
      <c r="S145" s="1229"/>
      <c r="T145" s="1229"/>
      <c r="U145" s="1229"/>
      <c r="V145" s="1229"/>
      <c r="W145" s="1229"/>
      <c r="X145" s="1229"/>
      <c r="Y145" s="1229"/>
      <c r="Z145" s="1229"/>
    </row>
    <row r="146" spans="1:26" ht="39" customHeight="1">
      <c r="A146" s="1682"/>
      <c r="B146" s="1580"/>
      <c r="C146" s="1580"/>
      <c r="D146" s="1551"/>
      <c r="E146" s="1551"/>
      <c r="F146" s="1551"/>
      <c r="G146" s="1551"/>
      <c r="H146" s="1551"/>
      <c r="I146" s="1580"/>
      <c r="J146" s="1446" t="s">
        <v>48</v>
      </c>
      <c r="K146" s="1214"/>
      <c r="L146" s="1239">
        <v>0.5</v>
      </c>
      <c r="M146" s="1214"/>
      <c r="N146" s="1228">
        <f t="shared" si="8"/>
        <v>0.5</v>
      </c>
      <c r="O146" s="1580"/>
      <c r="P146" s="1580"/>
      <c r="Q146" s="1229"/>
      <c r="R146" s="1229"/>
      <c r="S146" s="1229"/>
      <c r="T146" s="1229"/>
      <c r="U146" s="1229"/>
      <c r="V146" s="1229"/>
      <c r="W146" s="1229"/>
      <c r="X146" s="1229"/>
      <c r="Y146" s="1229"/>
      <c r="Z146" s="1229"/>
    </row>
    <row r="147" spans="1:26" ht="50.25" customHeight="1">
      <c r="A147" s="2277" t="s">
        <v>3318</v>
      </c>
      <c r="B147" s="1547"/>
      <c r="C147" s="1547"/>
      <c r="D147" s="1547"/>
      <c r="E147" s="1547"/>
      <c r="F147" s="1547"/>
      <c r="G147" s="1547"/>
      <c r="H147" s="1547"/>
      <c r="I147" s="1720"/>
      <c r="J147" s="1180"/>
      <c r="K147" s="1180"/>
      <c r="L147" s="1180"/>
      <c r="M147" s="1180"/>
      <c r="N147" s="1451"/>
      <c r="O147" s="1453"/>
      <c r="P147" s="1454"/>
      <c r="Q147" s="1176"/>
      <c r="R147" s="1176"/>
      <c r="S147" s="1176"/>
      <c r="T147" s="1176"/>
      <c r="U147" s="1176"/>
      <c r="V147" s="1176"/>
      <c r="W147" s="1176"/>
      <c r="X147" s="1176"/>
      <c r="Y147" s="1176"/>
      <c r="Z147" s="1176"/>
    </row>
    <row r="148" spans="1:26" ht="18" customHeight="1">
      <c r="A148" s="1549"/>
      <c r="B148" s="1550"/>
      <c r="C148" s="1550"/>
      <c r="D148" s="1550"/>
      <c r="E148" s="1550"/>
      <c r="F148" s="1550"/>
      <c r="G148" s="1550"/>
      <c r="H148" s="1550"/>
      <c r="I148" s="1721"/>
      <c r="J148" s="1456"/>
      <c r="K148" s="1458"/>
      <c r="L148" s="1458"/>
      <c r="M148" s="1458"/>
      <c r="N148" s="1459"/>
      <c r="O148" s="1453"/>
      <c r="P148" s="1454"/>
      <c r="Q148" s="1176"/>
      <c r="R148" s="1176"/>
      <c r="S148" s="1176"/>
      <c r="T148" s="1176"/>
      <c r="U148" s="1176"/>
      <c r="V148" s="1176"/>
      <c r="W148" s="1176"/>
      <c r="X148" s="1176"/>
      <c r="Y148" s="1176"/>
      <c r="Z148" s="1176"/>
    </row>
    <row r="149" spans="1:26" ht="51.75" customHeight="1">
      <c r="A149" s="2278" t="s">
        <v>3319</v>
      </c>
      <c r="B149" s="1547"/>
      <c r="C149" s="1547"/>
      <c r="D149" s="1547"/>
      <c r="E149" s="1547"/>
      <c r="F149" s="1547"/>
      <c r="G149" s="1547"/>
      <c r="H149" s="1547"/>
      <c r="I149" s="1720"/>
      <c r="J149" s="1461" t="s">
        <v>47</v>
      </c>
      <c r="K149" s="1466">
        <f t="shared" ref="K149:M149" si="10">+K113*$C$113+K115*$C$115++K117*$C$117+K119*$C$119+K121*$C$121+K123*$C$123+K125*$C$125+K127*$C$127+K129*$C$129+K131*$C$131+K133*$C$133+K135*$C$135+K137*$C$137+K139*$C$139+K141*$C$141+K143*$C$143+K145*$C$145</f>
        <v>0.30809999999999998</v>
      </c>
      <c r="L149" s="1466">
        <f t="shared" si="10"/>
        <v>0.36880000000000002</v>
      </c>
      <c r="M149" s="1466">
        <f t="shared" si="10"/>
        <v>0.32310000000000005</v>
      </c>
      <c r="N149" s="1467">
        <f t="shared" ref="N149:N150" si="11">SUM(K149:M149)</f>
        <v>1</v>
      </c>
      <c r="O149" s="1453"/>
      <c r="P149" s="1454"/>
      <c r="Q149" s="1176"/>
      <c r="R149" s="1176"/>
      <c r="S149" s="1176"/>
      <c r="T149" s="1176"/>
      <c r="U149" s="1176"/>
      <c r="V149" s="1176"/>
      <c r="W149" s="1176"/>
      <c r="X149" s="1176"/>
      <c r="Y149" s="1176"/>
      <c r="Z149" s="1176"/>
    </row>
    <row r="150" spans="1:26" ht="45.75" customHeight="1">
      <c r="A150" s="1549"/>
      <c r="B150" s="1550"/>
      <c r="C150" s="1550"/>
      <c r="D150" s="1550"/>
      <c r="E150" s="1550"/>
      <c r="F150" s="1550"/>
      <c r="G150" s="1550"/>
      <c r="H150" s="1550"/>
      <c r="I150" s="1721"/>
      <c r="J150" s="1461" t="s">
        <v>48</v>
      </c>
      <c r="K150" s="1466">
        <f t="shared" ref="K150:M150" si="12">+K114*$C$113+K116*$C$115++K118*$C$117+K120*$C$119+K122*$C$121+K124*$C$123+K126*$C$125+K128*$C$127+K130*$C$129+K132*$C$131+K134*$C$133+K136*$C$135+K138*$C$137+K140*$C$139+K142*$C$141+K144*$C$143+K146*$C$145</f>
        <v>0.30809999999999998</v>
      </c>
      <c r="L150" s="1466">
        <f t="shared" si="12"/>
        <v>0.36880000000000002</v>
      </c>
      <c r="M150" s="1466">
        <f t="shared" si="12"/>
        <v>0</v>
      </c>
      <c r="N150" s="1467">
        <f t="shared" si="11"/>
        <v>0.67690000000000006</v>
      </c>
      <c r="O150" s="1453"/>
      <c r="P150" s="1454"/>
      <c r="Q150" s="1176"/>
      <c r="R150" s="1176"/>
      <c r="S150" s="1176"/>
      <c r="T150" s="1176"/>
      <c r="U150" s="1176"/>
      <c r="V150" s="1176"/>
      <c r="W150" s="1176"/>
      <c r="X150" s="1176"/>
      <c r="Y150" s="1176"/>
      <c r="Z150" s="1176"/>
    </row>
    <row r="151" spans="1:26" ht="45" customHeight="1">
      <c r="A151" s="1470"/>
      <c r="B151" s="1471"/>
      <c r="C151" s="1472"/>
      <c r="D151" s="1473"/>
      <c r="E151" s="1473"/>
      <c r="F151" s="1174"/>
      <c r="G151" s="1474"/>
      <c r="H151" s="1475"/>
      <c r="I151" s="1475"/>
      <c r="J151" s="1476"/>
      <c r="K151" s="1180"/>
      <c r="L151" s="1180"/>
      <c r="M151" s="1180"/>
      <c r="N151" s="1180"/>
      <c r="O151" s="1477"/>
      <c r="P151" s="1174"/>
      <c r="Q151" s="1176"/>
      <c r="R151" s="1176"/>
      <c r="S151" s="1176"/>
      <c r="T151" s="1176"/>
      <c r="U151" s="1176"/>
      <c r="V151" s="1176"/>
      <c r="W151" s="1176"/>
      <c r="X151" s="1176"/>
      <c r="Y151" s="1176"/>
      <c r="Z151" s="1176"/>
    </row>
    <row r="152" spans="1:26" ht="40.5" customHeight="1">
      <c r="A152" s="1470"/>
      <c r="B152" s="1471"/>
      <c r="C152" s="1478"/>
      <c r="D152" s="1479" t="s">
        <v>3323</v>
      </c>
      <c r="E152" s="1479"/>
      <c r="F152" s="1480" t="s">
        <v>3324</v>
      </c>
      <c r="G152" s="1474" t="s">
        <v>3325</v>
      </c>
      <c r="H152" s="1481" t="s">
        <v>3326</v>
      </c>
      <c r="I152" s="1475"/>
      <c r="J152" s="1476"/>
      <c r="K152" s="1180"/>
      <c r="L152" s="1180"/>
      <c r="M152" s="1180"/>
      <c r="N152" s="1180"/>
      <c r="O152" s="1477"/>
      <c r="P152" s="1174"/>
      <c r="Q152" s="1176"/>
      <c r="R152" s="1176"/>
      <c r="S152" s="1176"/>
      <c r="T152" s="1176"/>
      <c r="U152" s="1176"/>
      <c r="V152" s="1176"/>
      <c r="W152" s="1176"/>
      <c r="X152" s="1176"/>
      <c r="Y152" s="1176"/>
      <c r="Z152" s="1176"/>
    </row>
    <row r="153" spans="1:26" ht="52.5" customHeight="1">
      <c r="A153" s="1470"/>
      <c r="B153" s="1471"/>
      <c r="C153" s="1482"/>
      <c r="D153" s="1483"/>
      <c r="E153" s="1483"/>
      <c r="F153" s="1484"/>
      <c r="G153" s="1474"/>
      <c r="H153" s="1475"/>
      <c r="I153" s="1475"/>
      <c r="J153" s="1476"/>
      <c r="K153" s="1180"/>
      <c r="L153" s="1180"/>
      <c r="M153" s="1180"/>
      <c r="N153" s="1180"/>
      <c r="O153" s="1477"/>
      <c r="P153" s="1174"/>
      <c r="Q153" s="1176"/>
      <c r="R153" s="1176"/>
      <c r="S153" s="1176"/>
      <c r="T153" s="1176"/>
      <c r="U153" s="1176"/>
      <c r="V153" s="1176"/>
      <c r="W153" s="1176"/>
      <c r="X153" s="1176"/>
      <c r="Y153" s="1176"/>
      <c r="Z153" s="1176"/>
    </row>
    <row r="154" spans="1:26" ht="18" customHeight="1">
      <c r="A154" s="1470"/>
      <c r="B154" s="1485"/>
      <c r="C154" s="1486"/>
      <c r="D154" s="1487" t="s">
        <v>3328</v>
      </c>
      <c r="E154" s="1488"/>
      <c r="F154" s="1489"/>
      <c r="G154" s="1490">
        <f t="shared" ref="G154:G158" si="13">F154*20%</f>
        <v>0</v>
      </c>
      <c r="H154" s="1475"/>
      <c r="I154" s="1475">
        <f t="shared" ref="I154:I158" si="14">H154*20%</f>
        <v>0</v>
      </c>
      <c r="J154" s="1180"/>
      <c r="K154" s="1180"/>
      <c r="L154" s="1180"/>
      <c r="M154" s="1180"/>
      <c r="N154" s="1180"/>
      <c r="O154" s="1477"/>
      <c r="P154" s="1174"/>
      <c r="Q154" s="1176"/>
      <c r="R154" s="1176"/>
      <c r="S154" s="1176"/>
      <c r="T154" s="1176"/>
      <c r="U154" s="1176"/>
      <c r="V154" s="1176"/>
      <c r="W154" s="1176"/>
      <c r="X154" s="1176"/>
      <c r="Y154" s="1176"/>
      <c r="Z154" s="1176"/>
    </row>
    <row r="155" spans="1:26" ht="18" customHeight="1">
      <c r="A155" s="1491"/>
      <c r="B155" s="1492"/>
      <c r="C155" s="1493"/>
      <c r="D155" s="1174" t="s">
        <v>3334</v>
      </c>
      <c r="E155" s="1494"/>
      <c r="F155" s="1495"/>
      <c r="G155" s="1490">
        <f t="shared" si="13"/>
        <v>0</v>
      </c>
      <c r="H155" s="1475"/>
      <c r="I155" s="1475">
        <f t="shared" si="14"/>
        <v>0</v>
      </c>
      <c r="J155" s="1180"/>
      <c r="K155" s="1180"/>
      <c r="L155" s="1180"/>
      <c r="M155" s="1180"/>
      <c r="N155" s="1180"/>
      <c r="O155" s="1477"/>
      <c r="P155" s="1174"/>
      <c r="Q155" s="1176"/>
      <c r="R155" s="1176"/>
      <c r="S155" s="1176"/>
      <c r="T155" s="1176"/>
      <c r="U155" s="1176"/>
      <c r="V155" s="1176"/>
      <c r="W155" s="1176"/>
      <c r="X155" s="1176"/>
      <c r="Y155" s="1176"/>
      <c r="Z155" s="1176"/>
    </row>
    <row r="156" spans="1:26" ht="18" customHeight="1">
      <c r="A156" s="1491"/>
      <c r="B156" s="1492"/>
      <c r="C156" s="1493"/>
      <c r="D156" s="1174" t="s">
        <v>3335</v>
      </c>
      <c r="E156" s="1494"/>
      <c r="F156" s="1496"/>
      <c r="G156" s="1490">
        <f t="shared" si="13"/>
        <v>0</v>
      </c>
      <c r="H156" s="1475"/>
      <c r="I156" s="1475">
        <f t="shared" si="14"/>
        <v>0</v>
      </c>
      <c r="J156" s="1180"/>
      <c r="K156" s="1180"/>
      <c r="L156" s="1180"/>
      <c r="M156" s="1180"/>
      <c r="N156" s="1180"/>
      <c r="O156" s="1477"/>
      <c r="P156" s="1174"/>
      <c r="Q156" s="1176"/>
      <c r="R156" s="1176"/>
      <c r="S156" s="1176"/>
      <c r="T156" s="1176"/>
      <c r="U156" s="1176"/>
      <c r="V156" s="1176"/>
      <c r="W156" s="1176"/>
      <c r="X156" s="1176"/>
      <c r="Y156" s="1176"/>
      <c r="Z156" s="1176"/>
    </row>
    <row r="157" spans="1:26" ht="18" customHeight="1">
      <c r="A157" s="1491"/>
      <c r="B157" s="1492"/>
      <c r="C157" s="1493"/>
      <c r="D157" s="1487" t="s">
        <v>3336</v>
      </c>
      <c r="E157" s="1497"/>
      <c r="F157" s="1498"/>
      <c r="G157" s="1490">
        <f t="shared" si="13"/>
        <v>0</v>
      </c>
      <c r="H157" s="1475"/>
      <c r="I157" s="1475">
        <f t="shared" si="14"/>
        <v>0</v>
      </c>
      <c r="J157" s="1180"/>
      <c r="K157" s="1180"/>
      <c r="L157" s="1180"/>
      <c r="M157" s="1180"/>
      <c r="N157" s="1180"/>
      <c r="O157" s="1477"/>
      <c r="P157" s="1174"/>
      <c r="Q157" s="1176"/>
      <c r="R157" s="1176"/>
      <c r="S157" s="1176"/>
      <c r="T157" s="1176"/>
      <c r="U157" s="1176"/>
      <c r="V157" s="1176"/>
      <c r="W157" s="1176"/>
      <c r="X157" s="1176"/>
      <c r="Y157" s="1176"/>
      <c r="Z157" s="1176"/>
    </row>
    <row r="158" spans="1:26" ht="18" customHeight="1">
      <c r="A158" s="1491"/>
      <c r="B158" s="1492"/>
      <c r="C158" s="1493"/>
      <c r="D158" s="1487" t="s">
        <v>3338</v>
      </c>
      <c r="E158" s="1497"/>
      <c r="F158" s="1499"/>
      <c r="G158" s="1490">
        <f t="shared" si="13"/>
        <v>0</v>
      </c>
      <c r="H158" s="1475"/>
      <c r="I158" s="1475">
        <f t="shared" si="14"/>
        <v>0</v>
      </c>
      <c r="J158" s="1476"/>
      <c r="K158" s="1180"/>
      <c r="L158" s="1180"/>
      <c r="M158" s="1180"/>
      <c r="N158" s="1180"/>
      <c r="O158" s="1477"/>
      <c r="P158" s="1174"/>
      <c r="Q158" s="1176"/>
      <c r="R158" s="1176"/>
      <c r="S158" s="1176"/>
      <c r="T158" s="1176"/>
      <c r="U158" s="1176"/>
      <c r="V158" s="1176"/>
      <c r="W158" s="1176"/>
      <c r="X158" s="1176"/>
      <c r="Y158" s="1176"/>
      <c r="Z158" s="1176"/>
    </row>
    <row r="159" spans="1:26" ht="18" customHeight="1">
      <c r="A159" s="1491"/>
      <c r="B159" s="1500"/>
      <c r="C159" s="1176"/>
      <c r="D159" s="1174"/>
      <c r="E159" s="1174"/>
      <c r="F159" s="1174"/>
      <c r="G159" s="1494"/>
      <c r="H159" s="1501"/>
      <c r="I159" s="1501"/>
      <c r="J159" s="1180"/>
      <c r="K159" s="1180"/>
      <c r="L159" s="1180"/>
      <c r="M159" s="1180"/>
      <c r="N159" s="1180"/>
      <c r="O159" s="1477"/>
      <c r="P159" s="1174"/>
      <c r="Q159" s="1176"/>
      <c r="R159" s="1176"/>
      <c r="S159" s="1176"/>
      <c r="T159" s="1176"/>
      <c r="U159" s="1176"/>
      <c r="V159" s="1176"/>
      <c r="W159" s="1176"/>
      <c r="X159" s="1176"/>
      <c r="Y159" s="1176"/>
      <c r="Z159" s="1176"/>
    </row>
    <row r="160" spans="1:26" ht="18" customHeight="1">
      <c r="A160" s="1491"/>
      <c r="B160" s="1500"/>
      <c r="C160" s="1176"/>
      <c r="D160" s="1174"/>
      <c r="E160" s="1174"/>
      <c r="F160" s="1174"/>
      <c r="G160" s="1502"/>
      <c r="H160" s="1501"/>
      <c r="I160" s="1501"/>
      <c r="J160" s="1180"/>
      <c r="K160" s="1180"/>
      <c r="L160" s="1180"/>
      <c r="M160" s="1180"/>
      <c r="N160" s="1180"/>
      <c r="O160" s="1477"/>
      <c r="P160" s="1174"/>
      <c r="Q160" s="1176"/>
      <c r="R160" s="1176"/>
      <c r="S160" s="1176"/>
      <c r="T160" s="1176"/>
      <c r="U160" s="1176"/>
      <c r="V160" s="1176"/>
      <c r="W160" s="1176"/>
      <c r="X160" s="1176"/>
      <c r="Y160" s="1176"/>
      <c r="Z160" s="1176"/>
    </row>
    <row r="161" spans="1:26" ht="18" customHeight="1">
      <c r="A161" s="1491"/>
      <c r="B161" s="1500"/>
      <c r="C161" s="1176"/>
      <c r="D161" s="1174" t="s">
        <v>3339</v>
      </c>
      <c r="E161" s="1174"/>
      <c r="F161" s="1503"/>
      <c r="G161" s="1504">
        <f>SUM(G154:G158)</f>
        <v>0</v>
      </c>
      <c r="H161" s="1501"/>
      <c r="I161" s="1501"/>
      <c r="J161" s="1180"/>
      <c r="K161" s="1180"/>
      <c r="L161" s="1180"/>
      <c r="M161" s="1180"/>
      <c r="N161" s="1180"/>
      <c r="O161" s="1477"/>
      <c r="P161" s="1174"/>
      <c r="Q161" s="1176"/>
      <c r="R161" s="1176"/>
      <c r="S161" s="1176"/>
      <c r="T161" s="1176"/>
      <c r="U161" s="1176"/>
      <c r="V161" s="1176"/>
      <c r="W161" s="1176"/>
      <c r="X161" s="1176"/>
      <c r="Y161" s="1176"/>
      <c r="Z161" s="1176"/>
    </row>
    <row r="162" spans="1:26" ht="18" customHeight="1">
      <c r="A162" s="1491"/>
      <c r="B162" s="1500"/>
      <c r="C162" s="1176"/>
      <c r="D162" s="1174"/>
      <c r="E162" s="1174"/>
      <c r="F162" s="1174"/>
      <c r="G162" s="1494"/>
      <c r="H162" s="1501"/>
      <c r="I162" s="1506"/>
      <c r="J162" s="1180"/>
      <c r="K162" s="1180"/>
      <c r="L162" s="1180"/>
      <c r="M162" s="1180"/>
      <c r="N162" s="1180"/>
      <c r="O162" s="1477"/>
      <c r="P162" s="1174"/>
      <c r="Q162" s="1176"/>
      <c r="R162" s="1176"/>
      <c r="S162" s="1176"/>
      <c r="T162" s="1176"/>
      <c r="U162" s="1176"/>
      <c r="V162" s="1176"/>
      <c r="W162" s="1176"/>
      <c r="X162" s="1176"/>
      <c r="Y162" s="1176"/>
      <c r="Z162" s="1176"/>
    </row>
    <row r="163" spans="1:26" ht="18" customHeight="1">
      <c r="A163" s="1491"/>
      <c r="B163" s="1500"/>
      <c r="C163" s="1176"/>
      <c r="D163" s="1174" t="s">
        <v>3340</v>
      </c>
      <c r="E163" s="1174"/>
      <c r="F163" s="1174"/>
      <c r="G163" s="1494"/>
      <c r="H163" s="1507"/>
      <c r="I163" s="1508">
        <f>SUM(I154:I158)</f>
        <v>0</v>
      </c>
      <c r="J163" s="1180"/>
      <c r="K163" s="1180"/>
      <c r="L163" s="1180"/>
      <c r="M163" s="1180"/>
      <c r="N163" s="1180"/>
      <c r="O163" s="1477"/>
      <c r="P163" s="1174"/>
      <c r="Q163" s="1176"/>
      <c r="R163" s="1176"/>
      <c r="S163" s="1176"/>
      <c r="T163" s="1176"/>
      <c r="U163" s="1176"/>
      <c r="V163" s="1176"/>
      <c r="W163" s="1176"/>
      <c r="X163" s="1176"/>
      <c r="Y163" s="1176"/>
      <c r="Z163" s="1176"/>
    </row>
    <row r="164" spans="1:26" ht="18" customHeight="1">
      <c r="A164" s="1491"/>
      <c r="B164" s="1500"/>
      <c r="C164" s="1176"/>
      <c r="D164" s="1174"/>
      <c r="E164" s="1174"/>
      <c r="F164" s="1174"/>
      <c r="G164" s="1494"/>
      <c r="H164" s="1501"/>
      <c r="I164" s="1501"/>
      <c r="J164" s="1180"/>
      <c r="K164" s="1180"/>
      <c r="L164" s="1180"/>
      <c r="M164" s="1180"/>
      <c r="N164" s="1180"/>
      <c r="O164" s="1477"/>
      <c r="P164" s="1174"/>
      <c r="Q164" s="1176"/>
      <c r="R164" s="1176"/>
      <c r="S164" s="1176"/>
      <c r="T164" s="1176"/>
      <c r="U164" s="1176"/>
      <c r="V164" s="1176"/>
      <c r="W164" s="1176"/>
      <c r="X164" s="1176"/>
      <c r="Y164" s="1176"/>
      <c r="Z164" s="1176"/>
    </row>
    <row r="165" spans="1:26" ht="18" customHeight="1">
      <c r="A165" s="1491"/>
      <c r="B165" s="1500"/>
      <c r="C165" s="1509"/>
      <c r="D165" s="1483"/>
      <c r="E165" s="1174"/>
      <c r="F165" s="1174"/>
      <c r="G165" s="1494"/>
      <c r="H165" s="1501"/>
      <c r="I165" s="1501"/>
      <c r="J165" s="1180"/>
      <c r="K165" s="1180"/>
      <c r="L165" s="1180"/>
      <c r="M165" s="1180"/>
      <c r="N165" s="1180"/>
      <c r="O165" s="1477"/>
      <c r="P165" s="1174"/>
      <c r="Q165" s="1176"/>
      <c r="R165" s="1176"/>
      <c r="S165" s="1176"/>
      <c r="T165" s="1176"/>
      <c r="U165" s="1176"/>
      <c r="V165" s="1176"/>
      <c r="W165" s="1176"/>
      <c r="X165" s="1176"/>
      <c r="Y165" s="1176"/>
      <c r="Z165" s="1176"/>
    </row>
    <row r="166" spans="1:26" ht="18" customHeight="1">
      <c r="A166" s="1491"/>
      <c r="B166" s="1500"/>
      <c r="C166" s="1176"/>
      <c r="D166" s="1174" t="s">
        <v>3341</v>
      </c>
      <c r="E166" s="1174"/>
      <c r="F166" s="1174"/>
      <c r="G166" s="1494"/>
      <c r="H166" s="1501"/>
      <c r="I166" s="1501"/>
      <c r="J166" s="1180"/>
      <c r="K166" s="1180"/>
      <c r="L166" s="1180"/>
      <c r="M166" s="1180"/>
      <c r="N166" s="1180"/>
      <c r="O166" s="1477"/>
      <c r="P166" s="1174"/>
      <c r="Q166" s="1176"/>
      <c r="R166" s="1176"/>
      <c r="S166" s="1176"/>
      <c r="T166" s="1176"/>
      <c r="U166" s="1176"/>
      <c r="V166" s="1176"/>
      <c r="W166" s="1176"/>
      <c r="X166" s="1176"/>
      <c r="Y166" s="1176"/>
      <c r="Z166" s="1176"/>
    </row>
    <row r="167" spans="1:26" ht="15.75" customHeight="1">
      <c r="A167" s="1491"/>
      <c r="B167" s="1500"/>
      <c r="C167" s="1176"/>
      <c r="D167" s="1174"/>
      <c r="E167" s="1174"/>
      <c r="F167" s="1174"/>
      <c r="G167" s="1494"/>
      <c r="H167" s="1501"/>
      <c r="I167" s="1501"/>
      <c r="J167" s="1180"/>
      <c r="K167" s="1180"/>
      <c r="L167" s="1180"/>
      <c r="M167" s="1180"/>
      <c r="N167" s="1180"/>
      <c r="O167" s="1477"/>
      <c r="P167" s="1174"/>
      <c r="Q167" s="1176"/>
      <c r="R167" s="1176"/>
      <c r="S167" s="1176"/>
      <c r="T167" s="1176"/>
      <c r="U167" s="1176"/>
      <c r="V167" s="1176"/>
      <c r="W167" s="1176"/>
      <c r="X167" s="1176"/>
      <c r="Y167" s="1176"/>
      <c r="Z167" s="1176"/>
    </row>
    <row r="168" spans="1:26" ht="15.75" customHeight="1">
      <c r="A168" s="1491"/>
      <c r="B168" s="1500"/>
      <c r="C168" s="1176"/>
      <c r="D168" s="1174"/>
      <c r="E168" s="1174"/>
      <c r="F168" s="1174"/>
      <c r="G168" s="1494"/>
      <c r="H168" s="1501"/>
      <c r="I168" s="1501"/>
      <c r="J168" s="1180"/>
      <c r="K168" s="1180"/>
      <c r="L168" s="1180"/>
      <c r="M168" s="1180"/>
      <c r="N168" s="1180"/>
      <c r="O168" s="1477"/>
      <c r="P168" s="1174"/>
      <c r="Q168" s="1176"/>
      <c r="R168" s="1176"/>
      <c r="S168" s="1176"/>
      <c r="T168" s="1176"/>
      <c r="U168" s="1176"/>
      <c r="V168" s="1176"/>
      <c r="W168" s="1176"/>
      <c r="X168" s="1176"/>
      <c r="Y168" s="1176"/>
      <c r="Z168" s="1176"/>
    </row>
    <row r="169" spans="1:26" ht="15.75" customHeight="1">
      <c r="A169" s="1491"/>
      <c r="B169" s="1500"/>
      <c r="C169" s="1176"/>
      <c r="D169" s="1174"/>
      <c r="E169" s="1174"/>
      <c r="F169" s="1174"/>
      <c r="G169" s="1494"/>
      <c r="H169" s="1501"/>
      <c r="I169" s="1501"/>
      <c r="J169" s="1180"/>
      <c r="K169" s="1180"/>
      <c r="L169" s="1180"/>
      <c r="M169" s="1180"/>
      <c r="N169" s="1180"/>
      <c r="O169" s="1477"/>
      <c r="P169" s="1174"/>
      <c r="Q169" s="1176"/>
      <c r="R169" s="1176"/>
      <c r="S169" s="1176"/>
      <c r="T169" s="1176"/>
      <c r="U169" s="1176"/>
      <c r="V169" s="1176"/>
      <c r="W169" s="1176"/>
      <c r="X169" s="1176"/>
      <c r="Y169" s="1176"/>
      <c r="Z169" s="1176"/>
    </row>
    <row r="170" spans="1:26" ht="15.75" customHeight="1">
      <c r="A170" s="1510"/>
      <c r="B170" s="1511"/>
      <c r="C170" s="1512"/>
      <c r="D170" s="1195"/>
      <c r="E170" s="1195"/>
      <c r="F170" s="1195"/>
      <c r="G170" s="1514"/>
      <c r="H170" s="1515"/>
      <c r="I170" s="1515"/>
      <c r="J170" s="1180"/>
      <c r="K170" s="1180"/>
      <c r="L170" s="1180"/>
      <c r="M170" s="1180"/>
      <c r="N170" s="1180"/>
      <c r="O170" s="1477"/>
      <c r="P170" s="1174"/>
      <c r="Q170" s="1176"/>
      <c r="R170" s="1176"/>
      <c r="S170" s="1176"/>
      <c r="T170" s="1176"/>
      <c r="U170" s="1176"/>
      <c r="V170" s="1176"/>
      <c r="W170" s="1176"/>
      <c r="X170" s="1176"/>
      <c r="Y170" s="1176"/>
      <c r="Z170" s="1176"/>
    </row>
    <row r="171" spans="1:26" ht="15.75" customHeight="1">
      <c r="A171" s="2279" t="s">
        <v>3342</v>
      </c>
      <c r="B171" s="1579"/>
      <c r="C171" s="1580"/>
      <c r="D171" s="1516" t="s">
        <v>3324</v>
      </c>
      <c r="E171" s="1516" t="s">
        <v>3343</v>
      </c>
      <c r="F171" s="1517" t="s">
        <v>3344</v>
      </c>
      <c r="G171" s="1516" t="s">
        <v>3345</v>
      </c>
      <c r="H171" s="1518" t="s">
        <v>3346</v>
      </c>
      <c r="I171" s="1518" t="s">
        <v>3347</v>
      </c>
      <c r="J171" s="1180"/>
      <c r="K171" s="1180"/>
      <c r="L171" s="1180"/>
      <c r="M171" s="1180"/>
      <c r="N171" s="1180"/>
      <c r="O171" s="1477"/>
      <c r="P171" s="1174"/>
      <c r="Q171" s="1176"/>
      <c r="R171" s="1176"/>
      <c r="S171" s="1176"/>
      <c r="T171" s="1176"/>
      <c r="U171" s="1176"/>
      <c r="V171" s="1176"/>
      <c r="W171" s="1176"/>
      <c r="X171" s="1176"/>
      <c r="Y171" s="1176"/>
      <c r="Z171" s="1176"/>
    </row>
    <row r="172" spans="1:26" ht="15.75" customHeight="1">
      <c r="A172" s="2273" t="s">
        <v>3348</v>
      </c>
      <c r="B172" s="1579"/>
      <c r="C172" s="1580"/>
      <c r="D172" s="1519">
        <f>K29</f>
        <v>0.75127999999999995</v>
      </c>
      <c r="E172" s="1520">
        <f t="shared" ref="E172:E176" si="15">D172*20%</f>
        <v>0.150256</v>
      </c>
      <c r="F172" s="1519">
        <f>L29+D172</f>
        <v>0.86527999999999994</v>
      </c>
      <c r="G172" s="1521">
        <f t="shared" ref="G172:G176" si="16">F172*0.2</f>
        <v>0.17305599999999999</v>
      </c>
      <c r="H172" s="1519">
        <f>N29</f>
        <v>0.86527999999999994</v>
      </c>
      <c r="I172" s="1521">
        <f t="shared" ref="I172:I176" si="17">H172*0.2</f>
        <v>0.17305599999999999</v>
      </c>
      <c r="J172" s="1180"/>
      <c r="K172" s="1180"/>
      <c r="L172" s="1180"/>
      <c r="M172" s="1180"/>
      <c r="N172" s="1180"/>
      <c r="O172" s="1477"/>
      <c r="P172" s="1174"/>
      <c r="Q172" s="1176"/>
      <c r="R172" s="1176"/>
      <c r="S172" s="1176"/>
      <c r="T172" s="1176"/>
      <c r="U172" s="1176"/>
      <c r="V172" s="1176"/>
      <c r="W172" s="1176"/>
      <c r="X172" s="1176"/>
      <c r="Y172" s="1176"/>
      <c r="Z172" s="1176"/>
    </row>
    <row r="173" spans="1:26" ht="15.75" customHeight="1">
      <c r="A173" s="2273" t="s">
        <v>3349</v>
      </c>
      <c r="B173" s="1579"/>
      <c r="C173" s="1580"/>
      <c r="D173" s="1522">
        <v>0.04</v>
      </c>
      <c r="E173" s="1520">
        <f t="shared" si="15"/>
        <v>8.0000000000000002E-3</v>
      </c>
      <c r="F173" s="1523">
        <v>0.04</v>
      </c>
      <c r="G173" s="1521">
        <f t="shared" si="16"/>
        <v>8.0000000000000002E-3</v>
      </c>
      <c r="H173" s="1523">
        <v>0.04</v>
      </c>
      <c r="I173" s="1521">
        <f t="shared" si="17"/>
        <v>8.0000000000000002E-3</v>
      </c>
      <c r="J173" s="1180"/>
      <c r="K173" s="1180"/>
      <c r="L173" s="1180"/>
      <c r="M173" s="1180"/>
      <c r="N173" s="1180"/>
      <c r="O173" s="1477"/>
      <c r="P173" s="1174"/>
      <c r="Q173" s="1176"/>
      <c r="R173" s="1176"/>
      <c r="S173" s="1176"/>
      <c r="T173" s="1176"/>
      <c r="U173" s="1176"/>
      <c r="V173" s="1176"/>
      <c r="W173" s="1176"/>
      <c r="X173" s="1176"/>
      <c r="Y173" s="1176"/>
      <c r="Z173" s="1176"/>
    </row>
    <row r="174" spans="1:26" ht="15.75" customHeight="1">
      <c r="A174" s="2273" t="s">
        <v>3350</v>
      </c>
      <c r="B174" s="1579"/>
      <c r="C174" s="1580"/>
      <c r="D174" s="1524">
        <f>K74</f>
        <v>0.29200000000000004</v>
      </c>
      <c r="E174" s="1520">
        <f t="shared" si="15"/>
        <v>5.8400000000000007E-2</v>
      </c>
      <c r="F174" s="1524">
        <f>L74+D174</f>
        <v>0.65129999999999999</v>
      </c>
      <c r="G174" s="1521">
        <f t="shared" si="16"/>
        <v>0.13026000000000001</v>
      </c>
      <c r="H174" s="1524">
        <f>N74</f>
        <v>0.65129999999999999</v>
      </c>
      <c r="I174" s="1521">
        <f t="shared" si="17"/>
        <v>0.13026000000000001</v>
      </c>
      <c r="J174" s="1180"/>
      <c r="K174" s="1180"/>
      <c r="L174" s="1180"/>
      <c r="M174" s="1180"/>
      <c r="N174" s="1180"/>
      <c r="O174" s="1477"/>
      <c r="P174" s="1174"/>
      <c r="Q174" s="1176"/>
      <c r="R174" s="1176"/>
      <c r="S174" s="1176"/>
      <c r="T174" s="1176"/>
      <c r="U174" s="1176"/>
      <c r="V174" s="1176"/>
      <c r="W174" s="1176"/>
      <c r="X174" s="1176"/>
      <c r="Y174" s="1176"/>
      <c r="Z174" s="1176"/>
    </row>
    <row r="175" spans="1:26" ht="15.75" customHeight="1">
      <c r="A175" s="2273" t="s">
        <v>3351</v>
      </c>
      <c r="B175" s="1579"/>
      <c r="C175" s="1580"/>
      <c r="D175" s="1524">
        <f>K112</f>
        <v>0.22200000000000003</v>
      </c>
      <c r="E175" s="1520">
        <f t="shared" si="15"/>
        <v>4.4400000000000009E-2</v>
      </c>
      <c r="F175" s="1524">
        <f>L112+D175</f>
        <v>0.65350000000000019</v>
      </c>
      <c r="G175" s="1521">
        <f t="shared" si="16"/>
        <v>0.13070000000000004</v>
      </c>
      <c r="H175" s="1524">
        <f>N112</f>
        <v>0.65350000000000019</v>
      </c>
      <c r="I175" s="1521">
        <f t="shared" si="17"/>
        <v>0.13070000000000004</v>
      </c>
      <c r="J175" s="1180"/>
      <c r="K175" s="1180"/>
      <c r="L175" s="1180"/>
      <c r="M175" s="1180"/>
      <c r="N175" s="1180"/>
      <c r="O175" s="1477"/>
      <c r="P175" s="1174"/>
      <c r="Q175" s="1176"/>
      <c r="R175" s="1176"/>
      <c r="S175" s="1176"/>
      <c r="T175" s="1176"/>
      <c r="U175" s="1176"/>
      <c r="V175" s="1176"/>
      <c r="W175" s="1176"/>
      <c r="X175" s="1176"/>
      <c r="Y175" s="1176"/>
      <c r="Z175" s="1176"/>
    </row>
    <row r="176" spans="1:26" ht="15.75" customHeight="1">
      <c r="A176" s="2273" t="s">
        <v>3352</v>
      </c>
      <c r="B176" s="1579"/>
      <c r="C176" s="1580"/>
      <c r="D176" s="1519">
        <f>K150</f>
        <v>0.30809999999999998</v>
      </c>
      <c r="E176" s="1520">
        <f t="shared" si="15"/>
        <v>6.1620000000000001E-2</v>
      </c>
      <c r="F176" s="1519">
        <f>L150+D176</f>
        <v>0.67690000000000006</v>
      </c>
      <c r="G176" s="1521">
        <f t="shared" si="16"/>
        <v>0.13538000000000003</v>
      </c>
      <c r="H176" s="1519">
        <f>N150</f>
        <v>0.67690000000000006</v>
      </c>
      <c r="I176" s="1521">
        <f t="shared" si="17"/>
        <v>0.13538000000000003</v>
      </c>
      <c r="J176" s="1180"/>
      <c r="K176" s="1180"/>
      <c r="L176" s="1180"/>
      <c r="M176" s="1180"/>
      <c r="N176" s="1180"/>
      <c r="O176" s="1174"/>
      <c r="P176" s="1174"/>
      <c r="Q176" s="1176"/>
      <c r="R176" s="1176"/>
      <c r="S176" s="1176"/>
      <c r="T176" s="1176"/>
      <c r="U176" s="1176"/>
      <c r="V176" s="1176"/>
      <c r="W176" s="1176"/>
      <c r="X176" s="1176"/>
      <c r="Y176" s="1176"/>
      <c r="Z176" s="1176"/>
    </row>
    <row r="177" spans="1:26" ht="15.75" customHeight="1">
      <c r="A177" s="2274" t="s">
        <v>3353</v>
      </c>
      <c r="B177" s="1579"/>
      <c r="C177" s="1580"/>
      <c r="D177" s="1525"/>
      <c r="E177" s="1526">
        <f>SUM(E172:E176)</f>
        <v>0.32267600000000002</v>
      </c>
      <c r="F177" s="1454"/>
      <c r="G177" s="1526">
        <f>SUM(G172:G176)</f>
        <v>0.57739600000000013</v>
      </c>
      <c r="H177" s="1259"/>
      <c r="I177" s="1526">
        <f>SUM(I172:I176)</f>
        <v>0.57739600000000013</v>
      </c>
      <c r="J177" s="1180"/>
      <c r="K177" s="1180"/>
      <c r="L177" s="1180"/>
      <c r="M177" s="1180"/>
      <c r="N177" s="1180"/>
      <c r="O177" s="1174"/>
      <c r="P177" s="1174"/>
      <c r="Q177" s="1176"/>
      <c r="R177" s="1176"/>
      <c r="S177" s="1176"/>
      <c r="T177" s="1176"/>
      <c r="U177" s="1176"/>
      <c r="V177" s="1176"/>
      <c r="W177" s="1176"/>
      <c r="X177" s="1176"/>
      <c r="Y177" s="1176"/>
      <c r="Z177" s="1176"/>
    </row>
    <row r="178" spans="1:26" ht="15.75" customHeight="1">
      <c r="A178" s="1491"/>
      <c r="B178" s="1500"/>
      <c r="C178" s="1176"/>
      <c r="D178" s="1174"/>
      <c r="E178" s="1174"/>
      <c r="F178" s="1174"/>
      <c r="G178" s="1494"/>
      <c r="H178" s="1501"/>
      <c r="I178" s="1501"/>
      <c r="J178" s="1180"/>
      <c r="K178" s="1180"/>
      <c r="L178" s="1180"/>
      <c r="M178" s="1180"/>
      <c r="N178" s="1180"/>
      <c r="O178" s="1174"/>
      <c r="P178" s="1174"/>
      <c r="Q178" s="1176"/>
      <c r="R178" s="1176"/>
      <c r="S178" s="1176"/>
      <c r="T178" s="1176"/>
      <c r="U178" s="1176"/>
      <c r="V178" s="1176"/>
      <c r="W178" s="1176"/>
      <c r="X178" s="1176"/>
      <c r="Y178" s="1176"/>
      <c r="Z178" s="1176"/>
    </row>
    <row r="179" spans="1:26" ht="15.75" customHeight="1">
      <c r="A179" s="1491"/>
      <c r="B179" s="1500"/>
      <c r="C179" s="1176"/>
      <c r="D179" s="1174"/>
      <c r="E179" s="1174"/>
      <c r="F179" s="1174"/>
      <c r="G179" s="1494"/>
      <c r="H179" s="1501"/>
      <c r="I179" s="1501"/>
      <c r="J179" s="1180"/>
      <c r="K179" s="1180"/>
      <c r="L179" s="1180"/>
      <c r="M179" s="1180"/>
      <c r="N179" s="1180"/>
      <c r="O179" s="1174"/>
      <c r="P179" s="1174"/>
      <c r="Q179" s="1176"/>
      <c r="R179" s="1176"/>
      <c r="S179" s="1176"/>
      <c r="T179" s="1176"/>
      <c r="U179" s="1176"/>
      <c r="V179" s="1176"/>
      <c r="W179" s="1176"/>
      <c r="X179" s="1176"/>
      <c r="Y179" s="1176"/>
      <c r="Z179" s="1176"/>
    </row>
    <row r="180" spans="1:26" ht="15.75" customHeight="1">
      <c r="A180" s="1491"/>
      <c r="B180" s="1500"/>
      <c r="C180" s="1176"/>
      <c r="D180" s="1174"/>
      <c r="E180" s="1174"/>
      <c r="F180" s="1174"/>
      <c r="G180" s="1494"/>
      <c r="H180" s="1501"/>
      <c r="I180" s="1501"/>
      <c r="J180" s="1180"/>
      <c r="K180" s="1180"/>
      <c r="L180" s="1180"/>
      <c r="M180" s="1180"/>
      <c r="N180" s="1180"/>
      <c r="O180" s="1174"/>
      <c r="P180" s="1174"/>
      <c r="Q180" s="1176"/>
      <c r="R180" s="1176"/>
      <c r="S180" s="1176"/>
      <c r="T180" s="1176"/>
      <c r="U180" s="1176"/>
      <c r="V180" s="1176"/>
      <c r="W180" s="1176"/>
      <c r="X180" s="1176"/>
      <c r="Y180" s="1176"/>
      <c r="Z180" s="1176"/>
    </row>
    <row r="181" spans="1:26" ht="15.75" customHeight="1">
      <c r="A181" s="1491"/>
      <c r="B181" s="1500"/>
      <c r="C181" s="1176"/>
      <c r="D181" s="1174"/>
      <c r="E181" s="1174"/>
      <c r="F181" s="1174"/>
      <c r="G181" s="1494"/>
      <c r="H181" s="1501"/>
      <c r="I181" s="1501"/>
      <c r="J181" s="1180"/>
      <c r="K181" s="1180"/>
      <c r="L181" s="1180"/>
      <c r="M181" s="1180"/>
      <c r="N181" s="1180"/>
      <c r="O181" s="1174"/>
      <c r="P181" s="1174"/>
      <c r="Q181" s="1176"/>
      <c r="R181" s="1176"/>
      <c r="S181" s="1176"/>
      <c r="T181" s="1176"/>
      <c r="U181" s="1176"/>
      <c r="V181" s="1176"/>
      <c r="W181" s="1176"/>
      <c r="X181" s="1176"/>
      <c r="Y181" s="1176"/>
      <c r="Z181" s="1176"/>
    </row>
    <row r="182" spans="1:26" ht="15.75" customHeight="1">
      <c r="A182" s="1491"/>
      <c r="B182" s="1500"/>
      <c r="C182" s="1176"/>
      <c r="D182" s="1174"/>
      <c r="E182" s="1174"/>
      <c r="F182" s="1174"/>
      <c r="G182" s="1494"/>
      <c r="H182" s="1501"/>
      <c r="I182" s="1501"/>
      <c r="J182" s="1180"/>
      <c r="K182" s="1180"/>
      <c r="L182" s="1180"/>
      <c r="M182" s="1180"/>
      <c r="N182" s="1180"/>
      <c r="O182" s="1174"/>
      <c r="P182" s="1174"/>
      <c r="Q182" s="1176"/>
      <c r="R182" s="1176"/>
      <c r="S182" s="1176"/>
      <c r="T182" s="1176"/>
      <c r="U182" s="1176"/>
      <c r="V182" s="1176"/>
      <c r="W182" s="1176"/>
      <c r="X182" s="1176"/>
      <c r="Y182" s="1176"/>
      <c r="Z182" s="1176"/>
    </row>
    <row r="183" spans="1:26" ht="15.75" customHeight="1">
      <c r="A183" s="1491"/>
      <c r="B183" s="1500"/>
      <c r="C183" s="1176"/>
      <c r="D183" s="1174"/>
      <c r="E183" s="1174"/>
      <c r="F183" s="1174"/>
      <c r="G183" s="1494"/>
      <c r="H183" s="1501"/>
      <c r="I183" s="1501"/>
      <c r="J183" s="1180"/>
      <c r="K183" s="1180"/>
      <c r="L183" s="1180"/>
      <c r="M183" s="1180"/>
      <c r="N183" s="1180"/>
      <c r="O183" s="1174"/>
      <c r="P183" s="1174"/>
      <c r="Q183" s="1176"/>
      <c r="R183" s="1176"/>
      <c r="S183" s="1176"/>
      <c r="T183" s="1176"/>
      <c r="U183" s="1176"/>
      <c r="V183" s="1176"/>
      <c r="W183" s="1176"/>
      <c r="X183" s="1176"/>
      <c r="Y183" s="1176"/>
      <c r="Z183" s="1176"/>
    </row>
    <row r="184" spans="1:26" ht="15.75" customHeight="1">
      <c r="A184" s="1491"/>
      <c r="B184" s="1500"/>
      <c r="C184" s="1176"/>
      <c r="D184" s="1174"/>
      <c r="E184" s="1174"/>
      <c r="F184" s="1174"/>
      <c r="G184" s="1494"/>
      <c r="H184" s="1501"/>
      <c r="I184" s="1501"/>
      <c r="J184" s="1180"/>
      <c r="K184" s="1180"/>
      <c r="L184" s="1180"/>
      <c r="M184" s="1180"/>
      <c r="N184" s="1180"/>
      <c r="O184" s="1174"/>
      <c r="P184" s="1174"/>
      <c r="Q184" s="1176"/>
      <c r="R184" s="1176"/>
      <c r="S184" s="1176"/>
      <c r="T184" s="1176"/>
      <c r="U184" s="1176"/>
      <c r="V184" s="1176"/>
      <c r="W184" s="1176"/>
      <c r="X184" s="1176"/>
      <c r="Y184" s="1176"/>
      <c r="Z184" s="1176"/>
    </row>
    <row r="185" spans="1:26" ht="15.75" customHeight="1">
      <c r="A185" s="1491"/>
      <c r="B185" s="1500"/>
      <c r="C185" s="1176"/>
      <c r="D185" s="1174"/>
      <c r="E185" s="1174"/>
      <c r="F185" s="1174"/>
      <c r="G185" s="1494"/>
      <c r="H185" s="1501"/>
      <c r="I185" s="1501"/>
      <c r="J185" s="1180"/>
      <c r="K185" s="1180"/>
      <c r="L185" s="1180"/>
      <c r="M185" s="1180"/>
      <c r="N185" s="1180"/>
      <c r="O185" s="1174"/>
      <c r="P185" s="1174"/>
      <c r="Q185" s="1176"/>
      <c r="R185" s="1176"/>
      <c r="S185" s="1176"/>
      <c r="T185" s="1176"/>
      <c r="U185" s="1176"/>
      <c r="V185" s="1176"/>
      <c r="W185" s="1176"/>
      <c r="X185" s="1176"/>
      <c r="Y185" s="1176"/>
      <c r="Z185" s="1176"/>
    </row>
    <row r="186" spans="1:26" ht="15.75" customHeight="1">
      <c r="A186" s="1491"/>
      <c r="B186" s="1500"/>
      <c r="C186" s="1176"/>
      <c r="D186" s="1174"/>
      <c r="E186" s="1174"/>
      <c r="F186" s="1174"/>
      <c r="G186" s="1494"/>
      <c r="H186" s="1501"/>
      <c r="I186" s="1501"/>
      <c r="J186" s="1180"/>
      <c r="K186" s="1180"/>
      <c r="L186" s="1180"/>
      <c r="M186" s="1180"/>
      <c r="N186" s="1180"/>
      <c r="O186" s="1174"/>
      <c r="P186" s="1174"/>
      <c r="Q186" s="1176"/>
      <c r="R186" s="1176"/>
      <c r="S186" s="1176"/>
      <c r="T186" s="1176"/>
      <c r="U186" s="1176"/>
      <c r="V186" s="1176"/>
      <c r="W186" s="1176"/>
      <c r="X186" s="1176"/>
      <c r="Y186" s="1176"/>
      <c r="Z186" s="1176"/>
    </row>
    <row r="187" spans="1:26" ht="15.75" customHeight="1">
      <c r="A187" s="1491"/>
      <c r="B187" s="1500"/>
      <c r="C187" s="1176"/>
      <c r="D187" s="1174"/>
      <c r="E187" s="1174"/>
      <c r="F187" s="1174"/>
      <c r="G187" s="1494"/>
      <c r="H187" s="1501"/>
      <c r="I187" s="1501"/>
      <c r="J187" s="1180"/>
      <c r="K187" s="1180"/>
      <c r="L187" s="1180"/>
      <c r="M187" s="1180"/>
      <c r="N187" s="1180"/>
      <c r="O187" s="1174"/>
      <c r="P187" s="1174"/>
      <c r="Q187" s="1176"/>
      <c r="R187" s="1176"/>
      <c r="S187" s="1176"/>
      <c r="T187" s="1176"/>
      <c r="U187" s="1176"/>
      <c r="V187" s="1176"/>
      <c r="W187" s="1176"/>
      <c r="X187" s="1176"/>
      <c r="Y187" s="1176"/>
      <c r="Z187" s="1176"/>
    </row>
    <row r="188" spans="1:26" ht="15.75" customHeight="1">
      <c r="A188" s="1491"/>
      <c r="B188" s="1500"/>
      <c r="C188" s="1176"/>
      <c r="D188" s="1174"/>
      <c r="E188" s="1174"/>
      <c r="F188" s="1174"/>
      <c r="G188" s="1494"/>
      <c r="H188" s="1501"/>
      <c r="I188" s="1501"/>
      <c r="J188" s="1180"/>
      <c r="K188" s="1180"/>
      <c r="L188" s="1180"/>
      <c r="M188" s="1180"/>
      <c r="N188" s="1180"/>
      <c r="O188" s="1174"/>
      <c r="P188" s="1174"/>
      <c r="Q188" s="1176"/>
      <c r="R188" s="1176"/>
      <c r="S188" s="1176"/>
      <c r="T188" s="1176"/>
      <c r="U188" s="1176"/>
      <c r="V188" s="1176"/>
      <c r="W188" s="1176"/>
      <c r="X188" s="1176"/>
      <c r="Y188" s="1176"/>
      <c r="Z188" s="1176"/>
    </row>
    <row r="189" spans="1:26" ht="15.75" customHeight="1">
      <c r="A189" s="1491"/>
      <c r="B189" s="1500"/>
      <c r="C189" s="1176"/>
      <c r="D189" s="1174"/>
      <c r="E189" s="1174"/>
      <c r="F189" s="1174"/>
      <c r="G189" s="1494"/>
      <c r="H189" s="1501"/>
      <c r="I189" s="1501"/>
      <c r="J189" s="1180"/>
      <c r="K189" s="1180"/>
      <c r="L189" s="1180"/>
      <c r="M189" s="1180"/>
      <c r="N189" s="1180"/>
      <c r="O189" s="1174"/>
      <c r="P189" s="1174"/>
      <c r="Q189" s="1176"/>
      <c r="R189" s="1176"/>
      <c r="S189" s="1176"/>
      <c r="T189" s="1176"/>
      <c r="U189" s="1176"/>
      <c r="V189" s="1176"/>
      <c r="W189" s="1176"/>
      <c r="X189" s="1176"/>
      <c r="Y189" s="1176"/>
      <c r="Z189" s="1176"/>
    </row>
    <row r="190" spans="1:26" ht="15.75" customHeight="1">
      <c r="A190" s="1491"/>
      <c r="B190" s="1500"/>
      <c r="C190" s="1176"/>
      <c r="D190" s="1174"/>
      <c r="E190" s="1174"/>
      <c r="F190" s="1174"/>
      <c r="G190" s="1494"/>
      <c r="H190" s="1501"/>
      <c r="I190" s="1501"/>
      <c r="J190" s="1180"/>
      <c r="K190" s="1180"/>
      <c r="L190" s="1180"/>
      <c r="M190" s="1180"/>
      <c r="N190" s="1180"/>
      <c r="O190" s="1174"/>
      <c r="P190" s="1174"/>
      <c r="Q190" s="1176"/>
      <c r="R190" s="1176"/>
      <c r="S190" s="1176"/>
      <c r="T190" s="1176"/>
      <c r="U190" s="1176"/>
      <c r="V190" s="1176"/>
      <c r="W190" s="1176"/>
      <c r="X190" s="1176"/>
      <c r="Y190" s="1176"/>
      <c r="Z190" s="1176"/>
    </row>
    <row r="191" spans="1:26" ht="15.75" customHeight="1">
      <c r="A191" s="1491"/>
      <c r="B191" s="1500"/>
      <c r="C191" s="1176"/>
      <c r="D191" s="1174"/>
      <c r="E191" s="1174"/>
      <c r="F191" s="1174"/>
      <c r="G191" s="1494"/>
      <c r="H191" s="1501"/>
      <c r="I191" s="1501"/>
      <c r="J191" s="1180"/>
      <c r="K191" s="1180"/>
      <c r="L191" s="1180"/>
      <c r="M191" s="1180"/>
      <c r="N191" s="1180"/>
      <c r="O191" s="1174"/>
      <c r="P191" s="1174"/>
      <c r="Q191" s="1176"/>
      <c r="R191" s="1176"/>
      <c r="S191" s="1176"/>
      <c r="T191" s="1176"/>
      <c r="U191" s="1176"/>
      <c r="V191" s="1176"/>
      <c r="W191" s="1176"/>
      <c r="X191" s="1176"/>
      <c r="Y191" s="1176"/>
      <c r="Z191" s="1176"/>
    </row>
    <row r="192" spans="1:26" ht="15.75" customHeight="1">
      <c r="A192" s="1491"/>
      <c r="B192" s="1500"/>
      <c r="C192" s="1176"/>
      <c r="D192" s="1174"/>
      <c r="E192" s="1174"/>
      <c r="F192" s="1174"/>
      <c r="G192" s="1494"/>
      <c r="H192" s="1501"/>
      <c r="I192" s="1501"/>
      <c r="J192" s="1180"/>
      <c r="K192" s="1180"/>
      <c r="L192" s="1180"/>
      <c r="M192" s="1180"/>
      <c r="N192" s="1180"/>
      <c r="O192" s="1174"/>
      <c r="P192" s="1174"/>
      <c r="Q192" s="1176"/>
      <c r="R192" s="1176"/>
      <c r="S192" s="1176"/>
      <c r="T192" s="1176"/>
      <c r="U192" s="1176"/>
      <c r="V192" s="1176"/>
      <c r="W192" s="1176"/>
      <c r="X192" s="1176"/>
      <c r="Y192" s="1176"/>
      <c r="Z192" s="1176"/>
    </row>
    <row r="193" spans="1:26" ht="15.75" customHeight="1">
      <c r="A193" s="1491"/>
      <c r="B193" s="1500"/>
      <c r="C193" s="1176"/>
      <c r="D193" s="1174"/>
      <c r="E193" s="1174"/>
      <c r="F193" s="1174"/>
      <c r="G193" s="1494"/>
      <c r="H193" s="1501"/>
      <c r="I193" s="1501"/>
      <c r="J193" s="1180"/>
      <c r="K193" s="1180"/>
      <c r="L193" s="1180"/>
      <c r="M193" s="1180"/>
      <c r="N193" s="1180"/>
      <c r="O193" s="1174"/>
      <c r="P193" s="1174"/>
      <c r="Q193" s="1176"/>
      <c r="R193" s="1176"/>
      <c r="S193" s="1176"/>
      <c r="T193" s="1176"/>
      <c r="U193" s="1176"/>
      <c r="V193" s="1176"/>
      <c r="W193" s="1176"/>
      <c r="X193" s="1176"/>
      <c r="Y193" s="1176"/>
      <c r="Z193" s="1176"/>
    </row>
    <row r="194" spans="1:26" ht="15.75" customHeight="1">
      <c r="A194" s="1491"/>
      <c r="B194" s="1500"/>
      <c r="C194" s="1176"/>
      <c r="D194" s="1174"/>
      <c r="E194" s="1174"/>
      <c r="F194" s="1174"/>
      <c r="G194" s="1494"/>
      <c r="H194" s="1501"/>
      <c r="I194" s="1501"/>
      <c r="J194" s="1180"/>
      <c r="K194" s="1180"/>
      <c r="L194" s="1180"/>
      <c r="M194" s="1180"/>
      <c r="N194" s="1180"/>
      <c r="O194" s="1174"/>
      <c r="P194" s="1174"/>
      <c r="Q194" s="1176"/>
      <c r="R194" s="1176"/>
      <c r="S194" s="1176"/>
      <c r="T194" s="1176"/>
      <c r="U194" s="1176"/>
      <c r="V194" s="1176"/>
      <c r="W194" s="1176"/>
      <c r="X194" s="1176"/>
      <c r="Y194" s="1176"/>
      <c r="Z194" s="1176"/>
    </row>
    <row r="195" spans="1:26" ht="15.75" customHeight="1">
      <c r="A195" s="1491"/>
      <c r="B195" s="1500"/>
      <c r="C195" s="1176"/>
      <c r="D195" s="1174"/>
      <c r="E195" s="1174"/>
      <c r="F195" s="1174"/>
      <c r="G195" s="1494"/>
      <c r="H195" s="1501"/>
      <c r="I195" s="1501"/>
      <c r="J195" s="1180"/>
      <c r="K195" s="1180"/>
      <c r="L195" s="1180"/>
      <c r="M195" s="1180"/>
      <c r="N195" s="1180"/>
      <c r="O195" s="1174"/>
      <c r="P195" s="1174"/>
      <c r="Q195" s="1176"/>
      <c r="R195" s="1176"/>
      <c r="S195" s="1176"/>
      <c r="T195" s="1176"/>
      <c r="U195" s="1176"/>
      <c r="V195" s="1176"/>
      <c r="W195" s="1176"/>
      <c r="X195" s="1176"/>
      <c r="Y195" s="1176"/>
      <c r="Z195" s="1176"/>
    </row>
    <row r="196" spans="1:26" ht="15.75" customHeight="1">
      <c r="A196" s="1491"/>
      <c r="B196" s="1500"/>
      <c r="C196" s="1176"/>
      <c r="D196" s="1174"/>
      <c r="E196" s="1174"/>
      <c r="F196" s="1174"/>
      <c r="G196" s="1494"/>
      <c r="H196" s="1501"/>
      <c r="I196" s="1501"/>
      <c r="J196" s="1180"/>
      <c r="K196" s="1180"/>
      <c r="L196" s="1180"/>
      <c r="M196" s="1180"/>
      <c r="N196" s="1180"/>
      <c r="O196" s="1174"/>
      <c r="P196" s="1174"/>
      <c r="Q196" s="1176"/>
      <c r="R196" s="1176"/>
      <c r="S196" s="1176"/>
      <c r="T196" s="1176"/>
      <c r="U196" s="1176"/>
      <c r="V196" s="1176"/>
      <c r="W196" s="1176"/>
      <c r="X196" s="1176"/>
      <c r="Y196" s="1176"/>
      <c r="Z196" s="1176"/>
    </row>
    <row r="197" spans="1:26" ht="15.75" customHeight="1">
      <c r="A197" s="1491"/>
      <c r="B197" s="1500"/>
      <c r="C197" s="1176"/>
      <c r="D197" s="1174"/>
      <c r="E197" s="1174"/>
      <c r="F197" s="1174"/>
      <c r="G197" s="1494"/>
      <c r="H197" s="1501"/>
      <c r="I197" s="1501"/>
      <c r="J197" s="1180"/>
      <c r="K197" s="1180"/>
      <c r="L197" s="1180"/>
      <c r="M197" s="1180"/>
      <c r="N197" s="1180"/>
      <c r="O197" s="1174"/>
      <c r="P197" s="1174"/>
      <c r="Q197" s="1176"/>
      <c r="R197" s="1176"/>
      <c r="S197" s="1176"/>
      <c r="T197" s="1176"/>
      <c r="U197" s="1176"/>
      <c r="V197" s="1176"/>
      <c r="W197" s="1176"/>
      <c r="X197" s="1176"/>
      <c r="Y197" s="1176"/>
      <c r="Z197" s="1176"/>
    </row>
    <row r="198" spans="1:26" ht="15.75" customHeight="1">
      <c r="A198" s="1491"/>
      <c r="B198" s="1500"/>
      <c r="C198" s="1176"/>
      <c r="D198" s="1174"/>
      <c r="E198" s="1174"/>
      <c r="F198" s="1174"/>
      <c r="G198" s="1494"/>
      <c r="H198" s="1501"/>
      <c r="I198" s="1501"/>
      <c r="J198" s="1180"/>
      <c r="K198" s="1180"/>
      <c r="L198" s="1180"/>
      <c r="M198" s="1180"/>
      <c r="N198" s="1180"/>
      <c r="O198" s="1174"/>
      <c r="P198" s="1174"/>
      <c r="Q198" s="1176"/>
      <c r="R198" s="1176"/>
      <c r="S198" s="1176"/>
      <c r="T198" s="1176"/>
      <c r="U198" s="1176"/>
      <c r="V198" s="1176"/>
      <c r="W198" s="1176"/>
      <c r="X198" s="1176"/>
      <c r="Y198" s="1176"/>
      <c r="Z198" s="1176"/>
    </row>
    <row r="199" spans="1:26" ht="15.75" customHeight="1">
      <c r="A199" s="1491"/>
      <c r="B199" s="1500"/>
      <c r="C199" s="1176"/>
      <c r="D199" s="1174"/>
      <c r="E199" s="1174"/>
      <c r="F199" s="1174"/>
      <c r="G199" s="1494"/>
      <c r="H199" s="1501"/>
      <c r="I199" s="1501"/>
      <c r="J199" s="1180"/>
      <c r="K199" s="1180"/>
      <c r="L199" s="1180"/>
      <c r="M199" s="1180"/>
      <c r="N199" s="1180"/>
      <c r="O199" s="1174"/>
      <c r="P199" s="1174"/>
      <c r="Q199" s="1176"/>
      <c r="R199" s="1176"/>
      <c r="S199" s="1176"/>
      <c r="T199" s="1176"/>
      <c r="U199" s="1176"/>
      <c r="V199" s="1176"/>
      <c r="W199" s="1176"/>
      <c r="X199" s="1176"/>
      <c r="Y199" s="1176"/>
      <c r="Z199" s="1176"/>
    </row>
    <row r="200" spans="1:26" ht="15.75" customHeight="1">
      <c r="A200" s="1491"/>
      <c r="B200" s="1500"/>
      <c r="C200" s="1176"/>
      <c r="D200" s="1174"/>
      <c r="E200" s="1174"/>
      <c r="F200" s="1174"/>
      <c r="G200" s="1494"/>
      <c r="H200" s="1501"/>
      <c r="I200" s="1501"/>
      <c r="J200" s="1180"/>
      <c r="K200" s="1180"/>
      <c r="L200" s="1180"/>
      <c r="M200" s="1180"/>
      <c r="N200" s="1180"/>
      <c r="O200" s="1174"/>
      <c r="P200" s="1174"/>
      <c r="Q200" s="1176"/>
      <c r="R200" s="1176"/>
      <c r="S200" s="1176"/>
      <c r="T200" s="1176"/>
      <c r="U200" s="1176"/>
      <c r="V200" s="1176"/>
      <c r="W200" s="1176"/>
      <c r="X200" s="1176"/>
      <c r="Y200" s="1176"/>
      <c r="Z200" s="1176"/>
    </row>
    <row r="201" spans="1:26" ht="15.75" customHeight="1">
      <c r="A201" s="1491"/>
      <c r="B201" s="1500"/>
      <c r="C201" s="1176"/>
      <c r="D201" s="1174"/>
      <c r="E201" s="1174"/>
      <c r="F201" s="1174"/>
      <c r="G201" s="1494"/>
      <c r="H201" s="1501"/>
      <c r="I201" s="1501"/>
      <c r="J201" s="1180"/>
      <c r="K201" s="1180"/>
      <c r="L201" s="1180"/>
      <c r="M201" s="1180"/>
      <c r="N201" s="1180"/>
      <c r="O201" s="1174"/>
      <c r="P201" s="1174"/>
      <c r="Q201" s="1176"/>
      <c r="R201" s="1176"/>
      <c r="S201" s="1176"/>
      <c r="T201" s="1176"/>
      <c r="U201" s="1176"/>
      <c r="V201" s="1176"/>
      <c r="W201" s="1176"/>
      <c r="X201" s="1176"/>
      <c r="Y201" s="1176"/>
      <c r="Z201" s="1176"/>
    </row>
    <row r="202" spans="1:26" ht="15.75" customHeight="1">
      <c r="A202" s="1491"/>
      <c r="B202" s="1500"/>
      <c r="C202" s="1176"/>
      <c r="D202" s="1174"/>
      <c r="E202" s="1174"/>
      <c r="F202" s="1174"/>
      <c r="G202" s="1494"/>
      <c r="H202" s="1501"/>
      <c r="I202" s="1501"/>
      <c r="J202" s="1180"/>
      <c r="K202" s="1180"/>
      <c r="L202" s="1180"/>
      <c r="M202" s="1180"/>
      <c r="N202" s="1180"/>
      <c r="O202" s="1174"/>
      <c r="P202" s="1174"/>
      <c r="Q202" s="1176"/>
      <c r="R202" s="1176"/>
      <c r="S202" s="1176"/>
      <c r="T202" s="1176"/>
      <c r="U202" s="1176"/>
      <c r="V202" s="1176"/>
      <c r="W202" s="1176"/>
      <c r="X202" s="1176"/>
      <c r="Y202" s="1176"/>
      <c r="Z202" s="1176"/>
    </row>
    <row r="203" spans="1:26" ht="15.75" customHeight="1">
      <c r="A203" s="1491"/>
      <c r="B203" s="1500"/>
      <c r="C203" s="1176"/>
      <c r="D203" s="1174"/>
      <c r="E203" s="1174"/>
      <c r="F203" s="1174"/>
      <c r="G203" s="1494"/>
      <c r="H203" s="1501"/>
      <c r="I203" s="1501"/>
      <c r="J203" s="1180"/>
      <c r="K203" s="1180"/>
      <c r="L203" s="1180"/>
      <c r="M203" s="1180"/>
      <c r="N203" s="1180"/>
      <c r="O203" s="1174"/>
      <c r="P203" s="1174"/>
      <c r="Q203" s="1176"/>
      <c r="R203" s="1176"/>
      <c r="S203" s="1176"/>
      <c r="T203" s="1176"/>
      <c r="U203" s="1176"/>
      <c r="V203" s="1176"/>
      <c r="W203" s="1176"/>
      <c r="X203" s="1176"/>
      <c r="Y203" s="1176"/>
      <c r="Z203" s="1176"/>
    </row>
    <row r="204" spans="1:26" ht="15.75" customHeight="1">
      <c r="A204" s="1491"/>
      <c r="B204" s="1500"/>
      <c r="C204" s="1176"/>
      <c r="D204" s="1174"/>
      <c r="E204" s="1174"/>
      <c r="F204" s="1174"/>
      <c r="G204" s="1494"/>
      <c r="H204" s="1501"/>
      <c r="I204" s="1501"/>
      <c r="J204" s="1180"/>
      <c r="K204" s="1180"/>
      <c r="L204" s="1180"/>
      <c r="M204" s="1180"/>
      <c r="N204" s="1180"/>
      <c r="O204" s="1174"/>
      <c r="P204" s="1174"/>
      <c r="Q204" s="1176"/>
      <c r="R204" s="1176"/>
      <c r="S204" s="1176"/>
      <c r="T204" s="1176"/>
      <c r="U204" s="1176"/>
      <c r="V204" s="1176"/>
      <c r="W204" s="1176"/>
      <c r="X204" s="1176"/>
      <c r="Y204" s="1176"/>
      <c r="Z204" s="1176"/>
    </row>
    <row r="205" spans="1:26" ht="15.75" customHeight="1">
      <c r="A205" s="1491"/>
      <c r="B205" s="1500"/>
      <c r="C205" s="1176"/>
      <c r="D205" s="1174"/>
      <c r="E205" s="1174"/>
      <c r="F205" s="1174"/>
      <c r="G205" s="1494"/>
      <c r="H205" s="1501"/>
      <c r="I205" s="1501"/>
      <c r="J205" s="1180"/>
      <c r="K205" s="1180"/>
      <c r="L205" s="1180"/>
      <c r="M205" s="1180"/>
      <c r="N205" s="1180"/>
      <c r="O205" s="1174"/>
      <c r="P205" s="1174"/>
      <c r="Q205" s="1176"/>
      <c r="R205" s="1176"/>
      <c r="S205" s="1176"/>
      <c r="T205" s="1176"/>
      <c r="U205" s="1176"/>
      <c r="V205" s="1176"/>
      <c r="W205" s="1176"/>
      <c r="X205" s="1176"/>
      <c r="Y205" s="1176"/>
      <c r="Z205" s="1176"/>
    </row>
    <row r="206" spans="1:26" ht="15.75" customHeight="1">
      <c r="A206" s="1491"/>
      <c r="B206" s="1500"/>
      <c r="C206" s="1176"/>
      <c r="D206" s="1174"/>
      <c r="E206" s="1174"/>
      <c r="F206" s="1174"/>
      <c r="G206" s="1494"/>
      <c r="H206" s="1501"/>
      <c r="I206" s="1501"/>
      <c r="J206" s="1180"/>
      <c r="K206" s="1180"/>
      <c r="L206" s="1180"/>
      <c r="M206" s="1180"/>
      <c r="N206" s="1180"/>
      <c r="O206" s="1174"/>
      <c r="P206" s="1174"/>
      <c r="Q206" s="1176"/>
      <c r="R206" s="1176"/>
      <c r="S206" s="1176"/>
      <c r="T206" s="1176"/>
      <c r="U206" s="1176"/>
      <c r="V206" s="1176"/>
      <c r="W206" s="1176"/>
      <c r="X206" s="1176"/>
      <c r="Y206" s="1176"/>
      <c r="Z206" s="1176"/>
    </row>
    <row r="207" spans="1:26" ht="15.75" customHeight="1">
      <c r="A207" s="1491"/>
      <c r="B207" s="1500"/>
      <c r="C207" s="1176"/>
      <c r="D207" s="1174"/>
      <c r="E207" s="1174"/>
      <c r="F207" s="1174"/>
      <c r="G207" s="1494"/>
      <c r="H207" s="1501"/>
      <c r="I207" s="1501"/>
      <c r="J207" s="1180"/>
      <c r="K207" s="1180"/>
      <c r="L207" s="1180"/>
      <c r="M207" s="1180"/>
      <c r="N207" s="1180"/>
      <c r="O207" s="1174"/>
      <c r="P207" s="1174"/>
      <c r="Q207" s="1176"/>
      <c r="R207" s="1176"/>
      <c r="S207" s="1176"/>
      <c r="T207" s="1176"/>
      <c r="U207" s="1176"/>
      <c r="V207" s="1176"/>
      <c r="W207" s="1176"/>
      <c r="X207" s="1176"/>
      <c r="Y207" s="1176"/>
      <c r="Z207" s="1176"/>
    </row>
    <row r="208" spans="1:26" ht="15.75" customHeight="1">
      <c r="A208" s="1491"/>
      <c r="B208" s="1500"/>
      <c r="C208" s="1176"/>
      <c r="D208" s="1174"/>
      <c r="E208" s="1174"/>
      <c r="F208" s="1174"/>
      <c r="G208" s="1494"/>
      <c r="H208" s="1501"/>
      <c r="I208" s="1501"/>
      <c r="J208" s="1180"/>
      <c r="K208" s="1180"/>
      <c r="L208" s="1180"/>
      <c r="M208" s="1180"/>
      <c r="N208" s="1180"/>
      <c r="O208" s="1174"/>
      <c r="P208" s="1174"/>
      <c r="Q208" s="1176"/>
      <c r="R208" s="1176"/>
      <c r="S208" s="1176"/>
      <c r="T208" s="1176"/>
      <c r="U208" s="1176"/>
      <c r="V208" s="1176"/>
      <c r="W208" s="1176"/>
      <c r="X208" s="1176"/>
      <c r="Y208" s="1176"/>
      <c r="Z208" s="1176"/>
    </row>
    <row r="209" spans="1:26" ht="15.75" customHeight="1">
      <c r="A209" s="1491"/>
      <c r="B209" s="1500"/>
      <c r="C209" s="1176"/>
      <c r="D209" s="1174"/>
      <c r="E209" s="1174"/>
      <c r="F209" s="1174"/>
      <c r="G209" s="1494"/>
      <c r="H209" s="1501"/>
      <c r="I209" s="1501"/>
      <c r="J209" s="1180"/>
      <c r="K209" s="1180"/>
      <c r="L209" s="1180"/>
      <c r="M209" s="1180"/>
      <c r="N209" s="1180"/>
      <c r="O209" s="1174"/>
      <c r="P209" s="1174"/>
      <c r="Q209" s="1176"/>
      <c r="R209" s="1176"/>
      <c r="S209" s="1176"/>
      <c r="T209" s="1176"/>
      <c r="U209" s="1176"/>
      <c r="V209" s="1176"/>
      <c r="W209" s="1176"/>
      <c r="X209" s="1176"/>
      <c r="Y209" s="1176"/>
      <c r="Z209" s="1176"/>
    </row>
    <row r="210" spans="1:26" ht="15.75" customHeight="1">
      <c r="A210" s="1491"/>
      <c r="B210" s="1500"/>
      <c r="C210" s="1176"/>
      <c r="D210" s="1174"/>
      <c r="E210" s="1174"/>
      <c r="F210" s="1174"/>
      <c r="G210" s="1494"/>
      <c r="H210" s="1501"/>
      <c r="I210" s="1501"/>
      <c r="J210" s="1180"/>
      <c r="K210" s="1180"/>
      <c r="L210" s="1180"/>
      <c r="M210" s="1180"/>
      <c r="N210" s="1180"/>
      <c r="O210" s="1174"/>
      <c r="P210" s="1174"/>
      <c r="Q210" s="1176"/>
      <c r="R210" s="1176"/>
      <c r="S210" s="1176"/>
      <c r="T210" s="1176"/>
      <c r="U210" s="1176"/>
      <c r="V210" s="1176"/>
      <c r="W210" s="1176"/>
      <c r="X210" s="1176"/>
      <c r="Y210" s="1176"/>
      <c r="Z210" s="1176"/>
    </row>
    <row r="211" spans="1:26" ht="15.75" customHeight="1">
      <c r="A211" s="1491"/>
      <c r="B211" s="1500"/>
      <c r="C211" s="1176"/>
      <c r="D211" s="1174"/>
      <c r="E211" s="1174"/>
      <c r="F211" s="1174"/>
      <c r="G211" s="1494"/>
      <c r="H211" s="1501"/>
      <c r="I211" s="1501"/>
      <c r="J211" s="1180"/>
      <c r="K211" s="1180"/>
      <c r="L211" s="1180"/>
      <c r="M211" s="1180"/>
      <c r="N211" s="1180"/>
      <c r="O211" s="1174"/>
      <c r="P211" s="1174"/>
      <c r="Q211" s="1176"/>
      <c r="R211" s="1176"/>
      <c r="S211" s="1176"/>
      <c r="T211" s="1176"/>
      <c r="U211" s="1176"/>
      <c r="V211" s="1176"/>
      <c r="W211" s="1176"/>
      <c r="X211" s="1176"/>
      <c r="Y211" s="1176"/>
      <c r="Z211" s="1176"/>
    </row>
    <row r="212" spans="1:26" ht="15.75" customHeight="1">
      <c r="A212" s="1491"/>
      <c r="B212" s="1500"/>
      <c r="C212" s="1176"/>
      <c r="D212" s="1174"/>
      <c r="E212" s="1174"/>
      <c r="F212" s="1174"/>
      <c r="G212" s="1494"/>
      <c r="H212" s="1501"/>
      <c r="I212" s="1501"/>
      <c r="J212" s="1180"/>
      <c r="K212" s="1180"/>
      <c r="L212" s="1180"/>
      <c r="M212" s="1180"/>
      <c r="N212" s="1180"/>
      <c r="O212" s="1174"/>
      <c r="P212" s="1174"/>
      <c r="Q212" s="1176"/>
      <c r="R212" s="1176"/>
      <c r="S212" s="1176"/>
      <c r="T212" s="1176"/>
      <c r="U212" s="1176"/>
      <c r="V212" s="1176"/>
      <c r="W212" s="1176"/>
      <c r="X212" s="1176"/>
      <c r="Y212" s="1176"/>
      <c r="Z212" s="1176"/>
    </row>
    <row r="213" spans="1:26" ht="15.75" customHeight="1">
      <c r="A213" s="1491"/>
      <c r="B213" s="1500"/>
      <c r="C213" s="1176"/>
      <c r="D213" s="1174"/>
      <c r="E213" s="1174"/>
      <c r="F213" s="1174"/>
      <c r="G213" s="1494"/>
      <c r="H213" s="1501"/>
      <c r="I213" s="1501"/>
      <c r="J213" s="1180"/>
      <c r="K213" s="1180"/>
      <c r="L213" s="1180"/>
      <c r="M213" s="1180"/>
      <c r="N213" s="1180"/>
      <c r="O213" s="1174"/>
      <c r="P213" s="1174"/>
      <c r="Q213" s="1176"/>
      <c r="R213" s="1176"/>
      <c r="S213" s="1176"/>
      <c r="T213" s="1176"/>
      <c r="U213" s="1176"/>
      <c r="V213" s="1176"/>
      <c r="W213" s="1176"/>
      <c r="X213" s="1176"/>
      <c r="Y213" s="1176"/>
      <c r="Z213" s="1176"/>
    </row>
    <row r="214" spans="1:26" ht="15.75" customHeight="1">
      <c r="A214" s="1491"/>
      <c r="B214" s="1500"/>
      <c r="C214" s="1176"/>
      <c r="D214" s="1174"/>
      <c r="E214" s="1174"/>
      <c r="F214" s="1174"/>
      <c r="G214" s="1494"/>
      <c r="H214" s="1501"/>
      <c r="I214" s="1501"/>
      <c r="J214" s="1180"/>
      <c r="K214" s="1180"/>
      <c r="L214" s="1180"/>
      <c r="M214" s="1180"/>
      <c r="N214" s="1180"/>
      <c r="O214" s="1174"/>
      <c r="P214" s="1174"/>
      <c r="Q214" s="1176"/>
      <c r="R214" s="1176"/>
      <c r="S214" s="1176"/>
      <c r="T214" s="1176"/>
      <c r="U214" s="1176"/>
      <c r="V214" s="1176"/>
      <c r="W214" s="1176"/>
      <c r="X214" s="1176"/>
      <c r="Y214" s="1176"/>
      <c r="Z214" s="1176"/>
    </row>
    <row r="215" spans="1:26" ht="15.75" customHeight="1">
      <c r="A215" s="1491"/>
      <c r="B215" s="1500"/>
      <c r="C215" s="1176"/>
      <c r="D215" s="1174"/>
      <c r="E215" s="1174"/>
      <c r="F215" s="1174"/>
      <c r="G215" s="1494"/>
      <c r="H215" s="1501"/>
      <c r="I215" s="1501"/>
      <c r="J215" s="1180"/>
      <c r="K215" s="1180"/>
      <c r="L215" s="1180"/>
      <c r="M215" s="1180"/>
      <c r="N215" s="1180"/>
      <c r="O215" s="1174"/>
      <c r="P215" s="1174"/>
      <c r="Q215" s="1176"/>
      <c r="R215" s="1176"/>
      <c r="S215" s="1176"/>
      <c r="T215" s="1176"/>
      <c r="U215" s="1176"/>
      <c r="V215" s="1176"/>
      <c r="W215" s="1176"/>
      <c r="X215" s="1176"/>
      <c r="Y215" s="1176"/>
      <c r="Z215" s="1176"/>
    </row>
    <row r="216" spans="1:26" ht="15.75" customHeight="1">
      <c r="A216" s="1491"/>
      <c r="B216" s="1500"/>
      <c r="C216" s="1176"/>
      <c r="D216" s="1174"/>
      <c r="E216" s="1174"/>
      <c r="F216" s="1174"/>
      <c r="G216" s="1494"/>
      <c r="H216" s="1501"/>
      <c r="I216" s="1501"/>
      <c r="J216" s="1180"/>
      <c r="K216" s="1180"/>
      <c r="L216" s="1180"/>
      <c r="M216" s="1180"/>
      <c r="N216" s="1180"/>
      <c r="O216" s="1174"/>
      <c r="P216" s="1174"/>
      <c r="Q216" s="1176"/>
      <c r="R216" s="1176"/>
      <c r="S216" s="1176"/>
      <c r="T216" s="1176"/>
      <c r="U216" s="1176"/>
      <c r="V216" s="1176"/>
      <c r="W216" s="1176"/>
      <c r="X216" s="1176"/>
      <c r="Y216" s="1176"/>
      <c r="Z216" s="1176"/>
    </row>
    <row r="217" spans="1:26" ht="15.75" customHeight="1">
      <c r="A217" s="1491"/>
      <c r="B217" s="1500"/>
      <c r="C217" s="1176"/>
      <c r="D217" s="1174"/>
      <c r="E217" s="1174"/>
      <c r="F217" s="1174"/>
      <c r="G217" s="1494"/>
      <c r="H217" s="1501"/>
      <c r="I217" s="1501"/>
      <c r="J217" s="1180"/>
      <c r="K217" s="1180"/>
      <c r="L217" s="1180"/>
      <c r="M217" s="1180"/>
      <c r="N217" s="1180"/>
      <c r="O217" s="1174"/>
      <c r="P217" s="1174"/>
      <c r="Q217" s="1176"/>
      <c r="R217" s="1176"/>
      <c r="S217" s="1176"/>
      <c r="T217" s="1176"/>
      <c r="U217" s="1176"/>
      <c r="V217" s="1176"/>
      <c r="W217" s="1176"/>
      <c r="X217" s="1176"/>
      <c r="Y217" s="1176"/>
      <c r="Z217" s="1176"/>
    </row>
    <row r="218" spans="1:26" ht="15.75" customHeight="1">
      <c r="A218" s="1491"/>
      <c r="B218" s="1500"/>
      <c r="C218" s="1176"/>
      <c r="D218" s="1174"/>
      <c r="E218" s="1174"/>
      <c r="F218" s="1174"/>
      <c r="G218" s="1494"/>
      <c r="H218" s="1501"/>
      <c r="I218" s="1501"/>
      <c r="J218" s="1180"/>
      <c r="K218" s="1180"/>
      <c r="L218" s="1180"/>
      <c r="M218" s="1180"/>
      <c r="N218" s="1180"/>
      <c r="O218" s="1174"/>
      <c r="P218" s="1174"/>
      <c r="Q218" s="1176"/>
      <c r="R218" s="1176"/>
      <c r="S218" s="1176"/>
      <c r="T218" s="1176"/>
      <c r="U218" s="1176"/>
      <c r="V218" s="1176"/>
      <c r="W218" s="1176"/>
      <c r="X218" s="1176"/>
      <c r="Y218" s="1176"/>
      <c r="Z218" s="1176"/>
    </row>
    <row r="219" spans="1:26" ht="15.75" customHeight="1">
      <c r="A219" s="1491"/>
      <c r="B219" s="1500"/>
      <c r="C219" s="1176"/>
      <c r="D219" s="1174"/>
      <c r="E219" s="1174"/>
      <c r="F219" s="1174"/>
      <c r="G219" s="1494"/>
      <c r="H219" s="1501"/>
      <c r="I219" s="1501"/>
      <c r="J219" s="1180"/>
      <c r="K219" s="1180"/>
      <c r="L219" s="1180"/>
      <c r="M219" s="1180"/>
      <c r="N219" s="1180"/>
      <c r="O219" s="1174"/>
      <c r="P219" s="1174"/>
      <c r="Q219" s="1176"/>
      <c r="R219" s="1176"/>
      <c r="S219" s="1176"/>
      <c r="T219" s="1176"/>
      <c r="U219" s="1176"/>
      <c r="V219" s="1176"/>
      <c r="W219" s="1176"/>
      <c r="X219" s="1176"/>
      <c r="Y219" s="1176"/>
      <c r="Z219" s="1176"/>
    </row>
    <row r="220" spans="1:26" ht="15.75" customHeight="1">
      <c r="A220" s="1491"/>
      <c r="B220" s="1500"/>
      <c r="C220" s="1176"/>
      <c r="D220" s="1174"/>
      <c r="E220" s="1174"/>
      <c r="F220" s="1174"/>
      <c r="G220" s="1494"/>
      <c r="H220" s="1501"/>
      <c r="I220" s="1501"/>
      <c r="J220" s="1180"/>
      <c r="K220" s="1180"/>
      <c r="L220" s="1180"/>
      <c r="M220" s="1180"/>
      <c r="N220" s="1180"/>
      <c r="O220" s="1174"/>
      <c r="P220" s="1174"/>
      <c r="Q220" s="1176"/>
      <c r="R220" s="1176"/>
      <c r="S220" s="1176"/>
      <c r="T220" s="1176"/>
      <c r="U220" s="1176"/>
      <c r="V220" s="1176"/>
      <c r="W220" s="1176"/>
      <c r="X220" s="1176"/>
      <c r="Y220" s="1176"/>
      <c r="Z220" s="1176"/>
    </row>
    <row r="221" spans="1:26" ht="15.75" customHeight="1">
      <c r="A221" s="1491"/>
      <c r="B221" s="1500"/>
      <c r="C221" s="1176"/>
      <c r="D221" s="1174"/>
      <c r="E221" s="1174"/>
      <c r="F221" s="1174"/>
      <c r="G221" s="1494"/>
      <c r="H221" s="1501"/>
      <c r="I221" s="1501"/>
      <c r="J221" s="1180"/>
      <c r="K221" s="1180"/>
      <c r="L221" s="1180"/>
      <c r="M221" s="1180"/>
      <c r="N221" s="1180"/>
      <c r="O221" s="1174"/>
      <c r="P221" s="1174"/>
      <c r="Q221" s="1176"/>
      <c r="R221" s="1176"/>
      <c r="S221" s="1176"/>
      <c r="T221" s="1176"/>
      <c r="U221" s="1176"/>
      <c r="V221" s="1176"/>
      <c r="W221" s="1176"/>
      <c r="X221" s="1176"/>
      <c r="Y221" s="1176"/>
      <c r="Z221" s="1176"/>
    </row>
    <row r="222" spans="1:26" ht="15.75" customHeight="1">
      <c r="A222" s="1491"/>
      <c r="B222" s="1500"/>
      <c r="C222" s="1176"/>
      <c r="D222" s="1174"/>
      <c r="E222" s="1174"/>
      <c r="F222" s="1174"/>
      <c r="G222" s="1494"/>
      <c r="H222" s="1501"/>
      <c r="I222" s="1501"/>
      <c r="J222" s="1180"/>
      <c r="K222" s="1180"/>
      <c r="L222" s="1180"/>
      <c r="M222" s="1180"/>
      <c r="N222" s="1180"/>
      <c r="O222" s="1174"/>
      <c r="P222" s="1174"/>
      <c r="Q222" s="1176"/>
      <c r="R222" s="1176"/>
      <c r="S222" s="1176"/>
      <c r="T222" s="1176"/>
      <c r="U222" s="1176"/>
      <c r="V222" s="1176"/>
      <c r="W222" s="1176"/>
      <c r="X222" s="1176"/>
      <c r="Y222" s="1176"/>
      <c r="Z222" s="1176"/>
    </row>
    <row r="223" spans="1:26" ht="15.75" customHeight="1">
      <c r="A223" s="1491"/>
      <c r="B223" s="1500"/>
      <c r="C223" s="1176"/>
      <c r="D223" s="1174"/>
      <c r="E223" s="1174"/>
      <c r="F223" s="1174"/>
      <c r="G223" s="1494"/>
      <c r="H223" s="1501"/>
      <c r="I223" s="1501"/>
      <c r="J223" s="1180"/>
      <c r="K223" s="1180"/>
      <c r="L223" s="1180"/>
      <c r="M223" s="1180"/>
      <c r="N223" s="1180"/>
      <c r="O223" s="1174"/>
      <c r="P223" s="1174"/>
      <c r="Q223" s="1176"/>
      <c r="R223" s="1176"/>
      <c r="S223" s="1176"/>
      <c r="T223" s="1176"/>
      <c r="U223" s="1176"/>
      <c r="V223" s="1176"/>
      <c r="W223" s="1176"/>
      <c r="X223" s="1176"/>
      <c r="Y223" s="1176"/>
      <c r="Z223" s="1176"/>
    </row>
    <row r="224" spans="1:26" ht="15.75" customHeight="1">
      <c r="A224" s="1491"/>
      <c r="B224" s="1500"/>
      <c r="C224" s="1176"/>
      <c r="D224" s="1174"/>
      <c r="E224" s="1174"/>
      <c r="F224" s="1174"/>
      <c r="G224" s="1494"/>
      <c r="H224" s="1501"/>
      <c r="I224" s="1501"/>
      <c r="J224" s="1180"/>
      <c r="K224" s="1180"/>
      <c r="L224" s="1180"/>
      <c r="M224" s="1180"/>
      <c r="N224" s="1180"/>
      <c r="O224" s="1174"/>
      <c r="P224" s="1174"/>
      <c r="Q224" s="1176"/>
      <c r="R224" s="1176"/>
      <c r="S224" s="1176"/>
      <c r="T224" s="1176"/>
      <c r="U224" s="1176"/>
      <c r="V224" s="1176"/>
      <c r="W224" s="1176"/>
      <c r="X224" s="1176"/>
      <c r="Y224" s="1176"/>
      <c r="Z224" s="1176"/>
    </row>
    <row r="225" spans="1:26" ht="15.75" customHeight="1">
      <c r="A225" s="1491"/>
      <c r="B225" s="1500"/>
      <c r="C225" s="1176"/>
      <c r="D225" s="1174"/>
      <c r="E225" s="1174"/>
      <c r="F225" s="1174"/>
      <c r="G225" s="1494"/>
      <c r="H225" s="1501"/>
      <c r="I225" s="1501"/>
      <c r="J225" s="1180"/>
      <c r="K225" s="1180"/>
      <c r="L225" s="1180"/>
      <c r="M225" s="1180"/>
      <c r="N225" s="1180"/>
      <c r="O225" s="1174"/>
      <c r="P225" s="1174"/>
      <c r="Q225" s="1176"/>
      <c r="R225" s="1176"/>
      <c r="S225" s="1176"/>
      <c r="T225" s="1176"/>
      <c r="U225" s="1176"/>
      <c r="V225" s="1176"/>
      <c r="W225" s="1176"/>
      <c r="X225" s="1176"/>
      <c r="Y225" s="1176"/>
      <c r="Z225" s="1176"/>
    </row>
    <row r="226" spans="1:26" ht="15.75" customHeight="1">
      <c r="A226" s="1491"/>
      <c r="B226" s="1500"/>
      <c r="C226" s="1176"/>
      <c r="D226" s="1174"/>
      <c r="E226" s="1174"/>
      <c r="F226" s="1174"/>
      <c r="G226" s="1494"/>
      <c r="H226" s="1501"/>
      <c r="I226" s="1501"/>
      <c r="J226" s="1180"/>
      <c r="K226" s="1180"/>
      <c r="L226" s="1180"/>
      <c r="M226" s="1180"/>
      <c r="N226" s="1180"/>
      <c r="O226" s="1174"/>
      <c r="P226" s="1174"/>
      <c r="Q226" s="1176"/>
      <c r="R226" s="1176"/>
      <c r="S226" s="1176"/>
      <c r="T226" s="1176"/>
      <c r="U226" s="1176"/>
      <c r="V226" s="1176"/>
      <c r="W226" s="1176"/>
      <c r="X226" s="1176"/>
      <c r="Y226" s="1176"/>
      <c r="Z226" s="1176"/>
    </row>
    <row r="227" spans="1:26" ht="15.75" customHeight="1">
      <c r="A227" s="1491"/>
      <c r="B227" s="1500"/>
      <c r="C227" s="1176"/>
      <c r="D227" s="1174"/>
      <c r="E227" s="1174"/>
      <c r="F227" s="1174"/>
      <c r="G227" s="1494"/>
      <c r="H227" s="1501"/>
      <c r="I227" s="1501"/>
      <c r="J227" s="1180"/>
      <c r="K227" s="1180"/>
      <c r="L227" s="1180"/>
      <c r="M227" s="1180"/>
      <c r="N227" s="1180"/>
      <c r="O227" s="1174"/>
      <c r="P227" s="1174"/>
      <c r="Q227" s="1176"/>
      <c r="R227" s="1176"/>
      <c r="S227" s="1176"/>
      <c r="T227" s="1176"/>
      <c r="U227" s="1176"/>
      <c r="V227" s="1176"/>
      <c r="W227" s="1176"/>
      <c r="X227" s="1176"/>
      <c r="Y227" s="1176"/>
      <c r="Z227" s="1176"/>
    </row>
    <row r="228" spans="1:26" ht="15.75" customHeight="1">
      <c r="A228" s="1491"/>
      <c r="B228" s="1500"/>
      <c r="C228" s="1176"/>
      <c r="D228" s="1174"/>
      <c r="E228" s="1174"/>
      <c r="F228" s="1174"/>
      <c r="G228" s="1494"/>
      <c r="H228" s="1501"/>
      <c r="I228" s="1501"/>
      <c r="J228" s="1180"/>
      <c r="K228" s="1180"/>
      <c r="L228" s="1180"/>
      <c r="M228" s="1180"/>
      <c r="N228" s="1180"/>
      <c r="O228" s="1174"/>
      <c r="P228" s="1174"/>
      <c r="Q228" s="1176"/>
      <c r="R228" s="1176"/>
      <c r="S228" s="1176"/>
      <c r="T228" s="1176"/>
      <c r="U228" s="1176"/>
      <c r="V228" s="1176"/>
      <c r="W228" s="1176"/>
      <c r="X228" s="1176"/>
      <c r="Y228" s="1176"/>
      <c r="Z228" s="1176"/>
    </row>
    <row r="229" spans="1:26" ht="15.75" customHeight="1">
      <c r="A229" s="1491"/>
      <c r="B229" s="1500"/>
      <c r="C229" s="1176"/>
      <c r="D229" s="1174"/>
      <c r="E229" s="1174"/>
      <c r="F229" s="1174"/>
      <c r="G229" s="1494"/>
      <c r="H229" s="1501"/>
      <c r="I229" s="1501"/>
      <c r="J229" s="1180"/>
      <c r="K229" s="1180"/>
      <c r="L229" s="1180"/>
      <c r="M229" s="1180"/>
      <c r="N229" s="1180"/>
      <c r="O229" s="1174"/>
      <c r="P229" s="1174"/>
      <c r="Q229" s="1176"/>
      <c r="R229" s="1176"/>
      <c r="S229" s="1176"/>
      <c r="T229" s="1176"/>
      <c r="U229" s="1176"/>
      <c r="V229" s="1176"/>
      <c r="W229" s="1176"/>
      <c r="X229" s="1176"/>
      <c r="Y229" s="1176"/>
      <c r="Z229" s="1176"/>
    </row>
    <row r="230" spans="1:26" ht="15.75" customHeight="1">
      <c r="A230" s="1491" t="s">
        <v>3342</v>
      </c>
      <c r="B230" s="1500"/>
      <c r="C230" s="1176"/>
      <c r="D230" s="1174" t="s">
        <v>3324</v>
      </c>
      <c r="E230" s="1527" t="s">
        <v>3343</v>
      </c>
      <c r="F230" s="1174"/>
      <c r="G230" s="1494"/>
      <c r="H230" s="1501"/>
      <c r="I230" s="1501"/>
      <c r="J230" s="1180"/>
      <c r="K230" s="1180"/>
      <c r="L230" s="1180"/>
      <c r="M230" s="1180"/>
      <c r="N230" s="1180"/>
      <c r="O230" s="1174"/>
      <c r="P230" s="1174"/>
      <c r="Q230" s="1176"/>
      <c r="R230" s="1176"/>
      <c r="S230" s="1176"/>
      <c r="T230" s="1176"/>
      <c r="U230" s="1176"/>
      <c r="V230" s="1176"/>
      <c r="W230" s="1176"/>
      <c r="X230" s="1176"/>
      <c r="Y230" s="1176"/>
      <c r="Z230" s="1176"/>
    </row>
    <row r="231" spans="1:26" ht="15.75" customHeight="1">
      <c r="A231" s="1491" t="s">
        <v>3348</v>
      </c>
      <c r="B231" s="1500"/>
      <c r="C231" s="1176"/>
      <c r="D231" s="1527">
        <v>0.75127999999999995</v>
      </c>
      <c r="E231" s="1527">
        <v>0.150256</v>
      </c>
      <c r="F231" s="1174"/>
      <c r="G231" s="1494"/>
      <c r="H231" s="1501"/>
      <c r="I231" s="1501"/>
      <c r="J231" s="1180"/>
      <c r="K231" s="1180"/>
      <c r="L231" s="1180"/>
      <c r="M231" s="1180"/>
      <c r="N231" s="1180"/>
      <c r="O231" s="1174"/>
      <c r="P231" s="1174"/>
      <c r="Q231" s="1176"/>
      <c r="R231" s="1176"/>
      <c r="S231" s="1176"/>
      <c r="T231" s="1176"/>
      <c r="U231" s="1176"/>
      <c r="V231" s="1176"/>
      <c r="W231" s="1176"/>
      <c r="X231" s="1176"/>
      <c r="Y231" s="1176"/>
      <c r="Z231" s="1176"/>
    </row>
    <row r="232" spans="1:26" ht="15.75" customHeight="1">
      <c r="A232" s="1491" t="s">
        <v>3349</v>
      </c>
      <c r="B232" s="1500"/>
      <c r="C232" s="1176"/>
      <c r="D232" s="1528">
        <v>0.04</v>
      </c>
      <c r="E232" s="1527">
        <v>8.0000000000000002E-3</v>
      </c>
      <c r="F232" s="1174"/>
      <c r="G232" s="1494"/>
      <c r="H232" s="1501"/>
      <c r="I232" s="1501"/>
      <c r="J232" s="1180"/>
      <c r="K232" s="1180"/>
      <c r="L232" s="1180"/>
      <c r="M232" s="1180"/>
      <c r="N232" s="1180"/>
      <c r="O232" s="1174"/>
      <c r="P232" s="1174"/>
      <c r="Q232" s="1176"/>
      <c r="R232" s="1176"/>
      <c r="S232" s="1176"/>
      <c r="T232" s="1176"/>
      <c r="U232" s="1176"/>
      <c r="V232" s="1176"/>
      <c r="W232" s="1176"/>
      <c r="X232" s="1176"/>
      <c r="Y232" s="1176"/>
      <c r="Z232" s="1176"/>
    </row>
    <row r="233" spans="1:26" ht="15.75" customHeight="1">
      <c r="A233" s="1491" t="s">
        <v>3350</v>
      </c>
      <c r="B233" s="1500"/>
      <c r="C233" s="1176"/>
      <c r="D233" s="1527">
        <v>0.29200000000000004</v>
      </c>
      <c r="E233" s="1527">
        <v>5.8400000000000007E-2</v>
      </c>
      <c r="F233" s="1174"/>
      <c r="G233" s="1494"/>
      <c r="H233" s="1501"/>
      <c r="I233" s="1501"/>
      <c r="J233" s="1180"/>
      <c r="K233" s="1180"/>
      <c r="L233" s="1180"/>
      <c r="M233" s="1180"/>
      <c r="N233" s="1180"/>
      <c r="O233" s="1174"/>
      <c r="P233" s="1174"/>
      <c r="Q233" s="1176"/>
      <c r="R233" s="1176"/>
      <c r="S233" s="1176"/>
      <c r="T233" s="1176"/>
      <c r="U233" s="1176"/>
      <c r="V233" s="1176"/>
      <c r="W233" s="1176"/>
      <c r="X233" s="1176"/>
      <c r="Y233" s="1176"/>
      <c r="Z233" s="1176"/>
    </row>
    <row r="234" spans="1:26" ht="15.75" customHeight="1">
      <c r="A234" s="1491" t="s">
        <v>3351</v>
      </c>
      <c r="B234" s="1500"/>
      <c r="C234" s="1176"/>
      <c r="D234" s="1527">
        <v>0.22200000000000003</v>
      </c>
      <c r="E234" s="1527">
        <v>4.4400000000000009E-2</v>
      </c>
      <c r="F234" s="1174"/>
      <c r="G234" s="1494"/>
      <c r="H234" s="1501"/>
      <c r="I234" s="1501"/>
      <c r="J234" s="1180"/>
      <c r="K234" s="1180"/>
      <c r="L234" s="1180"/>
      <c r="M234" s="1180"/>
      <c r="N234" s="1180"/>
      <c r="O234" s="1174"/>
      <c r="P234" s="1174"/>
      <c r="Q234" s="1176"/>
      <c r="R234" s="1176"/>
      <c r="S234" s="1176"/>
      <c r="T234" s="1176"/>
      <c r="U234" s="1176"/>
      <c r="V234" s="1176"/>
      <c r="W234" s="1176"/>
      <c r="X234" s="1176"/>
      <c r="Y234" s="1176"/>
      <c r="Z234" s="1176"/>
    </row>
    <row r="235" spans="1:26" ht="15.75" customHeight="1">
      <c r="A235" s="1491" t="s">
        <v>3352</v>
      </c>
      <c r="B235" s="1500"/>
      <c r="C235" s="1176"/>
      <c r="D235" s="1527">
        <v>0.30809999999999998</v>
      </c>
      <c r="E235" s="1527">
        <v>6.1620000000000001E-2</v>
      </c>
      <c r="F235" s="1174"/>
      <c r="G235" s="1494"/>
      <c r="H235" s="1501"/>
      <c r="I235" s="1501"/>
      <c r="J235" s="1180"/>
      <c r="K235" s="1180"/>
      <c r="L235" s="1180"/>
      <c r="M235" s="1180"/>
      <c r="N235" s="1180"/>
      <c r="O235" s="1174"/>
      <c r="P235" s="1174"/>
      <c r="Q235" s="1176"/>
      <c r="R235" s="1176"/>
      <c r="S235" s="1176"/>
      <c r="T235" s="1176"/>
      <c r="U235" s="1176"/>
      <c r="V235" s="1176"/>
      <c r="W235" s="1176"/>
      <c r="X235" s="1176"/>
      <c r="Y235" s="1176"/>
      <c r="Z235" s="1176"/>
    </row>
    <row r="236" spans="1:26" ht="15.75" customHeight="1">
      <c r="A236" s="1491" t="s">
        <v>3353</v>
      </c>
      <c r="B236" s="1500"/>
      <c r="C236" s="1176"/>
      <c r="D236" s="1174"/>
      <c r="E236" s="1527">
        <v>0.32267600000000002</v>
      </c>
      <c r="F236" s="1174"/>
      <c r="G236" s="1494"/>
      <c r="H236" s="1501"/>
      <c r="I236" s="1501"/>
      <c r="J236" s="1180"/>
      <c r="K236" s="1180"/>
      <c r="L236" s="1180"/>
      <c r="M236" s="1180"/>
      <c r="N236" s="1180"/>
      <c r="O236" s="1174"/>
      <c r="P236" s="1174"/>
      <c r="Q236" s="1176"/>
      <c r="R236" s="1176"/>
      <c r="S236" s="1176"/>
      <c r="T236" s="1176"/>
      <c r="U236" s="1176"/>
      <c r="V236" s="1176"/>
      <c r="W236" s="1176"/>
      <c r="X236" s="1176"/>
      <c r="Y236" s="1176"/>
      <c r="Z236" s="1176"/>
    </row>
    <row r="237" spans="1:26" ht="15.75" customHeight="1">
      <c r="A237" s="1491"/>
      <c r="B237" s="1500"/>
      <c r="C237" s="1176"/>
      <c r="D237" s="1174"/>
      <c r="E237" s="1174"/>
      <c r="F237" s="1174"/>
      <c r="G237" s="1494"/>
      <c r="H237" s="1501"/>
      <c r="I237" s="1501"/>
      <c r="J237" s="1180"/>
      <c r="K237" s="1180"/>
      <c r="L237" s="1180"/>
      <c r="M237" s="1180"/>
      <c r="N237" s="1180"/>
      <c r="O237" s="1174"/>
      <c r="P237" s="1174"/>
      <c r="Q237" s="1176"/>
      <c r="R237" s="1176"/>
      <c r="S237" s="1176"/>
      <c r="T237" s="1176"/>
      <c r="U237" s="1176"/>
      <c r="V237" s="1176"/>
      <c r="W237" s="1176"/>
      <c r="X237" s="1176"/>
      <c r="Y237" s="1176"/>
      <c r="Z237" s="1176"/>
    </row>
    <row r="238" spans="1:26" ht="15.75" customHeight="1">
      <c r="A238" s="1491"/>
      <c r="B238" s="1500"/>
      <c r="C238" s="1176"/>
      <c r="D238" s="1174"/>
      <c r="E238" s="1174"/>
      <c r="F238" s="1174"/>
      <c r="G238" s="1494"/>
      <c r="H238" s="1501"/>
      <c r="I238" s="1501"/>
      <c r="J238" s="1180"/>
      <c r="K238" s="1180"/>
      <c r="L238" s="1180"/>
      <c r="M238" s="1180"/>
      <c r="N238" s="1180"/>
      <c r="O238" s="1174"/>
      <c r="P238" s="1174"/>
      <c r="Q238" s="1176"/>
      <c r="R238" s="1176"/>
      <c r="S238" s="1176"/>
      <c r="T238" s="1176"/>
      <c r="U238" s="1176"/>
      <c r="V238" s="1176"/>
      <c r="W238" s="1176"/>
      <c r="X238" s="1176"/>
      <c r="Y238" s="1176"/>
      <c r="Z238" s="1176"/>
    </row>
    <row r="239" spans="1:26" ht="15.75" customHeight="1">
      <c r="A239" s="1491"/>
      <c r="B239" s="1500"/>
      <c r="C239" s="1176"/>
      <c r="D239" s="1174"/>
      <c r="E239" s="1174"/>
      <c r="F239" s="1174"/>
      <c r="G239" s="1494"/>
      <c r="H239" s="1501"/>
      <c r="I239" s="1501"/>
      <c r="J239" s="1180"/>
      <c r="K239" s="1180"/>
      <c r="L239" s="1180"/>
      <c r="M239" s="1180"/>
      <c r="N239" s="1180"/>
      <c r="O239" s="1174"/>
      <c r="P239" s="1174"/>
      <c r="Q239" s="1176"/>
      <c r="R239" s="1176"/>
      <c r="S239" s="1176"/>
      <c r="T239" s="1176"/>
      <c r="U239" s="1176"/>
      <c r="V239" s="1176"/>
      <c r="W239" s="1176"/>
      <c r="X239" s="1176"/>
      <c r="Y239" s="1176"/>
      <c r="Z239" s="1176"/>
    </row>
    <row r="240" spans="1:26" ht="15.75" customHeight="1">
      <c r="A240" s="1491"/>
      <c r="B240" s="1500"/>
      <c r="C240" s="1176"/>
      <c r="D240" s="1174"/>
      <c r="E240" s="1174"/>
      <c r="F240" s="1174"/>
      <c r="G240" s="1494"/>
      <c r="H240" s="1501"/>
      <c r="I240" s="1501"/>
      <c r="J240" s="1180"/>
      <c r="K240" s="1180"/>
      <c r="L240" s="1180"/>
      <c r="M240" s="1180"/>
      <c r="N240" s="1180"/>
      <c r="O240" s="1174"/>
      <c r="P240" s="1174"/>
      <c r="Q240" s="1176"/>
      <c r="R240" s="1176"/>
      <c r="S240" s="1176"/>
      <c r="T240" s="1176"/>
      <c r="U240" s="1176"/>
      <c r="V240" s="1176"/>
      <c r="W240" s="1176"/>
      <c r="X240" s="1176"/>
      <c r="Y240" s="1176"/>
      <c r="Z240" s="1176"/>
    </row>
    <row r="241" spans="1:26" ht="15.75" customHeight="1">
      <c r="A241" s="1491"/>
      <c r="B241" s="1500"/>
      <c r="C241" s="1176"/>
      <c r="D241" s="1174"/>
      <c r="E241" s="1174"/>
      <c r="F241" s="1174"/>
      <c r="G241" s="1494"/>
      <c r="H241" s="1501"/>
      <c r="I241" s="1501"/>
      <c r="J241" s="1180"/>
      <c r="K241" s="1180"/>
      <c r="L241" s="1180"/>
      <c r="M241" s="1180"/>
      <c r="N241" s="1180"/>
      <c r="O241" s="1174"/>
      <c r="P241" s="1174"/>
      <c r="Q241" s="1176"/>
      <c r="R241" s="1176"/>
      <c r="S241" s="1176"/>
      <c r="T241" s="1176"/>
      <c r="U241" s="1176"/>
      <c r="V241" s="1176"/>
      <c r="W241" s="1176"/>
      <c r="X241" s="1176"/>
      <c r="Y241" s="1176"/>
      <c r="Z241" s="1176"/>
    </row>
    <row r="242" spans="1:26" ht="15.75" customHeight="1">
      <c r="A242" s="1491"/>
      <c r="B242" s="1500"/>
      <c r="C242" s="1176"/>
      <c r="D242" s="1174"/>
      <c r="E242" s="1174"/>
      <c r="F242" s="1174"/>
      <c r="G242" s="1494"/>
      <c r="H242" s="1501"/>
      <c r="I242" s="1501"/>
      <c r="J242" s="1180"/>
      <c r="K242" s="1180"/>
      <c r="L242" s="1180"/>
      <c r="M242" s="1180"/>
      <c r="N242" s="1180"/>
      <c r="O242" s="1174"/>
      <c r="P242" s="1174"/>
      <c r="Q242" s="1176"/>
      <c r="R242" s="1176"/>
      <c r="S242" s="1176"/>
      <c r="T242" s="1176"/>
      <c r="U242" s="1176"/>
      <c r="V242" s="1176"/>
      <c r="W242" s="1176"/>
      <c r="X242" s="1176"/>
      <c r="Y242" s="1176"/>
      <c r="Z242" s="1176"/>
    </row>
    <row r="243" spans="1:26" ht="15.75" customHeight="1">
      <c r="A243" s="1491"/>
      <c r="B243" s="1500"/>
      <c r="C243" s="1176"/>
      <c r="D243" s="1174"/>
      <c r="E243" s="1174"/>
      <c r="F243" s="1174"/>
      <c r="G243" s="1494"/>
      <c r="H243" s="1501"/>
      <c r="I243" s="1501"/>
      <c r="J243" s="1180"/>
      <c r="K243" s="1180"/>
      <c r="L243" s="1180"/>
      <c r="M243" s="1180"/>
      <c r="N243" s="1180"/>
      <c r="O243" s="1174"/>
      <c r="P243" s="1174"/>
      <c r="Q243" s="1176"/>
      <c r="R243" s="1176"/>
      <c r="S243" s="1176"/>
      <c r="T243" s="1176"/>
      <c r="U243" s="1176"/>
      <c r="V243" s="1176"/>
      <c r="W243" s="1176"/>
      <c r="X243" s="1176"/>
      <c r="Y243" s="1176"/>
      <c r="Z243" s="1176"/>
    </row>
    <row r="244" spans="1:26" ht="15.75" customHeight="1">
      <c r="A244" s="1491"/>
      <c r="B244" s="1500"/>
      <c r="C244" s="1176"/>
      <c r="D244" s="1174"/>
      <c r="E244" s="1174"/>
      <c r="F244" s="1174"/>
      <c r="G244" s="1494"/>
      <c r="H244" s="1501"/>
      <c r="I244" s="1501"/>
      <c r="J244" s="1180"/>
      <c r="K244" s="1180"/>
      <c r="L244" s="1180"/>
      <c r="M244" s="1180"/>
      <c r="N244" s="1180"/>
      <c r="O244" s="1174"/>
      <c r="P244" s="1174"/>
      <c r="Q244" s="1176"/>
      <c r="R244" s="1176"/>
      <c r="S244" s="1176"/>
      <c r="T244" s="1176"/>
      <c r="U244" s="1176"/>
      <c r="V244" s="1176"/>
      <c r="W244" s="1176"/>
      <c r="X244" s="1176"/>
      <c r="Y244" s="1176"/>
      <c r="Z244" s="1176"/>
    </row>
    <row r="245" spans="1:26" ht="15.75" customHeight="1">
      <c r="A245" s="1491"/>
      <c r="B245" s="1500"/>
      <c r="C245" s="1176"/>
      <c r="D245" s="1174"/>
      <c r="E245" s="1174"/>
      <c r="F245" s="1174"/>
      <c r="G245" s="1494"/>
      <c r="H245" s="1501"/>
      <c r="I245" s="1501"/>
      <c r="J245" s="1180"/>
      <c r="K245" s="1180"/>
      <c r="L245" s="1180"/>
      <c r="M245" s="1180"/>
      <c r="N245" s="1180"/>
      <c r="O245" s="1174"/>
      <c r="P245" s="1174"/>
      <c r="Q245" s="1176"/>
      <c r="R245" s="1176"/>
      <c r="S245" s="1176"/>
      <c r="T245" s="1176"/>
      <c r="U245" s="1176"/>
      <c r="V245" s="1176"/>
      <c r="W245" s="1176"/>
      <c r="X245" s="1176"/>
      <c r="Y245" s="1176"/>
      <c r="Z245" s="1176"/>
    </row>
    <row r="246" spans="1:26" ht="15.75" customHeight="1">
      <c r="A246" s="1491"/>
      <c r="B246" s="1500"/>
      <c r="C246" s="1176"/>
      <c r="D246" s="1174"/>
      <c r="E246" s="1174"/>
      <c r="F246" s="1174"/>
      <c r="G246" s="1494"/>
      <c r="H246" s="1501"/>
      <c r="I246" s="1501"/>
      <c r="J246" s="1180"/>
      <c r="K246" s="1180"/>
      <c r="L246" s="1180"/>
      <c r="M246" s="1180"/>
      <c r="N246" s="1180"/>
      <c r="O246" s="1174"/>
      <c r="P246" s="1174"/>
      <c r="Q246" s="1176"/>
      <c r="R246" s="1176"/>
      <c r="S246" s="1176"/>
      <c r="T246" s="1176"/>
      <c r="U246" s="1176"/>
      <c r="V246" s="1176"/>
      <c r="W246" s="1176"/>
      <c r="X246" s="1176"/>
      <c r="Y246" s="1176"/>
      <c r="Z246" s="1176"/>
    </row>
    <row r="247" spans="1:26" ht="15.75" customHeight="1">
      <c r="A247" s="1491"/>
      <c r="B247" s="1500"/>
      <c r="C247" s="1176"/>
      <c r="D247" s="1174"/>
      <c r="E247" s="1174"/>
      <c r="F247" s="1174"/>
      <c r="G247" s="1494"/>
      <c r="H247" s="1501"/>
      <c r="I247" s="1501"/>
      <c r="J247" s="1180"/>
      <c r="K247" s="1180"/>
      <c r="L247" s="1180"/>
      <c r="M247" s="1180"/>
      <c r="N247" s="1180"/>
      <c r="O247" s="1174"/>
      <c r="P247" s="1174"/>
      <c r="Q247" s="1176"/>
      <c r="R247" s="1176"/>
      <c r="S247" s="1176"/>
      <c r="T247" s="1176"/>
      <c r="U247" s="1176"/>
      <c r="V247" s="1176"/>
      <c r="W247" s="1176"/>
      <c r="X247" s="1176"/>
      <c r="Y247" s="1176"/>
      <c r="Z247" s="1176"/>
    </row>
    <row r="248" spans="1:26" ht="15.75" customHeight="1">
      <c r="A248" s="1491"/>
      <c r="B248" s="1500"/>
      <c r="C248" s="1176"/>
      <c r="D248" s="1174"/>
      <c r="E248" s="1174"/>
      <c r="F248" s="1174"/>
      <c r="G248" s="1494"/>
      <c r="H248" s="1501"/>
      <c r="I248" s="1501"/>
      <c r="J248" s="1180"/>
      <c r="K248" s="1180"/>
      <c r="L248" s="1180"/>
      <c r="M248" s="1180"/>
      <c r="N248" s="1180"/>
      <c r="O248" s="1174"/>
      <c r="P248" s="1174"/>
      <c r="Q248" s="1176"/>
      <c r="R248" s="1176"/>
      <c r="S248" s="1176"/>
      <c r="T248" s="1176"/>
      <c r="U248" s="1176"/>
      <c r="V248" s="1176"/>
      <c r="W248" s="1176"/>
      <c r="X248" s="1176"/>
      <c r="Y248" s="1176"/>
      <c r="Z248" s="1176"/>
    </row>
    <row r="249" spans="1:26" ht="15.75" customHeight="1">
      <c r="A249" s="1491"/>
      <c r="B249" s="1500"/>
      <c r="C249" s="1176"/>
      <c r="D249" s="1174"/>
      <c r="E249" s="1174"/>
      <c r="F249" s="1174"/>
      <c r="G249" s="1494"/>
      <c r="H249" s="1501"/>
      <c r="I249" s="1501"/>
      <c r="J249" s="1180"/>
      <c r="K249" s="1180"/>
      <c r="L249" s="1180"/>
      <c r="M249" s="1180"/>
      <c r="N249" s="1180"/>
      <c r="O249" s="1174"/>
      <c r="P249" s="1174"/>
      <c r="Q249" s="1176"/>
      <c r="R249" s="1176"/>
      <c r="S249" s="1176"/>
      <c r="T249" s="1176"/>
      <c r="U249" s="1176"/>
      <c r="V249" s="1176"/>
      <c r="W249" s="1176"/>
      <c r="X249" s="1176"/>
      <c r="Y249" s="1176"/>
      <c r="Z249" s="1176"/>
    </row>
    <row r="250" spans="1:26" ht="15.75" customHeight="1">
      <c r="A250" s="1491"/>
      <c r="B250" s="1500"/>
      <c r="C250" s="1176"/>
      <c r="D250" s="1174"/>
      <c r="E250" s="1174"/>
      <c r="F250" s="1174"/>
      <c r="G250" s="1494"/>
      <c r="H250" s="1501"/>
      <c r="I250" s="1501"/>
      <c r="J250" s="1180"/>
      <c r="K250" s="1180"/>
      <c r="L250" s="1180"/>
      <c r="M250" s="1180"/>
      <c r="N250" s="1180"/>
      <c r="O250" s="1174"/>
      <c r="P250" s="1174"/>
      <c r="Q250" s="1176"/>
      <c r="R250" s="1176"/>
      <c r="S250" s="1176"/>
      <c r="T250" s="1176"/>
      <c r="U250" s="1176"/>
      <c r="V250" s="1176"/>
      <c r="W250" s="1176"/>
      <c r="X250" s="1176"/>
      <c r="Y250" s="1176"/>
      <c r="Z250" s="1176"/>
    </row>
    <row r="251" spans="1:26" ht="15.75" customHeight="1">
      <c r="A251" s="1491"/>
      <c r="B251" s="1500"/>
      <c r="C251" s="1176"/>
      <c r="D251" s="1174"/>
      <c r="E251" s="1174"/>
      <c r="F251" s="1174"/>
      <c r="G251" s="1494"/>
      <c r="H251" s="1501"/>
      <c r="I251" s="1501"/>
      <c r="J251" s="1180"/>
      <c r="K251" s="1180"/>
      <c r="L251" s="1180"/>
      <c r="M251" s="1180"/>
      <c r="N251" s="1180"/>
      <c r="O251" s="1174"/>
      <c r="P251" s="1174"/>
      <c r="Q251" s="1176"/>
      <c r="R251" s="1176"/>
      <c r="S251" s="1176"/>
      <c r="T251" s="1176"/>
      <c r="U251" s="1176"/>
      <c r="V251" s="1176"/>
      <c r="W251" s="1176"/>
      <c r="X251" s="1176"/>
      <c r="Y251" s="1176"/>
      <c r="Z251" s="1176"/>
    </row>
    <row r="252" spans="1:26" ht="15.75" customHeight="1">
      <c r="A252" s="1491"/>
      <c r="B252" s="1500"/>
      <c r="C252" s="1176"/>
      <c r="D252" s="1174"/>
      <c r="E252" s="1174"/>
      <c r="F252" s="1174"/>
      <c r="G252" s="1494"/>
      <c r="H252" s="1501"/>
      <c r="I252" s="1501"/>
      <c r="J252" s="1180"/>
      <c r="K252" s="1180"/>
      <c r="L252" s="1180"/>
      <c r="M252" s="1180"/>
      <c r="N252" s="1180"/>
      <c r="O252" s="1174"/>
      <c r="P252" s="1174"/>
      <c r="Q252" s="1176"/>
      <c r="R252" s="1176"/>
      <c r="S252" s="1176"/>
      <c r="T252" s="1176"/>
      <c r="U252" s="1176"/>
      <c r="V252" s="1176"/>
      <c r="W252" s="1176"/>
      <c r="X252" s="1176"/>
      <c r="Y252" s="1176"/>
      <c r="Z252" s="1176"/>
    </row>
    <row r="253" spans="1:26" ht="15.75" customHeight="1">
      <c r="A253" s="1491"/>
      <c r="B253" s="1500"/>
      <c r="C253" s="1176"/>
      <c r="D253" s="1174"/>
      <c r="E253" s="1174"/>
      <c r="F253" s="1174"/>
      <c r="G253" s="1494"/>
      <c r="H253" s="1501"/>
      <c r="I253" s="1501"/>
      <c r="J253" s="1180"/>
      <c r="K253" s="1180"/>
      <c r="L253" s="1180"/>
      <c r="M253" s="1180"/>
      <c r="N253" s="1180"/>
      <c r="O253" s="1174"/>
      <c r="P253" s="1174"/>
      <c r="Q253" s="1176"/>
      <c r="R253" s="1176"/>
      <c r="S253" s="1176"/>
      <c r="T253" s="1176"/>
      <c r="U253" s="1176"/>
      <c r="V253" s="1176"/>
      <c r="W253" s="1176"/>
      <c r="X253" s="1176"/>
      <c r="Y253" s="1176"/>
      <c r="Z253" s="1176"/>
    </row>
    <row r="254" spans="1:26" ht="15.75" customHeight="1">
      <c r="A254" s="1491"/>
      <c r="B254" s="1500"/>
      <c r="C254" s="1176"/>
      <c r="D254" s="1174"/>
      <c r="E254" s="1174"/>
      <c r="F254" s="1174"/>
      <c r="G254" s="1494"/>
      <c r="H254" s="1501"/>
      <c r="I254" s="1501"/>
      <c r="J254" s="1180"/>
      <c r="K254" s="1180"/>
      <c r="L254" s="1180"/>
      <c r="M254" s="1180"/>
      <c r="N254" s="1180"/>
      <c r="O254" s="1174"/>
      <c r="P254" s="1174"/>
      <c r="Q254" s="1176"/>
      <c r="R254" s="1176"/>
      <c r="S254" s="1176"/>
      <c r="T254" s="1176"/>
      <c r="U254" s="1176"/>
      <c r="V254" s="1176"/>
      <c r="W254" s="1176"/>
      <c r="X254" s="1176"/>
      <c r="Y254" s="1176"/>
      <c r="Z254" s="1176"/>
    </row>
    <row r="255" spans="1:26" ht="15.75" customHeight="1">
      <c r="A255" s="1491"/>
      <c r="B255" s="1500"/>
      <c r="C255" s="1176"/>
      <c r="D255" s="1174"/>
      <c r="E255" s="1174"/>
      <c r="F255" s="1174"/>
      <c r="G255" s="1494"/>
      <c r="H255" s="1501"/>
      <c r="I255" s="1501"/>
      <c r="J255" s="1180"/>
      <c r="K255" s="1180"/>
      <c r="L255" s="1180"/>
      <c r="M255" s="1180"/>
      <c r="N255" s="1180"/>
      <c r="O255" s="1174"/>
      <c r="P255" s="1174"/>
      <c r="Q255" s="1176"/>
      <c r="R255" s="1176"/>
      <c r="S255" s="1176"/>
      <c r="T255" s="1176"/>
      <c r="U255" s="1176"/>
      <c r="V255" s="1176"/>
      <c r="W255" s="1176"/>
      <c r="X255" s="1176"/>
      <c r="Y255" s="1176"/>
      <c r="Z255" s="1176"/>
    </row>
    <row r="256" spans="1:26" ht="15.75" customHeight="1">
      <c r="A256" s="1491"/>
      <c r="B256" s="1500"/>
      <c r="C256" s="1176"/>
      <c r="D256" s="1174"/>
      <c r="E256" s="1174"/>
      <c r="F256" s="1174"/>
      <c r="G256" s="1494"/>
      <c r="H256" s="1501"/>
      <c r="I256" s="1501"/>
      <c r="J256" s="1180"/>
      <c r="K256" s="1180"/>
      <c r="L256" s="1180"/>
      <c r="M256" s="1180"/>
      <c r="N256" s="1180"/>
      <c r="O256" s="1174"/>
      <c r="P256" s="1174"/>
      <c r="Q256" s="1176"/>
      <c r="R256" s="1176"/>
      <c r="S256" s="1176"/>
      <c r="T256" s="1176"/>
      <c r="U256" s="1176"/>
      <c r="V256" s="1176"/>
      <c r="W256" s="1176"/>
      <c r="X256" s="1176"/>
      <c r="Y256" s="1176"/>
      <c r="Z256" s="1176"/>
    </row>
    <row r="257" spans="1:26" ht="15.75" customHeight="1">
      <c r="A257" s="1491"/>
      <c r="B257" s="1500"/>
      <c r="C257" s="1176"/>
      <c r="D257" s="1174"/>
      <c r="E257" s="1174"/>
      <c r="F257" s="1174"/>
      <c r="G257" s="1494"/>
      <c r="H257" s="1501"/>
      <c r="I257" s="1501"/>
      <c r="J257" s="1180"/>
      <c r="K257" s="1180"/>
      <c r="L257" s="1180"/>
      <c r="M257" s="1180"/>
      <c r="N257" s="1180"/>
      <c r="O257" s="1174"/>
      <c r="P257" s="1174"/>
      <c r="Q257" s="1176"/>
      <c r="R257" s="1176"/>
      <c r="S257" s="1176"/>
      <c r="T257" s="1176"/>
      <c r="U257" s="1176"/>
      <c r="V257" s="1176"/>
      <c r="W257" s="1176"/>
      <c r="X257" s="1176"/>
      <c r="Y257" s="1176"/>
      <c r="Z257" s="1176"/>
    </row>
    <row r="258" spans="1:26" ht="15.75" customHeight="1">
      <c r="A258" s="1491"/>
      <c r="B258" s="1500"/>
      <c r="C258" s="1176"/>
      <c r="D258" s="1174"/>
      <c r="E258" s="1174"/>
      <c r="F258" s="1174"/>
      <c r="G258" s="1494"/>
      <c r="H258" s="1501"/>
      <c r="I258" s="1501"/>
      <c r="J258" s="1180"/>
      <c r="K258" s="1180"/>
      <c r="L258" s="1180"/>
      <c r="M258" s="1180"/>
      <c r="N258" s="1180"/>
      <c r="O258" s="1174"/>
      <c r="P258" s="1174"/>
      <c r="Q258" s="1176"/>
      <c r="R258" s="1176"/>
      <c r="S258" s="1176"/>
      <c r="T258" s="1176"/>
      <c r="U258" s="1176"/>
      <c r="V258" s="1176"/>
      <c r="W258" s="1176"/>
      <c r="X258" s="1176"/>
      <c r="Y258" s="1176"/>
      <c r="Z258" s="1176"/>
    </row>
    <row r="259" spans="1:26" ht="15.75" customHeight="1">
      <c r="A259" s="1491"/>
      <c r="B259" s="1500"/>
      <c r="C259" s="1176"/>
      <c r="D259" s="1174"/>
      <c r="E259" s="1174"/>
      <c r="F259" s="1174"/>
      <c r="G259" s="1494"/>
      <c r="H259" s="1501"/>
      <c r="I259" s="1501"/>
      <c r="J259" s="1180"/>
      <c r="K259" s="1180"/>
      <c r="L259" s="1180"/>
      <c r="M259" s="1180"/>
      <c r="N259" s="1180"/>
      <c r="O259" s="1174"/>
      <c r="P259" s="1174"/>
      <c r="Q259" s="1176"/>
      <c r="R259" s="1176"/>
      <c r="S259" s="1176"/>
      <c r="T259" s="1176"/>
      <c r="U259" s="1176"/>
      <c r="V259" s="1176"/>
      <c r="W259" s="1176"/>
      <c r="X259" s="1176"/>
      <c r="Y259" s="1176"/>
      <c r="Z259" s="1176"/>
    </row>
    <row r="260" spans="1:26" ht="15.75" customHeight="1">
      <c r="A260" s="1491"/>
      <c r="B260" s="1500"/>
      <c r="C260" s="1176"/>
      <c r="D260" s="1174"/>
      <c r="E260" s="1174"/>
      <c r="F260" s="1174"/>
      <c r="G260" s="1494"/>
      <c r="H260" s="1501"/>
      <c r="I260" s="1501"/>
      <c r="J260" s="1180"/>
      <c r="K260" s="1180"/>
      <c r="L260" s="1180"/>
      <c r="M260" s="1180"/>
      <c r="N260" s="1180"/>
      <c r="O260" s="1174"/>
      <c r="P260" s="1174"/>
      <c r="Q260" s="1176"/>
      <c r="R260" s="1176"/>
      <c r="S260" s="1176"/>
      <c r="T260" s="1176"/>
      <c r="U260" s="1176"/>
      <c r="V260" s="1176"/>
      <c r="W260" s="1176"/>
      <c r="X260" s="1176"/>
      <c r="Y260" s="1176"/>
      <c r="Z260" s="1176"/>
    </row>
    <row r="261" spans="1:26" ht="15.75" customHeight="1">
      <c r="A261" s="1491"/>
      <c r="B261" s="1500"/>
      <c r="C261" s="1176"/>
      <c r="D261" s="1174"/>
      <c r="E261" s="1174"/>
      <c r="F261" s="1174"/>
      <c r="G261" s="1494"/>
      <c r="H261" s="1501"/>
      <c r="I261" s="1501"/>
      <c r="J261" s="1180"/>
      <c r="K261" s="1180"/>
      <c r="L261" s="1180"/>
      <c r="M261" s="1180"/>
      <c r="N261" s="1180"/>
      <c r="O261" s="1174"/>
      <c r="P261" s="1174"/>
      <c r="Q261" s="1176"/>
      <c r="R261" s="1176"/>
      <c r="S261" s="1176"/>
      <c r="T261" s="1176"/>
      <c r="U261" s="1176"/>
      <c r="V261" s="1176"/>
      <c r="W261" s="1176"/>
      <c r="X261" s="1176"/>
      <c r="Y261" s="1176"/>
      <c r="Z261" s="1176"/>
    </row>
    <row r="262" spans="1:26" ht="15.75" customHeight="1">
      <c r="A262" s="1491"/>
      <c r="B262" s="1500"/>
      <c r="C262" s="1176"/>
      <c r="D262" s="1174"/>
      <c r="E262" s="1174"/>
      <c r="F262" s="1174"/>
      <c r="G262" s="1494"/>
      <c r="H262" s="1501"/>
      <c r="I262" s="1501"/>
      <c r="J262" s="1180"/>
      <c r="K262" s="1180"/>
      <c r="L262" s="1180"/>
      <c r="M262" s="1180"/>
      <c r="N262" s="1180"/>
      <c r="O262" s="1174"/>
      <c r="P262" s="1174"/>
      <c r="Q262" s="1176"/>
      <c r="R262" s="1176"/>
      <c r="S262" s="1176"/>
      <c r="T262" s="1176"/>
      <c r="U262" s="1176"/>
      <c r="V262" s="1176"/>
      <c r="W262" s="1176"/>
      <c r="X262" s="1176"/>
      <c r="Y262" s="1176"/>
      <c r="Z262" s="1176"/>
    </row>
    <row r="263" spans="1:26" ht="15.75" customHeight="1">
      <c r="A263" s="1491"/>
      <c r="B263" s="1500"/>
      <c r="C263" s="1176"/>
      <c r="D263" s="1174"/>
      <c r="E263" s="1174"/>
      <c r="F263" s="1174"/>
      <c r="G263" s="1494"/>
      <c r="H263" s="1501"/>
      <c r="I263" s="1501"/>
      <c r="J263" s="1180"/>
      <c r="K263" s="1180"/>
      <c r="L263" s="1180"/>
      <c r="M263" s="1180"/>
      <c r="N263" s="1180"/>
      <c r="O263" s="1174"/>
      <c r="P263" s="1174"/>
      <c r="Q263" s="1176"/>
      <c r="R263" s="1176"/>
      <c r="S263" s="1176"/>
      <c r="T263" s="1176"/>
      <c r="U263" s="1176"/>
      <c r="V263" s="1176"/>
      <c r="W263" s="1176"/>
      <c r="X263" s="1176"/>
      <c r="Y263" s="1176"/>
      <c r="Z263" s="1176"/>
    </row>
    <row r="264" spans="1:26" ht="15.75" customHeight="1">
      <c r="A264" s="1491"/>
      <c r="B264" s="1500"/>
      <c r="C264" s="1176"/>
      <c r="D264" s="1174"/>
      <c r="E264" s="1174"/>
      <c r="F264" s="1174"/>
      <c r="G264" s="1494"/>
      <c r="H264" s="1501"/>
      <c r="I264" s="1501"/>
      <c r="J264" s="1180"/>
      <c r="K264" s="1180"/>
      <c r="L264" s="1180"/>
      <c r="M264" s="1180"/>
      <c r="N264" s="1180"/>
      <c r="O264" s="1174"/>
      <c r="P264" s="1174"/>
      <c r="Q264" s="1176"/>
      <c r="R264" s="1176"/>
      <c r="S264" s="1176"/>
      <c r="T264" s="1176"/>
      <c r="U264" s="1176"/>
      <c r="V264" s="1176"/>
      <c r="W264" s="1176"/>
      <c r="X264" s="1176"/>
      <c r="Y264" s="1176"/>
      <c r="Z264" s="1176"/>
    </row>
    <row r="265" spans="1:26" ht="15.75" customHeight="1">
      <c r="A265" s="1491"/>
      <c r="B265" s="1500"/>
      <c r="C265" s="1176"/>
      <c r="D265" s="1174"/>
      <c r="E265" s="1174"/>
      <c r="F265" s="1174"/>
      <c r="G265" s="1494"/>
      <c r="H265" s="1501"/>
      <c r="I265" s="1501"/>
      <c r="J265" s="1180"/>
      <c r="K265" s="1180"/>
      <c r="L265" s="1180"/>
      <c r="M265" s="1180"/>
      <c r="N265" s="1180"/>
      <c r="O265" s="1174"/>
      <c r="P265" s="1174"/>
      <c r="Q265" s="1176"/>
      <c r="R265" s="1176"/>
      <c r="S265" s="1176"/>
      <c r="T265" s="1176"/>
      <c r="U265" s="1176"/>
      <c r="V265" s="1176"/>
      <c r="W265" s="1176"/>
      <c r="X265" s="1176"/>
      <c r="Y265" s="1176"/>
      <c r="Z265" s="1176"/>
    </row>
    <row r="266" spans="1:26" ht="15.75" customHeight="1">
      <c r="A266" s="1491"/>
      <c r="B266" s="1500"/>
      <c r="C266" s="1176"/>
      <c r="D266" s="1174"/>
      <c r="E266" s="1174"/>
      <c r="F266" s="1174"/>
      <c r="G266" s="1494"/>
      <c r="H266" s="1501"/>
      <c r="I266" s="1501"/>
      <c r="J266" s="1180"/>
      <c r="K266" s="1180"/>
      <c r="L266" s="1180"/>
      <c r="M266" s="1180"/>
      <c r="N266" s="1180"/>
      <c r="O266" s="1174"/>
      <c r="P266" s="1174"/>
      <c r="Q266" s="1176"/>
      <c r="R266" s="1176"/>
      <c r="S266" s="1176"/>
      <c r="T266" s="1176"/>
      <c r="U266" s="1176"/>
      <c r="V266" s="1176"/>
      <c r="W266" s="1176"/>
      <c r="X266" s="1176"/>
      <c r="Y266" s="1176"/>
      <c r="Z266" s="1176"/>
    </row>
    <row r="267" spans="1:26" ht="15.75" customHeight="1">
      <c r="A267" s="1491"/>
      <c r="B267" s="1500"/>
      <c r="C267" s="1176"/>
      <c r="D267" s="1174"/>
      <c r="E267" s="1174"/>
      <c r="F267" s="1174"/>
      <c r="G267" s="1494"/>
      <c r="H267" s="1501"/>
      <c r="I267" s="1501"/>
      <c r="J267" s="1180"/>
      <c r="K267" s="1180"/>
      <c r="L267" s="1180"/>
      <c r="M267" s="1180"/>
      <c r="N267" s="1180"/>
      <c r="O267" s="1174"/>
      <c r="P267" s="1174"/>
      <c r="Q267" s="1176"/>
      <c r="R267" s="1176"/>
      <c r="S267" s="1176"/>
      <c r="T267" s="1176"/>
      <c r="U267" s="1176"/>
      <c r="V267" s="1176"/>
      <c r="W267" s="1176"/>
      <c r="X267" s="1176"/>
      <c r="Y267" s="1176"/>
      <c r="Z267" s="1176"/>
    </row>
    <row r="268" spans="1:26" ht="15.75" customHeight="1">
      <c r="A268" s="1491"/>
      <c r="B268" s="1500"/>
      <c r="C268" s="1176"/>
      <c r="D268" s="1174"/>
      <c r="E268" s="1174"/>
      <c r="F268" s="1174"/>
      <c r="G268" s="1494"/>
      <c r="H268" s="1501"/>
      <c r="I268" s="1501"/>
      <c r="J268" s="1180"/>
      <c r="K268" s="1180"/>
      <c r="L268" s="1180"/>
      <c r="M268" s="1180"/>
      <c r="N268" s="1180"/>
      <c r="O268" s="1174"/>
      <c r="P268" s="1174"/>
      <c r="Q268" s="1176"/>
      <c r="R268" s="1176"/>
      <c r="S268" s="1176"/>
      <c r="T268" s="1176"/>
      <c r="U268" s="1176"/>
      <c r="V268" s="1176"/>
      <c r="W268" s="1176"/>
      <c r="X268" s="1176"/>
      <c r="Y268" s="1176"/>
      <c r="Z268" s="1176"/>
    </row>
    <row r="269" spans="1:26" ht="15.75" customHeight="1">
      <c r="A269" s="1491"/>
      <c r="B269" s="1500"/>
      <c r="C269" s="1176"/>
      <c r="D269" s="1174"/>
      <c r="E269" s="1174"/>
      <c r="F269" s="1174"/>
      <c r="G269" s="1494"/>
      <c r="H269" s="1501"/>
      <c r="I269" s="1501"/>
      <c r="J269" s="1180"/>
      <c r="K269" s="1180"/>
      <c r="L269" s="1180"/>
      <c r="M269" s="1180"/>
      <c r="N269" s="1180"/>
      <c r="O269" s="1174"/>
      <c r="P269" s="1174"/>
      <c r="Q269" s="1176"/>
      <c r="R269" s="1176"/>
      <c r="S269" s="1176"/>
      <c r="T269" s="1176"/>
      <c r="U269" s="1176"/>
      <c r="V269" s="1176"/>
      <c r="W269" s="1176"/>
      <c r="X269" s="1176"/>
      <c r="Y269" s="1176"/>
      <c r="Z269" s="1176"/>
    </row>
    <row r="270" spans="1:26" ht="15.75" customHeight="1">
      <c r="A270" s="1491"/>
      <c r="B270" s="1500"/>
      <c r="C270" s="1176"/>
      <c r="D270" s="1174"/>
      <c r="E270" s="1174"/>
      <c r="F270" s="1174"/>
      <c r="G270" s="1494"/>
      <c r="H270" s="1501"/>
      <c r="I270" s="1501"/>
      <c r="J270" s="1180"/>
      <c r="K270" s="1180"/>
      <c r="L270" s="1180"/>
      <c r="M270" s="1180"/>
      <c r="N270" s="1180"/>
      <c r="O270" s="1174"/>
      <c r="P270" s="1174"/>
      <c r="Q270" s="1176"/>
      <c r="R270" s="1176"/>
      <c r="S270" s="1176"/>
      <c r="T270" s="1176"/>
      <c r="U270" s="1176"/>
      <c r="V270" s="1176"/>
      <c r="W270" s="1176"/>
      <c r="X270" s="1176"/>
      <c r="Y270" s="1176"/>
      <c r="Z270" s="1176"/>
    </row>
    <row r="271" spans="1:26" ht="15.75" customHeight="1">
      <c r="A271" s="1491"/>
      <c r="B271" s="1500"/>
      <c r="C271" s="1176"/>
      <c r="D271" s="1174"/>
      <c r="E271" s="1174"/>
      <c r="F271" s="1174"/>
      <c r="G271" s="1494"/>
      <c r="H271" s="1501"/>
      <c r="I271" s="1501"/>
      <c r="J271" s="1180"/>
      <c r="K271" s="1180"/>
      <c r="L271" s="1180"/>
      <c r="M271" s="1180"/>
      <c r="N271" s="1180"/>
      <c r="O271" s="1174"/>
      <c r="P271" s="1174"/>
      <c r="Q271" s="1176"/>
      <c r="R271" s="1176"/>
      <c r="S271" s="1176"/>
      <c r="T271" s="1176"/>
      <c r="U271" s="1176"/>
      <c r="V271" s="1176"/>
      <c r="W271" s="1176"/>
      <c r="X271" s="1176"/>
      <c r="Y271" s="1176"/>
      <c r="Z271" s="1176"/>
    </row>
    <row r="272" spans="1:26" ht="15.75" customHeight="1">
      <c r="A272" s="1491"/>
      <c r="B272" s="1500"/>
      <c r="C272" s="1176"/>
      <c r="D272" s="1174"/>
      <c r="E272" s="1174"/>
      <c r="F272" s="1174"/>
      <c r="G272" s="1494"/>
      <c r="H272" s="1501"/>
      <c r="I272" s="1501"/>
      <c r="J272" s="1180"/>
      <c r="K272" s="1180"/>
      <c r="L272" s="1180"/>
      <c r="M272" s="1180"/>
      <c r="N272" s="1180"/>
      <c r="O272" s="1174"/>
      <c r="P272" s="1174"/>
      <c r="Q272" s="1176"/>
      <c r="R272" s="1176"/>
      <c r="S272" s="1176"/>
      <c r="T272" s="1176"/>
      <c r="U272" s="1176"/>
      <c r="V272" s="1176"/>
      <c r="W272" s="1176"/>
      <c r="X272" s="1176"/>
      <c r="Y272" s="1176"/>
      <c r="Z272" s="1176"/>
    </row>
    <row r="273" spans="1:26" ht="15.75" customHeight="1">
      <c r="A273" s="1491"/>
      <c r="B273" s="1500"/>
      <c r="C273" s="1176"/>
      <c r="D273" s="1174"/>
      <c r="E273" s="1174"/>
      <c r="F273" s="1174"/>
      <c r="G273" s="1494"/>
      <c r="H273" s="1501"/>
      <c r="I273" s="1501"/>
      <c r="J273" s="1180"/>
      <c r="K273" s="1180"/>
      <c r="L273" s="1180"/>
      <c r="M273" s="1180"/>
      <c r="N273" s="1180"/>
      <c r="O273" s="1174"/>
      <c r="P273" s="1174"/>
      <c r="Q273" s="1176"/>
      <c r="R273" s="1176"/>
      <c r="S273" s="1176"/>
      <c r="T273" s="1176"/>
      <c r="U273" s="1176"/>
      <c r="V273" s="1176"/>
      <c r="W273" s="1176"/>
      <c r="X273" s="1176"/>
      <c r="Y273" s="1176"/>
      <c r="Z273" s="1176"/>
    </row>
    <row r="274" spans="1:26" ht="15.75" customHeight="1">
      <c r="A274" s="1491"/>
      <c r="B274" s="1500"/>
      <c r="C274" s="1176"/>
      <c r="D274" s="1174"/>
      <c r="E274" s="1174"/>
      <c r="F274" s="1174"/>
      <c r="G274" s="1494"/>
      <c r="H274" s="1501"/>
      <c r="I274" s="1501"/>
      <c r="J274" s="1180"/>
      <c r="K274" s="1180"/>
      <c r="L274" s="1180"/>
      <c r="M274" s="1180"/>
      <c r="N274" s="1180"/>
      <c r="O274" s="1174"/>
      <c r="P274" s="1174"/>
      <c r="Q274" s="1176"/>
      <c r="R274" s="1176"/>
      <c r="S274" s="1176"/>
      <c r="T274" s="1176"/>
      <c r="U274" s="1176"/>
      <c r="V274" s="1176"/>
      <c r="W274" s="1176"/>
      <c r="X274" s="1176"/>
      <c r="Y274" s="1176"/>
      <c r="Z274" s="1176"/>
    </row>
    <row r="275" spans="1:26" ht="15.75" customHeight="1">
      <c r="A275" s="1491"/>
      <c r="B275" s="1500"/>
      <c r="C275" s="1176"/>
      <c r="D275" s="1174"/>
      <c r="E275" s="1174"/>
      <c r="F275" s="1174"/>
      <c r="G275" s="1494"/>
      <c r="H275" s="1501"/>
      <c r="I275" s="1501"/>
      <c r="J275" s="1180"/>
      <c r="K275" s="1180"/>
      <c r="L275" s="1180"/>
      <c r="M275" s="1180"/>
      <c r="N275" s="1180"/>
      <c r="O275" s="1174"/>
      <c r="P275" s="1174"/>
      <c r="Q275" s="1176"/>
      <c r="R275" s="1176"/>
      <c r="S275" s="1176"/>
      <c r="T275" s="1176"/>
      <c r="U275" s="1176"/>
      <c r="V275" s="1176"/>
      <c r="W275" s="1176"/>
      <c r="X275" s="1176"/>
      <c r="Y275" s="1176"/>
      <c r="Z275" s="1176"/>
    </row>
    <row r="276" spans="1:26" ht="15.75" customHeight="1">
      <c r="A276" s="1491"/>
      <c r="B276" s="1500"/>
      <c r="C276" s="1176"/>
      <c r="D276" s="1174"/>
      <c r="E276" s="1174"/>
      <c r="F276" s="1174"/>
      <c r="G276" s="1494"/>
      <c r="H276" s="1501"/>
      <c r="I276" s="1501"/>
      <c r="J276" s="1180"/>
      <c r="K276" s="1180"/>
      <c r="L276" s="1180"/>
      <c r="M276" s="1180"/>
      <c r="N276" s="1180"/>
      <c r="O276" s="1174"/>
      <c r="P276" s="1174"/>
      <c r="Q276" s="1176"/>
      <c r="R276" s="1176"/>
      <c r="S276" s="1176"/>
      <c r="T276" s="1176"/>
      <c r="U276" s="1176"/>
      <c r="V276" s="1176"/>
      <c r="W276" s="1176"/>
      <c r="X276" s="1176"/>
      <c r="Y276" s="1176"/>
      <c r="Z276" s="1176"/>
    </row>
    <row r="277" spans="1:26" ht="15.75" customHeight="1">
      <c r="A277" s="1491"/>
      <c r="B277" s="1500"/>
      <c r="C277" s="1176"/>
      <c r="D277" s="1174"/>
      <c r="E277" s="1174"/>
      <c r="F277" s="1174"/>
      <c r="G277" s="1494"/>
      <c r="H277" s="1501"/>
      <c r="I277" s="1501"/>
      <c r="J277" s="1180"/>
      <c r="K277" s="1180"/>
      <c r="L277" s="1180"/>
      <c r="M277" s="1180"/>
      <c r="N277" s="1180"/>
      <c r="O277" s="1174"/>
      <c r="P277" s="1174"/>
      <c r="Q277" s="1176"/>
      <c r="R277" s="1176"/>
      <c r="S277" s="1176"/>
      <c r="T277" s="1176"/>
      <c r="U277" s="1176"/>
      <c r="V277" s="1176"/>
      <c r="W277" s="1176"/>
      <c r="X277" s="1176"/>
      <c r="Y277" s="1176"/>
      <c r="Z277" s="1176"/>
    </row>
    <row r="278" spans="1:26" ht="15.75" customHeight="1">
      <c r="A278" s="1491"/>
      <c r="B278" s="1500"/>
      <c r="C278" s="1176"/>
      <c r="D278" s="1174"/>
      <c r="E278" s="1174"/>
      <c r="F278" s="1174"/>
      <c r="G278" s="1494"/>
      <c r="H278" s="1501"/>
      <c r="I278" s="1501"/>
      <c r="J278" s="1180"/>
      <c r="K278" s="1180"/>
      <c r="L278" s="1180"/>
      <c r="M278" s="1180"/>
      <c r="N278" s="1180"/>
      <c r="O278" s="1174"/>
      <c r="P278" s="1174"/>
      <c r="Q278" s="1176"/>
      <c r="R278" s="1176"/>
      <c r="S278" s="1176"/>
      <c r="T278" s="1176"/>
      <c r="U278" s="1176"/>
      <c r="V278" s="1176"/>
      <c r="W278" s="1176"/>
      <c r="X278" s="1176"/>
      <c r="Y278" s="1176"/>
      <c r="Z278" s="1176"/>
    </row>
    <row r="279" spans="1:26" ht="15.75" customHeight="1">
      <c r="A279" s="1491"/>
      <c r="B279" s="1500"/>
      <c r="C279" s="1176"/>
      <c r="D279" s="1174"/>
      <c r="E279" s="1174"/>
      <c r="F279" s="1174"/>
      <c r="G279" s="1494"/>
      <c r="H279" s="1501"/>
      <c r="I279" s="1501"/>
      <c r="J279" s="1180"/>
      <c r="K279" s="1180"/>
      <c r="L279" s="1180"/>
      <c r="M279" s="1180"/>
      <c r="N279" s="1180"/>
      <c r="O279" s="1174"/>
      <c r="P279" s="1174"/>
      <c r="Q279" s="1176"/>
      <c r="R279" s="1176"/>
      <c r="S279" s="1176"/>
      <c r="T279" s="1176"/>
      <c r="U279" s="1176"/>
      <c r="V279" s="1176"/>
      <c r="W279" s="1176"/>
      <c r="X279" s="1176"/>
      <c r="Y279" s="1176"/>
      <c r="Z279" s="1176"/>
    </row>
    <row r="280" spans="1:26" ht="15.75" customHeight="1">
      <c r="A280" s="1491"/>
      <c r="B280" s="1500"/>
      <c r="C280" s="1176"/>
      <c r="D280" s="1174"/>
      <c r="E280" s="1174"/>
      <c r="F280" s="1174"/>
      <c r="G280" s="1494"/>
      <c r="H280" s="1501"/>
      <c r="I280" s="1501"/>
      <c r="J280" s="1180"/>
      <c r="K280" s="1180"/>
      <c r="L280" s="1180"/>
      <c r="M280" s="1180"/>
      <c r="N280" s="1180"/>
      <c r="O280" s="1174"/>
      <c r="P280" s="1174"/>
      <c r="Q280" s="1176"/>
      <c r="R280" s="1176"/>
      <c r="S280" s="1176"/>
      <c r="T280" s="1176"/>
      <c r="U280" s="1176"/>
      <c r="V280" s="1176"/>
      <c r="W280" s="1176"/>
      <c r="X280" s="1176"/>
      <c r="Y280" s="1176"/>
      <c r="Z280" s="1176"/>
    </row>
    <row r="281" spans="1:26" ht="15.75" customHeight="1">
      <c r="A281" s="1491"/>
      <c r="B281" s="1500"/>
      <c r="C281" s="1176"/>
      <c r="D281" s="1174"/>
      <c r="E281" s="1174"/>
      <c r="F281" s="1174"/>
      <c r="G281" s="1494"/>
      <c r="H281" s="1501"/>
      <c r="I281" s="1501"/>
      <c r="J281" s="1180"/>
      <c r="K281" s="1180"/>
      <c r="L281" s="1180"/>
      <c r="M281" s="1180"/>
      <c r="N281" s="1180"/>
      <c r="O281" s="1174"/>
      <c r="P281" s="1174"/>
      <c r="Q281" s="1176"/>
      <c r="R281" s="1176"/>
      <c r="S281" s="1176"/>
      <c r="T281" s="1176"/>
      <c r="U281" s="1176"/>
      <c r="V281" s="1176"/>
      <c r="W281" s="1176"/>
      <c r="X281" s="1176"/>
      <c r="Y281" s="1176"/>
      <c r="Z281" s="1176"/>
    </row>
    <row r="282" spans="1:26" ht="15.75" customHeight="1">
      <c r="A282" s="1491"/>
      <c r="B282" s="1500"/>
      <c r="C282" s="1176"/>
      <c r="D282" s="1174"/>
      <c r="E282" s="1174"/>
      <c r="F282" s="1174"/>
      <c r="G282" s="1494"/>
      <c r="H282" s="1501"/>
      <c r="I282" s="1501"/>
      <c r="J282" s="1180"/>
      <c r="K282" s="1180"/>
      <c r="L282" s="1180"/>
      <c r="M282" s="1180"/>
      <c r="N282" s="1180"/>
      <c r="O282" s="1174"/>
      <c r="P282" s="1174"/>
      <c r="Q282" s="1176"/>
      <c r="R282" s="1176"/>
      <c r="S282" s="1176"/>
      <c r="T282" s="1176"/>
      <c r="U282" s="1176"/>
      <c r="V282" s="1176"/>
      <c r="W282" s="1176"/>
      <c r="X282" s="1176"/>
      <c r="Y282" s="1176"/>
      <c r="Z282" s="1176"/>
    </row>
    <row r="283" spans="1:26" ht="15.75" customHeight="1">
      <c r="A283" s="1491"/>
      <c r="B283" s="1500"/>
      <c r="C283" s="1176"/>
      <c r="D283" s="1174"/>
      <c r="E283" s="1174"/>
      <c r="F283" s="1174"/>
      <c r="G283" s="1494"/>
      <c r="H283" s="1501"/>
      <c r="I283" s="1501"/>
      <c r="J283" s="1180"/>
      <c r="K283" s="1180"/>
      <c r="L283" s="1180"/>
      <c r="M283" s="1180"/>
      <c r="N283" s="1180"/>
      <c r="O283" s="1174"/>
      <c r="P283" s="1174"/>
      <c r="Q283" s="1176"/>
      <c r="R283" s="1176"/>
      <c r="S283" s="1176"/>
      <c r="T283" s="1176"/>
      <c r="U283" s="1176"/>
      <c r="V283" s="1176"/>
      <c r="W283" s="1176"/>
      <c r="X283" s="1176"/>
      <c r="Y283" s="1176"/>
      <c r="Z283" s="1176"/>
    </row>
    <row r="284" spans="1:26" ht="15.75" customHeight="1">
      <c r="A284" s="1491"/>
      <c r="B284" s="1500"/>
      <c r="C284" s="1176"/>
      <c r="D284" s="1174"/>
      <c r="E284" s="1174"/>
      <c r="F284" s="1174"/>
      <c r="G284" s="1494"/>
      <c r="H284" s="1501"/>
      <c r="I284" s="1501"/>
      <c r="J284" s="1180"/>
      <c r="K284" s="1180"/>
      <c r="L284" s="1180"/>
      <c r="M284" s="1180"/>
      <c r="N284" s="1180"/>
      <c r="O284" s="1174"/>
      <c r="P284" s="1174"/>
      <c r="Q284" s="1176"/>
      <c r="R284" s="1176"/>
      <c r="S284" s="1176"/>
      <c r="T284" s="1176"/>
      <c r="U284" s="1176"/>
      <c r="V284" s="1176"/>
      <c r="W284" s="1176"/>
      <c r="X284" s="1176"/>
      <c r="Y284" s="1176"/>
      <c r="Z284" s="1176"/>
    </row>
    <row r="285" spans="1:26" ht="15.75" customHeight="1">
      <c r="A285" s="1491"/>
      <c r="B285" s="1500"/>
      <c r="C285" s="1176"/>
      <c r="D285" s="1174"/>
      <c r="E285" s="1174"/>
      <c r="F285" s="1174"/>
      <c r="G285" s="1494"/>
      <c r="H285" s="1501"/>
      <c r="I285" s="1501"/>
      <c r="J285" s="1180"/>
      <c r="K285" s="1180"/>
      <c r="L285" s="1180"/>
      <c r="M285" s="1180"/>
      <c r="N285" s="1180"/>
      <c r="O285" s="1174"/>
      <c r="P285" s="1174"/>
      <c r="Q285" s="1176"/>
      <c r="R285" s="1176"/>
      <c r="S285" s="1176"/>
      <c r="T285" s="1176"/>
      <c r="U285" s="1176"/>
      <c r="V285" s="1176"/>
      <c r="W285" s="1176"/>
      <c r="X285" s="1176"/>
      <c r="Y285" s="1176"/>
      <c r="Z285" s="1176"/>
    </row>
    <row r="286" spans="1:26" ht="15.75" customHeight="1">
      <c r="A286" s="1491"/>
      <c r="B286" s="1500"/>
      <c r="C286" s="1176"/>
      <c r="D286" s="1174"/>
      <c r="E286" s="1174"/>
      <c r="F286" s="1174"/>
      <c r="G286" s="1494"/>
      <c r="H286" s="1501"/>
      <c r="I286" s="1501"/>
      <c r="J286" s="1180"/>
      <c r="K286" s="1180"/>
      <c r="L286" s="1180"/>
      <c r="M286" s="1180"/>
      <c r="N286" s="1180"/>
      <c r="O286" s="1174"/>
      <c r="P286" s="1174"/>
      <c r="Q286" s="1176"/>
      <c r="R286" s="1176"/>
      <c r="S286" s="1176"/>
      <c r="T286" s="1176"/>
      <c r="U286" s="1176"/>
      <c r="V286" s="1176"/>
      <c r="W286" s="1176"/>
      <c r="X286" s="1176"/>
      <c r="Y286" s="1176"/>
      <c r="Z286" s="1176"/>
    </row>
    <row r="287" spans="1:26" ht="15.75" customHeight="1">
      <c r="A287" s="1491"/>
      <c r="B287" s="1500"/>
      <c r="C287" s="1176"/>
      <c r="D287" s="1174"/>
      <c r="E287" s="1174"/>
      <c r="F287" s="1174"/>
      <c r="G287" s="1494"/>
      <c r="H287" s="1501"/>
      <c r="I287" s="1501"/>
      <c r="J287" s="1180"/>
      <c r="K287" s="1180"/>
      <c r="L287" s="1180"/>
      <c r="M287" s="1180"/>
      <c r="N287" s="1180"/>
      <c r="O287" s="1174"/>
      <c r="P287" s="1174"/>
      <c r="Q287" s="1176"/>
      <c r="R287" s="1176"/>
      <c r="S287" s="1176"/>
      <c r="T287" s="1176"/>
      <c r="U287" s="1176"/>
      <c r="V287" s="1176"/>
      <c r="W287" s="1176"/>
      <c r="X287" s="1176"/>
      <c r="Y287" s="1176"/>
      <c r="Z287" s="1176"/>
    </row>
    <row r="288" spans="1:26" ht="15.75" customHeight="1">
      <c r="A288" s="1491"/>
      <c r="B288" s="1500"/>
      <c r="C288" s="1176"/>
      <c r="D288" s="1174"/>
      <c r="E288" s="1174"/>
      <c r="F288" s="1174"/>
      <c r="G288" s="1494"/>
      <c r="H288" s="1501"/>
      <c r="I288" s="1501"/>
      <c r="J288" s="1180"/>
      <c r="K288" s="1180"/>
      <c r="L288" s="1180"/>
      <c r="M288" s="1180"/>
      <c r="N288" s="1180"/>
      <c r="O288" s="1174"/>
      <c r="P288" s="1174"/>
      <c r="Q288" s="1176"/>
      <c r="R288" s="1176"/>
      <c r="S288" s="1176"/>
      <c r="T288" s="1176"/>
      <c r="U288" s="1176"/>
      <c r="V288" s="1176"/>
      <c r="W288" s="1176"/>
      <c r="X288" s="1176"/>
      <c r="Y288" s="1176"/>
      <c r="Z288" s="1176"/>
    </row>
    <row r="289" spans="1:26" ht="15.75" customHeight="1">
      <c r="A289" s="1491"/>
      <c r="B289" s="1500"/>
      <c r="C289" s="1176"/>
      <c r="D289" s="1174"/>
      <c r="E289" s="1174"/>
      <c r="F289" s="1174"/>
      <c r="G289" s="1494"/>
      <c r="H289" s="1501"/>
      <c r="I289" s="1501"/>
      <c r="J289" s="1180"/>
      <c r="K289" s="1180"/>
      <c r="L289" s="1180"/>
      <c r="M289" s="1180"/>
      <c r="N289" s="1180"/>
      <c r="O289" s="1174"/>
      <c r="P289" s="1174"/>
      <c r="Q289" s="1176"/>
      <c r="R289" s="1176"/>
      <c r="S289" s="1176"/>
      <c r="T289" s="1176"/>
      <c r="U289" s="1176"/>
      <c r="V289" s="1176"/>
      <c r="W289" s="1176"/>
      <c r="X289" s="1176"/>
      <c r="Y289" s="1176"/>
      <c r="Z289" s="1176"/>
    </row>
    <row r="290" spans="1:26" ht="15.75" customHeight="1">
      <c r="A290" s="1491"/>
      <c r="B290" s="1500"/>
      <c r="C290" s="1176"/>
      <c r="D290" s="1174"/>
      <c r="E290" s="1174"/>
      <c r="F290" s="1174"/>
      <c r="G290" s="1494"/>
      <c r="H290" s="1501"/>
      <c r="I290" s="1501"/>
      <c r="J290" s="1180"/>
      <c r="K290" s="1180"/>
      <c r="L290" s="1180"/>
      <c r="M290" s="1180"/>
      <c r="N290" s="1180"/>
      <c r="O290" s="1174"/>
      <c r="P290" s="1174"/>
      <c r="Q290" s="1176"/>
      <c r="R290" s="1176"/>
      <c r="S290" s="1176"/>
      <c r="T290" s="1176"/>
      <c r="U290" s="1176"/>
      <c r="V290" s="1176"/>
      <c r="W290" s="1176"/>
      <c r="X290" s="1176"/>
      <c r="Y290" s="1176"/>
      <c r="Z290" s="1176"/>
    </row>
    <row r="291" spans="1:26" ht="15.75" customHeight="1">
      <c r="A291" s="1491"/>
      <c r="B291" s="1500"/>
      <c r="C291" s="1176"/>
      <c r="D291" s="1174"/>
      <c r="E291" s="1174"/>
      <c r="F291" s="1174"/>
      <c r="G291" s="1494"/>
      <c r="H291" s="1501"/>
      <c r="I291" s="1501"/>
      <c r="J291" s="1180"/>
      <c r="K291" s="1180"/>
      <c r="L291" s="1180"/>
      <c r="M291" s="1180"/>
      <c r="N291" s="1180"/>
      <c r="O291" s="1174"/>
      <c r="P291" s="1174"/>
      <c r="Q291" s="1176"/>
      <c r="R291" s="1176"/>
      <c r="S291" s="1176"/>
      <c r="T291" s="1176"/>
      <c r="U291" s="1176"/>
      <c r="V291" s="1176"/>
      <c r="W291" s="1176"/>
      <c r="X291" s="1176"/>
      <c r="Y291" s="1176"/>
      <c r="Z291" s="1176"/>
    </row>
    <row r="292" spans="1:26" ht="15.75" customHeight="1">
      <c r="A292" s="1491"/>
      <c r="B292" s="1500"/>
      <c r="C292" s="1176"/>
      <c r="D292" s="1174"/>
      <c r="E292" s="1174"/>
      <c r="F292" s="1174"/>
      <c r="G292" s="1494"/>
      <c r="H292" s="1501"/>
      <c r="I292" s="1501"/>
      <c r="J292" s="1180"/>
      <c r="K292" s="1180"/>
      <c r="L292" s="1180"/>
      <c r="M292" s="1180"/>
      <c r="N292" s="1180"/>
      <c r="O292" s="1174"/>
      <c r="P292" s="1174"/>
      <c r="Q292" s="1176"/>
      <c r="R292" s="1176"/>
      <c r="S292" s="1176"/>
      <c r="T292" s="1176"/>
      <c r="U292" s="1176"/>
      <c r="V292" s="1176"/>
      <c r="W292" s="1176"/>
      <c r="X292" s="1176"/>
      <c r="Y292" s="1176"/>
      <c r="Z292" s="1176"/>
    </row>
    <row r="293" spans="1:26" ht="15.75" customHeight="1">
      <c r="A293" s="1491"/>
      <c r="B293" s="1500"/>
      <c r="C293" s="1176"/>
      <c r="D293" s="1174"/>
      <c r="E293" s="1174"/>
      <c r="F293" s="1174"/>
      <c r="G293" s="1494"/>
      <c r="H293" s="1501"/>
      <c r="I293" s="1501"/>
      <c r="J293" s="1180"/>
      <c r="K293" s="1180"/>
      <c r="L293" s="1180"/>
      <c r="M293" s="1180"/>
      <c r="N293" s="1180"/>
      <c r="O293" s="1174"/>
      <c r="P293" s="1174"/>
      <c r="Q293" s="1176"/>
      <c r="R293" s="1176"/>
      <c r="S293" s="1176"/>
      <c r="T293" s="1176"/>
      <c r="U293" s="1176"/>
      <c r="V293" s="1176"/>
      <c r="W293" s="1176"/>
      <c r="X293" s="1176"/>
      <c r="Y293" s="1176"/>
      <c r="Z293" s="1176"/>
    </row>
    <row r="294" spans="1:26" ht="15.75" customHeight="1">
      <c r="A294" s="1491"/>
      <c r="B294" s="1500"/>
      <c r="C294" s="1176"/>
      <c r="D294" s="1174"/>
      <c r="E294" s="1174"/>
      <c r="F294" s="1174"/>
      <c r="G294" s="1494"/>
      <c r="H294" s="1501"/>
      <c r="I294" s="1501"/>
      <c r="J294" s="1180"/>
      <c r="K294" s="1180"/>
      <c r="L294" s="1180"/>
      <c r="M294" s="1180"/>
      <c r="N294" s="1180"/>
      <c r="O294" s="1174"/>
      <c r="P294" s="1174"/>
      <c r="Q294" s="1176"/>
      <c r="R294" s="1176"/>
      <c r="S294" s="1176"/>
      <c r="T294" s="1176"/>
      <c r="U294" s="1176"/>
      <c r="V294" s="1176"/>
      <c r="W294" s="1176"/>
      <c r="X294" s="1176"/>
      <c r="Y294" s="1176"/>
      <c r="Z294" s="1176"/>
    </row>
    <row r="295" spans="1:26" ht="15.75" customHeight="1">
      <c r="A295" s="1491"/>
      <c r="B295" s="1500"/>
      <c r="C295" s="1176"/>
      <c r="D295" s="1174"/>
      <c r="E295" s="1174"/>
      <c r="F295" s="1174"/>
      <c r="G295" s="1494"/>
      <c r="H295" s="1501"/>
      <c r="I295" s="1501"/>
      <c r="J295" s="1180"/>
      <c r="K295" s="1180"/>
      <c r="L295" s="1180"/>
      <c r="M295" s="1180"/>
      <c r="N295" s="1180"/>
      <c r="O295" s="1174"/>
      <c r="P295" s="1174"/>
      <c r="Q295" s="1176"/>
      <c r="R295" s="1176"/>
      <c r="S295" s="1176"/>
      <c r="T295" s="1176"/>
      <c r="U295" s="1176"/>
      <c r="V295" s="1176"/>
      <c r="W295" s="1176"/>
      <c r="X295" s="1176"/>
      <c r="Y295" s="1176"/>
      <c r="Z295" s="1176"/>
    </row>
    <row r="296" spans="1:26" ht="15.75" customHeight="1">
      <c r="A296" s="1491"/>
      <c r="B296" s="1500"/>
      <c r="C296" s="1176"/>
      <c r="D296" s="1174"/>
      <c r="E296" s="1174"/>
      <c r="F296" s="1174"/>
      <c r="G296" s="1494"/>
      <c r="H296" s="1501"/>
      <c r="I296" s="1501"/>
      <c r="J296" s="1180"/>
      <c r="K296" s="1180"/>
      <c r="L296" s="1180"/>
      <c r="M296" s="1180"/>
      <c r="N296" s="1180"/>
      <c r="O296" s="1174"/>
      <c r="P296" s="1174"/>
      <c r="Q296" s="1176"/>
      <c r="R296" s="1176"/>
      <c r="S296" s="1176"/>
      <c r="T296" s="1176"/>
      <c r="U296" s="1176"/>
      <c r="V296" s="1176"/>
      <c r="W296" s="1176"/>
      <c r="X296" s="1176"/>
      <c r="Y296" s="1176"/>
      <c r="Z296" s="1176"/>
    </row>
    <row r="297" spans="1:26" ht="15.75" customHeight="1">
      <c r="A297" s="1491"/>
      <c r="B297" s="1500"/>
      <c r="C297" s="1176"/>
      <c r="D297" s="1174"/>
      <c r="E297" s="1174"/>
      <c r="F297" s="1174"/>
      <c r="G297" s="1494"/>
      <c r="H297" s="1501"/>
      <c r="I297" s="1501"/>
      <c r="J297" s="1180"/>
      <c r="K297" s="1180"/>
      <c r="L297" s="1180"/>
      <c r="M297" s="1180"/>
      <c r="N297" s="1180"/>
      <c r="O297" s="1174"/>
      <c r="P297" s="1174"/>
      <c r="Q297" s="1176"/>
      <c r="R297" s="1176"/>
      <c r="S297" s="1176"/>
      <c r="T297" s="1176"/>
      <c r="U297" s="1176"/>
      <c r="V297" s="1176"/>
      <c r="W297" s="1176"/>
      <c r="X297" s="1176"/>
      <c r="Y297" s="1176"/>
      <c r="Z297" s="1176"/>
    </row>
    <row r="298" spans="1:26" ht="15.75" customHeight="1">
      <c r="A298" s="1491"/>
      <c r="B298" s="1500"/>
      <c r="C298" s="1176"/>
      <c r="D298" s="1174"/>
      <c r="E298" s="1174"/>
      <c r="F298" s="1174"/>
      <c r="G298" s="1494"/>
      <c r="H298" s="1501"/>
      <c r="I298" s="1501"/>
      <c r="J298" s="1180"/>
      <c r="K298" s="1180"/>
      <c r="L298" s="1180"/>
      <c r="M298" s="1180"/>
      <c r="N298" s="1180"/>
      <c r="O298" s="1174"/>
      <c r="P298" s="1174"/>
      <c r="Q298" s="1176"/>
      <c r="R298" s="1176"/>
      <c r="S298" s="1176"/>
      <c r="T298" s="1176"/>
      <c r="U298" s="1176"/>
      <c r="V298" s="1176"/>
      <c r="W298" s="1176"/>
      <c r="X298" s="1176"/>
      <c r="Y298" s="1176"/>
      <c r="Z298" s="1176"/>
    </row>
    <row r="299" spans="1:26" ht="15.75" customHeight="1">
      <c r="A299" s="1491"/>
      <c r="B299" s="1500"/>
      <c r="C299" s="1176"/>
      <c r="D299" s="1174"/>
      <c r="E299" s="1174"/>
      <c r="F299" s="1174"/>
      <c r="G299" s="1494"/>
      <c r="H299" s="1501"/>
      <c r="I299" s="1501"/>
      <c r="J299" s="1180"/>
      <c r="K299" s="1180"/>
      <c r="L299" s="1180"/>
      <c r="M299" s="1180"/>
      <c r="N299" s="1180"/>
      <c r="O299" s="1174"/>
      <c r="P299" s="1174"/>
      <c r="Q299" s="1176"/>
      <c r="R299" s="1176"/>
      <c r="S299" s="1176"/>
      <c r="T299" s="1176"/>
      <c r="U299" s="1176"/>
      <c r="V299" s="1176"/>
      <c r="W299" s="1176"/>
      <c r="X299" s="1176"/>
      <c r="Y299" s="1176"/>
      <c r="Z299" s="1176"/>
    </row>
    <row r="300" spans="1:26" ht="15.75" customHeight="1">
      <c r="A300" s="1491"/>
      <c r="B300" s="1500"/>
      <c r="C300" s="1176"/>
      <c r="D300" s="1174"/>
      <c r="E300" s="1174"/>
      <c r="F300" s="1174"/>
      <c r="G300" s="1494"/>
      <c r="H300" s="1501"/>
      <c r="I300" s="1501"/>
      <c r="J300" s="1180"/>
      <c r="K300" s="1180"/>
      <c r="L300" s="1180"/>
      <c r="M300" s="1180"/>
      <c r="N300" s="1180"/>
      <c r="O300" s="1174"/>
      <c r="P300" s="1174"/>
      <c r="Q300" s="1176"/>
      <c r="R300" s="1176"/>
      <c r="S300" s="1176"/>
      <c r="T300" s="1176"/>
      <c r="U300" s="1176"/>
      <c r="V300" s="1176"/>
      <c r="W300" s="1176"/>
      <c r="X300" s="1176"/>
      <c r="Y300" s="1176"/>
      <c r="Z300" s="1176"/>
    </row>
    <row r="301" spans="1:26" ht="15.75" customHeight="1">
      <c r="A301" s="1491"/>
      <c r="B301" s="1500"/>
      <c r="C301" s="1176"/>
      <c r="D301" s="1174"/>
      <c r="E301" s="1174"/>
      <c r="F301" s="1174"/>
      <c r="G301" s="1494"/>
      <c r="H301" s="1501"/>
      <c r="I301" s="1501"/>
      <c r="J301" s="1180"/>
      <c r="K301" s="1180"/>
      <c r="L301" s="1180"/>
      <c r="M301" s="1180"/>
      <c r="N301" s="1180"/>
      <c r="O301" s="1174"/>
      <c r="P301" s="1174"/>
      <c r="Q301" s="1176"/>
      <c r="R301" s="1176"/>
      <c r="S301" s="1176"/>
      <c r="T301" s="1176"/>
      <c r="U301" s="1176"/>
      <c r="V301" s="1176"/>
      <c r="W301" s="1176"/>
      <c r="X301" s="1176"/>
      <c r="Y301" s="1176"/>
      <c r="Z301" s="1176"/>
    </row>
    <row r="302" spans="1:26" ht="15.75" customHeight="1">
      <c r="A302" s="1491"/>
      <c r="B302" s="1500"/>
      <c r="C302" s="1176"/>
      <c r="D302" s="1174"/>
      <c r="E302" s="1174"/>
      <c r="F302" s="1174"/>
      <c r="G302" s="1494"/>
      <c r="H302" s="1501"/>
      <c r="I302" s="1501"/>
      <c r="J302" s="1180"/>
      <c r="K302" s="1180"/>
      <c r="L302" s="1180"/>
      <c r="M302" s="1180"/>
      <c r="N302" s="1180"/>
      <c r="O302" s="1174"/>
      <c r="P302" s="1174"/>
      <c r="Q302" s="1176"/>
      <c r="R302" s="1176"/>
      <c r="S302" s="1176"/>
      <c r="T302" s="1176"/>
      <c r="U302" s="1176"/>
      <c r="V302" s="1176"/>
      <c r="W302" s="1176"/>
      <c r="X302" s="1176"/>
      <c r="Y302" s="1176"/>
      <c r="Z302" s="1176"/>
    </row>
    <row r="303" spans="1:26" ht="15.75" customHeight="1">
      <c r="A303" s="1491"/>
      <c r="B303" s="1500"/>
      <c r="C303" s="1176"/>
      <c r="D303" s="1174"/>
      <c r="E303" s="1174"/>
      <c r="F303" s="1174"/>
      <c r="G303" s="1494"/>
      <c r="H303" s="1501"/>
      <c r="I303" s="1501"/>
      <c r="J303" s="1180"/>
      <c r="K303" s="1180"/>
      <c r="L303" s="1180"/>
      <c r="M303" s="1180"/>
      <c r="N303" s="1180"/>
      <c r="O303" s="1174"/>
      <c r="P303" s="1174"/>
      <c r="Q303" s="1176"/>
      <c r="R303" s="1176"/>
      <c r="S303" s="1176"/>
      <c r="T303" s="1176"/>
      <c r="U303" s="1176"/>
      <c r="V303" s="1176"/>
      <c r="W303" s="1176"/>
      <c r="X303" s="1176"/>
      <c r="Y303" s="1176"/>
      <c r="Z303" s="1176"/>
    </row>
    <row r="304" spans="1:26" ht="15.75" customHeight="1">
      <c r="A304" s="1491"/>
      <c r="B304" s="1500"/>
      <c r="C304" s="1176"/>
      <c r="D304" s="1174"/>
      <c r="E304" s="1174"/>
      <c r="F304" s="1174"/>
      <c r="G304" s="1494"/>
      <c r="H304" s="1501"/>
      <c r="I304" s="1501"/>
      <c r="J304" s="1180"/>
      <c r="K304" s="1180"/>
      <c r="L304" s="1180"/>
      <c r="M304" s="1180"/>
      <c r="N304" s="1180"/>
      <c r="O304" s="1174"/>
      <c r="P304" s="1174"/>
      <c r="Q304" s="1176"/>
      <c r="R304" s="1176"/>
      <c r="S304" s="1176"/>
      <c r="T304" s="1176"/>
      <c r="U304" s="1176"/>
      <c r="V304" s="1176"/>
      <c r="W304" s="1176"/>
      <c r="X304" s="1176"/>
      <c r="Y304" s="1176"/>
      <c r="Z304" s="1176"/>
    </row>
    <row r="305" spans="1:26" ht="15.75" customHeight="1">
      <c r="A305" s="1491"/>
      <c r="B305" s="1500"/>
      <c r="C305" s="1176"/>
      <c r="D305" s="1174"/>
      <c r="E305" s="1174"/>
      <c r="F305" s="1174"/>
      <c r="G305" s="1494"/>
      <c r="H305" s="1501"/>
      <c r="I305" s="1501"/>
      <c r="J305" s="1180"/>
      <c r="K305" s="1180"/>
      <c r="L305" s="1180"/>
      <c r="M305" s="1180"/>
      <c r="N305" s="1180"/>
      <c r="O305" s="1174"/>
      <c r="P305" s="1174"/>
      <c r="Q305" s="1176"/>
      <c r="R305" s="1176"/>
      <c r="S305" s="1176"/>
      <c r="T305" s="1176"/>
      <c r="U305" s="1176"/>
      <c r="V305" s="1176"/>
      <c r="W305" s="1176"/>
      <c r="X305" s="1176"/>
      <c r="Y305" s="1176"/>
      <c r="Z305" s="1176"/>
    </row>
    <row r="306" spans="1:26" ht="15.75" customHeight="1">
      <c r="A306" s="1491"/>
      <c r="B306" s="1500"/>
      <c r="C306" s="1176"/>
      <c r="D306" s="1174"/>
      <c r="E306" s="1174"/>
      <c r="F306" s="1174"/>
      <c r="G306" s="1494"/>
      <c r="H306" s="1501"/>
      <c r="I306" s="1501"/>
      <c r="J306" s="1180"/>
      <c r="K306" s="1180"/>
      <c r="L306" s="1180"/>
      <c r="M306" s="1180"/>
      <c r="N306" s="1180"/>
      <c r="O306" s="1174"/>
      <c r="P306" s="1174"/>
      <c r="Q306" s="1176"/>
      <c r="R306" s="1176"/>
      <c r="S306" s="1176"/>
      <c r="T306" s="1176"/>
      <c r="U306" s="1176"/>
      <c r="V306" s="1176"/>
      <c r="W306" s="1176"/>
      <c r="X306" s="1176"/>
      <c r="Y306" s="1176"/>
      <c r="Z306" s="1176"/>
    </row>
    <row r="307" spans="1:26" ht="15.75" customHeight="1">
      <c r="A307" s="1491"/>
      <c r="B307" s="1500"/>
      <c r="C307" s="1176"/>
      <c r="D307" s="1174"/>
      <c r="E307" s="1174"/>
      <c r="F307" s="1174"/>
      <c r="G307" s="1494"/>
      <c r="H307" s="1501"/>
      <c r="I307" s="1501"/>
      <c r="J307" s="1180"/>
      <c r="K307" s="1180"/>
      <c r="L307" s="1180"/>
      <c r="M307" s="1180"/>
      <c r="N307" s="1180"/>
      <c r="O307" s="1174"/>
      <c r="P307" s="1174"/>
      <c r="Q307" s="1176"/>
      <c r="R307" s="1176"/>
      <c r="S307" s="1176"/>
      <c r="T307" s="1176"/>
      <c r="U307" s="1176"/>
      <c r="V307" s="1176"/>
      <c r="W307" s="1176"/>
      <c r="X307" s="1176"/>
      <c r="Y307" s="1176"/>
      <c r="Z307" s="1176"/>
    </row>
    <row r="308" spans="1:26" ht="15.75" customHeight="1">
      <c r="A308" s="1491"/>
      <c r="B308" s="1500"/>
      <c r="C308" s="1176"/>
      <c r="D308" s="1174"/>
      <c r="E308" s="1174"/>
      <c r="F308" s="1174"/>
      <c r="G308" s="1494"/>
      <c r="H308" s="1501"/>
      <c r="I308" s="1501"/>
      <c r="J308" s="1180"/>
      <c r="K308" s="1180"/>
      <c r="L308" s="1180"/>
      <c r="M308" s="1180"/>
      <c r="N308" s="1180"/>
      <c r="O308" s="1174"/>
      <c r="P308" s="1174"/>
      <c r="Q308" s="1176"/>
      <c r="R308" s="1176"/>
      <c r="S308" s="1176"/>
      <c r="T308" s="1176"/>
      <c r="U308" s="1176"/>
      <c r="V308" s="1176"/>
      <c r="W308" s="1176"/>
      <c r="X308" s="1176"/>
      <c r="Y308" s="1176"/>
      <c r="Z308" s="1176"/>
    </row>
    <row r="309" spans="1:26" ht="15.75" customHeight="1">
      <c r="A309" s="1491"/>
      <c r="B309" s="1500"/>
      <c r="C309" s="1176"/>
      <c r="D309" s="1174"/>
      <c r="E309" s="1174"/>
      <c r="F309" s="1174"/>
      <c r="G309" s="1494"/>
      <c r="H309" s="1501"/>
      <c r="I309" s="1501"/>
      <c r="J309" s="1180"/>
      <c r="K309" s="1180"/>
      <c r="L309" s="1180"/>
      <c r="M309" s="1180"/>
      <c r="N309" s="1180"/>
      <c r="O309" s="1174"/>
      <c r="P309" s="1174"/>
      <c r="Q309" s="1176"/>
      <c r="R309" s="1176"/>
      <c r="S309" s="1176"/>
      <c r="T309" s="1176"/>
      <c r="U309" s="1176"/>
      <c r="V309" s="1176"/>
      <c r="W309" s="1176"/>
      <c r="X309" s="1176"/>
      <c r="Y309" s="1176"/>
      <c r="Z309" s="1176"/>
    </row>
    <row r="310" spans="1:26" ht="15.75" customHeight="1">
      <c r="A310" s="1491"/>
      <c r="B310" s="1500"/>
      <c r="C310" s="1176"/>
      <c r="D310" s="1174"/>
      <c r="E310" s="1174"/>
      <c r="F310" s="1174"/>
      <c r="G310" s="1494"/>
      <c r="H310" s="1501"/>
      <c r="I310" s="1501"/>
      <c r="J310" s="1180"/>
      <c r="K310" s="1180"/>
      <c r="L310" s="1180"/>
      <c r="M310" s="1180"/>
      <c r="N310" s="1180"/>
      <c r="O310" s="1174"/>
      <c r="P310" s="1174"/>
      <c r="Q310" s="1176"/>
      <c r="R310" s="1176"/>
      <c r="S310" s="1176"/>
      <c r="T310" s="1176"/>
      <c r="U310" s="1176"/>
      <c r="V310" s="1176"/>
      <c r="W310" s="1176"/>
      <c r="X310" s="1176"/>
      <c r="Y310" s="1176"/>
      <c r="Z310" s="1176"/>
    </row>
    <row r="311" spans="1:26" ht="15.75" customHeight="1">
      <c r="A311" s="1491"/>
      <c r="B311" s="1500"/>
      <c r="C311" s="1176"/>
      <c r="D311" s="1174"/>
      <c r="E311" s="1174"/>
      <c r="F311" s="1174"/>
      <c r="G311" s="1494"/>
      <c r="H311" s="1501"/>
      <c r="I311" s="1501"/>
      <c r="J311" s="1180"/>
      <c r="K311" s="1180"/>
      <c r="L311" s="1180"/>
      <c r="M311" s="1180"/>
      <c r="N311" s="1180"/>
      <c r="O311" s="1174"/>
      <c r="P311" s="1174"/>
      <c r="Q311" s="1176"/>
      <c r="R311" s="1176"/>
      <c r="S311" s="1176"/>
      <c r="T311" s="1176"/>
      <c r="U311" s="1176"/>
      <c r="V311" s="1176"/>
      <c r="W311" s="1176"/>
      <c r="X311" s="1176"/>
      <c r="Y311" s="1176"/>
      <c r="Z311" s="1176"/>
    </row>
    <row r="312" spans="1:26" ht="15.75" customHeight="1">
      <c r="A312" s="1491"/>
      <c r="B312" s="1500"/>
      <c r="C312" s="1176"/>
      <c r="D312" s="1174"/>
      <c r="E312" s="1174"/>
      <c r="F312" s="1174"/>
      <c r="G312" s="1494"/>
      <c r="H312" s="1501"/>
      <c r="I312" s="1501"/>
      <c r="J312" s="1180"/>
      <c r="K312" s="1180"/>
      <c r="L312" s="1180"/>
      <c r="M312" s="1180"/>
      <c r="N312" s="1180"/>
      <c r="O312" s="1174"/>
      <c r="P312" s="1174"/>
      <c r="Q312" s="1176"/>
      <c r="R312" s="1176"/>
      <c r="S312" s="1176"/>
      <c r="T312" s="1176"/>
      <c r="U312" s="1176"/>
      <c r="V312" s="1176"/>
      <c r="W312" s="1176"/>
      <c r="X312" s="1176"/>
      <c r="Y312" s="1176"/>
      <c r="Z312" s="1176"/>
    </row>
    <row r="313" spans="1:26" ht="15.75" customHeight="1">
      <c r="A313" s="1491"/>
      <c r="B313" s="1500"/>
      <c r="C313" s="1176"/>
      <c r="D313" s="1174"/>
      <c r="E313" s="1174"/>
      <c r="F313" s="1174"/>
      <c r="G313" s="1494"/>
      <c r="H313" s="1501"/>
      <c r="I313" s="1501"/>
      <c r="J313" s="1180"/>
      <c r="K313" s="1180"/>
      <c r="L313" s="1180"/>
      <c r="M313" s="1180"/>
      <c r="N313" s="1180"/>
      <c r="O313" s="1174"/>
      <c r="P313" s="1174"/>
      <c r="Q313" s="1176"/>
      <c r="R313" s="1176"/>
      <c r="S313" s="1176"/>
      <c r="T313" s="1176"/>
      <c r="U313" s="1176"/>
      <c r="V313" s="1176"/>
      <c r="W313" s="1176"/>
      <c r="X313" s="1176"/>
      <c r="Y313" s="1176"/>
      <c r="Z313" s="1176"/>
    </row>
    <row r="314" spans="1:26" ht="15.75" customHeight="1">
      <c r="A314" s="1491"/>
      <c r="B314" s="1500"/>
      <c r="C314" s="1176"/>
      <c r="D314" s="1174"/>
      <c r="E314" s="1174"/>
      <c r="F314" s="1174"/>
      <c r="G314" s="1494"/>
      <c r="H314" s="1501"/>
      <c r="I314" s="1501"/>
      <c r="J314" s="1180"/>
      <c r="K314" s="1180"/>
      <c r="L314" s="1180"/>
      <c r="M314" s="1180"/>
      <c r="N314" s="1180"/>
      <c r="O314" s="1174"/>
      <c r="P314" s="1174"/>
      <c r="Q314" s="1176"/>
      <c r="R314" s="1176"/>
      <c r="S314" s="1176"/>
      <c r="T314" s="1176"/>
      <c r="U314" s="1176"/>
      <c r="V314" s="1176"/>
      <c r="W314" s="1176"/>
      <c r="X314" s="1176"/>
      <c r="Y314" s="1176"/>
      <c r="Z314" s="1176"/>
    </row>
    <row r="315" spans="1:26" ht="15.75" customHeight="1">
      <c r="A315" s="1491"/>
      <c r="B315" s="1500"/>
      <c r="C315" s="1176"/>
      <c r="D315" s="1174"/>
      <c r="E315" s="1174"/>
      <c r="F315" s="1174"/>
      <c r="G315" s="1494"/>
      <c r="H315" s="1501"/>
      <c r="I315" s="1501"/>
      <c r="J315" s="1180"/>
      <c r="K315" s="1180"/>
      <c r="L315" s="1180"/>
      <c r="M315" s="1180"/>
      <c r="N315" s="1180"/>
      <c r="O315" s="1174"/>
      <c r="P315" s="1174"/>
      <c r="Q315" s="1176"/>
      <c r="R315" s="1176"/>
      <c r="S315" s="1176"/>
      <c r="T315" s="1176"/>
      <c r="U315" s="1176"/>
      <c r="V315" s="1176"/>
      <c r="W315" s="1176"/>
      <c r="X315" s="1176"/>
      <c r="Y315" s="1176"/>
      <c r="Z315" s="1176"/>
    </row>
    <row r="316" spans="1:26" ht="15.75" customHeight="1">
      <c r="A316" s="1491"/>
      <c r="B316" s="1500"/>
      <c r="C316" s="1176"/>
      <c r="D316" s="1174"/>
      <c r="E316" s="1174"/>
      <c r="F316" s="1174"/>
      <c r="G316" s="1494"/>
      <c r="H316" s="1501"/>
      <c r="I316" s="1501"/>
      <c r="J316" s="1180"/>
      <c r="K316" s="1180"/>
      <c r="L316" s="1180"/>
      <c r="M316" s="1180"/>
      <c r="N316" s="1180"/>
      <c r="O316" s="1174"/>
      <c r="P316" s="1174"/>
      <c r="Q316" s="1176"/>
      <c r="R316" s="1176"/>
      <c r="S316" s="1176"/>
      <c r="T316" s="1176"/>
      <c r="U316" s="1176"/>
      <c r="V316" s="1176"/>
      <c r="W316" s="1176"/>
      <c r="X316" s="1176"/>
      <c r="Y316" s="1176"/>
      <c r="Z316" s="1176"/>
    </row>
    <row r="317" spans="1:26" ht="15.75" customHeight="1">
      <c r="A317" s="1491"/>
      <c r="B317" s="1500"/>
      <c r="C317" s="1176"/>
      <c r="D317" s="1174"/>
      <c r="E317" s="1174"/>
      <c r="F317" s="1174"/>
      <c r="G317" s="1494"/>
      <c r="H317" s="1501"/>
      <c r="I317" s="1501"/>
      <c r="J317" s="1180"/>
      <c r="K317" s="1180"/>
      <c r="L317" s="1180"/>
      <c r="M317" s="1180"/>
      <c r="N317" s="1180"/>
      <c r="O317" s="1174"/>
      <c r="P317" s="1174"/>
      <c r="Q317" s="1176"/>
      <c r="R317" s="1176"/>
      <c r="S317" s="1176"/>
      <c r="T317" s="1176"/>
      <c r="U317" s="1176"/>
      <c r="V317" s="1176"/>
      <c r="W317" s="1176"/>
      <c r="X317" s="1176"/>
      <c r="Y317" s="1176"/>
      <c r="Z317" s="1176"/>
    </row>
    <row r="318" spans="1:26" ht="15.75" customHeight="1">
      <c r="A318" s="1491"/>
      <c r="B318" s="1500"/>
      <c r="C318" s="1176"/>
      <c r="D318" s="1174"/>
      <c r="E318" s="1174"/>
      <c r="F318" s="1174"/>
      <c r="G318" s="1494"/>
      <c r="H318" s="1501"/>
      <c r="I318" s="1501"/>
      <c r="J318" s="1180"/>
      <c r="K318" s="1180"/>
      <c r="L318" s="1180"/>
      <c r="M318" s="1180"/>
      <c r="N318" s="1180"/>
      <c r="O318" s="1174"/>
      <c r="P318" s="1174"/>
      <c r="Q318" s="1176"/>
      <c r="R318" s="1176"/>
      <c r="S318" s="1176"/>
      <c r="T318" s="1176"/>
      <c r="U318" s="1176"/>
      <c r="V318" s="1176"/>
      <c r="W318" s="1176"/>
      <c r="X318" s="1176"/>
      <c r="Y318" s="1176"/>
      <c r="Z318" s="1176"/>
    </row>
    <row r="319" spans="1:26" ht="15.75" customHeight="1">
      <c r="A319" s="1491"/>
      <c r="B319" s="1500"/>
      <c r="C319" s="1176"/>
      <c r="D319" s="1174"/>
      <c r="E319" s="1174"/>
      <c r="F319" s="1174"/>
      <c r="G319" s="1494"/>
      <c r="H319" s="1501"/>
      <c r="I319" s="1501"/>
      <c r="J319" s="1180"/>
      <c r="K319" s="1180"/>
      <c r="L319" s="1180"/>
      <c r="M319" s="1180"/>
      <c r="N319" s="1180"/>
      <c r="O319" s="1174"/>
      <c r="P319" s="1174"/>
      <c r="Q319" s="1176"/>
      <c r="R319" s="1176"/>
      <c r="S319" s="1176"/>
      <c r="T319" s="1176"/>
      <c r="U319" s="1176"/>
      <c r="V319" s="1176"/>
      <c r="W319" s="1176"/>
      <c r="X319" s="1176"/>
      <c r="Y319" s="1176"/>
      <c r="Z319" s="1176"/>
    </row>
    <row r="320" spans="1:26" ht="15.75" customHeight="1">
      <c r="A320" s="1491"/>
      <c r="B320" s="1500"/>
      <c r="C320" s="1176"/>
      <c r="D320" s="1174"/>
      <c r="E320" s="1174"/>
      <c r="F320" s="1174"/>
      <c r="G320" s="1494"/>
      <c r="H320" s="1501"/>
      <c r="I320" s="1501"/>
      <c r="J320" s="1180"/>
      <c r="K320" s="1180"/>
      <c r="L320" s="1180"/>
      <c r="M320" s="1180"/>
      <c r="N320" s="1180"/>
      <c r="O320" s="1174"/>
      <c r="P320" s="1174"/>
      <c r="Q320" s="1176"/>
      <c r="R320" s="1176"/>
      <c r="S320" s="1176"/>
      <c r="T320" s="1176"/>
      <c r="U320" s="1176"/>
      <c r="V320" s="1176"/>
      <c r="W320" s="1176"/>
      <c r="X320" s="1176"/>
      <c r="Y320" s="1176"/>
      <c r="Z320" s="1176"/>
    </row>
    <row r="321" spans="1:26" ht="15.75" customHeight="1">
      <c r="A321" s="1491"/>
      <c r="B321" s="1500"/>
      <c r="C321" s="1176"/>
      <c r="D321" s="1174"/>
      <c r="E321" s="1174"/>
      <c r="F321" s="1174"/>
      <c r="G321" s="1494"/>
      <c r="H321" s="1501"/>
      <c r="I321" s="1501"/>
      <c r="J321" s="1180"/>
      <c r="K321" s="1180"/>
      <c r="L321" s="1180"/>
      <c r="M321" s="1180"/>
      <c r="N321" s="1180"/>
      <c r="O321" s="1174"/>
      <c r="P321" s="1174"/>
      <c r="Q321" s="1176"/>
      <c r="R321" s="1176"/>
      <c r="S321" s="1176"/>
      <c r="T321" s="1176"/>
      <c r="U321" s="1176"/>
      <c r="V321" s="1176"/>
      <c r="W321" s="1176"/>
      <c r="X321" s="1176"/>
      <c r="Y321" s="1176"/>
      <c r="Z321" s="1176"/>
    </row>
    <row r="322" spans="1:26" ht="15.75" customHeight="1">
      <c r="A322" s="1491"/>
      <c r="B322" s="1500"/>
      <c r="C322" s="1176"/>
      <c r="D322" s="1174"/>
      <c r="E322" s="1174"/>
      <c r="F322" s="1174"/>
      <c r="G322" s="1494"/>
      <c r="H322" s="1501"/>
      <c r="I322" s="1501"/>
      <c r="J322" s="1180"/>
      <c r="K322" s="1180"/>
      <c r="L322" s="1180"/>
      <c r="M322" s="1180"/>
      <c r="N322" s="1180"/>
      <c r="O322" s="1174"/>
      <c r="P322" s="1174"/>
      <c r="Q322" s="1176"/>
      <c r="R322" s="1176"/>
      <c r="S322" s="1176"/>
      <c r="T322" s="1176"/>
      <c r="U322" s="1176"/>
      <c r="V322" s="1176"/>
      <c r="W322" s="1176"/>
      <c r="X322" s="1176"/>
      <c r="Y322" s="1176"/>
      <c r="Z322" s="1176"/>
    </row>
    <row r="323" spans="1:26" ht="15.75" customHeight="1">
      <c r="A323" s="1491"/>
      <c r="B323" s="1500"/>
      <c r="C323" s="1176"/>
      <c r="D323" s="1174"/>
      <c r="E323" s="1174"/>
      <c r="F323" s="1174"/>
      <c r="G323" s="1494"/>
      <c r="H323" s="1501"/>
      <c r="I323" s="1501"/>
      <c r="J323" s="1180"/>
      <c r="K323" s="1180"/>
      <c r="L323" s="1180"/>
      <c r="M323" s="1180"/>
      <c r="N323" s="1180"/>
      <c r="O323" s="1174"/>
      <c r="P323" s="1174"/>
      <c r="Q323" s="1176"/>
      <c r="R323" s="1176"/>
      <c r="S323" s="1176"/>
      <c r="T323" s="1176"/>
      <c r="U323" s="1176"/>
      <c r="V323" s="1176"/>
      <c r="W323" s="1176"/>
      <c r="X323" s="1176"/>
      <c r="Y323" s="1176"/>
      <c r="Z323" s="1176"/>
    </row>
    <row r="324" spans="1:26" ht="15.75" customHeight="1">
      <c r="A324" s="1491"/>
      <c r="B324" s="1500"/>
      <c r="C324" s="1176"/>
      <c r="D324" s="1174"/>
      <c r="E324" s="1174"/>
      <c r="F324" s="1174"/>
      <c r="G324" s="1494"/>
      <c r="H324" s="1501"/>
      <c r="I324" s="1501"/>
      <c r="J324" s="1180"/>
      <c r="K324" s="1180"/>
      <c r="L324" s="1180"/>
      <c r="M324" s="1180"/>
      <c r="N324" s="1180"/>
      <c r="O324" s="1174"/>
      <c r="P324" s="1174"/>
      <c r="Q324" s="1176"/>
      <c r="R324" s="1176"/>
      <c r="S324" s="1176"/>
      <c r="T324" s="1176"/>
      <c r="U324" s="1176"/>
      <c r="V324" s="1176"/>
      <c r="W324" s="1176"/>
      <c r="X324" s="1176"/>
      <c r="Y324" s="1176"/>
      <c r="Z324" s="1176"/>
    </row>
    <row r="325" spans="1:26" ht="15.75" customHeight="1">
      <c r="A325" s="1491"/>
      <c r="B325" s="1500"/>
      <c r="C325" s="1176"/>
      <c r="D325" s="1174"/>
      <c r="E325" s="1174"/>
      <c r="F325" s="1174"/>
      <c r="G325" s="1494"/>
      <c r="H325" s="1501"/>
      <c r="I325" s="1501"/>
      <c r="J325" s="1180"/>
      <c r="K325" s="1180"/>
      <c r="L325" s="1180"/>
      <c r="M325" s="1180"/>
      <c r="N325" s="1180"/>
      <c r="O325" s="1174"/>
      <c r="P325" s="1174"/>
      <c r="Q325" s="1176"/>
      <c r="R325" s="1176"/>
      <c r="S325" s="1176"/>
      <c r="T325" s="1176"/>
      <c r="U325" s="1176"/>
      <c r="V325" s="1176"/>
      <c r="W325" s="1176"/>
      <c r="X325" s="1176"/>
      <c r="Y325" s="1176"/>
      <c r="Z325" s="1176"/>
    </row>
    <row r="326" spans="1:26" ht="15.75" customHeight="1">
      <c r="A326" s="1491"/>
      <c r="B326" s="1500"/>
      <c r="C326" s="1176"/>
      <c r="D326" s="1174"/>
      <c r="E326" s="1174"/>
      <c r="F326" s="1174"/>
      <c r="G326" s="1494"/>
      <c r="H326" s="1501"/>
      <c r="I326" s="1501"/>
      <c r="J326" s="1180"/>
      <c r="K326" s="1180"/>
      <c r="L326" s="1180"/>
      <c r="M326" s="1180"/>
      <c r="N326" s="1180"/>
      <c r="O326" s="1174"/>
      <c r="P326" s="1174"/>
      <c r="Q326" s="1176"/>
      <c r="R326" s="1176"/>
      <c r="S326" s="1176"/>
      <c r="T326" s="1176"/>
      <c r="U326" s="1176"/>
      <c r="V326" s="1176"/>
      <c r="W326" s="1176"/>
      <c r="X326" s="1176"/>
      <c r="Y326" s="1176"/>
      <c r="Z326" s="1176"/>
    </row>
    <row r="327" spans="1:26" ht="15.75" customHeight="1">
      <c r="A327" s="1491"/>
      <c r="B327" s="1500"/>
      <c r="C327" s="1176"/>
      <c r="D327" s="1174"/>
      <c r="E327" s="1174"/>
      <c r="F327" s="1174"/>
      <c r="G327" s="1494"/>
      <c r="H327" s="1501"/>
      <c r="I327" s="1501"/>
      <c r="J327" s="1180"/>
      <c r="K327" s="1180"/>
      <c r="L327" s="1180"/>
      <c r="M327" s="1180"/>
      <c r="N327" s="1180"/>
      <c r="O327" s="1174"/>
      <c r="P327" s="1174"/>
      <c r="Q327" s="1176"/>
      <c r="R327" s="1176"/>
      <c r="S327" s="1176"/>
      <c r="T327" s="1176"/>
      <c r="U327" s="1176"/>
      <c r="V327" s="1176"/>
      <c r="W327" s="1176"/>
      <c r="X327" s="1176"/>
      <c r="Y327" s="1176"/>
      <c r="Z327" s="1176"/>
    </row>
    <row r="328" spans="1:26" ht="15.75" customHeight="1">
      <c r="A328" s="1491"/>
      <c r="B328" s="1500"/>
      <c r="C328" s="1176"/>
      <c r="D328" s="1174"/>
      <c r="E328" s="1174"/>
      <c r="F328" s="1174"/>
      <c r="G328" s="1494"/>
      <c r="H328" s="1501"/>
      <c r="I328" s="1501"/>
      <c r="J328" s="1180"/>
      <c r="K328" s="1180"/>
      <c r="L328" s="1180"/>
      <c r="M328" s="1180"/>
      <c r="N328" s="1180"/>
      <c r="O328" s="1174"/>
      <c r="P328" s="1174"/>
      <c r="Q328" s="1176"/>
      <c r="R328" s="1176"/>
      <c r="S328" s="1176"/>
      <c r="T328" s="1176"/>
      <c r="U328" s="1176"/>
      <c r="V328" s="1176"/>
      <c r="W328" s="1176"/>
      <c r="X328" s="1176"/>
      <c r="Y328" s="1176"/>
      <c r="Z328" s="1176"/>
    </row>
    <row r="329" spans="1:26" ht="15.75" customHeight="1">
      <c r="A329" s="1491"/>
      <c r="B329" s="1500"/>
      <c r="C329" s="1176"/>
      <c r="D329" s="1174"/>
      <c r="E329" s="1174"/>
      <c r="F329" s="1174"/>
      <c r="G329" s="1494"/>
      <c r="H329" s="1501"/>
      <c r="I329" s="1501"/>
      <c r="J329" s="1180"/>
      <c r="K329" s="1180"/>
      <c r="L329" s="1180"/>
      <c r="M329" s="1180"/>
      <c r="N329" s="1180"/>
      <c r="O329" s="1174"/>
      <c r="P329" s="1174"/>
      <c r="Q329" s="1176"/>
      <c r="R329" s="1176"/>
      <c r="S329" s="1176"/>
      <c r="T329" s="1176"/>
      <c r="U329" s="1176"/>
      <c r="V329" s="1176"/>
      <c r="W329" s="1176"/>
      <c r="X329" s="1176"/>
      <c r="Y329" s="1176"/>
      <c r="Z329" s="1176"/>
    </row>
    <row r="330" spans="1:26" ht="15.75" customHeight="1">
      <c r="A330" s="1491"/>
      <c r="B330" s="1500"/>
      <c r="C330" s="1176"/>
      <c r="D330" s="1174"/>
      <c r="E330" s="1174"/>
      <c r="F330" s="1174"/>
      <c r="G330" s="1494"/>
      <c r="H330" s="1501"/>
      <c r="I330" s="1501"/>
      <c r="J330" s="1180"/>
      <c r="K330" s="1180"/>
      <c r="L330" s="1180"/>
      <c r="M330" s="1180"/>
      <c r="N330" s="1180"/>
      <c r="O330" s="1174"/>
      <c r="P330" s="1174"/>
      <c r="Q330" s="1176"/>
      <c r="R330" s="1176"/>
      <c r="S330" s="1176"/>
      <c r="T330" s="1176"/>
      <c r="U330" s="1176"/>
      <c r="V330" s="1176"/>
      <c r="W330" s="1176"/>
      <c r="X330" s="1176"/>
      <c r="Y330" s="1176"/>
      <c r="Z330" s="1176"/>
    </row>
    <row r="331" spans="1:26" ht="15.75" customHeight="1">
      <c r="A331" s="1491"/>
      <c r="B331" s="1500"/>
      <c r="C331" s="1176"/>
      <c r="D331" s="1174"/>
      <c r="E331" s="1174"/>
      <c r="F331" s="1174"/>
      <c r="G331" s="1494"/>
      <c r="H331" s="1501"/>
      <c r="I331" s="1501"/>
      <c r="J331" s="1180"/>
      <c r="K331" s="1180"/>
      <c r="L331" s="1180"/>
      <c r="M331" s="1180"/>
      <c r="N331" s="1180"/>
      <c r="O331" s="1174"/>
      <c r="P331" s="1174"/>
      <c r="Q331" s="1176"/>
      <c r="R331" s="1176"/>
      <c r="S331" s="1176"/>
      <c r="T331" s="1176"/>
      <c r="U331" s="1176"/>
      <c r="V331" s="1176"/>
      <c r="W331" s="1176"/>
      <c r="X331" s="1176"/>
      <c r="Y331" s="1176"/>
      <c r="Z331" s="1176"/>
    </row>
    <row r="332" spans="1:26" ht="15.75" customHeight="1">
      <c r="A332" s="1491"/>
      <c r="B332" s="1500"/>
      <c r="C332" s="1176"/>
      <c r="D332" s="1174"/>
      <c r="E332" s="1174"/>
      <c r="F332" s="1174"/>
      <c r="G332" s="1494"/>
      <c r="H332" s="1501"/>
      <c r="I332" s="1501"/>
      <c r="J332" s="1180"/>
      <c r="K332" s="1180"/>
      <c r="L332" s="1180"/>
      <c r="M332" s="1180"/>
      <c r="N332" s="1180"/>
      <c r="O332" s="1174"/>
      <c r="P332" s="1174"/>
      <c r="Q332" s="1176"/>
      <c r="R332" s="1176"/>
      <c r="S332" s="1176"/>
      <c r="T332" s="1176"/>
      <c r="U332" s="1176"/>
      <c r="V332" s="1176"/>
      <c r="W332" s="1176"/>
      <c r="X332" s="1176"/>
      <c r="Y332" s="1176"/>
      <c r="Z332" s="1176"/>
    </row>
    <row r="333" spans="1:26" ht="15.75" customHeight="1">
      <c r="A333" s="1491"/>
      <c r="B333" s="1500"/>
      <c r="C333" s="1176"/>
      <c r="D333" s="1174"/>
      <c r="E333" s="1174"/>
      <c r="F333" s="1174"/>
      <c r="G333" s="1494"/>
      <c r="H333" s="1501"/>
      <c r="I333" s="1501"/>
      <c r="J333" s="1180"/>
      <c r="K333" s="1180"/>
      <c r="L333" s="1180"/>
      <c r="M333" s="1180"/>
      <c r="N333" s="1180"/>
      <c r="O333" s="1174"/>
      <c r="P333" s="1174"/>
      <c r="Q333" s="1176"/>
      <c r="R333" s="1176"/>
      <c r="S333" s="1176"/>
      <c r="T333" s="1176"/>
      <c r="U333" s="1176"/>
      <c r="V333" s="1176"/>
      <c r="W333" s="1176"/>
      <c r="X333" s="1176"/>
      <c r="Y333" s="1176"/>
      <c r="Z333" s="1176"/>
    </row>
    <row r="334" spans="1:26" ht="15.75" customHeight="1">
      <c r="A334" s="1491"/>
      <c r="B334" s="1500"/>
      <c r="C334" s="1176"/>
      <c r="D334" s="1174"/>
      <c r="E334" s="1174"/>
      <c r="F334" s="1174"/>
      <c r="G334" s="1494"/>
      <c r="H334" s="1501"/>
      <c r="I334" s="1501"/>
      <c r="J334" s="1180"/>
      <c r="K334" s="1180"/>
      <c r="L334" s="1180"/>
      <c r="M334" s="1180"/>
      <c r="N334" s="1180"/>
      <c r="O334" s="1174"/>
      <c r="P334" s="1174"/>
      <c r="Q334" s="1176"/>
      <c r="R334" s="1176"/>
      <c r="S334" s="1176"/>
      <c r="T334" s="1176"/>
      <c r="U334" s="1176"/>
      <c r="V334" s="1176"/>
      <c r="W334" s="1176"/>
      <c r="X334" s="1176"/>
      <c r="Y334" s="1176"/>
      <c r="Z334" s="1176"/>
    </row>
    <row r="335" spans="1:26" ht="15.75" customHeight="1">
      <c r="A335" s="1491"/>
      <c r="B335" s="1500"/>
      <c r="C335" s="1176"/>
      <c r="D335" s="1174"/>
      <c r="E335" s="1174"/>
      <c r="F335" s="1174"/>
      <c r="G335" s="1494"/>
      <c r="H335" s="1501"/>
      <c r="I335" s="1501"/>
      <c r="J335" s="1180"/>
      <c r="K335" s="1180"/>
      <c r="L335" s="1180"/>
      <c r="M335" s="1180"/>
      <c r="N335" s="1180"/>
      <c r="O335" s="1174"/>
      <c r="P335" s="1174"/>
      <c r="Q335" s="1176"/>
      <c r="R335" s="1176"/>
      <c r="S335" s="1176"/>
      <c r="T335" s="1176"/>
      <c r="U335" s="1176"/>
      <c r="V335" s="1176"/>
      <c r="W335" s="1176"/>
      <c r="X335" s="1176"/>
      <c r="Y335" s="1176"/>
      <c r="Z335" s="1176"/>
    </row>
    <row r="336" spans="1:26" ht="15.75" customHeight="1">
      <c r="A336" s="1491"/>
      <c r="B336" s="1500"/>
      <c r="C336" s="1176"/>
      <c r="D336" s="1174"/>
      <c r="E336" s="1174"/>
      <c r="F336" s="1174"/>
      <c r="G336" s="1494"/>
      <c r="H336" s="1501"/>
      <c r="I336" s="1501"/>
      <c r="J336" s="1180"/>
      <c r="K336" s="1180"/>
      <c r="L336" s="1180"/>
      <c r="M336" s="1180"/>
      <c r="N336" s="1180"/>
      <c r="O336" s="1174"/>
      <c r="P336" s="1174"/>
      <c r="Q336" s="1176"/>
      <c r="R336" s="1176"/>
      <c r="S336" s="1176"/>
      <c r="T336" s="1176"/>
      <c r="U336" s="1176"/>
      <c r="V336" s="1176"/>
      <c r="W336" s="1176"/>
      <c r="X336" s="1176"/>
      <c r="Y336" s="1176"/>
      <c r="Z336" s="1176"/>
    </row>
    <row r="337" spans="1:26" ht="15.75" customHeight="1">
      <c r="A337" s="1491"/>
      <c r="B337" s="1500"/>
      <c r="C337" s="1176"/>
      <c r="D337" s="1174"/>
      <c r="E337" s="1174"/>
      <c r="F337" s="1174"/>
      <c r="G337" s="1494"/>
      <c r="H337" s="1501"/>
      <c r="I337" s="1501"/>
      <c r="J337" s="1180"/>
      <c r="K337" s="1180"/>
      <c r="L337" s="1180"/>
      <c r="M337" s="1180"/>
      <c r="N337" s="1180"/>
      <c r="O337" s="1174"/>
      <c r="P337" s="1174"/>
      <c r="Q337" s="1176"/>
      <c r="R337" s="1176"/>
      <c r="S337" s="1176"/>
      <c r="T337" s="1176"/>
      <c r="U337" s="1176"/>
      <c r="V337" s="1176"/>
      <c r="W337" s="1176"/>
      <c r="X337" s="1176"/>
      <c r="Y337" s="1176"/>
      <c r="Z337" s="1176"/>
    </row>
    <row r="338" spans="1:26" ht="15.75" customHeight="1">
      <c r="A338" s="1491"/>
      <c r="B338" s="1500"/>
      <c r="C338" s="1176"/>
      <c r="D338" s="1174"/>
      <c r="E338" s="1174"/>
      <c r="F338" s="1174"/>
      <c r="G338" s="1494"/>
      <c r="H338" s="1501"/>
      <c r="I338" s="1501"/>
      <c r="J338" s="1180"/>
      <c r="K338" s="1180"/>
      <c r="L338" s="1180"/>
      <c r="M338" s="1180"/>
      <c r="N338" s="1180"/>
      <c r="O338" s="1174"/>
      <c r="P338" s="1174"/>
      <c r="Q338" s="1176"/>
      <c r="R338" s="1176"/>
      <c r="S338" s="1176"/>
      <c r="T338" s="1176"/>
      <c r="U338" s="1176"/>
      <c r="V338" s="1176"/>
      <c r="W338" s="1176"/>
      <c r="X338" s="1176"/>
      <c r="Y338" s="1176"/>
      <c r="Z338" s="1176"/>
    </row>
    <row r="339" spans="1:26" ht="15.75" customHeight="1">
      <c r="A339" s="1491"/>
      <c r="B339" s="1500"/>
      <c r="C339" s="1176"/>
      <c r="D339" s="1174"/>
      <c r="E339" s="1174"/>
      <c r="F339" s="1174"/>
      <c r="G339" s="1494"/>
      <c r="H339" s="1501"/>
      <c r="I339" s="1501"/>
      <c r="J339" s="1180"/>
      <c r="K339" s="1180"/>
      <c r="L339" s="1180"/>
      <c r="M339" s="1180"/>
      <c r="N339" s="1180"/>
      <c r="O339" s="1174"/>
      <c r="P339" s="1174"/>
      <c r="Q339" s="1176"/>
      <c r="R339" s="1176"/>
      <c r="S339" s="1176"/>
      <c r="T339" s="1176"/>
      <c r="U339" s="1176"/>
      <c r="V339" s="1176"/>
      <c r="W339" s="1176"/>
      <c r="X339" s="1176"/>
      <c r="Y339" s="1176"/>
      <c r="Z339" s="1176"/>
    </row>
    <row r="340" spans="1:26" ht="15.75" customHeight="1">
      <c r="A340" s="1491"/>
      <c r="B340" s="1500"/>
      <c r="C340" s="1176"/>
      <c r="D340" s="1174"/>
      <c r="E340" s="1174"/>
      <c r="F340" s="1174"/>
      <c r="G340" s="1494"/>
      <c r="H340" s="1501"/>
      <c r="I340" s="1501"/>
      <c r="J340" s="1180"/>
      <c r="K340" s="1180"/>
      <c r="L340" s="1180"/>
      <c r="M340" s="1180"/>
      <c r="N340" s="1180"/>
      <c r="O340" s="1174"/>
      <c r="P340" s="1174"/>
      <c r="Q340" s="1176"/>
      <c r="R340" s="1176"/>
      <c r="S340" s="1176"/>
      <c r="T340" s="1176"/>
      <c r="U340" s="1176"/>
      <c r="V340" s="1176"/>
      <c r="W340" s="1176"/>
      <c r="X340" s="1176"/>
      <c r="Y340" s="1176"/>
      <c r="Z340" s="1176"/>
    </row>
    <row r="341" spans="1:26" ht="15.75" customHeight="1">
      <c r="A341" s="1491"/>
      <c r="B341" s="1500"/>
      <c r="C341" s="1176"/>
      <c r="D341" s="1174"/>
      <c r="E341" s="1174"/>
      <c r="F341" s="1174"/>
      <c r="G341" s="1494"/>
      <c r="H341" s="1501"/>
      <c r="I341" s="1501"/>
      <c r="J341" s="1180"/>
      <c r="K341" s="1180"/>
      <c r="L341" s="1180"/>
      <c r="M341" s="1180"/>
      <c r="N341" s="1180"/>
      <c r="O341" s="1174"/>
      <c r="P341" s="1174"/>
      <c r="Q341" s="1176"/>
      <c r="R341" s="1176"/>
      <c r="S341" s="1176"/>
      <c r="T341" s="1176"/>
      <c r="U341" s="1176"/>
      <c r="V341" s="1176"/>
      <c r="W341" s="1176"/>
      <c r="X341" s="1176"/>
      <c r="Y341" s="1176"/>
      <c r="Z341" s="1176"/>
    </row>
    <row r="342" spans="1:26" ht="15.75" customHeight="1">
      <c r="A342" s="1491"/>
      <c r="B342" s="1500"/>
      <c r="C342" s="1176"/>
      <c r="D342" s="1174"/>
      <c r="E342" s="1174"/>
      <c r="F342" s="1174"/>
      <c r="G342" s="1494"/>
      <c r="H342" s="1501"/>
      <c r="I342" s="1501"/>
      <c r="J342" s="1180"/>
      <c r="K342" s="1180"/>
      <c r="L342" s="1180"/>
      <c r="M342" s="1180"/>
      <c r="N342" s="1180"/>
      <c r="O342" s="1174"/>
      <c r="P342" s="1174"/>
      <c r="Q342" s="1176"/>
      <c r="R342" s="1176"/>
      <c r="S342" s="1176"/>
      <c r="T342" s="1176"/>
      <c r="U342" s="1176"/>
      <c r="V342" s="1176"/>
      <c r="W342" s="1176"/>
      <c r="X342" s="1176"/>
      <c r="Y342" s="1176"/>
      <c r="Z342" s="1176"/>
    </row>
    <row r="343" spans="1:26" ht="15.75" customHeight="1">
      <c r="A343" s="1491"/>
      <c r="B343" s="1500"/>
      <c r="C343" s="1176"/>
      <c r="D343" s="1174"/>
      <c r="E343" s="1174"/>
      <c r="F343" s="1174"/>
      <c r="G343" s="1494"/>
      <c r="H343" s="1501"/>
      <c r="I343" s="1501"/>
      <c r="J343" s="1180"/>
      <c r="K343" s="1180"/>
      <c r="L343" s="1180"/>
      <c r="M343" s="1180"/>
      <c r="N343" s="1180"/>
      <c r="O343" s="1174"/>
      <c r="P343" s="1174"/>
      <c r="Q343" s="1176"/>
      <c r="R343" s="1176"/>
      <c r="S343" s="1176"/>
      <c r="T343" s="1176"/>
      <c r="U343" s="1176"/>
      <c r="V343" s="1176"/>
      <c r="W343" s="1176"/>
      <c r="X343" s="1176"/>
      <c r="Y343" s="1176"/>
      <c r="Z343" s="1176"/>
    </row>
    <row r="344" spans="1:26" ht="15.75" customHeight="1">
      <c r="A344" s="1491"/>
      <c r="B344" s="1500"/>
      <c r="C344" s="1176"/>
      <c r="D344" s="1174"/>
      <c r="E344" s="1174"/>
      <c r="F344" s="1174"/>
      <c r="G344" s="1494"/>
      <c r="H344" s="1501"/>
      <c r="I344" s="1501"/>
      <c r="J344" s="1180"/>
      <c r="K344" s="1180"/>
      <c r="L344" s="1180"/>
      <c r="M344" s="1180"/>
      <c r="N344" s="1180"/>
      <c r="O344" s="1174"/>
      <c r="P344" s="1174"/>
      <c r="Q344" s="1176"/>
      <c r="R344" s="1176"/>
      <c r="S344" s="1176"/>
      <c r="T344" s="1176"/>
      <c r="U344" s="1176"/>
      <c r="V344" s="1176"/>
      <c r="W344" s="1176"/>
      <c r="X344" s="1176"/>
      <c r="Y344" s="1176"/>
      <c r="Z344" s="1176"/>
    </row>
    <row r="345" spans="1:26" ht="15.75" customHeight="1">
      <c r="A345" s="1491"/>
      <c r="B345" s="1500"/>
      <c r="C345" s="1176"/>
      <c r="D345" s="1174"/>
      <c r="E345" s="1174"/>
      <c r="F345" s="1174"/>
      <c r="G345" s="1494"/>
      <c r="H345" s="1501"/>
      <c r="I345" s="1501"/>
      <c r="J345" s="1180"/>
      <c r="K345" s="1180"/>
      <c r="L345" s="1180"/>
      <c r="M345" s="1180"/>
      <c r="N345" s="1180"/>
      <c r="O345" s="1174"/>
      <c r="P345" s="1174"/>
      <c r="Q345" s="1176"/>
      <c r="R345" s="1176"/>
      <c r="S345" s="1176"/>
      <c r="T345" s="1176"/>
      <c r="U345" s="1176"/>
      <c r="V345" s="1176"/>
      <c r="W345" s="1176"/>
      <c r="X345" s="1176"/>
      <c r="Y345" s="1176"/>
      <c r="Z345" s="1176"/>
    </row>
    <row r="346" spans="1:26" ht="15.75" customHeight="1">
      <c r="A346" s="1491"/>
      <c r="B346" s="1500"/>
      <c r="C346" s="1176"/>
      <c r="D346" s="1174"/>
      <c r="E346" s="1174"/>
      <c r="F346" s="1174"/>
      <c r="G346" s="1494"/>
      <c r="H346" s="1501"/>
      <c r="I346" s="1501"/>
      <c r="J346" s="1180"/>
      <c r="K346" s="1180"/>
      <c r="L346" s="1180"/>
      <c r="M346" s="1180"/>
      <c r="N346" s="1180"/>
      <c r="O346" s="1174"/>
      <c r="P346" s="1174"/>
      <c r="Q346" s="1176"/>
      <c r="R346" s="1176"/>
      <c r="S346" s="1176"/>
      <c r="T346" s="1176"/>
      <c r="U346" s="1176"/>
      <c r="V346" s="1176"/>
      <c r="W346" s="1176"/>
      <c r="X346" s="1176"/>
      <c r="Y346" s="1176"/>
      <c r="Z346" s="1176"/>
    </row>
    <row r="347" spans="1:26" ht="15.75" customHeight="1">
      <c r="A347" s="1491"/>
      <c r="B347" s="1500"/>
      <c r="C347" s="1176"/>
      <c r="D347" s="1174"/>
      <c r="E347" s="1174"/>
      <c r="F347" s="1174"/>
      <c r="G347" s="1494"/>
      <c r="H347" s="1501"/>
      <c r="I347" s="1501"/>
      <c r="J347" s="1180"/>
      <c r="K347" s="1180"/>
      <c r="L347" s="1180"/>
      <c r="M347" s="1180"/>
      <c r="N347" s="1180"/>
      <c r="O347" s="1174"/>
      <c r="P347" s="1174"/>
      <c r="Q347" s="1176"/>
      <c r="R347" s="1176"/>
      <c r="S347" s="1176"/>
      <c r="T347" s="1176"/>
      <c r="U347" s="1176"/>
      <c r="V347" s="1176"/>
      <c r="W347" s="1176"/>
      <c r="X347" s="1176"/>
      <c r="Y347" s="1176"/>
      <c r="Z347" s="1176"/>
    </row>
    <row r="348" spans="1:26" ht="15.75" customHeight="1">
      <c r="A348" s="1491"/>
      <c r="B348" s="1500"/>
      <c r="C348" s="1176"/>
      <c r="D348" s="1174"/>
      <c r="E348" s="1174"/>
      <c r="F348" s="1174"/>
      <c r="G348" s="1494"/>
      <c r="H348" s="1501"/>
      <c r="I348" s="1501"/>
      <c r="J348" s="1180"/>
      <c r="K348" s="1180"/>
      <c r="L348" s="1180"/>
      <c r="M348" s="1180"/>
      <c r="N348" s="1180"/>
      <c r="O348" s="1174"/>
      <c r="P348" s="1174"/>
      <c r="Q348" s="1176"/>
      <c r="R348" s="1176"/>
      <c r="S348" s="1176"/>
      <c r="T348" s="1176"/>
      <c r="U348" s="1176"/>
      <c r="V348" s="1176"/>
      <c r="W348" s="1176"/>
      <c r="X348" s="1176"/>
      <c r="Y348" s="1176"/>
      <c r="Z348" s="1176"/>
    </row>
    <row r="349" spans="1:26" ht="15.75" customHeight="1">
      <c r="A349" s="1491"/>
      <c r="B349" s="1500"/>
      <c r="C349" s="1176"/>
      <c r="D349" s="1174"/>
      <c r="E349" s="1174"/>
      <c r="F349" s="1174"/>
      <c r="G349" s="1494"/>
      <c r="H349" s="1501"/>
      <c r="I349" s="1501"/>
      <c r="J349" s="1180"/>
      <c r="K349" s="1180"/>
      <c r="L349" s="1180"/>
      <c r="M349" s="1180"/>
      <c r="N349" s="1180"/>
      <c r="O349" s="1174"/>
      <c r="P349" s="1174"/>
      <c r="Q349" s="1176"/>
      <c r="R349" s="1176"/>
      <c r="S349" s="1176"/>
      <c r="T349" s="1176"/>
      <c r="U349" s="1176"/>
      <c r="V349" s="1176"/>
      <c r="W349" s="1176"/>
      <c r="X349" s="1176"/>
      <c r="Y349" s="1176"/>
      <c r="Z349" s="1176"/>
    </row>
    <row r="350" spans="1:26" ht="15.75" customHeight="1">
      <c r="A350" s="1491"/>
      <c r="B350" s="1500"/>
      <c r="C350" s="1176"/>
      <c r="D350" s="1174"/>
      <c r="E350" s="1174"/>
      <c r="F350" s="1174"/>
      <c r="G350" s="1494"/>
      <c r="H350" s="1501"/>
      <c r="I350" s="1501"/>
      <c r="J350" s="1180"/>
      <c r="K350" s="1180"/>
      <c r="L350" s="1180"/>
      <c r="M350" s="1180"/>
      <c r="N350" s="1180"/>
      <c r="O350" s="1174"/>
      <c r="P350" s="1174"/>
      <c r="Q350" s="1176"/>
      <c r="R350" s="1176"/>
      <c r="S350" s="1176"/>
      <c r="T350" s="1176"/>
      <c r="U350" s="1176"/>
      <c r="V350" s="1176"/>
      <c r="W350" s="1176"/>
      <c r="X350" s="1176"/>
      <c r="Y350" s="1176"/>
      <c r="Z350" s="1176"/>
    </row>
    <row r="351" spans="1:26" ht="15.75" customHeight="1">
      <c r="A351" s="1491"/>
      <c r="B351" s="1500"/>
      <c r="C351" s="1176"/>
      <c r="D351" s="1174"/>
      <c r="E351" s="1174"/>
      <c r="F351" s="1174"/>
      <c r="G351" s="1494"/>
      <c r="H351" s="1501"/>
      <c r="I351" s="1501"/>
      <c r="J351" s="1180"/>
      <c r="K351" s="1180"/>
      <c r="L351" s="1180"/>
      <c r="M351" s="1180"/>
      <c r="N351" s="1180"/>
      <c r="O351" s="1174"/>
      <c r="P351" s="1174"/>
      <c r="Q351" s="1176"/>
      <c r="R351" s="1176"/>
      <c r="S351" s="1176"/>
      <c r="T351" s="1176"/>
      <c r="U351" s="1176"/>
      <c r="V351" s="1176"/>
      <c r="W351" s="1176"/>
      <c r="X351" s="1176"/>
      <c r="Y351" s="1176"/>
      <c r="Z351" s="1176"/>
    </row>
    <row r="352" spans="1:26" ht="15.75" customHeight="1">
      <c r="A352" s="1491"/>
      <c r="B352" s="1500"/>
      <c r="C352" s="1176"/>
      <c r="D352" s="1174"/>
      <c r="E352" s="1174"/>
      <c r="F352" s="1174"/>
      <c r="G352" s="1494"/>
      <c r="H352" s="1501"/>
      <c r="I352" s="1501"/>
      <c r="J352" s="1180"/>
      <c r="K352" s="1180"/>
      <c r="L352" s="1180"/>
      <c r="M352" s="1180"/>
      <c r="N352" s="1180"/>
      <c r="O352" s="1174"/>
      <c r="P352" s="1174"/>
      <c r="Q352" s="1176"/>
      <c r="R352" s="1176"/>
      <c r="S352" s="1176"/>
      <c r="T352" s="1176"/>
      <c r="U352" s="1176"/>
      <c r="V352" s="1176"/>
      <c r="W352" s="1176"/>
      <c r="X352" s="1176"/>
      <c r="Y352" s="1176"/>
      <c r="Z352" s="1176"/>
    </row>
    <row r="353" spans="1:26" ht="15.75" customHeight="1">
      <c r="A353" s="1491"/>
      <c r="B353" s="1500"/>
      <c r="C353" s="1176"/>
      <c r="D353" s="1174"/>
      <c r="E353" s="1174"/>
      <c r="F353" s="1174"/>
      <c r="G353" s="1494"/>
      <c r="H353" s="1501"/>
      <c r="I353" s="1501"/>
      <c r="J353" s="1180"/>
      <c r="K353" s="1180"/>
      <c r="L353" s="1180"/>
      <c r="M353" s="1180"/>
      <c r="N353" s="1180"/>
      <c r="O353" s="1174"/>
      <c r="P353" s="1174"/>
      <c r="Q353" s="1176"/>
      <c r="R353" s="1176"/>
      <c r="S353" s="1176"/>
      <c r="T353" s="1176"/>
      <c r="U353" s="1176"/>
      <c r="V353" s="1176"/>
      <c r="W353" s="1176"/>
      <c r="X353" s="1176"/>
      <c r="Y353" s="1176"/>
      <c r="Z353" s="1176"/>
    </row>
    <row r="354" spans="1:26" ht="15.75" customHeight="1">
      <c r="A354" s="1491"/>
      <c r="B354" s="1500"/>
      <c r="C354" s="1176"/>
      <c r="D354" s="1174"/>
      <c r="E354" s="1174"/>
      <c r="F354" s="1174"/>
      <c r="G354" s="1494"/>
      <c r="H354" s="1501"/>
      <c r="I354" s="1501"/>
      <c r="J354" s="1180"/>
      <c r="K354" s="1180"/>
      <c r="L354" s="1180"/>
      <c r="M354" s="1180"/>
      <c r="N354" s="1180"/>
      <c r="O354" s="1174"/>
      <c r="P354" s="1174"/>
      <c r="Q354" s="1176"/>
      <c r="R354" s="1176"/>
      <c r="S354" s="1176"/>
      <c r="T354" s="1176"/>
      <c r="U354" s="1176"/>
      <c r="V354" s="1176"/>
      <c r="W354" s="1176"/>
      <c r="X354" s="1176"/>
      <c r="Y354" s="1176"/>
      <c r="Z354" s="1176"/>
    </row>
    <row r="355" spans="1:26" ht="15.75" customHeight="1">
      <c r="A355" s="1491"/>
      <c r="B355" s="1500"/>
      <c r="C355" s="1176"/>
      <c r="D355" s="1174"/>
      <c r="E355" s="1174"/>
      <c r="F355" s="1174"/>
      <c r="G355" s="1494"/>
      <c r="H355" s="1501"/>
      <c r="I355" s="1501"/>
      <c r="J355" s="1180"/>
      <c r="K355" s="1180"/>
      <c r="L355" s="1180"/>
      <c r="M355" s="1180"/>
      <c r="N355" s="1180"/>
      <c r="O355" s="1174"/>
      <c r="P355" s="1174"/>
      <c r="Q355" s="1176"/>
      <c r="R355" s="1176"/>
      <c r="S355" s="1176"/>
      <c r="T355" s="1176"/>
      <c r="U355" s="1176"/>
      <c r="V355" s="1176"/>
      <c r="W355" s="1176"/>
      <c r="X355" s="1176"/>
      <c r="Y355" s="1176"/>
      <c r="Z355" s="1176"/>
    </row>
    <row r="356" spans="1:26" ht="15.75" customHeight="1">
      <c r="A356" s="1491"/>
      <c r="B356" s="1500"/>
      <c r="C356" s="1176"/>
      <c r="D356" s="1174"/>
      <c r="E356" s="1174"/>
      <c r="F356" s="1174"/>
      <c r="G356" s="1494"/>
      <c r="H356" s="1501"/>
      <c r="I356" s="1501"/>
      <c r="J356" s="1180"/>
      <c r="K356" s="1180"/>
      <c r="L356" s="1180"/>
      <c r="M356" s="1180"/>
      <c r="N356" s="1180"/>
      <c r="O356" s="1174"/>
      <c r="P356" s="1174"/>
      <c r="Q356" s="1176"/>
      <c r="R356" s="1176"/>
      <c r="S356" s="1176"/>
      <c r="T356" s="1176"/>
      <c r="U356" s="1176"/>
      <c r="V356" s="1176"/>
      <c r="W356" s="1176"/>
      <c r="X356" s="1176"/>
      <c r="Y356" s="1176"/>
      <c r="Z356" s="1176"/>
    </row>
    <row r="357" spans="1:26" ht="15.75" customHeight="1">
      <c r="A357" s="1491"/>
      <c r="B357" s="1500"/>
      <c r="C357" s="1176"/>
      <c r="D357" s="1174"/>
      <c r="E357" s="1174"/>
      <c r="F357" s="1174"/>
      <c r="G357" s="1494"/>
      <c r="H357" s="1501"/>
      <c r="I357" s="1501"/>
      <c r="J357" s="1180"/>
      <c r="K357" s="1180"/>
      <c r="L357" s="1180"/>
      <c r="M357" s="1180"/>
      <c r="N357" s="1180"/>
      <c r="O357" s="1174"/>
      <c r="P357" s="1174"/>
      <c r="Q357" s="1176"/>
      <c r="R357" s="1176"/>
      <c r="S357" s="1176"/>
      <c r="T357" s="1176"/>
      <c r="U357" s="1176"/>
      <c r="V357" s="1176"/>
      <c r="W357" s="1176"/>
      <c r="X357" s="1176"/>
      <c r="Y357" s="1176"/>
      <c r="Z357" s="1176"/>
    </row>
    <row r="358" spans="1:26" ht="15.75" customHeight="1">
      <c r="A358" s="1491"/>
      <c r="B358" s="1500"/>
      <c r="C358" s="1176"/>
      <c r="D358" s="1174"/>
      <c r="E358" s="1174"/>
      <c r="F358" s="1174"/>
      <c r="G358" s="1494"/>
      <c r="H358" s="1501"/>
      <c r="I358" s="1501"/>
      <c r="J358" s="1180"/>
      <c r="K358" s="1180"/>
      <c r="L358" s="1180"/>
      <c r="M358" s="1180"/>
      <c r="N358" s="1180"/>
      <c r="O358" s="1174"/>
      <c r="P358" s="1174"/>
      <c r="Q358" s="1176"/>
      <c r="R358" s="1176"/>
      <c r="S358" s="1176"/>
      <c r="T358" s="1176"/>
      <c r="U358" s="1176"/>
      <c r="V358" s="1176"/>
      <c r="W358" s="1176"/>
      <c r="X358" s="1176"/>
      <c r="Y358" s="1176"/>
      <c r="Z358" s="1176"/>
    </row>
    <row r="359" spans="1:26" ht="15.75" customHeight="1">
      <c r="A359" s="1491"/>
      <c r="B359" s="1500"/>
      <c r="C359" s="1176"/>
      <c r="D359" s="1174"/>
      <c r="E359" s="1174"/>
      <c r="F359" s="1174"/>
      <c r="G359" s="1494"/>
      <c r="H359" s="1501"/>
      <c r="I359" s="1501"/>
      <c r="J359" s="1180"/>
      <c r="K359" s="1180"/>
      <c r="L359" s="1180"/>
      <c r="M359" s="1180"/>
      <c r="N359" s="1180"/>
      <c r="O359" s="1174"/>
      <c r="P359" s="1174"/>
      <c r="Q359" s="1176"/>
      <c r="R359" s="1176"/>
      <c r="S359" s="1176"/>
      <c r="T359" s="1176"/>
      <c r="U359" s="1176"/>
      <c r="V359" s="1176"/>
      <c r="W359" s="1176"/>
      <c r="X359" s="1176"/>
      <c r="Y359" s="1176"/>
      <c r="Z359" s="1176"/>
    </row>
    <row r="360" spans="1:26" ht="15.75" customHeight="1">
      <c r="A360" s="1491"/>
      <c r="B360" s="1500"/>
      <c r="C360" s="1176"/>
      <c r="D360" s="1174"/>
      <c r="E360" s="1174"/>
      <c r="F360" s="1174"/>
      <c r="G360" s="1494"/>
      <c r="H360" s="1501"/>
      <c r="I360" s="1501"/>
      <c r="J360" s="1180"/>
      <c r="K360" s="1180"/>
      <c r="L360" s="1180"/>
      <c r="M360" s="1180"/>
      <c r="N360" s="1180"/>
      <c r="O360" s="1174"/>
      <c r="P360" s="1174"/>
      <c r="Q360" s="1176"/>
      <c r="R360" s="1176"/>
      <c r="S360" s="1176"/>
      <c r="T360" s="1176"/>
      <c r="U360" s="1176"/>
      <c r="V360" s="1176"/>
      <c r="W360" s="1176"/>
      <c r="X360" s="1176"/>
      <c r="Y360" s="1176"/>
      <c r="Z360" s="1176"/>
    </row>
    <row r="361" spans="1:26" ht="15.75" customHeight="1">
      <c r="A361" s="1491"/>
      <c r="B361" s="1500"/>
      <c r="C361" s="1176"/>
      <c r="D361" s="1174"/>
      <c r="E361" s="1174"/>
      <c r="F361" s="1174"/>
      <c r="G361" s="1494"/>
      <c r="H361" s="1501"/>
      <c r="I361" s="1501"/>
      <c r="J361" s="1180"/>
      <c r="K361" s="1180"/>
      <c r="L361" s="1180"/>
      <c r="M361" s="1180"/>
      <c r="N361" s="1180"/>
      <c r="O361" s="1174"/>
      <c r="P361" s="1174"/>
      <c r="Q361" s="1176"/>
      <c r="R361" s="1176"/>
      <c r="S361" s="1176"/>
      <c r="T361" s="1176"/>
      <c r="U361" s="1176"/>
      <c r="V361" s="1176"/>
      <c r="W361" s="1176"/>
      <c r="X361" s="1176"/>
      <c r="Y361" s="1176"/>
      <c r="Z361" s="1176"/>
    </row>
    <row r="362" spans="1:26" ht="15.75" customHeight="1">
      <c r="A362" s="1491"/>
      <c r="B362" s="1500"/>
      <c r="C362" s="1176"/>
      <c r="D362" s="1174"/>
      <c r="E362" s="1174"/>
      <c r="F362" s="1174"/>
      <c r="G362" s="1494"/>
      <c r="H362" s="1501"/>
      <c r="I362" s="1501"/>
      <c r="J362" s="1180"/>
      <c r="K362" s="1180"/>
      <c r="L362" s="1180"/>
      <c r="M362" s="1180"/>
      <c r="N362" s="1180"/>
      <c r="O362" s="1174"/>
      <c r="P362" s="1174"/>
      <c r="Q362" s="1176"/>
      <c r="R362" s="1176"/>
      <c r="S362" s="1176"/>
      <c r="T362" s="1176"/>
      <c r="U362" s="1176"/>
      <c r="V362" s="1176"/>
      <c r="W362" s="1176"/>
      <c r="X362" s="1176"/>
      <c r="Y362" s="1176"/>
      <c r="Z362" s="1176"/>
    </row>
    <row r="363" spans="1:26" ht="15.75" customHeight="1">
      <c r="A363" s="1491"/>
      <c r="B363" s="1500"/>
      <c r="C363" s="1176"/>
      <c r="D363" s="1174"/>
      <c r="E363" s="1174"/>
      <c r="F363" s="1174"/>
      <c r="G363" s="1494"/>
      <c r="H363" s="1501"/>
      <c r="I363" s="1501"/>
      <c r="J363" s="1180"/>
      <c r="K363" s="1180"/>
      <c r="L363" s="1180"/>
      <c r="M363" s="1180"/>
      <c r="N363" s="1180"/>
      <c r="O363" s="1174"/>
      <c r="P363" s="1174"/>
      <c r="Q363" s="1176"/>
      <c r="R363" s="1176"/>
      <c r="S363" s="1176"/>
      <c r="T363" s="1176"/>
      <c r="U363" s="1176"/>
      <c r="V363" s="1176"/>
      <c r="W363" s="1176"/>
      <c r="X363" s="1176"/>
      <c r="Y363" s="1176"/>
      <c r="Z363" s="1176"/>
    </row>
    <row r="364" spans="1:26" ht="15.75" customHeight="1">
      <c r="A364" s="1491"/>
      <c r="B364" s="1500"/>
      <c r="C364" s="1176"/>
      <c r="D364" s="1174"/>
      <c r="E364" s="1174"/>
      <c r="F364" s="1174"/>
      <c r="G364" s="1494"/>
      <c r="H364" s="1501"/>
      <c r="I364" s="1501"/>
      <c r="J364" s="1180"/>
      <c r="K364" s="1180"/>
      <c r="L364" s="1180"/>
      <c r="M364" s="1180"/>
      <c r="N364" s="1180"/>
      <c r="O364" s="1174"/>
      <c r="P364" s="1174"/>
      <c r="Q364" s="1176"/>
      <c r="R364" s="1176"/>
      <c r="S364" s="1176"/>
      <c r="T364" s="1176"/>
      <c r="U364" s="1176"/>
      <c r="V364" s="1176"/>
      <c r="W364" s="1176"/>
      <c r="X364" s="1176"/>
      <c r="Y364" s="1176"/>
      <c r="Z364" s="1176"/>
    </row>
    <row r="365" spans="1:26" ht="15.75" customHeight="1">
      <c r="A365" s="1491"/>
      <c r="B365" s="1500"/>
      <c r="C365" s="1176"/>
      <c r="D365" s="1174"/>
      <c r="E365" s="1174"/>
      <c r="F365" s="1174"/>
      <c r="G365" s="1494"/>
      <c r="H365" s="1501"/>
      <c r="I365" s="1501"/>
      <c r="J365" s="1180"/>
      <c r="K365" s="1180"/>
      <c r="L365" s="1180"/>
      <c r="M365" s="1180"/>
      <c r="N365" s="1180"/>
      <c r="O365" s="1174"/>
      <c r="P365" s="1174"/>
      <c r="Q365" s="1176"/>
      <c r="R365" s="1176"/>
      <c r="S365" s="1176"/>
      <c r="T365" s="1176"/>
      <c r="U365" s="1176"/>
      <c r="V365" s="1176"/>
      <c r="W365" s="1176"/>
      <c r="X365" s="1176"/>
      <c r="Y365" s="1176"/>
      <c r="Z365" s="1176"/>
    </row>
    <row r="366" spans="1:26" ht="15.75" customHeight="1">
      <c r="A366" s="1491"/>
      <c r="B366" s="1500"/>
      <c r="C366" s="1176"/>
      <c r="D366" s="1174"/>
      <c r="E366" s="1174"/>
      <c r="F366" s="1174"/>
      <c r="G366" s="1494"/>
      <c r="H366" s="1501"/>
      <c r="I366" s="1501"/>
      <c r="J366" s="1180"/>
      <c r="K366" s="1180"/>
      <c r="L366" s="1180"/>
      <c r="M366" s="1180"/>
      <c r="N366" s="1180"/>
      <c r="O366" s="1174"/>
      <c r="P366" s="1174"/>
      <c r="Q366" s="1176"/>
      <c r="R366" s="1176"/>
      <c r="S366" s="1176"/>
      <c r="T366" s="1176"/>
      <c r="U366" s="1176"/>
      <c r="V366" s="1176"/>
      <c r="W366" s="1176"/>
      <c r="X366" s="1176"/>
      <c r="Y366" s="1176"/>
      <c r="Z366" s="1176"/>
    </row>
    <row r="367" spans="1:26" ht="15.75" customHeight="1">
      <c r="A367" s="1491"/>
      <c r="B367" s="1500"/>
      <c r="C367" s="1176"/>
      <c r="D367" s="1174"/>
      <c r="E367" s="1174"/>
      <c r="F367" s="1174"/>
      <c r="G367" s="1494"/>
      <c r="H367" s="1501"/>
      <c r="I367" s="1501"/>
      <c r="J367" s="1180"/>
      <c r="K367" s="1180"/>
      <c r="L367" s="1180"/>
      <c r="M367" s="1180"/>
      <c r="N367" s="1180"/>
      <c r="O367" s="1174"/>
      <c r="P367" s="1174"/>
      <c r="Q367" s="1176"/>
      <c r="R367" s="1176"/>
      <c r="S367" s="1176"/>
      <c r="T367" s="1176"/>
      <c r="U367" s="1176"/>
      <c r="V367" s="1176"/>
      <c r="W367" s="1176"/>
      <c r="X367" s="1176"/>
      <c r="Y367" s="1176"/>
      <c r="Z367" s="1176"/>
    </row>
    <row r="368" spans="1:26" ht="15.75" customHeight="1">
      <c r="A368" s="1491"/>
      <c r="B368" s="1500"/>
      <c r="C368" s="1176"/>
      <c r="D368" s="1174"/>
      <c r="E368" s="1174"/>
      <c r="F368" s="1174"/>
      <c r="G368" s="1494"/>
      <c r="H368" s="1501"/>
      <c r="I368" s="1501"/>
      <c r="J368" s="1180"/>
      <c r="K368" s="1180"/>
      <c r="L368" s="1180"/>
      <c r="M368" s="1180"/>
      <c r="N368" s="1180"/>
      <c r="O368" s="1174"/>
      <c r="P368" s="1174"/>
      <c r="Q368" s="1176"/>
      <c r="R368" s="1176"/>
      <c r="S368" s="1176"/>
      <c r="T368" s="1176"/>
      <c r="U368" s="1176"/>
      <c r="V368" s="1176"/>
      <c r="W368" s="1176"/>
      <c r="X368" s="1176"/>
      <c r="Y368" s="1176"/>
      <c r="Z368" s="1176"/>
    </row>
    <row r="369" spans="1:26" ht="15.75" customHeight="1">
      <c r="A369" s="1491"/>
      <c r="B369" s="1500"/>
      <c r="C369" s="1176"/>
      <c r="D369" s="1174"/>
      <c r="E369" s="1174"/>
      <c r="F369" s="1174"/>
      <c r="G369" s="1494"/>
      <c r="H369" s="1501"/>
      <c r="I369" s="1501"/>
      <c r="J369" s="1180"/>
      <c r="K369" s="1180"/>
      <c r="L369" s="1180"/>
      <c r="M369" s="1180"/>
      <c r="N369" s="1180"/>
      <c r="O369" s="1174"/>
      <c r="P369" s="1174"/>
      <c r="Q369" s="1176"/>
      <c r="R369" s="1176"/>
      <c r="S369" s="1176"/>
      <c r="T369" s="1176"/>
      <c r="U369" s="1176"/>
      <c r="V369" s="1176"/>
      <c r="W369" s="1176"/>
      <c r="X369" s="1176"/>
      <c r="Y369" s="1176"/>
      <c r="Z369" s="1176"/>
    </row>
    <row r="370" spans="1:26" ht="15.75" customHeight="1">
      <c r="A370" s="1491"/>
      <c r="B370" s="1500"/>
      <c r="C370" s="1176"/>
      <c r="D370" s="1174"/>
      <c r="E370" s="1174"/>
      <c r="F370" s="1174"/>
      <c r="G370" s="1494"/>
      <c r="H370" s="1501"/>
      <c r="I370" s="1501"/>
      <c r="J370" s="1180"/>
      <c r="K370" s="1180"/>
      <c r="L370" s="1180"/>
      <c r="M370" s="1180"/>
      <c r="N370" s="1180"/>
      <c r="O370" s="1174"/>
      <c r="P370" s="1174"/>
      <c r="Q370" s="1176"/>
      <c r="R370" s="1176"/>
      <c r="S370" s="1176"/>
      <c r="T370" s="1176"/>
      <c r="U370" s="1176"/>
      <c r="V370" s="1176"/>
      <c r="W370" s="1176"/>
      <c r="X370" s="1176"/>
      <c r="Y370" s="1176"/>
      <c r="Z370" s="1176"/>
    </row>
    <row r="371" spans="1:26" ht="15.75" customHeight="1">
      <c r="A371" s="1491"/>
      <c r="B371" s="1500"/>
      <c r="C371" s="1176"/>
      <c r="D371" s="1174"/>
      <c r="E371" s="1174"/>
      <c r="F371" s="1174"/>
      <c r="G371" s="1494"/>
      <c r="H371" s="1501"/>
      <c r="I371" s="1501"/>
      <c r="J371" s="1180"/>
      <c r="K371" s="1180"/>
      <c r="L371" s="1180"/>
      <c r="M371" s="1180"/>
      <c r="N371" s="1180"/>
      <c r="O371" s="1174"/>
      <c r="P371" s="1174"/>
      <c r="Q371" s="1176"/>
      <c r="R371" s="1176"/>
      <c r="S371" s="1176"/>
      <c r="T371" s="1176"/>
      <c r="U371" s="1176"/>
      <c r="V371" s="1176"/>
      <c r="W371" s="1176"/>
      <c r="X371" s="1176"/>
      <c r="Y371" s="1176"/>
      <c r="Z371" s="1176"/>
    </row>
    <row r="372" spans="1:26" ht="15.75" customHeight="1">
      <c r="A372" s="1491"/>
      <c r="B372" s="1500"/>
      <c r="C372" s="1176"/>
      <c r="D372" s="1174"/>
      <c r="E372" s="1174"/>
      <c r="F372" s="1174"/>
      <c r="G372" s="1494"/>
      <c r="H372" s="1501"/>
      <c r="I372" s="1501"/>
      <c r="J372" s="1180"/>
      <c r="K372" s="1180"/>
      <c r="L372" s="1180"/>
      <c r="M372" s="1180"/>
      <c r="N372" s="1180"/>
      <c r="O372" s="1174"/>
      <c r="P372" s="1174"/>
      <c r="Q372" s="1176"/>
      <c r="R372" s="1176"/>
      <c r="S372" s="1176"/>
      <c r="T372" s="1176"/>
      <c r="U372" s="1176"/>
      <c r="V372" s="1176"/>
      <c r="W372" s="1176"/>
      <c r="X372" s="1176"/>
      <c r="Y372" s="1176"/>
      <c r="Z372" s="1176"/>
    </row>
    <row r="373" spans="1:26" ht="15.75" customHeight="1">
      <c r="A373" s="1491"/>
      <c r="B373" s="1500"/>
      <c r="C373" s="1176"/>
      <c r="D373" s="1174"/>
      <c r="E373" s="1174"/>
      <c r="F373" s="1174"/>
      <c r="G373" s="1494"/>
      <c r="H373" s="1501"/>
      <c r="I373" s="1501"/>
      <c r="J373" s="1180"/>
      <c r="K373" s="1180"/>
      <c r="L373" s="1180"/>
      <c r="M373" s="1180"/>
      <c r="N373" s="1180"/>
      <c r="O373" s="1174"/>
      <c r="P373" s="1174"/>
      <c r="Q373" s="1176"/>
      <c r="R373" s="1176"/>
      <c r="S373" s="1176"/>
      <c r="T373" s="1176"/>
      <c r="U373" s="1176"/>
      <c r="V373" s="1176"/>
      <c r="W373" s="1176"/>
      <c r="X373" s="1176"/>
      <c r="Y373" s="1176"/>
      <c r="Z373" s="1176"/>
    </row>
    <row r="374" spans="1:26" ht="15.75" customHeight="1">
      <c r="A374" s="1491"/>
      <c r="B374" s="1500"/>
      <c r="C374" s="1176"/>
      <c r="D374" s="1174"/>
      <c r="E374" s="1174"/>
      <c r="F374" s="1174"/>
      <c r="G374" s="1494"/>
      <c r="H374" s="1501"/>
      <c r="I374" s="1501"/>
      <c r="J374" s="1180"/>
      <c r="K374" s="1180"/>
      <c r="L374" s="1180"/>
      <c r="M374" s="1180"/>
      <c r="N374" s="1180"/>
      <c r="O374" s="1174"/>
      <c r="P374" s="1174"/>
      <c r="Q374" s="1176"/>
      <c r="R374" s="1176"/>
      <c r="S374" s="1176"/>
      <c r="T374" s="1176"/>
      <c r="U374" s="1176"/>
      <c r="V374" s="1176"/>
      <c r="W374" s="1176"/>
      <c r="X374" s="1176"/>
      <c r="Y374" s="1176"/>
      <c r="Z374" s="1176"/>
    </row>
    <row r="375" spans="1:26" ht="15.75" customHeight="1">
      <c r="A375" s="1491"/>
      <c r="B375" s="1500"/>
      <c r="C375" s="1176"/>
      <c r="D375" s="1174"/>
      <c r="E375" s="1174"/>
      <c r="F375" s="1174"/>
      <c r="G375" s="1494"/>
      <c r="H375" s="1501"/>
      <c r="I375" s="1501"/>
      <c r="J375" s="1180"/>
      <c r="K375" s="1180"/>
      <c r="L375" s="1180"/>
      <c r="M375" s="1180"/>
      <c r="N375" s="1180"/>
      <c r="O375" s="1174"/>
      <c r="P375" s="1174"/>
      <c r="Q375" s="1176"/>
      <c r="R375" s="1176"/>
      <c r="S375" s="1176"/>
      <c r="T375" s="1176"/>
      <c r="U375" s="1176"/>
      <c r="V375" s="1176"/>
      <c r="W375" s="1176"/>
      <c r="X375" s="1176"/>
      <c r="Y375" s="1176"/>
      <c r="Z375" s="1176"/>
    </row>
    <row r="376" spans="1:26" ht="15.75" customHeight="1">
      <c r="A376" s="1491"/>
      <c r="B376" s="1500"/>
      <c r="C376" s="1176"/>
      <c r="D376" s="1174"/>
      <c r="E376" s="1174"/>
      <c r="F376" s="1174"/>
      <c r="G376" s="1494"/>
      <c r="H376" s="1501"/>
      <c r="I376" s="1501"/>
      <c r="J376" s="1180"/>
      <c r="K376" s="1180"/>
      <c r="L376" s="1180"/>
      <c r="M376" s="1180"/>
      <c r="N376" s="1180"/>
      <c r="O376" s="1174"/>
      <c r="P376" s="1174"/>
      <c r="Q376" s="1176"/>
      <c r="R376" s="1176"/>
      <c r="S376" s="1176"/>
      <c r="T376" s="1176"/>
      <c r="U376" s="1176"/>
      <c r="V376" s="1176"/>
      <c r="W376" s="1176"/>
      <c r="X376" s="1176"/>
      <c r="Y376" s="1176"/>
      <c r="Z376" s="1176"/>
    </row>
    <row r="377" spans="1:26" ht="15.75" customHeight="1">
      <c r="A377" s="1491"/>
      <c r="B377" s="1500"/>
      <c r="C377" s="1176"/>
      <c r="D377" s="1174"/>
      <c r="E377" s="1174"/>
      <c r="F377" s="1174"/>
      <c r="G377" s="1494"/>
      <c r="H377" s="1501"/>
      <c r="I377" s="1501"/>
      <c r="J377" s="1180"/>
      <c r="K377" s="1180"/>
      <c r="L377" s="1180"/>
      <c r="M377" s="1180"/>
      <c r="N377" s="1180"/>
      <c r="O377" s="1174"/>
      <c r="P377" s="1174"/>
      <c r="Q377" s="1176"/>
      <c r="R377" s="1176"/>
      <c r="S377" s="1176"/>
      <c r="T377" s="1176"/>
      <c r="U377" s="1176"/>
      <c r="V377" s="1176"/>
      <c r="W377" s="1176"/>
      <c r="X377" s="1176"/>
      <c r="Y377" s="1176"/>
      <c r="Z377" s="1176"/>
    </row>
    <row r="378" spans="1:26" ht="15.75" customHeight="1">
      <c r="A378" s="1491"/>
      <c r="B378" s="1500"/>
      <c r="C378" s="1176"/>
      <c r="D378" s="1174"/>
      <c r="E378" s="1174"/>
      <c r="F378" s="1174"/>
      <c r="G378" s="1494"/>
      <c r="H378" s="1501"/>
      <c r="I378" s="1501"/>
      <c r="J378" s="1180"/>
      <c r="K378" s="1180"/>
      <c r="L378" s="1180"/>
      <c r="M378" s="1180"/>
      <c r="N378" s="1180"/>
      <c r="O378" s="1174"/>
      <c r="P378" s="1174"/>
      <c r="Q378" s="1176"/>
      <c r="R378" s="1176"/>
      <c r="S378" s="1176"/>
      <c r="T378" s="1176"/>
      <c r="U378" s="1176"/>
      <c r="V378" s="1176"/>
      <c r="W378" s="1176"/>
      <c r="X378" s="1176"/>
      <c r="Y378" s="1176"/>
      <c r="Z378" s="1176"/>
    </row>
    <row r="379" spans="1:26" ht="15.75" customHeight="1">
      <c r="A379" s="1491"/>
      <c r="B379" s="1500"/>
      <c r="C379" s="1176"/>
      <c r="D379" s="1174"/>
      <c r="E379" s="1174"/>
      <c r="F379" s="1174"/>
      <c r="G379" s="1494"/>
      <c r="H379" s="1501"/>
      <c r="I379" s="1501"/>
      <c r="J379" s="1180"/>
      <c r="K379" s="1180"/>
      <c r="L379" s="1180"/>
      <c r="M379" s="1180"/>
      <c r="N379" s="1180"/>
      <c r="O379" s="1174"/>
      <c r="P379" s="1174"/>
      <c r="Q379" s="1176"/>
      <c r="R379" s="1176"/>
      <c r="S379" s="1176"/>
      <c r="T379" s="1176"/>
      <c r="U379" s="1176"/>
      <c r="V379" s="1176"/>
      <c r="W379" s="1176"/>
      <c r="X379" s="1176"/>
      <c r="Y379" s="1176"/>
      <c r="Z379" s="1176"/>
    </row>
    <row r="380" spans="1:26" ht="15.75" customHeight="1">
      <c r="A380" s="1491"/>
      <c r="B380" s="1500"/>
      <c r="C380" s="1176"/>
      <c r="D380" s="1174"/>
      <c r="E380" s="1174"/>
      <c r="F380" s="1174"/>
      <c r="G380" s="1494"/>
      <c r="H380" s="1501"/>
      <c r="I380" s="1501"/>
      <c r="J380" s="1180"/>
      <c r="K380" s="1180"/>
      <c r="L380" s="1180"/>
      <c r="M380" s="1180"/>
      <c r="N380" s="1180"/>
      <c r="O380" s="1174"/>
      <c r="P380" s="1174"/>
      <c r="Q380" s="1176"/>
      <c r="R380" s="1176"/>
      <c r="S380" s="1176"/>
      <c r="T380" s="1176"/>
      <c r="U380" s="1176"/>
      <c r="V380" s="1176"/>
      <c r="W380" s="1176"/>
      <c r="X380" s="1176"/>
      <c r="Y380" s="1176"/>
      <c r="Z380" s="1176"/>
    </row>
    <row r="381" spans="1:26" ht="15.75" customHeight="1">
      <c r="A381" s="1491"/>
      <c r="B381" s="1500"/>
      <c r="C381" s="1176"/>
      <c r="D381" s="1174"/>
      <c r="E381" s="1174"/>
      <c r="F381" s="1174"/>
      <c r="G381" s="1494"/>
      <c r="H381" s="1501"/>
      <c r="I381" s="1501"/>
      <c r="J381" s="1180"/>
      <c r="K381" s="1180"/>
      <c r="L381" s="1180"/>
      <c r="M381" s="1180"/>
      <c r="N381" s="1180"/>
      <c r="O381" s="1174"/>
      <c r="P381" s="1174"/>
      <c r="Q381" s="1176"/>
      <c r="R381" s="1176"/>
      <c r="S381" s="1176"/>
      <c r="T381" s="1176"/>
      <c r="U381" s="1176"/>
      <c r="V381" s="1176"/>
      <c r="W381" s="1176"/>
      <c r="X381" s="1176"/>
      <c r="Y381" s="1176"/>
      <c r="Z381" s="1176"/>
    </row>
    <row r="382" spans="1:26" ht="15.75" customHeight="1">
      <c r="A382" s="1491"/>
      <c r="B382" s="1500"/>
      <c r="C382" s="1176"/>
      <c r="D382" s="1174"/>
      <c r="E382" s="1174"/>
      <c r="F382" s="1174"/>
      <c r="G382" s="1494"/>
      <c r="H382" s="1501"/>
      <c r="I382" s="1501"/>
      <c r="J382" s="1180"/>
      <c r="K382" s="1180"/>
      <c r="L382" s="1180"/>
      <c r="M382" s="1180"/>
      <c r="N382" s="1180"/>
      <c r="O382" s="1174"/>
      <c r="P382" s="1174"/>
      <c r="Q382" s="1176"/>
      <c r="R382" s="1176"/>
      <c r="S382" s="1176"/>
      <c r="T382" s="1176"/>
      <c r="U382" s="1176"/>
      <c r="V382" s="1176"/>
      <c r="W382" s="1176"/>
      <c r="X382" s="1176"/>
      <c r="Y382" s="1176"/>
      <c r="Z382" s="1176"/>
    </row>
    <row r="383" spans="1:26" ht="15.75" customHeight="1">
      <c r="A383" s="1491"/>
      <c r="B383" s="1500"/>
      <c r="C383" s="1176"/>
      <c r="D383" s="1174"/>
      <c r="E383" s="1174"/>
      <c r="F383" s="1174"/>
      <c r="G383" s="1494"/>
      <c r="H383" s="1501"/>
      <c r="I383" s="1501"/>
      <c r="J383" s="1180"/>
      <c r="K383" s="1180"/>
      <c r="L383" s="1180"/>
      <c r="M383" s="1180"/>
      <c r="N383" s="1180"/>
      <c r="O383" s="1174"/>
      <c r="P383" s="1174"/>
      <c r="Q383" s="1176"/>
      <c r="R383" s="1176"/>
      <c r="S383" s="1176"/>
      <c r="T383" s="1176"/>
      <c r="U383" s="1176"/>
      <c r="V383" s="1176"/>
      <c r="W383" s="1176"/>
      <c r="X383" s="1176"/>
      <c r="Y383" s="1176"/>
      <c r="Z383" s="1176"/>
    </row>
    <row r="384" spans="1:26" ht="15.75" customHeight="1">
      <c r="A384" s="1491"/>
      <c r="B384" s="1500"/>
      <c r="C384" s="1176"/>
      <c r="D384" s="1174"/>
      <c r="E384" s="1174"/>
      <c r="F384" s="1174"/>
      <c r="G384" s="1494"/>
      <c r="H384" s="1501"/>
      <c r="I384" s="1501"/>
      <c r="J384" s="1180"/>
      <c r="K384" s="1180"/>
      <c r="L384" s="1180"/>
      <c r="M384" s="1180"/>
      <c r="N384" s="1180"/>
      <c r="O384" s="1174"/>
      <c r="P384" s="1174"/>
      <c r="Q384" s="1176"/>
      <c r="R384" s="1176"/>
      <c r="S384" s="1176"/>
      <c r="T384" s="1176"/>
      <c r="U384" s="1176"/>
      <c r="V384" s="1176"/>
      <c r="W384" s="1176"/>
      <c r="X384" s="1176"/>
      <c r="Y384" s="1176"/>
      <c r="Z384" s="1176"/>
    </row>
    <row r="385" spans="1:26" ht="15.75" customHeight="1">
      <c r="A385" s="1491"/>
      <c r="B385" s="1500"/>
      <c r="C385" s="1176"/>
      <c r="D385" s="1174"/>
      <c r="E385" s="1174"/>
      <c r="F385" s="1174"/>
      <c r="G385" s="1494"/>
      <c r="H385" s="1501"/>
      <c r="I385" s="1501"/>
      <c r="J385" s="1180"/>
      <c r="K385" s="1180"/>
      <c r="L385" s="1180"/>
      <c r="M385" s="1180"/>
      <c r="N385" s="1180"/>
      <c r="O385" s="1174"/>
      <c r="P385" s="1174"/>
      <c r="Q385" s="1176"/>
      <c r="R385" s="1176"/>
      <c r="S385" s="1176"/>
      <c r="T385" s="1176"/>
      <c r="U385" s="1176"/>
      <c r="V385" s="1176"/>
      <c r="W385" s="1176"/>
      <c r="X385" s="1176"/>
      <c r="Y385" s="1176"/>
      <c r="Z385" s="1176"/>
    </row>
    <row r="386" spans="1:26" ht="15.75" customHeight="1">
      <c r="A386" s="1491"/>
      <c r="B386" s="1500"/>
      <c r="C386" s="1176"/>
      <c r="D386" s="1174"/>
      <c r="E386" s="1174"/>
      <c r="F386" s="1174"/>
      <c r="G386" s="1494"/>
      <c r="H386" s="1501"/>
      <c r="I386" s="1501"/>
      <c r="J386" s="1180"/>
      <c r="K386" s="1180"/>
      <c r="L386" s="1180"/>
      <c r="M386" s="1180"/>
      <c r="N386" s="1180"/>
      <c r="O386" s="1174"/>
      <c r="P386" s="1174"/>
      <c r="Q386" s="1176"/>
      <c r="R386" s="1176"/>
      <c r="S386" s="1176"/>
      <c r="T386" s="1176"/>
      <c r="U386" s="1176"/>
      <c r="V386" s="1176"/>
      <c r="W386" s="1176"/>
      <c r="X386" s="1176"/>
      <c r="Y386" s="1176"/>
      <c r="Z386" s="1176"/>
    </row>
    <row r="387" spans="1:26" ht="15.75" customHeight="1">
      <c r="A387" s="1491"/>
      <c r="B387" s="1500"/>
      <c r="C387" s="1176"/>
      <c r="D387" s="1174"/>
      <c r="E387" s="1174"/>
      <c r="F387" s="1174"/>
      <c r="G387" s="1494"/>
      <c r="H387" s="1501"/>
      <c r="I387" s="1501"/>
      <c r="J387" s="1180"/>
      <c r="K387" s="1180"/>
      <c r="L387" s="1180"/>
      <c r="M387" s="1180"/>
      <c r="N387" s="1180"/>
      <c r="O387" s="1174"/>
      <c r="P387" s="1174"/>
      <c r="Q387" s="1176"/>
      <c r="R387" s="1176"/>
      <c r="S387" s="1176"/>
      <c r="T387" s="1176"/>
      <c r="U387" s="1176"/>
      <c r="V387" s="1176"/>
      <c r="W387" s="1176"/>
      <c r="X387" s="1176"/>
      <c r="Y387" s="1176"/>
      <c r="Z387" s="1176"/>
    </row>
    <row r="388" spans="1:26" ht="15.75" customHeight="1">
      <c r="A388" s="1491"/>
      <c r="B388" s="1500"/>
      <c r="C388" s="1176"/>
      <c r="D388" s="1174"/>
      <c r="E388" s="1174"/>
      <c r="F388" s="1174"/>
      <c r="G388" s="1494"/>
      <c r="H388" s="1501"/>
      <c r="I388" s="1501"/>
      <c r="J388" s="1180"/>
      <c r="K388" s="1180"/>
      <c r="L388" s="1180"/>
      <c r="M388" s="1180"/>
      <c r="N388" s="1180"/>
      <c r="O388" s="1174"/>
      <c r="P388" s="1174"/>
      <c r="Q388" s="1176"/>
      <c r="R388" s="1176"/>
      <c r="S388" s="1176"/>
      <c r="T388" s="1176"/>
      <c r="U388" s="1176"/>
      <c r="V388" s="1176"/>
      <c r="W388" s="1176"/>
      <c r="X388" s="1176"/>
      <c r="Y388" s="1176"/>
      <c r="Z388" s="1176"/>
    </row>
    <row r="389" spans="1:26" ht="15.75" customHeight="1">
      <c r="A389" s="1491"/>
      <c r="B389" s="1500"/>
      <c r="C389" s="1176"/>
      <c r="D389" s="1174"/>
      <c r="E389" s="1174"/>
      <c r="F389" s="1174"/>
      <c r="G389" s="1494"/>
      <c r="H389" s="1501"/>
      <c r="I389" s="1501"/>
      <c r="J389" s="1180"/>
      <c r="K389" s="1180"/>
      <c r="L389" s="1180"/>
      <c r="M389" s="1180"/>
      <c r="N389" s="1180"/>
      <c r="O389" s="1174"/>
      <c r="P389" s="1174"/>
      <c r="Q389" s="1176"/>
      <c r="R389" s="1176"/>
      <c r="S389" s="1176"/>
      <c r="T389" s="1176"/>
      <c r="U389" s="1176"/>
      <c r="V389" s="1176"/>
      <c r="W389" s="1176"/>
      <c r="X389" s="1176"/>
      <c r="Y389" s="1176"/>
      <c r="Z389" s="1176"/>
    </row>
    <row r="390" spans="1:26" ht="15.75" customHeight="1">
      <c r="A390" s="1491"/>
      <c r="B390" s="1500"/>
      <c r="C390" s="1176"/>
      <c r="D390" s="1174"/>
      <c r="E390" s="1174"/>
      <c r="F390" s="1174"/>
      <c r="G390" s="1494"/>
      <c r="H390" s="1501"/>
      <c r="I390" s="1501"/>
      <c r="J390" s="1180"/>
      <c r="K390" s="1180"/>
      <c r="L390" s="1180"/>
      <c r="M390" s="1180"/>
      <c r="N390" s="1180"/>
      <c r="O390" s="1174"/>
      <c r="P390" s="1174"/>
      <c r="Q390" s="1176"/>
      <c r="R390" s="1176"/>
      <c r="S390" s="1176"/>
      <c r="T390" s="1176"/>
      <c r="U390" s="1176"/>
      <c r="V390" s="1176"/>
      <c r="W390" s="1176"/>
      <c r="X390" s="1176"/>
      <c r="Y390" s="1176"/>
      <c r="Z390" s="1176"/>
    </row>
    <row r="391" spans="1:26" ht="15.75" customHeight="1">
      <c r="A391" s="1491"/>
      <c r="B391" s="1500"/>
      <c r="C391" s="1176"/>
      <c r="D391" s="1174"/>
      <c r="E391" s="1174"/>
      <c r="F391" s="1174"/>
      <c r="G391" s="1494"/>
      <c r="H391" s="1501"/>
      <c r="I391" s="1501"/>
      <c r="J391" s="1180"/>
      <c r="K391" s="1180"/>
      <c r="L391" s="1180"/>
      <c r="M391" s="1180"/>
      <c r="N391" s="1180"/>
      <c r="O391" s="1174"/>
      <c r="P391" s="1174"/>
      <c r="Q391" s="1176"/>
      <c r="R391" s="1176"/>
      <c r="S391" s="1176"/>
      <c r="T391" s="1176"/>
      <c r="U391" s="1176"/>
      <c r="V391" s="1176"/>
      <c r="W391" s="1176"/>
      <c r="X391" s="1176"/>
      <c r="Y391" s="1176"/>
      <c r="Z391" s="1176"/>
    </row>
    <row r="392" spans="1:26" ht="15.75" customHeight="1">
      <c r="A392" s="1491"/>
      <c r="B392" s="1500"/>
      <c r="C392" s="1176"/>
      <c r="D392" s="1174"/>
      <c r="E392" s="1174"/>
      <c r="F392" s="1174"/>
      <c r="G392" s="1494"/>
      <c r="H392" s="1501"/>
      <c r="I392" s="1501"/>
      <c r="J392" s="1180"/>
      <c r="K392" s="1180"/>
      <c r="L392" s="1180"/>
      <c r="M392" s="1180"/>
      <c r="N392" s="1180"/>
      <c r="O392" s="1174"/>
      <c r="P392" s="1174"/>
      <c r="Q392" s="1176"/>
      <c r="R392" s="1176"/>
      <c r="S392" s="1176"/>
      <c r="T392" s="1176"/>
      <c r="U392" s="1176"/>
      <c r="V392" s="1176"/>
      <c r="W392" s="1176"/>
      <c r="X392" s="1176"/>
      <c r="Y392" s="1176"/>
      <c r="Z392" s="1176"/>
    </row>
    <row r="393" spans="1:26" ht="15.75" customHeight="1">
      <c r="A393" s="1491"/>
      <c r="B393" s="1500"/>
      <c r="C393" s="1176"/>
      <c r="D393" s="1174"/>
      <c r="E393" s="1174"/>
      <c r="F393" s="1174"/>
      <c r="G393" s="1494"/>
      <c r="H393" s="1501"/>
      <c r="I393" s="1501"/>
      <c r="J393" s="1180"/>
      <c r="K393" s="1180"/>
      <c r="L393" s="1180"/>
      <c r="M393" s="1180"/>
      <c r="N393" s="1180"/>
      <c r="O393" s="1174"/>
      <c r="P393" s="1174"/>
      <c r="Q393" s="1176"/>
      <c r="R393" s="1176"/>
      <c r="S393" s="1176"/>
      <c r="T393" s="1176"/>
      <c r="U393" s="1176"/>
      <c r="V393" s="1176"/>
      <c r="W393" s="1176"/>
      <c r="X393" s="1176"/>
      <c r="Y393" s="1176"/>
      <c r="Z393" s="1176"/>
    </row>
    <row r="394" spans="1:26" ht="15.75" customHeight="1">
      <c r="A394" s="1491"/>
      <c r="B394" s="1500"/>
      <c r="C394" s="1176"/>
      <c r="D394" s="1174"/>
      <c r="E394" s="1174"/>
      <c r="F394" s="1174"/>
      <c r="G394" s="1494"/>
      <c r="H394" s="1501"/>
      <c r="I394" s="1501"/>
      <c r="J394" s="1180"/>
      <c r="K394" s="1180"/>
      <c r="L394" s="1180"/>
      <c r="M394" s="1180"/>
      <c r="N394" s="1180"/>
      <c r="O394" s="1174"/>
      <c r="P394" s="1174"/>
      <c r="Q394" s="1176"/>
      <c r="R394" s="1176"/>
      <c r="S394" s="1176"/>
      <c r="T394" s="1176"/>
      <c r="U394" s="1176"/>
      <c r="V394" s="1176"/>
      <c r="W394" s="1176"/>
      <c r="X394" s="1176"/>
      <c r="Y394" s="1176"/>
      <c r="Z394" s="1176"/>
    </row>
    <row r="395" spans="1:26" ht="15.75" customHeight="1">
      <c r="A395" s="1491"/>
      <c r="B395" s="1500"/>
      <c r="C395" s="1176"/>
      <c r="D395" s="1174"/>
      <c r="E395" s="1174"/>
      <c r="F395" s="1174"/>
      <c r="G395" s="1494"/>
      <c r="H395" s="1501"/>
      <c r="I395" s="1501"/>
      <c r="J395" s="1180"/>
      <c r="K395" s="1180"/>
      <c r="L395" s="1180"/>
      <c r="M395" s="1180"/>
      <c r="N395" s="1180"/>
      <c r="O395" s="1174"/>
      <c r="P395" s="1174"/>
      <c r="Q395" s="1176"/>
      <c r="R395" s="1176"/>
      <c r="S395" s="1176"/>
      <c r="T395" s="1176"/>
      <c r="U395" s="1176"/>
      <c r="V395" s="1176"/>
      <c r="W395" s="1176"/>
      <c r="X395" s="1176"/>
      <c r="Y395" s="1176"/>
      <c r="Z395" s="1176"/>
    </row>
    <row r="396" spans="1:26" ht="15.75" customHeight="1">
      <c r="A396" s="1491"/>
      <c r="B396" s="1500"/>
      <c r="C396" s="1176"/>
      <c r="D396" s="1174"/>
      <c r="E396" s="1174"/>
      <c r="F396" s="1174"/>
      <c r="G396" s="1494"/>
      <c r="H396" s="1501"/>
      <c r="I396" s="1501"/>
      <c r="J396" s="1180"/>
      <c r="K396" s="1180"/>
      <c r="L396" s="1180"/>
      <c r="M396" s="1180"/>
      <c r="N396" s="1180"/>
      <c r="O396" s="1174"/>
      <c r="P396" s="1174"/>
      <c r="Q396" s="1176"/>
      <c r="R396" s="1176"/>
      <c r="S396" s="1176"/>
      <c r="T396" s="1176"/>
      <c r="U396" s="1176"/>
      <c r="V396" s="1176"/>
      <c r="W396" s="1176"/>
      <c r="X396" s="1176"/>
      <c r="Y396" s="1176"/>
      <c r="Z396" s="1176"/>
    </row>
    <row r="397" spans="1:26" ht="15.75" customHeight="1">
      <c r="A397" s="1491"/>
      <c r="B397" s="1500"/>
      <c r="C397" s="1176"/>
      <c r="D397" s="1174"/>
      <c r="E397" s="1174"/>
      <c r="F397" s="1174"/>
      <c r="G397" s="1494"/>
      <c r="H397" s="1501"/>
      <c r="I397" s="1501"/>
      <c r="J397" s="1180"/>
      <c r="K397" s="1180"/>
      <c r="L397" s="1180"/>
      <c r="M397" s="1180"/>
      <c r="N397" s="1180"/>
      <c r="O397" s="1174"/>
      <c r="P397" s="1174"/>
      <c r="Q397" s="1176"/>
      <c r="R397" s="1176"/>
      <c r="S397" s="1176"/>
      <c r="T397" s="1176"/>
      <c r="U397" s="1176"/>
      <c r="V397" s="1176"/>
      <c r="W397" s="1176"/>
      <c r="X397" s="1176"/>
      <c r="Y397" s="1176"/>
      <c r="Z397" s="1176"/>
    </row>
    <row r="398" spans="1:26" ht="15.75" customHeight="1">
      <c r="A398" s="1491"/>
      <c r="B398" s="1500"/>
      <c r="C398" s="1176"/>
      <c r="D398" s="1174"/>
      <c r="E398" s="1174"/>
      <c r="F398" s="1174"/>
      <c r="G398" s="1494"/>
      <c r="H398" s="1501"/>
      <c r="I398" s="1501"/>
      <c r="J398" s="1180"/>
      <c r="K398" s="1180"/>
      <c r="L398" s="1180"/>
      <c r="M398" s="1180"/>
      <c r="N398" s="1180"/>
      <c r="O398" s="1174"/>
      <c r="P398" s="1174"/>
      <c r="Q398" s="1176"/>
      <c r="R398" s="1176"/>
      <c r="S398" s="1176"/>
      <c r="T398" s="1176"/>
      <c r="U398" s="1176"/>
      <c r="V398" s="1176"/>
      <c r="W398" s="1176"/>
      <c r="X398" s="1176"/>
      <c r="Y398" s="1176"/>
      <c r="Z398" s="1176"/>
    </row>
    <row r="399" spans="1:26" ht="15.75" customHeight="1">
      <c r="A399" s="1491"/>
      <c r="B399" s="1500"/>
      <c r="C399" s="1176"/>
      <c r="D399" s="1174"/>
      <c r="E399" s="1174"/>
      <c r="F399" s="1174"/>
      <c r="G399" s="1494"/>
      <c r="H399" s="1501"/>
      <c r="I399" s="1501"/>
      <c r="J399" s="1180"/>
      <c r="K399" s="1180"/>
      <c r="L399" s="1180"/>
      <c r="M399" s="1180"/>
      <c r="N399" s="1180"/>
      <c r="O399" s="1174"/>
      <c r="P399" s="1174"/>
      <c r="Q399" s="1176"/>
      <c r="R399" s="1176"/>
      <c r="S399" s="1176"/>
      <c r="T399" s="1176"/>
      <c r="U399" s="1176"/>
      <c r="V399" s="1176"/>
      <c r="W399" s="1176"/>
      <c r="X399" s="1176"/>
      <c r="Y399" s="1176"/>
      <c r="Z399" s="1176"/>
    </row>
    <row r="400" spans="1:26" ht="15.75" customHeight="1">
      <c r="A400" s="1491"/>
      <c r="B400" s="1500"/>
      <c r="C400" s="1176"/>
      <c r="D400" s="1174"/>
      <c r="E400" s="1174"/>
      <c r="F400" s="1174"/>
      <c r="G400" s="1494"/>
      <c r="H400" s="1501"/>
      <c r="I400" s="1501"/>
      <c r="J400" s="1180"/>
      <c r="K400" s="1180"/>
      <c r="L400" s="1180"/>
      <c r="M400" s="1180"/>
      <c r="N400" s="1180"/>
      <c r="O400" s="1174"/>
      <c r="P400" s="1174"/>
      <c r="Q400" s="1176"/>
      <c r="R400" s="1176"/>
      <c r="S400" s="1176"/>
      <c r="T400" s="1176"/>
      <c r="U400" s="1176"/>
      <c r="V400" s="1176"/>
      <c r="W400" s="1176"/>
      <c r="X400" s="1176"/>
      <c r="Y400" s="1176"/>
      <c r="Z400" s="1176"/>
    </row>
    <row r="401" spans="1:26" ht="15.75" customHeight="1">
      <c r="A401" s="1491"/>
      <c r="B401" s="1500"/>
      <c r="C401" s="1176"/>
      <c r="D401" s="1174"/>
      <c r="E401" s="1174"/>
      <c r="F401" s="1174"/>
      <c r="G401" s="1494"/>
      <c r="H401" s="1501"/>
      <c r="I401" s="1501"/>
      <c r="J401" s="1180"/>
      <c r="K401" s="1180"/>
      <c r="L401" s="1180"/>
      <c r="M401" s="1180"/>
      <c r="N401" s="1180"/>
      <c r="O401" s="1174"/>
      <c r="P401" s="1174"/>
      <c r="Q401" s="1176"/>
      <c r="R401" s="1176"/>
      <c r="S401" s="1176"/>
      <c r="T401" s="1176"/>
      <c r="U401" s="1176"/>
      <c r="V401" s="1176"/>
      <c r="W401" s="1176"/>
      <c r="X401" s="1176"/>
      <c r="Y401" s="1176"/>
      <c r="Z401" s="1176"/>
    </row>
    <row r="402" spans="1:26" ht="15.75" customHeight="1">
      <c r="A402" s="1491"/>
      <c r="B402" s="1500"/>
      <c r="C402" s="1176"/>
      <c r="D402" s="1174"/>
      <c r="E402" s="1174"/>
      <c r="F402" s="1174"/>
      <c r="G402" s="1494"/>
      <c r="H402" s="1501"/>
      <c r="I402" s="1501"/>
      <c r="J402" s="1180"/>
      <c r="K402" s="1180"/>
      <c r="L402" s="1180"/>
      <c r="M402" s="1180"/>
      <c r="N402" s="1180"/>
      <c r="O402" s="1174"/>
      <c r="P402" s="1174"/>
      <c r="Q402" s="1176"/>
      <c r="R402" s="1176"/>
      <c r="S402" s="1176"/>
      <c r="T402" s="1176"/>
      <c r="U402" s="1176"/>
      <c r="V402" s="1176"/>
      <c r="W402" s="1176"/>
      <c r="X402" s="1176"/>
      <c r="Y402" s="1176"/>
      <c r="Z402" s="1176"/>
    </row>
    <row r="403" spans="1:26" ht="15.75" customHeight="1">
      <c r="A403" s="1491"/>
      <c r="B403" s="1500"/>
      <c r="C403" s="1176"/>
      <c r="D403" s="1174"/>
      <c r="E403" s="1174"/>
      <c r="F403" s="1174"/>
      <c r="G403" s="1494"/>
      <c r="H403" s="1501"/>
      <c r="I403" s="1501"/>
      <c r="J403" s="1180"/>
      <c r="K403" s="1180"/>
      <c r="L403" s="1180"/>
      <c r="M403" s="1180"/>
      <c r="N403" s="1180"/>
      <c r="O403" s="1174"/>
      <c r="P403" s="1174"/>
      <c r="Q403" s="1176"/>
      <c r="R403" s="1176"/>
      <c r="S403" s="1176"/>
      <c r="T403" s="1176"/>
      <c r="U403" s="1176"/>
      <c r="V403" s="1176"/>
      <c r="W403" s="1176"/>
      <c r="X403" s="1176"/>
      <c r="Y403" s="1176"/>
      <c r="Z403" s="1176"/>
    </row>
    <row r="404" spans="1:26" ht="15.75" customHeight="1">
      <c r="A404" s="1491"/>
      <c r="B404" s="1500"/>
      <c r="C404" s="1176"/>
      <c r="D404" s="1174"/>
      <c r="E404" s="1174"/>
      <c r="F404" s="1174"/>
      <c r="G404" s="1494"/>
      <c r="H404" s="1501"/>
      <c r="I404" s="1501"/>
      <c r="J404" s="1180"/>
      <c r="K404" s="1180"/>
      <c r="L404" s="1180"/>
      <c r="M404" s="1180"/>
      <c r="N404" s="1180"/>
      <c r="O404" s="1174"/>
      <c r="P404" s="1174"/>
      <c r="Q404" s="1176"/>
      <c r="R404" s="1176"/>
      <c r="S404" s="1176"/>
      <c r="T404" s="1176"/>
      <c r="U404" s="1176"/>
      <c r="V404" s="1176"/>
      <c r="W404" s="1176"/>
      <c r="X404" s="1176"/>
      <c r="Y404" s="1176"/>
      <c r="Z404" s="1176"/>
    </row>
    <row r="405" spans="1:26" ht="15.75" customHeight="1">
      <c r="A405" s="1491"/>
      <c r="B405" s="1500"/>
      <c r="C405" s="1176"/>
      <c r="D405" s="1174"/>
      <c r="E405" s="1174"/>
      <c r="F405" s="1174"/>
      <c r="G405" s="1494"/>
      <c r="H405" s="1501"/>
      <c r="I405" s="1501"/>
      <c r="J405" s="1180"/>
      <c r="K405" s="1180"/>
      <c r="L405" s="1180"/>
      <c r="M405" s="1180"/>
      <c r="N405" s="1180"/>
      <c r="O405" s="1174"/>
      <c r="P405" s="1174"/>
      <c r="Q405" s="1176"/>
      <c r="R405" s="1176"/>
      <c r="S405" s="1176"/>
      <c r="T405" s="1176"/>
      <c r="U405" s="1176"/>
      <c r="V405" s="1176"/>
      <c r="W405" s="1176"/>
      <c r="X405" s="1176"/>
      <c r="Y405" s="1176"/>
      <c r="Z405" s="1176"/>
    </row>
    <row r="406" spans="1:26" ht="15.75" customHeight="1">
      <c r="A406" s="1491"/>
      <c r="B406" s="1500"/>
      <c r="C406" s="1176"/>
      <c r="D406" s="1174"/>
      <c r="E406" s="1174"/>
      <c r="F406" s="1174"/>
      <c r="G406" s="1494"/>
      <c r="H406" s="1501"/>
      <c r="I406" s="1501"/>
      <c r="J406" s="1180"/>
      <c r="K406" s="1180"/>
      <c r="L406" s="1180"/>
      <c r="M406" s="1180"/>
      <c r="N406" s="1180"/>
      <c r="O406" s="1174"/>
      <c r="P406" s="1174"/>
      <c r="Q406" s="1176"/>
      <c r="R406" s="1176"/>
      <c r="S406" s="1176"/>
      <c r="T406" s="1176"/>
      <c r="U406" s="1176"/>
      <c r="V406" s="1176"/>
      <c r="W406" s="1176"/>
      <c r="X406" s="1176"/>
      <c r="Y406" s="1176"/>
      <c r="Z406" s="1176"/>
    </row>
    <row r="407" spans="1:26" ht="15.75" customHeight="1">
      <c r="A407" s="1491"/>
      <c r="B407" s="1500"/>
      <c r="C407" s="1176"/>
      <c r="D407" s="1174"/>
      <c r="E407" s="1174"/>
      <c r="F407" s="1174"/>
      <c r="G407" s="1494"/>
      <c r="H407" s="1501"/>
      <c r="I407" s="1501"/>
      <c r="J407" s="1180"/>
      <c r="K407" s="1180"/>
      <c r="L407" s="1180"/>
      <c r="M407" s="1180"/>
      <c r="N407" s="1180"/>
      <c r="O407" s="1174"/>
      <c r="P407" s="1174"/>
      <c r="Q407" s="1176"/>
      <c r="R407" s="1176"/>
      <c r="S407" s="1176"/>
      <c r="T407" s="1176"/>
      <c r="U407" s="1176"/>
      <c r="V407" s="1176"/>
      <c r="W407" s="1176"/>
      <c r="X407" s="1176"/>
      <c r="Y407" s="1176"/>
      <c r="Z407" s="1176"/>
    </row>
    <row r="408" spans="1:26" ht="15.75" customHeight="1">
      <c r="A408" s="1491"/>
      <c r="B408" s="1500"/>
      <c r="C408" s="1176"/>
      <c r="D408" s="1174"/>
      <c r="E408" s="1174"/>
      <c r="F408" s="1174"/>
      <c r="G408" s="1494"/>
      <c r="H408" s="1501"/>
      <c r="I408" s="1501"/>
      <c r="J408" s="1180"/>
      <c r="K408" s="1180"/>
      <c r="L408" s="1180"/>
      <c r="M408" s="1180"/>
      <c r="N408" s="1180"/>
      <c r="O408" s="1174"/>
      <c r="P408" s="1174"/>
      <c r="Q408" s="1176"/>
      <c r="R408" s="1176"/>
      <c r="S408" s="1176"/>
      <c r="T408" s="1176"/>
      <c r="U408" s="1176"/>
      <c r="V408" s="1176"/>
      <c r="W408" s="1176"/>
      <c r="X408" s="1176"/>
      <c r="Y408" s="1176"/>
      <c r="Z408" s="1176"/>
    </row>
    <row r="409" spans="1:26" ht="15.75" customHeight="1">
      <c r="A409" s="1491"/>
      <c r="B409" s="1500"/>
      <c r="C409" s="1176"/>
      <c r="D409" s="1174"/>
      <c r="E409" s="1174"/>
      <c r="F409" s="1174"/>
      <c r="G409" s="1494"/>
      <c r="H409" s="1501"/>
      <c r="I409" s="1501"/>
      <c r="J409" s="1180"/>
      <c r="K409" s="1180"/>
      <c r="L409" s="1180"/>
      <c r="M409" s="1180"/>
      <c r="N409" s="1180"/>
      <c r="O409" s="1174"/>
      <c r="P409" s="1174"/>
      <c r="Q409" s="1176"/>
      <c r="R409" s="1176"/>
      <c r="S409" s="1176"/>
      <c r="T409" s="1176"/>
      <c r="U409" s="1176"/>
      <c r="V409" s="1176"/>
      <c r="W409" s="1176"/>
      <c r="X409" s="1176"/>
      <c r="Y409" s="1176"/>
      <c r="Z409" s="1176"/>
    </row>
    <row r="410" spans="1:26" ht="15.75" customHeight="1">
      <c r="A410" s="1491"/>
      <c r="B410" s="1500"/>
      <c r="C410" s="1176"/>
      <c r="D410" s="1174"/>
      <c r="E410" s="1174"/>
      <c r="F410" s="1174"/>
      <c r="G410" s="1494"/>
      <c r="H410" s="1501"/>
      <c r="I410" s="1501"/>
      <c r="J410" s="1180"/>
      <c r="K410" s="1180"/>
      <c r="L410" s="1180"/>
      <c r="M410" s="1180"/>
      <c r="N410" s="1180"/>
      <c r="O410" s="1174"/>
      <c r="P410" s="1174"/>
      <c r="Q410" s="1176"/>
      <c r="R410" s="1176"/>
      <c r="S410" s="1176"/>
      <c r="T410" s="1176"/>
      <c r="U410" s="1176"/>
      <c r="V410" s="1176"/>
      <c r="W410" s="1176"/>
      <c r="X410" s="1176"/>
      <c r="Y410" s="1176"/>
      <c r="Z410" s="1176"/>
    </row>
    <row r="411" spans="1:26" ht="15.75" customHeight="1">
      <c r="A411" s="1491"/>
      <c r="B411" s="1500"/>
      <c r="C411" s="1176"/>
      <c r="D411" s="1174"/>
      <c r="E411" s="1174"/>
      <c r="F411" s="1174"/>
      <c r="G411" s="1494"/>
      <c r="H411" s="1501"/>
      <c r="I411" s="1501"/>
      <c r="J411" s="1180"/>
      <c r="K411" s="1180"/>
      <c r="L411" s="1180"/>
      <c r="M411" s="1180"/>
      <c r="N411" s="1180"/>
      <c r="O411" s="1174"/>
      <c r="P411" s="1174"/>
      <c r="Q411" s="1176"/>
      <c r="R411" s="1176"/>
      <c r="S411" s="1176"/>
      <c r="T411" s="1176"/>
      <c r="U411" s="1176"/>
      <c r="V411" s="1176"/>
      <c r="W411" s="1176"/>
      <c r="X411" s="1176"/>
      <c r="Y411" s="1176"/>
      <c r="Z411" s="1176"/>
    </row>
    <row r="412" spans="1:26" ht="15.75" customHeight="1">
      <c r="A412" s="1491"/>
      <c r="B412" s="1500"/>
      <c r="C412" s="1176"/>
      <c r="D412" s="1174"/>
      <c r="E412" s="1174"/>
      <c r="F412" s="1174"/>
      <c r="G412" s="1494"/>
      <c r="H412" s="1501"/>
      <c r="I412" s="1501"/>
      <c r="J412" s="1180"/>
      <c r="K412" s="1180"/>
      <c r="L412" s="1180"/>
      <c r="M412" s="1180"/>
      <c r="N412" s="1180"/>
      <c r="O412" s="1174"/>
      <c r="P412" s="1174"/>
      <c r="Q412" s="1176"/>
      <c r="R412" s="1176"/>
      <c r="S412" s="1176"/>
      <c r="T412" s="1176"/>
      <c r="U412" s="1176"/>
      <c r="V412" s="1176"/>
      <c r="W412" s="1176"/>
      <c r="X412" s="1176"/>
      <c r="Y412" s="1176"/>
      <c r="Z412" s="1176"/>
    </row>
    <row r="413" spans="1:26" ht="15.75" customHeight="1">
      <c r="A413" s="1491"/>
      <c r="B413" s="1500"/>
      <c r="C413" s="1176"/>
      <c r="D413" s="1174"/>
      <c r="E413" s="1174"/>
      <c r="F413" s="1174"/>
      <c r="G413" s="1494"/>
      <c r="H413" s="1501"/>
      <c r="I413" s="1501"/>
      <c r="J413" s="1180"/>
      <c r="K413" s="1180"/>
      <c r="L413" s="1180"/>
      <c r="M413" s="1180"/>
      <c r="N413" s="1180"/>
      <c r="O413" s="1174"/>
      <c r="P413" s="1174"/>
      <c r="Q413" s="1176"/>
      <c r="R413" s="1176"/>
      <c r="S413" s="1176"/>
      <c r="T413" s="1176"/>
      <c r="U413" s="1176"/>
      <c r="V413" s="1176"/>
      <c r="W413" s="1176"/>
      <c r="X413" s="1176"/>
      <c r="Y413" s="1176"/>
      <c r="Z413" s="1176"/>
    </row>
    <row r="414" spans="1:26" ht="15.75" customHeight="1">
      <c r="A414" s="1491"/>
      <c r="B414" s="1500"/>
      <c r="C414" s="1176"/>
      <c r="D414" s="1174"/>
      <c r="E414" s="1174"/>
      <c r="F414" s="1174"/>
      <c r="G414" s="1494"/>
      <c r="H414" s="1501"/>
      <c r="I414" s="1501"/>
      <c r="J414" s="1180"/>
      <c r="K414" s="1180"/>
      <c r="L414" s="1180"/>
      <c r="M414" s="1180"/>
      <c r="N414" s="1180"/>
      <c r="O414" s="1174"/>
      <c r="P414" s="1174"/>
      <c r="Q414" s="1176"/>
      <c r="R414" s="1176"/>
      <c r="S414" s="1176"/>
      <c r="T414" s="1176"/>
      <c r="U414" s="1176"/>
      <c r="V414" s="1176"/>
      <c r="W414" s="1176"/>
      <c r="X414" s="1176"/>
      <c r="Y414" s="1176"/>
      <c r="Z414" s="1176"/>
    </row>
    <row r="415" spans="1:26" ht="15.75" customHeight="1">
      <c r="A415" s="1491"/>
      <c r="B415" s="1500"/>
      <c r="C415" s="1176"/>
      <c r="D415" s="1174"/>
      <c r="E415" s="1174"/>
      <c r="F415" s="1174"/>
      <c r="G415" s="1494"/>
      <c r="H415" s="1501"/>
      <c r="I415" s="1501"/>
      <c r="J415" s="1180"/>
      <c r="K415" s="1180"/>
      <c r="L415" s="1180"/>
      <c r="M415" s="1180"/>
      <c r="N415" s="1180"/>
      <c r="O415" s="1174"/>
      <c r="P415" s="1174"/>
      <c r="Q415" s="1176"/>
      <c r="R415" s="1176"/>
      <c r="S415" s="1176"/>
      <c r="T415" s="1176"/>
      <c r="U415" s="1176"/>
      <c r="V415" s="1176"/>
      <c r="W415" s="1176"/>
      <c r="X415" s="1176"/>
      <c r="Y415" s="1176"/>
      <c r="Z415" s="1176"/>
    </row>
    <row r="416" spans="1:26" ht="15.75" customHeight="1">
      <c r="A416" s="1491"/>
      <c r="B416" s="1500"/>
      <c r="C416" s="1176"/>
      <c r="D416" s="1174"/>
      <c r="E416" s="1174"/>
      <c r="F416" s="1174"/>
      <c r="G416" s="1494"/>
      <c r="H416" s="1501"/>
      <c r="I416" s="1501"/>
      <c r="J416" s="1180"/>
      <c r="K416" s="1180"/>
      <c r="L416" s="1180"/>
      <c r="M416" s="1180"/>
      <c r="N416" s="1180"/>
      <c r="O416" s="1174"/>
      <c r="P416" s="1174"/>
      <c r="Q416" s="1176"/>
      <c r="R416" s="1176"/>
      <c r="S416" s="1176"/>
      <c r="T416" s="1176"/>
      <c r="U416" s="1176"/>
      <c r="V416" s="1176"/>
      <c r="W416" s="1176"/>
      <c r="X416" s="1176"/>
      <c r="Y416" s="1176"/>
      <c r="Z416" s="1176"/>
    </row>
    <row r="417" spans="1:26" ht="15.75" customHeight="1">
      <c r="A417" s="1491"/>
      <c r="B417" s="1500"/>
      <c r="C417" s="1176"/>
      <c r="D417" s="1174"/>
      <c r="E417" s="1174"/>
      <c r="F417" s="1174"/>
      <c r="G417" s="1494"/>
      <c r="H417" s="1501"/>
      <c r="I417" s="1501"/>
      <c r="J417" s="1180"/>
      <c r="K417" s="1180"/>
      <c r="L417" s="1180"/>
      <c r="M417" s="1180"/>
      <c r="N417" s="1180"/>
      <c r="O417" s="1174"/>
      <c r="P417" s="1174"/>
      <c r="Q417" s="1176"/>
      <c r="R417" s="1176"/>
      <c r="S417" s="1176"/>
      <c r="T417" s="1176"/>
      <c r="U417" s="1176"/>
      <c r="V417" s="1176"/>
      <c r="W417" s="1176"/>
      <c r="X417" s="1176"/>
      <c r="Y417" s="1176"/>
      <c r="Z417" s="1176"/>
    </row>
    <row r="418" spans="1:26" ht="15.75" customHeight="1">
      <c r="A418" s="1491"/>
      <c r="B418" s="1500"/>
      <c r="C418" s="1176"/>
      <c r="D418" s="1174"/>
      <c r="E418" s="1174"/>
      <c r="F418" s="1174"/>
      <c r="G418" s="1494"/>
      <c r="H418" s="1501"/>
      <c r="I418" s="1501"/>
      <c r="J418" s="1180"/>
      <c r="K418" s="1180"/>
      <c r="L418" s="1180"/>
      <c r="M418" s="1180"/>
      <c r="N418" s="1180"/>
      <c r="O418" s="1174"/>
      <c r="P418" s="1174"/>
      <c r="Q418" s="1176"/>
      <c r="R418" s="1176"/>
      <c r="S418" s="1176"/>
      <c r="T418" s="1176"/>
      <c r="U418" s="1176"/>
      <c r="V418" s="1176"/>
      <c r="W418" s="1176"/>
      <c r="X418" s="1176"/>
      <c r="Y418" s="1176"/>
      <c r="Z418" s="1176"/>
    </row>
    <row r="419" spans="1:26" ht="15.75" customHeight="1">
      <c r="A419" s="1491"/>
      <c r="B419" s="1500"/>
      <c r="C419" s="1176"/>
      <c r="D419" s="1174"/>
      <c r="E419" s="1174"/>
      <c r="F419" s="1174"/>
      <c r="G419" s="1494"/>
      <c r="H419" s="1501"/>
      <c r="I419" s="1501"/>
      <c r="J419" s="1180"/>
      <c r="K419" s="1180"/>
      <c r="L419" s="1180"/>
      <c r="M419" s="1180"/>
      <c r="N419" s="1180"/>
      <c r="O419" s="1174"/>
      <c r="P419" s="1174"/>
      <c r="Q419" s="1176"/>
      <c r="R419" s="1176"/>
      <c r="S419" s="1176"/>
      <c r="T419" s="1176"/>
      <c r="U419" s="1176"/>
      <c r="V419" s="1176"/>
      <c r="W419" s="1176"/>
      <c r="X419" s="1176"/>
      <c r="Y419" s="1176"/>
      <c r="Z419" s="1176"/>
    </row>
    <row r="420" spans="1:26" ht="15.75" customHeight="1">
      <c r="A420" s="1491"/>
      <c r="B420" s="1500"/>
      <c r="C420" s="1176"/>
      <c r="D420" s="1174"/>
      <c r="E420" s="1174"/>
      <c r="F420" s="1174"/>
      <c r="G420" s="1494"/>
      <c r="H420" s="1501"/>
      <c r="I420" s="1501"/>
      <c r="J420" s="1180"/>
      <c r="K420" s="1180"/>
      <c r="L420" s="1180"/>
      <c r="M420" s="1180"/>
      <c r="N420" s="1180"/>
      <c r="O420" s="1174"/>
      <c r="P420" s="1174"/>
      <c r="Q420" s="1176"/>
      <c r="R420" s="1176"/>
      <c r="S420" s="1176"/>
      <c r="T420" s="1176"/>
      <c r="U420" s="1176"/>
      <c r="V420" s="1176"/>
      <c r="W420" s="1176"/>
      <c r="X420" s="1176"/>
      <c r="Y420" s="1176"/>
      <c r="Z420" s="1176"/>
    </row>
    <row r="421" spans="1:26" ht="15.75" customHeight="1">
      <c r="A421" s="1491"/>
      <c r="B421" s="1500"/>
      <c r="C421" s="1176"/>
      <c r="D421" s="1174"/>
      <c r="E421" s="1174"/>
      <c r="F421" s="1174"/>
      <c r="G421" s="1494"/>
      <c r="H421" s="1501"/>
      <c r="I421" s="1501"/>
      <c r="J421" s="1180"/>
      <c r="K421" s="1180"/>
      <c r="L421" s="1180"/>
      <c r="M421" s="1180"/>
      <c r="N421" s="1180"/>
      <c r="O421" s="1174"/>
      <c r="P421" s="1174"/>
      <c r="Q421" s="1176"/>
      <c r="R421" s="1176"/>
      <c r="S421" s="1176"/>
      <c r="T421" s="1176"/>
      <c r="U421" s="1176"/>
      <c r="V421" s="1176"/>
      <c r="W421" s="1176"/>
      <c r="X421" s="1176"/>
      <c r="Y421" s="1176"/>
      <c r="Z421" s="1176"/>
    </row>
    <row r="422" spans="1:26" ht="15.75" customHeight="1">
      <c r="A422" s="1491"/>
      <c r="B422" s="1500"/>
      <c r="C422" s="1176"/>
      <c r="D422" s="1174"/>
      <c r="E422" s="1174"/>
      <c r="F422" s="1174"/>
      <c r="G422" s="1494"/>
      <c r="H422" s="1501"/>
      <c r="I422" s="1501"/>
      <c r="J422" s="1180"/>
      <c r="K422" s="1180"/>
      <c r="L422" s="1180"/>
      <c r="M422" s="1180"/>
      <c r="N422" s="1180"/>
      <c r="O422" s="1174"/>
      <c r="P422" s="1174"/>
      <c r="Q422" s="1176"/>
      <c r="R422" s="1176"/>
      <c r="S422" s="1176"/>
      <c r="T422" s="1176"/>
      <c r="U422" s="1176"/>
      <c r="V422" s="1176"/>
      <c r="W422" s="1176"/>
      <c r="X422" s="1176"/>
      <c r="Y422" s="1176"/>
      <c r="Z422" s="1176"/>
    </row>
    <row r="423" spans="1:26" ht="15.75" customHeight="1">
      <c r="A423" s="1491"/>
      <c r="B423" s="1500"/>
      <c r="C423" s="1176"/>
      <c r="D423" s="1174"/>
      <c r="E423" s="1174"/>
      <c r="F423" s="1174"/>
      <c r="G423" s="1494"/>
      <c r="H423" s="1501"/>
      <c r="I423" s="1501"/>
      <c r="J423" s="1180"/>
      <c r="K423" s="1180"/>
      <c r="L423" s="1180"/>
      <c r="M423" s="1180"/>
      <c r="N423" s="1180"/>
      <c r="O423" s="1174"/>
      <c r="P423" s="1174"/>
      <c r="Q423" s="1176"/>
      <c r="R423" s="1176"/>
      <c r="S423" s="1176"/>
      <c r="T423" s="1176"/>
      <c r="U423" s="1176"/>
      <c r="V423" s="1176"/>
      <c r="W423" s="1176"/>
      <c r="X423" s="1176"/>
      <c r="Y423" s="1176"/>
      <c r="Z423" s="1176"/>
    </row>
    <row r="424" spans="1:26" ht="15.75" customHeight="1">
      <c r="A424" s="1491"/>
      <c r="B424" s="1500"/>
      <c r="C424" s="1176"/>
      <c r="D424" s="1174"/>
      <c r="E424" s="1174"/>
      <c r="F424" s="1174"/>
      <c r="G424" s="1494"/>
      <c r="H424" s="1501"/>
      <c r="I424" s="1501"/>
      <c r="J424" s="1180"/>
      <c r="K424" s="1180"/>
      <c r="L424" s="1180"/>
      <c r="M424" s="1180"/>
      <c r="N424" s="1180"/>
      <c r="O424" s="1174"/>
      <c r="P424" s="1174"/>
      <c r="Q424" s="1176"/>
      <c r="R424" s="1176"/>
      <c r="S424" s="1176"/>
      <c r="T424" s="1176"/>
      <c r="U424" s="1176"/>
      <c r="V424" s="1176"/>
      <c r="W424" s="1176"/>
      <c r="X424" s="1176"/>
      <c r="Y424" s="1176"/>
      <c r="Z424" s="1176"/>
    </row>
    <row r="425" spans="1:26" ht="15.75" customHeight="1">
      <c r="A425" s="1491"/>
      <c r="B425" s="1500"/>
      <c r="C425" s="1176"/>
      <c r="D425" s="1174"/>
      <c r="E425" s="1174"/>
      <c r="F425" s="1174"/>
      <c r="G425" s="1494"/>
      <c r="H425" s="1501"/>
      <c r="I425" s="1501"/>
      <c r="J425" s="1180"/>
      <c r="K425" s="1180"/>
      <c r="L425" s="1180"/>
      <c r="M425" s="1180"/>
      <c r="N425" s="1180"/>
      <c r="O425" s="1174"/>
      <c r="P425" s="1174"/>
      <c r="Q425" s="1176"/>
      <c r="R425" s="1176"/>
      <c r="S425" s="1176"/>
      <c r="T425" s="1176"/>
      <c r="U425" s="1176"/>
      <c r="V425" s="1176"/>
      <c r="W425" s="1176"/>
      <c r="X425" s="1176"/>
      <c r="Y425" s="1176"/>
      <c r="Z425" s="1176"/>
    </row>
    <row r="426" spans="1:26" ht="15.75" customHeight="1">
      <c r="A426" s="1491"/>
      <c r="B426" s="1500"/>
      <c r="C426" s="1176"/>
      <c r="D426" s="1174"/>
      <c r="E426" s="1174"/>
      <c r="F426" s="1174"/>
      <c r="G426" s="1494"/>
      <c r="H426" s="1501"/>
      <c r="I426" s="1501"/>
      <c r="J426" s="1180"/>
      <c r="K426" s="1180"/>
      <c r="L426" s="1180"/>
      <c r="M426" s="1180"/>
      <c r="N426" s="1180"/>
      <c r="O426" s="1174"/>
      <c r="P426" s="1174"/>
      <c r="Q426" s="1176"/>
      <c r="R426" s="1176"/>
      <c r="S426" s="1176"/>
      <c r="T426" s="1176"/>
      <c r="U426" s="1176"/>
      <c r="V426" s="1176"/>
      <c r="W426" s="1176"/>
      <c r="X426" s="1176"/>
      <c r="Y426" s="1176"/>
      <c r="Z426" s="1176"/>
    </row>
    <row r="427" spans="1:26" ht="15.75" customHeight="1">
      <c r="A427" s="1491"/>
      <c r="B427" s="1500"/>
      <c r="C427" s="1176"/>
      <c r="D427" s="1174"/>
      <c r="E427" s="1174"/>
      <c r="F427" s="1174"/>
      <c r="G427" s="1494"/>
      <c r="H427" s="1501"/>
      <c r="I427" s="1501"/>
      <c r="J427" s="1180"/>
      <c r="K427" s="1180"/>
      <c r="L427" s="1180"/>
      <c r="M427" s="1180"/>
      <c r="N427" s="1180"/>
      <c r="O427" s="1174"/>
      <c r="P427" s="1174"/>
      <c r="Q427" s="1176"/>
      <c r="R427" s="1176"/>
      <c r="S427" s="1176"/>
      <c r="T427" s="1176"/>
      <c r="U427" s="1176"/>
      <c r="V427" s="1176"/>
      <c r="W427" s="1176"/>
      <c r="X427" s="1176"/>
      <c r="Y427" s="1176"/>
      <c r="Z427" s="1176"/>
    </row>
    <row r="428" spans="1:26" ht="15.75" customHeight="1">
      <c r="A428" s="1491"/>
      <c r="B428" s="1500"/>
      <c r="C428" s="1176"/>
      <c r="D428" s="1174"/>
      <c r="E428" s="1174"/>
      <c r="F428" s="1174"/>
      <c r="G428" s="1494"/>
      <c r="H428" s="1501"/>
      <c r="I428" s="1501"/>
      <c r="J428" s="1180"/>
      <c r="K428" s="1180"/>
      <c r="L428" s="1180"/>
      <c r="M428" s="1180"/>
      <c r="N428" s="1180"/>
      <c r="O428" s="1174"/>
      <c r="P428" s="1174"/>
      <c r="Q428" s="1176"/>
      <c r="R428" s="1176"/>
      <c r="S428" s="1176"/>
      <c r="T428" s="1176"/>
      <c r="U428" s="1176"/>
      <c r="V428" s="1176"/>
      <c r="W428" s="1176"/>
      <c r="X428" s="1176"/>
      <c r="Y428" s="1176"/>
      <c r="Z428" s="1176"/>
    </row>
    <row r="429" spans="1:26" ht="15.75" customHeight="1">
      <c r="A429" s="1491"/>
      <c r="B429" s="1500"/>
      <c r="C429" s="1176"/>
      <c r="D429" s="1174"/>
      <c r="E429" s="1174"/>
      <c r="F429" s="1174"/>
      <c r="G429" s="1494"/>
      <c r="H429" s="1501"/>
      <c r="I429" s="1501"/>
      <c r="J429" s="1180"/>
      <c r="K429" s="1180"/>
      <c r="L429" s="1180"/>
      <c r="M429" s="1180"/>
      <c r="N429" s="1180"/>
      <c r="O429" s="1174"/>
      <c r="P429" s="1174"/>
      <c r="Q429" s="1176"/>
      <c r="R429" s="1176"/>
      <c r="S429" s="1176"/>
      <c r="T429" s="1176"/>
      <c r="U429" s="1176"/>
      <c r="V429" s="1176"/>
      <c r="W429" s="1176"/>
      <c r="X429" s="1176"/>
      <c r="Y429" s="1176"/>
      <c r="Z429" s="1176"/>
    </row>
    <row r="430" spans="1:26" ht="15.75" customHeight="1">
      <c r="A430" s="1491"/>
      <c r="B430" s="1500"/>
      <c r="C430" s="1176"/>
      <c r="D430" s="1174"/>
      <c r="E430" s="1174"/>
      <c r="F430" s="1174"/>
      <c r="G430" s="1494"/>
      <c r="H430" s="1501"/>
      <c r="I430" s="1501"/>
      <c r="J430" s="1180"/>
      <c r="K430" s="1180"/>
      <c r="L430" s="1180"/>
      <c r="M430" s="1180"/>
      <c r="N430" s="1180"/>
      <c r="O430" s="1174"/>
      <c r="P430" s="1174"/>
      <c r="Q430" s="1176"/>
      <c r="R430" s="1176"/>
      <c r="S430" s="1176"/>
      <c r="T430" s="1176"/>
      <c r="U430" s="1176"/>
      <c r="V430" s="1176"/>
      <c r="W430" s="1176"/>
      <c r="X430" s="1176"/>
      <c r="Y430" s="1176"/>
      <c r="Z430" s="1176"/>
    </row>
    <row r="431" spans="1:26" ht="15.75" customHeight="1">
      <c r="A431" s="1491"/>
      <c r="B431" s="1500"/>
      <c r="C431" s="1176"/>
      <c r="D431" s="1174"/>
      <c r="E431" s="1174"/>
      <c r="F431" s="1174"/>
      <c r="G431" s="1494"/>
      <c r="H431" s="1501"/>
      <c r="I431" s="1501"/>
      <c r="J431" s="1180"/>
      <c r="K431" s="1180"/>
      <c r="L431" s="1180"/>
      <c r="M431" s="1180"/>
      <c r="N431" s="1180"/>
      <c r="O431" s="1174"/>
      <c r="P431" s="1174"/>
      <c r="Q431" s="1176"/>
      <c r="R431" s="1176"/>
      <c r="S431" s="1176"/>
      <c r="T431" s="1176"/>
      <c r="U431" s="1176"/>
      <c r="V431" s="1176"/>
      <c r="W431" s="1176"/>
      <c r="X431" s="1176"/>
      <c r="Y431" s="1176"/>
      <c r="Z431" s="1176"/>
    </row>
    <row r="432" spans="1:26" ht="15.75" customHeight="1">
      <c r="A432" s="1491"/>
      <c r="B432" s="1500"/>
      <c r="C432" s="1176"/>
      <c r="D432" s="1174"/>
      <c r="E432" s="1174"/>
      <c r="F432" s="1174"/>
      <c r="G432" s="1494"/>
      <c r="H432" s="1501"/>
      <c r="I432" s="1501"/>
      <c r="J432" s="1180"/>
      <c r="K432" s="1180"/>
      <c r="L432" s="1180"/>
      <c r="M432" s="1180"/>
      <c r="N432" s="1180"/>
      <c r="O432" s="1174"/>
      <c r="P432" s="1174"/>
      <c r="Q432" s="1176"/>
      <c r="R432" s="1176"/>
      <c r="S432" s="1176"/>
      <c r="T432" s="1176"/>
      <c r="U432" s="1176"/>
      <c r="V432" s="1176"/>
      <c r="W432" s="1176"/>
      <c r="X432" s="1176"/>
      <c r="Y432" s="1176"/>
      <c r="Z432" s="1176"/>
    </row>
    <row r="433" spans="1:26" ht="15.75" customHeight="1">
      <c r="A433" s="1491"/>
      <c r="B433" s="1500"/>
      <c r="C433" s="1176"/>
      <c r="D433" s="1174"/>
      <c r="E433" s="1174"/>
      <c r="F433" s="1174"/>
      <c r="G433" s="1494"/>
      <c r="H433" s="1501"/>
      <c r="I433" s="1501"/>
      <c r="J433" s="1180"/>
      <c r="K433" s="1180"/>
      <c r="L433" s="1180"/>
      <c r="M433" s="1180"/>
      <c r="N433" s="1180"/>
      <c r="O433" s="1174"/>
      <c r="P433" s="1174"/>
      <c r="Q433" s="1176"/>
      <c r="R433" s="1176"/>
      <c r="S433" s="1176"/>
      <c r="T433" s="1176"/>
      <c r="U433" s="1176"/>
      <c r="V433" s="1176"/>
      <c r="W433" s="1176"/>
      <c r="X433" s="1176"/>
      <c r="Y433" s="1176"/>
      <c r="Z433" s="1176"/>
    </row>
    <row r="434" spans="1:26" ht="15.75" customHeight="1">
      <c r="A434" s="1491"/>
      <c r="B434" s="1500"/>
      <c r="C434" s="1176"/>
      <c r="D434" s="1174"/>
      <c r="E434" s="1174"/>
      <c r="F434" s="1174"/>
      <c r="G434" s="1494"/>
      <c r="H434" s="1501"/>
      <c r="I434" s="1501"/>
      <c r="J434" s="1180"/>
      <c r="K434" s="1180"/>
      <c r="L434" s="1180"/>
      <c r="M434" s="1180"/>
      <c r="N434" s="1180"/>
      <c r="O434" s="1174"/>
      <c r="P434" s="1174"/>
      <c r="Q434" s="1176"/>
      <c r="R434" s="1176"/>
      <c r="S434" s="1176"/>
      <c r="T434" s="1176"/>
      <c r="U434" s="1176"/>
      <c r="V434" s="1176"/>
      <c r="W434" s="1176"/>
      <c r="X434" s="1176"/>
      <c r="Y434" s="1176"/>
      <c r="Z434" s="1176"/>
    </row>
    <row r="435" spans="1:26" ht="15.75" customHeight="1">
      <c r="A435" s="1491"/>
      <c r="B435" s="1500"/>
      <c r="C435" s="1176"/>
      <c r="D435" s="1174"/>
      <c r="E435" s="1174"/>
      <c r="F435" s="1174"/>
      <c r="G435" s="1494"/>
      <c r="H435" s="1501"/>
      <c r="I435" s="1501"/>
      <c r="J435" s="1180"/>
      <c r="K435" s="1180"/>
      <c r="L435" s="1180"/>
      <c r="M435" s="1180"/>
      <c r="N435" s="1180"/>
      <c r="O435" s="1174"/>
      <c r="P435" s="1174"/>
      <c r="Q435" s="1176"/>
      <c r="R435" s="1176"/>
      <c r="S435" s="1176"/>
      <c r="T435" s="1176"/>
      <c r="U435" s="1176"/>
      <c r="V435" s="1176"/>
      <c r="W435" s="1176"/>
      <c r="X435" s="1176"/>
      <c r="Y435" s="1176"/>
      <c r="Z435" s="1176"/>
    </row>
    <row r="436" spans="1:26" ht="15.75" customHeight="1">
      <c r="A436" s="1491"/>
      <c r="B436" s="1500"/>
      <c r="C436" s="1176"/>
      <c r="D436" s="1174"/>
      <c r="E436" s="1174"/>
      <c r="F436" s="1174"/>
      <c r="G436" s="1494"/>
      <c r="H436" s="1501"/>
      <c r="I436" s="1501"/>
      <c r="J436" s="1180"/>
      <c r="K436" s="1180"/>
      <c r="L436" s="1180"/>
      <c r="M436" s="1180"/>
      <c r="N436" s="1180"/>
      <c r="O436" s="1174"/>
      <c r="P436" s="1174"/>
      <c r="Q436" s="1176"/>
      <c r="R436" s="1176"/>
      <c r="S436" s="1176"/>
      <c r="T436" s="1176"/>
      <c r="U436" s="1176"/>
      <c r="V436" s="1176"/>
      <c r="W436" s="1176"/>
      <c r="X436" s="1176"/>
      <c r="Y436" s="1176"/>
      <c r="Z436" s="1176"/>
    </row>
    <row r="437" spans="1:26" ht="15.75" customHeight="1">
      <c r="A437" s="1491"/>
      <c r="B437" s="1500"/>
      <c r="C437" s="1176"/>
      <c r="D437" s="1174"/>
      <c r="E437" s="1174"/>
      <c r="F437" s="1174"/>
      <c r="G437" s="1494"/>
      <c r="H437" s="1501"/>
      <c r="I437" s="1501"/>
      <c r="J437" s="1180"/>
      <c r="K437" s="1180"/>
      <c r="L437" s="1180"/>
      <c r="M437" s="1180"/>
      <c r="N437" s="1180"/>
      <c r="O437" s="1174"/>
      <c r="P437" s="1174"/>
      <c r="Q437" s="1176"/>
      <c r="R437" s="1176"/>
      <c r="S437" s="1176"/>
      <c r="T437" s="1176"/>
      <c r="U437" s="1176"/>
      <c r="V437" s="1176"/>
      <c r="W437" s="1176"/>
      <c r="X437" s="1176"/>
      <c r="Y437" s="1176"/>
      <c r="Z437" s="1176"/>
    </row>
    <row r="438" spans="1:26" ht="15.75" customHeight="1">
      <c r="A438" s="1491"/>
      <c r="B438" s="1500"/>
      <c r="C438" s="1176"/>
      <c r="D438" s="1174"/>
      <c r="E438" s="1174"/>
      <c r="F438" s="1174"/>
      <c r="G438" s="1494"/>
      <c r="H438" s="1501"/>
      <c r="I438" s="1501"/>
      <c r="J438" s="1180"/>
      <c r="K438" s="1180"/>
      <c r="L438" s="1180"/>
      <c r="M438" s="1180"/>
      <c r="N438" s="1180"/>
      <c r="O438" s="1174"/>
      <c r="P438" s="1174"/>
      <c r="Q438" s="1176"/>
      <c r="R438" s="1176"/>
      <c r="S438" s="1176"/>
      <c r="T438" s="1176"/>
      <c r="U438" s="1176"/>
      <c r="V438" s="1176"/>
      <c r="W438" s="1176"/>
      <c r="X438" s="1176"/>
      <c r="Y438" s="1176"/>
      <c r="Z438" s="1176"/>
    </row>
    <row r="439" spans="1:26" ht="15.75" customHeight="1">
      <c r="A439" s="1491"/>
      <c r="B439" s="1500"/>
      <c r="C439" s="1176"/>
      <c r="D439" s="1174"/>
      <c r="E439" s="1174"/>
      <c r="F439" s="1174"/>
      <c r="G439" s="1494"/>
      <c r="H439" s="1501"/>
      <c r="I439" s="1501"/>
      <c r="J439" s="1180"/>
      <c r="K439" s="1180"/>
      <c r="L439" s="1180"/>
      <c r="M439" s="1180"/>
      <c r="N439" s="1180"/>
      <c r="O439" s="1174"/>
      <c r="P439" s="1174"/>
      <c r="Q439" s="1176"/>
      <c r="R439" s="1176"/>
      <c r="S439" s="1176"/>
      <c r="T439" s="1176"/>
      <c r="U439" s="1176"/>
      <c r="V439" s="1176"/>
      <c r="W439" s="1176"/>
      <c r="X439" s="1176"/>
      <c r="Y439" s="1176"/>
      <c r="Z439" s="1176"/>
    </row>
    <row r="440" spans="1:26" ht="15.75" customHeight="1">
      <c r="A440" s="1491"/>
      <c r="B440" s="1500"/>
      <c r="C440" s="1176"/>
      <c r="D440" s="1174"/>
      <c r="E440" s="1174"/>
      <c r="F440" s="1174"/>
      <c r="G440" s="1494"/>
      <c r="H440" s="1501"/>
      <c r="I440" s="1501"/>
      <c r="J440" s="1180"/>
      <c r="K440" s="1180"/>
      <c r="L440" s="1180"/>
      <c r="M440" s="1180"/>
      <c r="N440" s="1180"/>
      <c r="O440" s="1174"/>
      <c r="P440" s="1174"/>
      <c r="Q440" s="1176"/>
      <c r="R440" s="1176"/>
      <c r="S440" s="1176"/>
      <c r="T440" s="1176"/>
      <c r="U440" s="1176"/>
      <c r="V440" s="1176"/>
      <c r="W440" s="1176"/>
      <c r="X440" s="1176"/>
      <c r="Y440" s="1176"/>
      <c r="Z440" s="1176"/>
    </row>
    <row r="441" spans="1:26" ht="15.75" customHeight="1">
      <c r="A441" s="1491"/>
      <c r="B441" s="1500"/>
      <c r="C441" s="1176"/>
      <c r="D441" s="1174"/>
      <c r="E441" s="1174"/>
      <c r="F441" s="1174"/>
      <c r="G441" s="1494"/>
      <c r="H441" s="1501"/>
      <c r="I441" s="1501"/>
      <c r="J441" s="1180"/>
      <c r="K441" s="1180"/>
      <c r="L441" s="1180"/>
      <c r="M441" s="1180"/>
      <c r="N441" s="1180"/>
      <c r="O441" s="1174"/>
      <c r="P441" s="1174"/>
      <c r="Q441" s="1176"/>
      <c r="R441" s="1176"/>
      <c r="S441" s="1176"/>
      <c r="T441" s="1176"/>
      <c r="U441" s="1176"/>
      <c r="V441" s="1176"/>
      <c r="W441" s="1176"/>
      <c r="X441" s="1176"/>
      <c r="Y441" s="1176"/>
      <c r="Z441" s="1176"/>
    </row>
    <row r="442" spans="1:26" ht="15.75" customHeight="1">
      <c r="A442" s="1491"/>
      <c r="B442" s="1500"/>
      <c r="C442" s="1176"/>
      <c r="D442" s="1174"/>
      <c r="E442" s="1174"/>
      <c r="F442" s="1174"/>
      <c r="G442" s="1494"/>
      <c r="H442" s="1501"/>
      <c r="I442" s="1501"/>
      <c r="J442" s="1180"/>
      <c r="K442" s="1180"/>
      <c r="L442" s="1180"/>
      <c r="M442" s="1180"/>
      <c r="N442" s="1180"/>
      <c r="O442" s="1174"/>
      <c r="P442" s="1174"/>
      <c r="Q442" s="1176"/>
      <c r="R442" s="1176"/>
      <c r="S442" s="1176"/>
      <c r="T442" s="1176"/>
      <c r="U442" s="1176"/>
      <c r="V442" s="1176"/>
      <c r="W442" s="1176"/>
      <c r="X442" s="1176"/>
      <c r="Y442" s="1176"/>
      <c r="Z442" s="1176"/>
    </row>
    <row r="443" spans="1:26" ht="15.75" customHeight="1">
      <c r="A443" s="1491"/>
      <c r="B443" s="1500"/>
      <c r="C443" s="1176"/>
      <c r="D443" s="1174"/>
      <c r="E443" s="1174"/>
      <c r="F443" s="1174"/>
      <c r="G443" s="1494"/>
      <c r="H443" s="1501"/>
      <c r="I443" s="1501"/>
      <c r="J443" s="1180"/>
      <c r="K443" s="1180"/>
      <c r="L443" s="1180"/>
      <c r="M443" s="1180"/>
      <c r="N443" s="1180"/>
      <c r="O443" s="1174"/>
      <c r="P443" s="1174"/>
      <c r="Q443" s="1176"/>
      <c r="R443" s="1176"/>
      <c r="S443" s="1176"/>
      <c r="T443" s="1176"/>
      <c r="U443" s="1176"/>
      <c r="V443" s="1176"/>
      <c r="W443" s="1176"/>
      <c r="X443" s="1176"/>
      <c r="Y443" s="1176"/>
      <c r="Z443" s="1176"/>
    </row>
    <row r="444" spans="1:26" ht="15.75" customHeight="1">
      <c r="A444" s="1491"/>
      <c r="B444" s="1500"/>
      <c r="C444" s="1176"/>
      <c r="D444" s="1174"/>
      <c r="E444" s="1174"/>
      <c r="F444" s="1174"/>
      <c r="G444" s="1494"/>
      <c r="H444" s="1501"/>
      <c r="I444" s="1501"/>
      <c r="J444" s="1180"/>
      <c r="K444" s="1180"/>
      <c r="L444" s="1180"/>
      <c r="M444" s="1180"/>
      <c r="N444" s="1180"/>
      <c r="O444" s="1174"/>
      <c r="P444" s="1174"/>
      <c r="Q444" s="1176"/>
      <c r="R444" s="1176"/>
      <c r="S444" s="1176"/>
      <c r="T444" s="1176"/>
      <c r="U444" s="1176"/>
      <c r="V444" s="1176"/>
      <c r="W444" s="1176"/>
      <c r="X444" s="1176"/>
      <c r="Y444" s="1176"/>
      <c r="Z444" s="1176"/>
    </row>
    <row r="445" spans="1:26" ht="15.75" customHeight="1">
      <c r="A445" s="1491"/>
      <c r="B445" s="1500"/>
      <c r="C445" s="1176"/>
      <c r="D445" s="1174"/>
      <c r="E445" s="1174"/>
      <c r="F445" s="1174"/>
      <c r="G445" s="1494"/>
      <c r="H445" s="1501"/>
      <c r="I445" s="1501"/>
      <c r="J445" s="1180"/>
      <c r="K445" s="1180"/>
      <c r="L445" s="1180"/>
      <c r="M445" s="1180"/>
      <c r="N445" s="1180"/>
      <c r="O445" s="1174"/>
      <c r="P445" s="1174"/>
      <c r="Q445" s="1176"/>
      <c r="R445" s="1176"/>
      <c r="S445" s="1176"/>
      <c r="T445" s="1176"/>
      <c r="U445" s="1176"/>
      <c r="V445" s="1176"/>
      <c r="W445" s="1176"/>
      <c r="X445" s="1176"/>
      <c r="Y445" s="1176"/>
      <c r="Z445" s="1176"/>
    </row>
    <row r="446" spans="1:26" ht="15.75" customHeight="1">
      <c r="A446" s="1491"/>
      <c r="B446" s="1500"/>
      <c r="C446" s="1176"/>
      <c r="D446" s="1174"/>
      <c r="E446" s="1174"/>
      <c r="F446" s="1174"/>
      <c r="G446" s="1494"/>
      <c r="H446" s="1501"/>
      <c r="I446" s="1501"/>
      <c r="J446" s="1180"/>
      <c r="K446" s="1180"/>
      <c r="L446" s="1180"/>
      <c r="M446" s="1180"/>
      <c r="N446" s="1180"/>
      <c r="O446" s="1174"/>
      <c r="P446" s="1174"/>
      <c r="Q446" s="1176"/>
      <c r="R446" s="1176"/>
      <c r="S446" s="1176"/>
      <c r="T446" s="1176"/>
      <c r="U446" s="1176"/>
      <c r="V446" s="1176"/>
      <c r="W446" s="1176"/>
      <c r="X446" s="1176"/>
      <c r="Y446" s="1176"/>
      <c r="Z446" s="1176"/>
    </row>
    <row r="447" spans="1:26" ht="15.75" customHeight="1">
      <c r="A447" s="1491"/>
      <c r="B447" s="1500"/>
      <c r="C447" s="1176"/>
      <c r="D447" s="1174"/>
      <c r="E447" s="1174"/>
      <c r="F447" s="1174"/>
      <c r="G447" s="1494"/>
      <c r="H447" s="1501"/>
      <c r="I447" s="1501"/>
      <c r="J447" s="1180"/>
      <c r="K447" s="1180"/>
      <c r="L447" s="1180"/>
      <c r="M447" s="1180"/>
      <c r="N447" s="1180"/>
      <c r="O447" s="1174"/>
      <c r="P447" s="1174"/>
      <c r="Q447" s="1176"/>
      <c r="R447" s="1176"/>
      <c r="S447" s="1176"/>
      <c r="T447" s="1176"/>
      <c r="U447" s="1176"/>
      <c r="V447" s="1176"/>
      <c r="W447" s="1176"/>
      <c r="X447" s="1176"/>
      <c r="Y447" s="1176"/>
      <c r="Z447" s="1176"/>
    </row>
    <row r="448" spans="1:26" ht="15.75" customHeight="1">
      <c r="A448" s="1491"/>
      <c r="B448" s="1500"/>
      <c r="C448" s="1176"/>
      <c r="D448" s="1174"/>
      <c r="E448" s="1174"/>
      <c r="F448" s="1174"/>
      <c r="G448" s="1494"/>
      <c r="H448" s="1501"/>
      <c r="I448" s="1501"/>
      <c r="J448" s="1180"/>
      <c r="K448" s="1180"/>
      <c r="L448" s="1180"/>
      <c r="M448" s="1180"/>
      <c r="N448" s="1180"/>
      <c r="O448" s="1174"/>
      <c r="P448" s="1174"/>
      <c r="Q448" s="1176"/>
      <c r="R448" s="1176"/>
      <c r="S448" s="1176"/>
      <c r="T448" s="1176"/>
      <c r="U448" s="1176"/>
      <c r="V448" s="1176"/>
      <c r="W448" s="1176"/>
      <c r="X448" s="1176"/>
      <c r="Y448" s="1176"/>
      <c r="Z448" s="1176"/>
    </row>
    <row r="449" spans="1:26" ht="15.75" customHeight="1">
      <c r="A449" s="1491"/>
      <c r="B449" s="1500"/>
      <c r="C449" s="1176"/>
      <c r="D449" s="1174"/>
      <c r="E449" s="1174"/>
      <c r="F449" s="1174"/>
      <c r="G449" s="1494"/>
      <c r="H449" s="1501"/>
      <c r="I449" s="1501"/>
      <c r="J449" s="1180"/>
      <c r="K449" s="1180"/>
      <c r="L449" s="1180"/>
      <c r="M449" s="1180"/>
      <c r="N449" s="1180"/>
      <c r="O449" s="1174"/>
      <c r="P449" s="1174"/>
      <c r="Q449" s="1176"/>
      <c r="R449" s="1176"/>
      <c r="S449" s="1176"/>
      <c r="T449" s="1176"/>
      <c r="U449" s="1176"/>
      <c r="V449" s="1176"/>
      <c r="W449" s="1176"/>
      <c r="X449" s="1176"/>
      <c r="Y449" s="1176"/>
      <c r="Z449" s="1176"/>
    </row>
    <row r="450" spans="1:26" ht="15.75" customHeight="1">
      <c r="A450" s="1491"/>
      <c r="B450" s="1500"/>
      <c r="C450" s="1176"/>
      <c r="D450" s="1174"/>
      <c r="E450" s="1174"/>
      <c r="F450" s="1174"/>
      <c r="G450" s="1494"/>
      <c r="H450" s="1501"/>
      <c r="I450" s="1501"/>
      <c r="J450" s="1180"/>
      <c r="K450" s="1180"/>
      <c r="L450" s="1180"/>
      <c r="M450" s="1180"/>
      <c r="N450" s="1180"/>
      <c r="O450" s="1174"/>
      <c r="P450" s="1174"/>
      <c r="Q450" s="1176"/>
      <c r="R450" s="1176"/>
      <c r="S450" s="1176"/>
      <c r="T450" s="1176"/>
      <c r="U450" s="1176"/>
      <c r="V450" s="1176"/>
      <c r="W450" s="1176"/>
      <c r="X450" s="1176"/>
      <c r="Y450" s="1176"/>
      <c r="Z450" s="1176"/>
    </row>
    <row r="451" spans="1:26" ht="15.75" customHeight="1">
      <c r="A451" s="1491"/>
      <c r="B451" s="1500"/>
      <c r="C451" s="1176"/>
      <c r="D451" s="1174"/>
      <c r="E451" s="1174"/>
      <c r="F451" s="1174"/>
      <c r="G451" s="1494"/>
      <c r="H451" s="1501"/>
      <c r="I451" s="1501"/>
      <c r="J451" s="1180"/>
      <c r="K451" s="1180"/>
      <c r="L451" s="1180"/>
      <c r="M451" s="1180"/>
      <c r="N451" s="1180"/>
      <c r="O451" s="1174"/>
      <c r="P451" s="1174"/>
      <c r="Q451" s="1176"/>
      <c r="R451" s="1176"/>
      <c r="S451" s="1176"/>
      <c r="T451" s="1176"/>
      <c r="U451" s="1176"/>
      <c r="V451" s="1176"/>
      <c r="W451" s="1176"/>
      <c r="X451" s="1176"/>
      <c r="Y451" s="1176"/>
      <c r="Z451" s="1176"/>
    </row>
    <row r="452" spans="1:26" ht="15.75" customHeight="1">
      <c r="A452" s="1491"/>
      <c r="B452" s="1500"/>
      <c r="C452" s="1176"/>
      <c r="D452" s="1174"/>
      <c r="E452" s="1174"/>
      <c r="F452" s="1174"/>
      <c r="G452" s="1494"/>
      <c r="H452" s="1501"/>
      <c r="I452" s="1501"/>
      <c r="J452" s="1180"/>
      <c r="K452" s="1180"/>
      <c r="L452" s="1180"/>
      <c r="M452" s="1180"/>
      <c r="N452" s="1180"/>
      <c r="O452" s="1174"/>
      <c r="P452" s="1174"/>
      <c r="Q452" s="1176"/>
      <c r="R452" s="1176"/>
      <c r="S452" s="1176"/>
      <c r="T452" s="1176"/>
      <c r="U452" s="1176"/>
      <c r="V452" s="1176"/>
      <c r="W452" s="1176"/>
      <c r="X452" s="1176"/>
      <c r="Y452" s="1176"/>
      <c r="Z452" s="1176"/>
    </row>
    <row r="453" spans="1:26" ht="15.75" customHeight="1">
      <c r="A453" s="1491"/>
      <c r="B453" s="1500"/>
      <c r="C453" s="1176"/>
      <c r="D453" s="1174"/>
      <c r="E453" s="1174"/>
      <c r="F453" s="1174"/>
      <c r="G453" s="1494"/>
      <c r="H453" s="1501"/>
      <c r="I453" s="1501"/>
      <c r="J453" s="1180"/>
      <c r="K453" s="1180"/>
      <c r="L453" s="1180"/>
      <c r="M453" s="1180"/>
      <c r="N453" s="1180"/>
      <c r="O453" s="1174"/>
      <c r="P453" s="1174"/>
      <c r="Q453" s="1176"/>
      <c r="R453" s="1176"/>
      <c r="S453" s="1176"/>
      <c r="T453" s="1176"/>
      <c r="U453" s="1176"/>
      <c r="V453" s="1176"/>
      <c r="W453" s="1176"/>
      <c r="X453" s="1176"/>
      <c r="Y453" s="1176"/>
      <c r="Z453" s="1176"/>
    </row>
    <row r="454" spans="1:26" ht="15.75" customHeight="1">
      <c r="A454" s="1491"/>
      <c r="B454" s="1500"/>
      <c r="C454" s="1176"/>
      <c r="D454" s="1174"/>
      <c r="E454" s="1174"/>
      <c r="F454" s="1174"/>
      <c r="G454" s="1494"/>
      <c r="H454" s="1501"/>
      <c r="I454" s="1501"/>
      <c r="J454" s="1180"/>
      <c r="K454" s="1180"/>
      <c r="L454" s="1180"/>
      <c r="M454" s="1180"/>
      <c r="N454" s="1180"/>
      <c r="O454" s="1174"/>
      <c r="P454" s="1174"/>
      <c r="Q454" s="1176"/>
      <c r="R454" s="1176"/>
      <c r="S454" s="1176"/>
      <c r="T454" s="1176"/>
      <c r="U454" s="1176"/>
      <c r="V454" s="1176"/>
      <c r="W454" s="1176"/>
      <c r="X454" s="1176"/>
      <c r="Y454" s="1176"/>
      <c r="Z454" s="1176"/>
    </row>
    <row r="455" spans="1:26" ht="15.75" customHeight="1">
      <c r="A455" s="1491"/>
      <c r="B455" s="1500"/>
      <c r="C455" s="1176"/>
      <c r="D455" s="1174"/>
      <c r="E455" s="1174"/>
      <c r="F455" s="1174"/>
      <c r="G455" s="1494"/>
      <c r="H455" s="1501"/>
      <c r="I455" s="1501"/>
      <c r="J455" s="1180"/>
      <c r="K455" s="1180"/>
      <c r="L455" s="1180"/>
      <c r="M455" s="1180"/>
      <c r="N455" s="1180"/>
      <c r="O455" s="1174"/>
      <c r="P455" s="1174"/>
      <c r="Q455" s="1176"/>
      <c r="R455" s="1176"/>
      <c r="S455" s="1176"/>
      <c r="T455" s="1176"/>
      <c r="U455" s="1176"/>
      <c r="V455" s="1176"/>
      <c r="W455" s="1176"/>
      <c r="X455" s="1176"/>
      <c r="Y455" s="1176"/>
      <c r="Z455" s="1176"/>
    </row>
    <row r="456" spans="1:26" ht="15.75" customHeight="1">
      <c r="A456" s="1491"/>
      <c r="B456" s="1500"/>
      <c r="C456" s="1176"/>
      <c r="D456" s="1174"/>
      <c r="E456" s="1174"/>
      <c r="F456" s="1174"/>
      <c r="G456" s="1494"/>
      <c r="H456" s="1501"/>
      <c r="I456" s="1501"/>
      <c r="J456" s="1180"/>
      <c r="K456" s="1180"/>
      <c r="L456" s="1180"/>
      <c r="M456" s="1180"/>
      <c r="N456" s="1180"/>
      <c r="O456" s="1174"/>
      <c r="P456" s="1174"/>
      <c r="Q456" s="1176"/>
      <c r="R456" s="1176"/>
      <c r="S456" s="1176"/>
      <c r="T456" s="1176"/>
      <c r="U456" s="1176"/>
      <c r="V456" s="1176"/>
      <c r="W456" s="1176"/>
      <c r="X456" s="1176"/>
      <c r="Y456" s="1176"/>
      <c r="Z456" s="1176"/>
    </row>
    <row r="457" spans="1:26" ht="15.75" customHeight="1">
      <c r="A457" s="1491"/>
      <c r="B457" s="1500"/>
      <c r="C457" s="1176"/>
      <c r="D457" s="1174"/>
      <c r="E457" s="1174"/>
      <c r="F457" s="1174"/>
      <c r="G457" s="1494"/>
      <c r="H457" s="1501"/>
      <c r="I457" s="1501"/>
      <c r="J457" s="1180"/>
      <c r="K457" s="1180"/>
      <c r="L457" s="1180"/>
      <c r="M457" s="1180"/>
      <c r="N457" s="1180"/>
      <c r="O457" s="1174"/>
      <c r="P457" s="1174"/>
      <c r="Q457" s="1176"/>
      <c r="R457" s="1176"/>
      <c r="S457" s="1176"/>
      <c r="T457" s="1176"/>
      <c r="U457" s="1176"/>
      <c r="V457" s="1176"/>
      <c r="W457" s="1176"/>
      <c r="X457" s="1176"/>
      <c r="Y457" s="1176"/>
      <c r="Z457" s="1176"/>
    </row>
    <row r="458" spans="1:26" ht="15.75" customHeight="1">
      <c r="A458" s="1491"/>
      <c r="B458" s="1500"/>
      <c r="C458" s="1176"/>
      <c r="D458" s="1174"/>
      <c r="E458" s="1174"/>
      <c r="F458" s="1174"/>
      <c r="G458" s="1494"/>
      <c r="H458" s="1501"/>
      <c r="I458" s="1501"/>
      <c r="J458" s="1180"/>
      <c r="K458" s="1180"/>
      <c r="L458" s="1180"/>
      <c r="M458" s="1180"/>
      <c r="N458" s="1180"/>
      <c r="O458" s="1174"/>
      <c r="P458" s="1174"/>
      <c r="Q458" s="1176"/>
      <c r="R458" s="1176"/>
      <c r="S458" s="1176"/>
      <c r="T458" s="1176"/>
      <c r="U458" s="1176"/>
      <c r="V458" s="1176"/>
      <c r="W458" s="1176"/>
      <c r="X458" s="1176"/>
      <c r="Y458" s="1176"/>
      <c r="Z458" s="1176"/>
    </row>
    <row r="459" spans="1:26" ht="15.75" customHeight="1">
      <c r="A459" s="1491"/>
      <c r="B459" s="1500"/>
      <c r="C459" s="1176"/>
      <c r="D459" s="1174"/>
      <c r="E459" s="1174"/>
      <c r="F459" s="1174"/>
      <c r="G459" s="1494"/>
      <c r="H459" s="1501"/>
      <c r="I459" s="1501"/>
      <c r="J459" s="1180"/>
      <c r="K459" s="1180"/>
      <c r="L459" s="1180"/>
      <c r="M459" s="1180"/>
      <c r="N459" s="1180"/>
      <c r="O459" s="1174"/>
      <c r="P459" s="1174"/>
      <c r="Q459" s="1176"/>
      <c r="R459" s="1176"/>
      <c r="S459" s="1176"/>
      <c r="T459" s="1176"/>
      <c r="U459" s="1176"/>
      <c r="V459" s="1176"/>
      <c r="W459" s="1176"/>
      <c r="X459" s="1176"/>
      <c r="Y459" s="1176"/>
      <c r="Z459" s="1176"/>
    </row>
    <row r="460" spans="1:26" ht="15.75" customHeight="1">
      <c r="A460" s="1491"/>
      <c r="B460" s="1500"/>
      <c r="C460" s="1176"/>
      <c r="D460" s="1174"/>
      <c r="E460" s="1174"/>
      <c r="F460" s="1174"/>
      <c r="G460" s="1494"/>
      <c r="H460" s="1501"/>
      <c r="I460" s="1501"/>
      <c r="J460" s="1180"/>
      <c r="K460" s="1180"/>
      <c r="L460" s="1180"/>
      <c r="M460" s="1180"/>
      <c r="N460" s="1180"/>
      <c r="O460" s="1174"/>
      <c r="P460" s="1174"/>
      <c r="Q460" s="1176"/>
      <c r="R460" s="1176"/>
      <c r="S460" s="1176"/>
      <c r="T460" s="1176"/>
      <c r="U460" s="1176"/>
      <c r="V460" s="1176"/>
      <c r="W460" s="1176"/>
      <c r="X460" s="1176"/>
      <c r="Y460" s="1176"/>
      <c r="Z460" s="1176"/>
    </row>
    <row r="461" spans="1:26" ht="15.75" customHeight="1">
      <c r="A461" s="1491"/>
      <c r="B461" s="1500"/>
      <c r="C461" s="1176"/>
      <c r="D461" s="1174"/>
      <c r="E461" s="1174"/>
      <c r="F461" s="1174"/>
      <c r="G461" s="1494"/>
      <c r="H461" s="1501"/>
      <c r="I461" s="1501"/>
      <c r="J461" s="1180"/>
      <c r="K461" s="1180"/>
      <c r="L461" s="1180"/>
      <c r="M461" s="1180"/>
      <c r="N461" s="1180"/>
      <c r="O461" s="1174"/>
      <c r="P461" s="1174"/>
      <c r="Q461" s="1176"/>
      <c r="R461" s="1176"/>
      <c r="S461" s="1176"/>
      <c r="T461" s="1176"/>
      <c r="U461" s="1176"/>
      <c r="V461" s="1176"/>
      <c r="W461" s="1176"/>
      <c r="X461" s="1176"/>
      <c r="Y461" s="1176"/>
      <c r="Z461" s="1176"/>
    </row>
    <row r="462" spans="1:26" ht="15.75" customHeight="1">
      <c r="A462" s="1491"/>
      <c r="B462" s="1500"/>
      <c r="C462" s="1176"/>
      <c r="D462" s="1174"/>
      <c r="E462" s="1174"/>
      <c r="F462" s="1174"/>
      <c r="G462" s="1494"/>
      <c r="H462" s="1501"/>
      <c r="I462" s="1501"/>
      <c r="J462" s="1180"/>
      <c r="K462" s="1180"/>
      <c r="L462" s="1180"/>
      <c r="M462" s="1180"/>
      <c r="N462" s="1180"/>
      <c r="O462" s="1174"/>
      <c r="P462" s="1174"/>
      <c r="Q462" s="1176"/>
      <c r="R462" s="1176"/>
      <c r="S462" s="1176"/>
      <c r="T462" s="1176"/>
      <c r="U462" s="1176"/>
      <c r="V462" s="1176"/>
      <c r="W462" s="1176"/>
      <c r="X462" s="1176"/>
      <c r="Y462" s="1176"/>
      <c r="Z462" s="1176"/>
    </row>
    <row r="463" spans="1:26" ht="15.75" customHeight="1">
      <c r="A463" s="1491"/>
      <c r="B463" s="1500"/>
      <c r="C463" s="1176"/>
      <c r="D463" s="1174"/>
      <c r="E463" s="1174"/>
      <c r="F463" s="1174"/>
      <c r="G463" s="1494"/>
      <c r="H463" s="1501"/>
      <c r="I463" s="1501"/>
      <c r="J463" s="1180"/>
      <c r="K463" s="1180"/>
      <c r="L463" s="1180"/>
      <c r="M463" s="1180"/>
      <c r="N463" s="1180"/>
      <c r="O463" s="1174"/>
      <c r="P463" s="1174"/>
      <c r="Q463" s="1176"/>
      <c r="R463" s="1176"/>
      <c r="S463" s="1176"/>
      <c r="T463" s="1176"/>
      <c r="U463" s="1176"/>
      <c r="V463" s="1176"/>
      <c r="W463" s="1176"/>
      <c r="X463" s="1176"/>
      <c r="Y463" s="1176"/>
      <c r="Z463" s="1176"/>
    </row>
    <row r="464" spans="1:26" ht="15.75" customHeight="1">
      <c r="A464" s="1491"/>
      <c r="B464" s="1500"/>
      <c r="C464" s="1176"/>
      <c r="D464" s="1174"/>
      <c r="E464" s="1174"/>
      <c r="F464" s="1174"/>
      <c r="G464" s="1494"/>
      <c r="H464" s="1501"/>
      <c r="I464" s="1501"/>
      <c r="J464" s="1180"/>
      <c r="K464" s="1180"/>
      <c r="L464" s="1180"/>
      <c r="M464" s="1180"/>
      <c r="N464" s="1180"/>
      <c r="O464" s="1174"/>
      <c r="P464" s="1174"/>
      <c r="Q464" s="1176"/>
      <c r="R464" s="1176"/>
      <c r="S464" s="1176"/>
      <c r="T464" s="1176"/>
      <c r="U464" s="1176"/>
      <c r="V464" s="1176"/>
      <c r="W464" s="1176"/>
      <c r="X464" s="1176"/>
      <c r="Y464" s="1176"/>
      <c r="Z464" s="1176"/>
    </row>
    <row r="465" spans="1:26" ht="15.75" customHeight="1">
      <c r="A465" s="1491"/>
      <c r="B465" s="1500"/>
      <c r="C465" s="1176"/>
      <c r="D465" s="1174"/>
      <c r="E465" s="1174"/>
      <c r="F465" s="1174"/>
      <c r="G465" s="1494"/>
      <c r="H465" s="1501"/>
      <c r="I465" s="1501"/>
      <c r="J465" s="1180"/>
      <c r="K465" s="1180"/>
      <c r="L465" s="1180"/>
      <c r="M465" s="1180"/>
      <c r="N465" s="1180"/>
      <c r="O465" s="1174"/>
      <c r="P465" s="1174"/>
      <c r="Q465" s="1176"/>
      <c r="R465" s="1176"/>
      <c r="S465" s="1176"/>
      <c r="T465" s="1176"/>
      <c r="U465" s="1176"/>
      <c r="V465" s="1176"/>
      <c r="W465" s="1176"/>
      <c r="X465" s="1176"/>
      <c r="Y465" s="1176"/>
      <c r="Z465" s="1176"/>
    </row>
    <row r="466" spans="1:26" ht="15.75" customHeight="1">
      <c r="A466" s="1491"/>
      <c r="B466" s="1500"/>
      <c r="C466" s="1176"/>
      <c r="D466" s="1174"/>
      <c r="E466" s="1174"/>
      <c r="F466" s="1174"/>
      <c r="G466" s="1494"/>
      <c r="H466" s="1501"/>
      <c r="I466" s="1501"/>
      <c r="J466" s="1180"/>
      <c r="K466" s="1180"/>
      <c r="L466" s="1180"/>
      <c r="M466" s="1180"/>
      <c r="N466" s="1180"/>
      <c r="O466" s="1174"/>
      <c r="P466" s="1174"/>
      <c r="Q466" s="1176"/>
      <c r="R466" s="1176"/>
      <c r="S466" s="1176"/>
      <c r="T466" s="1176"/>
      <c r="U466" s="1176"/>
      <c r="V466" s="1176"/>
      <c r="W466" s="1176"/>
      <c r="X466" s="1176"/>
      <c r="Y466" s="1176"/>
      <c r="Z466" s="1176"/>
    </row>
    <row r="467" spans="1:26" ht="15.75" customHeight="1">
      <c r="A467" s="1491"/>
      <c r="B467" s="1500"/>
      <c r="C467" s="1176"/>
      <c r="D467" s="1174"/>
      <c r="E467" s="1174"/>
      <c r="F467" s="1174"/>
      <c r="G467" s="1494"/>
      <c r="H467" s="1501"/>
      <c r="I467" s="1501"/>
      <c r="J467" s="1180"/>
      <c r="K467" s="1180"/>
      <c r="L467" s="1180"/>
      <c r="M467" s="1180"/>
      <c r="N467" s="1180"/>
      <c r="O467" s="1174"/>
      <c r="P467" s="1174"/>
      <c r="Q467" s="1176"/>
      <c r="R467" s="1176"/>
      <c r="S467" s="1176"/>
      <c r="T467" s="1176"/>
      <c r="U467" s="1176"/>
      <c r="V467" s="1176"/>
      <c r="W467" s="1176"/>
      <c r="X467" s="1176"/>
      <c r="Y467" s="1176"/>
      <c r="Z467" s="1176"/>
    </row>
    <row r="468" spans="1:26" ht="15.75" customHeight="1">
      <c r="A468" s="1491"/>
      <c r="B468" s="1500"/>
      <c r="C468" s="1176"/>
      <c r="D468" s="1174"/>
      <c r="E468" s="1174"/>
      <c r="F468" s="1174"/>
      <c r="G468" s="1494"/>
      <c r="H468" s="1501"/>
      <c r="I468" s="1501"/>
      <c r="J468" s="1180"/>
      <c r="K468" s="1180"/>
      <c r="L468" s="1180"/>
      <c r="M468" s="1180"/>
      <c r="N468" s="1180"/>
      <c r="O468" s="1174"/>
      <c r="P468" s="1174"/>
      <c r="Q468" s="1176"/>
      <c r="R468" s="1176"/>
      <c r="S468" s="1176"/>
      <c r="T468" s="1176"/>
      <c r="U468" s="1176"/>
      <c r="V468" s="1176"/>
      <c r="W468" s="1176"/>
      <c r="X468" s="1176"/>
      <c r="Y468" s="1176"/>
      <c r="Z468" s="1176"/>
    </row>
    <row r="469" spans="1:26" ht="15.75" customHeight="1">
      <c r="A469" s="1491"/>
      <c r="B469" s="1500"/>
      <c r="C469" s="1176"/>
      <c r="D469" s="1174"/>
      <c r="E469" s="1174"/>
      <c r="F469" s="1174"/>
      <c r="G469" s="1494"/>
      <c r="H469" s="1501"/>
      <c r="I469" s="1501"/>
      <c r="J469" s="1180"/>
      <c r="K469" s="1180"/>
      <c r="L469" s="1180"/>
      <c r="M469" s="1180"/>
      <c r="N469" s="1180"/>
      <c r="O469" s="1174"/>
      <c r="P469" s="1174"/>
      <c r="Q469" s="1176"/>
      <c r="R469" s="1176"/>
      <c r="S469" s="1176"/>
      <c r="T469" s="1176"/>
      <c r="U469" s="1176"/>
      <c r="V469" s="1176"/>
      <c r="W469" s="1176"/>
      <c r="X469" s="1176"/>
      <c r="Y469" s="1176"/>
      <c r="Z469" s="1176"/>
    </row>
    <row r="470" spans="1:26" ht="15.75" customHeight="1">
      <c r="A470" s="1491"/>
      <c r="B470" s="1500"/>
      <c r="C470" s="1176"/>
      <c r="D470" s="1174"/>
      <c r="E470" s="1174"/>
      <c r="F470" s="1174"/>
      <c r="G470" s="1494"/>
      <c r="H470" s="1501"/>
      <c r="I470" s="1501"/>
      <c r="J470" s="1180"/>
      <c r="K470" s="1180"/>
      <c r="L470" s="1180"/>
      <c r="M470" s="1180"/>
      <c r="N470" s="1180"/>
      <c r="O470" s="1174"/>
      <c r="P470" s="1174"/>
      <c r="Q470" s="1176"/>
      <c r="R470" s="1176"/>
      <c r="S470" s="1176"/>
      <c r="T470" s="1176"/>
      <c r="U470" s="1176"/>
      <c r="V470" s="1176"/>
      <c r="W470" s="1176"/>
      <c r="X470" s="1176"/>
      <c r="Y470" s="1176"/>
      <c r="Z470" s="1176"/>
    </row>
    <row r="471" spans="1:26" ht="15.75" customHeight="1">
      <c r="A471" s="1491"/>
      <c r="B471" s="1500"/>
      <c r="C471" s="1176"/>
      <c r="D471" s="1174"/>
      <c r="E471" s="1174"/>
      <c r="F471" s="1174"/>
      <c r="G471" s="1494"/>
      <c r="H471" s="1501"/>
      <c r="I471" s="1501"/>
      <c r="J471" s="1180"/>
      <c r="K471" s="1180"/>
      <c r="L471" s="1180"/>
      <c r="M471" s="1180"/>
      <c r="N471" s="1180"/>
      <c r="O471" s="1174"/>
      <c r="P471" s="1174"/>
      <c r="Q471" s="1176"/>
      <c r="R471" s="1176"/>
      <c r="S471" s="1176"/>
      <c r="T471" s="1176"/>
      <c r="U471" s="1176"/>
      <c r="V471" s="1176"/>
      <c r="W471" s="1176"/>
      <c r="X471" s="1176"/>
      <c r="Y471" s="1176"/>
      <c r="Z471" s="1176"/>
    </row>
    <row r="472" spans="1:26" ht="15.75" customHeight="1">
      <c r="A472" s="1491"/>
      <c r="B472" s="1500"/>
      <c r="C472" s="1176"/>
      <c r="D472" s="1174"/>
      <c r="E472" s="1174"/>
      <c r="F472" s="1174"/>
      <c r="G472" s="1494"/>
      <c r="H472" s="1501"/>
      <c r="I472" s="1501"/>
      <c r="J472" s="1180"/>
      <c r="K472" s="1180"/>
      <c r="L472" s="1180"/>
      <c r="M472" s="1180"/>
      <c r="N472" s="1180"/>
      <c r="O472" s="1174"/>
      <c r="P472" s="1174"/>
      <c r="Q472" s="1176"/>
      <c r="R472" s="1176"/>
      <c r="S472" s="1176"/>
      <c r="T472" s="1176"/>
      <c r="U472" s="1176"/>
      <c r="V472" s="1176"/>
      <c r="W472" s="1176"/>
      <c r="X472" s="1176"/>
      <c r="Y472" s="1176"/>
      <c r="Z472" s="1176"/>
    </row>
    <row r="473" spans="1:26" ht="15.75" customHeight="1">
      <c r="A473" s="1491"/>
      <c r="B473" s="1500"/>
      <c r="C473" s="1176"/>
      <c r="D473" s="1174"/>
      <c r="E473" s="1174"/>
      <c r="F473" s="1174"/>
      <c r="G473" s="1494"/>
      <c r="H473" s="1501"/>
      <c r="I473" s="1501"/>
      <c r="J473" s="1180"/>
      <c r="K473" s="1180"/>
      <c r="L473" s="1180"/>
      <c r="M473" s="1180"/>
      <c r="N473" s="1180"/>
      <c r="O473" s="1174"/>
      <c r="P473" s="1174"/>
      <c r="Q473" s="1176"/>
      <c r="R473" s="1176"/>
      <c r="S473" s="1176"/>
      <c r="T473" s="1176"/>
      <c r="U473" s="1176"/>
      <c r="V473" s="1176"/>
      <c r="W473" s="1176"/>
      <c r="X473" s="1176"/>
      <c r="Y473" s="1176"/>
      <c r="Z473" s="1176"/>
    </row>
    <row r="474" spans="1:26" ht="15.75" customHeight="1">
      <c r="A474" s="1491"/>
      <c r="B474" s="1500"/>
      <c r="C474" s="1176"/>
      <c r="D474" s="1174"/>
      <c r="E474" s="1174"/>
      <c r="F474" s="1174"/>
      <c r="G474" s="1494"/>
      <c r="H474" s="1501"/>
      <c r="I474" s="1501"/>
      <c r="J474" s="1180"/>
      <c r="K474" s="1180"/>
      <c r="L474" s="1180"/>
      <c r="M474" s="1180"/>
      <c r="N474" s="1180"/>
      <c r="O474" s="1174"/>
      <c r="P474" s="1174"/>
      <c r="Q474" s="1176"/>
      <c r="R474" s="1176"/>
      <c r="S474" s="1176"/>
      <c r="T474" s="1176"/>
      <c r="U474" s="1176"/>
      <c r="V474" s="1176"/>
      <c r="W474" s="1176"/>
      <c r="X474" s="1176"/>
      <c r="Y474" s="1176"/>
      <c r="Z474" s="1176"/>
    </row>
    <row r="475" spans="1:26" ht="15.75" customHeight="1">
      <c r="A475" s="1491"/>
      <c r="B475" s="1500"/>
      <c r="C475" s="1176"/>
      <c r="D475" s="1174"/>
      <c r="E475" s="1174"/>
      <c r="F475" s="1174"/>
      <c r="G475" s="1494"/>
      <c r="H475" s="1501"/>
      <c r="I475" s="1501"/>
      <c r="J475" s="1180"/>
      <c r="K475" s="1180"/>
      <c r="L475" s="1180"/>
      <c r="M475" s="1180"/>
      <c r="N475" s="1180"/>
      <c r="O475" s="1174"/>
      <c r="P475" s="1174"/>
      <c r="Q475" s="1176"/>
      <c r="R475" s="1176"/>
      <c r="S475" s="1176"/>
      <c r="T475" s="1176"/>
      <c r="U475" s="1176"/>
      <c r="V475" s="1176"/>
      <c r="W475" s="1176"/>
      <c r="X475" s="1176"/>
      <c r="Y475" s="1176"/>
      <c r="Z475" s="1176"/>
    </row>
    <row r="476" spans="1:26" ht="15.75" customHeight="1">
      <c r="A476" s="1491"/>
      <c r="B476" s="1500"/>
      <c r="C476" s="1176"/>
      <c r="D476" s="1174"/>
      <c r="E476" s="1174"/>
      <c r="F476" s="1174"/>
      <c r="G476" s="1494"/>
      <c r="H476" s="1501"/>
      <c r="I476" s="1501"/>
      <c r="J476" s="1180"/>
      <c r="K476" s="1180"/>
      <c r="L476" s="1180"/>
      <c r="M476" s="1180"/>
      <c r="N476" s="1180"/>
      <c r="O476" s="1174"/>
      <c r="P476" s="1174"/>
      <c r="Q476" s="1176"/>
      <c r="R476" s="1176"/>
      <c r="S476" s="1176"/>
      <c r="T476" s="1176"/>
      <c r="U476" s="1176"/>
      <c r="V476" s="1176"/>
      <c r="W476" s="1176"/>
      <c r="X476" s="1176"/>
      <c r="Y476" s="1176"/>
      <c r="Z476" s="1176"/>
    </row>
    <row r="477" spans="1:26" ht="15.75" customHeight="1">
      <c r="A477" s="1491"/>
      <c r="B477" s="1500"/>
      <c r="C477" s="1176"/>
      <c r="D477" s="1174"/>
      <c r="E477" s="1174"/>
      <c r="F477" s="1174"/>
      <c r="G477" s="1494"/>
      <c r="H477" s="1501"/>
      <c r="I477" s="1501"/>
      <c r="J477" s="1180"/>
      <c r="K477" s="1180"/>
      <c r="L477" s="1180"/>
      <c r="M477" s="1180"/>
      <c r="N477" s="1180"/>
      <c r="O477" s="1174"/>
      <c r="P477" s="1174"/>
      <c r="Q477" s="1176"/>
      <c r="R477" s="1176"/>
      <c r="S477" s="1176"/>
      <c r="T477" s="1176"/>
      <c r="U477" s="1176"/>
      <c r="V477" s="1176"/>
      <c r="W477" s="1176"/>
      <c r="X477" s="1176"/>
      <c r="Y477" s="1176"/>
      <c r="Z477" s="1176"/>
    </row>
    <row r="478" spans="1:26" ht="15.75" customHeight="1">
      <c r="A478" s="1491"/>
      <c r="B478" s="1500"/>
      <c r="C478" s="1176"/>
      <c r="D478" s="1174"/>
      <c r="E478" s="1174"/>
      <c r="F478" s="1174"/>
      <c r="G478" s="1494"/>
      <c r="H478" s="1501"/>
      <c r="I478" s="1501"/>
      <c r="J478" s="1180"/>
      <c r="K478" s="1180"/>
      <c r="L478" s="1180"/>
      <c r="M478" s="1180"/>
      <c r="N478" s="1180"/>
      <c r="O478" s="1174"/>
      <c r="P478" s="1174"/>
      <c r="Q478" s="1176"/>
      <c r="R478" s="1176"/>
      <c r="S478" s="1176"/>
      <c r="T478" s="1176"/>
      <c r="U478" s="1176"/>
      <c r="V478" s="1176"/>
      <c r="W478" s="1176"/>
      <c r="X478" s="1176"/>
      <c r="Y478" s="1176"/>
      <c r="Z478" s="1176"/>
    </row>
    <row r="479" spans="1:26" ht="15.75" customHeight="1">
      <c r="A479" s="1491"/>
      <c r="B479" s="1500"/>
      <c r="C479" s="1176"/>
      <c r="D479" s="1174"/>
      <c r="E479" s="1174"/>
      <c r="F479" s="1174"/>
      <c r="G479" s="1494"/>
      <c r="H479" s="1501"/>
      <c r="I479" s="1501"/>
      <c r="J479" s="1180"/>
      <c r="K479" s="1180"/>
      <c r="L479" s="1180"/>
      <c r="M479" s="1180"/>
      <c r="N479" s="1180"/>
      <c r="O479" s="1174"/>
      <c r="P479" s="1174"/>
      <c r="Q479" s="1176"/>
      <c r="R479" s="1176"/>
      <c r="S479" s="1176"/>
      <c r="T479" s="1176"/>
      <c r="U479" s="1176"/>
      <c r="V479" s="1176"/>
      <c r="W479" s="1176"/>
      <c r="X479" s="1176"/>
      <c r="Y479" s="1176"/>
      <c r="Z479" s="1176"/>
    </row>
    <row r="480" spans="1:26" ht="15.75" customHeight="1">
      <c r="A480" s="1491"/>
      <c r="B480" s="1500"/>
      <c r="C480" s="1176"/>
      <c r="D480" s="1174"/>
      <c r="E480" s="1174"/>
      <c r="F480" s="1174"/>
      <c r="G480" s="1494"/>
      <c r="H480" s="1501"/>
      <c r="I480" s="1501"/>
      <c r="J480" s="1180"/>
      <c r="K480" s="1180"/>
      <c r="L480" s="1180"/>
      <c r="M480" s="1180"/>
      <c r="N480" s="1180"/>
      <c r="O480" s="1174"/>
      <c r="P480" s="1174"/>
      <c r="Q480" s="1176"/>
      <c r="R480" s="1176"/>
      <c r="S480" s="1176"/>
      <c r="T480" s="1176"/>
      <c r="U480" s="1176"/>
      <c r="V480" s="1176"/>
      <c r="W480" s="1176"/>
      <c r="X480" s="1176"/>
      <c r="Y480" s="1176"/>
      <c r="Z480" s="1176"/>
    </row>
    <row r="481" spans="1:26" ht="15.75" customHeight="1">
      <c r="A481" s="1491"/>
      <c r="B481" s="1500"/>
      <c r="C481" s="1176"/>
      <c r="D481" s="1174"/>
      <c r="E481" s="1174"/>
      <c r="F481" s="1174"/>
      <c r="G481" s="1494"/>
      <c r="H481" s="1501"/>
      <c r="I481" s="1501"/>
      <c r="J481" s="1180"/>
      <c r="K481" s="1180"/>
      <c r="L481" s="1180"/>
      <c r="M481" s="1180"/>
      <c r="N481" s="1180"/>
      <c r="O481" s="1174"/>
      <c r="P481" s="1174"/>
      <c r="Q481" s="1176"/>
      <c r="R481" s="1176"/>
      <c r="S481" s="1176"/>
      <c r="T481" s="1176"/>
      <c r="U481" s="1176"/>
      <c r="V481" s="1176"/>
      <c r="W481" s="1176"/>
      <c r="X481" s="1176"/>
      <c r="Y481" s="1176"/>
      <c r="Z481" s="1176"/>
    </row>
    <row r="482" spans="1:26" ht="15.75" customHeight="1">
      <c r="A482" s="1491"/>
      <c r="B482" s="1500"/>
      <c r="C482" s="1176"/>
      <c r="D482" s="1174"/>
      <c r="E482" s="1174"/>
      <c r="F482" s="1174"/>
      <c r="G482" s="1494"/>
      <c r="H482" s="1501"/>
      <c r="I482" s="1501"/>
      <c r="J482" s="1180"/>
      <c r="K482" s="1180"/>
      <c r="L482" s="1180"/>
      <c r="M482" s="1180"/>
      <c r="N482" s="1180"/>
      <c r="O482" s="1174"/>
      <c r="P482" s="1174"/>
      <c r="Q482" s="1176"/>
      <c r="R482" s="1176"/>
      <c r="S482" s="1176"/>
      <c r="T482" s="1176"/>
      <c r="U482" s="1176"/>
      <c r="V482" s="1176"/>
      <c r="W482" s="1176"/>
      <c r="X482" s="1176"/>
      <c r="Y482" s="1176"/>
      <c r="Z482" s="1176"/>
    </row>
    <row r="483" spans="1:26" ht="15.75" customHeight="1">
      <c r="A483" s="1491"/>
      <c r="B483" s="1500"/>
      <c r="C483" s="1176"/>
      <c r="D483" s="1174"/>
      <c r="E483" s="1174"/>
      <c r="F483" s="1174"/>
      <c r="G483" s="1494"/>
      <c r="H483" s="1501"/>
      <c r="I483" s="1501"/>
      <c r="J483" s="1180"/>
      <c r="K483" s="1180"/>
      <c r="L483" s="1180"/>
      <c r="M483" s="1180"/>
      <c r="N483" s="1180"/>
      <c r="O483" s="1174"/>
      <c r="P483" s="1174"/>
      <c r="Q483" s="1176"/>
      <c r="R483" s="1176"/>
      <c r="S483" s="1176"/>
      <c r="T483" s="1176"/>
      <c r="U483" s="1176"/>
      <c r="V483" s="1176"/>
      <c r="W483" s="1176"/>
      <c r="X483" s="1176"/>
      <c r="Y483" s="1176"/>
      <c r="Z483" s="1176"/>
    </row>
    <row r="484" spans="1:26" ht="15.75" customHeight="1">
      <c r="A484" s="1491"/>
      <c r="B484" s="1500"/>
      <c r="C484" s="1176"/>
      <c r="D484" s="1174"/>
      <c r="E484" s="1174"/>
      <c r="F484" s="1174"/>
      <c r="G484" s="1494"/>
      <c r="H484" s="1501"/>
      <c r="I484" s="1501"/>
      <c r="J484" s="1180"/>
      <c r="K484" s="1180"/>
      <c r="L484" s="1180"/>
      <c r="M484" s="1180"/>
      <c r="N484" s="1180"/>
      <c r="O484" s="1174"/>
      <c r="P484" s="1174"/>
      <c r="Q484" s="1176"/>
      <c r="R484" s="1176"/>
      <c r="S484" s="1176"/>
      <c r="T484" s="1176"/>
      <c r="U484" s="1176"/>
      <c r="V484" s="1176"/>
      <c r="W484" s="1176"/>
      <c r="X484" s="1176"/>
      <c r="Y484" s="1176"/>
      <c r="Z484" s="1176"/>
    </row>
    <row r="485" spans="1:26" ht="15.75" customHeight="1">
      <c r="A485" s="1491"/>
      <c r="B485" s="1500"/>
      <c r="C485" s="1176"/>
      <c r="D485" s="1174"/>
      <c r="E485" s="1174"/>
      <c r="F485" s="1174"/>
      <c r="G485" s="1494"/>
      <c r="H485" s="1501"/>
      <c r="I485" s="1501"/>
      <c r="J485" s="1180"/>
      <c r="K485" s="1180"/>
      <c r="L485" s="1180"/>
      <c r="M485" s="1180"/>
      <c r="N485" s="1180"/>
      <c r="O485" s="1174"/>
      <c r="P485" s="1174"/>
      <c r="Q485" s="1176"/>
      <c r="R485" s="1176"/>
      <c r="S485" s="1176"/>
      <c r="T485" s="1176"/>
      <c r="U485" s="1176"/>
      <c r="V485" s="1176"/>
      <c r="W485" s="1176"/>
      <c r="X485" s="1176"/>
      <c r="Y485" s="1176"/>
      <c r="Z485" s="1176"/>
    </row>
    <row r="486" spans="1:26" ht="15.75" customHeight="1">
      <c r="A486" s="1491"/>
      <c r="B486" s="1500"/>
      <c r="C486" s="1176"/>
      <c r="D486" s="1174"/>
      <c r="E486" s="1174"/>
      <c r="F486" s="1174"/>
      <c r="G486" s="1494"/>
      <c r="H486" s="1501"/>
      <c r="I486" s="1501"/>
      <c r="J486" s="1180"/>
      <c r="K486" s="1180"/>
      <c r="L486" s="1180"/>
      <c r="M486" s="1180"/>
      <c r="N486" s="1180"/>
      <c r="O486" s="1174"/>
      <c r="P486" s="1174"/>
      <c r="Q486" s="1176"/>
      <c r="R486" s="1176"/>
      <c r="S486" s="1176"/>
      <c r="T486" s="1176"/>
      <c r="U486" s="1176"/>
      <c r="V486" s="1176"/>
      <c r="W486" s="1176"/>
      <c r="X486" s="1176"/>
      <c r="Y486" s="1176"/>
      <c r="Z486" s="1176"/>
    </row>
    <row r="487" spans="1:26" ht="15.75" customHeight="1">
      <c r="A487" s="1491"/>
      <c r="B487" s="1500"/>
      <c r="C487" s="1176"/>
      <c r="D487" s="1174"/>
      <c r="E487" s="1174"/>
      <c r="F487" s="1174"/>
      <c r="G487" s="1494"/>
      <c r="H487" s="1501"/>
      <c r="I487" s="1501"/>
      <c r="J487" s="1180"/>
      <c r="K487" s="1180"/>
      <c r="L487" s="1180"/>
      <c r="M487" s="1180"/>
      <c r="N487" s="1180"/>
      <c r="O487" s="1174"/>
      <c r="P487" s="1174"/>
      <c r="Q487" s="1176"/>
      <c r="R487" s="1176"/>
      <c r="S487" s="1176"/>
      <c r="T487" s="1176"/>
      <c r="U487" s="1176"/>
      <c r="V487" s="1176"/>
      <c r="W487" s="1176"/>
      <c r="X487" s="1176"/>
      <c r="Y487" s="1176"/>
      <c r="Z487" s="1176"/>
    </row>
    <row r="488" spans="1:26" ht="15.75" customHeight="1">
      <c r="A488" s="1491"/>
      <c r="B488" s="1500"/>
      <c r="C488" s="1176"/>
      <c r="D488" s="1174"/>
      <c r="E488" s="1174"/>
      <c r="F488" s="1174"/>
      <c r="G488" s="1494"/>
      <c r="H488" s="1501"/>
      <c r="I488" s="1501"/>
      <c r="J488" s="1180"/>
      <c r="K488" s="1180"/>
      <c r="L488" s="1180"/>
      <c r="M488" s="1180"/>
      <c r="N488" s="1180"/>
      <c r="O488" s="1174"/>
      <c r="P488" s="1174"/>
      <c r="Q488" s="1176"/>
      <c r="R488" s="1176"/>
      <c r="S488" s="1176"/>
      <c r="T488" s="1176"/>
      <c r="U488" s="1176"/>
      <c r="V488" s="1176"/>
      <c r="W488" s="1176"/>
      <c r="X488" s="1176"/>
      <c r="Y488" s="1176"/>
      <c r="Z488" s="1176"/>
    </row>
    <row r="489" spans="1:26" ht="15.75" customHeight="1">
      <c r="A489" s="1491"/>
      <c r="B489" s="1500"/>
      <c r="C489" s="1176"/>
      <c r="D489" s="1174"/>
      <c r="E489" s="1174"/>
      <c r="F489" s="1174"/>
      <c r="G489" s="1494"/>
      <c r="H489" s="1501"/>
      <c r="I489" s="1501"/>
      <c r="J489" s="1180"/>
      <c r="K489" s="1180"/>
      <c r="L489" s="1180"/>
      <c r="M489" s="1180"/>
      <c r="N489" s="1180"/>
      <c r="O489" s="1174"/>
      <c r="P489" s="1174"/>
      <c r="Q489" s="1176"/>
      <c r="R489" s="1176"/>
      <c r="S489" s="1176"/>
      <c r="T489" s="1176"/>
      <c r="U489" s="1176"/>
      <c r="V489" s="1176"/>
      <c r="W489" s="1176"/>
      <c r="X489" s="1176"/>
      <c r="Y489" s="1176"/>
      <c r="Z489" s="1176"/>
    </row>
    <row r="490" spans="1:26" ht="15.75" customHeight="1">
      <c r="A490" s="1491"/>
      <c r="B490" s="1500"/>
      <c r="C490" s="1176"/>
      <c r="D490" s="1174"/>
      <c r="E490" s="1174"/>
      <c r="F490" s="1174"/>
      <c r="G490" s="1494"/>
      <c r="H490" s="1501"/>
      <c r="I490" s="1501"/>
      <c r="J490" s="1180"/>
      <c r="K490" s="1180"/>
      <c r="L490" s="1180"/>
      <c r="M490" s="1180"/>
      <c r="N490" s="1180"/>
      <c r="O490" s="1174"/>
      <c r="P490" s="1174"/>
      <c r="Q490" s="1176"/>
      <c r="R490" s="1176"/>
      <c r="S490" s="1176"/>
      <c r="T490" s="1176"/>
      <c r="U490" s="1176"/>
      <c r="V490" s="1176"/>
      <c r="W490" s="1176"/>
      <c r="X490" s="1176"/>
      <c r="Y490" s="1176"/>
      <c r="Z490" s="1176"/>
    </row>
    <row r="491" spans="1:26" ht="15.75" customHeight="1">
      <c r="A491" s="1491"/>
      <c r="B491" s="1500"/>
      <c r="C491" s="1176"/>
      <c r="D491" s="1174"/>
      <c r="E491" s="1174"/>
      <c r="F491" s="1174"/>
      <c r="G491" s="1494"/>
      <c r="H491" s="1501"/>
      <c r="I491" s="1501"/>
      <c r="J491" s="1180"/>
      <c r="K491" s="1180"/>
      <c r="L491" s="1180"/>
      <c r="M491" s="1180"/>
      <c r="N491" s="1180"/>
      <c r="O491" s="1174"/>
      <c r="P491" s="1174"/>
      <c r="Q491" s="1176"/>
      <c r="R491" s="1176"/>
      <c r="S491" s="1176"/>
      <c r="T491" s="1176"/>
      <c r="U491" s="1176"/>
      <c r="V491" s="1176"/>
      <c r="W491" s="1176"/>
      <c r="X491" s="1176"/>
      <c r="Y491" s="1176"/>
      <c r="Z491" s="1176"/>
    </row>
    <row r="492" spans="1:26" ht="15.75" customHeight="1">
      <c r="A492" s="1491"/>
      <c r="B492" s="1500"/>
      <c r="C492" s="1176"/>
      <c r="D492" s="1174"/>
      <c r="E492" s="1174"/>
      <c r="F492" s="1174"/>
      <c r="G492" s="1494"/>
      <c r="H492" s="1501"/>
      <c r="I492" s="1501"/>
      <c r="J492" s="1180"/>
      <c r="K492" s="1180"/>
      <c r="L492" s="1180"/>
      <c r="M492" s="1180"/>
      <c r="N492" s="1180"/>
      <c r="O492" s="1174"/>
      <c r="P492" s="1174"/>
      <c r="Q492" s="1176"/>
      <c r="R492" s="1176"/>
      <c r="S492" s="1176"/>
      <c r="T492" s="1176"/>
      <c r="U492" s="1176"/>
      <c r="V492" s="1176"/>
      <c r="W492" s="1176"/>
      <c r="X492" s="1176"/>
      <c r="Y492" s="1176"/>
      <c r="Z492" s="1176"/>
    </row>
    <row r="493" spans="1:26" ht="15.75" customHeight="1">
      <c r="A493" s="1491"/>
      <c r="B493" s="1500"/>
      <c r="C493" s="1176"/>
      <c r="D493" s="1174"/>
      <c r="E493" s="1174"/>
      <c r="F493" s="1174"/>
      <c r="G493" s="1494"/>
      <c r="H493" s="1501"/>
      <c r="I493" s="1501"/>
      <c r="J493" s="1180"/>
      <c r="K493" s="1180"/>
      <c r="L493" s="1180"/>
      <c r="M493" s="1180"/>
      <c r="N493" s="1180"/>
      <c r="O493" s="1174"/>
      <c r="P493" s="1174"/>
      <c r="Q493" s="1176"/>
      <c r="R493" s="1176"/>
      <c r="S493" s="1176"/>
      <c r="T493" s="1176"/>
      <c r="U493" s="1176"/>
      <c r="V493" s="1176"/>
      <c r="W493" s="1176"/>
      <c r="X493" s="1176"/>
      <c r="Y493" s="1176"/>
      <c r="Z493" s="1176"/>
    </row>
    <row r="494" spans="1:26" ht="15.75" customHeight="1">
      <c r="A494" s="1491"/>
      <c r="B494" s="1500"/>
      <c r="C494" s="1176"/>
      <c r="D494" s="1174"/>
      <c r="E494" s="1174"/>
      <c r="F494" s="1174"/>
      <c r="G494" s="1494"/>
      <c r="H494" s="1501"/>
      <c r="I494" s="1501"/>
      <c r="J494" s="1180"/>
      <c r="K494" s="1180"/>
      <c r="L494" s="1180"/>
      <c r="M494" s="1180"/>
      <c r="N494" s="1180"/>
      <c r="O494" s="1174"/>
      <c r="P494" s="1174"/>
      <c r="Q494" s="1176"/>
      <c r="R494" s="1176"/>
      <c r="S494" s="1176"/>
      <c r="T494" s="1176"/>
      <c r="U494" s="1176"/>
      <c r="V494" s="1176"/>
      <c r="W494" s="1176"/>
      <c r="X494" s="1176"/>
      <c r="Y494" s="1176"/>
      <c r="Z494" s="1176"/>
    </row>
    <row r="495" spans="1:26" ht="15.75" customHeight="1">
      <c r="A495" s="1491"/>
      <c r="B495" s="1500"/>
      <c r="C495" s="1176"/>
      <c r="D495" s="1174"/>
      <c r="E495" s="1174"/>
      <c r="F495" s="1174"/>
      <c r="G495" s="1494"/>
      <c r="H495" s="1501"/>
      <c r="I495" s="1501"/>
      <c r="J495" s="1180"/>
      <c r="K495" s="1180"/>
      <c r="L495" s="1180"/>
      <c r="M495" s="1180"/>
      <c r="N495" s="1180"/>
      <c r="O495" s="1174"/>
      <c r="P495" s="1174"/>
      <c r="Q495" s="1176"/>
      <c r="R495" s="1176"/>
      <c r="S495" s="1176"/>
      <c r="T495" s="1176"/>
      <c r="U495" s="1176"/>
      <c r="V495" s="1176"/>
      <c r="W495" s="1176"/>
      <c r="X495" s="1176"/>
      <c r="Y495" s="1176"/>
      <c r="Z495" s="1176"/>
    </row>
    <row r="496" spans="1:26" ht="15.75" customHeight="1">
      <c r="A496" s="1491"/>
      <c r="B496" s="1500"/>
      <c r="C496" s="1176"/>
      <c r="D496" s="1174"/>
      <c r="E496" s="1174"/>
      <c r="F496" s="1174"/>
      <c r="G496" s="1494"/>
      <c r="H496" s="1501"/>
      <c r="I496" s="1501"/>
      <c r="J496" s="1180"/>
      <c r="K496" s="1180"/>
      <c r="L496" s="1180"/>
      <c r="M496" s="1180"/>
      <c r="N496" s="1180"/>
      <c r="O496" s="1174"/>
      <c r="P496" s="1174"/>
      <c r="Q496" s="1176"/>
      <c r="R496" s="1176"/>
      <c r="S496" s="1176"/>
      <c r="T496" s="1176"/>
      <c r="U496" s="1176"/>
      <c r="V496" s="1176"/>
      <c r="W496" s="1176"/>
      <c r="X496" s="1176"/>
      <c r="Y496" s="1176"/>
      <c r="Z496" s="1176"/>
    </row>
    <row r="497" spans="1:26" ht="15.75" customHeight="1">
      <c r="A497" s="1491"/>
      <c r="B497" s="1500"/>
      <c r="C497" s="1176"/>
      <c r="D497" s="1174"/>
      <c r="E497" s="1174"/>
      <c r="F497" s="1174"/>
      <c r="G497" s="1494"/>
      <c r="H497" s="1501"/>
      <c r="I497" s="1501"/>
      <c r="J497" s="1180"/>
      <c r="K497" s="1180"/>
      <c r="L497" s="1180"/>
      <c r="M497" s="1180"/>
      <c r="N497" s="1180"/>
      <c r="O497" s="1174"/>
      <c r="P497" s="1174"/>
      <c r="Q497" s="1176"/>
      <c r="R497" s="1176"/>
      <c r="S497" s="1176"/>
      <c r="T497" s="1176"/>
      <c r="U497" s="1176"/>
      <c r="V497" s="1176"/>
      <c r="W497" s="1176"/>
      <c r="X497" s="1176"/>
      <c r="Y497" s="1176"/>
      <c r="Z497" s="1176"/>
    </row>
    <row r="498" spans="1:26" ht="15.75" customHeight="1">
      <c r="A498" s="1491"/>
      <c r="B498" s="1500"/>
      <c r="C498" s="1176"/>
      <c r="D498" s="1174"/>
      <c r="E498" s="1174"/>
      <c r="F498" s="1174"/>
      <c r="G498" s="1494"/>
      <c r="H498" s="1501"/>
      <c r="I498" s="1501"/>
      <c r="J498" s="1180"/>
      <c r="K498" s="1180"/>
      <c r="L498" s="1180"/>
      <c r="M498" s="1180"/>
      <c r="N498" s="1180"/>
      <c r="O498" s="1174"/>
      <c r="P498" s="1174"/>
      <c r="Q498" s="1176"/>
      <c r="R498" s="1176"/>
      <c r="S498" s="1176"/>
      <c r="T498" s="1176"/>
      <c r="U498" s="1176"/>
      <c r="V498" s="1176"/>
      <c r="W498" s="1176"/>
      <c r="X498" s="1176"/>
      <c r="Y498" s="1176"/>
      <c r="Z498" s="1176"/>
    </row>
    <row r="499" spans="1:26" ht="15.75" customHeight="1">
      <c r="A499" s="1491"/>
      <c r="B499" s="1500"/>
      <c r="C499" s="1176"/>
      <c r="D499" s="1174"/>
      <c r="E499" s="1174"/>
      <c r="F499" s="1174"/>
      <c r="G499" s="1494"/>
      <c r="H499" s="1501"/>
      <c r="I499" s="1501"/>
      <c r="J499" s="1180"/>
      <c r="K499" s="1180"/>
      <c r="L499" s="1180"/>
      <c r="M499" s="1180"/>
      <c r="N499" s="1180"/>
      <c r="O499" s="1174"/>
      <c r="P499" s="1174"/>
      <c r="Q499" s="1176"/>
      <c r="R499" s="1176"/>
      <c r="S499" s="1176"/>
      <c r="T499" s="1176"/>
      <c r="U499" s="1176"/>
      <c r="V499" s="1176"/>
      <c r="W499" s="1176"/>
      <c r="X499" s="1176"/>
      <c r="Y499" s="1176"/>
      <c r="Z499" s="1176"/>
    </row>
    <row r="500" spans="1:26" ht="15.75" customHeight="1">
      <c r="A500" s="1491"/>
      <c r="B500" s="1500"/>
      <c r="C500" s="1176"/>
      <c r="D500" s="1174"/>
      <c r="E500" s="1174"/>
      <c r="F500" s="1174"/>
      <c r="G500" s="1494"/>
      <c r="H500" s="1501"/>
      <c r="I500" s="1501"/>
      <c r="J500" s="1180"/>
      <c r="K500" s="1180"/>
      <c r="L500" s="1180"/>
      <c r="M500" s="1180"/>
      <c r="N500" s="1180"/>
      <c r="O500" s="1174"/>
      <c r="P500" s="1174"/>
      <c r="Q500" s="1176"/>
      <c r="R500" s="1176"/>
      <c r="S500" s="1176"/>
      <c r="T500" s="1176"/>
      <c r="U500" s="1176"/>
      <c r="V500" s="1176"/>
      <c r="W500" s="1176"/>
      <c r="X500" s="1176"/>
      <c r="Y500" s="1176"/>
      <c r="Z500" s="1176"/>
    </row>
    <row r="501" spans="1:26" ht="15.75" customHeight="1">
      <c r="A501" s="1491"/>
      <c r="B501" s="1500"/>
      <c r="C501" s="1176"/>
      <c r="D501" s="1174"/>
      <c r="E501" s="1174"/>
      <c r="F501" s="1174"/>
      <c r="G501" s="1494"/>
      <c r="H501" s="1501"/>
      <c r="I501" s="1501"/>
      <c r="J501" s="1180"/>
      <c r="K501" s="1180"/>
      <c r="L501" s="1180"/>
      <c r="M501" s="1180"/>
      <c r="N501" s="1180"/>
      <c r="O501" s="1174"/>
      <c r="P501" s="1174"/>
      <c r="Q501" s="1176"/>
      <c r="R501" s="1176"/>
      <c r="S501" s="1176"/>
      <c r="T501" s="1176"/>
      <c r="U501" s="1176"/>
      <c r="V501" s="1176"/>
      <c r="W501" s="1176"/>
      <c r="X501" s="1176"/>
      <c r="Y501" s="1176"/>
      <c r="Z501" s="1176"/>
    </row>
    <row r="502" spans="1:26" ht="15.75" customHeight="1">
      <c r="A502" s="1491"/>
      <c r="B502" s="1500"/>
      <c r="C502" s="1176"/>
      <c r="D502" s="1174"/>
      <c r="E502" s="1174"/>
      <c r="F502" s="1174"/>
      <c r="G502" s="1494"/>
      <c r="H502" s="1501"/>
      <c r="I502" s="1501"/>
      <c r="J502" s="1180"/>
      <c r="K502" s="1180"/>
      <c r="L502" s="1180"/>
      <c r="M502" s="1180"/>
      <c r="N502" s="1180"/>
      <c r="O502" s="1174"/>
      <c r="P502" s="1174"/>
      <c r="Q502" s="1176"/>
      <c r="R502" s="1176"/>
      <c r="S502" s="1176"/>
      <c r="T502" s="1176"/>
      <c r="U502" s="1176"/>
      <c r="V502" s="1176"/>
      <c r="W502" s="1176"/>
      <c r="X502" s="1176"/>
      <c r="Y502" s="1176"/>
      <c r="Z502" s="1176"/>
    </row>
    <row r="503" spans="1:26" ht="15.75" customHeight="1">
      <c r="A503" s="1491"/>
      <c r="B503" s="1500"/>
      <c r="C503" s="1176"/>
      <c r="D503" s="1174"/>
      <c r="E503" s="1174"/>
      <c r="F503" s="1174"/>
      <c r="G503" s="1494"/>
      <c r="H503" s="1501"/>
      <c r="I503" s="1501"/>
      <c r="J503" s="1180"/>
      <c r="K503" s="1180"/>
      <c r="L503" s="1180"/>
      <c r="M503" s="1180"/>
      <c r="N503" s="1180"/>
      <c r="O503" s="1174"/>
      <c r="P503" s="1174"/>
      <c r="Q503" s="1176"/>
      <c r="R503" s="1176"/>
      <c r="S503" s="1176"/>
      <c r="T503" s="1176"/>
      <c r="U503" s="1176"/>
      <c r="V503" s="1176"/>
      <c r="W503" s="1176"/>
      <c r="X503" s="1176"/>
      <c r="Y503" s="1176"/>
      <c r="Z503" s="1176"/>
    </row>
    <row r="504" spans="1:26" ht="15.75" customHeight="1">
      <c r="A504" s="1491"/>
      <c r="B504" s="1500"/>
      <c r="C504" s="1176"/>
      <c r="D504" s="1174"/>
      <c r="E504" s="1174"/>
      <c r="F504" s="1174"/>
      <c r="G504" s="1494"/>
      <c r="H504" s="1501"/>
      <c r="I504" s="1501"/>
      <c r="J504" s="1180"/>
      <c r="K504" s="1180"/>
      <c r="L504" s="1180"/>
      <c r="M504" s="1180"/>
      <c r="N504" s="1180"/>
      <c r="O504" s="1174"/>
      <c r="P504" s="1174"/>
      <c r="Q504" s="1176"/>
      <c r="R504" s="1176"/>
      <c r="S504" s="1176"/>
      <c r="T504" s="1176"/>
      <c r="U504" s="1176"/>
      <c r="V504" s="1176"/>
      <c r="W504" s="1176"/>
      <c r="X504" s="1176"/>
      <c r="Y504" s="1176"/>
      <c r="Z504" s="1176"/>
    </row>
    <row r="505" spans="1:26" ht="15.75" customHeight="1">
      <c r="A505" s="1491"/>
      <c r="B505" s="1500"/>
      <c r="C505" s="1176"/>
      <c r="D505" s="1174"/>
      <c r="E505" s="1174"/>
      <c r="F505" s="1174"/>
      <c r="G505" s="1494"/>
      <c r="H505" s="1501"/>
      <c r="I505" s="1501"/>
      <c r="J505" s="1180"/>
      <c r="K505" s="1180"/>
      <c r="L505" s="1180"/>
      <c r="M505" s="1180"/>
      <c r="N505" s="1180"/>
      <c r="O505" s="1174"/>
      <c r="P505" s="1174"/>
      <c r="Q505" s="1176"/>
      <c r="R505" s="1176"/>
      <c r="S505" s="1176"/>
      <c r="T505" s="1176"/>
      <c r="U505" s="1176"/>
      <c r="V505" s="1176"/>
      <c r="W505" s="1176"/>
      <c r="X505" s="1176"/>
      <c r="Y505" s="1176"/>
      <c r="Z505" s="1176"/>
    </row>
    <row r="506" spans="1:26" ht="15.75" customHeight="1">
      <c r="A506" s="1491"/>
      <c r="B506" s="1500"/>
      <c r="C506" s="1176"/>
      <c r="D506" s="1174"/>
      <c r="E506" s="1174"/>
      <c r="F506" s="1174"/>
      <c r="G506" s="1494"/>
      <c r="H506" s="1501"/>
      <c r="I506" s="1501"/>
      <c r="J506" s="1180"/>
      <c r="K506" s="1180"/>
      <c r="L506" s="1180"/>
      <c r="M506" s="1180"/>
      <c r="N506" s="1180"/>
      <c r="O506" s="1174"/>
      <c r="P506" s="1174"/>
      <c r="Q506" s="1176"/>
      <c r="R506" s="1176"/>
      <c r="S506" s="1176"/>
      <c r="T506" s="1176"/>
      <c r="U506" s="1176"/>
      <c r="V506" s="1176"/>
      <c r="W506" s="1176"/>
      <c r="X506" s="1176"/>
      <c r="Y506" s="1176"/>
      <c r="Z506" s="1176"/>
    </row>
    <row r="507" spans="1:26" ht="15.75" customHeight="1">
      <c r="A507" s="1491"/>
      <c r="B507" s="1500"/>
      <c r="C507" s="1176"/>
      <c r="D507" s="1174"/>
      <c r="E507" s="1174"/>
      <c r="F507" s="1174"/>
      <c r="G507" s="1494"/>
      <c r="H507" s="1501"/>
      <c r="I507" s="1501"/>
      <c r="J507" s="1180"/>
      <c r="K507" s="1180"/>
      <c r="L507" s="1180"/>
      <c r="M507" s="1180"/>
      <c r="N507" s="1180"/>
      <c r="O507" s="1174"/>
      <c r="P507" s="1174"/>
      <c r="Q507" s="1176"/>
      <c r="R507" s="1176"/>
      <c r="S507" s="1176"/>
      <c r="T507" s="1176"/>
      <c r="U507" s="1176"/>
      <c r="V507" s="1176"/>
      <c r="W507" s="1176"/>
      <c r="X507" s="1176"/>
      <c r="Y507" s="1176"/>
      <c r="Z507" s="1176"/>
    </row>
    <row r="508" spans="1:26" ht="15.75" customHeight="1">
      <c r="A508" s="1491"/>
      <c r="B508" s="1500"/>
      <c r="C508" s="1176"/>
      <c r="D508" s="1174"/>
      <c r="E508" s="1174"/>
      <c r="F508" s="1174"/>
      <c r="G508" s="1494"/>
      <c r="H508" s="1501"/>
      <c r="I508" s="1501"/>
      <c r="J508" s="1180"/>
      <c r="K508" s="1180"/>
      <c r="L508" s="1180"/>
      <c r="M508" s="1180"/>
      <c r="N508" s="1180"/>
      <c r="O508" s="1174"/>
      <c r="P508" s="1174"/>
      <c r="Q508" s="1176"/>
      <c r="R508" s="1176"/>
      <c r="S508" s="1176"/>
      <c r="T508" s="1176"/>
      <c r="U508" s="1176"/>
      <c r="V508" s="1176"/>
      <c r="W508" s="1176"/>
      <c r="X508" s="1176"/>
      <c r="Y508" s="1176"/>
      <c r="Z508" s="1176"/>
    </row>
    <row r="509" spans="1:26" ht="15.75" customHeight="1">
      <c r="A509" s="1491"/>
      <c r="B509" s="1500"/>
      <c r="C509" s="1176"/>
      <c r="D509" s="1174"/>
      <c r="E509" s="1174"/>
      <c r="F509" s="1174"/>
      <c r="G509" s="1494"/>
      <c r="H509" s="1501"/>
      <c r="I509" s="1501"/>
      <c r="J509" s="1180"/>
      <c r="K509" s="1180"/>
      <c r="L509" s="1180"/>
      <c r="M509" s="1180"/>
      <c r="N509" s="1180"/>
      <c r="O509" s="1174"/>
      <c r="P509" s="1174"/>
      <c r="Q509" s="1176"/>
      <c r="R509" s="1176"/>
      <c r="S509" s="1176"/>
      <c r="T509" s="1176"/>
      <c r="U509" s="1176"/>
      <c r="V509" s="1176"/>
      <c r="W509" s="1176"/>
      <c r="X509" s="1176"/>
      <c r="Y509" s="1176"/>
      <c r="Z509" s="1176"/>
    </row>
    <row r="510" spans="1:26" ht="15.75" customHeight="1">
      <c r="A510" s="1491"/>
      <c r="B510" s="1500"/>
      <c r="C510" s="1176"/>
      <c r="D510" s="1174"/>
      <c r="E510" s="1174"/>
      <c r="F510" s="1174"/>
      <c r="G510" s="1494"/>
      <c r="H510" s="1501"/>
      <c r="I510" s="1501"/>
      <c r="J510" s="1180"/>
      <c r="K510" s="1180"/>
      <c r="L510" s="1180"/>
      <c r="M510" s="1180"/>
      <c r="N510" s="1180"/>
      <c r="O510" s="1174"/>
      <c r="P510" s="1174"/>
      <c r="Q510" s="1176"/>
      <c r="R510" s="1176"/>
      <c r="S510" s="1176"/>
      <c r="T510" s="1176"/>
      <c r="U510" s="1176"/>
      <c r="V510" s="1176"/>
      <c r="W510" s="1176"/>
      <c r="X510" s="1176"/>
      <c r="Y510" s="1176"/>
      <c r="Z510" s="1176"/>
    </row>
    <row r="511" spans="1:26" ht="15.75" customHeight="1">
      <c r="A511" s="1491"/>
      <c r="B511" s="1500"/>
      <c r="C511" s="1176"/>
      <c r="D511" s="1174"/>
      <c r="E511" s="1174"/>
      <c r="F511" s="1174"/>
      <c r="G511" s="1494"/>
      <c r="H511" s="1501"/>
      <c r="I511" s="1501"/>
      <c r="J511" s="1180"/>
      <c r="K511" s="1180"/>
      <c r="L511" s="1180"/>
      <c r="M511" s="1180"/>
      <c r="N511" s="1180"/>
      <c r="O511" s="1174"/>
      <c r="P511" s="1174"/>
      <c r="Q511" s="1176"/>
      <c r="R511" s="1176"/>
      <c r="S511" s="1176"/>
      <c r="T511" s="1176"/>
      <c r="U511" s="1176"/>
      <c r="V511" s="1176"/>
      <c r="W511" s="1176"/>
      <c r="X511" s="1176"/>
      <c r="Y511" s="1176"/>
      <c r="Z511" s="1176"/>
    </row>
    <row r="512" spans="1:26" ht="15.75" customHeight="1">
      <c r="A512" s="1491"/>
      <c r="B512" s="1500"/>
      <c r="C512" s="1176"/>
      <c r="D512" s="1174"/>
      <c r="E512" s="1174"/>
      <c r="F512" s="1174"/>
      <c r="G512" s="1494"/>
      <c r="H512" s="1501"/>
      <c r="I512" s="1501"/>
      <c r="J512" s="1180"/>
      <c r="K512" s="1180"/>
      <c r="L512" s="1180"/>
      <c r="M512" s="1180"/>
      <c r="N512" s="1180"/>
      <c r="O512" s="1174"/>
      <c r="P512" s="1174"/>
      <c r="Q512" s="1176"/>
      <c r="R512" s="1176"/>
      <c r="S512" s="1176"/>
      <c r="T512" s="1176"/>
      <c r="U512" s="1176"/>
      <c r="V512" s="1176"/>
      <c r="W512" s="1176"/>
      <c r="X512" s="1176"/>
      <c r="Y512" s="1176"/>
      <c r="Z512" s="1176"/>
    </row>
    <row r="513" spans="1:26" ht="15.75" customHeight="1">
      <c r="A513" s="1491"/>
      <c r="B513" s="1500"/>
      <c r="C513" s="1176"/>
      <c r="D513" s="1174"/>
      <c r="E513" s="1174"/>
      <c r="F513" s="1174"/>
      <c r="G513" s="1494"/>
      <c r="H513" s="1501"/>
      <c r="I513" s="1501"/>
      <c r="J513" s="1180"/>
      <c r="K513" s="1180"/>
      <c r="L513" s="1180"/>
      <c r="M513" s="1180"/>
      <c r="N513" s="1180"/>
      <c r="O513" s="1174"/>
      <c r="P513" s="1174"/>
      <c r="Q513" s="1176"/>
      <c r="R513" s="1176"/>
      <c r="S513" s="1176"/>
      <c r="T513" s="1176"/>
      <c r="U513" s="1176"/>
      <c r="V513" s="1176"/>
      <c r="W513" s="1176"/>
      <c r="X513" s="1176"/>
      <c r="Y513" s="1176"/>
      <c r="Z513" s="1176"/>
    </row>
    <row r="514" spans="1:26" ht="15.75" customHeight="1">
      <c r="A514" s="1491"/>
      <c r="B514" s="1500"/>
      <c r="C514" s="1176"/>
      <c r="D514" s="1174"/>
      <c r="E514" s="1174"/>
      <c r="F514" s="1174"/>
      <c r="G514" s="1494"/>
      <c r="H514" s="1501"/>
      <c r="I514" s="1501"/>
      <c r="J514" s="1180"/>
      <c r="K514" s="1180"/>
      <c r="L514" s="1180"/>
      <c r="M514" s="1180"/>
      <c r="N514" s="1180"/>
      <c r="O514" s="1174"/>
      <c r="P514" s="1174"/>
      <c r="Q514" s="1176"/>
      <c r="R514" s="1176"/>
      <c r="S514" s="1176"/>
      <c r="T514" s="1176"/>
      <c r="U514" s="1176"/>
      <c r="V514" s="1176"/>
      <c r="W514" s="1176"/>
      <c r="X514" s="1176"/>
      <c r="Y514" s="1176"/>
      <c r="Z514" s="1176"/>
    </row>
    <row r="515" spans="1:26" ht="15.75" customHeight="1">
      <c r="A515" s="1491"/>
      <c r="B515" s="1500"/>
      <c r="C515" s="1176"/>
      <c r="D515" s="1174"/>
      <c r="E515" s="1174"/>
      <c r="F515" s="1174"/>
      <c r="G515" s="1494"/>
      <c r="H515" s="1501"/>
      <c r="I515" s="1501"/>
      <c r="J515" s="1180"/>
      <c r="K515" s="1180"/>
      <c r="L515" s="1180"/>
      <c r="M515" s="1180"/>
      <c r="N515" s="1180"/>
      <c r="O515" s="1174"/>
      <c r="P515" s="1174"/>
      <c r="Q515" s="1176"/>
      <c r="R515" s="1176"/>
      <c r="S515" s="1176"/>
      <c r="T515" s="1176"/>
      <c r="U515" s="1176"/>
      <c r="V515" s="1176"/>
      <c r="W515" s="1176"/>
      <c r="X515" s="1176"/>
      <c r="Y515" s="1176"/>
      <c r="Z515" s="1176"/>
    </row>
    <row r="516" spans="1:26" ht="15.75" customHeight="1">
      <c r="A516" s="1491"/>
      <c r="B516" s="1500"/>
      <c r="C516" s="1176"/>
      <c r="D516" s="1174"/>
      <c r="E516" s="1174"/>
      <c r="F516" s="1174"/>
      <c r="G516" s="1494"/>
      <c r="H516" s="1501"/>
      <c r="I516" s="1501"/>
      <c r="J516" s="1180"/>
      <c r="K516" s="1180"/>
      <c r="L516" s="1180"/>
      <c r="M516" s="1180"/>
      <c r="N516" s="1180"/>
      <c r="O516" s="1174"/>
      <c r="P516" s="1174"/>
      <c r="Q516" s="1176"/>
      <c r="R516" s="1176"/>
      <c r="S516" s="1176"/>
      <c r="T516" s="1176"/>
      <c r="U516" s="1176"/>
      <c r="V516" s="1176"/>
      <c r="W516" s="1176"/>
      <c r="X516" s="1176"/>
      <c r="Y516" s="1176"/>
      <c r="Z516" s="1176"/>
    </row>
    <row r="517" spans="1:26" ht="15.75" customHeight="1">
      <c r="A517" s="1491"/>
      <c r="B517" s="1500"/>
      <c r="C517" s="1176"/>
      <c r="D517" s="1174"/>
      <c r="E517" s="1174"/>
      <c r="F517" s="1174"/>
      <c r="G517" s="1494"/>
      <c r="H517" s="1501"/>
      <c r="I517" s="1501"/>
      <c r="J517" s="1180"/>
      <c r="K517" s="1180"/>
      <c r="L517" s="1180"/>
      <c r="M517" s="1180"/>
      <c r="N517" s="1180"/>
      <c r="O517" s="1174"/>
      <c r="P517" s="1174"/>
      <c r="Q517" s="1176"/>
      <c r="R517" s="1176"/>
      <c r="S517" s="1176"/>
      <c r="T517" s="1176"/>
      <c r="U517" s="1176"/>
      <c r="V517" s="1176"/>
      <c r="W517" s="1176"/>
      <c r="X517" s="1176"/>
      <c r="Y517" s="1176"/>
      <c r="Z517" s="1176"/>
    </row>
    <row r="518" spans="1:26" ht="15.75" customHeight="1">
      <c r="A518" s="1491"/>
      <c r="B518" s="1500"/>
      <c r="C518" s="1176"/>
      <c r="D518" s="1174"/>
      <c r="E518" s="1174"/>
      <c r="F518" s="1174"/>
      <c r="G518" s="1494"/>
      <c r="H518" s="1501"/>
      <c r="I518" s="1501"/>
      <c r="J518" s="1180"/>
      <c r="K518" s="1180"/>
      <c r="L518" s="1180"/>
      <c r="M518" s="1180"/>
      <c r="N518" s="1180"/>
      <c r="O518" s="1174"/>
      <c r="P518" s="1174"/>
      <c r="Q518" s="1176"/>
      <c r="R518" s="1176"/>
      <c r="S518" s="1176"/>
      <c r="T518" s="1176"/>
      <c r="U518" s="1176"/>
      <c r="V518" s="1176"/>
      <c r="W518" s="1176"/>
      <c r="X518" s="1176"/>
      <c r="Y518" s="1176"/>
      <c r="Z518" s="1176"/>
    </row>
    <row r="519" spans="1:26" ht="15.75" customHeight="1">
      <c r="A519" s="1491"/>
      <c r="B519" s="1500"/>
      <c r="C519" s="1176"/>
      <c r="D519" s="1174"/>
      <c r="E519" s="1174"/>
      <c r="F519" s="1174"/>
      <c r="G519" s="1494"/>
      <c r="H519" s="1501"/>
      <c r="I519" s="1501"/>
      <c r="J519" s="1180"/>
      <c r="K519" s="1180"/>
      <c r="L519" s="1180"/>
      <c r="M519" s="1180"/>
      <c r="N519" s="1180"/>
      <c r="O519" s="1174"/>
      <c r="P519" s="1174"/>
      <c r="Q519" s="1176"/>
      <c r="R519" s="1176"/>
      <c r="S519" s="1176"/>
      <c r="T519" s="1176"/>
      <c r="U519" s="1176"/>
      <c r="V519" s="1176"/>
      <c r="W519" s="1176"/>
      <c r="X519" s="1176"/>
      <c r="Y519" s="1176"/>
      <c r="Z519" s="1176"/>
    </row>
    <row r="520" spans="1:26" ht="15.75" customHeight="1">
      <c r="A520" s="1491"/>
      <c r="B520" s="1500"/>
      <c r="C520" s="1176"/>
      <c r="D520" s="1174"/>
      <c r="E520" s="1174"/>
      <c r="F520" s="1174"/>
      <c r="G520" s="1494"/>
      <c r="H520" s="1501"/>
      <c r="I520" s="1501"/>
      <c r="J520" s="1180"/>
      <c r="K520" s="1180"/>
      <c r="L520" s="1180"/>
      <c r="M520" s="1180"/>
      <c r="N520" s="1180"/>
      <c r="O520" s="1174"/>
      <c r="P520" s="1174"/>
      <c r="Q520" s="1176"/>
      <c r="R520" s="1176"/>
      <c r="S520" s="1176"/>
      <c r="T520" s="1176"/>
      <c r="U520" s="1176"/>
      <c r="V520" s="1176"/>
      <c r="W520" s="1176"/>
      <c r="X520" s="1176"/>
      <c r="Y520" s="1176"/>
      <c r="Z520" s="1176"/>
    </row>
    <row r="521" spans="1:26" ht="15.75" customHeight="1">
      <c r="A521" s="1491"/>
      <c r="B521" s="1500"/>
      <c r="C521" s="1176"/>
      <c r="D521" s="1174"/>
      <c r="E521" s="1174"/>
      <c r="F521" s="1174"/>
      <c r="G521" s="1494"/>
      <c r="H521" s="1501"/>
      <c r="I521" s="1501"/>
      <c r="J521" s="1180"/>
      <c r="K521" s="1180"/>
      <c r="L521" s="1180"/>
      <c r="M521" s="1180"/>
      <c r="N521" s="1180"/>
      <c r="O521" s="1174"/>
      <c r="P521" s="1174"/>
      <c r="Q521" s="1176"/>
      <c r="R521" s="1176"/>
      <c r="S521" s="1176"/>
      <c r="T521" s="1176"/>
      <c r="U521" s="1176"/>
      <c r="V521" s="1176"/>
      <c r="W521" s="1176"/>
      <c r="X521" s="1176"/>
      <c r="Y521" s="1176"/>
      <c r="Z521" s="1176"/>
    </row>
    <row r="522" spans="1:26" ht="15.75" customHeight="1">
      <c r="A522" s="1491"/>
      <c r="B522" s="1500"/>
      <c r="C522" s="1176"/>
      <c r="D522" s="1174"/>
      <c r="E522" s="1174"/>
      <c r="F522" s="1174"/>
      <c r="G522" s="1494"/>
      <c r="H522" s="1501"/>
      <c r="I522" s="1501"/>
      <c r="J522" s="1180"/>
      <c r="K522" s="1180"/>
      <c r="L522" s="1180"/>
      <c r="M522" s="1180"/>
      <c r="N522" s="1180"/>
      <c r="O522" s="1174"/>
      <c r="P522" s="1174"/>
      <c r="Q522" s="1176"/>
      <c r="R522" s="1176"/>
      <c r="S522" s="1176"/>
      <c r="T522" s="1176"/>
      <c r="U522" s="1176"/>
      <c r="V522" s="1176"/>
      <c r="W522" s="1176"/>
      <c r="X522" s="1176"/>
      <c r="Y522" s="1176"/>
      <c r="Z522" s="1176"/>
    </row>
    <row r="523" spans="1:26" ht="15.75" customHeight="1">
      <c r="A523" s="1491"/>
      <c r="B523" s="1500"/>
      <c r="C523" s="1176"/>
      <c r="D523" s="1174"/>
      <c r="E523" s="1174"/>
      <c r="F523" s="1174"/>
      <c r="G523" s="1494"/>
      <c r="H523" s="1501"/>
      <c r="I523" s="1501"/>
      <c r="J523" s="1180"/>
      <c r="K523" s="1180"/>
      <c r="L523" s="1180"/>
      <c r="M523" s="1180"/>
      <c r="N523" s="1180"/>
      <c r="O523" s="1174"/>
      <c r="P523" s="1174"/>
      <c r="Q523" s="1176"/>
      <c r="R523" s="1176"/>
      <c r="S523" s="1176"/>
      <c r="T523" s="1176"/>
      <c r="U523" s="1176"/>
      <c r="V523" s="1176"/>
      <c r="W523" s="1176"/>
      <c r="X523" s="1176"/>
      <c r="Y523" s="1176"/>
      <c r="Z523" s="1176"/>
    </row>
    <row r="524" spans="1:26" ht="15.75" customHeight="1">
      <c r="A524" s="1491"/>
      <c r="B524" s="1500"/>
      <c r="C524" s="1176"/>
      <c r="D524" s="1174"/>
      <c r="E524" s="1174"/>
      <c r="F524" s="1174"/>
      <c r="G524" s="1494"/>
      <c r="H524" s="1501"/>
      <c r="I524" s="1501"/>
      <c r="J524" s="1180"/>
      <c r="K524" s="1180"/>
      <c r="L524" s="1180"/>
      <c r="M524" s="1180"/>
      <c r="N524" s="1180"/>
      <c r="O524" s="1174"/>
      <c r="P524" s="1174"/>
      <c r="Q524" s="1176"/>
      <c r="R524" s="1176"/>
      <c r="S524" s="1176"/>
      <c r="T524" s="1176"/>
      <c r="U524" s="1176"/>
      <c r="V524" s="1176"/>
      <c r="W524" s="1176"/>
      <c r="X524" s="1176"/>
      <c r="Y524" s="1176"/>
      <c r="Z524" s="1176"/>
    </row>
    <row r="525" spans="1:26" ht="15.75" customHeight="1">
      <c r="A525" s="1491"/>
      <c r="B525" s="1500"/>
      <c r="C525" s="1176"/>
      <c r="D525" s="1174"/>
      <c r="E525" s="1174"/>
      <c r="F525" s="1174"/>
      <c r="G525" s="1494"/>
      <c r="H525" s="1501"/>
      <c r="I525" s="1501"/>
      <c r="J525" s="1180"/>
      <c r="K525" s="1180"/>
      <c r="L525" s="1180"/>
      <c r="M525" s="1180"/>
      <c r="N525" s="1180"/>
      <c r="O525" s="1174"/>
      <c r="P525" s="1174"/>
      <c r="Q525" s="1176"/>
      <c r="R525" s="1176"/>
      <c r="S525" s="1176"/>
      <c r="T525" s="1176"/>
      <c r="U525" s="1176"/>
      <c r="V525" s="1176"/>
      <c r="W525" s="1176"/>
      <c r="X525" s="1176"/>
      <c r="Y525" s="1176"/>
      <c r="Z525" s="1176"/>
    </row>
    <row r="526" spans="1:26" ht="15.75" customHeight="1">
      <c r="A526" s="1491"/>
      <c r="B526" s="1500"/>
      <c r="C526" s="1176"/>
      <c r="D526" s="1174"/>
      <c r="E526" s="1174"/>
      <c r="F526" s="1174"/>
      <c r="G526" s="1494"/>
      <c r="H526" s="1501"/>
      <c r="I526" s="1501"/>
      <c r="J526" s="1180"/>
      <c r="K526" s="1180"/>
      <c r="L526" s="1180"/>
      <c r="M526" s="1180"/>
      <c r="N526" s="1180"/>
      <c r="O526" s="1174"/>
      <c r="P526" s="1174"/>
      <c r="Q526" s="1176"/>
      <c r="R526" s="1176"/>
      <c r="S526" s="1176"/>
      <c r="T526" s="1176"/>
      <c r="U526" s="1176"/>
      <c r="V526" s="1176"/>
      <c r="W526" s="1176"/>
      <c r="X526" s="1176"/>
      <c r="Y526" s="1176"/>
      <c r="Z526" s="1176"/>
    </row>
    <row r="527" spans="1:26" ht="15.75" customHeight="1">
      <c r="A527" s="1491"/>
      <c r="B527" s="1500"/>
      <c r="C527" s="1176"/>
      <c r="D527" s="1174"/>
      <c r="E527" s="1174"/>
      <c r="F527" s="1174"/>
      <c r="G527" s="1494"/>
      <c r="H527" s="1501"/>
      <c r="I527" s="1501"/>
      <c r="J527" s="1180"/>
      <c r="K527" s="1180"/>
      <c r="L527" s="1180"/>
      <c r="M527" s="1180"/>
      <c r="N527" s="1180"/>
      <c r="O527" s="1174"/>
      <c r="P527" s="1174"/>
      <c r="Q527" s="1176"/>
      <c r="R527" s="1176"/>
      <c r="S527" s="1176"/>
      <c r="T527" s="1176"/>
      <c r="U527" s="1176"/>
      <c r="V527" s="1176"/>
      <c r="W527" s="1176"/>
      <c r="X527" s="1176"/>
      <c r="Y527" s="1176"/>
      <c r="Z527" s="1176"/>
    </row>
    <row r="528" spans="1:26" ht="15.75" customHeight="1">
      <c r="A528" s="1491"/>
      <c r="B528" s="1500"/>
      <c r="C528" s="1176"/>
      <c r="D528" s="1174"/>
      <c r="E528" s="1174"/>
      <c r="F528" s="1174"/>
      <c r="G528" s="1494"/>
      <c r="H528" s="1501"/>
      <c r="I528" s="1501"/>
      <c r="J528" s="1180"/>
      <c r="K528" s="1180"/>
      <c r="L528" s="1180"/>
      <c r="M528" s="1180"/>
      <c r="N528" s="1180"/>
      <c r="O528" s="1174"/>
      <c r="P528" s="1174"/>
      <c r="Q528" s="1176"/>
      <c r="R528" s="1176"/>
      <c r="S528" s="1176"/>
      <c r="T528" s="1176"/>
      <c r="U528" s="1176"/>
      <c r="V528" s="1176"/>
      <c r="W528" s="1176"/>
      <c r="X528" s="1176"/>
      <c r="Y528" s="1176"/>
      <c r="Z528" s="1176"/>
    </row>
    <row r="529" spans="1:26" ht="15.75" customHeight="1">
      <c r="A529" s="1491"/>
      <c r="B529" s="1500"/>
      <c r="C529" s="1176"/>
      <c r="D529" s="1174"/>
      <c r="E529" s="1174"/>
      <c r="F529" s="1174"/>
      <c r="G529" s="1494"/>
      <c r="H529" s="1501"/>
      <c r="I529" s="1501"/>
      <c r="J529" s="1180"/>
      <c r="K529" s="1180"/>
      <c r="L529" s="1180"/>
      <c r="M529" s="1180"/>
      <c r="N529" s="1180"/>
      <c r="O529" s="1174"/>
      <c r="P529" s="1174"/>
      <c r="Q529" s="1176"/>
      <c r="R529" s="1176"/>
      <c r="S529" s="1176"/>
      <c r="T529" s="1176"/>
      <c r="U529" s="1176"/>
      <c r="V529" s="1176"/>
      <c r="W529" s="1176"/>
      <c r="X529" s="1176"/>
      <c r="Y529" s="1176"/>
      <c r="Z529" s="1176"/>
    </row>
    <row r="530" spans="1:26" ht="15.75" customHeight="1">
      <c r="A530" s="1491"/>
      <c r="B530" s="1500"/>
      <c r="C530" s="1176"/>
      <c r="D530" s="1174"/>
      <c r="E530" s="1174"/>
      <c r="F530" s="1174"/>
      <c r="G530" s="1494"/>
      <c r="H530" s="1501"/>
      <c r="I530" s="1501"/>
      <c r="J530" s="1180"/>
      <c r="K530" s="1180"/>
      <c r="L530" s="1180"/>
      <c r="M530" s="1180"/>
      <c r="N530" s="1180"/>
      <c r="O530" s="1174"/>
      <c r="P530" s="1174"/>
      <c r="Q530" s="1176"/>
      <c r="R530" s="1176"/>
      <c r="S530" s="1176"/>
      <c r="T530" s="1176"/>
      <c r="U530" s="1176"/>
      <c r="V530" s="1176"/>
      <c r="W530" s="1176"/>
      <c r="X530" s="1176"/>
      <c r="Y530" s="1176"/>
      <c r="Z530" s="1176"/>
    </row>
    <row r="531" spans="1:26" ht="15.75" customHeight="1">
      <c r="A531" s="1491"/>
      <c r="B531" s="1500"/>
      <c r="C531" s="1176"/>
      <c r="D531" s="1174"/>
      <c r="E531" s="1174"/>
      <c r="F531" s="1174"/>
      <c r="G531" s="1494"/>
      <c r="H531" s="1501"/>
      <c r="I531" s="1501"/>
      <c r="J531" s="1180"/>
      <c r="K531" s="1180"/>
      <c r="L531" s="1180"/>
      <c r="M531" s="1180"/>
      <c r="N531" s="1180"/>
      <c r="O531" s="1174"/>
      <c r="P531" s="1174"/>
      <c r="Q531" s="1176"/>
      <c r="R531" s="1176"/>
      <c r="S531" s="1176"/>
      <c r="T531" s="1176"/>
      <c r="U531" s="1176"/>
      <c r="V531" s="1176"/>
      <c r="W531" s="1176"/>
      <c r="X531" s="1176"/>
      <c r="Y531" s="1176"/>
      <c r="Z531" s="1176"/>
    </row>
    <row r="532" spans="1:26" ht="15.75" customHeight="1">
      <c r="A532" s="1491"/>
      <c r="B532" s="1500"/>
      <c r="C532" s="1176"/>
      <c r="D532" s="1174"/>
      <c r="E532" s="1174"/>
      <c r="F532" s="1174"/>
      <c r="G532" s="1494"/>
      <c r="H532" s="1501"/>
      <c r="I532" s="1501"/>
      <c r="J532" s="1180"/>
      <c r="K532" s="1180"/>
      <c r="L532" s="1180"/>
      <c r="M532" s="1180"/>
      <c r="N532" s="1180"/>
      <c r="O532" s="1174"/>
      <c r="P532" s="1174"/>
      <c r="Q532" s="1176"/>
      <c r="R532" s="1176"/>
      <c r="S532" s="1176"/>
      <c r="T532" s="1176"/>
      <c r="U532" s="1176"/>
      <c r="V532" s="1176"/>
      <c r="W532" s="1176"/>
      <c r="X532" s="1176"/>
      <c r="Y532" s="1176"/>
      <c r="Z532" s="1176"/>
    </row>
    <row r="533" spans="1:26" ht="15.75" customHeight="1">
      <c r="A533" s="1491"/>
      <c r="B533" s="1500"/>
      <c r="C533" s="1176"/>
      <c r="D533" s="1174"/>
      <c r="E533" s="1174"/>
      <c r="F533" s="1174"/>
      <c r="G533" s="1494"/>
      <c r="H533" s="1501"/>
      <c r="I533" s="1501"/>
      <c r="J533" s="1180"/>
      <c r="K533" s="1180"/>
      <c r="L533" s="1180"/>
      <c r="M533" s="1180"/>
      <c r="N533" s="1180"/>
      <c r="O533" s="1174"/>
      <c r="P533" s="1174"/>
      <c r="Q533" s="1176"/>
      <c r="R533" s="1176"/>
      <c r="S533" s="1176"/>
      <c r="T533" s="1176"/>
      <c r="U533" s="1176"/>
      <c r="V533" s="1176"/>
      <c r="W533" s="1176"/>
      <c r="X533" s="1176"/>
      <c r="Y533" s="1176"/>
      <c r="Z533" s="1176"/>
    </row>
    <row r="534" spans="1:26" ht="15.75" customHeight="1">
      <c r="A534" s="1491"/>
      <c r="B534" s="1500"/>
      <c r="C534" s="1176"/>
      <c r="D534" s="1174"/>
      <c r="E534" s="1174"/>
      <c r="F534" s="1174"/>
      <c r="G534" s="1494"/>
      <c r="H534" s="1501"/>
      <c r="I534" s="1501"/>
      <c r="J534" s="1180"/>
      <c r="K534" s="1180"/>
      <c r="L534" s="1180"/>
      <c r="M534" s="1180"/>
      <c r="N534" s="1180"/>
      <c r="O534" s="1174"/>
      <c r="P534" s="1174"/>
      <c r="Q534" s="1176"/>
      <c r="R534" s="1176"/>
      <c r="S534" s="1176"/>
      <c r="T534" s="1176"/>
      <c r="U534" s="1176"/>
      <c r="V534" s="1176"/>
      <c r="W534" s="1176"/>
      <c r="X534" s="1176"/>
      <c r="Y534" s="1176"/>
      <c r="Z534" s="1176"/>
    </row>
    <row r="535" spans="1:26" ht="15.75" customHeight="1">
      <c r="A535" s="1491"/>
      <c r="B535" s="1500"/>
      <c r="C535" s="1176"/>
      <c r="D535" s="1174"/>
      <c r="E535" s="1174"/>
      <c r="F535" s="1174"/>
      <c r="G535" s="1494"/>
      <c r="H535" s="1501"/>
      <c r="I535" s="1501"/>
      <c r="J535" s="1180"/>
      <c r="K535" s="1180"/>
      <c r="L535" s="1180"/>
      <c r="M535" s="1180"/>
      <c r="N535" s="1180"/>
      <c r="O535" s="1174"/>
      <c r="P535" s="1174"/>
      <c r="Q535" s="1176"/>
      <c r="R535" s="1176"/>
      <c r="S535" s="1176"/>
      <c r="T535" s="1176"/>
      <c r="U535" s="1176"/>
      <c r="V535" s="1176"/>
      <c r="W535" s="1176"/>
      <c r="X535" s="1176"/>
      <c r="Y535" s="1176"/>
      <c r="Z535" s="1176"/>
    </row>
    <row r="536" spans="1:26" ht="15.75" customHeight="1">
      <c r="A536" s="1491"/>
      <c r="B536" s="1500"/>
      <c r="C536" s="1176"/>
      <c r="D536" s="1174"/>
      <c r="E536" s="1174"/>
      <c r="F536" s="1174"/>
      <c r="G536" s="1494"/>
      <c r="H536" s="1501"/>
      <c r="I536" s="1501"/>
      <c r="J536" s="1180"/>
      <c r="K536" s="1180"/>
      <c r="L536" s="1180"/>
      <c r="M536" s="1180"/>
      <c r="N536" s="1180"/>
      <c r="O536" s="1174"/>
      <c r="P536" s="1174"/>
      <c r="Q536" s="1176"/>
      <c r="R536" s="1176"/>
      <c r="S536" s="1176"/>
      <c r="T536" s="1176"/>
      <c r="U536" s="1176"/>
      <c r="V536" s="1176"/>
      <c r="W536" s="1176"/>
      <c r="X536" s="1176"/>
      <c r="Y536" s="1176"/>
      <c r="Z536" s="1176"/>
    </row>
    <row r="537" spans="1:26" ht="15.75" customHeight="1">
      <c r="A537" s="1491"/>
      <c r="B537" s="1500"/>
      <c r="C537" s="1176"/>
      <c r="D537" s="1174"/>
      <c r="E537" s="1174"/>
      <c r="F537" s="1174"/>
      <c r="G537" s="1494"/>
      <c r="H537" s="1501"/>
      <c r="I537" s="1501"/>
      <c r="J537" s="1180"/>
      <c r="K537" s="1180"/>
      <c r="L537" s="1180"/>
      <c r="M537" s="1180"/>
      <c r="N537" s="1180"/>
      <c r="O537" s="1174"/>
      <c r="P537" s="1174"/>
      <c r="Q537" s="1176"/>
      <c r="R537" s="1176"/>
      <c r="S537" s="1176"/>
      <c r="T537" s="1176"/>
      <c r="U537" s="1176"/>
      <c r="V537" s="1176"/>
      <c r="W537" s="1176"/>
      <c r="X537" s="1176"/>
      <c r="Y537" s="1176"/>
      <c r="Z537" s="1176"/>
    </row>
    <row r="538" spans="1:26" ht="15.75" customHeight="1">
      <c r="A538" s="1491"/>
      <c r="B538" s="1500"/>
      <c r="C538" s="1176"/>
      <c r="D538" s="1174"/>
      <c r="E538" s="1174"/>
      <c r="F538" s="1174"/>
      <c r="G538" s="1494"/>
      <c r="H538" s="1501"/>
      <c r="I538" s="1501"/>
      <c r="J538" s="1180"/>
      <c r="K538" s="1180"/>
      <c r="L538" s="1180"/>
      <c r="M538" s="1180"/>
      <c r="N538" s="1180"/>
      <c r="O538" s="1174"/>
      <c r="P538" s="1174"/>
      <c r="Q538" s="1176"/>
      <c r="R538" s="1176"/>
      <c r="S538" s="1176"/>
      <c r="T538" s="1176"/>
      <c r="U538" s="1176"/>
      <c r="V538" s="1176"/>
      <c r="W538" s="1176"/>
      <c r="X538" s="1176"/>
      <c r="Y538" s="1176"/>
      <c r="Z538" s="1176"/>
    </row>
    <row r="539" spans="1:26" ht="15.75" customHeight="1">
      <c r="A539" s="1491"/>
      <c r="B539" s="1500"/>
      <c r="C539" s="1176"/>
      <c r="D539" s="1174"/>
      <c r="E539" s="1174"/>
      <c r="F539" s="1174"/>
      <c r="G539" s="1494"/>
      <c r="H539" s="1501"/>
      <c r="I539" s="1501"/>
      <c r="J539" s="1180"/>
      <c r="K539" s="1180"/>
      <c r="L539" s="1180"/>
      <c r="M539" s="1180"/>
      <c r="N539" s="1180"/>
      <c r="O539" s="1174"/>
      <c r="P539" s="1174"/>
      <c r="Q539" s="1176"/>
      <c r="R539" s="1176"/>
      <c r="S539" s="1176"/>
      <c r="T539" s="1176"/>
      <c r="U539" s="1176"/>
      <c r="V539" s="1176"/>
      <c r="W539" s="1176"/>
      <c r="X539" s="1176"/>
      <c r="Y539" s="1176"/>
      <c r="Z539" s="1176"/>
    </row>
    <row r="540" spans="1:26" ht="15.75" customHeight="1">
      <c r="A540" s="1491"/>
      <c r="B540" s="1500"/>
      <c r="C540" s="1176"/>
      <c r="D540" s="1174"/>
      <c r="E540" s="1174"/>
      <c r="F540" s="1174"/>
      <c r="G540" s="1494"/>
      <c r="H540" s="1501"/>
      <c r="I540" s="1501"/>
      <c r="J540" s="1180"/>
      <c r="K540" s="1180"/>
      <c r="L540" s="1180"/>
      <c r="M540" s="1180"/>
      <c r="N540" s="1180"/>
      <c r="O540" s="1174"/>
      <c r="P540" s="1174"/>
      <c r="Q540" s="1176"/>
      <c r="R540" s="1176"/>
      <c r="S540" s="1176"/>
      <c r="T540" s="1176"/>
      <c r="U540" s="1176"/>
      <c r="V540" s="1176"/>
      <c r="W540" s="1176"/>
      <c r="X540" s="1176"/>
      <c r="Y540" s="1176"/>
      <c r="Z540" s="1176"/>
    </row>
    <row r="541" spans="1:26" ht="15.75" customHeight="1">
      <c r="A541" s="1491"/>
      <c r="B541" s="1500"/>
      <c r="C541" s="1176"/>
      <c r="D541" s="1174"/>
      <c r="E541" s="1174"/>
      <c r="F541" s="1174"/>
      <c r="G541" s="1494"/>
      <c r="H541" s="1501"/>
      <c r="I541" s="1501"/>
      <c r="J541" s="1180"/>
      <c r="K541" s="1180"/>
      <c r="L541" s="1180"/>
      <c r="M541" s="1180"/>
      <c r="N541" s="1180"/>
      <c r="O541" s="1174"/>
      <c r="P541" s="1174"/>
      <c r="Q541" s="1176"/>
      <c r="R541" s="1176"/>
      <c r="S541" s="1176"/>
      <c r="T541" s="1176"/>
      <c r="U541" s="1176"/>
      <c r="V541" s="1176"/>
      <c r="W541" s="1176"/>
      <c r="X541" s="1176"/>
      <c r="Y541" s="1176"/>
      <c r="Z541" s="1176"/>
    </row>
    <row r="542" spans="1:26" ht="15.75" customHeight="1">
      <c r="A542" s="1491"/>
      <c r="B542" s="1500"/>
      <c r="C542" s="1176"/>
      <c r="D542" s="1174"/>
      <c r="E542" s="1174"/>
      <c r="F542" s="1174"/>
      <c r="G542" s="1494"/>
      <c r="H542" s="1501"/>
      <c r="I542" s="1501"/>
      <c r="J542" s="1180"/>
      <c r="K542" s="1180"/>
      <c r="L542" s="1180"/>
      <c r="M542" s="1180"/>
      <c r="N542" s="1180"/>
      <c r="O542" s="1174"/>
      <c r="P542" s="1174"/>
      <c r="Q542" s="1176"/>
      <c r="R542" s="1176"/>
      <c r="S542" s="1176"/>
      <c r="T542" s="1176"/>
      <c r="U542" s="1176"/>
      <c r="V542" s="1176"/>
      <c r="W542" s="1176"/>
      <c r="X542" s="1176"/>
      <c r="Y542" s="1176"/>
      <c r="Z542" s="1176"/>
    </row>
    <row r="543" spans="1:26" ht="15.75" customHeight="1">
      <c r="A543" s="1491"/>
      <c r="B543" s="1500"/>
      <c r="C543" s="1176"/>
      <c r="D543" s="1174"/>
      <c r="E543" s="1174"/>
      <c r="F543" s="1174"/>
      <c r="G543" s="1494"/>
      <c r="H543" s="1501"/>
      <c r="I543" s="1501"/>
      <c r="J543" s="1180"/>
      <c r="K543" s="1180"/>
      <c r="L543" s="1180"/>
      <c r="M543" s="1180"/>
      <c r="N543" s="1180"/>
      <c r="O543" s="1174"/>
      <c r="P543" s="1174"/>
      <c r="Q543" s="1176"/>
      <c r="R543" s="1176"/>
      <c r="S543" s="1176"/>
      <c r="T543" s="1176"/>
      <c r="U543" s="1176"/>
      <c r="V543" s="1176"/>
      <c r="W543" s="1176"/>
      <c r="X543" s="1176"/>
      <c r="Y543" s="1176"/>
      <c r="Z543" s="1176"/>
    </row>
    <row r="544" spans="1:26" ht="15.75" customHeight="1">
      <c r="A544" s="1491"/>
      <c r="B544" s="1500"/>
      <c r="C544" s="1176"/>
      <c r="D544" s="1174"/>
      <c r="E544" s="1174"/>
      <c r="F544" s="1174"/>
      <c r="G544" s="1494"/>
      <c r="H544" s="1501"/>
      <c r="I544" s="1501"/>
      <c r="J544" s="1180"/>
      <c r="K544" s="1180"/>
      <c r="L544" s="1180"/>
      <c r="M544" s="1180"/>
      <c r="N544" s="1180"/>
      <c r="O544" s="1174"/>
      <c r="P544" s="1174"/>
      <c r="Q544" s="1176"/>
      <c r="R544" s="1176"/>
      <c r="S544" s="1176"/>
      <c r="T544" s="1176"/>
      <c r="U544" s="1176"/>
      <c r="V544" s="1176"/>
      <c r="W544" s="1176"/>
      <c r="X544" s="1176"/>
      <c r="Y544" s="1176"/>
      <c r="Z544" s="1176"/>
    </row>
    <row r="545" spans="1:26" ht="15.75" customHeight="1">
      <c r="A545" s="1491"/>
      <c r="B545" s="1500"/>
      <c r="C545" s="1176"/>
      <c r="D545" s="1174"/>
      <c r="E545" s="1174"/>
      <c r="F545" s="1174"/>
      <c r="G545" s="1494"/>
      <c r="H545" s="1501"/>
      <c r="I545" s="1501"/>
      <c r="J545" s="1180"/>
      <c r="K545" s="1180"/>
      <c r="L545" s="1180"/>
      <c r="M545" s="1180"/>
      <c r="N545" s="1180"/>
      <c r="O545" s="1174"/>
      <c r="P545" s="1174"/>
      <c r="Q545" s="1176"/>
      <c r="R545" s="1176"/>
      <c r="S545" s="1176"/>
      <c r="T545" s="1176"/>
      <c r="U545" s="1176"/>
      <c r="V545" s="1176"/>
      <c r="W545" s="1176"/>
      <c r="X545" s="1176"/>
      <c r="Y545" s="1176"/>
      <c r="Z545" s="1176"/>
    </row>
    <row r="546" spans="1:26" ht="15.75" customHeight="1">
      <c r="A546" s="1491"/>
      <c r="B546" s="1500"/>
      <c r="C546" s="1176"/>
      <c r="D546" s="1174"/>
      <c r="E546" s="1174"/>
      <c r="F546" s="1174"/>
      <c r="G546" s="1494"/>
      <c r="H546" s="1501"/>
      <c r="I546" s="1501"/>
      <c r="J546" s="1180"/>
      <c r="K546" s="1180"/>
      <c r="L546" s="1180"/>
      <c r="M546" s="1180"/>
      <c r="N546" s="1180"/>
      <c r="O546" s="1174"/>
      <c r="P546" s="1174"/>
      <c r="Q546" s="1176"/>
      <c r="R546" s="1176"/>
      <c r="S546" s="1176"/>
      <c r="T546" s="1176"/>
      <c r="U546" s="1176"/>
      <c r="V546" s="1176"/>
      <c r="W546" s="1176"/>
      <c r="X546" s="1176"/>
      <c r="Y546" s="1176"/>
      <c r="Z546" s="1176"/>
    </row>
    <row r="547" spans="1:26" ht="15.75" customHeight="1">
      <c r="A547" s="1491"/>
      <c r="B547" s="1500"/>
      <c r="C547" s="1176"/>
      <c r="D547" s="1174"/>
      <c r="E547" s="1174"/>
      <c r="F547" s="1174"/>
      <c r="G547" s="1494"/>
      <c r="H547" s="1501"/>
      <c r="I547" s="1501"/>
      <c r="J547" s="1180"/>
      <c r="K547" s="1180"/>
      <c r="L547" s="1180"/>
      <c r="M547" s="1180"/>
      <c r="N547" s="1180"/>
      <c r="O547" s="1174"/>
      <c r="P547" s="1174"/>
      <c r="Q547" s="1176"/>
      <c r="R547" s="1176"/>
      <c r="S547" s="1176"/>
      <c r="T547" s="1176"/>
      <c r="U547" s="1176"/>
      <c r="V547" s="1176"/>
      <c r="W547" s="1176"/>
      <c r="X547" s="1176"/>
      <c r="Y547" s="1176"/>
      <c r="Z547" s="1176"/>
    </row>
    <row r="548" spans="1:26" ht="15.75" customHeight="1">
      <c r="A548" s="1491"/>
      <c r="B548" s="1500"/>
      <c r="C548" s="1176"/>
      <c r="D548" s="1174"/>
      <c r="E548" s="1174"/>
      <c r="F548" s="1174"/>
      <c r="G548" s="1494"/>
      <c r="H548" s="1501"/>
      <c r="I548" s="1501"/>
      <c r="J548" s="1180"/>
      <c r="K548" s="1180"/>
      <c r="L548" s="1180"/>
      <c r="M548" s="1180"/>
      <c r="N548" s="1180"/>
      <c r="O548" s="1174"/>
      <c r="P548" s="1174"/>
      <c r="Q548" s="1176"/>
      <c r="R548" s="1176"/>
      <c r="S548" s="1176"/>
      <c r="T548" s="1176"/>
      <c r="U548" s="1176"/>
      <c r="V548" s="1176"/>
      <c r="W548" s="1176"/>
      <c r="X548" s="1176"/>
      <c r="Y548" s="1176"/>
      <c r="Z548" s="1176"/>
    </row>
    <row r="549" spans="1:26" ht="15.75" customHeight="1">
      <c r="A549" s="1491"/>
      <c r="B549" s="1500"/>
      <c r="C549" s="1176"/>
      <c r="D549" s="1174"/>
      <c r="E549" s="1174"/>
      <c r="F549" s="1174"/>
      <c r="G549" s="1494"/>
      <c r="H549" s="1501"/>
      <c r="I549" s="1501"/>
      <c r="J549" s="1180"/>
      <c r="K549" s="1180"/>
      <c r="L549" s="1180"/>
      <c r="M549" s="1180"/>
      <c r="N549" s="1180"/>
      <c r="O549" s="1174"/>
      <c r="P549" s="1174"/>
      <c r="Q549" s="1176"/>
      <c r="R549" s="1176"/>
      <c r="S549" s="1176"/>
      <c r="T549" s="1176"/>
      <c r="U549" s="1176"/>
      <c r="V549" s="1176"/>
      <c r="W549" s="1176"/>
      <c r="X549" s="1176"/>
      <c r="Y549" s="1176"/>
      <c r="Z549" s="1176"/>
    </row>
    <row r="550" spans="1:26" ht="15.75" customHeight="1">
      <c r="A550" s="1491"/>
      <c r="B550" s="1500"/>
      <c r="C550" s="1176"/>
      <c r="D550" s="1174"/>
      <c r="E550" s="1174"/>
      <c r="F550" s="1174"/>
      <c r="G550" s="1494"/>
      <c r="H550" s="1501"/>
      <c r="I550" s="1501"/>
      <c r="J550" s="1180"/>
      <c r="K550" s="1180"/>
      <c r="L550" s="1180"/>
      <c r="M550" s="1180"/>
      <c r="N550" s="1180"/>
      <c r="O550" s="1174"/>
      <c r="P550" s="1174"/>
      <c r="Q550" s="1176"/>
      <c r="R550" s="1176"/>
      <c r="S550" s="1176"/>
      <c r="T550" s="1176"/>
      <c r="U550" s="1176"/>
      <c r="V550" s="1176"/>
      <c r="W550" s="1176"/>
      <c r="X550" s="1176"/>
      <c r="Y550" s="1176"/>
      <c r="Z550" s="1176"/>
    </row>
    <row r="551" spans="1:26" ht="15.75" customHeight="1">
      <c r="A551" s="1491"/>
      <c r="B551" s="1500"/>
      <c r="C551" s="1176"/>
      <c r="D551" s="1174"/>
      <c r="E551" s="1174"/>
      <c r="F551" s="1174"/>
      <c r="G551" s="1494"/>
      <c r="H551" s="1501"/>
      <c r="I551" s="1501"/>
      <c r="J551" s="1180"/>
      <c r="K551" s="1180"/>
      <c r="L551" s="1180"/>
      <c r="M551" s="1180"/>
      <c r="N551" s="1180"/>
      <c r="O551" s="1174"/>
      <c r="P551" s="1174"/>
      <c r="Q551" s="1176"/>
      <c r="R551" s="1176"/>
      <c r="S551" s="1176"/>
      <c r="T551" s="1176"/>
      <c r="U551" s="1176"/>
      <c r="V551" s="1176"/>
      <c r="W551" s="1176"/>
      <c r="X551" s="1176"/>
      <c r="Y551" s="1176"/>
      <c r="Z551" s="1176"/>
    </row>
    <row r="552" spans="1:26" ht="15.75" customHeight="1">
      <c r="A552" s="1491"/>
      <c r="B552" s="1500"/>
      <c r="C552" s="1176"/>
      <c r="D552" s="1174"/>
      <c r="E552" s="1174"/>
      <c r="F552" s="1174"/>
      <c r="G552" s="1494"/>
      <c r="H552" s="1501"/>
      <c r="I552" s="1501"/>
      <c r="J552" s="1180"/>
      <c r="K552" s="1180"/>
      <c r="L552" s="1180"/>
      <c r="M552" s="1180"/>
      <c r="N552" s="1180"/>
      <c r="O552" s="1174"/>
      <c r="P552" s="1174"/>
      <c r="Q552" s="1176"/>
      <c r="R552" s="1176"/>
      <c r="S552" s="1176"/>
      <c r="T552" s="1176"/>
      <c r="U552" s="1176"/>
      <c r="V552" s="1176"/>
      <c r="W552" s="1176"/>
      <c r="X552" s="1176"/>
      <c r="Y552" s="1176"/>
      <c r="Z552" s="1176"/>
    </row>
    <row r="553" spans="1:26" ht="15.75" customHeight="1">
      <c r="A553" s="1491"/>
      <c r="B553" s="1500"/>
      <c r="C553" s="1176"/>
      <c r="D553" s="1174"/>
      <c r="E553" s="1174"/>
      <c r="F553" s="1174"/>
      <c r="G553" s="1494"/>
      <c r="H553" s="1501"/>
      <c r="I553" s="1501"/>
      <c r="J553" s="1180"/>
      <c r="K553" s="1180"/>
      <c r="L553" s="1180"/>
      <c r="M553" s="1180"/>
      <c r="N553" s="1180"/>
      <c r="O553" s="1174"/>
      <c r="P553" s="1174"/>
      <c r="Q553" s="1176"/>
      <c r="R553" s="1176"/>
      <c r="S553" s="1176"/>
      <c r="T553" s="1176"/>
      <c r="U553" s="1176"/>
      <c r="V553" s="1176"/>
      <c r="W553" s="1176"/>
      <c r="X553" s="1176"/>
      <c r="Y553" s="1176"/>
      <c r="Z553" s="1176"/>
    </row>
    <row r="554" spans="1:26" ht="15.75" customHeight="1">
      <c r="A554" s="1491"/>
      <c r="B554" s="1500"/>
      <c r="C554" s="1176"/>
      <c r="D554" s="1174"/>
      <c r="E554" s="1174"/>
      <c r="F554" s="1174"/>
      <c r="G554" s="1494"/>
      <c r="H554" s="1501"/>
      <c r="I554" s="1501"/>
      <c r="J554" s="1180"/>
      <c r="K554" s="1180"/>
      <c r="L554" s="1180"/>
      <c r="M554" s="1180"/>
      <c r="N554" s="1180"/>
      <c r="O554" s="1174"/>
      <c r="P554" s="1174"/>
      <c r="Q554" s="1176"/>
      <c r="R554" s="1176"/>
      <c r="S554" s="1176"/>
      <c r="T554" s="1176"/>
      <c r="U554" s="1176"/>
      <c r="V554" s="1176"/>
      <c r="W554" s="1176"/>
      <c r="X554" s="1176"/>
      <c r="Y554" s="1176"/>
      <c r="Z554" s="1176"/>
    </row>
    <row r="555" spans="1:26" ht="15.75" customHeight="1">
      <c r="A555" s="1491"/>
      <c r="B555" s="1500"/>
      <c r="C555" s="1176"/>
      <c r="D555" s="1174"/>
      <c r="E555" s="1174"/>
      <c r="F555" s="1174"/>
      <c r="G555" s="1494"/>
      <c r="H555" s="1501"/>
      <c r="I555" s="1501"/>
      <c r="J555" s="1180"/>
      <c r="K555" s="1180"/>
      <c r="L555" s="1180"/>
      <c r="M555" s="1180"/>
      <c r="N555" s="1180"/>
      <c r="O555" s="1174"/>
      <c r="P555" s="1174"/>
      <c r="Q555" s="1176"/>
      <c r="R555" s="1176"/>
      <c r="S555" s="1176"/>
      <c r="T555" s="1176"/>
      <c r="U555" s="1176"/>
      <c r="V555" s="1176"/>
      <c r="W555" s="1176"/>
      <c r="X555" s="1176"/>
      <c r="Y555" s="1176"/>
      <c r="Z555" s="1176"/>
    </row>
    <row r="556" spans="1:26" ht="15.75" customHeight="1">
      <c r="A556" s="1491"/>
      <c r="B556" s="1500"/>
      <c r="C556" s="1176"/>
      <c r="D556" s="1174"/>
      <c r="E556" s="1174"/>
      <c r="F556" s="1174"/>
      <c r="G556" s="1494"/>
      <c r="H556" s="1501"/>
      <c r="I556" s="1501"/>
      <c r="J556" s="1180"/>
      <c r="K556" s="1180"/>
      <c r="L556" s="1180"/>
      <c r="M556" s="1180"/>
      <c r="N556" s="1180"/>
      <c r="O556" s="1174"/>
      <c r="P556" s="1174"/>
      <c r="Q556" s="1176"/>
      <c r="R556" s="1176"/>
      <c r="S556" s="1176"/>
      <c r="T556" s="1176"/>
      <c r="U556" s="1176"/>
      <c r="V556" s="1176"/>
      <c r="W556" s="1176"/>
      <c r="X556" s="1176"/>
      <c r="Y556" s="1176"/>
      <c r="Z556" s="1176"/>
    </row>
    <row r="557" spans="1:26" ht="15.75" customHeight="1">
      <c r="A557" s="1491"/>
      <c r="B557" s="1500"/>
      <c r="C557" s="1176"/>
      <c r="D557" s="1174"/>
      <c r="E557" s="1174"/>
      <c r="F557" s="1174"/>
      <c r="G557" s="1494"/>
      <c r="H557" s="1501"/>
      <c r="I557" s="1501"/>
      <c r="J557" s="1180"/>
      <c r="K557" s="1180"/>
      <c r="L557" s="1180"/>
      <c r="M557" s="1180"/>
      <c r="N557" s="1180"/>
      <c r="O557" s="1174"/>
      <c r="P557" s="1174"/>
      <c r="Q557" s="1176"/>
      <c r="R557" s="1176"/>
      <c r="S557" s="1176"/>
      <c r="T557" s="1176"/>
      <c r="U557" s="1176"/>
      <c r="V557" s="1176"/>
      <c r="W557" s="1176"/>
      <c r="X557" s="1176"/>
      <c r="Y557" s="1176"/>
      <c r="Z557" s="1176"/>
    </row>
    <row r="558" spans="1:26" ht="15.75" customHeight="1">
      <c r="A558" s="1491"/>
      <c r="B558" s="1500"/>
      <c r="C558" s="1176"/>
      <c r="D558" s="1174"/>
      <c r="E558" s="1174"/>
      <c r="F558" s="1174"/>
      <c r="G558" s="1494"/>
      <c r="H558" s="1501"/>
      <c r="I558" s="1501"/>
      <c r="J558" s="1180"/>
      <c r="K558" s="1180"/>
      <c r="L558" s="1180"/>
      <c r="M558" s="1180"/>
      <c r="N558" s="1180"/>
      <c r="O558" s="1174"/>
      <c r="P558" s="1174"/>
      <c r="Q558" s="1176"/>
      <c r="R558" s="1176"/>
      <c r="S558" s="1176"/>
      <c r="T558" s="1176"/>
      <c r="U558" s="1176"/>
      <c r="V558" s="1176"/>
      <c r="W558" s="1176"/>
      <c r="X558" s="1176"/>
      <c r="Y558" s="1176"/>
      <c r="Z558" s="1176"/>
    </row>
    <row r="559" spans="1:26" ht="15.75" customHeight="1">
      <c r="A559" s="1491"/>
      <c r="B559" s="1500"/>
      <c r="C559" s="1176"/>
      <c r="D559" s="1174"/>
      <c r="E559" s="1174"/>
      <c r="F559" s="1174"/>
      <c r="G559" s="1494"/>
      <c r="H559" s="1501"/>
      <c r="I559" s="1501"/>
      <c r="J559" s="1180"/>
      <c r="K559" s="1180"/>
      <c r="L559" s="1180"/>
      <c r="M559" s="1180"/>
      <c r="N559" s="1180"/>
      <c r="O559" s="1174"/>
      <c r="P559" s="1174"/>
      <c r="Q559" s="1176"/>
      <c r="R559" s="1176"/>
      <c r="S559" s="1176"/>
      <c r="T559" s="1176"/>
      <c r="U559" s="1176"/>
      <c r="V559" s="1176"/>
      <c r="W559" s="1176"/>
      <c r="X559" s="1176"/>
      <c r="Y559" s="1176"/>
      <c r="Z559" s="1176"/>
    </row>
    <row r="560" spans="1:26" ht="15.75" customHeight="1">
      <c r="A560" s="1491"/>
      <c r="B560" s="1500"/>
      <c r="C560" s="1176"/>
      <c r="D560" s="1174"/>
      <c r="E560" s="1174"/>
      <c r="F560" s="1174"/>
      <c r="G560" s="1494"/>
      <c r="H560" s="1501"/>
      <c r="I560" s="1501"/>
      <c r="J560" s="1180"/>
      <c r="K560" s="1180"/>
      <c r="L560" s="1180"/>
      <c r="M560" s="1180"/>
      <c r="N560" s="1180"/>
      <c r="O560" s="1174"/>
      <c r="P560" s="1174"/>
      <c r="Q560" s="1176"/>
      <c r="R560" s="1176"/>
      <c r="S560" s="1176"/>
      <c r="T560" s="1176"/>
      <c r="U560" s="1176"/>
      <c r="V560" s="1176"/>
      <c r="W560" s="1176"/>
      <c r="X560" s="1176"/>
      <c r="Y560" s="1176"/>
      <c r="Z560" s="1176"/>
    </row>
    <row r="561" spans="1:26" ht="15.75" customHeight="1">
      <c r="A561" s="1491"/>
      <c r="B561" s="1500"/>
      <c r="C561" s="1176"/>
      <c r="D561" s="1174"/>
      <c r="E561" s="1174"/>
      <c r="F561" s="1174"/>
      <c r="G561" s="1494"/>
      <c r="H561" s="1501"/>
      <c r="I561" s="1501"/>
      <c r="J561" s="1180"/>
      <c r="K561" s="1180"/>
      <c r="L561" s="1180"/>
      <c r="M561" s="1180"/>
      <c r="N561" s="1180"/>
      <c r="O561" s="1174"/>
      <c r="P561" s="1174"/>
      <c r="Q561" s="1176"/>
      <c r="R561" s="1176"/>
      <c r="S561" s="1176"/>
      <c r="T561" s="1176"/>
      <c r="U561" s="1176"/>
      <c r="V561" s="1176"/>
      <c r="W561" s="1176"/>
      <c r="X561" s="1176"/>
      <c r="Y561" s="1176"/>
      <c r="Z561" s="1176"/>
    </row>
    <row r="562" spans="1:26" ht="15.75" customHeight="1">
      <c r="A562" s="1491"/>
      <c r="B562" s="1500"/>
      <c r="C562" s="1176"/>
      <c r="D562" s="1174"/>
      <c r="E562" s="1174"/>
      <c r="F562" s="1174"/>
      <c r="G562" s="1494"/>
      <c r="H562" s="1501"/>
      <c r="I562" s="1501"/>
      <c r="J562" s="1180"/>
      <c r="K562" s="1180"/>
      <c r="L562" s="1180"/>
      <c r="M562" s="1180"/>
      <c r="N562" s="1180"/>
      <c r="O562" s="1174"/>
      <c r="P562" s="1174"/>
      <c r="Q562" s="1176"/>
      <c r="R562" s="1176"/>
      <c r="S562" s="1176"/>
      <c r="T562" s="1176"/>
      <c r="U562" s="1176"/>
      <c r="V562" s="1176"/>
      <c r="W562" s="1176"/>
      <c r="X562" s="1176"/>
      <c r="Y562" s="1176"/>
      <c r="Z562" s="1176"/>
    </row>
    <row r="563" spans="1:26" ht="15.75" customHeight="1">
      <c r="A563" s="1491"/>
      <c r="B563" s="1500"/>
      <c r="C563" s="1176"/>
      <c r="D563" s="1174"/>
      <c r="E563" s="1174"/>
      <c r="F563" s="1174"/>
      <c r="G563" s="1494"/>
      <c r="H563" s="1501"/>
      <c r="I563" s="1501"/>
      <c r="J563" s="1180"/>
      <c r="K563" s="1180"/>
      <c r="L563" s="1180"/>
      <c r="M563" s="1180"/>
      <c r="N563" s="1180"/>
      <c r="O563" s="1174"/>
      <c r="P563" s="1174"/>
      <c r="Q563" s="1176"/>
      <c r="R563" s="1176"/>
      <c r="S563" s="1176"/>
      <c r="T563" s="1176"/>
      <c r="U563" s="1176"/>
      <c r="V563" s="1176"/>
      <c r="W563" s="1176"/>
      <c r="X563" s="1176"/>
      <c r="Y563" s="1176"/>
      <c r="Z563" s="1176"/>
    </row>
    <row r="564" spans="1:26" ht="15.75" customHeight="1">
      <c r="A564" s="1491"/>
      <c r="B564" s="1500"/>
      <c r="C564" s="1176"/>
      <c r="D564" s="1174"/>
      <c r="E564" s="1174"/>
      <c r="F564" s="1174"/>
      <c r="G564" s="1494"/>
      <c r="H564" s="1501"/>
      <c r="I564" s="1501"/>
      <c r="J564" s="1180"/>
      <c r="K564" s="1180"/>
      <c r="L564" s="1180"/>
      <c r="M564" s="1180"/>
      <c r="N564" s="1180"/>
      <c r="O564" s="1174"/>
      <c r="P564" s="1174"/>
      <c r="Q564" s="1176"/>
      <c r="R564" s="1176"/>
      <c r="S564" s="1176"/>
      <c r="T564" s="1176"/>
      <c r="U564" s="1176"/>
      <c r="V564" s="1176"/>
      <c r="W564" s="1176"/>
      <c r="X564" s="1176"/>
      <c r="Y564" s="1176"/>
      <c r="Z564" s="1176"/>
    </row>
    <row r="565" spans="1:26" ht="15.75" customHeight="1">
      <c r="A565" s="1491"/>
      <c r="B565" s="1500"/>
      <c r="C565" s="1176"/>
      <c r="D565" s="1174"/>
      <c r="E565" s="1174"/>
      <c r="F565" s="1174"/>
      <c r="G565" s="1494"/>
      <c r="H565" s="1501"/>
      <c r="I565" s="1501"/>
      <c r="J565" s="1180"/>
      <c r="K565" s="1180"/>
      <c r="L565" s="1180"/>
      <c r="M565" s="1180"/>
      <c r="N565" s="1180"/>
      <c r="O565" s="1174"/>
      <c r="P565" s="1174"/>
      <c r="Q565" s="1176"/>
      <c r="R565" s="1176"/>
      <c r="S565" s="1176"/>
      <c r="T565" s="1176"/>
      <c r="U565" s="1176"/>
      <c r="V565" s="1176"/>
      <c r="W565" s="1176"/>
      <c r="X565" s="1176"/>
      <c r="Y565" s="1176"/>
      <c r="Z565" s="1176"/>
    </row>
    <row r="566" spans="1:26" ht="15.75" customHeight="1">
      <c r="A566" s="1491"/>
      <c r="B566" s="1500"/>
      <c r="C566" s="1176"/>
      <c r="D566" s="1174"/>
      <c r="E566" s="1174"/>
      <c r="F566" s="1174"/>
      <c r="G566" s="1494"/>
      <c r="H566" s="1501"/>
      <c r="I566" s="1501"/>
      <c r="J566" s="1180"/>
      <c r="K566" s="1180"/>
      <c r="L566" s="1180"/>
      <c r="M566" s="1180"/>
      <c r="N566" s="1180"/>
      <c r="O566" s="1174"/>
      <c r="P566" s="1174"/>
      <c r="Q566" s="1176"/>
      <c r="R566" s="1176"/>
      <c r="S566" s="1176"/>
      <c r="T566" s="1176"/>
      <c r="U566" s="1176"/>
      <c r="V566" s="1176"/>
      <c r="W566" s="1176"/>
      <c r="X566" s="1176"/>
      <c r="Y566" s="1176"/>
      <c r="Z566" s="1176"/>
    </row>
    <row r="567" spans="1:26" ht="15.75" customHeight="1">
      <c r="A567" s="1491"/>
      <c r="B567" s="1500"/>
      <c r="C567" s="1176"/>
      <c r="D567" s="1174"/>
      <c r="E567" s="1174"/>
      <c r="F567" s="1174"/>
      <c r="G567" s="1494"/>
      <c r="H567" s="1501"/>
      <c r="I567" s="1501"/>
      <c r="J567" s="1180"/>
      <c r="K567" s="1180"/>
      <c r="L567" s="1180"/>
      <c r="M567" s="1180"/>
      <c r="N567" s="1180"/>
      <c r="O567" s="1174"/>
      <c r="P567" s="1174"/>
      <c r="Q567" s="1176"/>
      <c r="R567" s="1176"/>
      <c r="S567" s="1176"/>
      <c r="T567" s="1176"/>
      <c r="U567" s="1176"/>
      <c r="V567" s="1176"/>
      <c r="W567" s="1176"/>
      <c r="X567" s="1176"/>
      <c r="Y567" s="1176"/>
      <c r="Z567" s="1176"/>
    </row>
    <row r="568" spans="1:26" ht="15.75" customHeight="1">
      <c r="A568" s="1491"/>
      <c r="B568" s="1500"/>
      <c r="C568" s="1176"/>
      <c r="D568" s="1174"/>
      <c r="E568" s="1174"/>
      <c r="F568" s="1174"/>
      <c r="G568" s="1494"/>
      <c r="H568" s="1501"/>
      <c r="I568" s="1501"/>
      <c r="J568" s="1180"/>
      <c r="K568" s="1180"/>
      <c r="L568" s="1180"/>
      <c r="M568" s="1180"/>
      <c r="N568" s="1180"/>
      <c r="O568" s="1174"/>
      <c r="P568" s="1174"/>
      <c r="Q568" s="1176"/>
      <c r="R568" s="1176"/>
      <c r="S568" s="1176"/>
      <c r="T568" s="1176"/>
      <c r="U568" s="1176"/>
      <c r="V568" s="1176"/>
      <c r="W568" s="1176"/>
      <c r="X568" s="1176"/>
      <c r="Y568" s="1176"/>
      <c r="Z568" s="1176"/>
    </row>
    <row r="569" spans="1:26" ht="15.75" customHeight="1">
      <c r="A569" s="1491"/>
      <c r="B569" s="1500"/>
      <c r="C569" s="1176"/>
      <c r="D569" s="1174"/>
      <c r="E569" s="1174"/>
      <c r="F569" s="1174"/>
      <c r="G569" s="1494"/>
      <c r="H569" s="1501"/>
      <c r="I569" s="1501"/>
      <c r="J569" s="1180"/>
      <c r="K569" s="1180"/>
      <c r="L569" s="1180"/>
      <c r="M569" s="1180"/>
      <c r="N569" s="1180"/>
      <c r="O569" s="1174"/>
      <c r="P569" s="1174"/>
      <c r="Q569" s="1176"/>
      <c r="R569" s="1176"/>
      <c r="S569" s="1176"/>
      <c r="T569" s="1176"/>
      <c r="U569" s="1176"/>
      <c r="V569" s="1176"/>
      <c r="W569" s="1176"/>
      <c r="X569" s="1176"/>
      <c r="Y569" s="1176"/>
      <c r="Z569" s="1176"/>
    </row>
    <row r="570" spans="1:26" ht="15.75" customHeight="1">
      <c r="A570" s="1491"/>
      <c r="B570" s="1500"/>
      <c r="C570" s="1176"/>
      <c r="D570" s="1174"/>
      <c r="E570" s="1174"/>
      <c r="F570" s="1174"/>
      <c r="G570" s="1494"/>
      <c r="H570" s="1501"/>
      <c r="I570" s="1501"/>
      <c r="J570" s="1180"/>
      <c r="K570" s="1180"/>
      <c r="L570" s="1180"/>
      <c r="M570" s="1180"/>
      <c r="N570" s="1180"/>
      <c r="O570" s="1174"/>
      <c r="P570" s="1174"/>
      <c r="Q570" s="1176"/>
      <c r="R570" s="1176"/>
      <c r="S570" s="1176"/>
      <c r="T570" s="1176"/>
      <c r="U570" s="1176"/>
      <c r="V570" s="1176"/>
      <c r="W570" s="1176"/>
      <c r="X570" s="1176"/>
      <c r="Y570" s="1176"/>
      <c r="Z570" s="1176"/>
    </row>
    <row r="571" spans="1:26" ht="15.75" customHeight="1">
      <c r="A571" s="1491"/>
      <c r="B571" s="1500"/>
      <c r="C571" s="1176"/>
      <c r="D571" s="1174"/>
      <c r="E571" s="1174"/>
      <c r="F571" s="1174"/>
      <c r="G571" s="1494"/>
      <c r="H571" s="1501"/>
      <c r="I571" s="1501"/>
      <c r="J571" s="1180"/>
      <c r="K571" s="1180"/>
      <c r="L571" s="1180"/>
      <c r="M571" s="1180"/>
      <c r="N571" s="1180"/>
      <c r="O571" s="1174"/>
      <c r="P571" s="1174"/>
      <c r="Q571" s="1176"/>
      <c r="R571" s="1176"/>
      <c r="S571" s="1176"/>
      <c r="T571" s="1176"/>
      <c r="U571" s="1176"/>
      <c r="V571" s="1176"/>
      <c r="W571" s="1176"/>
      <c r="X571" s="1176"/>
      <c r="Y571" s="1176"/>
      <c r="Z571" s="1176"/>
    </row>
    <row r="572" spans="1:26" ht="15.75" customHeight="1">
      <c r="A572" s="1491"/>
      <c r="B572" s="1500"/>
      <c r="C572" s="1176"/>
      <c r="D572" s="1174"/>
      <c r="E572" s="1174"/>
      <c r="F572" s="1174"/>
      <c r="G572" s="1494"/>
      <c r="H572" s="1501"/>
      <c r="I572" s="1501"/>
      <c r="J572" s="1180"/>
      <c r="K572" s="1180"/>
      <c r="L572" s="1180"/>
      <c r="M572" s="1180"/>
      <c r="N572" s="1180"/>
      <c r="O572" s="1174"/>
      <c r="P572" s="1174"/>
      <c r="Q572" s="1176"/>
      <c r="R572" s="1176"/>
      <c r="S572" s="1176"/>
      <c r="T572" s="1176"/>
      <c r="U572" s="1176"/>
      <c r="V572" s="1176"/>
      <c r="W572" s="1176"/>
      <c r="X572" s="1176"/>
      <c r="Y572" s="1176"/>
      <c r="Z572" s="1176"/>
    </row>
    <row r="573" spans="1:26" ht="15.75" customHeight="1">
      <c r="A573" s="1491"/>
      <c r="B573" s="1500"/>
      <c r="C573" s="1176"/>
      <c r="D573" s="1174"/>
      <c r="E573" s="1174"/>
      <c r="F573" s="1174"/>
      <c r="G573" s="1494"/>
      <c r="H573" s="1501"/>
      <c r="I573" s="1501"/>
      <c r="J573" s="1180"/>
      <c r="K573" s="1180"/>
      <c r="L573" s="1180"/>
      <c r="M573" s="1180"/>
      <c r="N573" s="1180"/>
      <c r="O573" s="1174"/>
      <c r="P573" s="1174"/>
      <c r="Q573" s="1176"/>
      <c r="R573" s="1176"/>
      <c r="S573" s="1176"/>
      <c r="T573" s="1176"/>
      <c r="U573" s="1176"/>
      <c r="V573" s="1176"/>
      <c r="W573" s="1176"/>
      <c r="X573" s="1176"/>
      <c r="Y573" s="1176"/>
      <c r="Z573" s="1176"/>
    </row>
    <row r="574" spans="1:26" ht="15.75" customHeight="1">
      <c r="A574" s="1491"/>
      <c r="B574" s="1500"/>
      <c r="C574" s="1176"/>
      <c r="D574" s="1174"/>
      <c r="E574" s="1174"/>
      <c r="F574" s="1174"/>
      <c r="G574" s="1494"/>
      <c r="H574" s="1501"/>
      <c r="I574" s="1501"/>
      <c r="J574" s="1180"/>
      <c r="K574" s="1180"/>
      <c r="L574" s="1180"/>
      <c r="M574" s="1180"/>
      <c r="N574" s="1180"/>
      <c r="O574" s="1174"/>
      <c r="P574" s="1174"/>
      <c r="Q574" s="1176"/>
      <c r="R574" s="1176"/>
      <c r="S574" s="1176"/>
      <c r="T574" s="1176"/>
      <c r="U574" s="1176"/>
      <c r="V574" s="1176"/>
      <c r="W574" s="1176"/>
      <c r="X574" s="1176"/>
      <c r="Y574" s="1176"/>
      <c r="Z574" s="1176"/>
    </row>
    <row r="575" spans="1:26" ht="15.75" customHeight="1">
      <c r="A575" s="1491"/>
      <c r="B575" s="1500"/>
      <c r="C575" s="1176"/>
      <c r="D575" s="1174"/>
      <c r="E575" s="1174"/>
      <c r="F575" s="1174"/>
      <c r="G575" s="1494"/>
      <c r="H575" s="1501"/>
      <c r="I575" s="1501"/>
      <c r="J575" s="1180"/>
      <c r="K575" s="1180"/>
      <c r="L575" s="1180"/>
      <c r="M575" s="1180"/>
      <c r="N575" s="1180"/>
      <c r="O575" s="1174"/>
      <c r="P575" s="1174"/>
      <c r="Q575" s="1176"/>
      <c r="R575" s="1176"/>
      <c r="S575" s="1176"/>
      <c r="T575" s="1176"/>
      <c r="U575" s="1176"/>
      <c r="V575" s="1176"/>
      <c r="W575" s="1176"/>
      <c r="X575" s="1176"/>
      <c r="Y575" s="1176"/>
      <c r="Z575" s="1176"/>
    </row>
    <row r="576" spans="1:26" ht="15.75" customHeight="1">
      <c r="A576" s="1491"/>
      <c r="B576" s="1500"/>
      <c r="C576" s="1176"/>
      <c r="D576" s="1174"/>
      <c r="E576" s="1174"/>
      <c r="F576" s="1174"/>
      <c r="G576" s="1494"/>
      <c r="H576" s="1501"/>
      <c r="I576" s="1501"/>
      <c r="J576" s="1180"/>
      <c r="K576" s="1180"/>
      <c r="L576" s="1180"/>
      <c r="M576" s="1180"/>
      <c r="N576" s="1180"/>
      <c r="O576" s="1174"/>
      <c r="P576" s="1174"/>
      <c r="Q576" s="1176"/>
      <c r="R576" s="1176"/>
      <c r="S576" s="1176"/>
      <c r="T576" s="1176"/>
      <c r="U576" s="1176"/>
      <c r="V576" s="1176"/>
      <c r="W576" s="1176"/>
      <c r="X576" s="1176"/>
      <c r="Y576" s="1176"/>
      <c r="Z576" s="1176"/>
    </row>
    <row r="577" spans="1:26" ht="15.75" customHeight="1">
      <c r="A577" s="1491"/>
      <c r="B577" s="1500"/>
      <c r="C577" s="1176"/>
      <c r="D577" s="1174"/>
      <c r="E577" s="1174"/>
      <c r="F577" s="1174"/>
      <c r="G577" s="1494"/>
      <c r="H577" s="1501"/>
      <c r="I577" s="1501"/>
      <c r="J577" s="1180"/>
      <c r="K577" s="1180"/>
      <c r="L577" s="1180"/>
      <c r="M577" s="1180"/>
      <c r="N577" s="1180"/>
      <c r="O577" s="1174"/>
      <c r="P577" s="1174"/>
      <c r="Q577" s="1176"/>
      <c r="R577" s="1176"/>
      <c r="S577" s="1176"/>
      <c r="T577" s="1176"/>
      <c r="U577" s="1176"/>
      <c r="V577" s="1176"/>
      <c r="W577" s="1176"/>
      <c r="X577" s="1176"/>
      <c r="Y577" s="1176"/>
      <c r="Z577" s="1176"/>
    </row>
    <row r="578" spans="1:26" ht="15.75" customHeight="1">
      <c r="A578" s="1491"/>
      <c r="B578" s="1500"/>
      <c r="C578" s="1176"/>
      <c r="D578" s="1174"/>
      <c r="E578" s="1174"/>
      <c r="F578" s="1174"/>
      <c r="G578" s="1494"/>
      <c r="H578" s="1501"/>
      <c r="I578" s="1501"/>
      <c r="J578" s="1180"/>
      <c r="K578" s="1180"/>
      <c r="L578" s="1180"/>
      <c r="M578" s="1180"/>
      <c r="N578" s="1180"/>
      <c r="O578" s="1174"/>
      <c r="P578" s="1174"/>
      <c r="Q578" s="1176"/>
      <c r="R578" s="1176"/>
      <c r="S578" s="1176"/>
      <c r="T578" s="1176"/>
      <c r="U578" s="1176"/>
      <c r="V578" s="1176"/>
      <c r="W578" s="1176"/>
      <c r="X578" s="1176"/>
      <c r="Y578" s="1176"/>
      <c r="Z578" s="1176"/>
    </row>
    <row r="579" spans="1:26" ht="15.75" customHeight="1">
      <c r="A579" s="1491"/>
      <c r="B579" s="1500"/>
      <c r="C579" s="1176"/>
      <c r="D579" s="1174"/>
      <c r="E579" s="1174"/>
      <c r="F579" s="1174"/>
      <c r="G579" s="1494"/>
      <c r="H579" s="1501"/>
      <c r="I579" s="1501"/>
      <c r="J579" s="1180"/>
      <c r="K579" s="1180"/>
      <c r="L579" s="1180"/>
      <c r="M579" s="1180"/>
      <c r="N579" s="1180"/>
      <c r="O579" s="1174"/>
      <c r="P579" s="1174"/>
      <c r="Q579" s="1176"/>
      <c r="R579" s="1176"/>
      <c r="S579" s="1176"/>
      <c r="T579" s="1176"/>
      <c r="U579" s="1176"/>
      <c r="V579" s="1176"/>
      <c r="W579" s="1176"/>
      <c r="X579" s="1176"/>
      <c r="Y579" s="1176"/>
      <c r="Z579" s="1176"/>
    </row>
    <row r="580" spans="1:26" ht="15.75" customHeight="1">
      <c r="A580" s="1491"/>
      <c r="B580" s="1500"/>
      <c r="C580" s="1176"/>
      <c r="D580" s="1174"/>
      <c r="E580" s="1174"/>
      <c r="F580" s="1174"/>
      <c r="G580" s="1494"/>
      <c r="H580" s="1501"/>
      <c r="I580" s="1501"/>
      <c r="J580" s="1180"/>
      <c r="K580" s="1180"/>
      <c r="L580" s="1180"/>
      <c r="M580" s="1180"/>
      <c r="N580" s="1180"/>
      <c r="O580" s="1174"/>
      <c r="P580" s="1174"/>
      <c r="Q580" s="1176"/>
      <c r="R580" s="1176"/>
      <c r="S580" s="1176"/>
      <c r="T580" s="1176"/>
      <c r="U580" s="1176"/>
      <c r="V580" s="1176"/>
      <c r="W580" s="1176"/>
      <c r="X580" s="1176"/>
      <c r="Y580" s="1176"/>
      <c r="Z580" s="1176"/>
    </row>
    <row r="581" spans="1:26" ht="15.75" customHeight="1">
      <c r="A581" s="1491"/>
      <c r="B581" s="1500"/>
      <c r="C581" s="1176"/>
      <c r="D581" s="1174"/>
      <c r="E581" s="1174"/>
      <c r="F581" s="1174"/>
      <c r="G581" s="1494"/>
      <c r="H581" s="1501"/>
      <c r="I581" s="1501"/>
      <c r="J581" s="1180"/>
      <c r="K581" s="1180"/>
      <c r="L581" s="1180"/>
      <c r="M581" s="1180"/>
      <c r="N581" s="1180"/>
      <c r="O581" s="1174"/>
      <c r="P581" s="1174"/>
      <c r="Q581" s="1176"/>
      <c r="R581" s="1176"/>
      <c r="S581" s="1176"/>
      <c r="T581" s="1176"/>
      <c r="U581" s="1176"/>
      <c r="V581" s="1176"/>
      <c r="W581" s="1176"/>
      <c r="X581" s="1176"/>
      <c r="Y581" s="1176"/>
      <c r="Z581" s="1176"/>
    </row>
    <row r="582" spans="1:26" ht="15.75" customHeight="1">
      <c r="A582" s="1491"/>
      <c r="B582" s="1500"/>
      <c r="C582" s="1176"/>
      <c r="D582" s="1174"/>
      <c r="E582" s="1174"/>
      <c r="F582" s="1174"/>
      <c r="G582" s="1494"/>
      <c r="H582" s="1501"/>
      <c r="I582" s="1501"/>
      <c r="J582" s="1180"/>
      <c r="K582" s="1180"/>
      <c r="L582" s="1180"/>
      <c r="M582" s="1180"/>
      <c r="N582" s="1180"/>
      <c r="O582" s="1174"/>
      <c r="P582" s="1174"/>
      <c r="Q582" s="1176"/>
      <c r="R582" s="1176"/>
      <c r="S582" s="1176"/>
      <c r="T582" s="1176"/>
      <c r="U582" s="1176"/>
      <c r="V582" s="1176"/>
      <c r="W582" s="1176"/>
      <c r="X582" s="1176"/>
      <c r="Y582" s="1176"/>
      <c r="Z582" s="1176"/>
    </row>
    <row r="583" spans="1:26" ht="15.75" customHeight="1">
      <c r="A583" s="1491"/>
      <c r="B583" s="1500"/>
      <c r="C583" s="1176"/>
      <c r="D583" s="1174"/>
      <c r="E583" s="1174"/>
      <c r="F583" s="1174"/>
      <c r="G583" s="1494"/>
      <c r="H583" s="1501"/>
      <c r="I583" s="1501"/>
      <c r="J583" s="1180"/>
      <c r="K583" s="1180"/>
      <c r="L583" s="1180"/>
      <c r="M583" s="1180"/>
      <c r="N583" s="1180"/>
      <c r="O583" s="1174"/>
      <c r="P583" s="1174"/>
      <c r="Q583" s="1176"/>
      <c r="R583" s="1176"/>
      <c r="S583" s="1176"/>
      <c r="T583" s="1176"/>
      <c r="U583" s="1176"/>
      <c r="V583" s="1176"/>
      <c r="W583" s="1176"/>
      <c r="X583" s="1176"/>
      <c r="Y583" s="1176"/>
      <c r="Z583" s="1176"/>
    </row>
    <row r="584" spans="1:26" ht="15.75" customHeight="1">
      <c r="A584" s="1491"/>
      <c r="B584" s="1500"/>
      <c r="C584" s="1176"/>
      <c r="D584" s="1174"/>
      <c r="E584" s="1174"/>
      <c r="F584" s="1174"/>
      <c r="G584" s="1494"/>
      <c r="H584" s="1501"/>
      <c r="I584" s="1501"/>
      <c r="J584" s="1180"/>
      <c r="K584" s="1180"/>
      <c r="L584" s="1180"/>
      <c r="M584" s="1180"/>
      <c r="N584" s="1180"/>
      <c r="O584" s="1174"/>
      <c r="P584" s="1174"/>
      <c r="Q584" s="1176"/>
      <c r="R584" s="1176"/>
      <c r="S584" s="1176"/>
      <c r="T584" s="1176"/>
      <c r="U584" s="1176"/>
      <c r="V584" s="1176"/>
      <c r="W584" s="1176"/>
      <c r="X584" s="1176"/>
      <c r="Y584" s="1176"/>
      <c r="Z584" s="1176"/>
    </row>
    <row r="585" spans="1:26" ht="15.75" customHeight="1">
      <c r="A585" s="1491"/>
      <c r="B585" s="1500"/>
      <c r="C585" s="1176"/>
      <c r="D585" s="1174"/>
      <c r="E585" s="1174"/>
      <c r="F585" s="1174"/>
      <c r="G585" s="1494"/>
      <c r="H585" s="1501"/>
      <c r="I585" s="1501"/>
      <c r="J585" s="1180"/>
      <c r="K585" s="1180"/>
      <c r="L585" s="1180"/>
      <c r="M585" s="1180"/>
      <c r="N585" s="1180"/>
      <c r="O585" s="1174"/>
      <c r="P585" s="1174"/>
      <c r="Q585" s="1176"/>
      <c r="R585" s="1176"/>
      <c r="S585" s="1176"/>
      <c r="T585" s="1176"/>
      <c r="U585" s="1176"/>
      <c r="V585" s="1176"/>
      <c r="W585" s="1176"/>
      <c r="X585" s="1176"/>
      <c r="Y585" s="1176"/>
      <c r="Z585" s="1176"/>
    </row>
    <row r="586" spans="1:26" ht="15.75" customHeight="1">
      <c r="A586" s="1491"/>
      <c r="B586" s="1500"/>
      <c r="C586" s="1176"/>
      <c r="D586" s="1174"/>
      <c r="E586" s="1174"/>
      <c r="F586" s="1174"/>
      <c r="G586" s="1494"/>
      <c r="H586" s="1501"/>
      <c r="I586" s="1501"/>
      <c r="J586" s="1180"/>
      <c r="K586" s="1180"/>
      <c r="L586" s="1180"/>
      <c r="M586" s="1180"/>
      <c r="N586" s="1180"/>
      <c r="O586" s="1174"/>
      <c r="P586" s="1174"/>
      <c r="Q586" s="1176"/>
      <c r="R586" s="1176"/>
      <c r="S586" s="1176"/>
      <c r="T586" s="1176"/>
      <c r="U586" s="1176"/>
      <c r="V586" s="1176"/>
      <c r="W586" s="1176"/>
      <c r="X586" s="1176"/>
      <c r="Y586" s="1176"/>
      <c r="Z586" s="1176"/>
    </row>
    <row r="587" spans="1:26" ht="15.75" customHeight="1">
      <c r="A587" s="1491"/>
      <c r="B587" s="1500"/>
      <c r="C587" s="1176"/>
      <c r="D587" s="1174"/>
      <c r="E587" s="1174"/>
      <c r="F587" s="1174"/>
      <c r="G587" s="1494"/>
      <c r="H587" s="1501"/>
      <c r="I587" s="1501"/>
      <c r="J587" s="1180"/>
      <c r="K587" s="1180"/>
      <c r="L587" s="1180"/>
      <c r="M587" s="1180"/>
      <c r="N587" s="1180"/>
      <c r="O587" s="1174"/>
      <c r="P587" s="1174"/>
      <c r="Q587" s="1176"/>
      <c r="R587" s="1176"/>
      <c r="S587" s="1176"/>
      <c r="T587" s="1176"/>
      <c r="U587" s="1176"/>
      <c r="V587" s="1176"/>
      <c r="W587" s="1176"/>
      <c r="X587" s="1176"/>
      <c r="Y587" s="1176"/>
      <c r="Z587" s="1176"/>
    </row>
    <row r="588" spans="1:26" ht="15.75" customHeight="1">
      <c r="A588" s="1491"/>
      <c r="B588" s="1500"/>
      <c r="C588" s="1176"/>
      <c r="D588" s="1174"/>
      <c r="E588" s="1174"/>
      <c r="F588" s="1174"/>
      <c r="G588" s="1494"/>
      <c r="H588" s="1501"/>
      <c r="I588" s="1501"/>
      <c r="J588" s="1180"/>
      <c r="K588" s="1180"/>
      <c r="L588" s="1180"/>
      <c r="M588" s="1180"/>
      <c r="N588" s="1180"/>
      <c r="O588" s="1174"/>
      <c r="P588" s="1174"/>
      <c r="Q588" s="1176"/>
      <c r="R588" s="1176"/>
      <c r="S588" s="1176"/>
      <c r="T588" s="1176"/>
      <c r="U588" s="1176"/>
      <c r="V588" s="1176"/>
      <c r="W588" s="1176"/>
      <c r="X588" s="1176"/>
      <c r="Y588" s="1176"/>
      <c r="Z588" s="1176"/>
    </row>
    <row r="589" spans="1:26" ht="15.75" customHeight="1">
      <c r="A589" s="1491"/>
      <c r="B589" s="1500"/>
      <c r="C589" s="1176"/>
      <c r="D589" s="1174"/>
      <c r="E589" s="1174"/>
      <c r="F589" s="1174"/>
      <c r="G589" s="1494"/>
      <c r="H589" s="1501"/>
      <c r="I589" s="1501"/>
      <c r="J589" s="1180"/>
      <c r="K589" s="1180"/>
      <c r="L589" s="1180"/>
      <c r="M589" s="1180"/>
      <c r="N589" s="1180"/>
      <c r="O589" s="1174"/>
      <c r="P589" s="1174"/>
      <c r="Q589" s="1176"/>
      <c r="R589" s="1176"/>
      <c r="S589" s="1176"/>
      <c r="T589" s="1176"/>
      <c r="U589" s="1176"/>
      <c r="V589" s="1176"/>
      <c r="W589" s="1176"/>
      <c r="X589" s="1176"/>
      <c r="Y589" s="1176"/>
      <c r="Z589" s="1176"/>
    </row>
    <row r="590" spans="1:26" ht="15.75" customHeight="1">
      <c r="A590" s="1491"/>
      <c r="B590" s="1500"/>
      <c r="C590" s="1176"/>
      <c r="D590" s="1174"/>
      <c r="E590" s="1174"/>
      <c r="F590" s="1174"/>
      <c r="G590" s="1494"/>
      <c r="H590" s="1501"/>
      <c r="I590" s="1501"/>
      <c r="J590" s="1180"/>
      <c r="K590" s="1180"/>
      <c r="L590" s="1180"/>
      <c r="M590" s="1180"/>
      <c r="N590" s="1180"/>
      <c r="O590" s="1174"/>
      <c r="P590" s="1174"/>
      <c r="Q590" s="1176"/>
      <c r="R590" s="1176"/>
      <c r="S590" s="1176"/>
      <c r="T590" s="1176"/>
      <c r="U590" s="1176"/>
      <c r="V590" s="1176"/>
      <c r="W590" s="1176"/>
      <c r="X590" s="1176"/>
      <c r="Y590" s="1176"/>
      <c r="Z590" s="1176"/>
    </row>
    <row r="591" spans="1:26" ht="15.75" customHeight="1">
      <c r="A591" s="1491"/>
      <c r="B591" s="1500"/>
      <c r="C591" s="1176"/>
      <c r="D591" s="1174"/>
      <c r="E591" s="1174"/>
      <c r="F591" s="1174"/>
      <c r="G591" s="1494"/>
      <c r="H591" s="1501"/>
      <c r="I591" s="1501"/>
      <c r="J591" s="1180"/>
      <c r="K591" s="1180"/>
      <c r="L591" s="1180"/>
      <c r="M591" s="1180"/>
      <c r="N591" s="1180"/>
      <c r="O591" s="1174"/>
      <c r="P591" s="1174"/>
      <c r="Q591" s="1176"/>
      <c r="R591" s="1176"/>
      <c r="S591" s="1176"/>
      <c r="T591" s="1176"/>
      <c r="U591" s="1176"/>
      <c r="V591" s="1176"/>
      <c r="W591" s="1176"/>
      <c r="X591" s="1176"/>
      <c r="Y591" s="1176"/>
      <c r="Z591" s="1176"/>
    </row>
    <row r="592" spans="1:26" ht="15.75" customHeight="1">
      <c r="A592" s="1491"/>
      <c r="B592" s="1500"/>
      <c r="C592" s="1176"/>
      <c r="D592" s="1174"/>
      <c r="E592" s="1174"/>
      <c r="F592" s="1174"/>
      <c r="G592" s="1494"/>
      <c r="H592" s="1501"/>
      <c r="I592" s="1501"/>
      <c r="J592" s="1180"/>
      <c r="K592" s="1180"/>
      <c r="L592" s="1180"/>
      <c r="M592" s="1180"/>
      <c r="N592" s="1180"/>
      <c r="O592" s="1174"/>
      <c r="P592" s="1174"/>
      <c r="Q592" s="1176"/>
      <c r="R592" s="1176"/>
      <c r="S592" s="1176"/>
      <c r="T592" s="1176"/>
      <c r="U592" s="1176"/>
      <c r="V592" s="1176"/>
      <c r="W592" s="1176"/>
      <c r="X592" s="1176"/>
      <c r="Y592" s="1176"/>
      <c r="Z592" s="1176"/>
    </row>
    <row r="593" spans="1:26" ht="15.75" customHeight="1">
      <c r="A593" s="1491"/>
      <c r="B593" s="1500"/>
      <c r="C593" s="1176"/>
      <c r="D593" s="1174"/>
      <c r="E593" s="1174"/>
      <c r="F593" s="1174"/>
      <c r="G593" s="1494"/>
      <c r="H593" s="1501"/>
      <c r="I593" s="1501"/>
      <c r="J593" s="1180"/>
      <c r="K593" s="1180"/>
      <c r="L593" s="1180"/>
      <c r="M593" s="1180"/>
      <c r="N593" s="1180"/>
      <c r="O593" s="1174"/>
      <c r="P593" s="1174"/>
      <c r="Q593" s="1176"/>
      <c r="R593" s="1176"/>
      <c r="S593" s="1176"/>
      <c r="T593" s="1176"/>
      <c r="U593" s="1176"/>
      <c r="V593" s="1176"/>
      <c r="W593" s="1176"/>
      <c r="X593" s="1176"/>
      <c r="Y593" s="1176"/>
      <c r="Z593" s="1176"/>
    </row>
    <row r="594" spans="1:26" ht="15.75" customHeight="1">
      <c r="A594" s="1491"/>
      <c r="B594" s="1500"/>
      <c r="C594" s="1176"/>
      <c r="D594" s="1174"/>
      <c r="E594" s="1174"/>
      <c r="F594" s="1174"/>
      <c r="G594" s="1494"/>
      <c r="H594" s="1501"/>
      <c r="I594" s="1501"/>
      <c r="J594" s="1180"/>
      <c r="K594" s="1180"/>
      <c r="L594" s="1180"/>
      <c r="M594" s="1180"/>
      <c r="N594" s="1180"/>
      <c r="O594" s="1174"/>
      <c r="P594" s="1174"/>
      <c r="Q594" s="1176"/>
      <c r="R594" s="1176"/>
      <c r="S594" s="1176"/>
      <c r="T594" s="1176"/>
      <c r="U594" s="1176"/>
      <c r="V594" s="1176"/>
      <c r="W594" s="1176"/>
      <c r="X594" s="1176"/>
      <c r="Y594" s="1176"/>
      <c r="Z594" s="1176"/>
    </row>
    <row r="595" spans="1:26" ht="15.75" customHeight="1">
      <c r="A595" s="1491"/>
      <c r="B595" s="1500"/>
      <c r="C595" s="1176"/>
      <c r="D595" s="1174"/>
      <c r="E595" s="1174"/>
      <c r="F595" s="1174"/>
      <c r="G595" s="1494"/>
      <c r="H595" s="1501"/>
      <c r="I595" s="1501"/>
      <c r="J595" s="1180"/>
      <c r="K595" s="1180"/>
      <c r="L595" s="1180"/>
      <c r="M595" s="1180"/>
      <c r="N595" s="1180"/>
      <c r="O595" s="1174"/>
      <c r="P595" s="1174"/>
      <c r="Q595" s="1176"/>
      <c r="R595" s="1176"/>
      <c r="S595" s="1176"/>
      <c r="T595" s="1176"/>
      <c r="U595" s="1176"/>
      <c r="V595" s="1176"/>
      <c r="W595" s="1176"/>
      <c r="X595" s="1176"/>
      <c r="Y595" s="1176"/>
      <c r="Z595" s="1176"/>
    </row>
    <row r="596" spans="1:26" ht="15.75" customHeight="1">
      <c r="A596" s="1491"/>
      <c r="B596" s="1500"/>
      <c r="C596" s="1176"/>
      <c r="D596" s="1174"/>
      <c r="E596" s="1174"/>
      <c r="F596" s="1174"/>
      <c r="G596" s="1494"/>
      <c r="H596" s="1501"/>
      <c r="I596" s="1501"/>
      <c r="J596" s="1180"/>
      <c r="K596" s="1180"/>
      <c r="L596" s="1180"/>
      <c r="M596" s="1180"/>
      <c r="N596" s="1180"/>
      <c r="O596" s="1174"/>
      <c r="P596" s="1174"/>
      <c r="Q596" s="1176"/>
      <c r="R596" s="1176"/>
      <c r="S596" s="1176"/>
      <c r="T596" s="1176"/>
      <c r="U596" s="1176"/>
      <c r="V596" s="1176"/>
      <c r="W596" s="1176"/>
      <c r="X596" s="1176"/>
      <c r="Y596" s="1176"/>
      <c r="Z596" s="1176"/>
    </row>
    <row r="597" spans="1:26" ht="15.75" customHeight="1">
      <c r="A597" s="1491"/>
      <c r="B597" s="1500"/>
      <c r="C597" s="1176"/>
      <c r="D597" s="1174"/>
      <c r="E597" s="1174"/>
      <c r="F597" s="1174"/>
      <c r="G597" s="1494"/>
      <c r="H597" s="1501"/>
      <c r="I597" s="1501"/>
      <c r="J597" s="1180"/>
      <c r="K597" s="1180"/>
      <c r="L597" s="1180"/>
      <c r="M597" s="1180"/>
      <c r="N597" s="1180"/>
      <c r="O597" s="1174"/>
      <c r="P597" s="1174"/>
      <c r="Q597" s="1176"/>
      <c r="R597" s="1176"/>
      <c r="S597" s="1176"/>
      <c r="T597" s="1176"/>
      <c r="U597" s="1176"/>
      <c r="V597" s="1176"/>
      <c r="W597" s="1176"/>
      <c r="X597" s="1176"/>
      <c r="Y597" s="1176"/>
      <c r="Z597" s="1176"/>
    </row>
    <row r="598" spans="1:26" ht="15.75" customHeight="1">
      <c r="A598" s="1491"/>
      <c r="B598" s="1500"/>
      <c r="C598" s="1176"/>
      <c r="D598" s="1174"/>
      <c r="E598" s="1174"/>
      <c r="F598" s="1174"/>
      <c r="G598" s="1494"/>
      <c r="H598" s="1501"/>
      <c r="I598" s="1501"/>
      <c r="J598" s="1180"/>
      <c r="K598" s="1180"/>
      <c r="L598" s="1180"/>
      <c r="M598" s="1180"/>
      <c r="N598" s="1180"/>
      <c r="O598" s="1174"/>
      <c r="P598" s="1174"/>
      <c r="Q598" s="1176"/>
      <c r="R598" s="1176"/>
      <c r="S598" s="1176"/>
      <c r="T598" s="1176"/>
      <c r="U598" s="1176"/>
      <c r="V598" s="1176"/>
      <c r="W598" s="1176"/>
      <c r="X598" s="1176"/>
      <c r="Y598" s="1176"/>
      <c r="Z598" s="1176"/>
    </row>
    <row r="599" spans="1:26" ht="15.75" customHeight="1">
      <c r="A599" s="1491"/>
      <c r="B599" s="1500"/>
      <c r="C599" s="1176"/>
      <c r="D599" s="1174"/>
      <c r="E599" s="1174"/>
      <c r="F599" s="1174"/>
      <c r="G599" s="1494"/>
      <c r="H599" s="1501"/>
      <c r="I599" s="1501"/>
      <c r="J599" s="1180"/>
      <c r="K599" s="1180"/>
      <c r="L599" s="1180"/>
      <c r="M599" s="1180"/>
      <c r="N599" s="1180"/>
      <c r="O599" s="1174"/>
      <c r="P599" s="1174"/>
      <c r="Q599" s="1176"/>
      <c r="R599" s="1176"/>
      <c r="S599" s="1176"/>
      <c r="T599" s="1176"/>
      <c r="U599" s="1176"/>
      <c r="V599" s="1176"/>
      <c r="W599" s="1176"/>
      <c r="X599" s="1176"/>
      <c r="Y599" s="1176"/>
      <c r="Z599" s="1176"/>
    </row>
    <row r="600" spans="1:26" ht="15.75" customHeight="1">
      <c r="A600" s="1491"/>
      <c r="B600" s="1500"/>
      <c r="C600" s="1176"/>
      <c r="D600" s="1174"/>
      <c r="E600" s="1174"/>
      <c r="F600" s="1174"/>
      <c r="G600" s="1494"/>
      <c r="H600" s="1501"/>
      <c r="I600" s="1501"/>
      <c r="J600" s="1180"/>
      <c r="K600" s="1180"/>
      <c r="L600" s="1180"/>
      <c r="M600" s="1180"/>
      <c r="N600" s="1180"/>
      <c r="O600" s="1174"/>
      <c r="P600" s="1174"/>
      <c r="Q600" s="1176"/>
      <c r="R600" s="1176"/>
      <c r="S600" s="1176"/>
      <c r="T600" s="1176"/>
      <c r="U600" s="1176"/>
      <c r="V600" s="1176"/>
      <c r="W600" s="1176"/>
      <c r="X600" s="1176"/>
      <c r="Y600" s="1176"/>
      <c r="Z600" s="1176"/>
    </row>
    <row r="601" spans="1:26" ht="15.75" customHeight="1">
      <c r="A601" s="1491"/>
      <c r="B601" s="1500"/>
      <c r="C601" s="1176"/>
      <c r="D601" s="1174"/>
      <c r="E601" s="1174"/>
      <c r="F601" s="1174"/>
      <c r="G601" s="1494"/>
      <c r="H601" s="1501"/>
      <c r="I601" s="1501"/>
      <c r="J601" s="1180"/>
      <c r="K601" s="1180"/>
      <c r="L601" s="1180"/>
      <c r="M601" s="1180"/>
      <c r="N601" s="1180"/>
      <c r="O601" s="1174"/>
      <c r="P601" s="1174"/>
      <c r="Q601" s="1176"/>
      <c r="R601" s="1176"/>
      <c r="S601" s="1176"/>
      <c r="T601" s="1176"/>
      <c r="U601" s="1176"/>
      <c r="V601" s="1176"/>
      <c r="W601" s="1176"/>
      <c r="X601" s="1176"/>
      <c r="Y601" s="1176"/>
      <c r="Z601" s="1176"/>
    </row>
    <row r="602" spans="1:26" ht="15.75" customHeight="1">
      <c r="A602" s="1491"/>
      <c r="B602" s="1500"/>
      <c r="C602" s="1176"/>
      <c r="D602" s="1174"/>
      <c r="E602" s="1174"/>
      <c r="F602" s="1174"/>
      <c r="G602" s="1494"/>
      <c r="H602" s="1501"/>
      <c r="I602" s="1501"/>
      <c r="J602" s="1180"/>
      <c r="K602" s="1180"/>
      <c r="L602" s="1180"/>
      <c r="M602" s="1180"/>
      <c r="N602" s="1180"/>
      <c r="O602" s="1174"/>
      <c r="P602" s="1174"/>
      <c r="Q602" s="1176"/>
      <c r="R602" s="1176"/>
      <c r="S602" s="1176"/>
      <c r="T602" s="1176"/>
      <c r="U602" s="1176"/>
      <c r="V602" s="1176"/>
      <c r="W602" s="1176"/>
      <c r="X602" s="1176"/>
      <c r="Y602" s="1176"/>
      <c r="Z602" s="1176"/>
    </row>
    <row r="603" spans="1:26" ht="15.75" customHeight="1">
      <c r="A603" s="1491"/>
      <c r="B603" s="1500"/>
      <c r="C603" s="1176"/>
      <c r="D603" s="1174"/>
      <c r="E603" s="1174"/>
      <c r="F603" s="1174"/>
      <c r="G603" s="1494"/>
      <c r="H603" s="1501"/>
      <c r="I603" s="1501"/>
      <c r="J603" s="1180"/>
      <c r="K603" s="1180"/>
      <c r="L603" s="1180"/>
      <c r="M603" s="1180"/>
      <c r="N603" s="1180"/>
      <c r="O603" s="1174"/>
      <c r="P603" s="1174"/>
      <c r="Q603" s="1176"/>
      <c r="R603" s="1176"/>
      <c r="S603" s="1176"/>
      <c r="T603" s="1176"/>
      <c r="U603" s="1176"/>
      <c r="V603" s="1176"/>
      <c r="W603" s="1176"/>
      <c r="X603" s="1176"/>
      <c r="Y603" s="1176"/>
      <c r="Z603" s="1176"/>
    </row>
    <row r="604" spans="1:26" ht="15.75" customHeight="1">
      <c r="A604" s="1491"/>
      <c r="B604" s="1500"/>
      <c r="C604" s="1176"/>
      <c r="D604" s="1174"/>
      <c r="E604" s="1174"/>
      <c r="F604" s="1174"/>
      <c r="G604" s="1494"/>
      <c r="H604" s="1501"/>
      <c r="I604" s="1501"/>
      <c r="J604" s="1180"/>
      <c r="K604" s="1180"/>
      <c r="L604" s="1180"/>
      <c r="M604" s="1180"/>
      <c r="N604" s="1180"/>
      <c r="O604" s="1174"/>
      <c r="P604" s="1174"/>
      <c r="Q604" s="1176"/>
      <c r="R604" s="1176"/>
      <c r="S604" s="1176"/>
      <c r="T604" s="1176"/>
      <c r="U604" s="1176"/>
      <c r="V604" s="1176"/>
      <c r="W604" s="1176"/>
      <c r="X604" s="1176"/>
      <c r="Y604" s="1176"/>
      <c r="Z604" s="1176"/>
    </row>
    <row r="605" spans="1:26" ht="15.75" customHeight="1">
      <c r="A605" s="1491"/>
      <c r="B605" s="1500"/>
      <c r="C605" s="1176"/>
      <c r="D605" s="1174"/>
      <c r="E605" s="1174"/>
      <c r="F605" s="1174"/>
      <c r="G605" s="1494"/>
      <c r="H605" s="1501"/>
      <c r="I605" s="1501"/>
      <c r="J605" s="1180"/>
      <c r="K605" s="1180"/>
      <c r="L605" s="1180"/>
      <c r="M605" s="1180"/>
      <c r="N605" s="1180"/>
      <c r="O605" s="1174"/>
      <c r="P605" s="1174"/>
      <c r="Q605" s="1176"/>
      <c r="R605" s="1176"/>
      <c r="S605" s="1176"/>
      <c r="T605" s="1176"/>
      <c r="U605" s="1176"/>
      <c r="V605" s="1176"/>
      <c r="W605" s="1176"/>
      <c r="X605" s="1176"/>
      <c r="Y605" s="1176"/>
      <c r="Z605" s="1176"/>
    </row>
    <row r="606" spans="1:26" ht="15.75" customHeight="1">
      <c r="A606" s="1491"/>
      <c r="B606" s="1500"/>
      <c r="C606" s="1176"/>
      <c r="D606" s="1174"/>
      <c r="E606" s="1174"/>
      <c r="F606" s="1174"/>
      <c r="G606" s="1494"/>
      <c r="H606" s="1501"/>
      <c r="I606" s="1501"/>
      <c r="J606" s="1180"/>
      <c r="K606" s="1180"/>
      <c r="L606" s="1180"/>
      <c r="M606" s="1180"/>
      <c r="N606" s="1180"/>
      <c r="O606" s="1174"/>
      <c r="P606" s="1174"/>
      <c r="Q606" s="1176"/>
      <c r="R606" s="1176"/>
      <c r="S606" s="1176"/>
      <c r="T606" s="1176"/>
      <c r="U606" s="1176"/>
      <c r="V606" s="1176"/>
      <c r="W606" s="1176"/>
      <c r="X606" s="1176"/>
      <c r="Y606" s="1176"/>
      <c r="Z606" s="1176"/>
    </row>
    <row r="607" spans="1:26" ht="15.75" customHeight="1">
      <c r="A607" s="1491"/>
      <c r="B607" s="1500"/>
      <c r="C607" s="1176"/>
      <c r="D607" s="1174"/>
      <c r="E607" s="1174"/>
      <c r="F607" s="1174"/>
      <c r="G607" s="1494"/>
      <c r="H607" s="1501"/>
      <c r="I607" s="1501"/>
      <c r="J607" s="1180"/>
      <c r="K607" s="1180"/>
      <c r="L607" s="1180"/>
      <c r="M607" s="1180"/>
      <c r="N607" s="1180"/>
      <c r="O607" s="1174"/>
      <c r="P607" s="1174"/>
      <c r="Q607" s="1176"/>
      <c r="R607" s="1176"/>
      <c r="S607" s="1176"/>
      <c r="T607" s="1176"/>
      <c r="U607" s="1176"/>
      <c r="V607" s="1176"/>
      <c r="W607" s="1176"/>
      <c r="X607" s="1176"/>
      <c r="Y607" s="1176"/>
      <c r="Z607" s="1176"/>
    </row>
    <row r="608" spans="1:26" ht="15.75" customHeight="1">
      <c r="A608" s="1491"/>
      <c r="B608" s="1500"/>
      <c r="C608" s="1176"/>
      <c r="D608" s="1174"/>
      <c r="E608" s="1174"/>
      <c r="F608" s="1174"/>
      <c r="G608" s="1494"/>
      <c r="H608" s="1501"/>
      <c r="I608" s="1501"/>
      <c r="J608" s="1180"/>
      <c r="K608" s="1180"/>
      <c r="L608" s="1180"/>
      <c r="M608" s="1180"/>
      <c r="N608" s="1180"/>
      <c r="O608" s="1174"/>
      <c r="P608" s="1174"/>
      <c r="Q608" s="1176"/>
      <c r="R608" s="1176"/>
      <c r="S608" s="1176"/>
      <c r="T608" s="1176"/>
      <c r="U608" s="1176"/>
      <c r="V608" s="1176"/>
      <c r="W608" s="1176"/>
      <c r="X608" s="1176"/>
      <c r="Y608" s="1176"/>
      <c r="Z608" s="1176"/>
    </row>
    <row r="609" spans="1:26" ht="15.75" customHeight="1">
      <c r="A609" s="1491"/>
      <c r="B609" s="1500"/>
      <c r="C609" s="1176"/>
      <c r="D609" s="1174"/>
      <c r="E609" s="1174"/>
      <c r="F609" s="1174"/>
      <c r="G609" s="1494"/>
      <c r="H609" s="1501"/>
      <c r="I609" s="1501"/>
      <c r="J609" s="1180"/>
      <c r="K609" s="1180"/>
      <c r="L609" s="1180"/>
      <c r="M609" s="1180"/>
      <c r="N609" s="1180"/>
      <c r="O609" s="1174"/>
      <c r="P609" s="1174"/>
      <c r="Q609" s="1176"/>
      <c r="R609" s="1176"/>
      <c r="S609" s="1176"/>
      <c r="T609" s="1176"/>
      <c r="U609" s="1176"/>
      <c r="V609" s="1176"/>
      <c r="W609" s="1176"/>
      <c r="X609" s="1176"/>
      <c r="Y609" s="1176"/>
      <c r="Z609" s="1176"/>
    </row>
    <row r="610" spans="1:26" ht="15.75" customHeight="1">
      <c r="A610" s="1491"/>
      <c r="B610" s="1500"/>
      <c r="C610" s="1176"/>
      <c r="D610" s="1174"/>
      <c r="E610" s="1174"/>
      <c r="F610" s="1174"/>
      <c r="G610" s="1494"/>
      <c r="H610" s="1501"/>
      <c r="I610" s="1501"/>
      <c r="J610" s="1180"/>
      <c r="K610" s="1180"/>
      <c r="L610" s="1180"/>
      <c r="M610" s="1180"/>
      <c r="N610" s="1180"/>
      <c r="O610" s="1174"/>
      <c r="P610" s="1174"/>
      <c r="Q610" s="1176"/>
      <c r="R610" s="1176"/>
      <c r="S610" s="1176"/>
      <c r="T610" s="1176"/>
      <c r="U610" s="1176"/>
      <c r="V610" s="1176"/>
      <c r="W610" s="1176"/>
      <c r="X610" s="1176"/>
      <c r="Y610" s="1176"/>
      <c r="Z610" s="1176"/>
    </row>
    <row r="611" spans="1:26" ht="15.75" customHeight="1">
      <c r="A611" s="1491"/>
      <c r="B611" s="1500"/>
      <c r="C611" s="1176"/>
      <c r="D611" s="1174"/>
      <c r="E611" s="1174"/>
      <c r="F611" s="1174"/>
      <c r="G611" s="1494"/>
      <c r="H611" s="1501"/>
      <c r="I611" s="1501"/>
      <c r="J611" s="1180"/>
      <c r="K611" s="1180"/>
      <c r="L611" s="1180"/>
      <c r="M611" s="1180"/>
      <c r="N611" s="1180"/>
      <c r="O611" s="1174"/>
      <c r="P611" s="1174"/>
      <c r="Q611" s="1176"/>
      <c r="R611" s="1176"/>
      <c r="S611" s="1176"/>
      <c r="T611" s="1176"/>
      <c r="U611" s="1176"/>
      <c r="V611" s="1176"/>
      <c r="W611" s="1176"/>
      <c r="X611" s="1176"/>
      <c r="Y611" s="1176"/>
      <c r="Z611" s="1176"/>
    </row>
    <row r="612" spans="1:26" ht="15.75" customHeight="1">
      <c r="A612" s="1491"/>
      <c r="B612" s="1500"/>
      <c r="C612" s="1176"/>
      <c r="D612" s="1174"/>
      <c r="E612" s="1174"/>
      <c r="F612" s="1174"/>
      <c r="G612" s="1494"/>
      <c r="H612" s="1501"/>
      <c r="I612" s="1501"/>
      <c r="J612" s="1180"/>
      <c r="K612" s="1180"/>
      <c r="L612" s="1180"/>
      <c r="M612" s="1180"/>
      <c r="N612" s="1180"/>
      <c r="O612" s="1174"/>
      <c r="P612" s="1174"/>
      <c r="Q612" s="1176"/>
      <c r="R612" s="1176"/>
      <c r="S612" s="1176"/>
      <c r="T612" s="1176"/>
      <c r="U612" s="1176"/>
      <c r="V612" s="1176"/>
      <c r="W612" s="1176"/>
      <c r="X612" s="1176"/>
      <c r="Y612" s="1176"/>
      <c r="Z612" s="1176"/>
    </row>
    <row r="613" spans="1:26" ht="15.75" customHeight="1">
      <c r="A613" s="1491"/>
      <c r="B613" s="1500"/>
      <c r="C613" s="1176"/>
      <c r="D613" s="1174"/>
      <c r="E613" s="1174"/>
      <c r="F613" s="1174"/>
      <c r="G613" s="1494"/>
      <c r="H613" s="1501"/>
      <c r="I613" s="1501"/>
      <c r="J613" s="1180"/>
      <c r="K613" s="1180"/>
      <c r="L613" s="1180"/>
      <c r="M613" s="1180"/>
      <c r="N613" s="1180"/>
      <c r="O613" s="1174"/>
      <c r="P613" s="1174"/>
      <c r="Q613" s="1176"/>
      <c r="R613" s="1176"/>
      <c r="S613" s="1176"/>
      <c r="T613" s="1176"/>
      <c r="U613" s="1176"/>
      <c r="V613" s="1176"/>
      <c r="W613" s="1176"/>
      <c r="X613" s="1176"/>
      <c r="Y613" s="1176"/>
      <c r="Z613" s="1176"/>
    </row>
    <row r="614" spans="1:26" ht="15.75" customHeight="1">
      <c r="A614" s="1491"/>
      <c r="B614" s="1500"/>
      <c r="C614" s="1176"/>
      <c r="D614" s="1174"/>
      <c r="E614" s="1174"/>
      <c r="F614" s="1174"/>
      <c r="G614" s="1494"/>
      <c r="H614" s="1501"/>
      <c r="I614" s="1501"/>
      <c r="J614" s="1180"/>
      <c r="K614" s="1180"/>
      <c r="L614" s="1180"/>
      <c r="M614" s="1180"/>
      <c r="N614" s="1180"/>
      <c r="O614" s="1174"/>
      <c r="P614" s="1174"/>
      <c r="Q614" s="1176"/>
      <c r="R614" s="1176"/>
      <c r="S614" s="1176"/>
      <c r="T614" s="1176"/>
      <c r="U614" s="1176"/>
      <c r="V614" s="1176"/>
      <c r="W614" s="1176"/>
      <c r="X614" s="1176"/>
      <c r="Y614" s="1176"/>
      <c r="Z614" s="1176"/>
    </row>
    <row r="615" spans="1:26" ht="15.75" customHeight="1">
      <c r="A615" s="1491"/>
      <c r="B615" s="1500"/>
      <c r="C615" s="1176"/>
      <c r="D615" s="1174"/>
      <c r="E615" s="1174"/>
      <c r="F615" s="1174"/>
      <c r="G615" s="1494"/>
      <c r="H615" s="1501"/>
      <c r="I615" s="1501"/>
      <c r="J615" s="1180"/>
      <c r="K615" s="1180"/>
      <c r="L615" s="1180"/>
      <c r="M615" s="1180"/>
      <c r="N615" s="1180"/>
      <c r="O615" s="1174"/>
      <c r="P615" s="1174"/>
      <c r="Q615" s="1176"/>
      <c r="R615" s="1176"/>
      <c r="S615" s="1176"/>
      <c r="T615" s="1176"/>
      <c r="U615" s="1176"/>
      <c r="V615" s="1176"/>
      <c r="W615" s="1176"/>
      <c r="X615" s="1176"/>
      <c r="Y615" s="1176"/>
      <c r="Z615" s="1176"/>
    </row>
    <row r="616" spans="1:26" ht="15.75" customHeight="1">
      <c r="A616" s="1491"/>
      <c r="B616" s="1500"/>
      <c r="C616" s="1176"/>
      <c r="D616" s="1174"/>
      <c r="E616" s="1174"/>
      <c r="F616" s="1174"/>
      <c r="G616" s="1494"/>
      <c r="H616" s="1501"/>
      <c r="I616" s="1501"/>
      <c r="J616" s="1180"/>
      <c r="K616" s="1180"/>
      <c r="L616" s="1180"/>
      <c r="M616" s="1180"/>
      <c r="N616" s="1180"/>
      <c r="O616" s="1174"/>
      <c r="P616" s="1174"/>
      <c r="Q616" s="1176"/>
      <c r="R616" s="1176"/>
      <c r="S616" s="1176"/>
      <c r="T616" s="1176"/>
      <c r="U616" s="1176"/>
      <c r="V616" s="1176"/>
      <c r="W616" s="1176"/>
      <c r="X616" s="1176"/>
      <c r="Y616" s="1176"/>
      <c r="Z616" s="1176"/>
    </row>
    <row r="617" spans="1:26" ht="15.75" customHeight="1">
      <c r="A617" s="1491"/>
      <c r="B617" s="1500"/>
      <c r="C617" s="1176"/>
      <c r="D617" s="1174"/>
      <c r="E617" s="1174"/>
      <c r="F617" s="1174"/>
      <c r="G617" s="1494"/>
      <c r="H617" s="1501"/>
      <c r="I617" s="1501"/>
      <c r="J617" s="1180"/>
      <c r="K617" s="1180"/>
      <c r="L617" s="1180"/>
      <c r="M617" s="1180"/>
      <c r="N617" s="1180"/>
      <c r="O617" s="1174"/>
      <c r="P617" s="1174"/>
      <c r="Q617" s="1176"/>
      <c r="R617" s="1176"/>
      <c r="S617" s="1176"/>
      <c r="T617" s="1176"/>
      <c r="U617" s="1176"/>
      <c r="V617" s="1176"/>
      <c r="W617" s="1176"/>
      <c r="X617" s="1176"/>
      <c r="Y617" s="1176"/>
      <c r="Z617" s="1176"/>
    </row>
    <row r="618" spans="1:26" ht="15.75" customHeight="1">
      <c r="A618" s="1491"/>
      <c r="B618" s="1500"/>
      <c r="C618" s="1176"/>
      <c r="D618" s="1174"/>
      <c r="E618" s="1174"/>
      <c r="F618" s="1174"/>
      <c r="G618" s="1494"/>
      <c r="H618" s="1501"/>
      <c r="I618" s="1501"/>
      <c r="J618" s="1180"/>
      <c r="K618" s="1180"/>
      <c r="L618" s="1180"/>
      <c r="M618" s="1180"/>
      <c r="N618" s="1180"/>
      <c r="O618" s="1174"/>
      <c r="P618" s="1174"/>
      <c r="Q618" s="1176"/>
      <c r="R618" s="1176"/>
      <c r="S618" s="1176"/>
      <c r="T618" s="1176"/>
      <c r="U618" s="1176"/>
      <c r="V618" s="1176"/>
      <c r="W618" s="1176"/>
      <c r="X618" s="1176"/>
      <c r="Y618" s="1176"/>
      <c r="Z618" s="1176"/>
    </row>
    <row r="619" spans="1:26" ht="15.75" customHeight="1">
      <c r="A619" s="1491"/>
      <c r="B619" s="1500"/>
      <c r="C619" s="1176"/>
      <c r="D619" s="1174"/>
      <c r="E619" s="1174"/>
      <c r="F619" s="1174"/>
      <c r="G619" s="1494"/>
      <c r="H619" s="1501"/>
      <c r="I619" s="1501"/>
      <c r="J619" s="1180"/>
      <c r="K619" s="1180"/>
      <c r="L619" s="1180"/>
      <c r="M619" s="1180"/>
      <c r="N619" s="1180"/>
      <c r="O619" s="1174"/>
      <c r="P619" s="1174"/>
      <c r="Q619" s="1176"/>
      <c r="R619" s="1176"/>
      <c r="S619" s="1176"/>
      <c r="T619" s="1176"/>
      <c r="U619" s="1176"/>
      <c r="V619" s="1176"/>
      <c r="W619" s="1176"/>
      <c r="X619" s="1176"/>
      <c r="Y619" s="1176"/>
      <c r="Z619" s="1176"/>
    </row>
    <row r="620" spans="1:26" ht="15.75" customHeight="1">
      <c r="A620" s="1491"/>
      <c r="B620" s="1500"/>
      <c r="C620" s="1176"/>
      <c r="D620" s="1174"/>
      <c r="E620" s="1174"/>
      <c r="F620" s="1174"/>
      <c r="G620" s="1494"/>
      <c r="H620" s="1501"/>
      <c r="I620" s="1501"/>
      <c r="J620" s="1180"/>
      <c r="K620" s="1180"/>
      <c r="L620" s="1180"/>
      <c r="M620" s="1180"/>
      <c r="N620" s="1180"/>
      <c r="O620" s="1174"/>
      <c r="P620" s="1174"/>
      <c r="Q620" s="1176"/>
      <c r="R620" s="1176"/>
      <c r="S620" s="1176"/>
      <c r="T620" s="1176"/>
      <c r="U620" s="1176"/>
      <c r="V620" s="1176"/>
      <c r="W620" s="1176"/>
      <c r="X620" s="1176"/>
      <c r="Y620" s="1176"/>
      <c r="Z620" s="1176"/>
    </row>
    <row r="621" spans="1:26" ht="15.75" customHeight="1">
      <c r="A621" s="1491"/>
      <c r="B621" s="1500"/>
      <c r="C621" s="1176"/>
      <c r="D621" s="1174"/>
      <c r="E621" s="1174"/>
      <c r="F621" s="1174"/>
      <c r="G621" s="1494"/>
      <c r="H621" s="1501"/>
      <c r="I621" s="1501"/>
      <c r="J621" s="1180"/>
      <c r="K621" s="1180"/>
      <c r="L621" s="1180"/>
      <c r="M621" s="1180"/>
      <c r="N621" s="1180"/>
      <c r="O621" s="1174"/>
      <c r="P621" s="1174"/>
      <c r="Q621" s="1176"/>
      <c r="R621" s="1176"/>
      <c r="S621" s="1176"/>
      <c r="T621" s="1176"/>
      <c r="U621" s="1176"/>
      <c r="V621" s="1176"/>
      <c r="W621" s="1176"/>
      <c r="X621" s="1176"/>
      <c r="Y621" s="1176"/>
      <c r="Z621" s="1176"/>
    </row>
    <row r="622" spans="1:26" ht="15.75" customHeight="1">
      <c r="A622" s="1491"/>
      <c r="B622" s="1500"/>
      <c r="C622" s="1176"/>
      <c r="D622" s="1174"/>
      <c r="E622" s="1174"/>
      <c r="F622" s="1174"/>
      <c r="G622" s="1494"/>
      <c r="H622" s="1501"/>
      <c r="I622" s="1501"/>
      <c r="J622" s="1180"/>
      <c r="K622" s="1180"/>
      <c r="L622" s="1180"/>
      <c r="M622" s="1180"/>
      <c r="N622" s="1180"/>
      <c r="O622" s="1174"/>
      <c r="P622" s="1174"/>
      <c r="Q622" s="1176"/>
      <c r="R622" s="1176"/>
      <c r="S622" s="1176"/>
      <c r="T622" s="1176"/>
      <c r="U622" s="1176"/>
      <c r="V622" s="1176"/>
      <c r="W622" s="1176"/>
      <c r="X622" s="1176"/>
      <c r="Y622" s="1176"/>
      <c r="Z622" s="1176"/>
    </row>
    <row r="623" spans="1:26" ht="15.75" customHeight="1">
      <c r="A623" s="1491"/>
      <c r="B623" s="1500"/>
      <c r="C623" s="1176"/>
      <c r="D623" s="1174"/>
      <c r="E623" s="1174"/>
      <c r="F623" s="1174"/>
      <c r="G623" s="1494"/>
      <c r="H623" s="1501"/>
      <c r="I623" s="1501"/>
      <c r="J623" s="1180"/>
      <c r="K623" s="1180"/>
      <c r="L623" s="1180"/>
      <c r="M623" s="1180"/>
      <c r="N623" s="1180"/>
      <c r="O623" s="1174"/>
      <c r="P623" s="1174"/>
      <c r="Q623" s="1176"/>
      <c r="R623" s="1176"/>
      <c r="S623" s="1176"/>
      <c r="T623" s="1176"/>
      <c r="U623" s="1176"/>
      <c r="V623" s="1176"/>
      <c r="W623" s="1176"/>
      <c r="X623" s="1176"/>
      <c r="Y623" s="1176"/>
      <c r="Z623" s="1176"/>
    </row>
    <row r="624" spans="1:26" ht="15.75" customHeight="1">
      <c r="A624" s="1491"/>
      <c r="B624" s="1500"/>
      <c r="C624" s="1176"/>
      <c r="D624" s="1174"/>
      <c r="E624" s="1174"/>
      <c r="F624" s="1174"/>
      <c r="G624" s="1494"/>
      <c r="H624" s="1501"/>
      <c r="I624" s="1501"/>
      <c r="J624" s="1180"/>
      <c r="K624" s="1180"/>
      <c r="L624" s="1180"/>
      <c r="M624" s="1180"/>
      <c r="N624" s="1180"/>
      <c r="O624" s="1174"/>
      <c r="P624" s="1174"/>
      <c r="Q624" s="1176"/>
      <c r="R624" s="1176"/>
      <c r="S624" s="1176"/>
      <c r="T624" s="1176"/>
      <c r="U624" s="1176"/>
      <c r="V624" s="1176"/>
      <c r="W624" s="1176"/>
      <c r="X624" s="1176"/>
      <c r="Y624" s="1176"/>
      <c r="Z624" s="1176"/>
    </row>
    <row r="625" spans="1:26" ht="15.75" customHeight="1">
      <c r="A625" s="1491"/>
      <c r="B625" s="1500"/>
      <c r="C625" s="1176"/>
      <c r="D625" s="1174"/>
      <c r="E625" s="1174"/>
      <c r="F625" s="1174"/>
      <c r="G625" s="1494"/>
      <c r="H625" s="1501"/>
      <c r="I625" s="1501"/>
      <c r="J625" s="1180"/>
      <c r="K625" s="1180"/>
      <c r="L625" s="1180"/>
      <c r="M625" s="1180"/>
      <c r="N625" s="1180"/>
      <c r="O625" s="1174"/>
      <c r="P625" s="1174"/>
      <c r="Q625" s="1176"/>
      <c r="R625" s="1176"/>
      <c r="S625" s="1176"/>
      <c r="T625" s="1176"/>
      <c r="U625" s="1176"/>
      <c r="V625" s="1176"/>
      <c r="W625" s="1176"/>
      <c r="X625" s="1176"/>
      <c r="Y625" s="1176"/>
      <c r="Z625" s="1176"/>
    </row>
    <row r="626" spans="1:26" ht="15.75" customHeight="1">
      <c r="A626" s="1491"/>
      <c r="B626" s="1500"/>
      <c r="C626" s="1176"/>
      <c r="D626" s="1174"/>
      <c r="E626" s="1174"/>
      <c r="F626" s="1174"/>
      <c r="G626" s="1494"/>
      <c r="H626" s="1501"/>
      <c r="I626" s="1501"/>
      <c r="J626" s="1180"/>
      <c r="K626" s="1180"/>
      <c r="L626" s="1180"/>
      <c r="M626" s="1180"/>
      <c r="N626" s="1180"/>
      <c r="O626" s="1174"/>
      <c r="P626" s="1174"/>
      <c r="Q626" s="1176"/>
      <c r="R626" s="1176"/>
      <c r="S626" s="1176"/>
      <c r="T626" s="1176"/>
      <c r="U626" s="1176"/>
      <c r="V626" s="1176"/>
      <c r="W626" s="1176"/>
      <c r="X626" s="1176"/>
      <c r="Y626" s="1176"/>
      <c r="Z626" s="1176"/>
    </row>
    <row r="627" spans="1:26" ht="15.75" customHeight="1">
      <c r="A627" s="1491"/>
      <c r="B627" s="1500"/>
      <c r="C627" s="1176"/>
      <c r="D627" s="1174"/>
      <c r="E627" s="1174"/>
      <c r="F627" s="1174"/>
      <c r="G627" s="1494"/>
      <c r="H627" s="1501"/>
      <c r="I627" s="1501"/>
      <c r="J627" s="1180"/>
      <c r="K627" s="1180"/>
      <c r="L627" s="1180"/>
      <c r="M627" s="1180"/>
      <c r="N627" s="1180"/>
      <c r="O627" s="1174"/>
      <c r="P627" s="1174"/>
      <c r="Q627" s="1176"/>
      <c r="R627" s="1176"/>
      <c r="S627" s="1176"/>
      <c r="T627" s="1176"/>
      <c r="U627" s="1176"/>
      <c r="V627" s="1176"/>
      <c r="W627" s="1176"/>
      <c r="X627" s="1176"/>
      <c r="Y627" s="1176"/>
      <c r="Z627" s="1176"/>
    </row>
    <row r="628" spans="1:26" ht="15.75" customHeight="1">
      <c r="A628" s="1491"/>
      <c r="B628" s="1500"/>
      <c r="C628" s="1176"/>
      <c r="D628" s="1174"/>
      <c r="E628" s="1174"/>
      <c r="F628" s="1174"/>
      <c r="G628" s="1494"/>
      <c r="H628" s="1501"/>
      <c r="I628" s="1501"/>
      <c r="J628" s="1180"/>
      <c r="K628" s="1180"/>
      <c r="L628" s="1180"/>
      <c r="M628" s="1180"/>
      <c r="N628" s="1180"/>
      <c r="O628" s="1174"/>
      <c r="P628" s="1174"/>
      <c r="Q628" s="1176"/>
      <c r="R628" s="1176"/>
      <c r="S628" s="1176"/>
      <c r="T628" s="1176"/>
      <c r="U628" s="1176"/>
      <c r="V628" s="1176"/>
      <c r="W628" s="1176"/>
      <c r="X628" s="1176"/>
      <c r="Y628" s="1176"/>
      <c r="Z628" s="1176"/>
    </row>
    <row r="629" spans="1:26" ht="15.75" customHeight="1">
      <c r="A629" s="1491"/>
      <c r="B629" s="1500"/>
      <c r="C629" s="1176"/>
      <c r="D629" s="1174"/>
      <c r="E629" s="1174"/>
      <c r="F629" s="1174"/>
      <c r="G629" s="1494"/>
      <c r="H629" s="1501"/>
      <c r="I629" s="1501"/>
      <c r="J629" s="1180"/>
      <c r="K629" s="1180"/>
      <c r="L629" s="1180"/>
      <c r="M629" s="1180"/>
      <c r="N629" s="1180"/>
      <c r="O629" s="1174"/>
      <c r="P629" s="1174"/>
      <c r="Q629" s="1176"/>
      <c r="R629" s="1176"/>
      <c r="S629" s="1176"/>
      <c r="T629" s="1176"/>
      <c r="U629" s="1176"/>
      <c r="V629" s="1176"/>
      <c r="W629" s="1176"/>
      <c r="X629" s="1176"/>
      <c r="Y629" s="1176"/>
      <c r="Z629" s="1176"/>
    </row>
    <row r="630" spans="1:26" ht="15.75" customHeight="1">
      <c r="A630" s="1491"/>
      <c r="B630" s="1500"/>
      <c r="C630" s="1176"/>
      <c r="D630" s="1174"/>
      <c r="E630" s="1174"/>
      <c r="F630" s="1174"/>
      <c r="G630" s="1494"/>
      <c r="H630" s="1501"/>
      <c r="I630" s="1501"/>
      <c r="J630" s="1180"/>
      <c r="K630" s="1180"/>
      <c r="L630" s="1180"/>
      <c r="M630" s="1180"/>
      <c r="N630" s="1180"/>
      <c r="O630" s="1174"/>
      <c r="P630" s="1174"/>
      <c r="Q630" s="1176"/>
      <c r="R630" s="1176"/>
      <c r="S630" s="1176"/>
      <c r="T630" s="1176"/>
      <c r="U630" s="1176"/>
      <c r="V630" s="1176"/>
      <c r="W630" s="1176"/>
      <c r="X630" s="1176"/>
      <c r="Y630" s="1176"/>
      <c r="Z630" s="1176"/>
    </row>
    <row r="631" spans="1:26" ht="15.75" customHeight="1">
      <c r="A631" s="1491"/>
      <c r="B631" s="1500"/>
      <c r="C631" s="1176"/>
      <c r="D631" s="1174"/>
      <c r="E631" s="1174"/>
      <c r="F631" s="1174"/>
      <c r="G631" s="1494"/>
      <c r="H631" s="1501"/>
      <c r="I631" s="1501"/>
      <c r="J631" s="1180"/>
      <c r="K631" s="1180"/>
      <c r="L631" s="1180"/>
      <c r="M631" s="1180"/>
      <c r="N631" s="1180"/>
      <c r="O631" s="1174"/>
      <c r="P631" s="1174"/>
      <c r="Q631" s="1176"/>
      <c r="R631" s="1176"/>
      <c r="S631" s="1176"/>
      <c r="T631" s="1176"/>
      <c r="U631" s="1176"/>
      <c r="V631" s="1176"/>
      <c r="W631" s="1176"/>
      <c r="X631" s="1176"/>
      <c r="Y631" s="1176"/>
      <c r="Z631" s="1176"/>
    </row>
    <row r="632" spans="1:26" ht="15.75" customHeight="1">
      <c r="A632" s="1491"/>
      <c r="B632" s="1500"/>
      <c r="C632" s="1176"/>
      <c r="D632" s="1174"/>
      <c r="E632" s="1174"/>
      <c r="F632" s="1174"/>
      <c r="G632" s="1494"/>
      <c r="H632" s="1501"/>
      <c r="I632" s="1501"/>
      <c r="J632" s="1180"/>
      <c r="K632" s="1180"/>
      <c r="L632" s="1180"/>
      <c r="M632" s="1180"/>
      <c r="N632" s="1180"/>
      <c r="O632" s="1174"/>
      <c r="P632" s="1174"/>
      <c r="Q632" s="1176"/>
      <c r="R632" s="1176"/>
      <c r="S632" s="1176"/>
      <c r="T632" s="1176"/>
      <c r="U632" s="1176"/>
      <c r="V632" s="1176"/>
      <c r="W632" s="1176"/>
      <c r="X632" s="1176"/>
      <c r="Y632" s="1176"/>
      <c r="Z632" s="1176"/>
    </row>
    <row r="633" spans="1:26" ht="15.75" customHeight="1">
      <c r="A633" s="1491"/>
      <c r="B633" s="1500"/>
      <c r="C633" s="1176"/>
      <c r="D633" s="1174"/>
      <c r="E633" s="1174"/>
      <c r="F633" s="1174"/>
      <c r="G633" s="1494"/>
      <c r="H633" s="1501"/>
      <c r="I633" s="1501"/>
      <c r="J633" s="1180"/>
      <c r="K633" s="1180"/>
      <c r="L633" s="1180"/>
      <c r="M633" s="1180"/>
      <c r="N633" s="1180"/>
      <c r="O633" s="1174"/>
      <c r="P633" s="1174"/>
      <c r="Q633" s="1176"/>
      <c r="R633" s="1176"/>
      <c r="S633" s="1176"/>
      <c r="T633" s="1176"/>
      <c r="U633" s="1176"/>
      <c r="V633" s="1176"/>
      <c r="W633" s="1176"/>
      <c r="X633" s="1176"/>
      <c r="Y633" s="1176"/>
      <c r="Z633" s="1176"/>
    </row>
    <row r="634" spans="1:26" ht="15.75" customHeight="1">
      <c r="A634" s="1491"/>
      <c r="B634" s="1500"/>
      <c r="C634" s="1176"/>
      <c r="D634" s="1174"/>
      <c r="E634" s="1174"/>
      <c r="F634" s="1174"/>
      <c r="G634" s="1494"/>
      <c r="H634" s="1501"/>
      <c r="I634" s="1501"/>
      <c r="J634" s="1180"/>
      <c r="K634" s="1180"/>
      <c r="L634" s="1180"/>
      <c r="M634" s="1180"/>
      <c r="N634" s="1180"/>
      <c r="O634" s="1174"/>
      <c r="P634" s="1174"/>
      <c r="Q634" s="1176"/>
      <c r="R634" s="1176"/>
      <c r="S634" s="1176"/>
      <c r="T634" s="1176"/>
      <c r="U634" s="1176"/>
      <c r="V634" s="1176"/>
      <c r="W634" s="1176"/>
      <c r="X634" s="1176"/>
      <c r="Y634" s="1176"/>
      <c r="Z634" s="1176"/>
    </row>
    <row r="635" spans="1:26" ht="15.75" customHeight="1">
      <c r="A635" s="1491"/>
      <c r="B635" s="1500"/>
      <c r="C635" s="1176"/>
      <c r="D635" s="1174"/>
      <c r="E635" s="1174"/>
      <c r="F635" s="1174"/>
      <c r="G635" s="1494"/>
      <c r="H635" s="1501"/>
      <c r="I635" s="1501"/>
      <c r="J635" s="1180"/>
      <c r="K635" s="1180"/>
      <c r="L635" s="1180"/>
      <c r="M635" s="1180"/>
      <c r="N635" s="1180"/>
      <c r="O635" s="1174"/>
      <c r="P635" s="1174"/>
      <c r="Q635" s="1176"/>
      <c r="R635" s="1176"/>
      <c r="S635" s="1176"/>
      <c r="T635" s="1176"/>
      <c r="U635" s="1176"/>
      <c r="V635" s="1176"/>
      <c r="W635" s="1176"/>
      <c r="X635" s="1176"/>
      <c r="Y635" s="1176"/>
      <c r="Z635" s="1176"/>
    </row>
    <row r="636" spans="1:26" ht="15.75" customHeight="1">
      <c r="A636" s="1491"/>
      <c r="B636" s="1500"/>
      <c r="C636" s="1176"/>
      <c r="D636" s="1174"/>
      <c r="E636" s="1174"/>
      <c r="F636" s="1174"/>
      <c r="G636" s="1494"/>
      <c r="H636" s="1501"/>
      <c r="I636" s="1501"/>
      <c r="J636" s="1180"/>
      <c r="K636" s="1180"/>
      <c r="L636" s="1180"/>
      <c r="M636" s="1180"/>
      <c r="N636" s="1180"/>
      <c r="O636" s="1174"/>
      <c r="P636" s="1174"/>
      <c r="Q636" s="1176"/>
      <c r="R636" s="1176"/>
      <c r="S636" s="1176"/>
      <c r="T636" s="1176"/>
      <c r="U636" s="1176"/>
      <c r="V636" s="1176"/>
      <c r="W636" s="1176"/>
      <c r="X636" s="1176"/>
      <c r="Y636" s="1176"/>
      <c r="Z636" s="1176"/>
    </row>
    <row r="637" spans="1:26" ht="15.75" customHeight="1">
      <c r="A637" s="1491"/>
      <c r="B637" s="1500"/>
      <c r="C637" s="1176"/>
      <c r="D637" s="1174"/>
      <c r="E637" s="1174"/>
      <c r="F637" s="1174"/>
      <c r="G637" s="1494"/>
      <c r="H637" s="1501"/>
      <c r="I637" s="1501"/>
      <c r="J637" s="1180"/>
      <c r="K637" s="1180"/>
      <c r="L637" s="1180"/>
      <c r="M637" s="1180"/>
      <c r="N637" s="1180"/>
      <c r="O637" s="1174"/>
      <c r="P637" s="1174"/>
      <c r="Q637" s="1176"/>
      <c r="R637" s="1176"/>
      <c r="S637" s="1176"/>
      <c r="T637" s="1176"/>
      <c r="U637" s="1176"/>
      <c r="V637" s="1176"/>
      <c r="W637" s="1176"/>
      <c r="X637" s="1176"/>
      <c r="Y637" s="1176"/>
      <c r="Z637" s="1176"/>
    </row>
    <row r="638" spans="1:26" ht="15.75" customHeight="1">
      <c r="A638" s="1491"/>
      <c r="B638" s="1500"/>
      <c r="C638" s="1176"/>
      <c r="D638" s="1174"/>
      <c r="E638" s="1174"/>
      <c r="F638" s="1174"/>
      <c r="G638" s="1494"/>
      <c r="H638" s="1501"/>
      <c r="I638" s="1501"/>
      <c r="J638" s="1180"/>
      <c r="K638" s="1180"/>
      <c r="L638" s="1180"/>
      <c r="M638" s="1180"/>
      <c r="N638" s="1180"/>
      <c r="O638" s="1174"/>
      <c r="P638" s="1174"/>
      <c r="Q638" s="1176"/>
      <c r="R638" s="1176"/>
      <c r="S638" s="1176"/>
      <c r="T638" s="1176"/>
      <c r="U638" s="1176"/>
      <c r="V638" s="1176"/>
      <c r="W638" s="1176"/>
      <c r="X638" s="1176"/>
      <c r="Y638" s="1176"/>
      <c r="Z638" s="1176"/>
    </row>
    <row r="639" spans="1:26" ht="15.75" customHeight="1">
      <c r="A639" s="1491"/>
      <c r="B639" s="1500"/>
      <c r="C639" s="1176"/>
      <c r="D639" s="1174"/>
      <c r="E639" s="1174"/>
      <c r="F639" s="1174"/>
      <c r="G639" s="1494"/>
      <c r="H639" s="1501"/>
      <c r="I639" s="1501"/>
      <c r="J639" s="1180"/>
      <c r="K639" s="1180"/>
      <c r="L639" s="1180"/>
      <c r="M639" s="1180"/>
      <c r="N639" s="1180"/>
      <c r="O639" s="1174"/>
      <c r="P639" s="1174"/>
      <c r="Q639" s="1176"/>
      <c r="R639" s="1176"/>
      <c r="S639" s="1176"/>
      <c r="T639" s="1176"/>
      <c r="U639" s="1176"/>
      <c r="V639" s="1176"/>
      <c r="W639" s="1176"/>
      <c r="X639" s="1176"/>
      <c r="Y639" s="1176"/>
      <c r="Z639" s="1176"/>
    </row>
    <row r="640" spans="1:26" ht="15.75" customHeight="1">
      <c r="A640" s="1491"/>
      <c r="B640" s="1500"/>
      <c r="C640" s="1176"/>
      <c r="D640" s="1174"/>
      <c r="E640" s="1174"/>
      <c r="F640" s="1174"/>
      <c r="G640" s="1494"/>
      <c r="H640" s="1501"/>
      <c r="I640" s="1501"/>
      <c r="J640" s="1180"/>
      <c r="K640" s="1180"/>
      <c r="L640" s="1180"/>
      <c r="M640" s="1180"/>
      <c r="N640" s="1180"/>
      <c r="O640" s="1174"/>
      <c r="P640" s="1174"/>
      <c r="Q640" s="1176"/>
      <c r="R640" s="1176"/>
      <c r="S640" s="1176"/>
      <c r="T640" s="1176"/>
      <c r="U640" s="1176"/>
      <c r="V640" s="1176"/>
      <c r="W640" s="1176"/>
      <c r="X640" s="1176"/>
      <c r="Y640" s="1176"/>
      <c r="Z640" s="1176"/>
    </row>
    <row r="641" spans="1:26" ht="15.75" customHeight="1">
      <c r="A641" s="1491"/>
      <c r="B641" s="1500"/>
      <c r="C641" s="1176"/>
      <c r="D641" s="1174"/>
      <c r="E641" s="1174"/>
      <c r="F641" s="1174"/>
      <c r="G641" s="1494"/>
      <c r="H641" s="1501"/>
      <c r="I641" s="1501"/>
      <c r="J641" s="1180"/>
      <c r="K641" s="1180"/>
      <c r="L641" s="1180"/>
      <c r="M641" s="1180"/>
      <c r="N641" s="1180"/>
      <c r="O641" s="1174"/>
      <c r="P641" s="1174"/>
      <c r="Q641" s="1176"/>
      <c r="R641" s="1176"/>
      <c r="S641" s="1176"/>
      <c r="T641" s="1176"/>
      <c r="U641" s="1176"/>
      <c r="V641" s="1176"/>
      <c r="W641" s="1176"/>
      <c r="X641" s="1176"/>
      <c r="Y641" s="1176"/>
      <c r="Z641" s="1176"/>
    </row>
    <row r="642" spans="1:26" ht="15.75" customHeight="1">
      <c r="A642" s="1491"/>
      <c r="B642" s="1500"/>
      <c r="C642" s="1176"/>
      <c r="D642" s="1174"/>
      <c r="E642" s="1174"/>
      <c r="F642" s="1174"/>
      <c r="G642" s="1494"/>
      <c r="H642" s="1501"/>
      <c r="I642" s="1501"/>
      <c r="J642" s="1180"/>
      <c r="K642" s="1180"/>
      <c r="L642" s="1180"/>
      <c r="M642" s="1180"/>
      <c r="N642" s="1180"/>
      <c r="O642" s="1174"/>
      <c r="P642" s="1174"/>
      <c r="Q642" s="1176"/>
      <c r="R642" s="1176"/>
      <c r="S642" s="1176"/>
      <c r="T642" s="1176"/>
      <c r="U642" s="1176"/>
      <c r="V642" s="1176"/>
      <c r="W642" s="1176"/>
      <c r="X642" s="1176"/>
      <c r="Y642" s="1176"/>
      <c r="Z642" s="1176"/>
    </row>
    <row r="643" spans="1:26" ht="15.75" customHeight="1">
      <c r="A643" s="1491"/>
      <c r="B643" s="1500"/>
      <c r="C643" s="1176"/>
      <c r="D643" s="1174"/>
      <c r="E643" s="1174"/>
      <c r="F643" s="1174"/>
      <c r="G643" s="1494"/>
      <c r="H643" s="1501"/>
      <c r="I643" s="1501"/>
      <c r="J643" s="1180"/>
      <c r="K643" s="1180"/>
      <c r="L643" s="1180"/>
      <c r="M643" s="1180"/>
      <c r="N643" s="1180"/>
      <c r="O643" s="1174"/>
      <c r="P643" s="1174"/>
      <c r="Q643" s="1176"/>
      <c r="R643" s="1176"/>
      <c r="S643" s="1176"/>
      <c r="T643" s="1176"/>
      <c r="U643" s="1176"/>
      <c r="V643" s="1176"/>
      <c r="W643" s="1176"/>
      <c r="X643" s="1176"/>
      <c r="Y643" s="1176"/>
      <c r="Z643" s="1176"/>
    </row>
    <row r="644" spans="1:26" ht="15.75" customHeight="1">
      <c r="A644" s="1491"/>
      <c r="B644" s="1500"/>
      <c r="C644" s="1176"/>
      <c r="D644" s="1174"/>
      <c r="E644" s="1174"/>
      <c r="F644" s="1174"/>
      <c r="G644" s="1494"/>
      <c r="H644" s="1501"/>
      <c r="I644" s="1501"/>
      <c r="J644" s="1180"/>
      <c r="K644" s="1180"/>
      <c r="L644" s="1180"/>
      <c r="M644" s="1180"/>
      <c r="N644" s="1180"/>
      <c r="O644" s="1174"/>
      <c r="P644" s="1174"/>
      <c r="Q644" s="1176"/>
      <c r="R644" s="1176"/>
      <c r="S644" s="1176"/>
      <c r="T644" s="1176"/>
      <c r="U644" s="1176"/>
      <c r="V644" s="1176"/>
      <c r="W644" s="1176"/>
      <c r="X644" s="1176"/>
      <c r="Y644" s="1176"/>
      <c r="Z644" s="1176"/>
    </row>
    <row r="645" spans="1:26" ht="15.75" customHeight="1">
      <c r="A645" s="1491"/>
      <c r="B645" s="1500"/>
      <c r="C645" s="1176"/>
      <c r="D645" s="1174"/>
      <c r="E645" s="1174"/>
      <c r="F645" s="1174"/>
      <c r="G645" s="1494"/>
      <c r="H645" s="1501"/>
      <c r="I645" s="1501"/>
      <c r="J645" s="1180"/>
      <c r="K645" s="1180"/>
      <c r="L645" s="1180"/>
      <c r="M645" s="1180"/>
      <c r="N645" s="1180"/>
      <c r="O645" s="1174"/>
      <c r="P645" s="1174"/>
      <c r="Q645" s="1176"/>
      <c r="R645" s="1176"/>
      <c r="S645" s="1176"/>
      <c r="T645" s="1176"/>
      <c r="U645" s="1176"/>
      <c r="V645" s="1176"/>
      <c r="W645" s="1176"/>
      <c r="X645" s="1176"/>
      <c r="Y645" s="1176"/>
      <c r="Z645" s="1176"/>
    </row>
    <row r="646" spans="1:26" ht="15.75" customHeight="1">
      <c r="A646" s="1491"/>
      <c r="B646" s="1500"/>
      <c r="C646" s="1176"/>
      <c r="D646" s="1174"/>
      <c r="E646" s="1174"/>
      <c r="F646" s="1174"/>
      <c r="G646" s="1494"/>
      <c r="H646" s="1501"/>
      <c r="I646" s="1501"/>
      <c r="J646" s="1180"/>
      <c r="K646" s="1180"/>
      <c r="L646" s="1180"/>
      <c r="M646" s="1180"/>
      <c r="N646" s="1180"/>
      <c r="O646" s="1174"/>
      <c r="P646" s="1174"/>
      <c r="Q646" s="1176"/>
      <c r="R646" s="1176"/>
      <c r="S646" s="1176"/>
      <c r="T646" s="1176"/>
      <c r="U646" s="1176"/>
      <c r="V646" s="1176"/>
      <c r="W646" s="1176"/>
      <c r="X646" s="1176"/>
      <c r="Y646" s="1176"/>
      <c r="Z646" s="1176"/>
    </row>
    <row r="647" spans="1:26" ht="15.75" customHeight="1">
      <c r="A647" s="1491"/>
      <c r="B647" s="1500"/>
      <c r="C647" s="1176"/>
      <c r="D647" s="1174"/>
      <c r="E647" s="1174"/>
      <c r="F647" s="1174"/>
      <c r="G647" s="1494"/>
      <c r="H647" s="1501"/>
      <c r="I647" s="1501"/>
      <c r="J647" s="1180"/>
      <c r="K647" s="1180"/>
      <c r="L647" s="1180"/>
      <c r="M647" s="1180"/>
      <c r="N647" s="1180"/>
      <c r="O647" s="1174"/>
      <c r="P647" s="1174"/>
      <c r="Q647" s="1176"/>
      <c r="R647" s="1176"/>
      <c r="S647" s="1176"/>
      <c r="T647" s="1176"/>
      <c r="U647" s="1176"/>
      <c r="V647" s="1176"/>
      <c r="W647" s="1176"/>
      <c r="X647" s="1176"/>
      <c r="Y647" s="1176"/>
      <c r="Z647" s="1176"/>
    </row>
    <row r="648" spans="1:26" ht="15.75" customHeight="1">
      <c r="A648" s="1491"/>
      <c r="B648" s="1500"/>
      <c r="C648" s="1176"/>
      <c r="D648" s="1174"/>
      <c r="E648" s="1174"/>
      <c r="F648" s="1174"/>
      <c r="G648" s="1494"/>
      <c r="H648" s="1501"/>
      <c r="I648" s="1501"/>
      <c r="J648" s="1180"/>
      <c r="K648" s="1180"/>
      <c r="L648" s="1180"/>
      <c r="M648" s="1180"/>
      <c r="N648" s="1180"/>
      <c r="O648" s="1174"/>
      <c r="P648" s="1174"/>
      <c r="Q648" s="1176"/>
      <c r="R648" s="1176"/>
      <c r="S648" s="1176"/>
      <c r="T648" s="1176"/>
      <c r="U648" s="1176"/>
      <c r="V648" s="1176"/>
      <c r="W648" s="1176"/>
      <c r="X648" s="1176"/>
      <c r="Y648" s="1176"/>
      <c r="Z648" s="1176"/>
    </row>
    <row r="649" spans="1:26" ht="15.75" customHeight="1">
      <c r="A649" s="1491"/>
      <c r="B649" s="1500"/>
      <c r="C649" s="1176"/>
      <c r="D649" s="1174"/>
      <c r="E649" s="1174"/>
      <c r="F649" s="1174"/>
      <c r="G649" s="1494"/>
      <c r="H649" s="1501"/>
      <c r="I649" s="1501"/>
      <c r="J649" s="1180"/>
      <c r="K649" s="1180"/>
      <c r="L649" s="1180"/>
      <c r="M649" s="1180"/>
      <c r="N649" s="1180"/>
      <c r="O649" s="1174"/>
      <c r="P649" s="1174"/>
      <c r="Q649" s="1176"/>
      <c r="R649" s="1176"/>
      <c r="S649" s="1176"/>
      <c r="T649" s="1176"/>
      <c r="U649" s="1176"/>
      <c r="V649" s="1176"/>
      <c r="W649" s="1176"/>
      <c r="X649" s="1176"/>
      <c r="Y649" s="1176"/>
      <c r="Z649" s="1176"/>
    </row>
    <row r="650" spans="1:26" ht="15.75" customHeight="1">
      <c r="A650" s="1491"/>
      <c r="B650" s="1500"/>
      <c r="C650" s="1176"/>
      <c r="D650" s="1174"/>
      <c r="E650" s="1174"/>
      <c r="F650" s="1174"/>
      <c r="G650" s="1494"/>
      <c r="H650" s="1501"/>
      <c r="I650" s="1501"/>
      <c r="J650" s="1180"/>
      <c r="K650" s="1180"/>
      <c r="L650" s="1180"/>
      <c r="M650" s="1180"/>
      <c r="N650" s="1180"/>
      <c r="O650" s="1174"/>
      <c r="P650" s="1174"/>
      <c r="Q650" s="1176"/>
      <c r="R650" s="1176"/>
      <c r="S650" s="1176"/>
      <c r="T650" s="1176"/>
      <c r="U650" s="1176"/>
      <c r="V650" s="1176"/>
      <c r="W650" s="1176"/>
      <c r="X650" s="1176"/>
      <c r="Y650" s="1176"/>
      <c r="Z650" s="1176"/>
    </row>
    <row r="651" spans="1:26" ht="15.75" customHeight="1">
      <c r="A651" s="1491"/>
      <c r="B651" s="1500"/>
      <c r="C651" s="1176"/>
      <c r="D651" s="1174"/>
      <c r="E651" s="1174"/>
      <c r="F651" s="1174"/>
      <c r="G651" s="1494"/>
      <c r="H651" s="1501"/>
      <c r="I651" s="1501"/>
      <c r="J651" s="1180"/>
      <c r="K651" s="1180"/>
      <c r="L651" s="1180"/>
      <c r="M651" s="1180"/>
      <c r="N651" s="1180"/>
      <c r="O651" s="1174"/>
      <c r="P651" s="1174"/>
      <c r="Q651" s="1176"/>
      <c r="R651" s="1176"/>
      <c r="S651" s="1176"/>
      <c r="T651" s="1176"/>
      <c r="U651" s="1176"/>
      <c r="V651" s="1176"/>
      <c r="W651" s="1176"/>
      <c r="X651" s="1176"/>
      <c r="Y651" s="1176"/>
      <c r="Z651" s="1176"/>
    </row>
    <row r="652" spans="1:26" ht="15.75" customHeight="1">
      <c r="A652" s="1491"/>
      <c r="B652" s="1500"/>
      <c r="C652" s="1176"/>
      <c r="D652" s="1174"/>
      <c r="E652" s="1174"/>
      <c r="F652" s="1174"/>
      <c r="G652" s="1494"/>
      <c r="H652" s="1501"/>
      <c r="I652" s="1501"/>
      <c r="J652" s="1180"/>
      <c r="K652" s="1180"/>
      <c r="L652" s="1180"/>
      <c r="M652" s="1180"/>
      <c r="N652" s="1180"/>
      <c r="O652" s="1174"/>
      <c r="P652" s="1174"/>
      <c r="Q652" s="1176"/>
      <c r="R652" s="1176"/>
      <c r="S652" s="1176"/>
      <c r="T652" s="1176"/>
      <c r="U652" s="1176"/>
      <c r="V652" s="1176"/>
      <c r="W652" s="1176"/>
      <c r="X652" s="1176"/>
      <c r="Y652" s="1176"/>
      <c r="Z652" s="1176"/>
    </row>
    <row r="653" spans="1:26" ht="15.75" customHeight="1">
      <c r="A653" s="1491"/>
      <c r="B653" s="1500"/>
      <c r="C653" s="1176"/>
      <c r="D653" s="1174"/>
      <c r="E653" s="1174"/>
      <c r="F653" s="1174"/>
      <c r="G653" s="1494"/>
      <c r="H653" s="1501"/>
      <c r="I653" s="1501"/>
      <c r="J653" s="1180"/>
      <c r="K653" s="1180"/>
      <c r="L653" s="1180"/>
      <c r="M653" s="1180"/>
      <c r="N653" s="1180"/>
      <c r="O653" s="1174"/>
      <c r="P653" s="1174"/>
      <c r="Q653" s="1176"/>
      <c r="R653" s="1176"/>
      <c r="S653" s="1176"/>
      <c r="T653" s="1176"/>
      <c r="U653" s="1176"/>
      <c r="V653" s="1176"/>
      <c r="W653" s="1176"/>
      <c r="X653" s="1176"/>
      <c r="Y653" s="1176"/>
      <c r="Z653" s="1176"/>
    </row>
    <row r="654" spans="1:26" ht="15.75" customHeight="1">
      <c r="A654" s="1491"/>
      <c r="B654" s="1500"/>
      <c r="C654" s="1176"/>
      <c r="D654" s="1174"/>
      <c r="E654" s="1174"/>
      <c r="F654" s="1174"/>
      <c r="G654" s="1494"/>
      <c r="H654" s="1501"/>
      <c r="I654" s="1501"/>
      <c r="J654" s="1180"/>
      <c r="K654" s="1180"/>
      <c r="L654" s="1180"/>
      <c r="M654" s="1180"/>
      <c r="N654" s="1180"/>
      <c r="O654" s="1174"/>
      <c r="P654" s="1174"/>
      <c r="Q654" s="1176"/>
      <c r="R654" s="1176"/>
      <c r="S654" s="1176"/>
      <c r="T654" s="1176"/>
      <c r="U654" s="1176"/>
      <c r="V654" s="1176"/>
      <c r="W654" s="1176"/>
      <c r="X654" s="1176"/>
      <c r="Y654" s="1176"/>
      <c r="Z654" s="1176"/>
    </row>
    <row r="655" spans="1:26" ht="15.75" customHeight="1">
      <c r="A655" s="1491"/>
      <c r="B655" s="1500"/>
      <c r="C655" s="1176"/>
      <c r="D655" s="1174"/>
      <c r="E655" s="1174"/>
      <c r="F655" s="1174"/>
      <c r="G655" s="1494"/>
      <c r="H655" s="1501"/>
      <c r="I655" s="1501"/>
      <c r="J655" s="1180"/>
      <c r="K655" s="1180"/>
      <c r="L655" s="1180"/>
      <c r="M655" s="1180"/>
      <c r="N655" s="1180"/>
      <c r="O655" s="1174"/>
      <c r="P655" s="1174"/>
      <c r="Q655" s="1176"/>
      <c r="R655" s="1176"/>
      <c r="S655" s="1176"/>
      <c r="T655" s="1176"/>
      <c r="U655" s="1176"/>
      <c r="V655" s="1176"/>
      <c r="W655" s="1176"/>
      <c r="X655" s="1176"/>
      <c r="Y655" s="1176"/>
      <c r="Z655" s="1176"/>
    </row>
    <row r="656" spans="1:26" ht="15.75" customHeight="1">
      <c r="A656" s="1491"/>
      <c r="B656" s="1500"/>
      <c r="C656" s="1176"/>
      <c r="D656" s="1174"/>
      <c r="E656" s="1174"/>
      <c r="F656" s="1174"/>
      <c r="G656" s="1494"/>
      <c r="H656" s="1501"/>
      <c r="I656" s="1501"/>
      <c r="J656" s="1180"/>
      <c r="K656" s="1180"/>
      <c r="L656" s="1180"/>
      <c r="M656" s="1180"/>
      <c r="N656" s="1180"/>
      <c r="O656" s="1174"/>
      <c r="P656" s="1174"/>
      <c r="Q656" s="1176"/>
      <c r="R656" s="1176"/>
      <c r="S656" s="1176"/>
      <c r="T656" s="1176"/>
      <c r="U656" s="1176"/>
      <c r="V656" s="1176"/>
      <c r="W656" s="1176"/>
      <c r="X656" s="1176"/>
      <c r="Y656" s="1176"/>
      <c r="Z656" s="1176"/>
    </row>
    <row r="657" spans="1:26" ht="15.75" customHeight="1">
      <c r="A657" s="1491"/>
      <c r="B657" s="1500"/>
      <c r="C657" s="1176"/>
      <c r="D657" s="1174"/>
      <c r="E657" s="1174"/>
      <c r="F657" s="1174"/>
      <c r="G657" s="1494"/>
      <c r="H657" s="1501"/>
      <c r="I657" s="1501"/>
      <c r="J657" s="1180"/>
      <c r="K657" s="1180"/>
      <c r="L657" s="1180"/>
      <c r="M657" s="1180"/>
      <c r="N657" s="1180"/>
      <c r="O657" s="1174"/>
      <c r="P657" s="1174"/>
      <c r="Q657" s="1176"/>
      <c r="R657" s="1176"/>
      <c r="S657" s="1176"/>
      <c r="T657" s="1176"/>
      <c r="U657" s="1176"/>
      <c r="V657" s="1176"/>
      <c r="W657" s="1176"/>
      <c r="X657" s="1176"/>
      <c r="Y657" s="1176"/>
      <c r="Z657" s="1176"/>
    </row>
    <row r="658" spans="1:26" ht="15.75" customHeight="1">
      <c r="A658" s="1491"/>
      <c r="B658" s="1500"/>
      <c r="C658" s="1176"/>
      <c r="D658" s="1174"/>
      <c r="E658" s="1174"/>
      <c r="F658" s="1174"/>
      <c r="G658" s="1494"/>
      <c r="H658" s="1501"/>
      <c r="I658" s="1501"/>
      <c r="J658" s="1180"/>
      <c r="K658" s="1180"/>
      <c r="L658" s="1180"/>
      <c r="M658" s="1180"/>
      <c r="N658" s="1180"/>
      <c r="O658" s="1174"/>
      <c r="P658" s="1174"/>
      <c r="Q658" s="1176"/>
      <c r="R658" s="1176"/>
      <c r="S658" s="1176"/>
      <c r="T658" s="1176"/>
      <c r="U658" s="1176"/>
      <c r="V658" s="1176"/>
      <c r="W658" s="1176"/>
      <c r="X658" s="1176"/>
      <c r="Y658" s="1176"/>
      <c r="Z658" s="1176"/>
    </row>
    <row r="659" spans="1:26" ht="15.75" customHeight="1">
      <c r="A659" s="1491"/>
      <c r="B659" s="1500"/>
      <c r="C659" s="1176"/>
      <c r="D659" s="1174"/>
      <c r="E659" s="1174"/>
      <c r="F659" s="1174"/>
      <c r="G659" s="1494"/>
      <c r="H659" s="1501"/>
      <c r="I659" s="1501"/>
      <c r="J659" s="1180"/>
      <c r="K659" s="1180"/>
      <c r="L659" s="1180"/>
      <c r="M659" s="1180"/>
      <c r="N659" s="1180"/>
      <c r="O659" s="1174"/>
      <c r="P659" s="1174"/>
      <c r="Q659" s="1176"/>
      <c r="R659" s="1176"/>
      <c r="S659" s="1176"/>
      <c r="T659" s="1176"/>
      <c r="U659" s="1176"/>
      <c r="V659" s="1176"/>
      <c r="W659" s="1176"/>
      <c r="X659" s="1176"/>
      <c r="Y659" s="1176"/>
      <c r="Z659" s="1176"/>
    </row>
    <row r="660" spans="1:26" ht="15.75" customHeight="1">
      <c r="A660" s="1491"/>
      <c r="B660" s="1500"/>
      <c r="C660" s="1176"/>
      <c r="D660" s="1174"/>
      <c r="E660" s="1174"/>
      <c r="F660" s="1174"/>
      <c r="G660" s="1494"/>
      <c r="H660" s="1501"/>
      <c r="I660" s="1501"/>
      <c r="J660" s="1180"/>
      <c r="K660" s="1180"/>
      <c r="L660" s="1180"/>
      <c r="M660" s="1180"/>
      <c r="N660" s="1180"/>
      <c r="O660" s="1174"/>
      <c r="P660" s="1174"/>
      <c r="Q660" s="1176"/>
      <c r="R660" s="1176"/>
      <c r="S660" s="1176"/>
      <c r="T660" s="1176"/>
      <c r="U660" s="1176"/>
      <c r="V660" s="1176"/>
      <c r="W660" s="1176"/>
      <c r="X660" s="1176"/>
      <c r="Y660" s="1176"/>
      <c r="Z660" s="1176"/>
    </row>
    <row r="661" spans="1:26" ht="15.75" customHeight="1">
      <c r="A661" s="1491"/>
      <c r="B661" s="1500"/>
      <c r="C661" s="1176"/>
      <c r="D661" s="1174"/>
      <c r="E661" s="1174"/>
      <c r="F661" s="1174"/>
      <c r="G661" s="1494"/>
      <c r="H661" s="1501"/>
      <c r="I661" s="1501"/>
      <c r="J661" s="1180"/>
      <c r="K661" s="1180"/>
      <c r="L661" s="1180"/>
      <c r="M661" s="1180"/>
      <c r="N661" s="1180"/>
      <c r="O661" s="1174"/>
      <c r="P661" s="1174"/>
      <c r="Q661" s="1176"/>
      <c r="R661" s="1176"/>
      <c r="S661" s="1176"/>
      <c r="T661" s="1176"/>
      <c r="U661" s="1176"/>
      <c r="V661" s="1176"/>
      <c r="W661" s="1176"/>
      <c r="X661" s="1176"/>
      <c r="Y661" s="1176"/>
      <c r="Z661" s="1176"/>
    </row>
    <row r="662" spans="1:26" ht="15.75" customHeight="1">
      <c r="A662" s="1491"/>
      <c r="B662" s="1500"/>
      <c r="C662" s="1176"/>
      <c r="D662" s="1174"/>
      <c r="E662" s="1174"/>
      <c r="F662" s="1174"/>
      <c r="G662" s="1494"/>
      <c r="H662" s="1501"/>
      <c r="I662" s="1501"/>
      <c r="J662" s="1180"/>
      <c r="K662" s="1180"/>
      <c r="L662" s="1180"/>
      <c r="M662" s="1180"/>
      <c r="N662" s="1180"/>
      <c r="O662" s="1174"/>
      <c r="P662" s="1174"/>
      <c r="Q662" s="1176"/>
      <c r="R662" s="1176"/>
      <c r="S662" s="1176"/>
      <c r="T662" s="1176"/>
      <c r="U662" s="1176"/>
      <c r="V662" s="1176"/>
      <c r="W662" s="1176"/>
      <c r="X662" s="1176"/>
      <c r="Y662" s="1176"/>
      <c r="Z662" s="1176"/>
    </row>
    <row r="663" spans="1:26" ht="15.75" customHeight="1">
      <c r="A663" s="1491"/>
      <c r="B663" s="1500"/>
      <c r="C663" s="1176"/>
      <c r="D663" s="1174"/>
      <c r="E663" s="1174"/>
      <c r="F663" s="1174"/>
      <c r="G663" s="1494"/>
      <c r="H663" s="1501"/>
      <c r="I663" s="1501"/>
      <c r="J663" s="1180"/>
      <c r="K663" s="1180"/>
      <c r="L663" s="1180"/>
      <c r="M663" s="1180"/>
      <c r="N663" s="1180"/>
      <c r="O663" s="1174"/>
      <c r="P663" s="1174"/>
      <c r="Q663" s="1176"/>
      <c r="R663" s="1176"/>
      <c r="S663" s="1176"/>
      <c r="T663" s="1176"/>
      <c r="U663" s="1176"/>
      <c r="V663" s="1176"/>
      <c r="W663" s="1176"/>
      <c r="X663" s="1176"/>
      <c r="Y663" s="1176"/>
      <c r="Z663" s="1176"/>
    </row>
    <row r="664" spans="1:26" ht="15.75" customHeight="1">
      <c r="A664" s="1491"/>
      <c r="B664" s="1500"/>
      <c r="C664" s="1176"/>
      <c r="D664" s="1174"/>
      <c r="E664" s="1174"/>
      <c r="F664" s="1174"/>
      <c r="G664" s="1494"/>
      <c r="H664" s="1501"/>
      <c r="I664" s="1501"/>
      <c r="J664" s="1180"/>
      <c r="K664" s="1180"/>
      <c r="L664" s="1180"/>
      <c r="M664" s="1180"/>
      <c r="N664" s="1180"/>
      <c r="O664" s="1174"/>
      <c r="P664" s="1174"/>
      <c r="Q664" s="1176"/>
      <c r="R664" s="1176"/>
      <c r="S664" s="1176"/>
      <c r="T664" s="1176"/>
      <c r="U664" s="1176"/>
      <c r="V664" s="1176"/>
      <c r="W664" s="1176"/>
      <c r="X664" s="1176"/>
      <c r="Y664" s="1176"/>
      <c r="Z664" s="1176"/>
    </row>
    <row r="665" spans="1:26" ht="15.75" customHeight="1">
      <c r="A665" s="1491"/>
      <c r="B665" s="1500"/>
      <c r="C665" s="1176"/>
      <c r="D665" s="1174"/>
      <c r="E665" s="1174"/>
      <c r="F665" s="1174"/>
      <c r="G665" s="1494"/>
      <c r="H665" s="1501"/>
      <c r="I665" s="1501"/>
      <c r="J665" s="1180"/>
      <c r="K665" s="1180"/>
      <c r="L665" s="1180"/>
      <c r="M665" s="1180"/>
      <c r="N665" s="1180"/>
      <c r="O665" s="1174"/>
      <c r="P665" s="1174"/>
      <c r="Q665" s="1176"/>
      <c r="R665" s="1176"/>
      <c r="S665" s="1176"/>
      <c r="T665" s="1176"/>
      <c r="U665" s="1176"/>
      <c r="V665" s="1176"/>
      <c r="W665" s="1176"/>
      <c r="X665" s="1176"/>
      <c r="Y665" s="1176"/>
      <c r="Z665" s="1176"/>
    </row>
    <row r="666" spans="1:26" ht="15.75" customHeight="1">
      <c r="A666" s="1491"/>
      <c r="B666" s="1500"/>
      <c r="C666" s="1176"/>
      <c r="D666" s="1174"/>
      <c r="E666" s="1174"/>
      <c r="F666" s="1174"/>
      <c r="G666" s="1494"/>
      <c r="H666" s="1501"/>
      <c r="I666" s="1501"/>
      <c r="J666" s="1180"/>
      <c r="K666" s="1180"/>
      <c r="L666" s="1180"/>
      <c r="M666" s="1180"/>
      <c r="N666" s="1180"/>
      <c r="O666" s="1174"/>
      <c r="P666" s="1174"/>
      <c r="Q666" s="1176"/>
      <c r="R666" s="1176"/>
      <c r="S666" s="1176"/>
      <c r="T666" s="1176"/>
      <c r="U666" s="1176"/>
      <c r="V666" s="1176"/>
      <c r="W666" s="1176"/>
      <c r="X666" s="1176"/>
      <c r="Y666" s="1176"/>
      <c r="Z666" s="1176"/>
    </row>
    <row r="667" spans="1:26" ht="15.75" customHeight="1">
      <c r="A667" s="1491"/>
      <c r="B667" s="1500"/>
      <c r="C667" s="1176"/>
      <c r="D667" s="1174"/>
      <c r="E667" s="1174"/>
      <c r="F667" s="1174"/>
      <c r="G667" s="1494"/>
      <c r="H667" s="1501"/>
      <c r="I667" s="1501"/>
      <c r="J667" s="1180"/>
      <c r="K667" s="1180"/>
      <c r="L667" s="1180"/>
      <c r="M667" s="1180"/>
      <c r="N667" s="1180"/>
      <c r="O667" s="1174"/>
      <c r="P667" s="1174"/>
      <c r="Q667" s="1176"/>
      <c r="R667" s="1176"/>
      <c r="S667" s="1176"/>
      <c r="T667" s="1176"/>
      <c r="U667" s="1176"/>
      <c r="V667" s="1176"/>
      <c r="W667" s="1176"/>
      <c r="X667" s="1176"/>
      <c r="Y667" s="1176"/>
      <c r="Z667" s="1176"/>
    </row>
    <row r="668" spans="1:26" ht="15.75" customHeight="1">
      <c r="A668" s="1491"/>
      <c r="B668" s="1500"/>
      <c r="C668" s="1176"/>
      <c r="D668" s="1174"/>
      <c r="E668" s="1174"/>
      <c r="F668" s="1174"/>
      <c r="G668" s="1494"/>
      <c r="H668" s="1501"/>
      <c r="I668" s="1501"/>
      <c r="J668" s="1180"/>
      <c r="K668" s="1180"/>
      <c r="L668" s="1180"/>
      <c r="M668" s="1180"/>
      <c r="N668" s="1180"/>
      <c r="O668" s="1174"/>
      <c r="P668" s="1174"/>
      <c r="Q668" s="1176"/>
      <c r="R668" s="1176"/>
      <c r="S668" s="1176"/>
      <c r="T668" s="1176"/>
      <c r="U668" s="1176"/>
      <c r="V668" s="1176"/>
      <c r="W668" s="1176"/>
      <c r="X668" s="1176"/>
      <c r="Y668" s="1176"/>
      <c r="Z668" s="1176"/>
    </row>
    <row r="669" spans="1:26" ht="15.75" customHeight="1">
      <c r="A669" s="1491"/>
      <c r="B669" s="1500"/>
      <c r="C669" s="1176"/>
      <c r="D669" s="1174"/>
      <c r="E669" s="1174"/>
      <c r="F669" s="1174"/>
      <c r="G669" s="1494"/>
      <c r="H669" s="1501"/>
      <c r="I669" s="1501"/>
      <c r="J669" s="1180"/>
      <c r="K669" s="1180"/>
      <c r="L669" s="1180"/>
      <c r="M669" s="1180"/>
      <c r="N669" s="1180"/>
      <c r="O669" s="1174"/>
      <c r="P669" s="1174"/>
      <c r="Q669" s="1176"/>
      <c r="R669" s="1176"/>
      <c r="S669" s="1176"/>
      <c r="T669" s="1176"/>
      <c r="U669" s="1176"/>
      <c r="V669" s="1176"/>
      <c r="W669" s="1176"/>
      <c r="X669" s="1176"/>
      <c r="Y669" s="1176"/>
      <c r="Z669" s="1176"/>
    </row>
    <row r="670" spans="1:26" ht="15.75" customHeight="1">
      <c r="A670" s="1491"/>
      <c r="B670" s="1500"/>
      <c r="C670" s="1176"/>
      <c r="D670" s="1174"/>
      <c r="E670" s="1174"/>
      <c r="F670" s="1174"/>
      <c r="G670" s="1494"/>
      <c r="H670" s="1501"/>
      <c r="I670" s="1501"/>
      <c r="J670" s="1180"/>
      <c r="K670" s="1180"/>
      <c r="L670" s="1180"/>
      <c r="M670" s="1180"/>
      <c r="N670" s="1180"/>
      <c r="O670" s="1174"/>
      <c r="P670" s="1174"/>
      <c r="Q670" s="1176"/>
      <c r="R670" s="1176"/>
      <c r="S670" s="1176"/>
      <c r="T670" s="1176"/>
      <c r="U670" s="1176"/>
      <c r="V670" s="1176"/>
      <c r="W670" s="1176"/>
      <c r="X670" s="1176"/>
      <c r="Y670" s="1176"/>
      <c r="Z670" s="1176"/>
    </row>
    <row r="671" spans="1:26" ht="15.75" customHeight="1">
      <c r="A671" s="1491"/>
      <c r="B671" s="1500"/>
      <c r="C671" s="1176"/>
      <c r="D671" s="1174"/>
      <c r="E671" s="1174"/>
      <c r="F671" s="1174"/>
      <c r="G671" s="1494"/>
      <c r="H671" s="1501"/>
      <c r="I671" s="1501"/>
      <c r="J671" s="1180"/>
      <c r="K671" s="1180"/>
      <c r="L671" s="1180"/>
      <c r="M671" s="1180"/>
      <c r="N671" s="1180"/>
      <c r="O671" s="1174"/>
      <c r="P671" s="1174"/>
      <c r="Q671" s="1176"/>
      <c r="R671" s="1176"/>
      <c r="S671" s="1176"/>
      <c r="T671" s="1176"/>
      <c r="U671" s="1176"/>
      <c r="V671" s="1176"/>
      <c r="W671" s="1176"/>
      <c r="X671" s="1176"/>
      <c r="Y671" s="1176"/>
      <c r="Z671" s="1176"/>
    </row>
    <row r="672" spans="1:26" ht="15.75" customHeight="1">
      <c r="A672" s="1491"/>
      <c r="B672" s="1500"/>
      <c r="C672" s="1176"/>
      <c r="D672" s="1174"/>
      <c r="E672" s="1174"/>
      <c r="F672" s="1174"/>
      <c r="G672" s="1494"/>
      <c r="H672" s="1501"/>
      <c r="I672" s="1501"/>
      <c r="J672" s="1180"/>
      <c r="K672" s="1180"/>
      <c r="L672" s="1180"/>
      <c r="M672" s="1180"/>
      <c r="N672" s="1180"/>
      <c r="O672" s="1174"/>
      <c r="P672" s="1174"/>
      <c r="Q672" s="1176"/>
      <c r="R672" s="1176"/>
      <c r="S672" s="1176"/>
      <c r="T672" s="1176"/>
      <c r="U672" s="1176"/>
      <c r="V672" s="1176"/>
      <c r="W672" s="1176"/>
      <c r="X672" s="1176"/>
      <c r="Y672" s="1176"/>
      <c r="Z672" s="1176"/>
    </row>
    <row r="673" spans="1:26" ht="15.75" customHeight="1">
      <c r="A673" s="1491"/>
      <c r="B673" s="1500"/>
      <c r="C673" s="1176"/>
      <c r="D673" s="1174"/>
      <c r="E673" s="1174"/>
      <c r="F673" s="1174"/>
      <c r="G673" s="1494"/>
      <c r="H673" s="1501"/>
      <c r="I673" s="1501"/>
      <c r="J673" s="1180"/>
      <c r="K673" s="1180"/>
      <c r="L673" s="1180"/>
      <c r="M673" s="1180"/>
      <c r="N673" s="1180"/>
      <c r="O673" s="1174"/>
      <c r="P673" s="1174"/>
      <c r="Q673" s="1176"/>
      <c r="R673" s="1176"/>
      <c r="S673" s="1176"/>
      <c r="T673" s="1176"/>
      <c r="U673" s="1176"/>
      <c r="V673" s="1176"/>
      <c r="W673" s="1176"/>
      <c r="X673" s="1176"/>
      <c r="Y673" s="1176"/>
      <c r="Z673" s="1176"/>
    </row>
    <row r="674" spans="1:26" ht="15.75" customHeight="1">
      <c r="A674" s="1491"/>
      <c r="B674" s="1500"/>
      <c r="C674" s="1176"/>
      <c r="D674" s="1174"/>
      <c r="E674" s="1174"/>
      <c r="F674" s="1174"/>
      <c r="G674" s="1494"/>
      <c r="H674" s="1501"/>
      <c r="I674" s="1501"/>
      <c r="J674" s="1180"/>
      <c r="K674" s="1180"/>
      <c r="L674" s="1180"/>
      <c r="M674" s="1180"/>
      <c r="N674" s="1180"/>
      <c r="O674" s="1174"/>
      <c r="P674" s="1174"/>
      <c r="Q674" s="1176"/>
      <c r="R674" s="1176"/>
      <c r="S674" s="1176"/>
      <c r="T674" s="1176"/>
      <c r="U674" s="1176"/>
      <c r="V674" s="1176"/>
      <c r="W674" s="1176"/>
      <c r="X674" s="1176"/>
      <c r="Y674" s="1176"/>
      <c r="Z674" s="1176"/>
    </row>
    <row r="675" spans="1:26" ht="15.75" customHeight="1">
      <c r="A675" s="1491"/>
      <c r="B675" s="1500"/>
      <c r="C675" s="1176"/>
      <c r="D675" s="1174"/>
      <c r="E675" s="1174"/>
      <c r="F675" s="1174"/>
      <c r="G675" s="1494"/>
      <c r="H675" s="1501"/>
      <c r="I675" s="1501"/>
      <c r="J675" s="1180"/>
      <c r="K675" s="1180"/>
      <c r="L675" s="1180"/>
      <c r="M675" s="1180"/>
      <c r="N675" s="1180"/>
      <c r="O675" s="1174"/>
      <c r="P675" s="1174"/>
      <c r="Q675" s="1176"/>
      <c r="R675" s="1176"/>
      <c r="S675" s="1176"/>
      <c r="T675" s="1176"/>
      <c r="U675" s="1176"/>
      <c r="V675" s="1176"/>
      <c r="W675" s="1176"/>
      <c r="X675" s="1176"/>
      <c r="Y675" s="1176"/>
      <c r="Z675" s="1176"/>
    </row>
    <row r="676" spans="1:26" ht="15.75" customHeight="1">
      <c r="A676" s="1491"/>
      <c r="B676" s="1500"/>
      <c r="C676" s="1176"/>
      <c r="D676" s="1174"/>
      <c r="E676" s="1174"/>
      <c r="F676" s="1174"/>
      <c r="G676" s="1494"/>
      <c r="H676" s="1501"/>
      <c r="I676" s="1501"/>
      <c r="J676" s="1180"/>
      <c r="K676" s="1180"/>
      <c r="L676" s="1180"/>
      <c r="M676" s="1180"/>
      <c r="N676" s="1180"/>
      <c r="O676" s="1174"/>
      <c r="P676" s="1174"/>
      <c r="Q676" s="1176"/>
      <c r="R676" s="1176"/>
      <c r="S676" s="1176"/>
      <c r="T676" s="1176"/>
      <c r="U676" s="1176"/>
      <c r="V676" s="1176"/>
      <c r="W676" s="1176"/>
      <c r="X676" s="1176"/>
      <c r="Y676" s="1176"/>
      <c r="Z676" s="1176"/>
    </row>
    <row r="677" spans="1:26" ht="15.75" customHeight="1">
      <c r="A677" s="1491"/>
      <c r="B677" s="1500"/>
      <c r="C677" s="1176"/>
      <c r="D677" s="1174"/>
      <c r="E677" s="1174"/>
      <c r="F677" s="1174"/>
      <c r="G677" s="1494"/>
      <c r="H677" s="1501"/>
      <c r="I677" s="1501"/>
      <c r="J677" s="1180"/>
      <c r="K677" s="1180"/>
      <c r="L677" s="1180"/>
      <c r="M677" s="1180"/>
      <c r="N677" s="1180"/>
      <c r="O677" s="1174"/>
      <c r="P677" s="1174"/>
      <c r="Q677" s="1176"/>
      <c r="R677" s="1176"/>
      <c r="S677" s="1176"/>
      <c r="T677" s="1176"/>
      <c r="U677" s="1176"/>
      <c r="V677" s="1176"/>
      <c r="W677" s="1176"/>
      <c r="X677" s="1176"/>
      <c r="Y677" s="1176"/>
      <c r="Z677" s="1176"/>
    </row>
    <row r="678" spans="1:26" ht="15.75" customHeight="1">
      <c r="A678" s="1491"/>
      <c r="B678" s="1500"/>
      <c r="C678" s="1176"/>
      <c r="D678" s="1174"/>
      <c r="E678" s="1174"/>
      <c r="F678" s="1174"/>
      <c r="G678" s="1494"/>
      <c r="H678" s="1501"/>
      <c r="I678" s="1501"/>
      <c r="J678" s="1180"/>
      <c r="K678" s="1180"/>
      <c r="L678" s="1180"/>
      <c r="M678" s="1180"/>
      <c r="N678" s="1180"/>
      <c r="O678" s="1174"/>
      <c r="P678" s="1174"/>
      <c r="Q678" s="1176"/>
      <c r="R678" s="1176"/>
      <c r="S678" s="1176"/>
      <c r="T678" s="1176"/>
      <c r="U678" s="1176"/>
      <c r="V678" s="1176"/>
      <c r="W678" s="1176"/>
      <c r="X678" s="1176"/>
      <c r="Y678" s="1176"/>
      <c r="Z678" s="1176"/>
    </row>
    <row r="679" spans="1:26" ht="15.75" customHeight="1">
      <c r="A679" s="1491"/>
      <c r="B679" s="1500"/>
      <c r="C679" s="1176"/>
      <c r="D679" s="1174"/>
      <c r="E679" s="1174"/>
      <c r="F679" s="1174"/>
      <c r="G679" s="1494"/>
      <c r="H679" s="1501"/>
      <c r="I679" s="1501"/>
      <c r="J679" s="1180"/>
      <c r="K679" s="1180"/>
      <c r="L679" s="1180"/>
      <c r="M679" s="1180"/>
      <c r="N679" s="1180"/>
      <c r="O679" s="1174"/>
      <c r="P679" s="1174"/>
      <c r="Q679" s="1176"/>
      <c r="R679" s="1176"/>
      <c r="S679" s="1176"/>
      <c r="T679" s="1176"/>
      <c r="U679" s="1176"/>
      <c r="V679" s="1176"/>
      <c r="W679" s="1176"/>
      <c r="X679" s="1176"/>
      <c r="Y679" s="1176"/>
      <c r="Z679" s="1176"/>
    </row>
    <row r="680" spans="1:26" ht="15.75" customHeight="1">
      <c r="A680" s="1491"/>
      <c r="B680" s="1500"/>
      <c r="C680" s="1176"/>
      <c r="D680" s="1174"/>
      <c r="E680" s="1174"/>
      <c r="F680" s="1174"/>
      <c r="G680" s="1494"/>
      <c r="H680" s="1501"/>
      <c r="I680" s="1501"/>
      <c r="J680" s="1180"/>
      <c r="K680" s="1180"/>
      <c r="L680" s="1180"/>
      <c r="M680" s="1180"/>
      <c r="N680" s="1180"/>
      <c r="O680" s="1174"/>
      <c r="P680" s="1174"/>
      <c r="Q680" s="1176"/>
      <c r="R680" s="1176"/>
      <c r="S680" s="1176"/>
      <c r="T680" s="1176"/>
      <c r="U680" s="1176"/>
      <c r="V680" s="1176"/>
      <c r="W680" s="1176"/>
      <c r="X680" s="1176"/>
      <c r="Y680" s="1176"/>
      <c r="Z680" s="1176"/>
    </row>
    <row r="681" spans="1:26" ht="15.75" customHeight="1">
      <c r="A681" s="1491"/>
      <c r="B681" s="1500"/>
      <c r="C681" s="1176"/>
      <c r="D681" s="1174"/>
      <c r="E681" s="1174"/>
      <c r="F681" s="1174"/>
      <c r="G681" s="1494"/>
      <c r="H681" s="1501"/>
      <c r="I681" s="1501"/>
      <c r="J681" s="1180"/>
      <c r="K681" s="1180"/>
      <c r="L681" s="1180"/>
      <c r="M681" s="1180"/>
      <c r="N681" s="1180"/>
      <c r="O681" s="1174"/>
      <c r="P681" s="1174"/>
      <c r="Q681" s="1176"/>
      <c r="R681" s="1176"/>
      <c r="S681" s="1176"/>
      <c r="T681" s="1176"/>
      <c r="U681" s="1176"/>
      <c r="V681" s="1176"/>
      <c r="W681" s="1176"/>
      <c r="X681" s="1176"/>
      <c r="Y681" s="1176"/>
      <c r="Z681" s="1176"/>
    </row>
    <row r="682" spans="1:26" ht="15.75" customHeight="1">
      <c r="A682" s="1491"/>
      <c r="B682" s="1500"/>
      <c r="C682" s="1176"/>
      <c r="D682" s="1174"/>
      <c r="E682" s="1174"/>
      <c r="F682" s="1174"/>
      <c r="G682" s="1494"/>
      <c r="H682" s="1501"/>
      <c r="I682" s="1501"/>
      <c r="J682" s="1180"/>
      <c r="K682" s="1180"/>
      <c r="L682" s="1180"/>
      <c r="M682" s="1180"/>
      <c r="N682" s="1180"/>
      <c r="O682" s="1174"/>
      <c r="P682" s="1174"/>
      <c r="Q682" s="1176"/>
      <c r="R682" s="1176"/>
      <c r="S682" s="1176"/>
      <c r="T682" s="1176"/>
      <c r="U682" s="1176"/>
      <c r="V682" s="1176"/>
      <c r="W682" s="1176"/>
      <c r="X682" s="1176"/>
      <c r="Y682" s="1176"/>
      <c r="Z682" s="1176"/>
    </row>
    <row r="683" spans="1:26" ht="15.75" customHeight="1">
      <c r="A683" s="1491"/>
      <c r="B683" s="1500"/>
      <c r="C683" s="1176"/>
      <c r="D683" s="1174"/>
      <c r="E683" s="1174"/>
      <c r="F683" s="1174"/>
      <c r="G683" s="1494"/>
      <c r="H683" s="1501"/>
      <c r="I683" s="1501"/>
      <c r="J683" s="1180"/>
      <c r="K683" s="1180"/>
      <c r="L683" s="1180"/>
      <c r="M683" s="1180"/>
      <c r="N683" s="1180"/>
      <c r="O683" s="1174"/>
      <c r="P683" s="1174"/>
      <c r="Q683" s="1176"/>
      <c r="R683" s="1176"/>
      <c r="S683" s="1176"/>
      <c r="T683" s="1176"/>
      <c r="U683" s="1176"/>
      <c r="V683" s="1176"/>
      <c r="W683" s="1176"/>
      <c r="X683" s="1176"/>
      <c r="Y683" s="1176"/>
      <c r="Z683" s="1176"/>
    </row>
    <row r="684" spans="1:26" ht="15.75" customHeight="1">
      <c r="A684" s="1491"/>
      <c r="B684" s="1500"/>
      <c r="C684" s="1176"/>
      <c r="D684" s="1174"/>
      <c r="E684" s="1174"/>
      <c r="F684" s="1174"/>
      <c r="G684" s="1494"/>
      <c r="H684" s="1501"/>
      <c r="I684" s="1501"/>
      <c r="J684" s="1180"/>
      <c r="K684" s="1180"/>
      <c r="L684" s="1180"/>
      <c r="M684" s="1180"/>
      <c r="N684" s="1180"/>
      <c r="O684" s="1174"/>
      <c r="P684" s="1174"/>
      <c r="Q684" s="1176"/>
      <c r="R684" s="1176"/>
      <c r="S684" s="1176"/>
      <c r="T684" s="1176"/>
      <c r="U684" s="1176"/>
      <c r="V684" s="1176"/>
      <c r="W684" s="1176"/>
      <c r="X684" s="1176"/>
      <c r="Y684" s="1176"/>
      <c r="Z684" s="1176"/>
    </row>
    <row r="685" spans="1:26" ht="15.75" customHeight="1">
      <c r="A685" s="1491"/>
      <c r="B685" s="1500"/>
      <c r="C685" s="1176"/>
      <c r="D685" s="1174"/>
      <c r="E685" s="1174"/>
      <c r="F685" s="1174"/>
      <c r="G685" s="1494"/>
      <c r="H685" s="1501"/>
      <c r="I685" s="1501"/>
      <c r="J685" s="1180"/>
      <c r="K685" s="1180"/>
      <c r="L685" s="1180"/>
      <c r="M685" s="1180"/>
      <c r="N685" s="1180"/>
      <c r="O685" s="1174"/>
      <c r="P685" s="1174"/>
      <c r="Q685" s="1176"/>
      <c r="R685" s="1176"/>
      <c r="S685" s="1176"/>
      <c r="T685" s="1176"/>
      <c r="U685" s="1176"/>
      <c r="V685" s="1176"/>
      <c r="W685" s="1176"/>
      <c r="X685" s="1176"/>
      <c r="Y685" s="1176"/>
      <c r="Z685" s="1176"/>
    </row>
    <row r="686" spans="1:26" ht="15.75" customHeight="1">
      <c r="A686" s="1491"/>
      <c r="B686" s="1500"/>
      <c r="C686" s="1176"/>
      <c r="D686" s="1174"/>
      <c r="E686" s="1174"/>
      <c r="F686" s="1174"/>
      <c r="G686" s="1494"/>
      <c r="H686" s="1501"/>
      <c r="I686" s="1501"/>
      <c r="J686" s="1180"/>
      <c r="K686" s="1180"/>
      <c r="L686" s="1180"/>
      <c r="M686" s="1180"/>
      <c r="N686" s="1180"/>
      <c r="O686" s="1174"/>
      <c r="P686" s="1174"/>
      <c r="Q686" s="1176"/>
      <c r="R686" s="1176"/>
      <c r="S686" s="1176"/>
      <c r="T686" s="1176"/>
      <c r="U686" s="1176"/>
      <c r="V686" s="1176"/>
      <c r="W686" s="1176"/>
      <c r="X686" s="1176"/>
      <c r="Y686" s="1176"/>
      <c r="Z686" s="1176"/>
    </row>
    <row r="687" spans="1:26" ht="15.75" customHeight="1">
      <c r="A687" s="1491"/>
      <c r="B687" s="1500"/>
      <c r="C687" s="1176"/>
      <c r="D687" s="1174"/>
      <c r="E687" s="1174"/>
      <c r="F687" s="1174"/>
      <c r="G687" s="1494"/>
      <c r="H687" s="1501"/>
      <c r="I687" s="1501"/>
      <c r="J687" s="1180"/>
      <c r="K687" s="1180"/>
      <c r="L687" s="1180"/>
      <c r="M687" s="1180"/>
      <c r="N687" s="1180"/>
      <c r="O687" s="1174"/>
      <c r="P687" s="1174"/>
      <c r="Q687" s="1176"/>
      <c r="R687" s="1176"/>
      <c r="S687" s="1176"/>
      <c r="T687" s="1176"/>
      <c r="U687" s="1176"/>
      <c r="V687" s="1176"/>
      <c r="W687" s="1176"/>
      <c r="X687" s="1176"/>
      <c r="Y687" s="1176"/>
      <c r="Z687" s="1176"/>
    </row>
    <row r="688" spans="1:26" ht="15.75" customHeight="1">
      <c r="A688" s="1491"/>
      <c r="B688" s="1500"/>
      <c r="C688" s="1176"/>
      <c r="D688" s="1174"/>
      <c r="E688" s="1174"/>
      <c r="F688" s="1174"/>
      <c r="G688" s="1494"/>
      <c r="H688" s="1501"/>
      <c r="I688" s="1501"/>
      <c r="J688" s="1180"/>
      <c r="K688" s="1180"/>
      <c r="L688" s="1180"/>
      <c r="M688" s="1180"/>
      <c r="N688" s="1180"/>
      <c r="O688" s="1174"/>
      <c r="P688" s="1174"/>
      <c r="Q688" s="1176"/>
      <c r="R688" s="1176"/>
      <c r="S688" s="1176"/>
      <c r="T688" s="1176"/>
      <c r="U688" s="1176"/>
      <c r="V688" s="1176"/>
      <c r="W688" s="1176"/>
      <c r="X688" s="1176"/>
      <c r="Y688" s="1176"/>
      <c r="Z688" s="1176"/>
    </row>
    <row r="689" spans="1:26" ht="15.75" customHeight="1">
      <c r="A689" s="1491"/>
      <c r="B689" s="1500"/>
      <c r="C689" s="1176"/>
      <c r="D689" s="1174"/>
      <c r="E689" s="1174"/>
      <c r="F689" s="1174"/>
      <c r="G689" s="1494"/>
      <c r="H689" s="1501"/>
      <c r="I689" s="1501"/>
      <c r="J689" s="1180"/>
      <c r="K689" s="1180"/>
      <c r="L689" s="1180"/>
      <c r="M689" s="1180"/>
      <c r="N689" s="1180"/>
      <c r="O689" s="1174"/>
      <c r="P689" s="1174"/>
      <c r="Q689" s="1176"/>
      <c r="R689" s="1176"/>
      <c r="S689" s="1176"/>
      <c r="T689" s="1176"/>
      <c r="U689" s="1176"/>
      <c r="V689" s="1176"/>
      <c r="W689" s="1176"/>
      <c r="X689" s="1176"/>
      <c r="Y689" s="1176"/>
      <c r="Z689" s="1176"/>
    </row>
    <row r="690" spans="1:26" ht="15.75" customHeight="1">
      <c r="A690" s="1491"/>
      <c r="B690" s="1500"/>
      <c r="C690" s="1176"/>
      <c r="D690" s="1174"/>
      <c r="E690" s="1174"/>
      <c r="F690" s="1174"/>
      <c r="G690" s="1494"/>
      <c r="H690" s="1501"/>
      <c r="I690" s="1501"/>
      <c r="J690" s="1180"/>
      <c r="K690" s="1180"/>
      <c r="L690" s="1180"/>
      <c r="M690" s="1180"/>
      <c r="N690" s="1180"/>
      <c r="O690" s="1174"/>
      <c r="P690" s="1174"/>
      <c r="Q690" s="1176"/>
      <c r="R690" s="1176"/>
      <c r="S690" s="1176"/>
      <c r="T690" s="1176"/>
      <c r="U690" s="1176"/>
      <c r="V690" s="1176"/>
      <c r="W690" s="1176"/>
      <c r="X690" s="1176"/>
      <c r="Y690" s="1176"/>
      <c r="Z690" s="1176"/>
    </row>
    <row r="691" spans="1:26" ht="15.75" customHeight="1">
      <c r="A691" s="1491"/>
      <c r="B691" s="1500"/>
      <c r="C691" s="1176"/>
      <c r="D691" s="1174"/>
      <c r="E691" s="1174"/>
      <c r="F691" s="1174"/>
      <c r="G691" s="1494"/>
      <c r="H691" s="1501"/>
      <c r="I691" s="1501"/>
      <c r="J691" s="1180"/>
      <c r="K691" s="1180"/>
      <c r="L691" s="1180"/>
      <c r="M691" s="1180"/>
      <c r="N691" s="1180"/>
      <c r="O691" s="1174"/>
      <c r="P691" s="1174"/>
      <c r="Q691" s="1176"/>
      <c r="R691" s="1176"/>
      <c r="S691" s="1176"/>
      <c r="T691" s="1176"/>
      <c r="U691" s="1176"/>
      <c r="V691" s="1176"/>
      <c r="W691" s="1176"/>
      <c r="X691" s="1176"/>
      <c r="Y691" s="1176"/>
      <c r="Z691" s="1176"/>
    </row>
    <row r="692" spans="1:26" ht="15.75" customHeight="1">
      <c r="A692" s="1491"/>
      <c r="B692" s="1500"/>
      <c r="C692" s="1176"/>
      <c r="D692" s="1174"/>
      <c r="E692" s="1174"/>
      <c r="F692" s="1174"/>
      <c r="G692" s="1494"/>
      <c r="H692" s="1501"/>
      <c r="I692" s="1501"/>
      <c r="J692" s="1180"/>
      <c r="K692" s="1180"/>
      <c r="L692" s="1180"/>
      <c r="M692" s="1180"/>
      <c r="N692" s="1180"/>
      <c r="O692" s="1174"/>
      <c r="P692" s="1174"/>
      <c r="Q692" s="1176"/>
      <c r="R692" s="1176"/>
      <c r="S692" s="1176"/>
      <c r="T692" s="1176"/>
      <c r="U692" s="1176"/>
      <c r="V692" s="1176"/>
      <c r="W692" s="1176"/>
      <c r="X692" s="1176"/>
      <c r="Y692" s="1176"/>
      <c r="Z692" s="1176"/>
    </row>
    <row r="693" spans="1:26" ht="15.75" customHeight="1">
      <c r="A693" s="1491"/>
      <c r="B693" s="1500"/>
      <c r="C693" s="1176"/>
      <c r="D693" s="1174"/>
      <c r="E693" s="1174"/>
      <c r="F693" s="1174"/>
      <c r="G693" s="1494"/>
      <c r="H693" s="1501"/>
      <c r="I693" s="1501"/>
      <c r="J693" s="1180"/>
      <c r="K693" s="1180"/>
      <c r="L693" s="1180"/>
      <c r="M693" s="1180"/>
      <c r="N693" s="1180"/>
      <c r="O693" s="1174"/>
      <c r="P693" s="1174"/>
      <c r="Q693" s="1176"/>
      <c r="R693" s="1176"/>
      <c r="S693" s="1176"/>
      <c r="T693" s="1176"/>
      <c r="U693" s="1176"/>
      <c r="V693" s="1176"/>
      <c r="W693" s="1176"/>
      <c r="X693" s="1176"/>
      <c r="Y693" s="1176"/>
      <c r="Z693" s="1176"/>
    </row>
    <row r="694" spans="1:26" ht="15.75" customHeight="1">
      <c r="A694" s="1491"/>
      <c r="B694" s="1500"/>
      <c r="C694" s="1176"/>
      <c r="D694" s="1174"/>
      <c r="E694" s="1174"/>
      <c r="F694" s="1174"/>
      <c r="G694" s="1494"/>
      <c r="H694" s="1501"/>
      <c r="I694" s="1501"/>
      <c r="J694" s="1180"/>
      <c r="K694" s="1180"/>
      <c r="L694" s="1180"/>
      <c r="M694" s="1180"/>
      <c r="N694" s="1180"/>
      <c r="O694" s="1174"/>
      <c r="P694" s="1174"/>
      <c r="Q694" s="1176"/>
      <c r="R694" s="1176"/>
      <c r="S694" s="1176"/>
      <c r="T694" s="1176"/>
      <c r="U694" s="1176"/>
      <c r="V694" s="1176"/>
      <c r="W694" s="1176"/>
      <c r="X694" s="1176"/>
      <c r="Y694" s="1176"/>
      <c r="Z694" s="1176"/>
    </row>
    <row r="695" spans="1:26" ht="15.75" customHeight="1">
      <c r="A695" s="1491"/>
      <c r="B695" s="1500"/>
      <c r="C695" s="1176"/>
      <c r="D695" s="1174"/>
      <c r="E695" s="1174"/>
      <c r="F695" s="1174"/>
      <c r="G695" s="1494"/>
      <c r="H695" s="1501"/>
      <c r="I695" s="1501"/>
      <c r="J695" s="1180"/>
      <c r="K695" s="1180"/>
      <c r="L695" s="1180"/>
      <c r="M695" s="1180"/>
      <c r="N695" s="1180"/>
      <c r="O695" s="1174"/>
      <c r="P695" s="1174"/>
      <c r="Q695" s="1176"/>
      <c r="R695" s="1176"/>
      <c r="S695" s="1176"/>
      <c r="T695" s="1176"/>
      <c r="U695" s="1176"/>
      <c r="V695" s="1176"/>
      <c r="W695" s="1176"/>
      <c r="X695" s="1176"/>
      <c r="Y695" s="1176"/>
      <c r="Z695" s="1176"/>
    </row>
    <row r="696" spans="1:26" ht="15.75" customHeight="1">
      <c r="A696" s="1491"/>
      <c r="B696" s="1500"/>
      <c r="C696" s="1176"/>
      <c r="D696" s="1174"/>
      <c r="E696" s="1174"/>
      <c r="F696" s="1174"/>
      <c r="G696" s="1494"/>
      <c r="H696" s="1501"/>
      <c r="I696" s="1501"/>
      <c r="J696" s="1180"/>
      <c r="K696" s="1180"/>
      <c r="L696" s="1180"/>
      <c r="M696" s="1180"/>
      <c r="N696" s="1180"/>
      <c r="O696" s="1174"/>
      <c r="P696" s="1174"/>
      <c r="Q696" s="1176"/>
      <c r="R696" s="1176"/>
      <c r="S696" s="1176"/>
      <c r="T696" s="1176"/>
      <c r="U696" s="1176"/>
      <c r="V696" s="1176"/>
      <c r="W696" s="1176"/>
      <c r="X696" s="1176"/>
      <c r="Y696" s="1176"/>
      <c r="Z696" s="1176"/>
    </row>
    <row r="697" spans="1:26" ht="15.75" customHeight="1">
      <c r="A697" s="1491"/>
      <c r="B697" s="1500"/>
      <c r="C697" s="1176"/>
      <c r="D697" s="1174"/>
      <c r="E697" s="1174"/>
      <c r="F697" s="1174"/>
      <c r="G697" s="1494"/>
      <c r="H697" s="1501"/>
      <c r="I697" s="1501"/>
      <c r="J697" s="1180"/>
      <c r="K697" s="1180"/>
      <c r="L697" s="1180"/>
      <c r="M697" s="1180"/>
      <c r="N697" s="1180"/>
      <c r="O697" s="1174"/>
      <c r="P697" s="1174"/>
      <c r="Q697" s="1176"/>
      <c r="R697" s="1176"/>
      <c r="S697" s="1176"/>
      <c r="T697" s="1176"/>
      <c r="U697" s="1176"/>
      <c r="V697" s="1176"/>
      <c r="W697" s="1176"/>
      <c r="X697" s="1176"/>
      <c r="Y697" s="1176"/>
      <c r="Z697" s="1176"/>
    </row>
    <row r="698" spans="1:26" ht="15.75" customHeight="1">
      <c r="A698" s="1491"/>
      <c r="B698" s="1500"/>
      <c r="C698" s="1176"/>
      <c r="D698" s="1174"/>
      <c r="E698" s="1174"/>
      <c r="F698" s="1174"/>
      <c r="G698" s="1494"/>
      <c r="H698" s="1501"/>
      <c r="I698" s="1501"/>
      <c r="J698" s="1180"/>
      <c r="K698" s="1180"/>
      <c r="L698" s="1180"/>
      <c r="M698" s="1180"/>
      <c r="N698" s="1180"/>
      <c r="O698" s="1174"/>
      <c r="P698" s="1174"/>
      <c r="Q698" s="1176"/>
      <c r="R698" s="1176"/>
      <c r="S698" s="1176"/>
      <c r="T698" s="1176"/>
      <c r="U698" s="1176"/>
      <c r="V698" s="1176"/>
      <c r="W698" s="1176"/>
      <c r="X698" s="1176"/>
      <c r="Y698" s="1176"/>
      <c r="Z698" s="1176"/>
    </row>
    <row r="699" spans="1:26" ht="15.75" customHeight="1">
      <c r="A699" s="1491"/>
      <c r="B699" s="1500"/>
      <c r="C699" s="1176"/>
      <c r="D699" s="1174"/>
      <c r="E699" s="1174"/>
      <c r="F699" s="1174"/>
      <c r="G699" s="1494"/>
      <c r="H699" s="1501"/>
      <c r="I699" s="1501"/>
      <c r="J699" s="1180"/>
      <c r="K699" s="1180"/>
      <c r="L699" s="1180"/>
      <c r="M699" s="1180"/>
      <c r="N699" s="1180"/>
      <c r="O699" s="1174"/>
      <c r="P699" s="1174"/>
      <c r="Q699" s="1176"/>
      <c r="R699" s="1176"/>
      <c r="S699" s="1176"/>
      <c r="T699" s="1176"/>
      <c r="U699" s="1176"/>
      <c r="V699" s="1176"/>
      <c r="W699" s="1176"/>
      <c r="X699" s="1176"/>
      <c r="Y699" s="1176"/>
      <c r="Z699" s="1176"/>
    </row>
    <row r="700" spans="1:26" ht="15.75" customHeight="1">
      <c r="A700" s="1491"/>
      <c r="B700" s="1500"/>
      <c r="C700" s="1176"/>
      <c r="D700" s="1174"/>
      <c r="E700" s="1174"/>
      <c r="F700" s="1174"/>
      <c r="G700" s="1494"/>
      <c r="H700" s="1501"/>
      <c r="I700" s="1501"/>
      <c r="J700" s="1180"/>
      <c r="K700" s="1180"/>
      <c r="L700" s="1180"/>
      <c r="M700" s="1180"/>
      <c r="N700" s="1180"/>
      <c r="O700" s="1174"/>
      <c r="P700" s="1174"/>
      <c r="Q700" s="1176"/>
      <c r="R700" s="1176"/>
      <c r="S700" s="1176"/>
      <c r="T700" s="1176"/>
      <c r="U700" s="1176"/>
      <c r="V700" s="1176"/>
      <c r="W700" s="1176"/>
      <c r="X700" s="1176"/>
      <c r="Y700" s="1176"/>
      <c r="Z700" s="1176"/>
    </row>
    <row r="701" spans="1:26" ht="15.75" customHeight="1">
      <c r="A701" s="1491"/>
      <c r="B701" s="1500"/>
      <c r="C701" s="1176"/>
      <c r="D701" s="1174"/>
      <c r="E701" s="1174"/>
      <c r="F701" s="1174"/>
      <c r="G701" s="1494"/>
      <c r="H701" s="1501"/>
      <c r="I701" s="1501"/>
      <c r="J701" s="1180"/>
      <c r="K701" s="1180"/>
      <c r="L701" s="1180"/>
      <c r="M701" s="1180"/>
      <c r="N701" s="1180"/>
      <c r="O701" s="1174"/>
      <c r="P701" s="1174"/>
      <c r="Q701" s="1176"/>
      <c r="R701" s="1176"/>
      <c r="S701" s="1176"/>
      <c r="T701" s="1176"/>
      <c r="U701" s="1176"/>
      <c r="V701" s="1176"/>
      <c r="W701" s="1176"/>
      <c r="X701" s="1176"/>
      <c r="Y701" s="1176"/>
      <c r="Z701" s="1176"/>
    </row>
    <row r="702" spans="1:26" ht="15.75" customHeight="1">
      <c r="A702" s="1491"/>
      <c r="B702" s="1500"/>
      <c r="C702" s="1176"/>
      <c r="D702" s="1174"/>
      <c r="E702" s="1174"/>
      <c r="F702" s="1174"/>
      <c r="G702" s="1494"/>
      <c r="H702" s="1501"/>
      <c r="I702" s="1501"/>
      <c r="J702" s="1180"/>
      <c r="K702" s="1180"/>
      <c r="L702" s="1180"/>
      <c r="M702" s="1180"/>
      <c r="N702" s="1180"/>
      <c r="O702" s="1174"/>
      <c r="P702" s="1174"/>
      <c r="Q702" s="1176"/>
      <c r="R702" s="1176"/>
      <c r="S702" s="1176"/>
      <c r="T702" s="1176"/>
      <c r="U702" s="1176"/>
      <c r="V702" s="1176"/>
      <c r="W702" s="1176"/>
      <c r="X702" s="1176"/>
      <c r="Y702" s="1176"/>
      <c r="Z702" s="1176"/>
    </row>
    <row r="703" spans="1:26" ht="15.75" customHeight="1">
      <c r="A703" s="1491"/>
      <c r="B703" s="1500"/>
      <c r="C703" s="1176"/>
      <c r="D703" s="1174"/>
      <c r="E703" s="1174"/>
      <c r="F703" s="1174"/>
      <c r="G703" s="1494"/>
      <c r="H703" s="1501"/>
      <c r="I703" s="1501"/>
      <c r="J703" s="1180"/>
      <c r="K703" s="1180"/>
      <c r="L703" s="1180"/>
      <c r="M703" s="1180"/>
      <c r="N703" s="1180"/>
      <c r="O703" s="1174"/>
      <c r="P703" s="1174"/>
      <c r="Q703" s="1176"/>
      <c r="R703" s="1176"/>
      <c r="S703" s="1176"/>
      <c r="T703" s="1176"/>
      <c r="U703" s="1176"/>
      <c r="V703" s="1176"/>
      <c r="W703" s="1176"/>
      <c r="X703" s="1176"/>
      <c r="Y703" s="1176"/>
      <c r="Z703" s="1176"/>
    </row>
    <row r="704" spans="1:26" ht="15.75" customHeight="1">
      <c r="A704" s="1491"/>
      <c r="B704" s="1500"/>
      <c r="C704" s="1176"/>
      <c r="D704" s="1174"/>
      <c r="E704" s="1174"/>
      <c r="F704" s="1174"/>
      <c r="G704" s="1494"/>
      <c r="H704" s="1501"/>
      <c r="I704" s="1501"/>
      <c r="J704" s="1180"/>
      <c r="K704" s="1180"/>
      <c r="L704" s="1180"/>
      <c r="M704" s="1180"/>
      <c r="N704" s="1180"/>
      <c r="O704" s="1174"/>
      <c r="P704" s="1174"/>
      <c r="Q704" s="1176"/>
      <c r="R704" s="1176"/>
      <c r="S704" s="1176"/>
      <c r="T704" s="1176"/>
      <c r="U704" s="1176"/>
      <c r="V704" s="1176"/>
      <c r="W704" s="1176"/>
      <c r="X704" s="1176"/>
      <c r="Y704" s="1176"/>
      <c r="Z704" s="1176"/>
    </row>
    <row r="705" spans="1:26" ht="15.75" customHeight="1">
      <c r="A705" s="1491"/>
      <c r="B705" s="1500"/>
      <c r="C705" s="1176"/>
      <c r="D705" s="1174"/>
      <c r="E705" s="1174"/>
      <c r="F705" s="1174"/>
      <c r="G705" s="1494"/>
      <c r="H705" s="1501"/>
      <c r="I705" s="1501"/>
      <c r="J705" s="1180"/>
      <c r="K705" s="1180"/>
      <c r="L705" s="1180"/>
      <c r="M705" s="1180"/>
      <c r="N705" s="1180"/>
      <c r="O705" s="1174"/>
      <c r="P705" s="1174"/>
      <c r="Q705" s="1176"/>
      <c r="R705" s="1176"/>
      <c r="S705" s="1176"/>
      <c r="T705" s="1176"/>
      <c r="U705" s="1176"/>
      <c r="V705" s="1176"/>
      <c r="W705" s="1176"/>
      <c r="X705" s="1176"/>
      <c r="Y705" s="1176"/>
      <c r="Z705" s="1176"/>
    </row>
    <row r="706" spans="1:26" ht="15.75" customHeight="1">
      <c r="A706" s="1491"/>
      <c r="B706" s="1500"/>
      <c r="C706" s="1176"/>
      <c r="D706" s="1174"/>
      <c r="E706" s="1174"/>
      <c r="F706" s="1174"/>
      <c r="G706" s="1494"/>
      <c r="H706" s="1501"/>
      <c r="I706" s="1501"/>
      <c r="J706" s="1180"/>
      <c r="K706" s="1180"/>
      <c r="L706" s="1180"/>
      <c r="M706" s="1180"/>
      <c r="N706" s="1180"/>
      <c r="O706" s="1174"/>
      <c r="P706" s="1174"/>
      <c r="Q706" s="1176"/>
      <c r="R706" s="1176"/>
      <c r="S706" s="1176"/>
      <c r="T706" s="1176"/>
      <c r="U706" s="1176"/>
      <c r="V706" s="1176"/>
      <c r="W706" s="1176"/>
      <c r="X706" s="1176"/>
      <c r="Y706" s="1176"/>
      <c r="Z706" s="1176"/>
    </row>
    <row r="707" spans="1:26" ht="15.75" customHeight="1">
      <c r="A707" s="1491"/>
      <c r="B707" s="1500"/>
      <c r="C707" s="1176"/>
      <c r="D707" s="1174"/>
      <c r="E707" s="1174"/>
      <c r="F707" s="1174"/>
      <c r="G707" s="1494"/>
      <c r="H707" s="1501"/>
      <c r="I707" s="1501"/>
      <c r="J707" s="1180"/>
      <c r="K707" s="1180"/>
      <c r="L707" s="1180"/>
      <c r="M707" s="1180"/>
      <c r="N707" s="1180"/>
      <c r="O707" s="1174"/>
      <c r="P707" s="1174"/>
      <c r="Q707" s="1176"/>
      <c r="R707" s="1176"/>
      <c r="S707" s="1176"/>
      <c r="T707" s="1176"/>
      <c r="U707" s="1176"/>
      <c r="V707" s="1176"/>
      <c r="W707" s="1176"/>
      <c r="X707" s="1176"/>
      <c r="Y707" s="1176"/>
      <c r="Z707" s="1176"/>
    </row>
    <row r="708" spans="1:26" ht="15.75" customHeight="1">
      <c r="A708" s="1491"/>
      <c r="B708" s="1500"/>
      <c r="C708" s="1176"/>
      <c r="D708" s="1174"/>
      <c r="E708" s="1174"/>
      <c r="F708" s="1174"/>
      <c r="G708" s="1494"/>
      <c r="H708" s="1501"/>
      <c r="I708" s="1501"/>
      <c r="J708" s="1180"/>
      <c r="K708" s="1180"/>
      <c r="L708" s="1180"/>
      <c r="M708" s="1180"/>
      <c r="N708" s="1180"/>
      <c r="O708" s="1174"/>
      <c r="P708" s="1174"/>
      <c r="Q708" s="1176"/>
      <c r="R708" s="1176"/>
      <c r="S708" s="1176"/>
      <c r="T708" s="1176"/>
      <c r="U708" s="1176"/>
      <c r="V708" s="1176"/>
      <c r="W708" s="1176"/>
      <c r="X708" s="1176"/>
      <c r="Y708" s="1176"/>
      <c r="Z708" s="1176"/>
    </row>
    <row r="709" spans="1:26" ht="15.75" customHeight="1">
      <c r="A709" s="1491"/>
      <c r="B709" s="1500"/>
      <c r="C709" s="1176"/>
      <c r="D709" s="1174"/>
      <c r="E709" s="1174"/>
      <c r="F709" s="1174"/>
      <c r="G709" s="1494"/>
      <c r="H709" s="1501"/>
      <c r="I709" s="1501"/>
      <c r="J709" s="1180"/>
      <c r="K709" s="1180"/>
      <c r="L709" s="1180"/>
      <c r="M709" s="1180"/>
      <c r="N709" s="1180"/>
      <c r="O709" s="1174"/>
      <c r="P709" s="1174"/>
      <c r="Q709" s="1176"/>
      <c r="R709" s="1176"/>
      <c r="S709" s="1176"/>
      <c r="T709" s="1176"/>
      <c r="U709" s="1176"/>
      <c r="V709" s="1176"/>
      <c r="W709" s="1176"/>
      <c r="X709" s="1176"/>
      <c r="Y709" s="1176"/>
      <c r="Z709" s="1176"/>
    </row>
    <row r="710" spans="1:26" ht="15.75" customHeight="1">
      <c r="A710" s="1491"/>
      <c r="B710" s="1500"/>
      <c r="C710" s="1176"/>
      <c r="D710" s="1174"/>
      <c r="E710" s="1174"/>
      <c r="F710" s="1174"/>
      <c r="G710" s="1494"/>
      <c r="H710" s="1501"/>
      <c r="I710" s="1501"/>
      <c r="J710" s="1180"/>
      <c r="K710" s="1180"/>
      <c r="L710" s="1180"/>
      <c r="M710" s="1180"/>
      <c r="N710" s="1180"/>
      <c r="O710" s="1174"/>
      <c r="P710" s="1174"/>
      <c r="Q710" s="1176"/>
      <c r="R710" s="1176"/>
      <c r="S710" s="1176"/>
      <c r="T710" s="1176"/>
      <c r="U710" s="1176"/>
      <c r="V710" s="1176"/>
      <c r="W710" s="1176"/>
      <c r="X710" s="1176"/>
      <c r="Y710" s="1176"/>
      <c r="Z710" s="1176"/>
    </row>
    <row r="711" spans="1:26" ht="15.75" customHeight="1">
      <c r="A711" s="1491"/>
      <c r="B711" s="1500"/>
      <c r="C711" s="1176"/>
      <c r="D711" s="1174"/>
      <c r="E711" s="1174"/>
      <c r="F711" s="1174"/>
      <c r="G711" s="1494"/>
      <c r="H711" s="1501"/>
      <c r="I711" s="1501"/>
      <c r="J711" s="1180"/>
      <c r="K711" s="1180"/>
      <c r="L711" s="1180"/>
      <c r="M711" s="1180"/>
      <c r="N711" s="1180"/>
      <c r="O711" s="1174"/>
      <c r="P711" s="1174"/>
      <c r="Q711" s="1176"/>
      <c r="R711" s="1176"/>
      <c r="S711" s="1176"/>
      <c r="T711" s="1176"/>
      <c r="U711" s="1176"/>
      <c r="V711" s="1176"/>
      <c r="W711" s="1176"/>
      <c r="X711" s="1176"/>
      <c r="Y711" s="1176"/>
      <c r="Z711" s="1176"/>
    </row>
    <row r="712" spans="1:26" ht="15.75" customHeight="1">
      <c r="A712" s="1491"/>
      <c r="B712" s="1500"/>
      <c r="C712" s="1176"/>
      <c r="D712" s="1174"/>
      <c r="E712" s="1174"/>
      <c r="F712" s="1174"/>
      <c r="G712" s="1494"/>
      <c r="H712" s="1501"/>
      <c r="I712" s="1501"/>
      <c r="J712" s="1180"/>
      <c r="K712" s="1180"/>
      <c r="L712" s="1180"/>
      <c r="M712" s="1180"/>
      <c r="N712" s="1180"/>
      <c r="O712" s="1174"/>
      <c r="P712" s="1174"/>
      <c r="Q712" s="1176"/>
      <c r="R712" s="1176"/>
      <c r="S712" s="1176"/>
      <c r="T712" s="1176"/>
      <c r="U712" s="1176"/>
      <c r="V712" s="1176"/>
      <c r="W712" s="1176"/>
      <c r="X712" s="1176"/>
      <c r="Y712" s="1176"/>
      <c r="Z712" s="1176"/>
    </row>
    <row r="713" spans="1:26" ht="15.75" customHeight="1">
      <c r="A713" s="1491"/>
      <c r="B713" s="1500"/>
      <c r="C713" s="1176"/>
      <c r="D713" s="1174"/>
      <c r="E713" s="1174"/>
      <c r="F713" s="1174"/>
      <c r="G713" s="1494"/>
      <c r="H713" s="1501"/>
      <c r="I713" s="1501"/>
      <c r="J713" s="1180"/>
      <c r="K713" s="1180"/>
      <c r="L713" s="1180"/>
      <c r="M713" s="1180"/>
      <c r="N713" s="1180"/>
      <c r="O713" s="1174"/>
      <c r="P713" s="1174"/>
      <c r="Q713" s="1176"/>
      <c r="R713" s="1176"/>
      <c r="S713" s="1176"/>
      <c r="T713" s="1176"/>
      <c r="U713" s="1176"/>
      <c r="V713" s="1176"/>
      <c r="W713" s="1176"/>
      <c r="X713" s="1176"/>
      <c r="Y713" s="1176"/>
      <c r="Z713" s="1176"/>
    </row>
    <row r="714" spans="1:26" ht="15.75" customHeight="1">
      <c r="A714" s="1491"/>
      <c r="B714" s="1500"/>
      <c r="C714" s="1176"/>
      <c r="D714" s="1174"/>
      <c r="E714" s="1174"/>
      <c r="F714" s="1174"/>
      <c r="G714" s="1494"/>
      <c r="H714" s="1501"/>
      <c r="I714" s="1501"/>
      <c r="J714" s="1180"/>
      <c r="K714" s="1180"/>
      <c r="L714" s="1180"/>
      <c r="M714" s="1180"/>
      <c r="N714" s="1180"/>
      <c r="O714" s="1174"/>
      <c r="P714" s="1174"/>
      <c r="Q714" s="1176"/>
      <c r="R714" s="1176"/>
      <c r="S714" s="1176"/>
      <c r="T714" s="1176"/>
      <c r="U714" s="1176"/>
      <c r="V714" s="1176"/>
      <c r="W714" s="1176"/>
      <c r="X714" s="1176"/>
      <c r="Y714" s="1176"/>
      <c r="Z714" s="1176"/>
    </row>
    <row r="715" spans="1:26" ht="15.75" customHeight="1">
      <c r="A715" s="1491"/>
      <c r="B715" s="1500"/>
      <c r="C715" s="1176"/>
      <c r="D715" s="1174"/>
      <c r="E715" s="1174"/>
      <c r="F715" s="1174"/>
      <c r="G715" s="1494"/>
      <c r="H715" s="1501"/>
      <c r="I715" s="1501"/>
      <c r="J715" s="1180"/>
      <c r="K715" s="1180"/>
      <c r="L715" s="1180"/>
      <c r="M715" s="1180"/>
      <c r="N715" s="1180"/>
      <c r="O715" s="1174"/>
      <c r="P715" s="1174"/>
      <c r="Q715" s="1176"/>
      <c r="R715" s="1176"/>
      <c r="S715" s="1176"/>
      <c r="T715" s="1176"/>
      <c r="U715" s="1176"/>
      <c r="V715" s="1176"/>
      <c r="W715" s="1176"/>
      <c r="X715" s="1176"/>
      <c r="Y715" s="1176"/>
      <c r="Z715" s="1176"/>
    </row>
    <row r="716" spans="1:26" ht="15.75" customHeight="1">
      <c r="A716" s="1491"/>
      <c r="B716" s="1500"/>
      <c r="C716" s="1176"/>
      <c r="D716" s="1174"/>
      <c r="E716" s="1174"/>
      <c r="F716" s="1174"/>
      <c r="G716" s="1494"/>
      <c r="H716" s="1501"/>
      <c r="I716" s="1501"/>
      <c r="J716" s="1180"/>
      <c r="K716" s="1180"/>
      <c r="L716" s="1180"/>
      <c r="M716" s="1180"/>
      <c r="N716" s="1180"/>
      <c r="O716" s="1174"/>
      <c r="P716" s="1174"/>
      <c r="Q716" s="1176"/>
      <c r="R716" s="1176"/>
      <c r="S716" s="1176"/>
      <c r="T716" s="1176"/>
      <c r="U716" s="1176"/>
      <c r="V716" s="1176"/>
      <c r="W716" s="1176"/>
      <c r="X716" s="1176"/>
      <c r="Y716" s="1176"/>
      <c r="Z716" s="1176"/>
    </row>
    <row r="717" spans="1:26" ht="15.75" customHeight="1">
      <c r="A717" s="1491"/>
      <c r="B717" s="1500"/>
      <c r="C717" s="1176"/>
      <c r="D717" s="1174"/>
      <c r="E717" s="1174"/>
      <c r="F717" s="1174"/>
      <c r="G717" s="1494"/>
      <c r="H717" s="1501"/>
      <c r="I717" s="1501"/>
      <c r="J717" s="1180"/>
      <c r="K717" s="1180"/>
      <c r="L717" s="1180"/>
      <c r="M717" s="1180"/>
      <c r="N717" s="1180"/>
      <c r="O717" s="1174"/>
      <c r="P717" s="1174"/>
      <c r="Q717" s="1176"/>
      <c r="R717" s="1176"/>
      <c r="S717" s="1176"/>
      <c r="T717" s="1176"/>
      <c r="U717" s="1176"/>
      <c r="V717" s="1176"/>
      <c r="W717" s="1176"/>
      <c r="X717" s="1176"/>
      <c r="Y717" s="1176"/>
      <c r="Z717" s="1176"/>
    </row>
    <row r="718" spans="1:26" ht="15.75" customHeight="1">
      <c r="A718" s="1491"/>
      <c r="B718" s="1500"/>
      <c r="C718" s="1176"/>
      <c r="D718" s="1174"/>
      <c r="E718" s="1174"/>
      <c r="F718" s="1174"/>
      <c r="G718" s="1494"/>
      <c r="H718" s="1501"/>
      <c r="I718" s="1501"/>
      <c r="J718" s="1180"/>
      <c r="K718" s="1180"/>
      <c r="L718" s="1180"/>
      <c r="M718" s="1180"/>
      <c r="N718" s="1180"/>
      <c r="O718" s="1174"/>
      <c r="P718" s="1174"/>
      <c r="Q718" s="1176"/>
      <c r="R718" s="1176"/>
      <c r="S718" s="1176"/>
      <c r="T718" s="1176"/>
      <c r="U718" s="1176"/>
      <c r="V718" s="1176"/>
      <c r="W718" s="1176"/>
      <c r="X718" s="1176"/>
      <c r="Y718" s="1176"/>
      <c r="Z718" s="1176"/>
    </row>
    <row r="719" spans="1:26" ht="15.75" customHeight="1">
      <c r="A719" s="1491"/>
      <c r="B719" s="1500"/>
      <c r="C719" s="1176"/>
      <c r="D719" s="1174"/>
      <c r="E719" s="1174"/>
      <c r="F719" s="1174"/>
      <c r="G719" s="1494"/>
      <c r="H719" s="1501"/>
      <c r="I719" s="1501"/>
      <c r="J719" s="1180"/>
      <c r="K719" s="1180"/>
      <c r="L719" s="1180"/>
      <c r="M719" s="1180"/>
      <c r="N719" s="1180"/>
      <c r="O719" s="1174"/>
      <c r="P719" s="1174"/>
      <c r="Q719" s="1176"/>
      <c r="R719" s="1176"/>
      <c r="S719" s="1176"/>
      <c r="T719" s="1176"/>
      <c r="U719" s="1176"/>
      <c r="V719" s="1176"/>
      <c r="W719" s="1176"/>
      <c r="X719" s="1176"/>
      <c r="Y719" s="1176"/>
      <c r="Z719" s="1176"/>
    </row>
    <row r="720" spans="1:26" ht="15.75" customHeight="1">
      <c r="A720" s="1491"/>
      <c r="B720" s="1500"/>
      <c r="C720" s="1176"/>
      <c r="D720" s="1174"/>
      <c r="E720" s="1174"/>
      <c r="F720" s="1174"/>
      <c r="G720" s="1494"/>
      <c r="H720" s="1501"/>
      <c r="I720" s="1501"/>
      <c r="J720" s="1180"/>
      <c r="K720" s="1180"/>
      <c r="L720" s="1180"/>
      <c r="M720" s="1180"/>
      <c r="N720" s="1180"/>
      <c r="O720" s="1174"/>
      <c r="P720" s="1174"/>
      <c r="Q720" s="1176"/>
      <c r="R720" s="1176"/>
      <c r="S720" s="1176"/>
      <c r="T720" s="1176"/>
      <c r="U720" s="1176"/>
      <c r="V720" s="1176"/>
      <c r="W720" s="1176"/>
      <c r="X720" s="1176"/>
      <c r="Y720" s="1176"/>
      <c r="Z720" s="1176"/>
    </row>
    <row r="721" spans="1:26" ht="15.75" customHeight="1">
      <c r="A721" s="1491"/>
      <c r="B721" s="1500"/>
      <c r="C721" s="1176"/>
      <c r="D721" s="1174"/>
      <c r="E721" s="1174"/>
      <c r="F721" s="1174"/>
      <c r="G721" s="1494"/>
      <c r="H721" s="1501"/>
      <c r="I721" s="1501"/>
      <c r="J721" s="1180"/>
      <c r="K721" s="1180"/>
      <c r="L721" s="1180"/>
      <c r="M721" s="1180"/>
      <c r="N721" s="1180"/>
      <c r="O721" s="1174"/>
      <c r="P721" s="1174"/>
      <c r="Q721" s="1176"/>
      <c r="R721" s="1176"/>
      <c r="S721" s="1176"/>
      <c r="T721" s="1176"/>
      <c r="U721" s="1176"/>
      <c r="V721" s="1176"/>
      <c r="W721" s="1176"/>
      <c r="X721" s="1176"/>
      <c r="Y721" s="1176"/>
      <c r="Z721" s="1176"/>
    </row>
    <row r="722" spans="1:26" ht="15.75" customHeight="1">
      <c r="A722" s="1491"/>
      <c r="B722" s="1500"/>
      <c r="C722" s="1176"/>
      <c r="D722" s="1174"/>
      <c r="E722" s="1174"/>
      <c r="F722" s="1174"/>
      <c r="G722" s="1494"/>
      <c r="H722" s="1501"/>
      <c r="I722" s="1501"/>
      <c r="J722" s="1180"/>
      <c r="K722" s="1180"/>
      <c r="L722" s="1180"/>
      <c r="M722" s="1180"/>
      <c r="N722" s="1180"/>
      <c r="O722" s="1174"/>
      <c r="P722" s="1174"/>
      <c r="Q722" s="1176"/>
      <c r="R722" s="1176"/>
      <c r="S722" s="1176"/>
      <c r="T722" s="1176"/>
      <c r="U722" s="1176"/>
      <c r="V722" s="1176"/>
      <c r="W722" s="1176"/>
      <c r="X722" s="1176"/>
      <c r="Y722" s="1176"/>
      <c r="Z722" s="1176"/>
    </row>
    <row r="723" spans="1:26" ht="15.75" customHeight="1">
      <c r="A723" s="1491"/>
      <c r="B723" s="1500"/>
      <c r="C723" s="1176"/>
      <c r="D723" s="1174"/>
      <c r="E723" s="1174"/>
      <c r="F723" s="1174"/>
      <c r="G723" s="1494"/>
      <c r="H723" s="1501"/>
      <c r="I723" s="1501"/>
      <c r="J723" s="1180"/>
      <c r="K723" s="1180"/>
      <c r="L723" s="1180"/>
      <c r="M723" s="1180"/>
      <c r="N723" s="1180"/>
      <c r="O723" s="1174"/>
      <c r="P723" s="1174"/>
      <c r="Q723" s="1176"/>
      <c r="R723" s="1176"/>
      <c r="S723" s="1176"/>
      <c r="T723" s="1176"/>
      <c r="U723" s="1176"/>
      <c r="V723" s="1176"/>
      <c r="W723" s="1176"/>
      <c r="X723" s="1176"/>
      <c r="Y723" s="1176"/>
      <c r="Z723" s="1176"/>
    </row>
    <row r="724" spans="1:26" ht="15.75" customHeight="1">
      <c r="A724" s="1491"/>
      <c r="B724" s="1500"/>
      <c r="C724" s="1176"/>
      <c r="D724" s="1174"/>
      <c r="E724" s="1174"/>
      <c r="F724" s="1174"/>
      <c r="G724" s="1494"/>
      <c r="H724" s="1501"/>
      <c r="I724" s="1501"/>
      <c r="J724" s="1180"/>
      <c r="K724" s="1180"/>
      <c r="L724" s="1180"/>
      <c r="M724" s="1180"/>
      <c r="N724" s="1180"/>
      <c r="O724" s="1174"/>
      <c r="P724" s="1174"/>
      <c r="Q724" s="1176"/>
      <c r="R724" s="1176"/>
      <c r="S724" s="1176"/>
      <c r="T724" s="1176"/>
      <c r="U724" s="1176"/>
      <c r="V724" s="1176"/>
      <c r="W724" s="1176"/>
      <c r="X724" s="1176"/>
      <c r="Y724" s="1176"/>
      <c r="Z724" s="1176"/>
    </row>
    <row r="725" spans="1:26" ht="15.75" customHeight="1">
      <c r="A725" s="1491"/>
      <c r="B725" s="1500"/>
      <c r="C725" s="1176"/>
      <c r="D725" s="1174"/>
      <c r="E725" s="1174"/>
      <c r="F725" s="1174"/>
      <c r="G725" s="1494"/>
      <c r="H725" s="1501"/>
      <c r="I725" s="1501"/>
      <c r="J725" s="1180"/>
      <c r="K725" s="1180"/>
      <c r="L725" s="1180"/>
      <c r="M725" s="1180"/>
      <c r="N725" s="1180"/>
      <c r="O725" s="1174"/>
      <c r="P725" s="1174"/>
      <c r="Q725" s="1176"/>
      <c r="R725" s="1176"/>
      <c r="S725" s="1176"/>
      <c r="T725" s="1176"/>
      <c r="U725" s="1176"/>
      <c r="V725" s="1176"/>
      <c r="W725" s="1176"/>
      <c r="X725" s="1176"/>
      <c r="Y725" s="1176"/>
      <c r="Z725" s="1176"/>
    </row>
    <row r="726" spans="1:26" ht="15.75" customHeight="1">
      <c r="A726" s="1491"/>
      <c r="B726" s="1500"/>
      <c r="C726" s="1176"/>
      <c r="D726" s="1174"/>
      <c r="E726" s="1174"/>
      <c r="F726" s="1174"/>
      <c r="G726" s="1494"/>
      <c r="H726" s="1501"/>
      <c r="I726" s="1501"/>
      <c r="J726" s="1180"/>
      <c r="K726" s="1180"/>
      <c r="L726" s="1180"/>
      <c r="M726" s="1180"/>
      <c r="N726" s="1180"/>
      <c r="O726" s="1174"/>
      <c r="P726" s="1174"/>
      <c r="Q726" s="1176"/>
      <c r="R726" s="1176"/>
      <c r="S726" s="1176"/>
      <c r="T726" s="1176"/>
      <c r="U726" s="1176"/>
      <c r="V726" s="1176"/>
      <c r="W726" s="1176"/>
      <c r="X726" s="1176"/>
      <c r="Y726" s="1176"/>
      <c r="Z726" s="1176"/>
    </row>
    <row r="727" spans="1:26" ht="15.75" customHeight="1">
      <c r="A727" s="1491"/>
      <c r="B727" s="1500"/>
      <c r="C727" s="1176"/>
      <c r="D727" s="1174"/>
      <c r="E727" s="1174"/>
      <c r="F727" s="1174"/>
      <c r="G727" s="1494"/>
      <c r="H727" s="1501"/>
      <c r="I727" s="1501"/>
      <c r="J727" s="1180"/>
      <c r="K727" s="1180"/>
      <c r="L727" s="1180"/>
      <c r="M727" s="1180"/>
      <c r="N727" s="1180"/>
      <c r="O727" s="1174"/>
      <c r="P727" s="1174"/>
      <c r="Q727" s="1176"/>
      <c r="R727" s="1176"/>
      <c r="S727" s="1176"/>
      <c r="T727" s="1176"/>
      <c r="U727" s="1176"/>
      <c r="V727" s="1176"/>
      <c r="W727" s="1176"/>
      <c r="X727" s="1176"/>
      <c r="Y727" s="1176"/>
      <c r="Z727" s="1176"/>
    </row>
    <row r="728" spans="1:26" ht="15.75" customHeight="1">
      <c r="A728" s="1491"/>
      <c r="B728" s="1500"/>
      <c r="C728" s="1176"/>
      <c r="D728" s="1174"/>
      <c r="E728" s="1174"/>
      <c r="F728" s="1174"/>
      <c r="G728" s="1494"/>
      <c r="H728" s="1501"/>
      <c r="I728" s="1501"/>
      <c r="J728" s="1180"/>
      <c r="K728" s="1180"/>
      <c r="L728" s="1180"/>
      <c r="M728" s="1180"/>
      <c r="N728" s="1180"/>
      <c r="O728" s="1174"/>
      <c r="P728" s="1174"/>
      <c r="Q728" s="1176"/>
      <c r="R728" s="1176"/>
      <c r="S728" s="1176"/>
      <c r="T728" s="1176"/>
      <c r="U728" s="1176"/>
      <c r="V728" s="1176"/>
      <c r="W728" s="1176"/>
      <c r="X728" s="1176"/>
      <c r="Y728" s="1176"/>
      <c r="Z728" s="1176"/>
    </row>
    <row r="729" spans="1:26" ht="15.75" customHeight="1">
      <c r="A729" s="1491"/>
      <c r="B729" s="1500"/>
      <c r="C729" s="1176"/>
      <c r="D729" s="1174"/>
      <c r="E729" s="1174"/>
      <c r="F729" s="1174"/>
      <c r="G729" s="1494"/>
      <c r="H729" s="1501"/>
      <c r="I729" s="1501"/>
      <c r="J729" s="1180"/>
      <c r="K729" s="1180"/>
      <c r="L729" s="1180"/>
      <c r="M729" s="1180"/>
      <c r="N729" s="1180"/>
      <c r="O729" s="1174"/>
      <c r="P729" s="1174"/>
      <c r="Q729" s="1176"/>
      <c r="R729" s="1176"/>
      <c r="S729" s="1176"/>
      <c r="T729" s="1176"/>
      <c r="U729" s="1176"/>
      <c r="V729" s="1176"/>
      <c r="W729" s="1176"/>
      <c r="X729" s="1176"/>
      <c r="Y729" s="1176"/>
      <c r="Z729" s="1176"/>
    </row>
    <row r="730" spans="1:26" ht="15.75" customHeight="1">
      <c r="A730" s="1491"/>
      <c r="B730" s="1500"/>
      <c r="C730" s="1176"/>
      <c r="D730" s="1174"/>
      <c r="E730" s="1174"/>
      <c r="F730" s="1174"/>
      <c r="G730" s="1494"/>
      <c r="H730" s="1501"/>
      <c r="I730" s="1501"/>
      <c r="J730" s="1180"/>
      <c r="K730" s="1180"/>
      <c r="L730" s="1180"/>
      <c r="M730" s="1180"/>
      <c r="N730" s="1180"/>
      <c r="O730" s="1174"/>
      <c r="P730" s="1174"/>
      <c r="Q730" s="1176"/>
      <c r="R730" s="1176"/>
      <c r="S730" s="1176"/>
      <c r="T730" s="1176"/>
      <c r="U730" s="1176"/>
      <c r="V730" s="1176"/>
      <c r="W730" s="1176"/>
      <c r="X730" s="1176"/>
      <c r="Y730" s="1176"/>
      <c r="Z730" s="1176"/>
    </row>
    <row r="731" spans="1:26" ht="15.75" customHeight="1">
      <c r="A731" s="1491"/>
      <c r="B731" s="1500"/>
      <c r="C731" s="1176"/>
      <c r="D731" s="1174"/>
      <c r="E731" s="1174"/>
      <c r="F731" s="1174"/>
      <c r="G731" s="1494"/>
      <c r="H731" s="1501"/>
      <c r="I731" s="1501"/>
      <c r="J731" s="1180"/>
      <c r="K731" s="1180"/>
      <c r="L731" s="1180"/>
      <c r="M731" s="1180"/>
      <c r="N731" s="1180"/>
      <c r="O731" s="1174"/>
      <c r="P731" s="1174"/>
      <c r="Q731" s="1176"/>
      <c r="R731" s="1176"/>
      <c r="S731" s="1176"/>
      <c r="T731" s="1176"/>
      <c r="U731" s="1176"/>
      <c r="V731" s="1176"/>
      <c r="W731" s="1176"/>
      <c r="X731" s="1176"/>
      <c r="Y731" s="1176"/>
      <c r="Z731" s="1176"/>
    </row>
    <row r="732" spans="1:26" ht="15.75" customHeight="1">
      <c r="A732" s="1491"/>
      <c r="B732" s="1500"/>
      <c r="C732" s="1176"/>
      <c r="D732" s="1174"/>
      <c r="E732" s="1174"/>
      <c r="F732" s="1174"/>
      <c r="G732" s="1494"/>
      <c r="H732" s="1501"/>
      <c r="I732" s="1501"/>
      <c r="J732" s="1180"/>
      <c r="K732" s="1180"/>
      <c r="L732" s="1180"/>
      <c r="M732" s="1180"/>
      <c r="N732" s="1180"/>
      <c r="O732" s="1174"/>
      <c r="P732" s="1174"/>
      <c r="Q732" s="1176"/>
      <c r="R732" s="1176"/>
      <c r="S732" s="1176"/>
      <c r="T732" s="1176"/>
      <c r="U732" s="1176"/>
      <c r="V732" s="1176"/>
      <c r="W732" s="1176"/>
      <c r="X732" s="1176"/>
      <c r="Y732" s="1176"/>
      <c r="Z732" s="1176"/>
    </row>
    <row r="733" spans="1:26" ht="15.75" customHeight="1">
      <c r="A733" s="1491"/>
      <c r="B733" s="1500"/>
      <c r="C733" s="1176"/>
      <c r="D733" s="1174"/>
      <c r="E733" s="1174"/>
      <c r="F733" s="1174"/>
      <c r="G733" s="1494"/>
      <c r="H733" s="1501"/>
      <c r="I733" s="1501"/>
      <c r="J733" s="1180"/>
      <c r="K733" s="1180"/>
      <c r="L733" s="1180"/>
      <c r="M733" s="1180"/>
      <c r="N733" s="1180"/>
      <c r="O733" s="1174"/>
      <c r="P733" s="1174"/>
      <c r="Q733" s="1176"/>
      <c r="R733" s="1176"/>
      <c r="S733" s="1176"/>
      <c r="T733" s="1176"/>
      <c r="U733" s="1176"/>
      <c r="V733" s="1176"/>
      <c r="W733" s="1176"/>
      <c r="X733" s="1176"/>
      <c r="Y733" s="1176"/>
      <c r="Z733" s="1176"/>
    </row>
    <row r="734" spans="1:26" ht="15.75" customHeight="1">
      <c r="A734" s="1491"/>
      <c r="B734" s="1500"/>
      <c r="C734" s="1176"/>
      <c r="D734" s="1174"/>
      <c r="E734" s="1174"/>
      <c r="F734" s="1174"/>
      <c r="G734" s="1494"/>
      <c r="H734" s="1501"/>
      <c r="I734" s="1501"/>
      <c r="J734" s="1180"/>
      <c r="K734" s="1180"/>
      <c r="L734" s="1180"/>
      <c r="M734" s="1180"/>
      <c r="N734" s="1180"/>
      <c r="O734" s="1174"/>
      <c r="P734" s="1174"/>
      <c r="Q734" s="1176"/>
      <c r="R734" s="1176"/>
      <c r="S734" s="1176"/>
      <c r="T734" s="1176"/>
      <c r="U734" s="1176"/>
      <c r="V734" s="1176"/>
      <c r="W734" s="1176"/>
      <c r="X734" s="1176"/>
      <c r="Y734" s="1176"/>
      <c r="Z734" s="1176"/>
    </row>
    <row r="735" spans="1:26" ht="15.75" customHeight="1">
      <c r="A735" s="1491"/>
      <c r="B735" s="1500"/>
      <c r="C735" s="1176"/>
      <c r="D735" s="1174"/>
      <c r="E735" s="1174"/>
      <c r="F735" s="1174"/>
      <c r="G735" s="1494"/>
      <c r="H735" s="1501"/>
      <c r="I735" s="1501"/>
      <c r="J735" s="1180"/>
      <c r="K735" s="1180"/>
      <c r="L735" s="1180"/>
      <c r="M735" s="1180"/>
      <c r="N735" s="1180"/>
      <c r="O735" s="1174"/>
      <c r="P735" s="1174"/>
      <c r="Q735" s="1176"/>
      <c r="R735" s="1176"/>
      <c r="S735" s="1176"/>
      <c r="T735" s="1176"/>
      <c r="U735" s="1176"/>
      <c r="V735" s="1176"/>
      <c r="W735" s="1176"/>
      <c r="X735" s="1176"/>
      <c r="Y735" s="1176"/>
      <c r="Z735" s="1176"/>
    </row>
    <row r="736" spans="1:26" ht="15.75" customHeight="1">
      <c r="A736" s="1491"/>
      <c r="B736" s="1500"/>
      <c r="C736" s="1176"/>
      <c r="D736" s="1174"/>
      <c r="E736" s="1174"/>
      <c r="F736" s="1174"/>
      <c r="G736" s="1494"/>
      <c r="H736" s="1501"/>
      <c r="I736" s="1501"/>
      <c r="J736" s="1180"/>
      <c r="K736" s="1180"/>
      <c r="L736" s="1180"/>
      <c r="M736" s="1180"/>
      <c r="N736" s="1180"/>
      <c r="O736" s="1174"/>
      <c r="P736" s="1174"/>
      <c r="Q736" s="1176"/>
      <c r="R736" s="1176"/>
      <c r="S736" s="1176"/>
      <c r="T736" s="1176"/>
      <c r="U736" s="1176"/>
      <c r="V736" s="1176"/>
      <c r="W736" s="1176"/>
      <c r="X736" s="1176"/>
      <c r="Y736" s="1176"/>
      <c r="Z736" s="1176"/>
    </row>
    <row r="737" spans="1:26" ht="15.75" customHeight="1">
      <c r="A737" s="1491"/>
      <c r="B737" s="1500"/>
      <c r="C737" s="1176"/>
      <c r="D737" s="1174"/>
      <c r="E737" s="1174"/>
      <c r="F737" s="1174"/>
      <c r="G737" s="1494"/>
      <c r="H737" s="1501"/>
      <c r="I737" s="1501"/>
      <c r="J737" s="1180"/>
      <c r="K737" s="1180"/>
      <c r="L737" s="1180"/>
      <c r="M737" s="1180"/>
      <c r="N737" s="1180"/>
      <c r="O737" s="1174"/>
      <c r="P737" s="1174"/>
      <c r="Q737" s="1176"/>
      <c r="R737" s="1176"/>
      <c r="S737" s="1176"/>
      <c r="T737" s="1176"/>
      <c r="U737" s="1176"/>
      <c r="V737" s="1176"/>
      <c r="W737" s="1176"/>
      <c r="X737" s="1176"/>
      <c r="Y737" s="1176"/>
      <c r="Z737" s="1176"/>
    </row>
    <row r="738" spans="1:26" ht="15.75" customHeight="1">
      <c r="A738" s="1491"/>
      <c r="B738" s="1500"/>
      <c r="C738" s="1176"/>
      <c r="D738" s="1174"/>
      <c r="E738" s="1174"/>
      <c r="F738" s="1174"/>
      <c r="G738" s="1494"/>
      <c r="H738" s="1501"/>
      <c r="I738" s="1501"/>
      <c r="J738" s="1180"/>
      <c r="K738" s="1180"/>
      <c r="L738" s="1180"/>
      <c r="M738" s="1180"/>
      <c r="N738" s="1180"/>
      <c r="O738" s="1174"/>
      <c r="P738" s="1174"/>
      <c r="Q738" s="1176"/>
      <c r="R738" s="1176"/>
      <c r="S738" s="1176"/>
      <c r="T738" s="1176"/>
      <c r="U738" s="1176"/>
      <c r="V738" s="1176"/>
      <c r="W738" s="1176"/>
      <c r="X738" s="1176"/>
      <c r="Y738" s="1176"/>
      <c r="Z738" s="1176"/>
    </row>
    <row r="739" spans="1:26" ht="15.75" customHeight="1">
      <c r="A739" s="1491"/>
      <c r="B739" s="1500"/>
      <c r="C739" s="1176"/>
      <c r="D739" s="1174"/>
      <c r="E739" s="1174"/>
      <c r="F739" s="1174"/>
      <c r="G739" s="1494"/>
      <c r="H739" s="1501"/>
      <c r="I739" s="1501"/>
      <c r="J739" s="1180"/>
      <c r="K739" s="1180"/>
      <c r="L739" s="1180"/>
      <c r="M739" s="1180"/>
      <c r="N739" s="1180"/>
      <c r="O739" s="1174"/>
      <c r="P739" s="1174"/>
      <c r="Q739" s="1176"/>
      <c r="R739" s="1176"/>
      <c r="S739" s="1176"/>
      <c r="T739" s="1176"/>
      <c r="U739" s="1176"/>
      <c r="V739" s="1176"/>
      <c r="W739" s="1176"/>
      <c r="X739" s="1176"/>
      <c r="Y739" s="1176"/>
      <c r="Z739" s="1176"/>
    </row>
    <row r="740" spans="1:26" ht="15.75" customHeight="1">
      <c r="A740" s="1491"/>
      <c r="B740" s="1500"/>
      <c r="C740" s="1176"/>
      <c r="D740" s="1174"/>
      <c r="E740" s="1174"/>
      <c r="F740" s="1174"/>
      <c r="G740" s="1494"/>
      <c r="H740" s="1501"/>
      <c r="I740" s="1501"/>
      <c r="J740" s="1180"/>
      <c r="K740" s="1180"/>
      <c r="L740" s="1180"/>
      <c r="M740" s="1180"/>
      <c r="N740" s="1180"/>
      <c r="O740" s="1174"/>
      <c r="P740" s="1174"/>
      <c r="Q740" s="1176"/>
      <c r="R740" s="1176"/>
      <c r="S740" s="1176"/>
      <c r="T740" s="1176"/>
      <c r="U740" s="1176"/>
      <c r="V740" s="1176"/>
      <c r="W740" s="1176"/>
      <c r="X740" s="1176"/>
      <c r="Y740" s="1176"/>
      <c r="Z740" s="1176"/>
    </row>
    <row r="741" spans="1:26" ht="15.75" customHeight="1">
      <c r="A741" s="1491"/>
      <c r="B741" s="1500"/>
      <c r="C741" s="1176"/>
      <c r="D741" s="1174"/>
      <c r="E741" s="1174"/>
      <c r="F741" s="1174"/>
      <c r="G741" s="1494"/>
      <c r="H741" s="1501"/>
      <c r="I741" s="1501"/>
      <c r="J741" s="1180"/>
      <c r="K741" s="1180"/>
      <c r="L741" s="1180"/>
      <c r="M741" s="1180"/>
      <c r="N741" s="1180"/>
      <c r="O741" s="1174"/>
      <c r="P741" s="1174"/>
      <c r="Q741" s="1176"/>
      <c r="R741" s="1176"/>
      <c r="S741" s="1176"/>
      <c r="T741" s="1176"/>
      <c r="U741" s="1176"/>
      <c r="V741" s="1176"/>
      <c r="W741" s="1176"/>
      <c r="X741" s="1176"/>
      <c r="Y741" s="1176"/>
      <c r="Z741" s="1176"/>
    </row>
    <row r="742" spans="1:26" ht="15.75" customHeight="1">
      <c r="A742" s="1491"/>
      <c r="B742" s="1500"/>
      <c r="C742" s="1176"/>
      <c r="D742" s="1174"/>
      <c r="E742" s="1174"/>
      <c r="F742" s="1174"/>
      <c r="G742" s="1494"/>
      <c r="H742" s="1501"/>
      <c r="I742" s="1501"/>
      <c r="J742" s="1180"/>
      <c r="K742" s="1180"/>
      <c r="L742" s="1180"/>
      <c r="M742" s="1180"/>
      <c r="N742" s="1180"/>
      <c r="O742" s="1174"/>
      <c r="P742" s="1174"/>
      <c r="Q742" s="1176"/>
      <c r="R742" s="1176"/>
      <c r="S742" s="1176"/>
      <c r="T742" s="1176"/>
      <c r="U742" s="1176"/>
      <c r="V742" s="1176"/>
      <c r="W742" s="1176"/>
      <c r="X742" s="1176"/>
      <c r="Y742" s="1176"/>
      <c r="Z742" s="1176"/>
    </row>
    <row r="743" spans="1:26" ht="15.75" customHeight="1">
      <c r="A743" s="1491"/>
      <c r="B743" s="1500"/>
      <c r="C743" s="1176"/>
      <c r="D743" s="1174"/>
      <c r="E743" s="1174"/>
      <c r="F743" s="1174"/>
      <c r="G743" s="1494"/>
      <c r="H743" s="1501"/>
      <c r="I743" s="1501"/>
      <c r="J743" s="1180"/>
      <c r="K743" s="1180"/>
      <c r="L743" s="1180"/>
      <c r="M743" s="1180"/>
      <c r="N743" s="1180"/>
      <c r="O743" s="1174"/>
      <c r="P743" s="1174"/>
      <c r="Q743" s="1176"/>
      <c r="R743" s="1176"/>
      <c r="S743" s="1176"/>
      <c r="T743" s="1176"/>
      <c r="U743" s="1176"/>
      <c r="V743" s="1176"/>
      <c r="W743" s="1176"/>
      <c r="X743" s="1176"/>
      <c r="Y743" s="1176"/>
      <c r="Z743" s="1176"/>
    </row>
    <row r="744" spans="1:26" ht="15.75" customHeight="1">
      <c r="A744" s="1491"/>
      <c r="B744" s="1500"/>
      <c r="C744" s="1176"/>
      <c r="D744" s="1174"/>
      <c r="E744" s="1174"/>
      <c r="F744" s="1174"/>
      <c r="G744" s="1494"/>
      <c r="H744" s="1501"/>
      <c r="I744" s="1501"/>
      <c r="J744" s="1180"/>
      <c r="K744" s="1180"/>
      <c r="L744" s="1180"/>
      <c r="M744" s="1180"/>
      <c r="N744" s="1180"/>
      <c r="O744" s="1174"/>
      <c r="P744" s="1174"/>
      <c r="Q744" s="1176"/>
      <c r="R744" s="1176"/>
      <c r="S744" s="1176"/>
      <c r="T744" s="1176"/>
      <c r="U744" s="1176"/>
      <c r="V744" s="1176"/>
      <c r="W744" s="1176"/>
      <c r="X744" s="1176"/>
      <c r="Y744" s="1176"/>
      <c r="Z744" s="1176"/>
    </row>
    <row r="745" spans="1:26" ht="15.75" customHeight="1">
      <c r="A745" s="1491"/>
      <c r="B745" s="1500"/>
      <c r="C745" s="1176"/>
      <c r="D745" s="1174"/>
      <c r="E745" s="1174"/>
      <c r="F745" s="1174"/>
      <c r="G745" s="1494"/>
      <c r="H745" s="1501"/>
      <c r="I745" s="1501"/>
      <c r="J745" s="1180"/>
      <c r="K745" s="1180"/>
      <c r="L745" s="1180"/>
      <c r="M745" s="1180"/>
      <c r="N745" s="1180"/>
      <c r="O745" s="1174"/>
      <c r="P745" s="1174"/>
      <c r="Q745" s="1176"/>
      <c r="R745" s="1176"/>
      <c r="S745" s="1176"/>
      <c r="T745" s="1176"/>
      <c r="U745" s="1176"/>
      <c r="V745" s="1176"/>
      <c r="W745" s="1176"/>
      <c r="X745" s="1176"/>
      <c r="Y745" s="1176"/>
      <c r="Z745" s="1176"/>
    </row>
    <row r="746" spans="1:26" ht="15.75" customHeight="1">
      <c r="A746" s="1491"/>
      <c r="B746" s="1500"/>
      <c r="C746" s="1176"/>
      <c r="D746" s="1174"/>
      <c r="E746" s="1174"/>
      <c r="F746" s="1174"/>
      <c r="G746" s="1494"/>
      <c r="H746" s="1501"/>
      <c r="I746" s="1501"/>
      <c r="J746" s="1180"/>
      <c r="K746" s="1180"/>
      <c r="L746" s="1180"/>
      <c r="M746" s="1180"/>
      <c r="N746" s="1180"/>
      <c r="O746" s="1174"/>
      <c r="P746" s="1174"/>
      <c r="Q746" s="1176"/>
      <c r="R746" s="1176"/>
      <c r="S746" s="1176"/>
      <c r="T746" s="1176"/>
      <c r="U746" s="1176"/>
      <c r="V746" s="1176"/>
      <c r="W746" s="1176"/>
      <c r="X746" s="1176"/>
      <c r="Y746" s="1176"/>
      <c r="Z746" s="1176"/>
    </row>
    <row r="747" spans="1:26" ht="15.75" customHeight="1">
      <c r="A747" s="1491"/>
      <c r="B747" s="1500"/>
      <c r="C747" s="1176"/>
      <c r="D747" s="1174"/>
      <c r="E747" s="1174"/>
      <c r="F747" s="1174"/>
      <c r="G747" s="1494"/>
      <c r="H747" s="1501"/>
      <c r="I747" s="1501"/>
      <c r="J747" s="1180"/>
      <c r="K747" s="1180"/>
      <c r="L747" s="1180"/>
      <c r="M747" s="1180"/>
      <c r="N747" s="1180"/>
      <c r="O747" s="1174"/>
      <c r="P747" s="1174"/>
      <c r="Q747" s="1176"/>
      <c r="R747" s="1176"/>
      <c r="S747" s="1176"/>
      <c r="T747" s="1176"/>
      <c r="U747" s="1176"/>
      <c r="V747" s="1176"/>
      <c r="W747" s="1176"/>
      <c r="X747" s="1176"/>
      <c r="Y747" s="1176"/>
      <c r="Z747" s="1176"/>
    </row>
    <row r="748" spans="1:26" ht="15.75" customHeight="1">
      <c r="A748" s="1491"/>
      <c r="B748" s="1500"/>
      <c r="C748" s="1176"/>
      <c r="D748" s="1174"/>
      <c r="E748" s="1174"/>
      <c r="F748" s="1174"/>
      <c r="G748" s="1494"/>
      <c r="H748" s="1501"/>
      <c r="I748" s="1501"/>
      <c r="J748" s="1180"/>
      <c r="K748" s="1180"/>
      <c r="L748" s="1180"/>
      <c r="M748" s="1180"/>
      <c r="N748" s="1180"/>
      <c r="O748" s="1174"/>
      <c r="P748" s="1174"/>
      <c r="Q748" s="1176"/>
      <c r="R748" s="1176"/>
      <c r="S748" s="1176"/>
      <c r="T748" s="1176"/>
      <c r="U748" s="1176"/>
      <c r="V748" s="1176"/>
      <c r="W748" s="1176"/>
      <c r="X748" s="1176"/>
      <c r="Y748" s="1176"/>
      <c r="Z748" s="1176"/>
    </row>
    <row r="749" spans="1:26" ht="15.75" customHeight="1">
      <c r="A749" s="1491"/>
      <c r="B749" s="1500"/>
      <c r="C749" s="1176"/>
      <c r="D749" s="1174"/>
      <c r="E749" s="1174"/>
      <c r="F749" s="1174"/>
      <c r="G749" s="1494"/>
      <c r="H749" s="1501"/>
      <c r="I749" s="1501"/>
      <c r="J749" s="1180"/>
      <c r="K749" s="1180"/>
      <c r="L749" s="1180"/>
      <c r="M749" s="1180"/>
      <c r="N749" s="1180"/>
      <c r="O749" s="1174"/>
      <c r="P749" s="1174"/>
      <c r="Q749" s="1176"/>
      <c r="R749" s="1176"/>
      <c r="S749" s="1176"/>
      <c r="T749" s="1176"/>
      <c r="U749" s="1176"/>
      <c r="V749" s="1176"/>
      <c r="W749" s="1176"/>
      <c r="X749" s="1176"/>
      <c r="Y749" s="1176"/>
      <c r="Z749" s="1176"/>
    </row>
    <row r="750" spans="1:26" ht="15.75" customHeight="1">
      <c r="A750" s="1491"/>
      <c r="B750" s="1500"/>
      <c r="C750" s="1176"/>
      <c r="D750" s="1174"/>
      <c r="E750" s="1174"/>
      <c r="F750" s="1174"/>
      <c r="G750" s="1494"/>
      <c r="H750" s="1501"/>
      <c r="I750" s="1501"/>
      <c r="J750" s="1180"/>
      <c r="K750" s="1180"/>
      <c r="L750" s="1180"/>
      <c r="M750" s="1180"/>
      <c r="N750" s="1180"/>
      <c r="O750" s="1174"/>
      <c r="P750" s="1174"/>
      <c r="Q750" s="1176"/>
      <c r="R750" s="1176"/>
      <c r="S750" s="1176"/>
      <c r="T750" s="1176"/>
      <c r="U750" s="1176"/>
      <c r="V750" s="1176"/>
      <c r="W750" s="1176"/>
      <c r="X750" s="1176"/>
      <c r="Y750" s="1176"/>
      <c r="Z750" s="1176"/>
    </row>
    <row r="751" spans="1:26" ht="15.75" customHeight="1">
      <c r="A751" s="1491"/>
      <c r="B751" s="1500"/>
      <c r="C751" s="1176"/>
      <c r="D751" s="1174"/>
      <c r="E751" s="1174"/>
      <c r="F751" s="1174"/>
      <c r="G751" s="1494"/>
      <c r="H751" s="1501"/>
      <c r="I751" s="1501"/>
      <c r="J751" s="1180"/>
      <c r="K751" s="1180"/>
      <c r="L751" s="1180"/>
      <c r="M751" s="1180"/>
      <c r="N751" s="1180"/>
      <c r="O751" s="1174"/>
      <c r="P751" s="1174"/>
      <c r="Q751" s="1176"/>
      <c r="R751" s="1176"/>
      <c r="S751" s="1176"/>
      <c r="T751" s="1176"/>
      <c r="U751" s="1176"/>
      <c r="V751" s="1176"/>
      <c r="W751" s="1176"/>
      <c r="X751" s="1176"/>
      <c r="Y751" s="1176"/>
      <c r="Z751" s="1176"/>
    </row>
    <row r="752" spans="1:26" ht="15.75" customHeight="1">
      <c r="A752" s="1491"/>
      <c r="B752" s="1500"/>
      <c r="C752" s="1176"/>
      <c r="D752" s="1174"/>
      <c r="E752" s="1174"/>
      <c r="F752" s="1174"/>
      <c r="G752" s="1494"/>
      <c r="H752" s="1501"/>
      <c r="I752" s="1501"/>
      <c r="J752" s="1180"/>
      <c r="K752" s="1180"/>
      <c r="L752" s="1180"/>
      <c r="M752" s="1180"/>
      <c r="N752" s="1180"/>
      <c r="O752" s="1174"/>
      <c r="P752" s="1174"/>
      <c r="Q752" s="1176"/>
      <c r="R752" s="1176"/>
      <c r="S752" s="1176"/>
      <c r="T752" s="1176"/>
      <c r="U752" s="1176"/>
      <c r="V752" s="1176"/>
      <c r="W752" s="1176"/>
      <c r="X752" s="1176"/>
      <c r="Y752" s="1176"/>
      <c r="Z752" s="1176"/>
    </row>
    <row r="753" spans="1:26" ht="15.75" customHeight="1">
      <c r="A753" s="1491"/>
      <c r="B753" s="1500"/>
      <c r="C753" s="1176"/>
      <c r="D753" s="1174"/>
      <c r="E753" s="1174"/>
      <c r="F753" s="1174"/>
      <c r="G753" s="1494"/>
      <c r="H753" s="1501"/>
      <c r="I753" s="1501"/>
      <c r="J753" s="1180"/>
      <c r="K753" s="1180"/>
      <c r="L753" s="1180"/>
      <c r="M753" s="1180"/>
      <c r="N753" s="1180"/>
      <c r="O753" s="1174"/>
      <c r="P753" s="1174"/>
      <c r="Q753" s="1176"/>
      <c r="R753" s="1176"/>
      <c r="S753" s="1176"/>
      <c r="T753" s="1176"/>
      <c r="U753" s="1176"/>
      <c r="V753" s="1176"/>
      <c r="W753" s="1176"/>
      <c r="X753" s="1176"/>
      <c r="Y753" s="1176"/>
      <c r="Z753" s="1176"/>
    </row>
    <row r="754" spans="1:26" ht="15.75" customHeight="1">
      <c r="A754" s="1491"/>
      <c r="B754" s="1500"/>
      <c r="C754" s="1176"/>
      <c r="D754" s="1174"/>
      <c r="E754" s="1174"/>
      <c r="F754" s="1174"/>
      <c r="G754" s="1494"/>
      <c r="H754" s="1501"/>
      <c r="I754" s="1501"/>
      <c r="J754" s="1180"/>
      <c r="K754" s="1180"/>
      <c r="L754" s="1180"/>
      <c r="M754" s="1180"/>
      <c r="N754" s="1180"/>
      <c r="O754" s="1174"/>
      <c r="P754" s="1174"/>
      <c r="Q754" s="1176"/>
      <c r="R754" s="1176"/>
      <c r="S754" s="1176"/>
      <c r="T754" s="1176"/>
      <c r="U754" s="1176"/>
      <c r="V754" s="1176"/>
      <c r="W754" s="1176"/>
      <c r="X754" s="1176"/>
      <c r="Y754" s="1176"/>
      <c r="Z754" s="1176"/>
    </row>
    <row r="755" spans="1:26" ht="15.75" customHeight="1">
      <c r="A755" s="1491"/>
      <c r="B755" s="1500"/>
      <c r="C755" s="1176"/>
      <c r="D755" s="1174"/>
      <c r="E755" s="1174"/>
      <c r="F755" s="1174"/>
      <c r="G755" s="1494"/>
      <c r="H755" s="1501"/>
      <c r="I755" s="1501"/>
      <c r="J755" s="1180"/>
      <c r="K755" s="1180"/>
      <c r="L755" s="1180"/>
      <c r="M755" s="1180"/>
      <c r="N755" s="1180"/>
      <c r="O755" s="1174"/>
      <c r="P755" s="1174"/>
      <c r="Q755" s="1176"/>
      <c r="R755" s="1176"/>
      <c r="S755" s="1176"/>
      <c r="T755" s="1176"/>
      <c r="U755" s="1176"/>
      <c r="V755" s="1176"/>
      <c r="W755" s="1176"/>
      <c r="X755" s="1176"/>
      <c r="Y755" s="1176"/>
      <c r="Z755" s="1176"/>
    </row>
    <row r="756" spans="1:26" ht="15.75" customHeight="1">
      <c r="A756" s="1491"/>
      <c r="B756" s="1500"/>
      <c r="C756" s="1176"/>
      <c r="D756" s="1174"/>
      <c r="E756" s="1174"/>
      <c r="F756" s="1174"/>
      <c r="G756" s="1494"/>
      <c r="H756" s="1501"/>
      <c r="I756" s="1501"/>
      <c r="J756" s="1180"/>
      <c r="K756" s="1180"/>
      <c r="L756" s="1180"/>
      <c r="M756" s="1180"/>
      <c r="N756" s="1180"/>
      <c r="O756" s="1174"/>
      <c r="P756" s="1174"/>
      <c r="Q756" s="1176"/>
      <c r="R756" s="1176"/>
      <c r="S756" s="1176"/>
      <c r="T756" s="1176"/>
      <c r="U756" s="1176"/>
      <c r="V756" s="1176"/>
      <c r="W756" s="1176"/>
      <c r="X756" s="1176"/>
      <c r="Y756" s="1176"/>
      <c r="Z756" s="1176"/>
    </row>
    <row r="757" spans="1:26" ht="15.75" customHeight="1">
      <c r="A757" s="1491"/>
      <c r="B757" s="1500"/>
      <c r="C757" s="1176"/>
      <c r="D757" s="1174"/>
      <c r="E757" s="1174"/>
      <c r="F757" s="1174"/>
      <c r="G757" s="1494"/>
      <c r="H757" s="1501"/>
      <c r="I757" s="1501"/>
      <c r="J757" s="1180"/>
      <c r="K757" s="1180"/>
      <c r="L757" s="1180"/>
      <c r="M757" s="1180"/>
      <c r="N757" s="1180"/>
      <c r="O757" s="1174"/>
      <c r="P757" s="1174"/>
      <c r="Q757" s="1176"/>
      <c r="R757" s="1176"/>
      <c r="S757" s="1176"/>
      <c r="T757" s="1176"/>
      <c r="U757" s="1176"/>
      <c r="V757" s="1176"/>
      <c r="W757" s="1176"/>
      <c r="X757" s="1176"/>
      <c r="Y757" s="1176"/>
      <c r="Z757" s="1176"/>
    </row>
    <row r="758" spans="1:26" ht="15.75" customHeight="1">
      <c r="A758" s="1491"/>
      <c r="B758" s="1500"/>
      <c r="C758" s="1176"/>
      <c r="D758" s="1174"/>
      <c r="E758" s="1174"/>
      <c r="F758" s="1174"/>
      <c r="G758" s="1494"/>
      <c r="H758" s="1501"/>
      <c r="I758" s="1501"/>
      <c r="J758" s="1180"/>
      <c r="K758" s="1180"/>
      <c r="L758" s="1180"/>
      <c r="M758" s="1180"/>
      <c r="N758" s="1180"/>
      <c r="O758" s="1174"/>
      <c r="P758" s="1174"/>
      <c r="Q758" s="1176"/>
      <c r="R758" s="1176"/>
      <c r="S758" s="1176"/>
      <c r="T758" s="1176"/>
      <c r="U758" s="1176"/>
      <c r="V758" s="1176"/>
      <c r="W758" s="1176"/>
      <c r="X758" s="1176"/>
      <c r="Y758" s="1176"/>
      <c r="Z758" s="1176"/>
    </row>
    <row r="759" spans="1:26" ht="15.75" customHeight="1">
      <c r="A759" s="1491"/>
      <c r="B759" s="1500"/>
      <c r="C759" s="1176"/>
      <c r="D759" s="1174"/>
      <c r="E759" s="1174"/>
      <c r="F759" s="1174"/>
      <c r="G759" s="1494"/>
      <c r="H759" s="1501"/>
      <c r="I759" s="1501"/>
      <c r="J759" s="1180"/>
      <c r="K759" s="1180"/>
      <c r="L759" s="1180"/>
      <c r="M759" s="1180"/>
      <c r="N759" s="1180"/>
      <c r="O759" s="1174"/>
      <c r="P759" s="1174"/>
      <c r="Q759" s="1176"/>
      <c r="R759" s="1176"/>
      <c r="S759" s="1176"/>
      <c r="T759" s="1176"/>
      <c r="U759" s="1176"/>
      <c r="V759" s="1176"/>
      <c r="W759" s="1176"/>
      <c r="X759" s="1176"/>
      <c r="Y759" s="1176"/>
      <c r="Z759" s="1176"/>
    </row>
    <row r="760" spans="1:26" ht="15.75" customHeight="1">
      <c r="A760" s="1491"/>
      <c r="B760" s="1500"/>
      <c r="C760" s="1176"/>
      <c r="D760" s="1174"/>
      <c r="E760" s="1174"/>
      <c r="F760" s="1174"/>
      <c r="G760" s="1494"/>
      <c r="H760" s="1501"/>
      <c r="I760" s="1501"/>
      <c r="J760" s="1180"/>
      <c r="K760" s="1180"/>
      <c r="L760" s="1180"/>
      <c r="M760" s="1180"/>
      <c r="N760" s="1180"/>
      <c r="O760" s="1174"/>
      <c r="P760" s="1174"/>
      <c r="Q760" s="1176"/>
      <c r="R760" s="1176"/>
      <c r="S760" s="1176"/>
      <c r="T760" s="1176"/>
      <c r="U760" s="1176"/>
      <c r="V760" s="1176"/>
      <c r="W760" s="1176"/>
      <c r="X760" s="1176"/>
      <c r="Y760" s="1176"/>
      <c r="Z760" s="1176"/>
    </row>
    <row r="761" spans="1:26" ht="15.75" customHeight="1">
      <c r="A761" s="1491"/>
      <c r="B761" s="1500"/>
      <c r="C761" s="1176"/>
      <c r="D761" s="1174"/>
      <c r="E761" s="1174"/>
      <c r="F761" s="1174"/>
      <c r="G761" s="1494"/>
      <c r="H761" s="1501"/>
      <c r="I761" s="1501"/>
      <c r="J761" s="1180"/>
      <c r="K761" s="1180"/>
      <c r="L761" s="1180"/>
      <c r="M761" s="1180"/>
      <c r="N761" s="1180"/>
      <c r="O761" s="1174"/>
      <c r="P761" s="1174"/>
      <c r="Q761" s="1176"/>
      <c r="R761" s="1176"/>
      <c r="S761" s="1176"/>
      <c r="T761" s="1176"/>
      <c r="U761" s="1176"/>
      <c r="V761" s="1176"/>
      <c r="W761" s="1176"/>
      <c r="X761" s="1176"/>
      <c r="Y761" s="1176"/>
      <c r="Z761" s="1176"/>
    </row>
    <row r="762" spans="1:26" ht="15.75" customHeight="1">
      <c r="A762" s="1491"/>
      <c r="B762" s="1500"/>
      <c r="C762" s="1176"/>
      <c r="D762" s="1174"/>
      <c r="E762" s="1174"/>
      <c r="F762" s="1174"/>
      <c r="G762" s="1494"/>
      <c r="H762" s="1501"/>
      <c r="I762" s="1501"/>
      <c r="J762" s="1180"/>
      <c r="K762" s="1180"/>
      <c r="L762" s="1180"/>
      <c r="M762" s="1180"/>
      <c r="N762" s="1180"/>
      <c r="O762" s="1174"/>
      <c r="P762" s="1174"/>
      <c r="Q762" s="1176"/>
      <c r="R762" s="1176"/>
      <c r="S762" s="1176"/>
      <c r="T762" s="1176"/>
      <c r="U762" s="1176"/>
      <c r="V762" s="1176"/>
      <c r="W762" s="1176"/>
      <c r="X762" s="1176"/>
      <c r="Y762" s="1176"/>
      <c r="Z762" s="1176"/>
    </row>
    <row r="763" spans="1:26" ht="15.75" customHeight="1">
      <c r="A763" s="1491"/>
      <c r="B763" s="1500"/>
      <c r="C763" s="1176"/>
      <c r="D763" s="1174"/>
      <c r="E763" s="1174"/>
      <c r="F763" s="1174"/>
      <c r="G763" s="1494"/>
      <c r="H763" s="1501"/>
      <c r="I763" s="1501"/>
      <c r="J763" s="1180"/>
      <c r="K763" s="1180"/>
      <c r="L763" s="1180"/>
      <c r="M763" s="1180"/>
      <c r="N763" s="1180"/>
      <c r="O763" s="1174"/>
      <c r="P763" s="1174"/>
      <c r="Q763" s="1176"/>
      <c r="R763" s="1176"/>
      <c r="S763" s="1176"/>
      <c r="T763" s="1176"/>
      <c r="U763" s="1176"/>
      <c r="V763" s="1176"/>
      <c r="W763" s="1176"/>
      <c r="X763" s="1176"/>
      <c r="Y763" s="1176"/>
      <c r="Z763" s="1176"/>
    </row>
    <row r="764" spans="1:26" ht="15.75" customHeight="1">
      <c r="A764" s="1491"/>
      <c r="B764" s="1500"/>
      <c r="C764" s="1176"/>
      <c r="D764" s="1174"/>
      <c r="E764" s="1174"/>
      <c r="F764" s="1174"/>
      <c r="G764" s="1494"/>
      <c r="H764" s="1501"/>
      <c r="I764" s="1501"/>
      <c r="J764" s="1180"/>
      <c r="K764" s="1180"/>
      <c r="L764" s="1180"/>
      <c r="M764" s="1180"/>
      <c r="N764" s="1180"/>
      <c r="O764" s="1174"/>
      <c r="P764" s="1174"/>
      <c r="Q764" s="1176"/>
      <c r="R764" s="1176"/>
      <c r="S764" s="1176"/>
      <c r="T764" s="1176"/>
      <c r="U764" s="1176"/>
      <c r="V764" s="1176"/>
      <c r="W764" s="1176"/>
      <c r="X764" s="1176"/>
      <c r="Y764" s="1176"/>
      <c r="Z764" s="1176"/>
    </row>
    <row r="765" spans="1:26" ht="15.75" customHeight="1">
      <c r="A765" s="1491"/>
      <c r="B765" s="1500"/>
      <c r="C765" s="1176"/>
      <c r="D765" s="1174"/>
      <c r="E765" s="1174"/>
      <c r="F765" s="1174"/>
      <c r="G765" s="1494"/>
      <c r="H765" s="1501"/>
      <c r="I765" s="1501"/>
      <c r="J765" s="1180"/>
      <c r="K765" s="1180"/>
      <c r="L765" s="1180"/>
      <c r="M765" s="1180"/>
      <c r="N765" s="1180"/>
      <c r="O765" s="1174"/>
      <c r="P765" s="1174"/>
      <c r="Q765" s="1176"/>
      <c r="R765" s="1176"/>
      <c r="S765" s="1176"/>
      <c r="T765" s="1176"/>
      <c r="U765" s="1176"/>
      <c r="V765" s="1176"/>
      <c r="W765" s="1176"/>
      <c r="X765" s="1176"/>
      <c r="Y765" s="1176"/>
      <c r="Z765" s="1176"/>
    </row>
    <row r="766" spans="1:26" ht="15.75" customHeight="1">
      <c r="A766" s="1491"/>
      <c r="B766" s="1500"/>
      <c r="C766" s="1176"/>
      <c r="D766" s="1174"/>
      <c r="E766" s="1174"/>
      <c r="F766" s="1174"/>
      <c r="G766" s="1494"/>
      <c r="H766" s="1501"/>
      <c r="I766" s="1501"/>
      <c r="J766" s="1180"/>
      <c r="K766" s="1180"/>
      <c r="L766" s="1180"/>
      <c r="M766" s="1180"/>
      <c r="N766" s="1180"/>
      <c r="O766" s="1174"/>
      <c r="P766" s="1174"/>
      <c r="Q766" s="1176"/>
      <c r="R766" s="1176"/>
      <c r="S766" s="1176"/>
      <c r="T766" s="1176"/>
      <c r="U766" s="1176"/>
      <c r="V766" s="1176"/>
      <c r="W766" s="1176"/>
      <c r="X766" s="1176"/>
      <c r="Y766" s="1176"/>
      <c r="Z766" s="1176"/>
    </row>
    <row r="767" spans="1:26" ht="15.75" customHeight="1">
      <c r="A767" s="1491"/>
      <c r="B767" s="1500"/>
      <c r="C767" s="1176"/>
      <c r="D767" s="1174"/>
      <c r="E767" s="1174"/>
      <c r="F767" s="1174"/>
      <c r="G767" s="1494"/>
      <c r="H767" s="1501"/>
      <c r="I767" s="1501"/>
      <c r="J767" s="1180"/>
      <c r="K767" s="1180"/>
      <c r="L767" s="1180"/>
      <c r="M767" s="1180"/>
      <c r="N767" s="1180"/>
      <c r="O767" s="1174"/>
      <c r="P767" s="1174"/>
      <c r="Q767" s="1176"/>
      <c r="R767" s="1176"/>
      <c r="S767" s="1176"/>
      <c r="T767" s="1176"/>
      <c r="U767" s="1176"/>
      <c r="V767" s="1176"/>
      <c r="W767" s="1176"/>
      <c r="X767" s="1176"/>
      <c r="Y767" s="1176"/>
      <c r="Z767" s="1176"/>
    </row>
    <row r="768" spans="1:26" ht="15.75" customHeight="1">
      <c r="A768" s="1491"/>
      <c r="B768" s="1500"/>
      <c r="C768" s="1176"/>
      <c r="D768" s="1174"/>
      <c r="E768" s="1174"/>
      <c r="F768" s="1174"/>
      <c r="G768" s="1494"/>
      <c r="H768" s="1501"/>
      <c r="I768" s="1501"/>
      <c r="J768" s="1180"/>
      <c r="K768" s="1180"/>
      <c r="L768" s="1180"/>
      <c r="M768" s="1180"/>
      <c r="N768" s="1180"/>
      <c r="O768" s="1174"/>
      <c r="P768" s="1174"/>
      <c r="Q768" s="1176"/>
      <c r="R768" s="1176"/>
      <c r="S768" s="1176"/>
      <c r="T768" s="1176"/>
      <c r="U768" s="1176"/>
      <c r="V768" s="1176"/>
      <c r="W768" s="1176"/>
      <c r="X768" s="1176"/>
      <c r="Y768" s="1176"/>
      <c r="Z768" s="1176"/>
    </row>
    <row r="769" spans="1:26" ht="15.75" customHeight="1">
      <c r="A769" s="1491"/>
      <c r="B769" s="1500"/>
      <c r="C769" s="1176"/>
      <c r="D769" s="1174"/>
      <c r="E769" s="1174"/>
      <c r="F769" s="1174"/>
      <c r="G769" s="1494"/>
      <c r="H769" s="1501"/>
      <c r="I769" s="1501"/>
      <c r="J769" s="1180"/>
      <c r="K769" s="1180"/>
      <c r="L769" s="1180"/>
      <c r="M769" s="1180"/>
      <c r="N769" s="1180"/>
      <c r="O769" s="1174"/>
      <c r="P769" s="1174"/>
      <c r="Q769" s="1176"/>
      <c r="R769" s="1176"/>
      <c r="S769" s="1176"/>
      <c r="T769" s="1176"/>
      <c r="U769" s="1176"/>
      <c r="V769" s="1176"/>
      <c r="W769" s="1176"/>
      <c r="X769" s="1176"/>
      <c r="Y769" s="1176"/>
      <c r="Z769" s="1176"/>
    </row>
    <row r="770" spans="1:26" ht="15.75" customHeight="1">
      <c r="A770" s="1491"/>
      <c r="B770" s="1500"/>
      <c r="C770" s="1176"/>
      <c r="D770" s="1174"/>
      <c r="E770" s="1174"/>
      <c r="F770" s="1174"/>
      <c r="G770" s="1494"/>
      <c r="H770" s="1501"/>
      <c r="I770" s="1501"/>
      <c r="J770" s="1180"/>
      <c r="K770" s="1180"/>
      <c r="L770" s="1180"/>
      <c r="M770" s="1180"/>
      <c r="N770" s="1180"/>
      <c r="O770" s="1174"/>
      <c r="P770" s="1174"/>
      <c r="Q770" s="1176"/>
      <c r="R770" s="1176"/>
      <c r="S770" s="1176"/>
      <c r="T770" s="1176"/>
      <c r="U770" s="1176"/>
      <c r="V770" s="1176"/>
      <c r="W770" s="1176"/>
      <c r="X770" s="1176"/>
      <c r="Y770" s="1176"/>
      <c r="Z770" s="1176"/>
    </row>
    <row r="771" spans="1:26" ht="15.75" customHeight="1">
      <c r="A771" s="1491"/>
      <c r="B771" s="1500"/>
      <c r="C771" s="1176"/>
      <c r="D771" s="1174"/>
      <c r="E771" s="1174"/>
      <c r="F771" s="1174"/>
      <c r="G771" s="1494"/>
      <c r="H771" s="1501"/>
      <c r="I771" s="1501"/>
      <c r="J771" s="1180"/>
      <c r="K771" s="1180"/>
      <c r="L771" s="1180"/>
      <c r="M771" s="1180"/>
      <c r="N771" s="1180"/>
      <c r="O771" s="1174"/>
      <c r="P771" s="1174"/>
      <c r="Q771" s="1176"/>
      <c r="R771" s="1176"/>
      <c r="S771" s="1176"/>
      <c r="T771" s="1176"/>
      <c r="U771" s="1176"/>
      <c r="V771" s="1176"/>
      <c r="W771" s="1176"/>
      <c r="X771" s="1176"/>
      <c r="Y771" s="1176"/>
      <c r="Z771" s="1176"/>
    </row>
    <row r="772" spans="1:26" ht="15.75" customHeight="1">
      <c r="A772" s="1491"/>
      <c r="B772" s="1500"/>
      <c r="C772" s="1176"/>
      <c r="D772" s="1174"/>
      <c r="E772" s="1174"/>
      <c r="F772" s="1174"/>
      <c r="G772" s="1494"/>
      <c r="H772" s="1501"/>
      <c r="I772" s="1501"/>
      <c r="J772" s="1180"/>
      <c r="K772" s="1180"/>
      <c r="L772" s="1180"/>
      <c r="M772" s="1180"/>
      <c r="N772" s="1180"/>
      <c r="O772" s="1174"/>
      <c r="P772" s="1174"/>
      <c r="Q772" s="1176"/>
      <c r="R772" s="1176"/>
      <c r="S772" s="1176"/>
      <c r="T772" s="1176"/>
      <c r="U772" s="1176"/>
      <c r="V772" s="1176"/>
      <c r="W772" s="1176"/>
      <c r="X772" s="1176"/>
      <c r="Y772" s="1176"/>
      <c r="Z772" s="1176"/>
    </row>
    <row r="773" spans="1:26" ht="15.75" customHeight="1">
      <c r="A773" s="1491"/>
      <c r="B773" s="1500"/>
      <c r="C773" s="1176"/>
      <c r="D773" s="1174"/>
      <c r="E773" s="1174"/>
      <c r="F773" s="1174"/>
      <c r="G773" s="1494"/>
      <c r="H773" s="1501"/>
      <c r="I773" s="1501"/>
      <c r="J773" s="1180"/>
      <c r="K773" s="1180"/>
      <c r="L773" s="1180"/>
      <c r="M773" s="1180"/>
      <c r="N773" s="1180"/>
      <c r="O773" s="1174"/>
      <c r="P773" s="1174"/>
      <c r="Q773" s="1176"/>
      <c r="R773" s="1176"/>
      <c r="S773" s="1176"/>
      <c r="T773" s="1176"/>
      <c r="U773" s="1176"/>
      <c r="V773" s="1176"/>
      <c r="W773" s="1176"/>
      <c r="X773" s="1176"/>
      <c r="Y773" s="1176"/>
      <c r="Z773" s="1176"/>
    </row>
    <row r="774" spans="1:26" ht="15.75" customHeight="1">
      <c r="A774" s="1491"/>
      <c r="B774" s="1500"/>
      <c r="C774" s="1176"/>
      <c r="D774" s="1174"/>
      <c r="E774" s="1174"/>
      <c r="F774" s="1174"/>
      <c r="G774" s="1494"/>
      <c r="H774" s="1501"/>
      <c r="I774" s="1501"/>
      <c r="J774" s="1180"/>
      <c r="K774" s="1180"/>
      <c r="L774" s="1180"/>
      <c r="M774" s="1180"/>
      <c r="N774" s="1180"/>
      <c r="O774" s="1174"/>
      <c r="P774" s="1174"/>
      <c r="Q774" s="1176"/>
      <c r="R774" s="1176"/>
      <c r="S774" s="1176"/>
      <c r="T774" s="1176"/>
      <c r="U774" s="1176"/>
      <c r="V774" s="1176"/>
      <c r="W774" s="1176"/>
      <c r="X774" s="1176"/>
      <c r="Y774" s="1176"/>
      <c r="Z774" s="1176"/>
    </row>
    <row r="775" spans="1:26" ht="15.75" customHeight="1">
      <c r="A775" s="1491"/>
      <c r="B775" s="1500"/>
      <c r="C775" s="1176"/>
      <c r="D775" s="1174"/>
      <c r="E775" s="1174"/>
      <c r="F775" s="1174"/>
      <c r="G775" s="1494"/>
      <c r="H775" s="1501"/>
      <c r="I775" s="1501"/>
      <c r="J775" s="1180"/>
      <c r="K775" s="1180"/>
      <c r="L775" s="1180"/>
      <c r="M775" s="1180"/>
      <c r="N775" s="1180"/>
      <c r="O775" s="1174"/>
      <c r="P775" s="1174"/>
      <c r="Q775" s="1176"/>
      <c r="R775" s="1176"/>
      <c r="S775" s="1176"/>
      <c r="T775" s="1176"/>
      <c r="U775" s="1176"/>
      <c r="V775" s="1176"/>
      <c r="W775" s="1176"/>
      <c r="X775" s="1176"/>
      <c r="Y775" s="1176"/>
      <c r="Z775" s="1176"/>
    </row>
    <row r="776" spans="1:26" ht="15.75" customHeight="1">
      <c r="A776" s="1491"/>
      <c r="B776" s="1500"/>
      <c r="C776" s="1176"/>
      <c r="D776" s="1174"/>
      <c r="E776" s="1174"/>
      <c r="F776" s="1174"/>
      <c r="G776" s="1494"/>
      <c r="H776" s="1501"/>
      <c r="I776" s="1501"/>
      <c r="J776" s="1180"/>
      <c r="K776" s="1180"/>
      <c r="L776" s="1180"/>
      <c r="M776" s="1180"/>
      <c r="N776" s="1180"/>
      <c r="O776" s="1174"/>
      <c r="P776" s="1174"/>
      <c r="Q776" s="1176"/>
      <c r="R776" s="1176"/>
      <c r="S776" s="1176"/>
      <c r="T776" s="1176"/>
      <c r="U776" s="1176"/>
      <c r="V776" s="1176"/>
      <c r="W776" s="1176"/>
      <c r="X776" s="1176"/>
      <c r="Y776" s="1176"/>
      <c r="Z776" s="1176"/>
    </row>
    <row r="777" spans="1:26" ht="15.75" customHeight="1">
      <c r="A777" s="1491"/>
      <c r="B777" s="1500"/>
      <c r="C777" s="1176"/>
      <c r="D777" s="1174"/>
      <c r="E777" s="1174"/>
      <c r="F777" s="1174"/>
      <c r="G777" s="1494"/>
      <c r="H777" s="1501"/>
      <c r="I777" s="1501"/>
      <c r="J777" s="1180"/>
      <c r="K777" s="1180"/>
      <c r="L777" s="1180"/>
      <c r="M777" s="1180"/>
      <c r="N777" s="1180"/>
      <c r="O777" s="1174"/>
      <c r="P777" s="1174"/>
      <c r="Q777" s="1176"/>
      <c r="R777" s="1176"/>
      <c r="S777" s="1176"/>
      <c r="T777" s="1176"/>
      <c r="U777" s="1176"/>
      <c r="V777" s="1176"/>
      <c r="W777" s="1176"/>
      <c r="X777" s="1176"/>
      <c r="Y777" s="1176"/>
      <c r="Z777" s="1176"/>
    </row>
    <row r="778" spans="1:26" ht="15.75" customHeight="1">
      <c r="A778" s="1491"/>
      <c r="B778" s="1500"/>
      <c r="C778" s="1176"/>
      <c r="D778" s="1174"/>
      <c r="E778" s="1174"/>
      <c r="F778" s="1174"/>
      <c r="G778" s="1494"/>
      <c r="H778" s="1501"/>
      <c r="I778" s="1501"/>
      <c r="J778" s="1180"/>
      <c r="K778" s="1180"/>
      <c r="L778" s="1180"/>
      <c r="M778" s="1180"/>
      <c r="N778" s="1180"/>
      <c r="O778" s="1174"/>
      <c r="P778" s="1174"/>
      <c r="Q778" s="1176"/>
      <c r="R778" s="1176"/>
      <c r="S778" s="1176"/>
      <c r="T778" s="1176"/>
      <c r="U778" s="1176"/>
      <c r="V778" s="1176"/>
      <c r="W778" s="1176"/>
      <c r="X778" s="1176"/>
      <c r="Y778" s="1176"/>
      <c r="Z778" s="1176"/>
    </row>
    <row r="779" spans="1:26" ht="15.75" customHeight="1">
      <c r="A779" s="1491"/>
      <c r="B779" s="1500"/>
      <c r="C779" s="1176"/>
      <c r="D779" s="1174"/>
      <c r="E779" s="1174"/>
      <c r="F779" s="1174"/>
      <c r="G779" s="1494"/>
      <c r="H779" s="1501"/>
      <c r="I779" s="1501"/>
      <c r="J779" s="1180"/>
      <c r="K779" s="1180"/>
      <c r="L779" s="1180"/>
      <c r="M779" s="1180"/>
      <c r="N779" s="1180"/>
      <c r="O779" s="1174"/>
      <c r="P779" s="1174"/>
      <c r="Q779" s="1176"/>
      <c r="R779" s="1176"/>
      <c r="S779" s="1176"/>
      <c r="T779" s="1176"/>
      <c r="U779" s="1176"/>
      <c r="V779" s="1176"/>
      <c r="W779" s="1176"/>
      <c r="X779" s="1176"/>
      <c r="Y779" s="1176"/>
      <c r="Z779" s="1176"/>
    </row>
    <row r="780" spans="1:26" ht="15.75" customHeight="1">
      <c r="A780" s="1491"/>
      <c r="B780" s="1500"/>
      <c r="C780" s="1176"/>
      <c r="D780" s="1174"/>
      <c r="E780" s="1174"/>
      <c r="F780" s="1174"/>
      <c r="G780" s="1494"/>
      <c r="H780" s="1501"/>
      <c r="I780" s="1501"/>
      <c r="J780" s="1180"/>
      <c r="K780" s="1180"/>
      <c r="L780" s="1180"/>
      <c r="M780" s="1180"/>
      <c r="N780" s="1180"/>
      <c r="O780" s="1174"/>
      <c r="P780" s="1174"/>
      <c r="Q780" s="1176"/>
      <c r="R780" s="1176"/>
      <c r="S780" s="1176"/>
      <c r="T780" s="1176"/>
      <c r="U780" s="1176"/>
      <c r="V780" s="1176"/>
      <c r="W780" s="1176"/>
      <c r="X780" s="1176"/>
      <c r="Y780" s="1176"/>
      <c r="Z780" s="1176"/>
    </row>
    <row r="781" spans="1:26" ht="15.75" customHeight="1">
      <c r="A781" s="1491"/>
      <c r="B781" s="1500"/>
      <c r="C781" s="1176"/>
      <c r="D781" s="1174"/>
      <c r="E781" s="1174"/>
      <c r="F781" s="1174"/>
      <c r="G781" s="1494"/>
      <c r="H781" s="1501"/>
      <c r="I781" s="1501"/>
      <c r="J781" s="1180"/>
      <c r="K781" s="1180"/>
      <c r="L781" s="1180"/>
      <c r="M781" s="1180"/>
      <c r="N781" s="1180"/>
      <c r="O781" s="1174"/>
      <c r="P781" s="1174"/>
      <c r="Q781" s="1176"/>
      <c r="R781" s="1176"/>
      <c r="S781" s="1176"/>
      <c r="T781" s="1176"/>
      <c r="U781" s="1176"/>
      <c r="V781" s="1176"/>
      <c r="W781" s="1176"/>
      <c r="X781" s="1176"/>
      <c r="Y781" s="1176"/>
      <c r="Z781" s="1176"/>
    </row>
    <row r="782" spans="1:26" ht="15.75" customHeight="1">
      <c r="A782" s="1491"/>
      <c r="B782" s="1500"/>
      <c r="C782" s="1176"/>
      <c r="D782" s="1174"/>
      <c r="E782" s="1174"/>
      <c r="F782" s="1174"/>
      <c r="G782" s="1494"/>
      <c r="H782" s="1501"/>
      <c r="I782" s="1501"/>
      <c r="J782" s="1180"/>
      <c r="K782" s="1180"/>
      <c r="L782" s="1180"/>
      <c r="M782" s="1180"/>
      <c r="N782" s="1180"/>
      <c r="O782" s="1174"/>
      <c r="P782" s="1174"/>
      <c r="Q782" s="1176"/>
      <c r="R782" s="1176"/>
      <c r="S782" s="1176"/>
      <c r="T782" s="1176"/>
      <c r="U782" s="1176"/>
      <c r="V782" s="1176"/>
      <c r="W782" s="1176"/>
      <c r="X782" s="1176"/>
      <c r="Y782" s="1176"/>
      <c r="Z782" s="1176"/>
    </row>
    <row r="783" spans="1:26" ht="15.75" customHeight="1">
      <c r="A783" s="1491"/>
      <c r="B783" s="1500"/>
      <c r="C783" s="1176"/>
      <c r="D783" s="1174"/>
      <c r="E783" s="1174"/>
      <c r="F783" s="1174"/>
      <c r="G783" s="1494"/>
      <c r="H783" s="1501"/>
      <c r="I783" s="1501"/>
      <c r="J783" s="1180"/>
      <c r="K783" s="1180"/>
      <c r="L783" s="1180"/>
      <c r="M783" s="1180"/>
      <c r="N783" s="1180"/>
      <c r="O783" s="1174"/>
      <c r="P783" s="1174"/>
      <c r="Q783" s="1176"/>
      <c r="R783" s="1176"/>
      <c r="S783" s="1176"/>
      <c r="T783" s="1176"/>
      <c r="U783" s="1176"/>
      <c r="V783" s="1176"/>
      <c r="W783" s="1176"/>
      <c r="X783" s="1176"/>
      <c r="Y783" s="1176"/>
      <c r="Z783" s="1176"/>
    </row>
    <row r="784" spans="1:26" ht="15.75" customHeight="1">
      <c r="A784" s="1491"/>
      <c r="B784" s="1500"/>
      <c r="C784" s="1176"/>
      <c r="D784" s="1174"/>
      <c r="E784" s="1174"/>
      <c r="F784" s="1174"/>
      <c r="G784" s="1494"/>
      <c r="H784" s="1501"/>
      <c r="I784" s="1501"/>
      <c r="J784" s="1180"/>
      <c r="K784" s="1180"/>
      <c r="L784" s="1180"/>
      <c r="M784" s="1180"/>
      <c r="N784" s="1180"/>
      <c r="O784" s="1174"/>
      <c r="P784" s="1174"/>
      <c r="Q784" s="1176"/>
      <c r="R784" s="1176"/>
      <c r="S784" s="1176"/>
      <c r="T784" s="1176"/>
      <c r="U784" s="1176"/>
      <c r="V784" s="1176"/>
      <c r="W784" s="1176"/>
      <c r="X784" s="1176"/>
      <c r="Y784" s="1176"/>
      <c r="Z784" s="1176"/>
    </row>
    <row r="785" spans="1:26" ht="15.75" customHeight="1">
      <c r="A785" s="1491"/>
      <c r="B785" s="1500"/>
      <c r="C785" s="1176"/>
      <c r="D785" s="1174"/>
      <c r="E785" s="1174"/>
      <c r="F785" s="1174"/>
      <c r="G785" s="1494"/>
      <c r="H785" s="1501"/>
      <c r="I785" s="1501"/>
      <c r="J785" s="1180"/>
      <c r="K785" s="1180"/>
      <c r="L785" s="1180"/>
      <c r="M785" s="1180"/>
      <c r="N785" s="1180"/>
      <c r="O785" s="1174"/>
      <c r="P785" s="1174"/>
      <c r="Q785" s="1176"/>
      <c r="R785" s="1176"/>
      <c r="S785" s="1176"/>
      <c r="T785" s="1176"/>
      <c r="U785" s="1176"/>
      <c r="V785" s="1176"/>
      <c r="W785" s="1176"/>
      <c r="X785" s="1176"/>
      <c r="Y785" s="1176"/>
      <c r="Z785" s="1176"/>
    </row>
    <row r="786" spans="1:26" ht="15.75" customHeight="1">
      <c r="A786" s="1491"/>
      <c r="B786" s="1500"/>
      <c r="C786" s="1176"/>
      <c r="D786" s="1174"/>
      <c r="E786" s="1174"/>
      <c r="F786" s="1174"/>
      <c r="G786" s="1494"/>
      <c r="H786" s="1501"/>
      <c r="I786" s="1501"/>
      <c r="J786" s="1180"/>
      <c r="K786" s="1180"/>
      <c r="L786" s="1180"/>
      <c r="M786" s="1180"/>
      <c r="N786" s="1180"/>
      <c r="O786" s="1174"/>
      <c r="P786" s="1174"/>
      <c r="Q786" s="1176"/>
      <c r="R786" s="1176"/>
      <c r="S786" s="1176"/>
      <c r="T786" s="1176"/>
      <c r="U786" s="1176"/>
      <c r="V786" s="1176"/>
      <c r="W786" s="1176"/>
      <c r="X786" s="1176"/>
      <c r="Y786" s="1176"/>
      <c r="Z786" s="1176"/>
    </row>
    <row r="787" spans="1:26" ht="15.75" customHeight="1">
      <c r="A787" s="1491"/>
      <c r="B787" s="1500"/>
      <c r="C787" s="1176"/>
      <c r="D787" s="1174"/>
      <c r="E787" s="1174"/>
      <c r="F787" s="1174"/>
      <c r="G787" s="1494"/>
      <c r="H787" s="1501"/>
      <c r="I787" s="1501"/>
      <c r="J787" s="1180"/>
      <c r="K787" s="1180"/>
      <c r="L787" s="1180"/>
      <c r="M787" s="1180"/>
      <c r="N787" s="1180"/>
      <c r="O787" s="1174"/>
      <c r="P787" s="1174"/>
      <c r="Q787" s="1176"/>
      <c r="R787" s="1176"/>
      <c r="S787" s="1176"/>
      <c r="T787" s="1176"/>
      <c r="U787" s="1176"/>
      <c r="V787" s="1176"/>
      <c r="W787" s="1176"/>
      <c r="X787" s="1176"/>
      <c r="Y787" s="1176"/>
      <c r="Z787" s="1176"/>
    </row>
    <row r="788" spans="1:26" ht="15.75" customHeight="1">
      <c r="A788" s="1491"/>
      <c r="B788" s="1500"/>
      <c r="C788" s="1176"/>
      <c r="D788" s="1174"/>
      <c r="E788" s="1174"/>
      <c r="F788" s="1174"/>
      <c r="G788" s="1494"/>
      <c r="H788" s="1501"/>
      <c r="I788" s="1501"/>
      <c r="J788" s="1180"/>
      <c r="K788" s="1180"/>
      <c r="L788" s="1180"/>
      <c r="M788" s="1180"/>
      <c r="N788" s="1180"/>
      <c r="O788" s="1174"/>
      <c r="P788" s="1174"/>
      <c r="Q788" s="1176"/>
      <c r="R788" s="1176"/>
      <c r="S788" s="1176"/>
      <c r="T788" s="1176"/>
      <c r="U788" s="1176"/>
      <c r="V788" s="1176"/>
      <c r="W788" s="1176"/>
      <c r="X788" s="1176"/>
      <c r="Y788" s="1176"/>
      <c r="Z788" s="1176"/>
    </row>
    <row r="789" spans="1:26" ht="15.75" customHeight="1">
      <c r="A789" s="1491"/>
      <c r="B789" s="1500"/>
      <c r="C789" s="1176"/>
      <c r="D789" s="1174"/>
      <c r="E789" s="1174"/>
      <c r="F789" s="1174"/>
      <c r="G789" s="1494"/>
      <c r="H789" s="1501"/>
      <c r="I789" s="1501"/>
      <c r="J789" s="1180"/>
      <c r="K789" s="1180"/>
      <c r="L789" s="1180"/>
      <c r="M789" s="1180"/>
      <c r="N789" s="1180"/>
      <c r="O789" s="1174"/>
      <c r="P789" s="1174"/>
      <c r="Q789" s="1176"/>
      <c r="R789" s="1176"/>
      <c r="S789" s="1176"/>
      <c r="T789" s="1176"/>
      <c r="U789" s="1176"/>
      <c r="V789" s="1176"/>
      <c r="W789" s="1176"/>
      <c r="X789" s="1176"/>
      <c r="Y789" s="1176"/>
      <c r="Z789" s="1176"/>
    </row>
    <row r="790" spans="1:26" ht="15.75" customHeight="1">
      <c r="A790" s="1491"/>
      <c r="B790" s="1500"/>
      <c r="C790" s="1176"/>
      <c r="D790" s="1174"/>
      <c r="E790" s="1174"/>
      <c r="F790" s="1174"/>
      <c r="G790" s="1494"/>
      <c r="H790" s="1501"/>
      <c r="I790" s="1501"/>
      <c r="J790" s="1180"/>
      <c r="K790" s="1180"/>
      <c r="L790" s="1180"/>
      <c r="M790" s="1180"/>
      <c r="N790" s="1180"/>
      <c r="O790" s="1174"/>
      <c r="P790" s="1174"/>
      <c r="Q790" s="1176"/>
      <c r="R790" s="1176"/>
      <c r="S790" s="1176"/>
      <c r="T790" s="1176"/>
      <c r="U790" s="1176"/>
      <c r="V790" s="1176"/>
      <c r="W790" s="1176"/>
      <c r="X790" s="1176"/>
      <c r="Y790" s="1176"/>
      <c r="Z790" s="1176"/>
    </row>
    <row r="791" spans="1:26" ht="15.75" customHeight="1">
      <c r="A791" s="1491"/>
      <c r="B791" s="1500"/>
      <c r="C791" s="1176"/>
      <c r="D791" s="1174"/>
      <c r="E791" s="1174"/>
      <c r="F791" s="1174"/>
      <c r="G791" s="1494"/>
      <c r="H791" s="1501"/>
      <c r="I791" s="1501"/>
      <c r="J791" s="1180"/>
      <c r="K791" s="1180"/>
      <c r="L791" s="1180"/>
      <c r="M791" s="1180"/>
      <c r="N791" s="1180"/>
      <c r="O791" s="1174"/>
      <c r="P791" s="1174"/>
      <c r="Q791" s="1176"/>
      <c r="R791" s="1176"/>
      <c r="S791" s="1176"/>
      <c r="T791" s="1176"/>
      <c r="U791" s="1176"/>
      <c r="V791" s="1176"/>
      <c r="W791" s="1176"/>
      <c r="X791" s="1176"/>
      <c r="Y791" s="1176"/>
      <c r="Z791" s="1176"/>
    </row>
    <row r="792" spans="1:26" ht="15.75" customHeight="1">
      <c r="A792" s="1491"/>
      <c r="B792" s="1500"/>
      <c r="C792" s="1176"/>
      <c r="D792" s="1174"/>
      <c r="E792" s="1174"/>
      <c r="F792" s="1174"/>
      <c r="G792" s="1494"/>
      <c r="H792" s="1501"/>
      <c r="I792" s="1501"/>
      <c r="J792" s="1180"/>
      <c r="K792" s="1180"/>
      <c r="L792" s="1180"/>
      <c r="M792" s="1180"/>
      <c r="N792" s="1180"/>
      <c r="O792" s="1174"/>
      <c r="P792" s="1174"/>
      <c r="Q792" s="1176"/>
      <c r="R792" s="1176"/>
      <c r="S792" s="1176"/>
      <c r="T792" s="1176"/>
      <c r="U792" s="1176"/>
      <c r="V792" s="1176"/>
      <c r="W792" s="1176"/>
      <c r="X792" s="1176"/>
      <c r="Y792" s="1176"/>
      <c r="Z792" s="1176"/>
    </row>
    <row r="793" spans="1:26" ht="15.75" customHeight="1">
      <c r="A793" s="1491"/>
      <c r="B793" s="1500"/>
      <c r="C793" s="1176"/>
      <c r="D793" s="1174"/>
      <c r="E793" s="1174"/>
      <c r="F793" s="1174"/>
      <c r="G793" s="1494"/>
      <c r="H793" s="1501"/>
      <c r="I793" s="1501"/>
      <c r="J793" s="1180"/>
      <c r="K793" s="1180"/>
      <c r="L793" s="1180"/>
      <c r="M793" s="1180"/>
      <c r="N793" s="1180"/>
      <c r="O793" s="1174"/>
      <c r="P793" s="1174"/>
      <c r="Q793" s="1176"/>
      <c r="R793" s="1176"/>
      <c r="S793" s="1176"/>
      <c r="T793" s="1176"/>
      <c r="U793" s="1176"/>
      <c r="V793" s="1176"/>
      <c r="W793" s="1176"/>
      <c r="X793" s="1176"/>
      <c r="Y793" s="1176"/>
      <c r="Z793" s="1176"/>
    </row>
    <row r="794" spans="1:26" ht="15.75" customHeight="1">
      <c r="A794" s="1491"/>
      <c r="B794" s="1500"/>
      <c r="C794" s="1176"/>
      <c r="D794" s="1174"/>
      <c r="E794" s="1174"/>
      <c r="F794" s="1174"/>
      <c r="G794" s="1494"/>
      <c r="H794" s="1501"/>
      <c r="I794" s="1501"/>
      <c r="J794" s="1180"/>
      <c r="K794" s="1180"/>
      <c r="L794" s="1180"/>
      <c r="M794" s="1180"/>
      <c r="N794" s="1180"/>
      <c r="O794" s="1174"/>
      <c r="P794" s="1174"/>
      <c r="Q794" s="1176"/>
      <c r="R794" s="1176"/>
      <c r="S794" s="1176"/>
      <c r="T794" s="1176"/>
      <c r="U794" s="1176"/>
      <c r="V794" s="1176"/>
      <c r="W794" s="1176"/>
      <c r="X794" s="1176"/>
      <c r="Y794" s="1176"/>
      <c r="Z794" s="1176"/>
    </row>
    <row r="795" spans="1:26" ht="15.75" customHeight="1">
      <c r="A795" s="1491"/>
      <c r="B795" s="1500"/>
      <c r="C795" s="1176"/>
      <c r="D795" s="1174"/>
      <c r="E795" s="1174"/>
      <c r="F795" s="1174"/>
      <c r="G795" s="1494"/>
      <c r="H795" s="1501"/>
      <c r="I795" s="1501"/>
      <c r="J795" s="1180"/>
      <c r="K795" s="1180"/>
      <c r="L795" s="1180"/>
      <c r="M795" s="1180"/>
      <c r="N795" s="1180"/>
      <c r="O795" s="1174"/>
      <c r="P795" s="1174"/>
      <c r="Q795" s="1176"/>
      <c r="R795" s="1176"/>
      <c r="S795" s="1176"/>
      <c r="T795" s="1176"/>
      <c r="U795" s="1176"/>
      <c r="V795" s="1176"/>
      <c r="W795" s="1176"/>
      <c r="X795" s="1176"/>
      <c r="Y795" s="1176"/>
      <c r="Z795" s="1176"/>
    </row>
    <row r="796" spans="1:26" ht="15.75" customHeight="1">
      <c r="A796" s="1491"/>
      <c r="B796" s="1500"/>
      <c r="C796" s="1176"/>
      <c r="D796" s="1174"/>
      <c r="E796" s="1174"/>
      <c r="F796" s="1174"/>
      <c r="G796" s="1494"/>
      <c r="H796" s="1501"/>
      <c r="I796" s="1501"/>
      <c r="J796" s="1180"/>
      <c r="K796" s="1180"/>
      <c r="L796" s="1180"/>
      <c r="M796" s="1180"/>
      <c r="N796" s="1180"/>
      <c r="O796" s="1174"/>
      <c r="P796" s="1174"/>
      <c r="Q796" s="1176"/>
      <c r="R796" s="1176"/>
      <c r="S796" s="1176"/>
      <c r="T796" s="1176"/>
      <c r="U796" s="1176"/>
      <c r="V796" s="1176"/>
      <c r="W796" s="1176"/>
      <c r="X796" s="1176"/>
      <c r="Y796" s="1176"/>
      <c r="Z796" s="1176"/>
    </row>
    <row r="797" spans="1:26" ht="15.75" customHeight="1">
      <c r="A797" s="1491"/>
      <c r="B797" s="1500"/>
      <c r="C797" s="1176"/>
      <c r="D797" s="1174"/>
      <c r="E797" s="1174"/>
      <c r="F797" s="1174"/>
      <c r="G797" s="1494"/>
      <c r="H797" s="1501"/>
      <c r="I797" s="1501"/>
      <c r="J797" s="1180"/>
      <c r="K797" s="1180"/>
      <c r="L797" s="1180"/>
      <c r="M797" s="1180"/>
      <c r="N797" s="1180"/>
      <c r="O797" s="1174"/>
      <c r="P797" s="1174"/>
      <c r="Q797" s="1176"/>
      <c r="R797" s="1176"/>
      <c r="S797" s="1176"/>
      <c r="T797" s="1176"/>
      <c r="U797" s="1176"/>
      <c r="V797" s="1176"/>
      <c r="W797" s="1176"/>
      <c r="X797" s="1176"/>
      <c r="Y797" s="1176"/>
      <c r="Z797" s="1176"/>
    </row>
    <row r="798" spans="1:26" ht="15.75" customHeight="1">
      <c r="A798" s="1491"/>
      <c r="B798" s="1500"/>
      <c r="C798" s="1176"/>
      <c r="D798" s="1174"/>
      <c r="E798" s="1174"/>
      <c r="F798" s="1174"/>
      <c r="G798" s="1494"/>
      <c r="H798" s="1501"/>
      <c r="I798" s="1501"/>
      <c r="J798" s="1180"/>
      <c r="K798" s="1180"/>
      <c r="L798" s="1180"/>
      <c r="M798" s="1180"/>
      <c r="N798" s="1180"/>
      <c r="O798" s="1174"/>
      <c r="P798" s="1174"/>
      <c r="Q798" s="1176"/>
      <c r="R798" s="1176"/>
      <c r="S798" s="1176"/>
      <c r="T798" s="1176"/>
      <c r="U798" s="1176"/>
      <c r="V798" s="1176"/>
      <c r="W798" s="1176"/>
      <c r="X798" s="1176"/>
      <c r="Y798" s="1176"/>
      <c r="Z798" s="1176"/>
    </row>
    <row r="799" spans="1:26" ht="15.75" customHeight="1">
      <c r="A799" s="1491"/>
      <c r="B799" s="1500"/>
      <c r="C799" s="1176"/>
      <c r="D799" s="1174"/>
      <c r="E799" s="1174"/>
      <c r="F799" s="1174"/>
      <c r="G799" s="1494"/>
      <c r="H799" s="1501"/>
      <c r="I799" s="1501"/>
      <c r="J799" s="1180"/>
      <c r="K799" s="1180"/>
      <c r="L799" s="1180"/>
      <c r="M799" s="1180"/>
      <c r="N799" s="1180"/>
      <c r="O799" s="1174"/>
      <c r="P799" s="1174"/>
      <c r="Q799" s="1176"/>
      <c r="R799" s="1176"/>
      <c r="S799" s="1176"/>
      <c r="T799" s="1176"/>
      <c r="U799" s="1176"/>
      <c r="V799" s="1176"/>
      <c r="W799" s="1176"/>
      <c r="X799" s="1176"/>
      <c r="Y799" s="1176"/>
      <c r="Z799" s="1176"/>
    </row>
    <row r="800" spans="1:26" ht="15.75" customHeight="1">
      <c r="A800" s="1491"/>
      <c r="B800" s="1500"/>
      <c r="C800" s="1176"/>
      <c r="D800" s="1174"/>
      <c r="E800" s="1174"/>
      <c r="F800" s="1174"/>
      <c r="G800" s="1494"/>
      <c r="H800" s="1501"/>
      <c r="I800" s="1501"/>
      <c r="J800" s="1180"/>
      <c r="K800" s="1180"/>
      <c r="L800" s="1180"/>
      <c r="M800" s="1180"/>
      <c r="N800" s="1180"/>
      <c r="O800" s="1174"/>
      <c r="P800" s="1174"/>
      <c r="Q800" s="1176"/>
      <c r="R800" s="1176"/>
      <c r="S800" s="1176"/>
      <c r="T800" s="1176"/>
      <c r="U800" s="1176"/>
      <c r="V800" s="1176"/>
      <c r="W800" s="1176"/>
      <c r="X800" s="1176"/>
      <c r="Y800" s="1176"/>
      <c r="Z800" s="1176"/>
    </row>
    <row r="801" spans="1:26" ht="15.75" customHeight="1">
      <c r="A801" s="1491"/>
      <c r="B801" s="1500"/>
      <c r="C801" s="1176"/>
      <c r="D801" s="1174"/>
      <c r="E801" s="1174"/>
      <c r="F801" s="1174"/>
      <c r="G801" s="1494"/>
      <c r="H801" s="1501"/>
      <c r="I801" s="1501"/>
      <c r="J801" s="1180"/>
      <c r="K801" s="1180"/>
      <c r="L801" s="1180"/>
      <c r="M801" s="1180"/>
      <c r="N801" s="1180"/>
      <c r="O801" s="1174"/>
      <c r="P801" s="1174"/>
      <c r="Q801" s="1176"/>
      <c r="R801" s="1176"/>
      <c r="S801" s="1176"/>
      <c r="T801" s="1176"/>
      <c r="U801" s="1176"/>
      <c r="V801" s="1176"/>
      <c r="W801" s="1176"/>
      <c r="X801" s="1176"/>
      <c r="Y801" s="1176"/>
      <c r="Z801" s="1176"/>
    </row>
    <row r="802" spans="1:26" ht="15.75" customHeight="1">
      <c r="A802" s="1491"/>
      <c r="B802" s="1500"/>
      <c r="C802" s="1176"/>
      <c r="D802" s="1174"/>
      <c r="E802" s="1174"/>
      <c r="F802" s="1174"/>
      <c r="G802" s="1494"/>
      <c r="H802" s="1501"/>
      <c r="I802" s="1501"/>
      <c r="J802" s="1180"/>
      <c r="K802" s="1180"/>
      <c r="L802" s="1180"/>
      <c r="M802" s="1180"/>
      <c r="N802" s="1180"/>
      <c r="O802" s="1174"/>
      <c r="P802" s="1174"/>
      <c r="Q802" s="1176"/>
      <c r="R802" s="1176"/>
      <c r="S802" s="1176"/>
      <c r="T802" s="1176"/>
      <c r="U802" s="1176"/>
      <c r="V802" s="1176"/>
      <c r="W802" s="1176"/>
      <c r="X802" s="1176"/>
      <c r="Y802" s="1176"/>
      <c r="Z802" s="1176"/>
    </row>
    <row r="803" spans="1:26" ht="15.75" customHeight="1">
      <c r="A803" s="1491"/>
      <c r="B803" s="1500"/>
      <c r="C803" s="1176"/>
      <c r="D803" s="1174"/>
      <c r="E803" s="1174"/>
      <c r="F803" s="1174"/>
      <c r="G803" s="1494"/>
      <c r="H803" s="1501"/>
      <c r="I803" s="1501"/>
      <c r="J803" s="1180"/>
      <c r="K803" s="1180"/>
      <c r="L803" s="1180"/>
      <c r="M803" s="1180"/>
      <c r="N803" s="1180"/>
      <c r="O803" s="1174"/>
      <c r="P803" s="1174"/>
      <c r="Q803" s="1176"/>
      <c r="R803" s="1176"/>
      <c r="S803" s="1176"/>
      <c r="T803" s="1176"/>
      <c r="U803" s="1176"/>
      <c r="V803" s="1176"/>
      <c r="W803" s="1176"/>
      <c r="X803" s="1176"/>
      <c r="Y803" s="1176"/>
      <c r="Z803" s="1176"/>
    </row>
    <row r="804" spans="1:26" ht="15.75" customHeight="1">
      <c r="A804" s="1491"/>
      <c r="B804" s="1500"/>
      <c r="C804" s="1176"/>
      <c r="D804" s="1174"/>
      <c r="E804" s="1174"/>
      <c r="F804" s="1174"/>
      <c r="G804" s="1494"/>
      <c r="H804" s="1501"/>
      <c r="I804" s="1501"/>
      <c r="J804" s="1180"/>
      <c r="K804" s="1180"/>
      <c r="L804" s="1180"/>
      <c r="M804" s="1180"/>
      <c r="N804" s="1180"/>
      <c r="O804" s="1174"/>
      <c r="P804" s="1174"/>
      <c r="Q804" s="1176"/>
      <c r="R804" s="1176"/>
      <c r="S804" s="1176"/>
      <c r="T804" s="1176"/>
      <c r="U804" s="1176"/>
      <c r="V804" s="1176"/>
      <c r="W804" s="1176"/>
      <c r="X804" s="1176"/>
      <c r="Y804" s="1176"/>
      <c r="Z804" s="1176"/>
    </row>
    <row r="805" spans="1:26" ht="15.75" customHeight="1">
      <c r="A805" s="1491"/>
      <c r="B805" s="1500"/>
      <c r="C805" s="1176"/>
      <c r="D805" s="1174"/>
      <c r="E805" s="1174"/>
      <c r="F805" s="1174"/>
      <c r="G805" s="1494"/>
      <c r="H805" s="1501"/>
      <c r="I805" s="1501"/>
      <c r="J805" s="1180"/>
      <c r="K805" s="1180"/>
      <c r="L805" s="1180"/>
      <c r="M805" s="1180"/>
      <c r="N805" s="1180"/>
      <c r="O805" s="1174"/>
      <c r="P805" s="1174"/>
      <c r="Q805" s="1176"/>
      <c r="R805" s="1176"/>
      <c r="S805" s="1176"/>
      <c r="T805" s="1176"/>
      <c r="U805" s="1176"/>
      <c r="V805" s="1176"/>
      <c r="W805" s="1176"/>
      <c r="X805" s="1176"/>
      <c r="Y805" s="1176"/>
      <c r="Z805" s="1176"/>
    </row>
    <row r="806" spans="1:26" ht="15.75" customHeight="1">
      <c r="A806" s="1491"/>
      <c r="B806" s="1500"/>
      <c r="C806" s="1176"/>
      <c r="D806" s="1174"/>
      <c r="E806" s="1174"/>
      <c r="F806" s="1174"/>
      <c r="G806" s="1494"/>
      <c r="H806" s="1501"/>
      <c r="I806" s="1501"/>
      <c r="J806" s="1180"/>
      <c r="K806" s="1180"/>
      <c r="L806" s="1180"/>
      <c r="M806" s="1180"/>
      <c r="N806" s="1180"/>
      <c r="O806" s="1174"/>
      <c r="P806" s="1174"/>
      <c r="Q806" s="1176"/>
      <c r="R806" s="1176"/>
      <c r="S806" s="1176"/>
      <c r="T806" s="1176"/>
      <c r="U806" s="1176"/>
      <c r="V806" s="1176"/>
      <c r="W806" s="1176"/>
      <c r="X806" s="1176"/>
      <c r="Y806" s="1176"/>
      <c r="Z806" s="1176"/>
    </row>
    <row r="807" spans="1:26" ht="15.75" customHeight="1">
      <c r="A807" s="1491"/>
      <c r="B807" s="1500"/>
      <c r="C807" s="1176"/>
      <c r="D807" s="1174"/>
      <c r="E807" s="1174"/>
      <c r="F807" s="1174"/>
      <c r="G807" s="1494"/>
      <c r="H807" s="1501"/>
      <c r="I807" s="1501"/>
      <c r="J807" s="1180"/>
      <c r="K807" s="1180"/>
      <c r="L807" s="1180"/>
      <c r="M807" s="1180"/>
      <c r="N807" s="1180"/>
      <c r="O807" s="1174"/>
      <c r="P807" s="1174"/>
      <c r="Q807" s="1176"/>
      <c r="R807" s="1176"/>
      <c r="S807" s="1176"/>
      <c r="T807" s="1176"/>
      <c r="U807" s="1176"/>
      <c r="V807" s="1176"/>
      <c r="W807" s="1176"/>
      <c r="X807" s="1176"/>
      <c r="Y807" s="1176"/>
      <c r="Z807" s="1176"/>
    </row>
    <row r="808" spans="1:26" ht="15.75" customHeight="1">
      <c r="A808" s="1491"/>
      <c r="B808" s="1500"/>
      <c r="C808" s="1176"/>
      <c r="D808" s="1174"/>
      <c r="E808" s="1174"/>
      <c r="F808" s="1174"/>
      <c r="G808" s="1494"/>
      <c r="H808" s="1501"/>
      <c r="I808" s="1501"/>
      <c r="J808" s="1180"/>
      <c r="K808" s="1180"/>
      <c r="L808" s="1180"/>
      <c r="M808" s="1180"/>
      <c r="N808" s="1180"/>
      <c r="O808" s="1174"/>
      <c r="P808" s="1174"/>
      <c r="Q808" s="1176"/>
      <c r="R808" s="1176"/>
      <c r="S808" s="1176"/>
      <c r="T808" s="1176"/>
      <c r="U808" s="1176"/>
      <c r="V808" s="1176"/>
      <c r="W808" s="1176"/>
      <c r="X808" s="1176"/>
      <c r="Y808" s="1176"/>
      <c r="Z808" s="1176"/>
    </row>
    <row r="809" spans="1:26" ht="15.75" customHeight="1">
      <c r="A809" s="1491"/>
      <c r="B809" s="1500"/>
      <c r="C809" s="1176"/>
      <c r="D809" s="1174"/>
      <c r="E809" s="1174"/>
      <c r="F809" s="1174"/>
      <c r="G809" s="1494"/>
      <c r="H809" s="1501"/>
      <c r="I809" s="1501"/>
      <c r="J809" s="1180"/>
      <c r="K809" s="1180"/>
      <c r="L809" s="1180"/>
      <c r="M809" s="1180"/>
      <c r="N809" s="1180"/>
      <c r="O809" s="1174"/>
      <c r="P809" s="1174"/>
      <c r="Q809" s="1176"/>
      <c r="R809" s="1176"/>
      <c r="S809" s="1176"/>
      <c r="T809" s="1176"/>
      <c r="U809" s="1176"/>
      <c r="V809" s="1176"/>
      <c r="W809" s="1176"/>
      <c r="X809" s="1176"/>
      <c r="Y809" s="1176"/>
      <c r="Z809" s="1176"/>
    </row>
    <row r="810" spans="1:26" ht="15.75" customHeight="1">
      <c r="A810" s="1491"/>
      <c r="B810" s="1500"/>
      <c r="C810" s="1176"/>
      <c r="D810" s="1174"/>
      <c r="E810" s="1174"/>
      <c r="F810" s="1174"/>
      <c r="G810" s="1494"/>
      <c r="H810" s="1501"/>
      <c r="I810" s="1501"/>
      <c r="J810" s="1180"/>
      <c r="K810" s="1180"/>
      <c r="L810" s="1180"/>
      <c r="M810" s="1180"/>
      <c r="N810" s="1180"/>
      <c r="O810" s="1174"/>
      <c r="P810" s="1174"/>
      <c r="Q810" s="1176"/>
      <c r="R810" s="1176"/>
      <c r="S810" s="1176"/>
      <c r="T810" s="1176"/>
      <c r="U810" s="1176"/>
      <c r="V810" s="1176"/>
      <c r="W810" s="1176"/>
      <c r="X810" s="1176"/>
      <c r="Y810" s="1176"/>
      <c r="Z810" s="1176"/>
    </row>
    <row r="811" spans="1:26" ht="15.75" customHeight="1">
      <c r="A811" s="1491"/>
      <c r="B811" s="1500"/>
      <c r="C811" s="1176"/>
      <c r="D811" s="1174"/>
      <c r="E811" s="1174"/>
      <c r="F811" s="1174"/>
      <c r="G811" s="1494"/>
      <c r="H811" s="1501"/>
      <c r="I811" s="1501"/>
      <c r="J811" s="1180"/>
      <c r="K811" s="1180"/>
      <c r="L811" s="1180"/>
      <c r="M811" s="1180"/>
      <c r="N811" s="1180"/>
      <c r="O811" s="1174"/>
      <c r="P811" s="1174"/>
      <c r="Q811" s="1176"/>
      <c r="R811" s="1176"/>
      <c r="S811" s="1176"/>
      <c r="T811" s="1176"/>
      <c r="U811" s="1176"/>
      <c r="V811" s="1176"/>
      <c r="W811" s="1176"/>
      <c r="X811" s="1176"/>
      <c r="Y811" s="1176"/>
      <c r="Z811" s="1176"/>
    </row>
    <row r="812" spans="1:26" ht="15.75" customHeight="1">
      <c r="A812" s="1491"/>
      <c r="B812" s="1500"/>
      <c r="C812" s="1176"/>
      <c r="D812" s="1174"/>
      <c r="E812" s="1174"/>
      <c r="F812" s="1174"/>
      <c r="G812" s="1494"/>
      <c r="H812" s="1501"/>
      <c r="I812" s="1501"/>
      <c r="J812" s="1180"/>
      <c r="K812" s="1180"/>
      <c r="L812" s="1180"/>
      <c r="M812" s="1180"/>
      <c r="N812" s="1180"/>
      <c r="O812" s="1174"/>
      <c r="P812" s="1174"/>
      <c r="Q812" s="1176"/>
      <c r="R812" s="1176"/>
      <c r="S812" s="1176"/>
      <c r="T812" s="1176"/>
      <c r="U812" s="1176"/>
      <c r="V812" s="1176"/>
      <c r="W812" s="1176"/>
      <c r="X812" s="1176"/>
      <c r="Y812" s="1176"/>
      <c r="Z812" s="1176"/>
    </row>
    <row r="813" spans="1:26" ht="15.75" customHeight="1">
      <c r="A813" s="1491"/>
      <c r="B813" s="1500"/>
      <c r="C813" s="1176"/>
      <c r="D813" s="1174"/>
      <c r="E813" s="1174"/>
      <c r="F813" s="1174"/>
      <c r="G813" s="1494"/>
      <c r="H813" s="1501"/>
      <c r="I813" s="1501"/>
      <c r="J813" s="1180"/>
      <c r="K813" s="1180"/>
      <c r="L813" s="1180"/>
      <c r="M813" s="1180"/>
      <c r="N813" s="1180"/>
      <c r="O813" s="1174"/>
      <c r="P813" s="1174"/>
      <c r="Q813" s="1176"/>
      <c r="R813" s="1176"/>
      <c r="S813" s="1176"/>
      <c r="T813" s="1176"/>
      <c r="U813" s="1176"/>
      <c r="V813" s="1176"/>
      <c r="W813" s="1176"/>
      <c r="X813" s="1176"/>
      <c r="Y813" s="1176"/>
      <c r="Z813" s="1176"/>
    </row>
    <row r="814" spans="1:26" ht="15.75" customHeight="1">
      <c r="A814" s="1491"/>
      <c r="B814" s="1500"/>
      <c r="C814" s="1176"/>
      <c r="D814" s="1174"/>
      <c r="E814" s="1174"/>
      <c r="F814" s="1174"/>
      <c r="G814" s="1494"/>
      <c r="H814" s="1501"/>
      <c r="I814" s="1501"/>
      <c r="J814" s="1180"/>
      <c r="K814" s="1180"/>
      <c r="L814" s="1180"/>
      <c r="M814" s="1180"/>
      <c r="N814" s="1180"/>
      <c r="O814" s="1174"/>
      <c r="P814" s="1174"/>
      <c r="Q814" s="1176"/>
      <c r="R814" s="1176"/>
      <c r="S814" s="1176"/>
      <c r="T814" s="1176"/>
      <c r="U814" s="1176"/>
      <c r="V814" s="1176"/>
      <c r="W814" s="1176"/>
      <c r="X814" s="1176"/>
      <c r="Y814" s="1176"/>
      <c r="Z814" s="1176"/>
    </row>
    <row r="815" spans="1:26" ht="15.75" customHeight="1">
      <c r="A815" s="1491"/>
      <c r="B815" s="1500"/>
      <c r="C815" s="1176"/>
      <c r="D815" s="1174"/>
      <c r="E815" s="1174"/>
      <c r="F815" s="1174"/>
      <c r="G815" s="1494"/>
      <c r="H815" s="1501"/>
      <c r="I815" s="1501"/>
      <c r="J815" s="1180"/>
      <c r="K815" s="1180"/>
      <c r="L815" s="1180"/>
      <c r="M815" s="1180"/>
      <c r="N815" s="1180"/>
      <c r="O815" s="1174"/>
      <c r="P815" s="1174"/>
      <c r="Q815" s="1176"/>
      <c r="R815" s="1176"/>
      <c r="S815" s="1176"/>
      <c r="T815" s="1176"/>
      <c r="U815" s="1176"/>
      <c r="V815" s="1176"/>
      <c r="W815" s="1176"/>
      <c r="X815" s="1176"/>
      <c r="Y815" s="1176"/>
      <c r="Z815" s="1176"/>
    </row>
    <row r="816" spans="1:26" ht="15.75" customHeight="1">
      <c r="A816" s="1491"/>
      <c r="B816" s="1500"/>
      <c r="C816" s="1176"/>
      <c r="D816" s="1174"/>
      <c r="E816" s="1174"/>
      <c r="F816" s="1174"/>
      <c r="G816" s="1494"/>
      <c r="H816" s="1501"/>
      <c r="I816" s="1501"/>
      <c r="J816" s="1180"/>
      <c r="K816" s="1180"/>
      <c r="L816" s="1180"/>
      <c r="M816" s="1180"/>
      <c r="N816" s="1180"/>
      <c r="O816" s="1174"/>
      <c r="P816" s="1174"/>
      <c r="Q816" s="1176"/>
      <c r="R816" s="1176"/>
      <c r="S816" s="1176"/>
      <c r="T816" s="1176"/>
      <c r="U816" s="1176"/>
      <c r="V816" s="1176"/>
      <c r="W816" s="1176"/>
      <c r="X816" s="1176"/>
      <c r="Y816" s="1176"/>
      <c r="Z816" s="1176"/>
    </row>
    <row r="817" spans="1:26" ht="15.75" customHeight="1">
      <c r="A817" s="1491"/>
      <c r="B817" s="1500"/>
      <c r="C817" s="1176"/>
      <c r="D817" s="1174"/>
      <c r="E817" s="1174"/>
      <c r="F817" s="1174"/>
      <c r="G817" s="1494"/>
      <c r="H817" s="1501"/>
      <c r="I817" s="1501"/>
      <c r="J817" s="1180"/>
      <c r="K817" s="1180"/>
      <c r="L817" s="1180"/>
      <c r="M817" s="1180"/>
      <c r="N817" s="1180"/>
      <c r="O817" s="1174"/>
      <c r="P817" s="1174"/>
      <c r="Q817" s="1176"/>
      <c r="R817" s="1176"/>
      <c r="S817" s="1176"/>
      <c r="T817" s="1176"/>
      <c r="U817" s="1176"/>
      <c r="V817" s="1176"/>
      <c r="W817" s="1176"/>
      <c r="X817" s="1176"/>
      <c r="Y817" s="1176"/>
      <c r="Z817" s="1176"/>
    </row>
    <row r="818" spans="1:26" ht="15.75" customHeight="1">
      <c r="A818" s="1491"/>
      <c r="B818" s="1500"/>
      <c r="C818" s="1176"/>
      <c r="D818" s="1174"/>
      <c r="E818" s="1174"/>
      <c r="F818" s="1174"/>
      <c r="G818" s="1494"/>
      <c r="H818" s="1501"/>
      <c r="I818" s="1501"/>
      <c r="J818" s="1180"/>
      <c r="K818" s="1180"/>
      <c r="L818" s="1180"/>
      <c r="M818" s="1180"/>
      <c r="N818" s="1180"/>
      <c r="O818" s="1174"/>
      <c r="P818" s="1174"/>
      <c r="Q818" s="1176"/>
      <c r="R818" s="1176"/>
      <c r="S818" s="1176"/>
      <c r="T818" s="1176"/>
      <c r="U818" s="1176"/>
      <c r="V818" s="1176"/>
      <c r="W818" s="1176"/>
      <c r="X818" s="1176"/>
      <c r="Y818" s="1176"/>
      <c r="Z818" s="1176"/>
    </row>
    <row r="819" spans="1:26" ht="15.75" customHeight="1">
      <c r="A819" s="1491"/>
      <c r="B819" s="1500"/>
      <c r="C819" s="1176"/>
      <c r="D819" s="1174"/>
      <c r="E819" s="1174"/>
      <c r="F819" s="1174"/>
      <c r="G819" s="1494"/>
      <c r="H819" s="1501"/>
      <c r="I819" s="1501"/>
      <c r="J819" s="1180"/>
      <c r="K819" s="1180"/>
      <c r="L819" s="1180"/>
      <c r="M819" s="1180"/>
      <c r="N819" s="1180"/>
      <c r="O819" s="1174"/>
      <c r="P819" s="1174"/>
      <c r="Q819" s="1176"/>
      <c r="R819" s="1176"/>
      <c r="S819" s="1176"/>
      <c r="T819" s="1176"/>
      <c r="U819" s="1176"/>
      <c r="V819" s="1176"/>
      <c r="W819" s="1176"/>
      <c r="X819" s="1176"/>
      <c r="Y819" s="1176"/>
      <c r="Z819" s="1176"/>
    </row>
    <row r="820" spans="1:26" ht="15.75" customHeight="1">
      <c r="A820" s="1491"/>
      <c r="B820" s="1500"/>
      <c r="C820" s="1176"/>
      <c r="D820" s="1174"/>
      <c r="E820" s="1174"/>
      <c r="F820" s="1174"/>
      <c r="G820" s="1494"/>
      <c r="H820" s="1501"/>
      <c r="I820" s="1501"/>
      <c r="J820" s="1180"/>
      <c r="K820" s="1180"/>
      <c r="L820" s="1180"/>
      <c r="M820" s="1180"/>
      <c r="N820" s="1180"/>
      <c r="O820" s="1174"/>
      <c r="P820" s="1174"/>
      <c r="Q820" s="1176"/>
      <c r="R820" s="1176"/>
      <c r="S820" s="1176"/>
      <c r="T820" s="1176"/>
      <c r="U820" s="1176"/>
      <c r="V820" s="1176"/>
      <c r="W820" s="1176"/>
      <c r="X820" s="1176"/>
      <c r="Y820" s="1176"/>
      <c r="Z820" s="1176"/>
    </row>
    <row r="821" spans="1:26" ht="15.75" customHeight="1">
      <c r="A821" s="1491"/>
      <c r="B821" s="1500"/>
      <c r="C821" s="1176"/>
      <c r="D821" s="1174"/>
      <c r="E821" s="1174"/>
      <c r="F821" s="1174"/>
      <c r="G821" s="1494"/>
      <c r="H821" s="1501"/>
      <c r="I821" s="1501"/>
      <c r="J821" s="1180"/>
      <c r="K821" s="1180"/>
      <c r="L821" s="1180"/>
      <c r="M821" s="1180"/>
      <c r="N821" s="1180"/>
      <c r="O821" s="1174"/>
      <c r="P821" s="1174"/>
      <c r="Q821" s="1176"/>
      <c r="R821" s="1176"/>
      <c r="S821" s="1176"/>
      <c r="T821" s="1176"/>
      <c r="U821" s="1176"/>
      <c r="V821" s="1176"/>
      <c r="W821" s="1176"/>
      <c r="X821" s="1176"/>
      <c r="Y821" s="1176"/>
      <c r="Z821" s="1176"/>
    </row>
    <row r="822" spans="1:26" ht="15.75" customHeight="1">
      <c r="A822" s="1491"/>
      <c r="B822" s="1500"/>
      <c r="C822" s="1176"/>
      <c r="D822" s="1174"/>
      <c r="E822" s="1174"/>
      <c r="F822" s="1174"/>
      <c r="G822" s="1494"/>
      <c r="H822" s="1501"/>
      <c r="I822" s="1501"/>
      <c r="J822" s="1180"/>
      <c r="K822" s="1180"/>
      <c r="L822" s="1180"/>
      <c r="M822" s="1180"/>
      <c r="N822" s="1180"/>
      <c r="O822" s="1174"/>
      <c r="P822" s="1174"/>
      <c r="Q822" s="1176"/>
      <c r="R822" s="1176"/>
      <c r="S822" s="1176"/>
      <c r="T822" s="1176"/>
      <c r="U822" s="1176"/>
      <c r="V822" s="1176"/>
      <c r="W822" s="1176"/>
      <c r="X822" s="1176"/>
      <c r="Y822" s="1176"/>
      <c r="Z822" s="1176"/>
    </row>
    <row r="823" spans="1:26" ht="15.75" customHeight="1">
      <c r="A823" s="1491"/>
      <c r="B823" s="1500"/>
      <c r="C823" s="1176"/>
      <c r="D823" s="1174"/>
      <c r="E823" s="1174"/>
      <c r="F823" s="1174"/>
      <c r="G823" s="1494"/>
      <c r="H823" s="1501"/>
      <c r="I823" s="1501"/>
      <c r="J823" s="1180"/>
      <c r="K823" s="1180"/>
      <c r="L823" s="1180"/>
      <c r="M823" s="1180"/>
      <c r="N823" s="1180"/>
      <c r="O823" s="1174"/>
      <c r="P823" s="1174"/>
      <c r="Q823" s="1176"/>
      <c r="R823" s="1176"/>
      <c r="S823" s="1176"/>
      <c r="T823" s="1176"/>
      <c r="U823" s="1176"/>
      <c r="V823" s="1176"/>
      <c r="W823" s="1176"/>
      <c r="X823" s="1176"/>
      <c r="Y823" s="1176"/>
      <c r="Z823" s="1176"/>
    </row>
    <row r="824" spans="1:26" ht="15.75" customHeight="1">
      <c r="A824" s="1491"/>
      <c r="B824" s="1500"/>
      <c r="C824" s="1176"/>
      <c r="D824" s="1174"/>
      <c r="E824" s="1174"/>
      <c r="F824" s="1174"/>
      <c r="G824" s="1494"/>
      <c r="H824" s="1501"/>
      <c r="I824" s="1501"/>
      <c r="J824" s="1180"/>
      <c r="K824" s="1180"/>
      <c r="L824" s="1180"/>
      <c r="M824" s="1180"/>
      <c r="N824" s="1180"/>
      <c r="O824" s="1174"/>
      <c r="P824" s="1174"/>
      <c r="Q824" s="1176"/>
      <c r="R824" s="1176"/>
      <c r="S824" s="1176"/>
      <c r="T824" s="1176"/>
      <c r="U824" s="1176"/>
      <c r="V824" s="1176"/>
      <c r="W824" s="1176"/>
      <c r="X824" s="1176"/>
      <c r="Y824" s="1176"/>
      <c r="Z824" s="1176"/>
    </row>
    <row r="825" spans="1:26" ht="15.75" customHeight="1">
      <c r="A825" s="1491"/>
      <c r="B825" s="1500"/>
      <c r="C825" s="1176"/>
      <c r="D825" s="1174"/>
      <c r="E825" s="1174"/>
      <c r="F825" s="1174"/>
      <c r="G825" s="1494"/>
      <c r="H825" s="1501"/>
      <c r="I825" s="1501"/>
      <c r="J825" s="1180"/>
      <c r="K825" s="1180"/>
      <c r="L825" s="1180"/>
      <c r="M825" s="1180"/>
      <c r="N825" s="1180"/>
      <c r="O825" s="1174"/>
      <c r="P825" s="1174"/>
      <c r="Q825" s="1176"/>
      <c r="R825" s="1176"/>
      <c r="S825" s="1176"/>
      <c r="T825" s="1176"/>
      <c r="U825" s="1176"/>
      <c r="V825" s="1176"/>
      <c r="W825" s="1176"/>
      <c r="X825" s="1176"/>
      <c r="Y825" s="1176"/>
      <c r="Z825" s="1176"/>
    </row>
    <row r="826" spans="1:26" ht="15.75" customHeight="1">
      <c r="A826" s="1491"/>
      <c r="B826" s="1500"/>
      <c r="C826" s="1176"/>
      <c r="D826" s="1174"/>
      <c r="E826" s="1174"/>
      <c r="F826" s="1174"/>
      <c r="G826" s="1494"/>
      <c r="H826" s="1501"/>
      <c r="I826" s="1501"/>
      <c r="J826" s="1180"/>
      <c r="K826" s="1180"/>
      <c r="L826" s="1180"/>
      <c r="M826" s="1180"/>
      <c r="N826" s="1180"/>
      <c r="O826" s="1174"/>
      <c r="P826" s="1174"/>
      <c r="Q826" s="1176"/>
      <c r="R826" s="1176"/>
      <c r="S826" s="1176"/>
      <c r="T826" s="1176"/>
      <c r="U826" s="1176"/>
      <c r="V826" s="1176"/>
      <c r="W826" s="1176"/>
      <c r="X826" s="1176"/>
      <c r="Y826" s="1176"/>
      <c r="Z826" s="1176"/>
    </row>
    <row r="827" spans="1:26" ht="15.75" customHeight="1">
      <c r="A827" s="1491"/>
      <c r="B827" s="1500"/>
      <c r="C827" s="1176"/>
      <c r="D827" s="1174"/>
      <c r="E827" s="1174"/>
      <c r="F827" s="1174"/>
      <c r="G827" s="1494"/>
      <c r="H827" s="1501"/>
      <c r="I827" s="1501"/>
      <c r="J827" s="1180"/>
      <c r="K827" s="1180"/>
      <c r="L827" s="1180"/>
      <c r="M827" s="1180"/>
      <c r="N827" s="1180"/>
      <c r="O827" s="1174"/>
      <c r="P827" s="1174"/>
      <c r="Q827" s="1176"/>
      <c r="R827" s="1176"/>
      <c r="S827" s="1176"/>
      <c r="T827" s="1176"/>
      <c r="U827" s="1176"/>
      <c r="V827" s="1176"/>
      <c r="W827" s="1176"/>
      <c r="X827" s="1176"/>
      <c r="Y827" s="1176"/>
      <c r="Z827" s="1176"/>
    </row>
    <row r="828" spans="1:26" ht="15.75" customHeight="1">
      <c r="A828" s="1491"/>
      <c r="B828" s="1500"/>
      <c r="C828" s="1176"/>
      <c r="D828" s="1174"/>
      <c r="E828" s="1174"/>
      <c r="F828" s="1174"/>
      <c r="G828" s="1494"/>
      <c r="H828" s="1501"/>
      <c r="I828" s="1501"/>
      <c r="J828" s="1180"/>
      <c r="K828" s="1180"/>
      <c r="L828" s="1180"/>
      <c r="M828" s="1180"/>
      <c r="N828" s="1180"/>
      <c r="O828" s="1174"/>
      <c r="P828" s="1174"/>
      <c r="Q828" s="1176"/>
      <c r="R828" s="1176"/>
      <c r="S828" s="1176"/>
      <c r="T828" s="1176"/>
      <c r="U828" s="1176"/>
      <c r="V828" s="1176"/>
      <c r="W828" s="1176"/>
      <c r="X828" s="1176"/>
      <c r="Y828" s="1176"/>
      <c r="Z828" s="1176"/>
    </row>
    <row r="829" spans="1:26" ht="15.75" customHeight="1">
      <c r="A829" s="1491"/>
      <c r="B829" s="1500"/>
      <c r="C829" s="1176"/>
      <c r="D829" s="1174"/>
      <c r="E829" s="1174"/>
      <c r="F829" s="1174"/>
      <c r="G829" s="1494"/>
      <c r="H829" s="1501"/>
      <c r="I829" s="1501"/>
      <c r="J829" s="1180"/>
      <c r="K829" s="1180"/>
      <c r="L829" s="1180"/>
      <c r="M829" s="1180"/>
      <c r="N829" s="1180"/>
      <c r="O829" s="1174"/>
      <c r="P829" s="1174"/>
      <c r="Q829" s="1176"/>
      <c r="R829" s="1176"/>
      <c r="S829" s="1176"/>
      <c r="T829" s="1176"/>
      <c r="U829" s="1176"/>
      <c r="V829" s="1176"/>
      <c r="W829" s="1176"/>
      <c r="X829" s="1176"/>
      <c r="Y829" s="1176"/>
      <c r="Z829" s="1176"/>
    </row>
    <row r="830" spans="1:26" ht="15.75" customHeight="1">
      <c r="A830" s="1491"/>
      <c r="B830" s="1500"/>
      <c r="C830" s="1176"/>
      <c r="D830" s="1174"/>
      <c r="E830" s="1174"/>
      <c r="F830" s="1174"/>
      <c r="G830" s="1494"/>
      <c r="H830" s="1501"/>
      <c r="I830" s="1501"/>
      <c r="J830" s="1180"/>
      <c r="K830" s="1180"/>
      <c r="L830" s="1180"/>
      <c r="M830" s="1180"/>
      <c r="N830" s="1180"/>
      <c r="O830" s="1174"/>
      <c r="P830" s="1174"/>
      <c r="Q830" s="1176"/>
      <c r="R830" s="1176"/>
      <c r="S830" s="1176"/>
      <c r="T830" s="1176"/>
      <c r="U830" s="1176"/>
      <c r="V830" s="1176"/>
      <c r="W830" s="1176"/>
      <c r="X830" s="1176"/>
      <c r="Y830" s="1176"/>
      <c r="Z830" s="1176"/>
    </row>
    <row r="831" spans="1:26" ht="15.75" customHeight="1">
      <c r="A831" s="1491"/>
      <c r="B831" s="1500"/>
      <c r="C831" s="1176"/>
      <c r="D831" s="1174"/>
      <c r="E831" s="1174"/>
      <c r="F831" s="1174"/>
      <c r="G831" s="1494"/>
      <c r="H831" s="1501"/>
      <c r="I831" s="1501"/>
      <c r="J831" s="1180"/>
      <c r="K831" s="1180"/>
      <c r="L831" s="1180"/>
      <c r="M831" s="1180"/>
      <c r="N831" s="1180"/>
      <c r="O831" s="1174"/>
      <c r="P831" s="1174"/>
      <c r="Q831" s="1176"/>
      <c r="R831" s="1176"/>
      <c r="S831" s="1176"/>
      <c r="T831" s="1176"/>
      <c r="U831" s="1176"/>
      <c r="V831" s="1176"/>
      <c r="W831" s="1176"/>
      <c r="X831" s="1176"/>
      <c r="Y831" s="1176"/>
      <c r="Z831" s="1176"/>
    </row>
    <row r="832" spans="1:26" ht="15.75" customHeight="1">
      <c r="A832" s="1491"/>
      <c r="B832" s="1500"/>
      <c r="C832" s="1176"/>
      <c r="D832" s="1174"/>
      <c r="E832" s="1174"/>
      <c r="F832" s="1174"/>
      <c r="G832" s="1494"/>
      <c r="H832" s="1501"/>
      <c r="I832" s="1501"/>
      <c r="J832" s="1180"/>
      <c r="K832" s="1180"/>
      <c r="L832" s="1180"/>
      <c r="M832" s="1180"/>
      <c r="N832" s="1180"/>
      <c r="O832" s="1174"/>
      <c r="P832" s="1174"/>
      <c r="Q832" s="1176"/>
      <c r="R832" s="1176"/>
      <c r="S832" s="1176"/>
      <c r="T832" s="1176"/>
      <c r="U832" s="1176"/>
      <c r="V832" s="1176"/>
      <c r="W832" s="1176"/>
      <c r="X832" s="1176"/>
      <c r="Y832" s="1176"/>
      <c r="Z832" s="1176"/>
    </row>
    <row r="833" spans="1:26" ht="15.75" customHeight="1">
      <c r="A833" s="1491"/>
      <c r="B833" s="1500"/>
      <c r="C833" s="1176"/>
      <c r="D833" s="1174"/>
      <c r="E833" s="1174"/>
      <c r="F833" s="1174"/>
      <c r="G833" s="1494"/>
      <c r="H833" s="1501"/>
      <c r="I833" s="1501"/>
      <c r="J833" s="1180"/>
      <c r="K833" s="1180"/>
      <c r="L833" s="1180"/>
      <c r="M833" s="1180"/>
      <c r="N833" s="1180"/>
      <c r="O833" s="1174"/>
      <c r="P833" s="1174"/>
      <c r="Q833" s="1176"/>
      <c r="R833" s="1176"/>
      <c r="S833" s="1176"/>
      <c r="T833" s="1176"/>
      <c r="U833" s="1176"/>
      <c r="V833" s="1176"/>
      <c r="W833" s="1176"/>
      <c r="X833" s="1176"/>
      <c r="Y833" s="1176"/>
      <c r="Z833" s="1176"/>
    </row>
    <row r="834" spans="1:26" ht="15.75" customHeight="1">
      <c r="A834" s="1491"/>
      <c r="B834" s="1500"/>
      <c r="C834" s="1176"/>
      <c r="D834" s="1174"/>
      <c r="E834" s="1174"/>
      <c r="F834" s="1174"/>
      <c r="G834" s="1494"/>
      <c r="H834" s="1501"/>
      <c r="I834" s="1501"/>
      <c r="J834" s="1180"/>
      <c r="K834" s="1180"/>
      <c r="L834" s="1180"/>
      <c r="M834" s="1180"/>
      <c r="N834" s="1180"/>
      <c r="O834" s="1174"/>
      <c r="P834" s="1174"/>
      <c r="Q834" s="1176"/>
      <c r="R834" s="1176"/>
      <c r="S834" s="1176"/>
      <c r="T834" s="1176"/>
      <c r="U834" s="1176"/>
      <c r="V834" s="1176"/>
      <c r="W834" s="1176"/>
      <c r="X834" s="1176"/>
      <c r="Y834" s="1176"/>
      <c r="Z834" s="1176"/>
    </row>
    <row r="835" spans="1:26" ht="15.75" customHeight="1">
      <c r="A835" s="1491"/>
      <c r="B835" s="1500"/>
      <c r="C835" s="1176"/>
      <c r="D835" s="1174"/>
      <c r="E835" s="1174"/>
      <c r="F835" s="1174"/>
      <c r="G835" s="1494"/>
      <c r="H835" s="1501"/>
      <c r="I835" s="1501"/>
      <c r="J835" s="1180"/>
      <c r="K835" s="1180"/>
      <c r="L835" s="1180"/>
      <c r="M835" s="1180"/>
      <c r="N835" s="1180"/>
      <c r="O835" s="1174"/>
      <c r="P835" s="1174"/>
      <c r="Q835" s="1176"/>
      <c r="R835" s="1176"/>
      <c r="S835" s="1176"/>
      <c r="T835" s="1176"/>
      <c r="U835" s="1176"/>
      <c r="V835" s="1176"/>
      <c r="W835" s="1176"/>
      <c r="X835" s="1176"/>
      <c r="Y835" s="1176"/>
      <c r="Z835" s="1176"/>
    </row>
    <row r="836" spans="1:26" ht="15.75" customHeight="1">
      <c r="A836" s="1491"/>
      <c r="B836" s="1500"/>
      <c r="C836" s="1176"/>
      <c r="D836" s="1174"/>
      <c r="E836" s="1174"/>
      <c r="F836" s="1174"/>
      <c r="G836" s="1494"/>
      <c r="H836" s="1501"/>
      <c r="I836" s="1501"/>
      <c r="J836" s="1180"/>
      <c r="K836" s="1180"/>
      <c r="L836" s="1180"/>
      <c r="M836" s="1180"/>
      <c r="N836" s="1180"/>
      <c r="O836" s="1174"/>
      <c r="P836" s="1174"/>
      <c r="Q836" s="1176"/>
      <c r="R836" s="1176"/>
      <c r="S836" s="1176"/>
      <c r="T836" s="1176"/>
      <c r="U836" s="1176"/>
      <c r="V836" s="1176"/>
      <c r="W836" s="1176"/>
      <c r="X836" s="1176"/>
      <c r="Y836" s="1176"/>
      <c r="Z836" s="1176"/>
    </row>
    <row r="837" spans="1:26" ht="15.75" customHeight="1">
      <c r="A837" s="1491"/>
      <c r="B837" s="1500"/>
      <c r="C837" s="1176"/>
      <c r="D837" s="1174"/>
      <c r="E837" s="1174"/>
      <c r="F837" s="1174"/>
      <c r="G837" s="1494"/>
      <c r="H837" s="1501"/>
      <c r="I837" s="1501"/>
      <c r="J837" s="1180"/>
      <c r="K837" s="1180"/>
      <c r="L837" s="1180"/>
      <c r="M837" s="1180"/>
      <c r="N837" s="1180"/>
      <c r="O837" s="1174"/>
      <c r="P837" s="1174"/>
      <c r="Q837" s="1176"/>
      <c r="R837" s="1176"/>
      <c r="S837" s="1176"/>
      <c r="T837" s="1176"/>
      <c r="U837" s="1176"/>
      <c r="V837" s="1176"/>
      <c r="W837" s="1176"/>
      <c r="X837" s="1176"/>
      <c r="Y837" s="1176"/>
      <c r="Z837" s="1176"/>
    </row>
    <row r="838" spans="1:26" ht="15.75" customHeight="1">
      <c r="A838" s="1491"/>
      <c r="B838" s="1500"/>
      <c r="C838" s="1176"/>
      <c r="D838" s="1174"/>
      <c r="E838" s="1174"/>
      <c r="F838" s="1174"/>
      <c r="G838" s="1494"/>
      <c r="H838" s="1501"/>
      <c r="I838" s="1501"/>
      <c r="J838" s="1180"/>
      <c r="K838" s="1180"/>
      <c r="L838" s="1180"/>
      <c r="M838" s="1180"/>
      <c r="N838" s="1180"/>
      <c r="O838" s="1174"/>
      <c r="P838" s="1174"/>
      <c r="Q838" s="1176"/>
      <c r="R838" s="1176"/>
      <c r="S838" s="1176"/>
      <c r="T838" s="1176"/>
      <c r="U838" s="1176"/>
      <c r="V838" s="1176"/>
      <c r="W838" s="1176"/>
      <c r="X838" s="1176"/>
      <c r="Y838" s="1176"/>
      <c r="Z838" s="1176"/>
    </row>
    <row r="839" spans="1:26" ht="15.75" customHeight="1">
      <c r="A839" s="1491"/>
      <c r="B839" s="1500"/>
      <c r="C839" s="1176"/>
      <c r="D839" s="1174"/>
      <c r="E839" s="1174"/>
      <c r="F839" s="1174"/>
      <c r="G839" s="1494"/>
      <c r="H839" s="1501"/>
      <c r="I839" s="1501"/>
      <c r="J839" s="1180"/>
      <c r="K839" s="1180"/>
      <c r="L839" s="1180"/>
      <c r="M839" s="1180"/>
      <c r="N839" s="1180"/>
      <c r="O839" s="1174"/>
      <c r="P839" s="1174"/>
      <c r="Q839" s="1176"/>
      <c r="R839" s="1176"/>
      <c r="S839" s="1176"/>
      <c r="T839" s="1176"/>
      <c r="U839" s="1176"/>
      <c r="V839" s="1176"/>
      <c r="W839" s="1176"/>
      <c r="X839" s="1176"/>
      <c r="Y839" s="1176"/>
      <c r="Z839" s="1176"/>
    </row>
    <row r="840" spans="1:26" ht="15.75" customHeight="1">
      <c r="A840" s="1491"/>
      <c r="B840" s="1500"/>
      <c r="C840" s="1176"/>
      <c r="D840" s="1174"/>
      <c r="E840" s="1174"/>
      <c r="F840" s="1174"/>
      <c r="G840" s="1494"/>
      <c r="H840" s="1501"/>
      <c r="I840" s="1501"/>
      <c r="J840" s="1180"/>
      <c r="K840" s="1180"/>
      <c r="L840" s="1180"/>
      <c r="M840" s="1180"/>
      <c r="N840" s="1180"/>
      <c r="O840" s="1174"/>
      <c r="P840" s="1174"/>
      <c r="Q840" s="1176"/>
      <c r="R840" s="1176"/>
      <c r="S840" s="1176"/>
      <c r="T840" s="1176"/>
      <c r="U840" s="1176"/>
      <c r="V840" s="1176"/>
      <c r="W840" s="1176"/>
      <c r="X840" s="1176"/>
      <c r="Y840" s="1176"/>
      <c r="Z840" s="1176"/>
    </row>
    <row r="841" spans="1:26" ht="15.75" customHeight="1">
      <c r="A841" s="1491"/>
      <c r="B841" s="1500"/>
      <c r="C841" s="1176"/>
      <c r="D841" s="1174"/>
      <c r="E841" s="1174"/>
      <c r="F841" s="1174"/>
      <c r="G841" s="1494"/>
      <c r="H841" s="1501"/>
      <c r="I841" s="1501"/>
      <c r="J841" s="1180"/>
      <c r="K841" s="1180"/>
      <c r="L841" s="1180"/>
      <c r="M841" s="1180"/>
      <c r="N841" s="1180"/>
      <c r="O841" s="1174"/>
      <c r="P841" s="1174"/>
      <c r="Q841" s="1176"/>
      <c r="R841" s="1176"/>
      <c r="S841" s="1176"/>
      <c r="T841" s="1176"/>
      <c r="U841" s="1176"/>
      <c r="V841" s="1176"/>
      <c r="W841" s="1176"/>
      <c r="X841" s="1176"/>
      <c r="Y841" s="1176"/>
      <c r="Z841" s="1176"/>
    </row>
    <row r="842" spans="1:26" ht="15.75" customHeight="1">
      <c r="A842" s="1491"/>
      <c r="B842" s="1500"/>
      <c r="C842" s="1176"/>
      <c r="D842" s="1174"/>
      <c r="E842" s="1174"/>
      <c r="F842" s="1174"/>
      <c r="G842" s="1494"/>
      <c r="H842" s="1501"/>
      <c r="I842" s="1501"/>
      <c r="J842" s="1180"/>
      <c r="K842" s="1180"/>
      <c r="L842" s="1180"/>
      <c r="M842" s="1180"/>
      <c r="N842" s="1180"/>
      <c r="O842" s="1174"/>
      <c r="P842" s="1174"/>
      <c r="Q842" s="1176"/>
      <c r="R842" s="1176"/>
      <c r="S842" s="1176"/>
      <c r="T842" s="1176"/>
      <c r="U842" s="1176"/>
      <c r="V842" s="1176"/>
      <c r="W842" s="1176"/>
      <c r="X842" s="1176"/>
      <c r="Y842" s="1176"/>
      <c r="Z842" s="1176"/>
    </row>
    <row r="843" spans="1:26" ht="15.75" customHeight="1">
      <c r="A843" s="1491"/>
      <c r="B843" s="1500"/>
      <c r="C843" s="1176"/>
      <c r="D843" s="1174"/>
      <c r="E843" s="1174"/>
      <c r="F843" s="1174"/>
      <c r="G843" s="1494"/>
      <c r="H843" s="1501"/>
      <c r="I843" s="1501"/>
      <c r="J843" s="1180"/>
      <c r="K843" s="1180"/>
      <c r="L843" s="1180"/>
      <c r="M843" s="1180"/>
      <c r="N843" s="1180"/>
      <c r="O843" s="1174"/>
      <c r="P843" s="1174"/>
      <c r="Q843" s="1176"/>
      <c r="R843" s="1176"/>
      <c r="S843" s="1176"/>
      <c r="T843" s="1176"/>
      <c r="U843" s="1176"/>
      <c r="V843" s="1176"/>
      <c r="W843" s="1176"/>
      <c r="X843" s="1176"/>
      <c r="Y843" s="1176"/>
      <c r="Z843" s="1176"/>
    </row>
    <row r="844" spans="1:26" ht="15.75" customHeight="1">
      <c r="A844" s="1491"/>
      <c r="B844" s="1500"/>
      <c r="C844" s="1176"/>
      <c r="D844" s="1174"/>
      <c r="E844" s="1174"/>
      <c r="F844" s="1174"/>
      <c r="G844" s="1494"/>
      <c r="H844" s="1501"/>
      <c r="I844" s="1501"/>
      <c r="J844" s="1180"/>
      <c r="K844" s="1180"/>
      <c r="L844" s="1180"/>
      <c r="M844" s="1180"/>
      <c r="N844" s="1180"/>
      <c r="O844" s="1174"/>
      <c r="P844" s="1174"/>
      <c r="Q844" s="1176"/>
      <c r="R844" s="1176"/>
      <c r="S844" s="1176"/>
      <c r="T844" s="1176"/>
      <c r="U844" s="1176"/>
      <c r="V844" s="1176"/>
      <c r="W844" s="1176"/>
      <c r="X844" s="1176"/>
      <c r="Y844" s="1176"/>
      <c r="Z844" s="1176"/>
    </row>
    <row r="845" spans="1:26" ht="15.75" customHeight="1">
      <c r="A845" s="1491"/>
      <c r="B845" s="1500"/>
      <c r="C845" s="1176"/>
      <c r="D845" s="1174"/>
      <c r="E845" s="1174"/>
      <c r="F845" s="1174"/>
      <c r="G845" s="1494"/>
      <c r="H845" s="1501"/>
      <c r="I845" s="1501"/>
      <c r="J845" s="1180"/>
      <c r="K845" s="1180"/>
      <c r="L845" s="1180"/>
      <c r="M845" s="1180"/>
      <c r="N845" s="1180"/>
      <c r="O845" s="1174"/>
      <c r="P845" s="1174"/>
      <c r="Q845" s="1176"/>
      <c r="R845" s="1176"/>
      <c r="S845" s="1176"/>
      <c r="T845" s="1176"/>
      <c r="U845" s="1176"/>
      <c r="V845" s="1176"/>
      <c r="W845" s="1176"/>
      <c r="X845" s="1176"/>
      <c r="Y845" s="1176"/>
      <c r="Z845" s="1176"/>
    </row>
    <row r="846" spans="1:26" ht="15.75" customHeight="1">
      <c r="A846" s="1491"/>
      <c r="B846" s="1500"/>
      <c r="C846" s="1176"/>
      <c r="D846" s="1174"/>
      <c r="E846" s="1174"/>
      <c r="F846" s="1174"/>
      <c r="G846" s="1494"/>
      <c r="H846" s="1501"/>
      <c r="I846" s="1501"/>
      <c r="J846" s="1180"/>
      <c r="K846" s="1180"/>
      <c r="L846" s="1180"/>
      <c r="M846" s="1180"/>
      <c r="N846" s="1180"/>
      <c r="O846" s="1174"/>
      <c r="P846" s="1174"/>
      <c r="Q846" s="1176"/>
      <c r="R846" s="1176"/>
      <c r="S846" s="1176"/>
      <c r="T846" s="1176"/>
      <c r="U846" s="1176"/>
      <c r="V846" s="1176"/>
      <c r="W846" s="1176"/>
      <c r="X846" s="1176"/>
      <c r="Y846" s="1176"/>
      <c r="Z846" s="1176"/>
    </row>
    <row r="847" spans="1:26" ht="15.75" customHeight="1">
      <c r="A847" s="1491"/>
      <c r="B847" s="1500"/>
      <c r="C847" s="1176"/>
      <c r="D847" s="1174"/>
      <c r="E847" s="1174"/>
      <c r="F847" s="1174"/>
      <c r="G847" s="1494"/>
      <c r="H847" s="1501"/>
      <c r="I847" s="1501"/>
      <c r="J847" s="1180"/>
      <c r="K847" s="1180"/>
      <c r="L847" s="1180"/>
      <c r="M847" s="1180"/>
      <c r="N847" s="1180"/>
      <c r="O847" s="1174"/>
      <c r="P847" s="1174"/>
      <c r="Q847" s="1176"/>
      <c r="R847" s="1176"/>
      <c r="S847" s="1176"/>
      <c r="T847" s="1176"/>
      <c r="U847" s="1176"/>
      <c r="V847" s="1176"/>
      <c r="W847" s="1176"/>
      <c r="X847" s="1176"/>
      <c r="Y847" s="1176"/>
      <c r="Z847" s="1176"/>
    </row>
    <row r="848" spans="1:26" ht="15.75" customHeight="1">
      <c r="A848" s="1491"/>
      <c r="B848" s="1500"/>
      <c r="C848" s="1176"/>
      <c r="D848" s="1174"/>
      <c r="E848" s="1174"/>
      <c r="F848" s="1174"/>
      <c r="G848" s="1494"/>
      <c r="H848" s="1501"/>
      <c r="I848" s="1501"/>
      <c r="J848" s="1180"/>
      <c r="K848" s="1180"/>
      <c r="L848" s="1180"/>
      <c r="M848" s="1180"/>
      <c r="N848" s="1180"/>
      <c r="O848" s="1174"/>
      <c r="P848" s="1174"/>
      <c r="Q848" s="1176"/>
      <c r="R848" s="1176"/>
      <c r="S848" s="1176"/>
      <c r="T848" s="1176"/>
      <c r="U848" s="1176"/>
      <c r="V848" s="1176"/>
      <c r="W848" s="1176"/>
      <c r="X848" s="1176"/>
      <c r="Y848" s="1176"/>
      <c r="Z848" s="1176"/>
    </row>
    <row r="849" spans="1:26" ht="15.75" customHeight="1">
      <c r="A849" s="1491"/>
      <c r="B849" s="1500"/>
      <c r="C849" s="1176"/>
      <c r="D849" s="1174"/>
      <c r="E849" s="1174"/>
      <c r="F849" s="1174"/>
      <c r="G849" s="1494"/>
      <c r="H849" s="1501"/>
      <c r="I849" s="1501"/>
      <c r="J849" s="1180"/>
      <c r="K849" s="1180"/>
      <c r="L849" s="1180"/>
      <c r="M849" s="1180"/>
      <c r="N849" s="1180"/>
      <c r="O849" s="1174"/>
      <c r="P849" s="1174"/>
      <c r="Q849" s="1176"/>
      <c r="R849" s="1176"/>
      <c r="S849" s="1176"/>
      <c r="T849" s="1176"/>
      <c r="U849" s="1176"/>
      <c r="V849" s="1176"/>
      <c r="W849" s="1176"/>
      <c r="X849" s="1176"/>
      <c r="Y849" s="1176"/>
      <c r="Z849" s="1176"/>
    </row>
    <row r="850" spans="1:26" ht="15.75" customHeight="1">
      <c r="A850" s="1491"/>
      <c r="B850" s="1500"/>
      <c r="C850" s="1176"/>
      <c r="D850" s="1174"/>
      <c r="E850" s="1174"/>
      <c r="F850" s="1174"/>
      <c r="G850" s="1494"/>
      <c r="H850" s="1501"/>
      <c r="I850" s="1501"/>
      <c r="J850" s="1180"/>
      <c r="K850" s="1180"/>
      <c r="L850" s="1180"/>
      <c r="M850" s="1180"/>
      <c r="N850" s="1180"/>
      <c r="O850" s="1174"/>
      <c r="P850" s="1174"/>
      <c r="Q850" s="1176"/>
      <c r="R850" s="1176"/>
      <c r="S850" s="1176"/>
      <c r="T850" s="1176"/>
      <c r="U850" s="1176"/>
      <c r="V850" s="1176"/>
      <c r="W850" s="1176"/>
      <c r="X850" s="1176"/>
      <c r="Y850" s="1176"/>
      <c r="Z850" s="1176"/>
    </row>
    <row r="851" spans="1:26" ht="15.75" customHeight="1">
      <c r="A851" s="1491"/>
      <c r="B851" s="1500"/>
      <c r="C851" s="1176"/>
      <c r="D851" s="1174"/>
      <c r="E851" s="1174"/>
      <c r="F851" s="1174"/>
      <c r="G851" s="1494"/>
      <c r="H851" s="1501"/>
      <c r="I851" s="1501"/>
      <c r="J851" s="1180"/>
      <c r="K851" s="1180"/>
      <c r="L851" s="1180"/>
      <c r="M851" s="1180"/>
      <c r="N851" s="1180"/>
      <c r="O851" s="1174"/>
      <c r="P851" s="1174"/>
      <c r="Q851" s="1176"/>
      <c r="R851" s="1176"/>
      <c r="S851" s="1176"/>
      <c r="T851" s="1176"/>
      <c r="U851" s="1176"/>
      <c r="V851" s="1176"/>
      <c r="W851" s="1176"/>
      <c r="X851" s="1176"/>
      <c r="Y851" s="1176"/>
      <c r="Z851" s="1176"/>
    </row>
    <row r="852" spans="1:26" ht="15.75" customHeight="1">
      <c r="A852" s="1491"/>
      <c r="B852" s="1500"/>
      <c r="C852" s="1176"/>
      <c r="D852" s="1174"/>
      <c r="E852" s="1174"/>
      <c r="F852" s="1174"/>
      <c r="G852" s="1494"/>
      <c r="H852" s="1501"/>
      <c r="I852" s="1501"/>
      <c r="J852" s="1180"/>
      <c r="K852" s="1180"/>
      <c r="L852" s="1180"/>
      <c r="M852" s="1180"/>
      <c r="N852" s="1180"/>
      <c r="O852" s="1174"/>
      <c r="P852" s="1174"/>
      <c r="Q852" s="1176"/>
      <c r="R852" s="1176"/>
      <c r="S852" s="1176"/>
      <c r="T852" s="1176"/>
      <c r="U852" s="1176"/>
      <c r="V852" s="1176"/>
      <c r="W852" s="1176"/>
      <c r="X852" s="1176"/>
      <c r="Y852" s="1176"/>
      <c r="Z852" s="1176"/>
    </row>
    <row r="853" spans="1:26" ht="15.75" customHeight="1">
      <c r="A853" s="1491"/>
      <c r="B853" s="1500"/>
      <c r="C853" s="1176"/>
      <c r="D853" s="1174"/>
      <c r="E853" s="1174"/>
      <c r="F853" s="1174"/>
      <c r="G853" s="1494"/>
      <c r="H853" s="1501"/>
      <c r="I853" s="1501"/>
      <c r="J853" s="1180"/>
      <c r="K853" s="1180"/>
      <c r="L853" s="1180"/>
      <c r="M853" s="1180"/>
      <c r="N853" s="1180"/>
      <c r="O853" s="1174"/>
      <c r="P853" s="1174"/>
      <c r="Q853" s="1176"/>
      <c r="R853" s="1176"/>
      <c r="S853" s="1176"/>
      <c r="T853" s="1176"/>
      <c r="U853" s="1176"/>
      <c r="V853" s="1176"/>
      <c r="W853" s="1176"/>
      <c r="X853" s="1176"/>
      <c r="Y853" s="1176"/>
      <c r="Z853" s="1176"/>
    </row>
    <row r="854" spans="1:26" ht="15.75" customHeight="1">
      <c r="A854" s="1491"/>
      <c r="B854" s="1500"/>
      <c r="C854" s="1176"/>
      <c r="D854" s="1174"/>
      <c r="E854" s="1174"/>
      <c r="F854" s="1174"/>
      <c r="G854" s="1494"/>
      <c r="H854" s="1501"/>
      <c r="I854" s="1501"/>
      <c r="J854" s="1180"/>
      <c r="K854" s="1180"/>
      <c r="L854" s="1180"/>
      <c r="M854" s="1180"/>
      <c r="N854" s="1180"/>
      <c r="O854" s="1174"/>
      <c r="P854" s="1174"/>
      <c r="Q854" s="1176"/>
      <c r="R854" s="1176"/>
      <c r="S854" s="1176"/>
      <c r="T854" s="1176"/>
      <c r="U854" s="1176"/>
      <c r="V854" s="1176"/>
      <c r="W854" s="1176"/>
      <c r="X854" s="1176"/>
      <c r="Y854" s="1176"/>
      <c r="Z854" s="1176"/>
    </row>
    <row r="855" spans="1:26" ht="15.75" customHeight="1">
      <c r="A855" s="1491"/>
      <c r="B855" s="1500"/>
      <c r="C855" s="1176"/>
      <c r="D855" s="1174"/>
      <c r="E855" s="1174"/>
      <c r="F855" s="1174"/>
      <c r="G855" s="1494"/>
      <c r="H855" s="1501"/>
      <c r="I855" s="1501"/>
      <c r="J855" s="1180"/>
      <c r="K855" s="1180"/>
      <c r="L855" s="1180"/>
      <c r="M855" s="1180"/>
      <c r="N855" s="1180"/>
      <c r="O855" s="1174"/>
      <c r="P855" s="1174"/>
      <c r="Q855" s="1176"/>
      <c r="R855" s="1176"/>
      <c r="S855" s="1176"/>
      <c r="T855" s="1176"/>
      <c r="U855" s="1176"/>
      <c r="V855" s="1176"/>
      <c r="W855" s="1176"/>
      <c r="X855" s="1176"/>
      <c r="Y855" s="1176"/>
      <c r="Z855" s="1176"/>
    </row>
    <row r="856" spans="1:26" ht="15.75" customHeight="1">
      <c r="A856" s="1491"/>
      <c r="B856" s="1500"/>
      <c r="C856" s="1176"/>
      <c r="D856" s="1174"/>
      <c r="E856" s="1174"/>
      <c r="F856" s="1174"/>
      <c r="G856" s="1494"/>
      <c r="H856" s="1501"/>
      <c r="I856" s="1501"/>
      <c r="J856" s="1180"/>
      <c r="K856" s="1180"/>
      <c r="L856" s="1180"/>
      <c r="M856" s="1180"/>
      <c r="N856" s="1180"/>
      <c r="O856" s="1174"/>
      <c r="P856" s="1174"/>
      <c r="Q856" s="1176"/>
      <c r="R856" s="1176"/>
      <c r="S856" s="1176"/>
      <c r="T856" s="1176"/>
      <c r="U856" s="1176"/>
      <c r="V856" s="1176"/>
      <c r="W856" s="1176"/>
      <c r="X856" s="1176"/>
      <c r="Y856" s="1176"/>
      <c r="Z856" s="1176"/>
    </row>
    <row r="857" spans="1:26" ht="15.75" customHeight="1">
      <c r="A857" s="1491"/>
      <c r="B857" s="1500"/>
      <c r="C857" s="1176"/>
      <c r="D857" s="1174"/>
      <c r="E857" s="1174"/>
      <c r="F857" s="1174"/>
      <c r="G857" s="1494"/>
      <c r="H857" s="1501"/>
      <c r="I857" s="1501"/>
      <c r="J857" s="1180"/>
      <c r="K857" s="1180"/>
      <c r="L857" s="1180"/>
      <c r="M857" s="1180"/>
      <c r="N857" s="1180"/>
      <c r="O857" s="1174"/>
      <c r="P857" s="1174"/>
      <c r="Q857" s="1176"/>
      <c r="R857" s="1176"/>
      <c r="S857" s="1176"/>
      <c r="T857" s="1176"/>
      <c r="U857" s="1176"/>
      <c r="V857" s="1176"/>
      <c r="W857" s="1176"/>
      <c r="X857" s="1176"/>
      <c r="Y857" s="1176"/>
      <c r="Z857" s="1176"/>
    </row>
    <row r="858" spans="1:26" ht="15.75" customHeight="1">
      <c r="A858" s="1491"/>
      <c r="B858" s="1500"/>
      <c r="C858" s="1176"/>
      <c r="D858" s="1174"/>
      <c r="E858" s="1174"/>
      <c r="F858" s="1174"/>
      <c r="G858" s="1494"/>
      <c r="H858" s="1501"/>
      <c r="I858" s="1501"/>
      <c r="J858" s="1180"/>
      <c r="K858" s="1180"/>
      <c r="L858" s="1180"/>
      <c r="M858" s="1180"/>
      <c r="N858" s="1180"/>
      <c r="O858" s="1174"/>
      <c r="P858" s="1174"/>
      <c r="Q858" s="1176"/>
      <c r="R858" s="1176"/>
      <c r="S858" s="1176"/>
      <c r="T858" s="1176"/>
      <c r="U858" s="1176"/>
      <c r="V858" s="1176"/>
      <c r="W858" s="1176"/>
      <c r="X858" s="1176"/>
      <c r="Y858" s="1176"/>
      <c r="Z858" s="1176"/>
    </row>
    <row r="859" spans="1:26" ht="15.75" customHeight="1">
      <c r="A859" s="1491"/>
      <c r="B859" s="1500"/>
      <c r="C859" s="1176"/>
      <c r="D859" s="1174"/>
      <c r="E859" s="1174"/>
      <c r="F859" s="1174"/>
      <c r="G859" s="1494"/>
      <c r="H859" s="1501"/>
      <c r="I859" s="1501"/>
      <c r="J859" s="1180"/>
      <c r="K859" s="1180"/>
      <c r="L859" s="1180"/>
      <c r="M859" s="1180"/>
      <c r="N859" s="1180"/>
      <c r="O859" s="1174"/>
      <c r="P859" s="1174"/>
      <c r="Q859" s="1176"/>
      <c r="R859" s="1176"/>
      <c r="S859" s="1176"/>
      <c r="T859" s="1176"/>
      <c r="U859" s="1176"/>
      <c r="V859" s="1176"/>
      <c r="W859" s="1176"/>
      <c r="X859" s="1176"/>
      <c r="Y859" s="1176"/>
      <c r="Z859" s="1176"/>
    </row>
    <row r="860" spans="1:26" ht="15.75" customHeight="1">
      <c r="A860" s="1491"/>
      <c r="B860" s="1500"/>
      <c r="C860" s="1176"/>
      <c r="D860" s="1174"/>
      <c r="E860" s="1174"/>
      <c r="F860" s="1174"/>
      <c r="G860" s="1494"/>
      <c r="H860" s="1501"/>
      <c r="I860" s="1501"/>
      <c r="J860" s="1180"/>
      <c r="K860" s="1180"/>
      <c r="L860" s="1180"/>
      <c r="M860" s="1180"/>
      <c r="N860" s="1180"/>
      <c r="O860" s="1174"/>
      <c r="P860" s="1174"/>
      <c r="Q860" s="1176"/>
      <c r="R860" s="1176"/>
      <c r="S860" s="1176"/>
      <c r="T860" s="1176"/>
      <c r="U860" s="1176"/>
      <c r="V860" s="1176"/>
      <c r="W860" s="1176"/>
      <c r="X860" s="1176"/>
      <c r="Y860" s="1176"/>
      <c r="Z860" s="1176"/>
    </row>
    <row r="861" spans="1:26" ht="15.75" customHeight="1">
      <c r="A861" s="1491"/>
      <c r="B861" s="1500"/>
      <c r="C861" s="1176"/>
      <c r="D861" s="1174"/>
      <c r="E861" s="1174"/>
      <c r="F861" s="1174"/>
      <c r="G861" s="1494"/>
      <c r="H861" s="1501"/>
      <c r="I861" s="1501"/>
      <c r="J861" s="1180"/>
      <c r="K861" s="1180"/>
      <c r="L861" s="1180"/>
      <c r="M861" s="1180"/>
      <c r="N861" s="1180"/>
      <c r="O861" s="1174"/>
      <c r="P861" s="1174"/>
      <c r="Q861" s="1176"/>
      <c r="R861" s="1176"/>
      <c r="S861" s="1176"/>
      <c r="T861" s="1176"/>
      <c r="U861" s="1176"/>
      <c r="V861" s="1176"/>
      <c r="W861" s="1176"/>
      <c r="X861" s="1176"/>
      <c r="Y861" s="1176"/>
      <c r="Z861" s="1176"/>
    </row>
    <row r="862" spans="1:26" ht="15.75" customHeight="1">
      <c r="A862" s="1491"/>
      <c r="B862" s="1500"/>
      <c r="C862" s="1176"/>
      <c r="D862" s="1174"/>
      <c r="E862" s="1174"/>
      <c r="F862" s="1174"/>
      <c r="G862" s="1494"/>
      <c r="H862" s="1501"/>
      <c r="I862" s="1501"/>
      <c r="J862" s="1180"/>
      <c r="K862" s="1180"/>
      <c r="L862" s="1180"/>
      <c r="M862" s="1180"/>
      <c r="N862" s="1180"/>
      <c r="O862" s="1174"/>
      <c r="P862" s="1174"/>
      <c r="Q862" s="1176"/>
      <c r="R862" s="1176"/>
      <c r="S862" s="1176"/>
      <c r="T862" s="1176"/>
      <c r="U862" s="1176"/>
      <c r="V862" s="1176"/>
      <c r="W862" s="1176"/>
      <c r="X862" s="1176"/>
      <c r="Y862" s="1176"/>
      <c r="Z862" s="1176"/>
    </row>
    <row r="863" spans="1:26" ht="15.75" customHeight="1">
      <c r="A863" s="1491"/>
      <c r="B863" s="1500"/>
      <c r="C863" s="1176"/>
      <c r="D863" s="1174"/>
      <c r="E863" s="1174"/>
      <c r="F863" s="1174"/>
      <c r="G863" s="1494"/>
      <c r="H863" s="1501"/>
      <c r="I863" s="1501"/>
      <c r="J863" s="1180"/>
      <c r="K863" s="1180"/>
      <c r="L863" s="1180"/>
      <c r="M863" s="1180"/>
      <c r="N863" s="1180"/>
      <c r="O863" s="1174"/>
      <c r="P863" s="1174"/>
      <c r="Q863" s="1176"/>
      <c r="R863" s="1176"/>
      <c r="S863" s="1176"/>
      <c r="T863" s="1176"/>
      <c r="U863" s="1176"/>
      <c r="V863" s="1176"/>
      <c r="W863" s="1176"/>
      <c r="X863" s="1176"/>
      <c r="Y863" s="1176"/>
      <c r="Z863" s="1176"/>
    </row>
    <row r="864" spans="1:26" ht="15.75" customHeight="1">
      <c r="A864" s="1491"/>
      <c r="B864" s="1500"/>
      <c r="C864" s="1176"/>
      <c r="D864" s="1174"/>
      <c r="E864" s="1174"/>
      <c r="F864" s="1174"/>
      <c r="G864" s="1494"/>
      <c r="H864" s="1501"/>
      <c r="I864" s="1501"/>
      <c r="J864" s="1180"/>
      <c r="K864" s="1180"/>
      <c r="L864" s="1180"/>
      <c r="M864" s="1180"/>
      <c r="N864" s="1180"/>
      <c r="O864" s="1174"/>
      <c r="P864" s="1174"/>
      <c r="Q864" s="1176"/>
      <c r="R864" s="1176"/>
      <c r="S864" s="1176"/>
      <c r="T864" s="1176"/>
      <c r="U864" s="1176"/>
      <c r="V864" s="1176"/>
      <c r="W864" s="1176"/>
      <c r="X864" s="1176"/>
      <c r="Y864" s="1176"/>
      <c r="Z864" s="1176"/>
    </row>
    <row r="865" spans="1:26" ht="15.75" customHeight="1">
      <c r="A865" s="1491"/>
      <c r="B865" s="1500"/>
      <c r="C865" s="1176"/>
      <c r="D865" s="1174"/>
      <c r="E865" s="1174"/>
      <c r="F865" s="1174"/>
      <c r="G865" s="1494"/>
      <c r="H865" s="1501"/>
      <c r="I865" s="1501"/>
      <c r="J865" s="1180"/>
      <c r="K865" s="1180"/>
      <c r="L865" s="1180"/>
      <c r="M865" s="1180"/>
      <c r="N865" s="1180"/>
      <c r="O865" s="1174"/>
      <c r="P865" s="1174"/>
      <c r="Q865" s="1176"/>
      <c r="R865" s="1176"/>
      <c r="S865" s="1176"/>
      <c r="T865" s="1176"/>
      <c r="U865" s="1176"/>
      <c r="V865" s="1176"/>
      <c r="W865" s="1176"/>
      <c r="X865" s="1176"/>
      <c r="Y865" s="1176"/>
      <c r="Z865" s="1176"/>
    </row>
    <row r="866" spans="1:26" ht="15.75" customHeight="1">
      <c r="A866" s="1491"/>
      <c r="B866" s="1500"/>
      <c r="C866" s="1176"/>
      <c r="D866" s="1174"/>
      <c r="E866" s="1174"/>
      <c r="F866" s="1174"/>
      <c r="G866" s="1494"/>
      <c r="H866" s="1501"/>
      <c r="I866" s="1501"/>
      <c r="J866" s="1180"/>
      <c r="K866" s="1180"/>
      <c r="L866" s="1180"/>
      <c r="M866" s="1180"/>
      <c r="N866" s="1180"/>
      <c r="O866" s="1174"/>
      <c r="P866" s="1174"/>
      <c r="Q866" s="1176"/>
      <c r="R866" s="1176"/>
      <c r="S866" s="1176"/>
      <c r="T866" s="1176"/>
      <c r="U866" s="1176"/>
      <c r="V866" s="1176"/>
      <c r="W866" s="1176"/>
      <c r="X866" s="1176"/>
      <c r="Y866" s="1176"/>
      <c r="Z866" s="1176"/>
    </row>
    <row r="867" spans="1:26" ht="15.75" customHeight="1">
      <c r="A867" s="1491"/>
      <c r="B867" s="1500"/>
      <c r="C867" s="1176"/>
      <c r="D867" s="1174"/>
      <c r="E867" s="1174"/>
      <c r="F867" s="1174"/>
      <c r="G867" s="1494"/>
      <c r="H867" s="1501"/>
      <c r="I867" s="1501"/>
      <c r="J867" s="1180"/>
      <c r="K867" s="1180"/>
      <c r="L867" s="1180"/>
      <c r="M867" s="1180"/>
      <c r="N867" s="1180"/>
      <c r="O867" s="1174"/>
      <c r="P867" s="1174"/>
      <c r="Q867" s="1176"/>
      <c r="R867" s="1176"/>
      <c r="S867" s="1176"/>
      <c r="T867" s="1176"/>
      <c r="U867" s="1176"/>
      <c r="V867" s="1176"/>
      <c r="W867" s="1176"/>
      <c r="X867" s="1176"/>
      <c r="Y867" s="1176"/>
      <c r="Z867" s="1176"/>
    </row>
    <row r="868" spans="1:26" ht="15.75" customHeight="1">
      <c r="A868" s="1491"/>
      <c r="B868" s="1500"/>
      <c r="C868" s="1176"/>
      <c r="D868" s="1174"/>
      <c r="E868" s="1174"/>
      <c r="F868" s="1174"/>
      <c r="G868" s="1494"/>
      <c r="H868" s="1501"/>
      <c r="I868" s="1501"/>
      <c r="J868" s="1180"/>
      <c r="K868" s="1180"/>
      <c r="L868" s="1180"/>
      <c r="M868" s="1180"/>
      <c r="N868" s="1180"/>
      <c r="O868" s="1174"/>
      <c r="P868" s="1174"/>
      <c r="Q868" s="1176"/>
      <c r="R868" s="1176"/>
      <c r="S868" s="1176"/>
      <c r="T868" s="1176"/>
      <c r="U868" s="1176"/>
      <c r="V868" s="1176"/>
      <c r="W868" s="1176"/>
      <c r="X868" s="1176"/>
      <c r="Y868" s="1176"/>
      <c r="Z868" s="1176"/>
    </row>
    <row r="869" spans="1:26" ht="15.75" customHeight="1">
      <c r="A869" s="1491"/>
      <c r="B869" s="1500"/>
      <c r="C869" s="1176"/>
      <c r="D869" s="1174"/>
      <c r="E869" s="1174"/>
      <c r="F869" s="1174"/>
      <c r="G869" s="1494"/>
      <c r="H869" s="1501"/>
      <c r="I869" s="1501"/>
      <c r="J869" s="1180"/>
      <c r="K869" s="1180"/>
      <c r="L869" s="1180"/>
      <c r="M869" s="1180"/>
      <c r="N869" s="1180"/>
      <c r="O869" s="1174"/>
      <c r="P869" s="1174"/>
      <c r="Q869" s="1176"/>
      <c r="R869" s="1176"/>
      <c r="S869" s="1176"/>
      <c r="T869" s="1176"/>
      <c r="U869" s="1176"/>
      <c r="V869" s="1176"/>
      <c r="W869" s="1176"/>
      <c r="X869" s="1176"/>
      <c r="Y869" s="1176"/>
      <c r="Z869" s="1176"/>
    </row>
    <row r="870" spans="1:26" ht="15.75" customHeight="1">
      <c r="A870" s="1491"/>
      <c r="B870" s="1500"/>
      <c r="C870" s="1176"/>
      <c r="D870" s="1174"/>
      <c r="E870" s="1174"/>
      <c r="F870" s="1174"/>
      <c r="G870" s="1494"/>
      <c r="H870" s="1501"/>
      <c r="I870" s="1501"/>
      <c r="J870" s="1180"/>
      <c r="K870" s="1180"/>
      <c r="L870" s="1180"/>
      <c r="M870" s="1180"/>
      <c r="N870" s="1180"/>
      <c r="O870" s="1174"/>
      <c r="P870" s="1174"/>
      <c r="Q870" s="1176"/>
      <c r="R870" s="1176"/>
      <c r="S870" s="1176"/>
      <c r="T870" s="1176"/>
      <c r="U870" s="1176"/>
      <c r="V870" s="1176"/>
      <c r="W870" s="1176"/>
      <c r="X870" s="1176"/>
      <c r="Y870" s="1176"/>
      <c r="Z870" s="1176"/>
    </row>
    <row r="871" spans="1:26" ht="15.75" customHeight="1">
      <c r="A871" s="1491"/>
      <c r="B871" s="1500"/>
      <c r="C871" s="1176"/>
      <c r="D871" s="1174"/>
      <c r="E871" s="1174"/>
      <c r="F871" s="1174"/>
      <c r="G871" s="1494"/>
      <c r="H871" s="1501"/>
      <c r="I871" s="1501"/>
      <c r="J871" s="1180"/>
      <c r="K871" s="1180"/>
      <c r="L871" s="1180"/>
      <c r="M871" s="1180"/>
      <c r="N871" s="1180"/>
      <c r="O871" s="1174"/>
      <c r="P871" s="1174"/>
      <c r="Q871" s="1176"/>
      <c r="R871" s="1176"/>
      <c r="S871" s="1176"/>
      <c r="T871" s="1176"/>
      <c r="U871" s="1176"/>
      <c r="V871" s="1176"/>
      <c r="W871" s="1176"/>
      <c r="X871" s="1176"/>
      <c r="Y871" s="1176"/>
      <c r="Z871" s="1176"/>
    </row>
    <row r="872" spans="1:26" ht="15.75" customHeight="1">
      <c r="A872" s="1491"/>
      <c r="B872" s="1500"/>
      <c r="C872" s="1176"/>
      <c r="D872" s="1174"/>
      <c r="E872" s="1174"/>
      <c r="F872" s="1174"/>
      <c r="G872" s="1494"/>
      <c r="H872" s="1501"/>
      <c r="I872" s="1501"/>
      <c r="J872" s="1180"/>
      <c r="K872" s="1180"/>
      <c r="L872" s="1180"/>
      <c r="M872" s="1180"/>
      <c r="N872" s="1180"/>
      <c r="O872" s="1174"/>
      <c r="P872" s="1174"/>
      <c r="Q872" s="1176"/>
      <c r="R872" s="1176"/>
      <c r="S872" s="1176"/>
      <c r="T872" s="1176"/>
      <c r="U872" s="1176"/>
      <c r="V872" s="1176"/>
      <c r="W872" s="1176"/>
      <c r="X872" s="1176"/>
      <c r="Y872" s="1176"/>
      <c r="Z872" s="1176"/>
    </row>
    <row r="873" spans="1:26" ht="15.75" customHeight="1">
      <c r="A873" s="1491"/>
      <c r="B873" s="1500"/>
      <c r="C873" s="1176"/>
      <c r="D873" s="1174"/>
      <c r="E873" s="1174"/>
      <c r="F873" s="1174"/>
      <c r="G873" s="1494"/>
      <c r="H873" s="1501"/>
      <c r="I873" s="1501"/>
      <c r="J873" s="1180"/>
      <c r="K873" s="1180"/>
      <c r="L873" s="1180"/>
      <c r="M873" s="1180"/>
      <c r="N873" s="1180"/>
      <c r="O873" s="1174"/>
      <c r="P873" s="1174"/>
      <c r="Q873" s="1176"/>
      <c r="R873" s="1176"/>
      <c r="S873" s="1176"/>
      <c r="T873" s="1176"/>
      <c r="U873" s="1176"/>
      <c r="V873" s="1176"/>
      <c r="W873" s="1176"/>
      <c r="X873" s="1176"/>
      <c r="Y873" s="1176"/>
      <c r="Z873" s="1176"/>
    </row>
    <row r="874" spans="1:26" ht="15.75" customHeight="1">
      <c r="A874" s="1491"/>
      <c r="B874" s="1500"/>
      <c r="C874" s="1176"/>
      <c r="D874" s="1174"/>
      <c r="E874" s="1174"/>
      <c r="F874" s="1174"/>
      <c r="G874" s="1494"/>
      <c r="H874" s="1501"/>
      <c r="I874" s="1501"/>
      <c r="J874" s="1180"/>
      <c r="K874" s="1180"/>
      <c r="L874" s="1180"/>
      <c r="M874" s="1180"/>
      <c r="N874" s="1180"/>
      <c r="O874" s="1174"/>
      <c r="P874" s="1174"/>
      <c r="Q874" s="1176"/>
      <c r="R874" s="1176"/>
      <c r="S874" s="1176"/>
      <c r="T874" s="1176"/>
      <c r="U874" s="1176"/>
      <c r="V874" s="1176"/>
      <c r="W874" s="1176"/>
      <c r="X874" s="1176"/>
      <c r="Y874" s="1176"/>
      <c r="Z874" s="1176"/>
    </row>
    <row r="875" spans="1:26" ht="15.75" customHeight="1">
      <c r="A875" s="1491"/>
      <c r="B875" s="1500"/>
      <c r="C875" s="1176"/>
      <c r="D875" s="1174"/>
      <c r="E875" s="1174"/>
      <c r="F875" s="1174"/>
      <c r="G875" s="1494"/>
      <c r="H875" s="1501"/>
      <c r="I875" s="1501"/>
      <c r="J875" s="1180"/>
      <c r="K875" s="1180"/>
      <c r="L875" s="1180"/>
      <c r="M875" s="1180"/>
      <c r="N875" s="1180"/>
      <c r="O875" s="1174"/>
      <c r="P875" s="1174"/>
      <c r="Q875" s="1176"/>
      <c r="R875" s="1176"/>
      <c r="S875" s="1176"/>
      <c r="T875" s="1176"/>
      <c r="U875" s="1176"/>
      <c r="V875" s="1176"/>
      <c r="W875" s="1176"/>
      <c r="X875" s="1176"/>
      <c r="Y875" s="1176"/>
      <c r="Z875" s="1176"/>
    </row>
    <row r="876" spans="1:26" ht="15.75" customHeight="1">
      <c r="A876" s="1491"/>
      <c r="B876" s="1500"/>
      <c r="C876" s="1176"/>
      <c r="D876" s="1174"/>
      <c r="E876" s="1174"/>
      <c r="F876" s="1174"/>
      <c r="G876" s="1494"/>
      <c r="H876" s="1501"/>
      <c r="I876" s="1501"/>
      <c r="J876" s="1180"/>
      <c r="K876" s="1180"/>
      <c r="L876" s="1180"/>
      <c r="M876" s="1180"/>
      <c r="N876" s="1180"/>
      <c r="O876" s="1174"/>
      <c r="P876" s="1174"/>
      <c r="Q876" s="1176"/>
      <c r="R876" s="1176"/>
      <c r="S876" s="1176"/>
      <c r="T876" s="1176"/>
      <c r="U876" s="1176"/>
      <c r="V876" s="1176"/>
      <c r="W876" s="1176"/>
      <c r="X876" s="1176"/>
      <c r="Y876" s="1176"/>
      <c r="Z876" s="1176"/>
    </row>
    <row r="877" spans="1:26" ht="15.75" customHeight="1">
      <c r="A877" s="1491"/>
      <c r="B877" s="1500"/>
      <c r="C877" s="1176"/>
      <c r="D877" s="1174"/>
      <c r="E877" s="1174"/>
      <c r="F877" s="1174"/>
      <c r="G877" s="1494"/>
      <c r="H877" s="1501"/>
      <c r="I877" s="1501"/>
      <c r="J877" s="1180"/>
      <c r="K877" s="1180"/>
      <c r="L877" s="1180"/>
      <c r="M877" s="1180"/>
      <c r="N877" s="1180"/>
      <c r="O877" s="1174"/>
      <c r="P877" s="1174"/>
      <c r="Q877" s="1176"/>
      <c r="R877" s="1176"/>
      <c r="S877" s="1176"/>
      <c r="T877" s="1176"/>
      <c r="U877" s="1176"/>
      <c r="V877" s="1176"/>
      <c r="W877" s="1176"/>
      <c r="X877" s="1176"/>
      <c r="Y877" s="1176"/>
      <c r="Z877" s="1176"/>
    </row>
    <row r="878" spans="1:26" ht="15.75" customHeight="1">
      <c r="A878" s="1491"/>
      <c r="B878" s="1500"/>
      <c r="C878" s="1176"/>
      <c r="D878" s="1174"/>
      <c r="E878" s="1174"/>
      <c r="F878" s="1174"/>
      <c r="G878" s="1494"/>
      <c r="H878" s="1501"/>
      <c r="I878" s="1501"/>
      <c r="J878" s="1180"/>
      <c r="K878" s="1180"/>
      <c r="L878" s="1180"/>
      <c r="M878" s="1180"/>
      <c r="N878" s="1180"/>
      <c r="O878" s="1174"/>
      <c r="P878" s="1174"/>
      <c r="Q878" s="1176"/>
      <c r="R878" s="1176"/>
      <c r="S878" s="1176"/>
      <c r="T878" s="1176"/>
      <c r="U878" s="1176"/>
      <c r="V878" s="1176"/>
      <c r="W878" s="1176"/>
      <c r="X878" s="1176"/>
      <c r="Y878" s="1176"/>
      <c r="Z878" s="1176"/>
    </row>
    <row r="879" spans="1:26" ht="15.75" customHeight="1">
      <c r="A879" s="1491"/>
      <c r="B879" s="1500"/>
      <c r="C879" s="1176"/>
      <c r="D879" s="1174"/>
      <c r="E879" s="1174"/>
      <c r="F879" s="1174"/>
      <c r="G879" s="1494"/>
      <c r="H879" s="1501"/>
      <c r="I879" s="1501"/>
      <c r="J879" s="1180"/>
      <c r="K879" s="1180"/>
      <c r="L879" s="1180"/>
      <c r="M879" s="1180"/>
      <c r="N879" s="1180"/>
      <c r="O879" s="1174"/>
      <c r="P879" s="1174"/>
      <c r="Q879" s="1176"/>
      <c r="R879" s="1176"/>
      <c r="S879" s="1176"/>
      <c r="T879" s="1176"/>
      <c r="U879" s="1176"/>
      <c r="V879" s="1176"/>
      <c r="W879" s="1176"/>
      <c r="X879" s="1176"/>
      <c r="Y879" s="1176"/>
      <c r="Z879" s="1176"/>
    </row>
    <row r="880" spans="1:26" ht="15.75" customHeight="1">
      <c r="A880" s="1491"/>
      <c r="B880" s="1500"/>
      <c r="C880" s="1176"/>
      <c r="D880" s="1174"/>
      <c r="E880" s="1174"/>
      <c r="F880" s="1174"/>
      <c r="G880" s="1494"/>
      <c r="H880" s="1501"/>
      <c r="I880" s="1501"/>
      <c r="J880" s="1180"/>
      <c r="K880" s="1180"/>
      <c r="L880" s="1180"/>
      <c r="M880" s="1180"/>
      <c r="N880" s="1180"/>
      <c r="O880" s="1174"/>
      <c r="P880" s="1174"/>
      <c r="Q880" s="1176"/>
      <c r="R880" s="1176"/>
      <c r="S880" s="1176"/>
      <c r="T880" s="1176"/>
      <c r="U880" s="1176"/>
      <c r="V880" s="1176"/>
      <c r="W880" s="1176"/>
      <c r="X880" s="1176"/>
      <c r="Y880" s="1176"/>
      <c r="Z880" s="1176"/>
    </row>
    <row r="881" spans="1:26" ht="15.75" customHeight="1">
      <c r="A881" s="1491"/>
      <c r="B881" s="1500"/>
      <c r="C881" s="1176"/>
      <c r="D881" s="1174"/>
      <c r="E881" s="1174"/>
      <c r="F881" s="1174"/>
      <c r="G881" s="1494"/>
      <c r="H881" s="1501"/>
      <c r="I881" s="1501"/>
      <c r="J881" s="1180"/>
      <c r="K881" s="1180"/>
      <c r="L881" s="1180"/>
      <c r="M881" s="1180"/>
      <c r="N881" s="1180"/>
      <c r="O881" s="1174"/>
      <c r="P881" s="1174"/>
      <c r="Q881" s="1176"/>
      <c r="R881" s="1176"/>
      <c r="S881" s="1176"/>
      <c r="T881" s="1176"/>
      <c r="U881" s="1176"/>
      <c r="V881" s="1176"/>
      <c r="W881" s="1176"/>
      <c r="X881" s="1176"/>
      <c r="Y881" s="1176"/>
      <c r="Z881" s="1176"/>
    </row>
    <row r="882" spans="1:26" ht="15.75" customHeight="1">
      <c r="A882" s="1491"/>
      <c r="B882" s="1500"/>
      <c r="C882" s="1176"/>
      <c r="D882" s="1174"/>
      <c r="E882" s="1174"/>
      <c r="F882" s="1174"/>
      <c r="G882" s="1494"/>
      <c r="H882" s="1501"/>
      <c r="I882" s="1501"/>
      <c r="J882" s="1180"/>
      <c r="K882" s="1180"/>
      <c r="L882" s="1180"/>
      <c r="M882" s="1180"/>
      <c r="N882" s="1180"/>
      <c r="O882" s="1174"/>
      <c r="P882" s="1174"/>
      <c r="Q882" s="1176"/>
      <c r="R882" s="1176"/>
      <c r="S882" s="1176"/>
      <c r="T882" s="1176"/>
      <c r="U882" s="1176"/>
      <c r="V882" s="1176"/>
      <c r="W882" s="1176"/>
      <c r="X882" s="1176"/>
      <c r="Y882" s="1176"/>
      <c r="Z882" s="1176"/>
    </row>
    <row r="883" spans="1:26" ht="15.75" customHeight="1">
      <c r="A883" s="1491"/>
      <c r="B883" s="1500"/>
      <c r="C883" s="1176"/>
      <c r="D883" s="1174"/>
      <c r="E883" s="1174"/>
      <c r="F883" s="1174"/>
      <c r="G883" s="1494"/>
      <c r="H883" s="1501"/>
      <c r="I883" s="1501"/>
      <c r="J883" s="1180"/>
      <c r="K883" s="1180"/>
      <c r="L883" s="1180"/>
      <c r="M883" s="1180"/>
      <c r="N883" s="1180"/>
      <c r="O883" s="1174"/>
      <c r="P883" s="1174"/>
      <c r="Q883" s="1176"/>
      <c r="R883" s="1176"/>
      <c r="S883" s="1176"/>
      <c r="T883" s="1176"/>
      <c r="U883" s="1176"/>
      <c r="V883" s="1176"/>
      <c r="W883" s="1176"/>
      <c r="X883" s="1176"/>
      <c r="Y883" s="1176"/>
      <c r="Z883" s="1176"/>
    </row>
    <row r="884" spans="1:26" ht="15.75" customHeight="1">
      <c r="A884" s="1491"/>
      <c r="B884" s="1500"/>
      <c r="C884" s="1176"/>
      <c r="D884" s="1174"/>
      <c r="E884" s="1174"/>
      <c r="F884" s="1174"/>
      <c r="G884" s="1494"/>
      <c r="H884" s="1501"/>
      <c r="I884" s="1501"/>
      <c r="J884" s="1180"/>
      <c r="K884" s="1180"/>
      <c r="L884" s="1180"/>
      <c r="M884" s="1180"/>
      <c r="N884" s="1180"/>
      <c r="O884" s="1174"/>
      <c r="P884" s="1174"/>
      <c r="Q884" s="1176"/>
      <c r="R884" s="1176"/>
      <c r="S884" s="1176"/>
      <c r="T884" s="1176"/>
      <c r="U884" s="1176"/>
      <c r="V884" s="1176"/>
      <c r="W884" s="1176"/>
      <c r="X884" s="1176"/>
      <c r="Y884" s="1176"/>
      <c r="Z884" s="1176"/>
    </row>
    <row r="885" spans="1:26" ht="15.75" customHeight="1">
      <c r="A885" s="1491"/>
      <c r="B885" s="1500"/>
      <c r="C885" s="1176"/>
      <c r="D885" s="1174"/>
      <c r="E885" s="1174"/>
      <c r="F885" s="1174"/>
      <c r="G885" s="1494"/>
      <c r="H885" s="1501"/>
      <c r="I885" s="1501"/>
      <c r="J885" s="1180"/>
      <c r="K885" s="1180"/>
      <c r="L885" s="1180"/>
      <c r="M885" s="1180"/>
      <c r="N885" s="1180"/>
      <c r="O885" s="1174"/>
      <c r="P885" s="1174"/>
      <c r="Q885" s="1176"/>
      <c r="R885" s="1176"/>
      <c r="S885" s="1176"/>
      <c r="T885" s="1176"/>
      <c r="U885" s="1176"/>
      <c r="V885" s="1176"/>
      <c r="W885" s="1176"/>
      <c r="X885" s="1176"/>
      <c r="Y885" s="1176"/>
      <c r="Z885" s="1176"/>
    </row>
    <row r="886" spans="1:26" ht="15.75" customHeight="1">
      <c r="A886" s="1491"/>
      <c r="B886" s="1500"/>
      <c r="C886" s="1176"/>
      <c r="D886" s="1174"/>
      <c r="E886" s="1174"/>
      <c r="F886" s="1174"/>
      <c r="G886" s="1494"/>
      <c r="H886" s="1501"/>
      <c r="I886" s="1501"/>
      <c r="J886" s="1180"/>
      <c r="K886" s="1180"/>
      <c r="L886" s="1180"/>
      <c r="M886" s="1180"/>
      <c r="N886" s="1180"/>
      <c r="O886" s="1174"/>
      <c r="P886" s="1174"/>
      <c r="Q886" s="1176"/>
      <c r="R886" s="1176"/>
      <c r="S886" s="1176"/>
      <c r="T886" s="1176"/>
      <c r="U886" s="1176"/>
      <c r="V886" s="1176"/>
      <c r="W886" s="1176"/>
      <c r="X886" s="1176"/>
      <c r="Y886" s="1176"/>
      <c r="Z886" s="1176"/>
    </row>
    <row r="887" spans="1:26" ht="15.75" customHeight="1">
      <c r="A887" s="1491"/>
      <c r="B887" s="1500"/>
      <c r="C887" s="1176"/>
      <c r="D887" s="1174"/>
      <c r="E887" s="1174"/>
      <c r="F887" s="1174"/>
      <c r="G887" s="1494"/>
      <c r="H887" s="1501"/>
      <c r="I887" s="1501"/>
      <c r="J887" s="1180"/>
      <c r="K887" s="1180"/>
      <c r="L887" s="1180"/>
      <c r="M887" s="1180"/>
      <c r="N887" s="1180"/>
      <c r="O887" s="1174"/>
      <c r="P887" s="1174"/>
      <c r="Q887" s="1176"/>
      <c r="R887" s="1176"/>
      <c r="S887" s="1176"/>
      <c r="T887" s="1176"/>
      <c r="U887" s="1176"/>
      <c r="V887" s="1176"/>
      <c r="W887" s="1176"/>
      <c r="X887" s="1176"/>
      <c r="Y887" s="1176"/>
      <c r="Z887" s="1176"/>
    </row>
    <row r="888" spans="1:26" ht="15.75" customHeight="1">
      <c r="A888" s="1491"/>
      <c r="B888" s="1500"/>
      <c r="C888" s="1176"/>
      <c r="D888" s="1174"/>
      <c r="E888" s="1174"/>
      <c r="F888" s="1174"/>
      <c r="G888" s="1494"/>
      <c r="H888" s="1501"/>
      <c r="I888" s="1501"/>
      <c r="J888" s="1180"/>
      <c r="K888" s="1180"/>
      <c r="L888" s="1180"/>
      <c r="M888" s="1180"/>
      <c r="N888" s="1180"/>
      <c r="O888" s="1174"/>
      <c r="P888" s="1174"/>
      <c r="Q888" s="1176"/>
      <c r="R888" s="1176"/>
      <c r="S888" s="1176"/>
      <c r="T888" s="1176"/>
      <c r="U888" s="1176"/>
      <c r="V888" s="1176"/>
      <c r="W888" s="1176"/>
      <c r="X888" s="1176"/>
      <c r="Y888" s="1176"/>
      <c r="Z888" s="1176"/>
    </row>
    <row r="889" spans="1:26" ht="15.75" customHeight="1">
      <c r="A889" s="1491"/>
      <c r="B889" s="1500"/>
      <c r="C889" s="1176"/>
      <c r="D889" s="1174"/>
      <c r="E889" s="1174"/>
      <c r="F889" s="1174"/>
      <c r="G889" s="1494"/>
      <c r="H889" s="1501"/>
      <c r="I889" s="1501"/>
      <c r="J889" s="1180"/>
      <c r="K889" s="1180"/>
      <c r="L889" s="1180"/>
      <c r="M889" s="1180"/>
      <c r="N889" s="1180"/>
      <c r="O889" s="1174"/>
      <c r="P889" s="1174"/>
      <c r="Q889" s="1176"/>
      <c r="R889" s="1176"/>
      <c r="S889" s="1176"/>
      <c r="T889" s="1176"/>
      <c r="U889" s="1176"/>
      <c r="V889" s="1176"/>
      <c r="W889" s="1176"/>
      <c r="X889" s="1176"/>
      <c r="Y889" s="1176"/>
      <c r="Z889" s="1176"/>
    </row>
    <row r="890" spans="1:26" ht="15.75" customHeight="1">
      <c r="A890" s="1491"/>
      <c r="B890" s="1500"/>
      <c r="C890" s="1176"/>
      <c r="D890" s="1174"/>
      <c r="E890" s="1174"/>
      <c r="F890" s="1174"/>
      <c r="G890" s="1494"/>
      <c r="H890" s="1501"/>
      <c r="I890" s="1501"/>
      <c r="J890" s="1180"/>
      <c r="K890" s="1180"/>
      <c r="L890" s="1180"/>
      <c r="M890" s="1180"/>
      <c r="N890" s="1180"/>
      <c r="O890" s="1174"/>
      <c r="P890" s="1174"/>
      <c r="Q890" s="1176"/>
      <c r="R890" s="1176"/>
      <c r="S890" s="1176"/>
      <c r="T890" s="1176"/>
      <c r="U890" s="1176"/>
      <c r="V890" s="1176"/>
      <c r="W890" s="1176"/>
      <c r="X890" s="1176"/>
      <c r="Y890" s="1176"/>
      <c r="Z890" s="1176"/>
    </row>
    <row r="891" spans="1:26" ht="15.75" customHeight="1">
      <c r="A891" s="1491"/>
      <c r="B891" s="1500"/>
      <c r="C891" s="1176"/>
      <c r="D891" s="1174"/>
      <c r="E891" s="1174"/>
      <c r="F891" s="1174"/>
      <c r="G891" s="1494"/>
      <c r="H891" s="1501"/>
      <c r="I891" s="1501"/>
      <c r="J891" s="1180"/>
      <c r="K891" s="1180"/>
      <c r="L891" s="1180"/>
      <c r="M891" s="1180"/>
      <c r="N891" s="1180"/>
      <c r="O891" s="1174"/>
      <c r="P891" s="1174"/>
      <c r="Q891" s="1176"/>
      <c r="R891" s="1176"/>
      <c r="S891" s="1176"/>
      <c r="T891" s="1176"/>
      <c r="U891" s="1176"/>
      <c r="V891" s="1176"/>
      <c r="W891" s="1176"/>
      <c r="X891" s="1176"/>
      <c r="Y891" s="1176"/>
      <c r="Z891" s="1176"/>
    </row>
    <row r="892" spans="1:26" ht="15.75" customHeight="1">
      <c r="A892" s="1491"/>
      <c r="B892" s="1500"/>
      <c r="C892" s="1176"/>
      <c r="D892" s="1174"/>
      <c r="E892" s="1174"/>
      <c r="F892" s="1174"/>
      <c r="G892" s="1494"/>
      <c r="H892" s="1501"/>
      <c r="I892" s="1501"/>
      <c r="J892" s="1180"/>
      <c r="K892" s="1180"/>
      <c r="L892" s="1180"/>
      <c r="M892" s="1180"/>
      <c r="N892" s="1180"/>
      <c r="O892" s="1174"/>
      <c r="P892" s="1174"/>
      <c r="Q892" s="1176"/>
      <c r="R892" s="1176"/>
      <c r="S892" s="1176"/>
      <c r="T892" s="1176"/>
      <c r="U892" s="1176"/>
      <c r="V892" s="1176"/>
      <c r="W892" s="1176"/>
      <c r="X892" s="1176"/>
      <c r="Y892" s="1176"/>
      <c r="Z892" s="1176"/>
    </row>
    <row r="893" spans="1:26" ht="15.75" customHeight="1">
      <c r="A893" s="1491"/>
      <c r="B893" s="1500"/>
      <c r="C893" s="1176"/>
      <c r="D893" s="1174"/>
      <c r="E893" s="1174"/>
      <c r="F893" s="1174"/>
      <c r="G893" s="1494"/>
      <c r="H893" s="1501"/>
      <c r="I893" s="1501"/>
      <c r="J893" s="1180"/>
      <c r="K893" s="1180"/>
      <c r="L893" s="1180"/>
      <c r="M893" s="1180"/>
      <c r="N893" s="1180"/>
      <c r="O893" s="1174"/>
      <c r="P893" s="1174"/>
      <c r="Q893" s="1176"/>
      <c r="R893" s="1176"/>
      <c r="S893" s="1176"/>
      <c r="T893" s="1176"/>
      <c r="U893" s="1176"/>
      <c r="V893" s="1176"/>
      <c r="W893" s="1176"/>
      <c r="X893" s="1176"/>
      <c r="Y893" s="1176"/>
      <c r="Z893" s="1176"/>
    </row>
    <row r="894" spans="1:26" ht="15.75" customHeight="1">
      <c r="A894" s="1491"/>
      <c r="B894" s="1500"/>
      <c r="C894" s="1176"/>
      <c r="D894" s="1174"/>
      <c r="E894" s="1174"/>
      <c r="F894" s="1174"/>
      <c r="G894" s="1494"/>
      <c r="H894" s="1501"/>
      <c r="I894" s="1501"/>
      <c r="J894" s="1180"/>
      <c r="K894" s="1180"/>
      <c r="L894" s="1180"/>
      <c r="M894" s="1180"/>
      <c r="N894" s="1180"/>
      <c r="O894" s="1174"/>
      <c r="P894" s="1174"/>
      <c r="Q894" s="1176"/>
      <c r="R894" s="1176"/>
      <c r="S894" s="1176"/>
      <c r="T894" s="1176"/>
      <c r="U894" s="1176"/>
      <c r="V894" s="1176"/>
      <c r="W894" s="1176"/>
      <c r="X894" s="1176"/>
      <c r="Y894" s="1176"/>
      <c r="Z894" s="1176"/>
    </row>
    <row r="895" spans="1:26" ht="15.75" customHeight="1">
      <c r="A895" s="1491"/>
      <c r="B895" s="1500"/>
      <c r="C895" s="1176"/>
      <c r="D895" s="1174"/>
      <c r="E895" s="1174"/>
      <c r="F895" s="1174"/>
      <c r="G895" s="1494"/>
      <c r="H895" s="1501"/>
      <c r="I895" s="1501"/>
      <c r="J895" s="1180"/>
      <c r="K895" s="1180"/>
      <c r="L895" s="1180"/>
      <c r="M895" s="1180"/>
      <c r="N895" s="1180"/>
      <c r="O895" s="1174"/>
      <c r="P895" s="1174"/>
      <c r="Q895" s="1176"/>
      <c r="R895" s="1176"/>
      <c r="S895" s="1176"/>
      <c r="T895" s="1176"/>
      <c r="U895" s="1176"/>
      <c r="V895" s="1176"/>
      <c r="W895" s="1176"/>
      <c r="X895" s="1176"/>
      <c r="Y895" s="1176"/>
      <c r="Z895" s="1176"/>
    </row>
    <row r="896" spans="1:26" ht="15.75" customHeight="1">
      <c r="A896" s="1491"/>
      <c r="B896" s="1500"/>
      <c r="C896" s="1176"/>
      <c r="D896" s="1174"/>
      <c r="E896" s="1174"/>
      <c r="F896" s="1174"/>
      <c r="G896" s="1494"/>
      <c r="H896" s="1501"/>
      <c r="I896" s="1501"/>
      <c r="J896" s="1180"/>
      <c r="K896" s="1180"/>
      <c r="L896" s="1180"/>
      <c r="M896" s="1180"/>
      <c r="N896" s="1180"/>
      <c r="O896" s="1174"/>
      <c r="P896" s="1174"/>
      <c r="Q896" s="1176"/>
      <c r="R896" s="1176"/>
      <c r="S896" s="1176"/>
      <c r="T896" s="1176"/>
      <c r="U896" s="1176"/>
      <c r="V896" s="1176"/>
      <c r="W896" s="1176"/>
      <c r="X896" s="1176"/>
      <c r="Y896" s="1176"/>
      <c r="Z896" s="1176"/>
    </row>
    <row r="897" spans="1:26" ht="15.75" customHeight="1">
      <c r="A897" s="1491"/>
      <c r="B897" s="1500"/>
      <c r="C897" s="1176"/>
      <c r="D897" s="1174"/>
      <c r="E897" s="1174"/>
      <c r="F897" s="1174"/>
      <c r="G897" s="1494"/>
      <c r="H897" s="1501"/>
      <c r="I897" s="1501"/>
      <c r="J897" s="1180"/>
      <c r="K897" s="1180"/>
      <c r="L897" s="1180"/>
      <c r="M897" s="1180"/>
      <c r="N897" s="1180"/>
      <c r="O897" s="1174"/>
      <c r="P897" s="1174"/>
      <c r="Q897" s="1176"/>
      <c r="R897" s="1176"/>
      <c r="S897" s="1176"/>
      <c r="T897" s="1176"/>
      <c r="U897" s="1176"/>
      <c r="V897" s="1176"/>
      <c r="W897" s="1176"/>
      <c r="X897" s="1176"/>
      <c r="Y897" s="1176"/>
      <c r="Z897" s="1176"/>
    </row>
    <row r="898" spans="1:26" ht="15.75" customHeight="1">
      <c r="A898" s="1491"/>
      <c r="B898" s="1500"/>
      <c r="C898" s="1176"/>
      <c r="D898" s="1174"/>
      <c r="E898" s="1174"/>
      <c r="F898" s="1174"/>
      <c r="G898" s="1494"/>
      <c r="H898" s="1501"/>
      <c r="I898" s="1501"/>
      <c r="J898" s="1180"/>
      <c r="K898" s="1180"/>
      <c r="L898" s="1180"/>
      <c r="M898" s="1180"/>
      <c r="N898" s="1180"/>
      <c r="O898" s="1174"/>
      <c r="P898" s="1174"/>
      <c r="Q898" s="1176"/>
      <c r="R898" s="1176"/>
      <c r="S898" s="1176"/>
      <c r="T898" s="1176"/>
      <c r="U898" s="1176"/>
      <c r="V898" s="1176"/>
      <c r="W898" s="1176"/>
      <c r="X898" s="1176"/>
      <c r="Y898" s="1176"/>
      <c r="Z898" s="1176"/>
    </row>
    <row r="899" spans="1:26" ht="15.75" customHeight="1">
      <c r="A899" s="1491"/>
      <c r="B899" s="1500"/>
      <c r="C899" s="1176"/>
      <c r="D899" s="1174"/>
      <c r="E899" s="1174"/>
      <c r="F899" s="1174"/>
      <c r="G899" s="1494"/>
      <c r="H899" s="1501"/>
      <c r="I899" s="1501"/>
      <c r="J899" s="1180"/>
      <c r="K899" s="1180"/>
      <c r="L899" s="1180"/>
      <c r="M899" s="1180"/>
      <c r="N899" s="1180"/>
      <c r="O899" s="1174"/>
      <c r="P899" s="1174"/>
      <c r="Q899" s="1176"/>
      <c r="R899" s="1176"/>
      <c r="S899" s="1176"/>
      <c r="T899" s="1176"/>
      <c r="U899" s="1176"/>
      <c r="V899" s="1176"/>
      <c r="W899" s="1176"/>
      <c r="X899" s="1176"/>
      <c r="Y899" s="1176"/>
      <c r="Z899" s="1176"/>
    </row>
    <row r="900" spans="1:26" ht="15.75" customHeight="1">
      <c r="A900" s="1491"/>
      <c r="B900" s="1500"/>
      <c r="C900" s="1176"/>
      <c r="D900" s="1174"/>
      <c r="E900" s="1174"/>
      <c r="F900" s="1174"/>
      <c r="G900" s="1494"/>
      <c r="H900" s="1501"/>
      <c r="I900" s="1501"/>
      <c r="J900" s="1180"/>
      <c r="K900" s="1180"/>
      <c r="L900" s="1180"/>
      <c r="M900" s="1180"/>
      <c r="N900" s="1180"/>
      <c r="O900" s="1174"/>
      <c r="P900" s="1174"/>
      <c r="Q900" s="1176"/>
      <c r="R900" s="1176"/>
      <c r="S900" s="1176"/>
      <c r="T900" s="1176"/>
      <c r="U900" s="1176"/>
      <c r="V900" s="1176"/>
      <c r="W900" s="1176"/>
      <c r="X900" s="1176"/>
      <c r="Y900" s="1176"/>
      <c r="Z900" s="1176"/>
    </row>
    <row r="901" spans="1:26" ht="15.75" customHeight="1">
      <c r="A901" s="1491"/>
      <c r="B901" s="1500"/>
      <c r="C901" s="1176"/>
      <c r="D901" s="1174"/>
      <c r="E901" s="1174"/>
      <c r="F901" s="1174"/>
      <c r="G901" s="1494"/>
      <c r="H901" s="1501"/>
      <c r="I901" s="1501"/>
      <c r="J901" s="1180"/>
      <c r="K901" s="1180"/>
      <c r="L901" s="1180"/>
      <c r="M901" s="1180"/>
      <c r="N901" s="1180"/>
      <c r="O901" s="1174"/>
      <c r="P901" s="1174"/>
      <c r="Q901" s="1176"/>
      <c r="R901" s="1176"/>
      <c r="S901" s="1176"/>
      <c r="T901" s="1176"/>
      <c r="U901" s="1176"/>
      <c r="V901" s="1176"/>
      <c r="W901" s="1176"/>
      <c r="X901" s="1176"/>
      <c r="Y901" s="1176"/>
      <c r="Z901" s="1176"/>
    </row>
    <row r="902" spans="1:26" ht="15.75" customHeight="1">
      <c r="A902" s="1491"/>
      <c r="B902" s="1500"/>
      <c r="C902" s="1176"/>
      <c r="D902" s="1174"/>
      <c r="E902" s="1174"/>
      <c r="F902" s="1174"/>
      <c r="G902" s="1494"/>
      <c r="H902" s="1501"/>
      <c r="I902" s="1501"/>
      <c r="J902" s="1180"/>
      <c r="K902" s="1180"/>
      <c r="L902" s="1180"/>
      <c r="M902" s="1180"/>
      <c r="N902" s="1180"/>
      <c r="O902" s="1174"/>
      <c r="P902" s="1174"/>
      <c r="Q902" s="1176"/>
      <c r="R902" s="1176"/>
      <c r="S902" s="1176"/>
      <c r="T902" s="1176"/>
      <c r="U902" s="1176"/>
      <c r="V902" s="1176"/>
      <c r="W902" s="1176"/>
      <c r="X902" s="1176"/>
      <c r="Y902" s="1176"/>
      <c r="Z902" s="1176"/>
    </row>
    <row r="903" spans="1:26" ht="15.75" customHeight="1">
      <c r="A903" s="1491"/>
      <c r="B903" s="1500"/>
      <c r="C903" s="1176"/>
      <c r="D903" s="1174"/>
      <c r="E903" s="1174"/>
      <c r="F903" s="1174"/>
      <c r="G903" s="1494"/>
      <c r="H903" s="1501"/>
      <c r="I903" s="1501"/>
      <c r="J903" s="1180"/>
      <c r="K903" s="1180"/>
      <c r="L903" s="1180"/>
      <c r="M903" s="1180"/>
      <c r="N903" s="1180"/>
      <c r="O903" s="1174"/>
      <c r="P903" s="1174"/>
      <c r="Q903" s="1176"/>
      <c r="R903" s="1176"/>
      <c r="S903" s="1176"/>
      <c r="T903" s="1176"/>
      <c r="U903" s="1176"/>
      <c r="V903" s="1176"/>
      <c r="W903" s="1176"/>
      <c r="X903" s="1176"/>
      <c r="Y903" s="1176"/>
      <c r="Z903" s="1176"/>
    </row>
    <row r="904" spans="1:26" ht="15.75" customHeight="1">
      <c r="A904" s="1491"/>
      <c r="B904" s="1500"/>
      <c r="C904" s="1176"/>
      <c r="D904" s="1174"/>
      <c r="E904" s="1174"/>
      <c r="F904" s="1174"/>
      <c r="G904" s="1494"/>
      <c r="H904" s="1501"/>
      <c r="I904" s="1501"/>
      <c r="J904" s="1180"/>
      <c r="K904" s="1180"/>
      <c r="L904" s="1180"/>
      <c r="M904" s="1180"/>
      <c r="N904" s="1180"/>
      <c r="O904" s="1174"/>
      <c r="P904" s="1174"/>
      <c r="Q904" s="1176"/>
      <c r="R904" s="1176"/>
      <c r="S904" s="1176"/>
      <c r="T904" s="1176"/>
      <c r="U904" s="1176"/>
      <c r="V904" s="1176"/>
      <c r="W904" s="1176"/>
      <c r="X904" s="1176"/>
      <c r="Y904" s="1176"/>
      <c r="Z904" s="1176"/>
    </row>
    <row r="905" spans="1:26" ht="15.75" customHeight="1">
      <c r="A905" s="1491"/>
      <c r="B905" s="1500"/>
      <c r="C905" s="1176"/>
      <c r="D905" s="1174"/>
      <c r="E905" s="1174"/>
      <c r="F905" s="1174"/>
      <c r="G905" s="1494"/>
      <c r="H905" s="1501"/>
      <c r="I905" s="1501"/>
      <c r="J905" s="1180"/>
      <c r="K905" s="1180"/>
      <c r="L905" s="1180"/>
      <c r="M905" s="1180"/>
      <c r="N905" s="1180"/>
      <c r="O905" s="1174"/>
      <c r="P905" s="1174"/>
      <c r="Q905" s="1176"/>
      <c r="R905" s="1176"/>
      <c r="S905" s="1176"/>
      <c r="T905" s="1176"/>
      <c r="U905" s="1176"/>
      <c r="V905" s="1176"/>
      <c r="W905" s="1176"/>
      <c r="X905" s="1176"/>
      <c r="Y905" s="1176"/>
      <c r="Z905" s="1176"/>
    </row>
    <row r="906" spans="1:26" ht="15.75" customHeight="1">
      <c r="A906" s="1491"/>
      <c r="B906" s="1500"/>
      <c r="C906" s="1176"/>
      <c r="D906" s="1174"/>
      <c r="E906" s="1174"/>
      <c r="F906" s="1174"/>
      <c r="G906" s="1494"/>
      <c r="H906" s="1501"/>
      <c r="I906" s="1501"/>
      <c r="J906" s="1180"/>
      <c r="K906" s="1180"/>
      <c r="L906" s="1180"/>
      <c r="M906" s="1180"/>
      <c r="N906" s="1180"/>
      <c r="O906" s="1174"/>
      <c r="P906" s="1174"/>
      <c r="Q906" s="1176"/>
      <c r="R906" s="1176"/>
      <c r="S906" s="1176"/>
      <c r="T906" s="1176"/>
      <c r="U906" s="1176"/>
      <c r="V906" s="1176"/>
      <c r="W906" s="1176"/>
      <c r="X906" s="1176"/>
      <c r="Y906" s="1176"/>
      <c r="Z906" s="1176"/>
    </row>
    <row r="907" spans="1:26" ht="15.75" customHeight="1">
      <c r="A907" s="1491"/>
      <c r="B907" s="1500"/>
      <c r="C907" s="1176"/>
      <c r="D907" s="1174"/>
      <c r="E907" s="1174"/>
      <c r="F907" s="1174"/>
      <c r="G907" s="1494"/>
      <c r="H907" s="1501"/>
      <c r="I907" s="1501"/>
      <c r="J907" s="1180"/>
      <c r="K907" s="1180"/>
      <c r="L907" s="1180"/>
      <c r="M907" s="1180"/>
      <c r="N907" s="1180"/>
      <c r="O907" s="1174"/>
      <c r="P907" s="1174"/>
      <c r="Q907" s="1176"/>
      <c r="R907" s="1176"/>
      <c r="S907" s="1176"/>
      <c r="T907" s="1176"/>
      <c r="U907" s="1176"/>
      <c r="V907" s="1176"/>
      <c r="W907" s="1176"/>
      <c r="X907" s="1176"/>
      <c r="Y907" s="1176"/>
      <c r="Z907" s="1176"/>
    </row>
    <row r="908" spans="1:26" ht="15.75" customHeight="1">
      <c r="A908" s="1491"/>
      <c r="B908" s="1500"/>
      <c r="C908" s="1176"/>
      <c r="D908" s="1174"/>
      <c r="E908" s="1174"/>
      <c r="F908" s="1174"/>
      <c r="G908" s="1494"/>
      <c r="H908" s="1501"/>
      <c r="I908" s="1501"/>
      <c r="J908" s="1180"/>
      <c r="K908" s="1180"/>
      <c r="L908" s="1180"/>
      <c r="M908" s="1180"/>
      <c r="N908" s="1180"/>
      <c r="O908" s="1174"/>
      <c r="P908" s="1174"/>
      <c r="Q908" s="1176"/>
      <c r="R908" s="1176"/>
      <c r="S908" s="1176"/>
      <c r="T908" s="1176"/>
      <c r="U908" s="1176"/>
      <c r="V908" s="1176"/>
      <c r="W908" s="1176"/>
      <c r="X908" s="1176"/>
      <c r="Y908" s="1176"/>
      <c r="Z908" s="1176"/>
    </row>
    <row r="909" spans="1:26" ht="15.75" customHeight="1">
      <c r="A909" s="1491"/>
      <c r="B909" s="1500"/>
      <c r="C909" s="1176"/>
      <c r="D909" s="1174"/>
      <c r="E909" s="1174"/>
      <c r="F909" s="1174"/>
      <c r="G909" s="1494"/>
      <c r="H909" s="1501"/>
      <c r="I909" s="1501"/>
      <c r="J909" s="1180"/>
      <c r="K909" s="1180"/>
      <c r="L909" s="1180"/>
      <c r="M909" s="1180"/>
      <c r="N909" s="1180"/>
      <c r="O909" s="1174"/>
      <c r="P909" s="1174"/>
      <c r="Q909" s="1176"/>
      <c r="R909" s="1176"/>
      <c r="S909" s="1176"/>
      <c r="T909" s="1176"/>
      <c r="U909" s="1176"/>
      <c r="V909" s="1176"/>
      <c r="W909" s="1176"/>
      <c r="X909" s="1176"/>
      <c r="Y909" s="1176"/>
      <c r="Z909" s="1176"/>
    </row>
    <row r="910" spans="1:26" ht="15.75" customHeight="1">
      <c r="A910" s="1491"/>
      <c r="B910" s="1500"/>
      <c r="C910" s="1176"/>
      <c r="D910" s="1174"/>
      <c r="E910" s="1174"/>
      <c r="F910" s="1174"/>
      <c r="G910" s="1494"/>
      <c r="H910" s="1501"/>
      <c r="I910" s="1501"/>
      <c r="J910" s="1180"/>
      <c r="K910" s="1180"/>
      <c r="L910" s="1180"/>
      <c r="M910" s="1180"/>
      <c r="N910" s="1180"/>
      <c r="O910" s="1174"/>
      <c r="P910" s="1174"/>
      <c r="Q910" s="1176"/>
      <c r="R910" s="1176"/>
      <c r="S910" s="1176"/>
      <c r="T910" s="1176"/>
      <c r="U910" s="1176"/>
      <c r="V910" s="1176"/>
      <c r="W910" s="1176"/>
      <c r="X910" s="1176"/>
      <c r="Y910" s="1176"/>
      <c r="Z910" s="1176"/>
    </row>
    <row r="911" spans="1:26" ht="15.75" customHeight="1">
      <c r="A911" s="1491"/>
      <c r="B911" s="1500"/>
      <c r="C911" s="1176"/>
      <c r="D911" s="1174"/>
      <c r="E911" s="1174"/>
      <c r="F911" s="1174"/>
      <c r="G911" s="1494"/>
      <c r="H911" s="1501"/>
      <c r="I911" s="1501"/>
      <c r="J911" s="1180"/>
      <c r="K911" s="1180"/>
      <c r="L911" s="1180"/>
      <c r="M911" s="1180"/>
      <c r="N911" s="1180"/>
      <c r="O911" s="1174"/>
      <c r="P911" s="1174"/>
      <c r="Q911" s="1176"/>
      <c r="R911" s="1176"/>
      <c r="S911" s="1176"/>
      <c r="T911" s="1176"/>
      <c r="U911" s="1176"/>
      <c r="V911" s="1176"/>
      <c r="W911" s="1176"/>
      <c r="X911" s="1176"/>
      <c r="Y911" s="1176"/>
      <c r="Z911" s="1176"/>
    </row>
    <row r="912" spans="1:26" ht="15.75" customHeight="1">
      <c r="A912" s="1491"/>
      <c r="B912" s="1500"/>
      <c r="C912" s="1176"/>
      <c r="D912" s="1174"/>
      <c r="E912" s="1174"/>
      <c r="F912" s="1174"/>
      <c r="G912" s="1494"/>
      <c r="H912" s="1501"/>
      <c r="I912" s="1501"/>
      <c r="J912" s="1180"/>
      <c r="K912" s="1180"/>
      <c r="L912" s="1180"/>
      <c r="M912" s="1180"/>
      <c r="N912" s="1180"/>
      <c r="O912" s="1174"/>
      <c r="P912" s="1174"/>
      <c r="Q912" s="1176"/>
      <c r="R912" s="1176"/>
      <c r="S912" s="1176"/>
      <c r="T912" s="1176"/>
      <c r="U912" s="1176"/>
      <c r="V912" s="1176"/>
      <c r="W912" s="1176"/>
      <c r="X912" s="1176"/>
      <c r="Y912" s="1176"/>
      <c r="Z912" s="1176"/>
    </row>
    <row r="913" spans="1:26" ht="15.75" customHeight="1">
      <c r="A913" s="1491"/>
      <c r="B913" s="1500"/>
      <c r="C913" s="1176"/>
      <c r="D913" s="1174"/>
      <c r="E913" s="1174"/>
      <c r="F913" s="1174"/>
      <c r="G913" s="1494"/>
      <c r="H913" s="1501"/>
      <c r="I913" s="1501"/>
      <c r="J913" s="1180"/>
      <c r="K913" s="1180"/>
      <c r="L913" s="1180"/>
      <c r="M913" s="1180"/>
      <c r="N913" s="1180"/>
      <c r="O913" s="1174"/>
      <c r="P913" s="1174"/>
      <c r="Q913" s="1176"/>
      <c r="R913" s="1176"/>
      <c r="S913" s="1176"/>
      <c r="T913" s="1176"/>
      <c r="U913" s="1176"/>
      <c r="V913" s="1176"/>
      <c r="W913" s="1176"/>
      <c r="X913" s="1176"/>
      <c r="Y913" s="1176"/>
      <c r="Z913" s="1176"/>
    </row>
    <row r="914" spans="1:26" ht="15.75" customHeight="1">
      <c r="A914" s="1491"/>
      <c r="B914" s="1500"/>
      <c r="C914" s="1176"/>
      <c r="D914" s="1174"/>
      <c r="E914" s="1174"/>
      <c r="F914" s="1174"/>
      <c r="G914" s="1494"/>
      <c r="H914" s="1501"/>
      <c r="I914" s="1501"/>
      <c r="J914" s="1180"/>
      <c r="K914" s="1180"/>
      <c r="L914" s="1180"/>
      <c r="M914" s="1180"/>
      <c r="N914" s="1180"/>
      <c r="O914" s="1174"/>
      <c r="P914" s="1174"/>
      <c r="Q914" s="1176"/>
      <c r="R914" s="1176"/>
      <c r="S914" s="1176"/>
      <c r="T914" s="1176"/>
      <c r="U914" s="1176"/>
      <c r="V914" s="1176"/>
      <c r="W914" s="1176"/>
      <c r="X914" s="1176"/>
      <c r="Y914" s="1176"/>
      <c r="Z914" s="1176"/>
    </row>
    <row r="915" spans="1:26" ht="15.75" customHeight="1">
      <c r="A915" s="1491"/>
      <c r="B915" s="1500"/>
      <c r="C915" s="1176"/>
      <c r="D915" s="1174"/>
      <c r="E915" s="1174"/>
      <c r="F915" s="1174"/>
      <c r="G915" s="1494"/>
      <c r="H915" s="1501"/>
      <c r="I915" s="1501"/>
      <c r="J915" s="1180"/>
      <c r="K915" s="1180"/>
      <c r="L915" s="1180"/>
      <c r="M915" s="1180"/>
      <c r="N915" s="1180"/>
      <c r="O915" s="1174"/>
      <c r="P915" s="1174"/>
      <c r="Q915" s="1176"/>
      <c r="R915" s="1176"/>
      <c r="S915" s="1176"/>
      <c r="T915" s="1176"/>
      <c r="U915" s="1176"/>
      <c r="V915" s="1176"/>
      <c r="W915" s="1176"/>
      <c r="X915" s="1176"/>
      <c r="Y915" s="1176"/>
      <c r="Z915" s="1176"/>
    </row>
    <row r="916" spans="1:26" ht="15.75" customHeight="1">
      <c r="A916" s="1491"/>
      <c r="B916" s="1500"/>
      <c r="C916" s="1176"/>
      <c r="D916" s="1174"/>
      <c r="E916" s="1174"/>
      <c r="F916" s="1174"/>
      <c r="G916" s="1494"/>
      <c r="H916" s="1501"/>
      <c r="I916" s="1501"/>
      <c r="J916" s="1180"/>
      <c r="K916" s="1180"/>
      <c r="L916" s="1180"/>
      <c r="M916" s="1180"/>
      <c r="N916" s="1180"/>
      <c r="O916" s="1174"/>
      <c r="P916" s="1174"/>
      <c r="Q916" s="1176"/>
      <c r="R916" s="1176"/>
      <c r="S916" s="1176"/>
      <c r="T916" s="1176"/>
      <c r="U916" s="1176"/>
      <c r="V916" s="1176"/>
      <c r="W916" s="1176"/>
      <c r="X916" s="1176"/>
      <c r="Y916" s="1176"/>
      <c r="Z916" s="1176"/>
    </row>
    <row r="917" spans="1:26" ht="15.75" customHeight="1">
      <c r="A917" s="1491"/>
      <c r="B917" s="1500"/>
      <c r="C917" s="1176"/>
      <c r="D917" s="1174"/>
      <c r="E917" s="1174"/>
      <c r="F917" s="1174"/>
      <c r="G917" s="1494"/>
      <c r="H917" s="1501"/>
      <c r="I917" s="1501"/>
      <c r="J917" s="1180"/>
      <c r="K917" s="1180"/>
      <c r="L917" s="1180"/>
      <c r="M917" s="1180"/>
      <c r="N917" s="1180"/>
      <c r="O917" s="1174"/>
      <c r="P917" s="1174"/>
      <c r="Q917" s="1176"/>
      <c r="R917" s="1176"/>
      <c r="S917" s="1176"/>
      <c r="T917" s="1176"/>
      <c r="U917" s="1176"/>
      <c r="V917" s="1176"/>
      <c r="W917" s="1176"/>
      <c r="X917" s="1176"/>
      <c r="Y917" s="1176"/>
      <c r="Z917" s="1176"/>
    </row>
    <row r="918" spans="1:26" ht="15.75" customHeight="1">
      <c r="A918" s="1491"/>
      <c r="B918" s="1500"/>
      <c r="C918" s="1176"/>
      <c r="D918" s="1174"/>
      <c r="E918" s="1174"/>
      <c r="F918" s="1174"/>
      <c r="G918" s="1494"/>
      <c r="H918" s="1501"/>
      <c r="I918" s="1501"/>
      <c r="J918" s="1180"/>
      <c r="K918" s="1180"/>
      <c r="L918" s="1180"/>
      <c r="M918" s="1180"/>
      <c r="N918" s="1180"/>
      <c r="O918" s="1174"/>
      <c r="P918" s="1174"/>
      <c r="Q918" s="1176"/>
      <c r="R918" s="1176"/>
      <c r="S918" s="1176"/>
      <c r="T918" s="1176"/>
      <c r="U918" s="1176"/>
      <c r="V918" s="1176"/>
      <c r="W918" s="1176"/>
      <c r="X918" s="1176"/>
      <c r="Y918" s="1176"/>
      <c r="Z918" s="1176"/>
    </row>
    <row r="919" spans="1:26" ht="15.75" customHeight="1">
      <c r="A919" s="1491"/>
      <c r="B919" s="1500"/>
      <c r="C919" s="1176"/>
      <c r="D919" s="1174"/>
      <c r="E919" s="1174"/>
      <c r="F919" s="1174"/>
      <c r="G919" s="1494"/>
      <c r="H919" s="1501"/>
      <c r="I919" s="1501"/>
      <c r="J919" s="1180"/>
      <c r="K919" s="1180"/>
      <c r="L919" s="1180"/>
      <c r="M919" s="1180"/>
      <c r="N919" s="1180"/>
      <c r="O919" s="1174"/>
      <c r="P919" s="1174"/>
      <c r="Q919" s="1176"/>
      <c r="R919" s="1176"/>
      <c r="S919" s="1176"/>
      <c r="T919" s="1176"/>
      <c r="U919" s="1176"/>
      <c r="V919" s="1176"/>
      <c r="W919" s="1176"/>
      <c r="X919" s="1176"/>
      <c r="Y919" s="1176"/>
      <c r="Z919" s="1176"/>
    </row>
    <row r="920" spans="1:26" ht="15.75" customHeight="1">
      <c r="A920" s="1491"/>
      <c r="B920" s="1500"/>
      <c r="C920" s="1176"/>
      <c r="D920" s="1174"/>
      <c r="E920" s="1174"/>
      <c r="F920" s="1174"/>
      <c r="G920" s="1494"/>
      <c r="H920" s="1501"/>
      <c r="I920" s="1501"/>
      <c r="J920" s="1180"/>
      <c r="K920" s="1180"/>
      <c r="L920" s="1180"/>
      <c r="M920" s="1180"/>
      <c r="N920" s="1180"/>
      <c r="O920" s="1174"/>
      <c r="P920" s="1174"/>
      <c r="Q920" s="1176"/>
      <c r="R920" s="1176"/>
      <c r="S920" s="1176"/>
      <c r="T920" s="1176"/>
      <c r="U920" s="1176"/>
      <c r="V920" s="1176"/>
      <c r="W920" s="1176"/>
      <c r="X920" s="1176"/>
      <c r="Y920" s="1176"/>
      <c r="Z920" s="1176"/>
    </row>
    <row r="921" spans="1:26" ht="15.75" customHeight="1">
      <c r="A921" s="1491"/>
      <c r="B921" s="1500"/>
      <c r="C921" s="1176"/>
      <c r="D921" s="1174"/>
      <c r="E921" s="1174"/>
      <c r="F921" s="1174"/>
      <c r="G921" s="1494"/>
      <c r="H921" s="1501"/>
      <c r="I921" s="1501"/>
      <c r="J921" s="1180"/>
      <c r="K921" s="1180"/>
      <c r="L921" s="1180"/>
      <c r="M921" s="1180"/>
      <c r="N921" s="1180"/>
      <c r="O921" s="1174"/>
      <c r="P921" s="1174"/>
      <c r="Q921" s="1176"/>
      <c r="R921" s="1176"/>
      <c r="S921" s="1176"/>
      <c r="T921" s="1176"/>
      <c r="U921" s="1176"/>
      <c r="V921" s="1176"/>
      <c r="W921" s="1176"/>
      <c r="X921" s="1176"/>
      <c r="Y921" s="1176"/>
      <c r="Z921" s="1176"/>
    </row>
    <row r="922" spans="1:26" ht="15.75" customHeight="1">
      <c r="A922" s="1491"/>
      <c r="B922" s="1500"/>
      <c r="C922" s="1176"/>
      <c r="D922" s="1174"/>
      <c r="E922" s="1174"/>
      <c r="F922" s="1174"/>
      <c r="G922" s="1494"/>
      <c r="H922" s="1501"/>
      <c r="I922" s="1501"/>
      <c r="J922" s="1180"/>
      <c r="K922" s="1180"/>
      <c r="L922" s="1180"/>
      <c r="M922" s="1180"/>
      <c r="N922" s="1180"/>
      <c r="O922" s="1174"/>
      <c r="P922" s="1174"/>
      <c r="Q922" s="1176"/>
      <c r="R922" s="1176"/>
      <c r="S922" s="1176"/>
      <c r="T922" s="1176"/>
      <c r="U922" s="1176"/>
      <c r="V922" s="1176"/>
      <c r="W922" s="1176"/>
      <c r="X922" s="1176"/>
      <c r="Y922" s="1176"/>
      <c r="Z922" s="1176"/>
    </row>
    <row r="923" spans="1:26" ht="15.75" customHeight="1">
      <c r="A923" s="1491"/>
      <c r="B923" s="1500"/>
      <c r="C923" s="1176"/>
      <c r="D923" s="1174"/>
      <c r="E923" s="1174"/>
      <c r="F923" s="1174"/>
      <c r="G923" s="1494"/>
      <c r="H923" s="1501"/>
      <c r="I923" s="1501"/>
      <c r="J923" s="1180"/>
      <c r="K923" s="1180"/>
      <c r="L923" s="1180"/>
      <c r="M923" s="1180"/>
      <c r="N923" s="1180"/>
      <c r="O923" s="1174"/>
      <c r="P923" s="1174"/>
      <c r="Q923" s="1176"/>
      <c r="R923" s="1176"/>
      <c r="S923" s="1176"/>
      <c r="T923" s="1176"/>
      <c r="U923" s="1176"/>
      <c r="V923" s="1176"/>
      <c r="W923" s="1176"/>
      <c r="X923" s="1176"/>
      <c r="Y923" s="1176"/>
      <c r="Z923" s="1176"/>
    </row>
    <row r="924" spans="1:26" ht="15.75" customHeight="1">
      <c r="A924" s="1491"/>
      <c r="B924" s="1500"/>
      <c r="C924" s="1176"/>
      <c r="D924" s="1174"/>
      <c r="E924" s="1174"/>
      <c r="F924" s="1174"/>
      <c r="G924" s="1494"/>
      <c r="H924" s="1501"/>
      <c r="I924" s="1501"/>
      <c r="J924" s="1180"/>
      <c r="K924" s="1180"/>
      <c r="L924" s="1180"/>
      <c r="M924" s="1180"/>
      <c r="N924" s="1180"/>
      <c r="O924" s="1174"/>
      <c r="P924" s="1174"/>
      <c r="Q924" s="1176"/>
      <c r="R924" s="1176"/>
      <c r="S924" s="1176"/>
      <c r="T924" s="1176"/>
      <c r="U924" s="1176"/>
      <c r="V924" s="1176"/>
      <c r="W924" s="1176"/>
      <c r="X924" s="1176"/>
      <c r="Y924" s="1176"/>
      <c r="Z924" s="1176"/>
    </row>
    <row r="925" spans="1:26" ht="15.75" customHeight="1">
      <c r="A925" s="1491"/>
      <c r="B925" s="1500"/>
      <c r="C925" s="1176"/>
      <c r="D925" s="1174"/>
      <c r="E925" s="1174"/>
      <c r="F925" s="1174"/>
      <c r="G925" s="1494"/>
      <c r="H925" s="1501"/>
      <c r="I925" s="1501"/>
      <c r="J925" s="1180"/>
      <c r="K925" s="1180"/>
      <c r="L925" s="1180"/>
      <c r="M925" s="1180"/>
      <c r="N925" s="1180"/>
      <c r="O925" s="1174"/>
      <c r="P925" s="1174"/>
      <c r="Q925" s="1176"/>
      <c r="R925" s="1176"/>
      <c r="S925" s="1176"/>
      <c r="T925" s="1176"/>
      <c r="U925" s="1176"/>
      <c r="V925" s="1176"/>
      <c r="W925" s="1176"/>
      <c r="X925" s="1176"/>
      <c r="Y925" s="1176"/>
      <c r="Z925" s="1176"/>
    </row>
    <row r="926" spans="1:26" ht="15.75" customHeight="1">
      <c r="A926" s="1491"/>
      <c r="B926" s="1500"/>
      <c r="C926" s="1176"/>
      <c r="D926" s="1174"/>
      <c r="E926" s="1174"/>
      <c r="F926" s="1174"/>
      <c r="G926" s="1494"/>
      <c r="H926" s="1501"/>
      <c r="I926" s="1501"/>
      <c r="J926" s="1180"/>
      <c r="K926" s="1180"/>
      <c r="L926" s="1180"/>
      <c r="M926" s="1180"/>
      <c r="N926" s="1180"/>
      <c r="O926" s="1174"/>
      <c r="P926" s="1174"/>
      <c r="Q926" s="1176"/>
      <c r="R926" s="1176"/>
      <c r="S926" s="1176"/>
      <c r="T926" s="1176"/>
      <c r="U926" s="1176"/>
      <c r="V926" s="1176"/>
      <c r="W926" s="1176"/>
      <c r="X926" s="1176"/>
      <c r="Y926" s="1176"/>
      <c r="Z926" s="1176"/>
    </row>
    <row r="927" spans="1:26" ht="15.75" customHeight="1">
      <c r="A927" s="1491"/>
      <c r="B927" s="1500"/>
      <c r="C927" s="1176"/>
      <c r="D927" s="1174"/>
      <c r="E927" s="1174"/>
      <c r="F927" s="1174"/>
      <c r="G927" s="1494"/>
      <c r="H927" s="1501"/>
      <c r="I927" s="1501"/>
      <c r="J927" s="1180"/>
      <c r="K927" s="1180"/>
      <c r="L927" s="1180"/>
      <c r="M927" s="1180"/>
      <c r="N927" s="1180"/>
      <c r="O927" s="1174"/>
      <c r="P927" s="1174"/>
      <c r="Q927" s="1176"/>
      <c r="R927" s="1176"/>
      <c r="S927" s="1176"/>
      <c r="T927" s="1176"/>
      <c r="U927" s="1176"/>
      <c r="V927" s="1176"/>
      <c r="W927" s="1176"/>
      <c r="X927" s="1176"/>
      <c r="Y927" s="1176"/>
      <c r="Z927" s="1176"/>
    </row>
    <row r="928" spans="1:26" ht="15.75" customHeight="1">
      <c r="A928" s="1491"/>
      <c r="B928" s="1500"/>
      <c r="C928" s="1176"/>
      <c r="D928" s="1174"/>
      <c r="E928" s="1174"/>
      <c r="F928" s="1174"/>
      <c r="G928" s="1494"/>
      <c r="H928" s="1501"/>
      <c r="I928" s="1501"/>
      <c r="J928" s="1180"/>
      <c r="K928" s="1180"/>
      <c r="L928" s="1180"/>
      <c r="M928" s="1180"/>
      <c r="N928" s="1180"/>
      <c r="O928" s="1174"/>
      <c r="P928" s="1174"/>
      <c r="Q928" s="1176"/>
      <c r="R928" s="1176"/>
      <c r="S928" s="1176"/>
      <c r="T928" s="1176"/>
      <c r="U928" s="1176"/>
      <c r="V928" s="1176"/>
      <c r="W928" s="1176"/>
      <c r="X928" s="1176"/>
      <c r="Y928" s="1176"/>
      <c r="Z928" s="1176"/>
    </row>
    <row r="929" spans="1:26" ht="15.75" customHeight="1">
      <c r="A929" s="1491"/>
      <c r="B929" s="1500"/>
      <c r="C929" s="1176"/>
      <c r="D929" s="1174"/>
      <c r="E929" s="1174"/>
      <c r="F929" s="1174"/>
      <c r="G929" s="1494"/>
      <c r="H929" s="1501"/>
      <c r="I929" s="1501"/>
      <c r="J929" s="1180"/>
      <c r="K929" s="1180"/>
      <c r="L929" s="1180"/>
      <c r="M929" s="1180"/>
      <c r="N929" s="1180"/>
      <c r="O929" s="1174"/>
      <c r="P929" s="1174"/>
      <c r="Q929" s="1176"/>
      <c r="R929" s="1176"/>
      <c r="S929" s="1176"/>
      <c r="T929" s="1176"/>
      <c r="U929" s="1176"/>
      <c r="V929" s="1176"/>
      <c r="W929" s="1176"/>
      <c r="X929" s="1176"/>
      <c r="Y929" s="1176"/>
      <c r="Z929" s="1176"/>
    </row>
    <row r="930" spans="1:26" ht="15.75" customHeight="1">
      <c r="A930" s="1491"/>
      <c r="B930" s="1500"/>
      <c r="C930" s="1176"/>
      <c r="D930" s="1174"/>
      <c r="E930" s="1174"/>
      <c r="F930" s="1174"/>
      <c r="G930" s="1494"/>
      <c r="H930" s="1501"/>
      <c r="I930" s="1501"/>
      <c r="J930" s="1180"/>
      <c r="K930" s="1180"/>
      <c r="L930" s="1180"/>
      <c r="M930" s="1180"/>
      <c r="N930" s="1180"/>
      <c r="O930" s="1174"/>
      <c r="P930" s="1174"/>
      <c r="Q930" s="1176"/>
      <c r="R930" s="1176"/>
      <c r="S930" s="1176"/>
      <c r="T930" s="1176"/>
      <c r="U930" s="1176"/>
      <c r="V930" s="1176"/>
      <c r="W930" s="1176"/>
      <c r="X930" s="1176"/>
      <c r="Y930" s="1176"/>
      <c r="Z930" s="1176"/>
    </row>
    <row r="931" spans="1:26" ht="15.75" customHeight="1">
      <c r="A931" s="1491"/>
      <c r="B931" s="1500"/>
      <c r="C931" s="1176"/>
      <c r="D931" s="1174"/>
      <c r="E931" s="1174"/>
      <c r="F931" s="1174"/>
      <c r="G931" s="1494"/>
      <c r="H931" s="1501"/>
      <c r="I931" s="1501"/>
      <c r="J931" s="1180"/>
      <c r="K931" s="1180"/>
      <c r="L931" s="1180"/>
      <c r="M931" s="1180"/>
      <c r="N931" s="1180"/>
      <c r="O931" s="1174"/>
      <c r="P931" s="1174"/>
      <c r="Q931" s="1176"/>
      <c r="R931" s="1176"/>
      <c r="S931" s="1176"/>
      <c r="T931" s="1176"/>
      <c r="U931" s="1176"/>
      <c r="V931" s="1176"/>
      <c r="W931" s="1176"/>
      <c r="X931" s="1176"/>
      <c r="Y931" s="1176"/>
      <c r="Z931" s="1176"/>
    </row>
    <row r="932" spans="1:26" ht="15.75" customHeight="1">
      <c r="A932" s="1491"/>
      <c r="B932" s="1500"/>
      <c r="C932" s="1176"/>
      <c r="D932" s="1174"/>
      <c r="E932" s="1174"/>
      <c r="F932" s="1174"/>
      <c r="G932" s="1494"/>
      <c r="H932" s="1501"/>
      <c r="I932" s="1501"/>
      <c r="J932" s="1180"/>
      <c r="K932" s="1180"/>
      <c r="L932" s="1180"/>
      <c r="M932" s="1180"/>
      <c r="N932" s="1180"/>
      <c r="O932" s="1174"/>
      <c r="P932" s="1174"/>
      <c r="Q932" s="1176"/>
      <c r="R932" s="1176"/>
      <c r="S932" s="1176"/>
      <c r="T932" s="1176"/>
      <c r="U932" s="1176"/>
      <c r="V932" s="1176"/>
      <c r="W932" s="1176"/>
      <c r="X932" s="1176"/>
      <c r="Y932" s="1176"/>
      <c r="Z932" s="1176"/>
    </row>
    <row r="933" spans="1:26" ht="15.75" customHeight="1">
      <c r="A933" s="1491"/>
      <c r="B933" s="1500"/>
      <c r="C933" s="1176"/>
      <c r="D933" s="1174"/>
      <c r="E933" s="1174"/>
      <c r="F933" s="1174"/>
      <c r="G933" s="1494"/>
      <c r="H933" s="1501"/>
      <c r="I933" s="1501"/>
      <c r="J933" s="1180"/>
      <c r="K933" s="1180"/>
      <c r="L933" s="1180"/>
      <c r="M933" s="1180"/>
      <c r="N933" s="1180"/>
      <c r="O933" s="1174"/>
      <c r="P933" s="1174"/>
      <c r="Q933" s="1176"/>
      <c r="R933" s="1176"/>
      <c r="S933" s="1176"/>
      <c r="T933" s="1176"/>
      <c r="U933" s="1176"/>
      <c r="V933" s="1176"/>
      <c r="W933" s="1176"/>
      <c r="X933" s="1176"/>
      <c r="Y933" s="1176"/>
      <c r="Z933" s="1176"/>
    </row>
    <row r="934" spans="1:26" ht="15.75" customHeight="1">
      <c r="A934" s="1491"/>
      <c r="B934" s="1500"/>
      <c r="C934" s="1176"/>
      <c r="D934" s="1174"/>
      <c r="E934" s="1174"/>
      <c r="F934" s="1174"/>
      <c r="G934" s="1494"/>
      <c r="H934" s="1501"/>
      <c r="I934" s="1501"/>
      <c r="J934" s="1180"/>
      <c r="K934" s="1180"/>
      <c r="L934" s="1180"/>
      <c r="M934" s="1180"/>
      <c r="N934" s="1180"/>
      <c r="O934" s="1174"/>
      <c r="P934" s="1174"/>
      <c r="Q934" s="1176"/>
      <c r="R934" s="1176"/>
      <c r="S934" s="1176"/>
      <c r="T934" s="1176"/>
      <c r="U934" s="1176"/>
      <c r="V934" s="1176"/>
      <c r="W934" s="1176"/>
      <c r="X934" s="1176"/>
      <c r="Y934" s="1176"/>
      <c r="Z934" s="1176"/>
    </row>
    <row r="935" spans="1:26" ht="15.75" customHeight="1">
      <c r="A935" s="1491"/>
      <c r="B935" s="1500"/>
      <c r="C935" s="1176"/>
      <c r="D935" s="1174"/>
      <c r="E935" s="1174"/>
      <c r="F935" s="1174"/>
      <c r="G935" s="1494"/>
      <c r="H935" s="1501"/>
      <c r="I935" s="1501"/>
      <c r="J935" s="1180"/>
      <c r="K935" s="1180"/>
      <c r="L935" s="1180"/>
      <c r="M935" s="1180"/>
      <c r="N935" s="1180"/>
      <c r="O935" s="1174"/>
      <c r="P935" s="1174"/>
      <c r="Q935" s="1176"/>
      <c r="R935" s="1176"/>
      <c r="S935" s="1176"/>
      <c r="T935" s="1176"/>
      <c r="U935" s="1176"/>
      <c r="V935" s="1176"/>
      <c r="W935" s="1176"/>
      <c r="X935" s="1176"/>
      <c r="Y935" s="1176"/>
      <c r="Z935" s="1176"/>
    </row>
    <row r="936" spans="1:26" ht="15.75" customHeight="1">
      <c r="A936" s="1491"/>
      <c r="B936" s="1500"/>
      <c r="C936" s="1176"/>
      <c r="D936" s="1174"/>
      <c r="E936" s="1174"/>
      <c r="F936" s="1174"/>
      <c r="G936" s="1494"/>
      <c r="H936" s="1501"/>
      <c r="I936" s="1501"/>
      <c r="J936" s="1180"/>
      <c r="K936" s="1180"/>
      <c r="L936" s="1180"/>
      <c r="M936" s="1180"/>
      <c r="N936" s="1180"/>
      <c r="O936" s="1174"/>
      <c r="P936" s="1174"/>
      <c r="Q936" s="1176"/>
      <c r="R936" s="1176"/>
      <c r="S936" s="1176"/>
      <c r="T936" s="1176"/>
      <c r="U936" s="1176"/>
      <c r="V936" s="1176"/>
      <c r="W936" s="1176"/>
      <c r="X936" s="1176"/>
      <c r="Y936" s="1176"/>
      <c r="Z936" s="1176"/>
    </row>
    <row r="937" spans="1:26" ht="15.75" customHeight="1">
      <c r="A937" s="1491"/>
      <c r="B937" s="1500"/>
      <c r="C937" s="1176"/>
      <c r="D937" s="1174"/>
      <c r="E937" s="1174"/>
      <c r="F937" s="1174"/>
      <c r="G937" s="1494"/>
      <c r="H937" s="1501"/>
      <c r="I937" s="1501"/>
      <c r="J937" s="1180"/>
      <c r="K937" s="1180"/>
      <c r="L937" s="1180"/>
      <c r="M937" s="1180"/>
      <c r="N937" s="1180"/>
      <c r="O937" s="1174"/>
      <c r="P937" s="1174"/>
      <c r="Q937" s="1176"/>
      <c r="R937" s="1176"/>
      <c r="S937" s="1176"/>
      <c r="T937" s="1176"/>
      <c r="U937" s="1176"/>
      <c r="V937" s="1176"/>
      <c r="W937" s="1176"/>
      <c r="X937" s="1176"/>
      <c r="Y937" s="1176"/>
      <c r="Z937" s="1176"/>
    </row>
    <row r="938" spans="1:26" ht="15.75" customHeight="1">
      <c r="A938" s="1491"/>
      <c r="B938" s="1500"/>
      <c r="C938" s="1176"/>
      <c r="D938" s="1174"/>
      <c r="E938" s="1174"/>
      <c r="F938" s="1174"/>
      <c r="G938" s="1494"/>
      <c r="H938" s="1501"/>
      <c r="I938" s="1501"/>
      <c r="J938" s="1180"/>
      <c r="K938" s="1180"/>
      <c r="L938" s="1180"/>
      <c r="M938" s="1180"/>
      <c r="N938" s="1180"/>
      <c r="O938" s="1174"/>
      <c r="P938" s="1174"/>
      <c r="Q938" s="1176"/>
      <c r="R938" s="1176"/>
      <c r="S938" s="1176"/>
      <c r="T938" s="1176"/>
      <c r="U938" s="1176"/>
      <c r="V938" s="1176"/>
      <c r="W938" s="1176"/>
      <c r="X938" s="1176"/>
      <c r="Y938" s="1176"/>
      <c r="Z938" s="1176"/>
    </row>
    <row r="939" spans="1:26" ht="15.75" customHeight="1">
      <c r="A939" s="1491"/>
      <c r="B939" s="1500"/>
      <c r="C939" s="1176"/>
      <c r="D939" s="1174"/>
      <c r="E939" s="1174"/>
      <c r="F939" s="1174"/>
      <c r="G939" s="1494"/>
      <c r="H939" s="1501"/>
      <c r="I939" s="1501"/>
      <c r="J939" s="1180"/>
      <c r="K939" s="1180"/>
      <c r="L939" s="1180"/>
      <c r="M939" s="1180"/>
      <c r="N939" s="1180"/>
      <c r="O939" s="1174"/>
      <c r="P939" s="1174"/>
      <c r="Q939" s="1176"/>
      <c r="R939" s="1176"/>
      <c r="S939" s="1176"/>
      <c r="T939" s="1176"/>
      <c r="U939" s="1176"/>
      <c r="V939" s="1176"/>
      <c r="W939" s="1176"/>
      <c r="X939" s="1176"/>
      <c r="Y939" s="1176"/>
      <c r="Z939" s="1176"/>
    </row>
    <row r="940" spans="1:26" ht="15.75" customHeight="1">
      <c r="A940" s="1491"/>
      <c r="B940" s="1500"/>
      <c r="C940" s="1176"/>
      <c r="D940" s="1174"/>
      <c r="E940" s="1174"/>
      <c r="F940" s="1174"/>
      <c r="G940" s="1494"/>
      <c r="H940" s="1501"/>
      <c r="I940" s="1501"/>
      <c r="J940" s="1180"/>
      <c r="K940" s="1180"/>
      <c r="L940" s="1180"/>
      <c r="M940" s="1180"/>
      <c r="N940" s="1180"/>
      <c r="O940" s="1174"/>
      <c r="P940" s="1174"/>
      <c r="Q940" s="1176"/>
      <c r="R940" s="1176"/>
      <c r="S940" s="1176"/>
      <c r="T940" s="1176"/>
      <c r="U940" s="1176"/>
      <c r="V940" s="1176"/>
      <c r="W940" s="1176"/>
      <c r="X940" s="1176"/>
      <c r="Y940" s="1176"/>
      <c r="Z940" s="1176"/>
    </row>
    <row r="941" spans="1:26" ht="15.75" customHeight="1">
      <c r="A941" s="1491"/>
      <c r="B941" s="1500"/>
      <c r="C941" s="1176"/>
      <c r="D941" s="1174"/>
      <c r="E941" s="1174"/>
      <c r="F941" s="1174"/>
      <c r="G941" s="1494"/>
      <c r="H941" s="1501"/>
      <c r="I941" s="1501"/>
      <c r="J941" s="1180"/>
      <c r="K941" s="1180"/>
      <c r="L941" s="1180"/>
      <c r="M941" s="1180"/>
      <c r="N941" s="1180"/>
      <c r="O941" s="1174"/>
      <c r="P941" s="1174"/>
      <c r="Q941" s="1176"/>
      <c r="R941" s="1176"/>
      <c r="S941" s="1176"/>
      <c r="T941" s="1176"/>
      <c r="U941" s="1176"/>
      <c r="V941" s="1176"/>
      <c r="W941" s="1176"/>
      <c r="X941" s="1176"/>
      <c r="Y941" s="1176"/>
      <c r="Z941" s="1176"/>
    </row>
    <row r="942" spans="1:26" ht="15.75" customHeight="1">
      <c r="A942" s="1491"/>
      <c r="B942" s="1500"/>
      <c r="C942" s="1176"/>
      <c r="D942" s="1174"/>
      <c r="E942" s="1174"/>
      <c r="F942" s="1174"/>
      <c r="G942" s="1494"/>
      <c r="H942" s="1501"/>
      <c r="I942" s="1501"/>
      <c r="J942" s="1180"/>
      <c r="K942" s="1180"/>
      <c r="L942" s="1180"/>
      <c r="M942" s="1180"/>
      <c r="N942" s="1180"/>
      <c r="O942" s="1174"/>
      <c r="P942" s="1174"/>
      <c r="Q942" s="1176"/>
      <c r="R942" s="1176"/>
      <c r="S942" s="1176"/>
      <c r="T942" s="1176"/>
      <c r="U942" s="1176"/>
      <c r="V942" s="1176"/>
      <c r="W942" s="1176"/>
      <c r="X942" s="1176"/>
      <c r="Y942" s="1176"/>
      <c r="Z942" s="1176"/>
    </row>
    <row r="943" spans="1:26" ht="15.75" customHeight="1">
      <c r="A943" s="1491"/>
      <c r="B943" s="1500"/>
      <c r="C943" s="1176"/>
      <c r="D943" s="1174"/>
      <c r="E943" s="1174"/>
      <c r="F943" s="1174"/>
      <c r="G943" s="1494"/>
      <c r="H943" s="1501"/>
      <c r="I943" s="1501"/>
      <c r="J943" s="1180"/>
      <c r="K943" s="1180"/>
      <c r="L943" s="1180"/>
      <c r="M943" s="1180"/>
      <c r="N943" s="1180"/>
      <c r="O943" s="1174"/>
      <c r="P943" s="1174"/>
      <c r="Q943" s="1176"/>
      <c r="R943" s="1176"/>
      <c r="S943" s="1176"/>
      <c r="T943" s="1176"/>
      <c r="U943" s="1176"/>
      <c r="V943" s="1176"/>
      <c r="W943" s="1176"/>
      <c r="X943" s="1176"/>
      <c r="Y943" s="1176"/>
      <c r="Z943" s="1176"/>
    </row>
    <row r="944" spans="1:26" ht="15.75" customHeight="1">
      <c r="A944" s="1491"/>
      <c r="B944" s="1500"/>
      <c r="C944" s="1176"/>
      <c r="D944" s="1174"/>
      <c r="E944" s="1174"/>
      <c r="F944" s="1174"/>
      <c r="G944" s="1494"/>
      <c r="H944" s="1501"/>
      <c r="I944" s="1501"/>
      <c r="J944" s="1180"/>
      <c r="K944" s="1180"/>
      <c r="L944" s="1180"/>
      <c r="M944" s="1180"/>
      <c r="N944" s="1180"/>
      <c r="O944" s="1174"/>
      <c r="P944" s="1174"/>
      <c r="Q944" s="1176"/>
      <c r="R944" s="1176"/>
      <c r="S944" s="1176"/>
      <c r="T944" s="1176"/>
      <c r="U944" s="1176"/>
      <c r="V944" s="1176"/>
      <c r="W944" s="1176"/>
      <c r="X944" s="1176"/>
      <c r="Y944" s="1176"/>
      <c r="Z944" s="1176"/>
    </row>
    <row r="945" spans="1:26" ht="15.75" customHeight="1">
      <c r="A945" s="1491"/>
      <c r="B945" s="1500"/>
      <c r="C945" s="1176"/>
      <c r="D945" s="1174"/>
      <c r="E945" s="1174"/>
      <c r="F945" s="1174"/>
      <c r="G945" s="1494"/>
      <c r="H945" s="1501"/>
      <c r="I945" s="1501"/>
      <c r="J945" s="1180"/>
      <c r="K945" s="1180"/>
      <c r="L945" s="1180"/>
      <c r="M945" s="1180"/>
      <c r="N945" s="1180"/>
      <c r="O945" s="1174"/>
      <c r="P945" s="1174"/>
      <c r="Q945" s="1176"/>
      <c r="R945" s="1176"/>
      <c r="S945" s="1176"/>
      <c r="T945" s="1176"/>
      <c r="U945" s="1176"/>
      <c r="V945" s="1176"/>
      <c r="W945" s="1176"/>
      <c r="X945" s="1176"/>
      <c r="Y945" s="1176"/>
      <c r="Z945" s="1176"/>
    </row>
    <row r="946" spans="1:26" ht="15.75" customHeight="1">
      <c r="A946" s="1491"/>
      <c r="B946" s="1500"/>
      <c r="C946" s="1176"/>
      <c r="D946" s="1174"/>
      <c r="E946" s="1174"/>
      <c r="F946" s="1174"/>
      <c r="G946" s="1494"/>
      <c r="H946" s="1501"/>
      <c r="I946" s="1501"/>
      <c r="J946" s="1180"/>
      <c r="K946" s="1180"/>
      <c r="L946" s="1180"/>
      <c r="M946" s="1180"/>
      <c r="N946" s="1180"/>
      <c r="O946" s="1174"/>
      <c r="P946" s="1174"/>
      <c r="Q946" s="1176"/>
      <c r="R946" s="1176"/>
      <c r="S946" s="1176"/>
      <c r="T946" s="1176"/>
      <c r="U946" s="1176"/>
      <c r="V946" s="1176"/>
      <c r="W946" s="1176"/>
      <c r="X946" s="1176"/>
      <c r="Y946" s="1176"/>
      <c r="Z946" s="1176"/>
    </row>
    <row r="947" spans="1:26" ht="15.75" customHeight="1">
      <c r="A947" s="1491"/>
      <c r="B947" s="1500"/>
      <c r="C947" s="1176"/>
      <c r="D947" s="1174"/>
      <c r="E947" s="1174"/>
      <c r="F947" s="1174"/>
      <c r="G947" s="1494"/>
      <c r="H947" s="1501"/>
      <c r="I947" s="1501"/>
      <c r="J947" s="1180"/>
      <c r="K947" s="1180"/>
      <c r="L947" s="1180"/>
      <c r="M947" s="1180"/>
      <c r="N947" s="1180"/>
      <c r="O947" s="1174"/>
      <c r="P947" s="1174"/>
      <c r="Q947" s="1176"/>
      <c r="R947" s="1176"/>
      <c r="S947" s="1176"/>
      <c r="T947" s="1176"/>
      <c r="U947" s="1176"/>
      <c r="V947" s="1176"/>
      <c r="W947" s="1176"/>
      <c r="X947" s="1176"/>
      <c r="Y947" s="1176"/>
      <c r="Z947" s="1176"/>
    </row>
    <row r="948" spans="1:26" ht="15.75" customHeight="1">
      <c r="A948" s="1491"/>
      <c r="B948" s="1500"/>
      <c r="C948" s="1176"/>
      <c r="D948" s="1174"/>
      <c r="E948" s="1174"/>
      <c r="F948" s="1174"/>
      <c r="G948" s="1494"/>
      <c r="H948" s="1501"/>
      <c r="I948" s="1501"/>
      <c r="J948" s="1180"/>
      <c r="K948" s="1180"/>
      <c r="L948" s="1180"/>
      <c r="M948" s="1180"/>
      <c r="N948" s="1180"/>
      <c r="O948" s="1174"/>
      <c r="P948" s="1174"/>
      <c r="Q948" s="1176"/>
      <c r="R948" s="1176"/>
      <c r="S948" s="1176"/>
      <c r="T948" s="1176"/>
      <c r="U948" s="1176"/>
      <c r="V948" s="1176"/>
      <c r="W948" s="1176"/>
      <c r="X948" s="1176"/>
      <c r="Y948" s="1176"/>
      <c r="Z948" s="1176"/>
    </row>
    <row r="949" spans="1:26" ht="15.75" customHeight="1">
      <c r="A949" s="1491"/>
      <c r="B949" s="1500"/>
      <c r="C949" s="1176"/>
      <c r="D949" s="1174"/>
      <c r="E949" s="1174"/>
      <c r="F949" s="1174"/>
      <c r="G949" s="1494"/>
      <c r="H949" s="1501"/>
      <c r="I949" s="1501"/>
      <c r="J949" s="1180"/>
      <c r="K949" s="1180"/>
      <c r="L949" s="1180"/>
      <c r="M949" s="1180"/>
      <c r="N949" s="1180"/>
      <c r="O949" s="1174"/>
      <c r="P949" s="1174"/>
      <c r="Q949" s="1176"/>
      <c r="R949" s="1176"/>
      <c r="S949" s="1176"/>
      <c r="T949" s="1176"/>
      <c r="U949" s="1176"/>
      <c r="V949" s="1176"/>
      <c r="W949" s="1176"/>
      <c r="X949" s="1176"/>
      <c r="Y949" s="1176"/>
      <c r="Z949" s="1176"/>
    </row>
    <row r="950" spans="1:26" ht="15.75" customHeight="1">
      <c r="A950" s="1491"/>
      <c r="B950" s="1500"/>
      <c r="C950" s="1176"/>
      <c r="D950" s="1174"/>
      <c r="E950" s="1174"/>
      <c r="F950" s="1174"/>
      <c r="G950" s="1494"/>
      <c r="H950" s="1501"/>
      <c r="I950" s="1501"/>
      <c r="J950" s="1180"/>
      <c r="K950" s="1180"/>
      <c r="L950" s="1180"/>
      <c r="M950" s="1180"/>
      <c r="N950" s="1180"/>
      <c r="O950" s="1174"/>
      <c r="P950" s="1174"/>
      <c r="Q950" s="1176"/>
      <c r="R950" s="1176"/>
      <c r="S950" s="1176"/>
      <c r="T950" s="1176"/>
      <c r="U950" s="1176"/>
      <c r="V950" s="1176"/>
      <c r="W950" s="1176"/>
      <c r="X950" s="1176"/>
      <c r="Y950" s="1176"/>
      <c r="Z950" s="1176"/>
    </row>
    <row r="951" spans="1:26" ht="15.75" customHeight="1">
      <c r="A951" s="1491"/>
      <c r="B951" s="1500"/>
      <c r="C951" s="1176"/>
      <c r="D951" s="1174"/>
      <c r="E951" s="1174"/>
      <c r="F951" s="1174"/>
      <c r="G951" s="1494"/>
      <c r="H951" s="1501"/>
      <c r="I951" s="1501"/>
      <c r="J951" s="1180"/>
      <c r="K951" s="1180"/>
      <c r="L951" s="1180"/>
      <c r="M951" s="1180"/>
      <c r="N951" s="1180"/>
      <c r="O951" s="1174"/>
      <c r="P951" s="1174"/>
      <c r="Q951" s="1176"/>
      <c r="R951" s="1176"/>
      <c r="S951" s="1176"/>
      <c r="T951" s="1176"/>
      <c r="U951" s="1176"/>
      <c r="V951" s="1176"/>
      <c r="W951" s="1176"/>
      <c r="X951" s="1176"/>
      <c r="Y951" s="1176"/>
      <c r="Z951" s="1176"/>
    </row>
    <row r="952" spans="1:26" ht="15.75" customHeight="1">
      <c r="A952" s="1491"/>
      <c r="B952" s="1500"/>
      <c r="C952" s="1176"/>
      <c r="D952" s="1174"/>
      <c r="E952" s="1174"/>
      <c r="F952" s="1174"/>
      <c r="G952" s="1494"/>
      <c r="H952" s="1501"/>
      <c r="I952" s="1501"/>
      <c r="J952" s="1180"/>
      <c r="K952" s="1180"/>
      <c r="L952" s="1180"/>
      <c r="M952" s="1180"/>
      <c r="N952" s="1180"/>
      <c r="O952" s="1174"/>
      <c r="P952" s="1174"/>
      <c r="Q952" s="1176"/>
      <c r="R952" s="1176"/>
      <c r="S952" s="1176"/>
      <c r="T952" s="1176"/>
      <c r="U952" s="1176"/>
      <c r="V952" s="1176"/>
      <c r="W952" s="1176"/>
      <c r="X952" s="1176"/>
      <c r="Y952" s="1176"/>
      <c r="Z952" s="1176"/>
    </row>
    <row r="953" spans="1:26" ht="15.75" customHeight="1">
      <c r="A953" s="1491"/>
      <c r="B953" s="1500"/>
      <c r="C953" s="1176"/>
      <c r="D953" s="1174"/>
      <c r="E953" s="1174"/>
      <c r="F953" s="1174"/>
      <c r="G953" s="1494"/>
      <c r="H953" s="1501"/>
      <c r="I953" s="1501"/>
      <c r="J953" s="1180"/>
      <c r="K953" s="1180"/>
      <c r="L953" s="1180"/>
      <c r="M953" s="1180"/>
      <c r="N953" s="1180"/>
      <c r="O953" s="1174"/>
      <c r="P953" s="1174"/>
      <c r="Q953" s="1176"/>
      <c r="R953" s="1176"/>
      <c r="S953" s="1176"/>
      <c r="T953" s="1176"/>
      <c r="U953" s="1176"/>
      <c r="V953" s="1176"/>
      <c r="W953" s="1176"/>
      <c r="X953" s="1176"/>
      <c r="Y953" s="1176"/>
      <c r="Z953" s="1176"/>
    </row>
    <row r="954" spans="1:26" ht="15.75" customHeight="1">
      <c r="A954" s="1491"/>
      <c r="B954" s="1500"/>
      <c r="C954" s="1176"/>
      <c r="D954" s="1174"/>
      <c r="E954" s="1174"/>
      <c r="F954" s="1174"/>
      <c r="G954" s="1494"/>
      <c r="H954" s="1501"/>
      <c r="I954" s="1501"/>
      <c r="J954" s="1180"/>
      <c r="K954" s="1180"/>
      <c r="L954" s="1180"/>
      <c r="M954" s="1180"/>
      <c r="N954" s="1180"/>
      <c r="O954" s="1174"/>
      <c r="P954" s="1174"/>
      <c r="Q954" s="1176"/>
      <c r="R954" s="1176"/>
      <c r="S954" s="1176"/>
      <c r="T954" s="1176"/>
      <c r="U954" s="1176"/>
      <c r="V954" s="1176"/>
      <c r="W954" s="1176"/>
      <c r="X954" s="1176"/>
      <c r="Y954" s="1176"/>
      <c r="Z954" s="1176"/>
    </row>
    <row r="955" spans="1:26" ht="15.75" customHeight="1">
      <c r="A955" s="1491"/>
      <c r="B955" s="1500"/>
      <c r="C955" s="1176"/>
      <c r="D955" s="1174"/>
      <c r="E955" s="1174"/>
      <c r="F955" s="1174"/>
      <c r="G955" s="1494"/>
      <c r="H955" s="1501"/>
      <c r="I955" s="1501"/>
      <c r="J955" s="1180"/>
      <c r="K955" s="1180"/>
      <c r="L955" s="1180"/>
      <c r="M955" s="1180"/>
      <c r="N955" s="1180"/>
      <c r="O955" s="1174"/>
      <c r="P955" s="1174"/>
      <c r="Q955" s="1176"/>
      <c r="R955" s="1176"/>
      <c r="S955" s="1176"/>
      <c r="T955" s="1176"/>
      <c r="U955" s="1176"/>
      <c r="V955" s="1176"/>
      <c r="W955" s="1176"/>
      <c r="X955" s="1176"/>
      <c r="Y955" s="1176"/>
      <c r="Z955" s="1176"/>
    </row>
    <row r="956" spans="1:26" ht="15.75" customHeight="1">
      <c r="A956" s="1491"/>
      <c r="B956" s="1500"/>
      <c r="C956" s="1176"/>
      <c r="D956" s="1174"/>
      <c r="E956" s="1174"/>
      <c r="F956" s="1174"/>
      <c r="G956" s="1494"/>
      <c r="H956" s="1501"/>
      <c r="I956" s="1501"/>
      <c r="J956" s="1180"/>
      <c r="K956" s="1180"/>
      <c r="L956" s="1180"/>
      <c r="M956" s="1180"/>
      <c r="N956" s="1180"/>
      <c r="O956" s="1174"/>
      <c r="P956" s="1174"/>
      <c r="Q956" s="1176"/>
      <c r="R956" s="1176"/>
      <c r="S956" s="1176"/>
      <c r="T956" s="1176"/>
      <c r="U956" s="1176"/>
      <c r="V956" s="1176"/>
      <c r="W956" s="1176"/>
      <c r="X956" s="1176"/>
      <c r="Y956" s="1176"/>
      <c r="Z956" s="1176"/>
    </row>
    <row r="957" spans="1:26" ht="15.75" customHeight="1">
      <c r="A957" s="1491"/>
      <c r="B957" s="1500"/>
      <c r="C957" s="1176"/>
      <c r="D957" s="1174"/>
      <c r="E957" s="1174"/>
      <c r="F957" s="1174"/>
      <c r="G957" s="1494"/>
      <c r="H957" s="1501"/>
      <c r="I957" s="1501"/>
      <c r="J957" s="1180"/>
      <c r="K957" s="1180"/>
      <c r="L957" s="1180"/>
      <c r="M957" s="1180"/>
      <c r="N957" s="1180"/>
      <c r="O957" s="1174"/>
      <c r="P957" s="1174"/>
      <c r="Q957" s="1176"/>
      <c r="R957" s="1176"/>
      <c r="S957" s="1176"/>
      <c r="T957" s="1176"/>
      <c r="U957" s="1176"/>
      <c r="V957" s="1176"/>
      <c r="W957" s="1176"/>
      <c r="X957" s="1176"/>
      <c r="Y957" s="1176"/>
      <c r="Z957" s="1176"/>
    </row>
    <row r="958" spans="1:26" ht="15.75" customHeight="1">
      <c r="A958" s="1491"/>
      <c r="B958" s="1500"/>
      <c r="C958" s="1176"/>
      <c r="D958" s="1174"/>
      <c r="E958" s="1174"/>
      <c r="F958" s="1174"/>
      <c r="G958" s="1494"/>
      <c r="H958" s="1501"/>
      <c r="I958" s="1501"/>
      <c r="J958" s="1180"/>
      <c r="K958" s="1180"/>
      <c r="L958" s="1180"/>
      <c r="M958" s="1180"/>
      <c r="N958" s="1180"/>
      <c r="O958" s="1174"/>
      <c r="P958" s="1174"/>
      <c r="Q958" s="1176"/>
      <c r="R958" s="1176"/>
      <c r="S958" s="1176"/>
      <c r="T958" s="1176"/>
      <c r="U958" s="1176"/>
      <c r="V958" s="1176"/>
      <c r="W958" s="1176"/>
      <c r="X958" s="1176"/>
      <c r="Y958" s="1176"/>
      <c r="Z958" s="1176"/>
    </row>
    <row r="959" spans="1:26" ht="15.75" customHeight="1">
      <c r="A959" s="1491"/>
      <c r="B959" s="1500"/>
      <c r="C959" s="1176"/>
      <c r="D959" s="1174"/>
      <c r="E959" s="1174"/>
      <c r="F959" s="1174"/>
      <c r="G959" s="1494"/>
      <c r="H959" s="1501"/>
      <c r="I959" s="1501"/>
      <c r="J959" s="1180"/>
      <c r="K959" s="1180"/>
      <c r="L959" s="1180"/>
      <c r="M959" s="1180"/>
      <c r="N959" s="1180"/>
      <c r="O959" s="1174"/>
      <c r="P959" s="1174"/>
      <c r="Q959" s="1176"/>
      <c r="R959" s="1176"/>
      <c r="S959" s="1176"/>
      <c r="T959" s="1176"/>
      <c r="U959" s="1176"/>
      <c r="V959" s="1176"/>
      <c r="W959" s="1176"/>
      <c r="X959" s="1176"/>
      <c r="Y959" s="1176"/>
      <c r="Z959" s="1176"/>
    </row>
    <row r="960" spans="1:26" ht="15.75" customHeight="1">
      <c r="A960" s="1491"/>
      <c r="B960" s="1500"/>
      <c r="C960" s="1176"/>
      <c r="D960" s="1174"/>
      <c r="E960" s="1174"/>
      <c r="F960" s="1174"/>
      <c r="G960" s="1494"/>
      <c r="H960" s="1501"/>
      <c r="I960" s="1501"/>
      <c r="J960" s="1180"/>
      <c r="K960" s="1180"/>
      <c r="L960" s="1180"/>
      <c r="M960" s="1180"/>
      <c r="N960" s="1180"/>
      <c r="O960" s="1174"/>
      <c r="P960" s="1174"/>
      <c r="Q960" s="1176"/>
      <c r="R960" s="1176"/>
      <c r="S960" s="1176"/>
      <c r="T960" s="1176"/>
      <c r="U960" s="1176"/>
      <c r="V960" s="1176"/>
      <c r="W960" s="1176"/>
      <c r="X960" s="1176"/>
      <c r="Y960" s="1176"/>
      <c r="Z960" s="1176"/>
    </row>
    <row r="961" spans="1:26" ht="15.75" customHeight="1">
      <c r="A961" s="1491"/>
      <c r="B961" s="1500"/>
      <c r="C961" s="1176"/>
      <c r="D961" s="1174"/>
      <c r="E961" s="1174"/>
      <c r="F961" s="1174"/>
      <c r="G961" s="1494"/>
      <c r="H961" s="1501"/>
      <c r="I961" s="1501"/>
      <c r="J961" s="1180"/>
      <c r="K961" s="1180"/>
      <c r="L961" s="1180"/>
      <c r="M961" s="1180"/>
      <c r="N961" s="1180"/>
      <c r="O961" s="1174"/>
      <c r="P961" s="1174"/>
      <c r="Q961" s="1176"/>
      <c r="R961" s="1176"/>
      <c r="S961" s="1176"/>
      <c r="T961" s="1176"/>
      <c r="U961" s="1176"/>
      <c r="V961" s="1176"/>
      <c r="W961" s="1176"/>
      <c r="X961" s="1176"/>
      <c r="Y961" s="1176"/>
      <c r="Z961" s="1176"/>
    </row>
    <row r="962" spans="1:26" ht="15.75" customHeight="1">
      <c r="A962" s="1491"/>
      <c r="B962" s="1500"/>
      <c r="C962" s="1176"/>
      <c r="D962" s="1174"/>
      <c r="E962" s="1174"/>
      <c r="F962" s="1174"/>
      <c r="G962" s="1494"/>
      <c r="H962" s="1501"/>
      <c r="I962" s="1501"/>
      <c r="J962" s="1180"/>
      <c r="K962" s="1180"/>
      <c r="L962" s="1180"/>
      <c r="M962" s="1180"/>
      <c r="N962" s="1180"/>
      <c r="O962" s="1174"/>
      <c r="P962" s="1174"/>
      <c r="Q962" s="1176"/>
      <c r="R962" s="1176"/>
      <c r="S962" s="1176"/>
      <c r="T962" s="1176"/>
      <c r="U962" s="1176"/>
      <c r="V962" s="1176"/>
      <c r="W962" s="1176"/>
      <c r="X962" s="1176"/>
      <c r="Y962" s="1176"/>
      <c r="Z962" s="1176"/>
    </row>
    <row r="963" spans="1:26" ht="15.75" customHeight="1">
      <c r="A963" s="1491"/>
      <c r="B963" s="1500"/>
      <c r="C963" s="1176"/>
      <c r="D963" s="1174"/>
      <c r="E963" s="1174"/>
      <c r="F963" s="1174"/>
      <c r="G963" s="1494"/>
      <c r="H963" s="1501"/>
      <c r="I963" s="1501"/>
      <c r="J963" s="1180"/>
      <c r="K963" s="1180"/>
      <c r="L963" s="1180"/>
      <c r="M963" s="1180"/>
      <c r="N963" s="1180"/>
      <c r="O963" s="1174"/>
      <c r="P963" s="1174"/>
      <c r="Q963" s="1176"/>
      <c r="R963" s="1176"/>
      <c r="S963" s="1176"/>
      <c r="T963" s="1176"/>
      <c r="U963" s="1176"/>
      <c r="V963" s="1176"/>
      <c r="W963" s="1176"/>
      <c r="X963" s="1176"/>
      <c r="Y963" s="1176"/>
      <c r="Z963" s="1176"/>
    </row>
    <row r="964" spans="1:26" ht="15.75" customHeight="1">
      <c r="A964" s="1491"/>
      <c r="B964" s="1500"/>
      <c r="C964" s="1176"/>
      <c r="D964" s="1174"/>
      <c r="E964" s="1174"/>
      <c r="F964" s="1174"/>
      <c r="G964" s="1494"/>
      <c r="H964" s="1501"/>
      <c r="I964" s="1501"/>
      <c r="J964" s="1180"/>
      <c r="K964" s="1180"/>
      <c r="L964" s="1180"/>
      <c r="M964" s="1180"/>
      <c r="N964" s="1180"/>
      <c r="O964" s="1174"/>
      <c r="P964" s="1174"/>
      <c r="Q964" s="1176"/>
      <c r="R964" s="1176"/>
      <c r="S964" s="1176"/>
      <c r="T964" s="1176"/>
      <c r="U964" s="1176"/>
      <c r="V964" s="1176"/>
      <c r="W964" s="1176"/>
      <c r="X964" s="1176"/>
      <c r="Y964" s="1176"/>
      <c r="Z964" s="1176"/>
    </row>
    <row r="965" spans="1:26" ht="15.75" customHeight="1">
      <c r="A965" s="1491"/>
      <c r="B965" s="1500"/>
      <c r="C965" s="1176"/>
      <c r="D965" s="1174"/>
      <c r="E965" s="1174"/>
      <c r="F965" s="1174"/>
      <c r="G965" s="1494"/>
      <c r="H965" s="1501"/>
      <c r="I965" s="1501"/>
      <c r="J965" s="1180"/>
      <c r="K965" s="1180"/>
      <c r="L965" s="1180"/>
      <c r="M965" s="1180"/>
      <c r="N965" s="1180"/>
      <c r="O965" s="1174"/>
      <c r="P965" s="1174"/>
      <c r="Q965" s="1176"/>
      <c r="R965" s="1176"/>
      <c r="S965" s="1176"/>
      <c r="T965" s="1176"/>
      <c r="U965" s="1176"/>
      <c r="V965" s="1176"/>
      <c r="W965" s="1176"/>
      <c r="X965" s="1176"/>
      <c r="Y965" s="1176"/>
      <c r="Z965" s="1176"/>
    </row>
    <row r="966" spans="1:26" ht="15.75" customHeight="1">
      <c r="A966" s="1491"/>
      <c r="B966" s="1500"/>
      <c r="C966" s="1176"/>
      <c r="D966" s="1174"/>
      <c r="E966" s="1174"/>
      <c r="F966" s="1174"/>
      <c r="G966" s="1494"/>
      <c r="H966" s="1501"/>
      <c r="I966" s="1501"/>
      <c r="J966" s="1180"/>
      <c r="K966" s="1180"/>
      <c r="L966" s="1180"/>
      <c r="M966" s="1180"/>
      <c r="N966" s="1180"/>
      <c r="O966" s="1174"/>
      <c r="P966" s="1174"/>
      <c r="Q966" s="1176"/>
      <c r="R966" s="1176"/>
      <c r="S966" s="1176"/>
      <c r="T966" s="1176"/>
      <c r="U966" s="1176"/>
      <c r="V966" s="1176"/>
      <c r="W966" s="1176"/>
      <c r="X966" s="1176"/>
      <c r="Y966" s="1176"/>
      <c r="Z966" s="1176"/>
    </row>
    <row r="967" spans="1:26" ht="15.75" customHeight="1">
      <c r="A967" s="1491"/>
      <c r="B967" s="1500"/>
      <c r="C967" s="1176"/>
      <c r="D967" s="1174"/>
      <c r="E967" s="1174"/>
      <c r="F967" s="1174"/>
      <c r="G967" s="1494"/>
      <c r="H967" s="1501"/>
      <c r="I967" s="1501"/>
      <c r="J967" s="1180"/>
      <c r="K967" s="1180"/>
      <c r="L967" s="1180"/>
      <c r="M967" s="1180"/>
      <c r="N967" s="1180"/>
      <c r="O967" s="1174"/>
      <c r="P967" s="1174"/>
      <c r="Q967" s="1176"/>
      <c r="R967" s="1176"/>
      <c r="S967" s="1176"/>
      <c r="T967" s="1176"/>
      <c r="U967" s="1176"/>
      <c r="V967" s="1176"/>
      <c r="W967" s="1176"/>
      <c r="X967" s="1176"/>
      <c r="Y967" s="1176"/>
      <c r="Z967" s="1176"/>
    </row>
    <row r="968" spans="1:26" ht="15.75" customHeight="1">
      <c r="A968" s="1491"/>
      <c r="B968" s="1500"/>
      <c r="C968" s="1176"/>
      <c r="D968" s="1174"/>
      <c r="E968" s="1174"/>
      <c r="F968" s="1174"/>
      <c r="G968" s="1494"/>
      <c r="H968" s="1501"/>
      <c r="I968" s="1501"/>
      <c r="J968" s="1180"/>
      <c r="K968" s="1180"/>
      <c r="L968" s="1180"/>
      <c r="M968" s="1180"/>
      <c r="N968" s="1180"/>
      <c r="O968" s="1174"/>
      <c r="P968" s="1174"/>
      <c r="Q968" s="1176"/>
      <c r="R968" s="1176"/>
      <c r="S968" s="1176"/>
      <c r="T968" s="1176"/>
      <c r="U968" s="1176"/>
      <c r="V968" s="1176"/>
      <c r="W968" s="1176"/>
      <c r="X968" s="1176"/>
      <c r="Y968" s="1176"/>
      <c r="Z968" s="1176"/>
    </row>
    <row r="969" spans="1:26" ht="15.75" customHeight="1">
      <c r="A969" s="1491"/>
      <c r="B969" s="1500"/>
      <c r="C969" s="1176"/>
      <c r="D969" s="1174"/>
      <c r="E969" s="1174"/>
      <c r="F969" s="1174"/>
      <c r="G969" s="1494"/>
      <c r="H969" s="1501"/>
      <c r="I969" s="1501"/>
      <c r="J969" s="1180"/>
      <c r="K969" s="1180"/>
      <c r="L969" s="1180"/>
      <c r="M969" s="1180"/>
      <c r="N969" s="1180"/>
      <c r="O969" s="1174"/>
      <c r="P969" s="1174"/>
      <c r="Q969" s="1176"/>
      <c r="R969" s="1176"/>
      <c r="S969" s="1176"/>
      <c r="T969" s="1176"/>
      <c r="U969" s="1176"/>
      <c r="V969" s="1176"/>
      <c r="W969" s="1176"/>
      <c r="X969" s="1176"/>
      <c r="Y969" s="1176"/>
      <c r="Z969" s="1176"/>
    </row>
    <row r="970" spans="1:26" ht="15.75" customHeight="1">
      <c r="A970" s="1491"/>
      <c r="B970" s="1500"/>
      <c r="C970" s="1176"/>
      <c r="D970" s="1174"/>
      <c r="E970" s="1174"/>
      <c r="F970" s="1174"/>
      <c r="G970" s="1494"/>
      <c r="H970" s="1501"/>
      <c r="I970" s="1501"/>
      <c r="J970" s="1180"/>
      <c r="K970" s="1180"/>
      <c r="L970" s="1180"/>
      <c r="M970" s="1180"/>
      <c r="N970" s="1180"/>
      <c r="O970" s="1174"/>
      <c r="P970" s="1174"/>
      <c r="Q970" s="1176"/>
      <c r="R970" s="1176"/>
      <c r="S970" s="1176"/>
      <c r="T970" s="1176"/>
      <c r="U970" s="1176"/>
      <c r="V970" s="1176"/>
      <c r="W970" s="1176"/>
      <c r="X970" s="1176"/>
      <c r="Y970" s="1176"/>
      <c r="Z970" s="1176"/>
    </row>
    <row r="971" spans="1:26" ht="15.75" customHeight="1">
      <c r="A971" s="1491"/>
      <c r="B971" s="1500"/>
      <c r="C971" s="1176"/>
      <c r="D971" s="1174"/>
      <c r="E971" s="1174"/>
      <c r="F971" s="1174"/>
      <c r="G971" s="1494"/>
      <c r="H971" s="1501"/>
      <c r="I971" s="1501"/>
      <c r="J971" s="1180"/>
      <c r="K971" s="1180"/>
      <c r="L971" s="1180"/>
      <c r="M971" s="1180"/>
      <c r="N971" s="1180"/>
      <c r="O971" s="1174"/>
      <c r="P971" s="1174"/>
      <c r="Q971" s="1176"/>
      <c r="R971" s="1176"/>
      <c r="S971" s="1176"/>
      <c r="T971" s="1176"/>
      <c r="U971" s="1176"/>
      <c r="V971" s="1176"/>
      <c r="W971" s="1176"/>
      <c r="X971" s="1176"/>
      <c r="Y971" s="1176"/>
      <c r="Z971" s="1176"/>
    </row>
    <row r="972" spans="1:26" ht="15.75" customHeight="1">
      <c r="A972" s="1491"/>
      <c r="B972" s="1500"/>
      <c r="C972" s="1176"/>
      <c r="D972" s="1174"/>
      <c r="E972" s="1174"/>
      <c r="F972" s="1174"/>
      <c r="G972" s="1494"/>
      <c r="H972" s="1501"/>
      <c r="I972" s="1501"/>
      <c r="J972" s="1180"/>
      <c r="K972" s="1180"/>
      <c r="L972" s="1180"/>
      <c r="M972" s="1180"/>
      <c r="N972" s="1180"/>
      <c r="O972" s="1174"/>
      <c r="P972" s="1174"/>
      <c r="Q972" s="1176"/>
      <c r="R972" s="1176"/>
      <c r="S972" s="1176"/>
      <c r="T972" s="1176"/>
      <c r="U972" s="1176"/>
      <c r="V972" s="1176"/>
      <c r="W972" s="1176"/>
      <c r="X972" s="1176"/>
      <c r="Y972" s="1176"/>
      <c r="Z972" s="1176"/>
    </row>
    <row r="973" spans="1:26" ht="15.75" customHeight="1">
      <c r="A973" s="1491"/>
      <c r="B973" s="1500"/>
      <c r="C973" s="1176"/>
      <c r="D973" s="1174"/>
      <c r="E973" s="1174"/>
      <c r="F973" s="1174"/>
      <c r="G973" s="1494"/>
      <c r="H973" s="1501"/>
      <c r="I973" s="1501"/>
      <c r="J973" s="1180"/>
      <c r="K973" s="1180"/>
      <c r="L973" s="1180"/>
      <c r="M973" s="1180"/>
      <c r="N973" s="1180"/>
      <c r="O973" s="1174"/>
      <c r="P973" s="1174"/>
      <c r="Q973" s="1176"/>
      <c r="R973" s="1176"/>
      <c r="S973" s="1176"/>
      <c r="T973" s="1176"/>
      <c r="U973" s="1176"/>
      <c r="V973" s="1176"/>
      <c r="W973" s="1176"/>
      <c r="X973" s="1176"/>
      <c r="Y973" s="1176"/>
      <c r="Z973" s="1176"/>
    </row>
    <row r="974" spans="1:26" ht="15.75" customHeight="1">
      <c r="A974" s="1491"/>
      <c r="B974" s="1500"/>
      <c r="C974" s="1176"/>
      <c r="D974" s="1174"/>
      <c r="E974" s="1174"/>
      <c r="F974" s="1174"/>
      <c r="G974" s="1494"/>
      <c r="H974" s="1501"/>
      <c r="I974" s="1501"/>
      <c r="J974" s="1180"/>
      <c r="K974" s="1180"/>
      <c r="L974" s="1180"/>
      <c r="M974" s="1180"/>
      <c r="N974" s="1180"/>
      <c r="O974" s="1174"/>
      <c r="P974" s="1174"/>
      <c r="Q974" s="1176"/>
      <c r="R974" s="1176"/>
      <c r="S974" s="1176"/>
      <c r="T974" s="1176"/>
      <c r="U974" s="1176"/>
      <c r="V974" s="1176"/>
      <c r="W974" s="1176"/>
      <c r="X974" s="1176"/>
      <c r="Y974" s="1176"/>
      <c r="Z974" s="1176"/>
    </row>
    <row r="975" spans="1:26" ht="15.75" customHeight="1">
      <c r="A975" s="1491"/>
      <c r="B975" s="1500"/>
      <c r="C975" s="1176"/>
      <c r="D975" s="1174"/>
      <c r="E975" s="1174"/>
      <c r="F975" s="1174"/>
      <c r="G975" s="1494"/>
      <c r="H975" s="1501"/>
      <c r="I975" s="1501"/>
      <c r="J975" s="1180"/>
      <c r="K975" s="1180"/>
      <c r="L975" s="1180"/>
      <c r="M975" s="1180"/>
      <c r="N975" s="1180"/>
      <c r="O975" s="1174"/>
      <c r="P975" s="1174"/>
      <c r="Q975" s="1176"/>
      <c r="R975" s="1176"/>
      <c r="S975" s="1176"/>
      <c r="T975" s="1176"/>
      <c r="U975" s="1176"/>
      <c r="V975" s="1176"/>
      <c r="W975" s="1176"/>
      <c r="X975" s="1176"/>
      <c r="Y975" s="1176"/>
      <c r="Z975" s="1176"/>
    </row>
    <row r="976" spans="1:26" ht="15.75" customHeight="1">
      <c r="A976" s="1491"/>
      <c r="B976" s="1500"/>
      <c r="C976" s="1176"/>
      <c r="D976" s="1174"/>
      <c r="E976" s="1174"/>
      <c r="F976" s="1174"/>
      <c r="G976" s="1494"/>
      <c r="H976" s="1501"/>
      <c r="I976" s="1501"/>
      <c r="J976" s="1180"/>
      <c r="K976" s="1180"/>
      <c r="L976" s="1180"/>
      <c r="M976" s="1180"/>
      <c r="N976" s="1180"/>
      <c r="O976" s="1174"/>
      <c r="P976" s="1174"/>
      <c r="Q976" s="1176"/>
      <c r="R976" s="1176"/>
      <c r="S976" s="1176"/>
      <c r="T976" s="1176"/>
      <c r="U976" s="1176"/>
      <c r="V976" s="1176"/>
      <c r="W976" s="1176"/>
      <c r="X976" s="1176"/>
      <c r="Y976" s="1176"/>
      <c r="Z976" s="1176"/>
    </row>
    <row r="977" spans="1:26" ht="15.75" customHeight="1">
      <c r="A977" s="1491"/>
      <c r="B977" s="1500"/>
      <c r="C977" s="1176"/>
      <c r="D977" s="1174"/>
      <c r="E977" s="1174"/>
      <c r="F977" s="1174"/>
      <c r="G977" s="1494"/>
      <c r="H977" s="1501"/>
      <c r="I977" s="1501"/>
      <c r="J977" s="1180"/>
      <c r="K977" s="1180"/>
      <c r="L977" s="1180"/>
      <c r="M977" s="1180"/>
      <c r="N977" s="1180"/>
      <c r="O977" s="1174"/>
      <c r="P977" s="1174"/>
      <c r="Q977" s="1176"/>
      <c r="R977" s="1176"/>
      <c r="S977" s="1176"/>
      <c r="T977" s="1176"/>
      <c r="U977" s="1176"/>
      <c r="V977" s="1176"/>
      <c r="W977" s="1176"/>
      <c r="X977" s="1176"/>
      <c r="Y977" s="1176"/>
      <c r="Z977" s="1176"/>
    </row>
    <row r="978" spans="1:26" ht="15.75" customHeight="1">
      <c r="A978" s="1491"/>
      <c r="B978" s="1500"/>
      <c r="C978" s="1176"/>
      <c r="D978" s="1174"/>
      <c r="E978" s="1174"/>
      <c r="F978" s="1174"/>
      <c r="G978" s="1494"/>
      <c r="H978" s="1501"/>
      <c r="I978" s="1501"/>
      <c r="J978" s="1180"/>
      <c r="K978" s="1180"/>
      <c r="L978" s="1180"/>
      <c r="M978" s="1180"/>
      <c r="N978" s="1180"/>
      <c r="O978" s="1174"/>
      <c r="P978" s="1174"/>
      <c r="Q978" s="1176"/>
      <c r="R978" s="1176"/>
      <c r="S978" s="1176"/>
      <c r="T978" s="1176"/>
      <c r="U978" s="1176"/>
      <c r="V978" s="1176"/>
      <c r="W978" s="1176"/>
      <c r="X978" s="1176"/>
      <c r="Y978" s="1176"/>
      <c r="Z978" s="1176"/>
    </row>
    <row r="979" spans="1:26" ht="15.75" customHeight="1">
      <c r="A979" s="1491"/>
      <c r="B979" s="1500"/>
      <c r="C979" s="1176"/>
      <c r="D979" s="1174"/>
      <c r="E979" s="1174"/>
      <c r="F979" s="1174"/>
      <c r="G979" s="1494"/>
      <c r="H979" s="1501"/>
      <c r="I979" s="1501"/>
      <c r="J979" s="1180"/>
      <c r="K979" s="1180"/>
      <c r="L979" s="1180"/>
      <c r="M979" s="1180"/>
      <c r="N979" s="1180"/>
      <c r="O979" s="1174"/>
      <c r="P979" s="1174"/>
      <c r="Q979" s="1176"/>
      <c r="R979" s="1176"/>
      <c r="S979" s="1176"/>
      <c r="T979" s="1176"/>
      <c r="U979" s="1176"/>
      <c r="V979" s="1176"/>
      <c r="W979" s="1176"/>
      <c r="X979" s="1176"/>
      <c r="Y979" s="1176"/>
      <c r="Z979" s="1176"/>
    </row>
    <row r="980" spans="1:26" ht="15.75" customHeight="1">
      <c r="A980" s="1491"/>
      <c r="B980" s="1500"/>
      <c r="C980" s="1176"/>
      <c r="D980" s="1174"/>
      <c r="E980" s="1174"/>
      <c r="F980" s="1174"/>
      <c r="G980" s="1494"/>
      <c r="H980" s="1501"/>
      <c r="I980" s="1501"/>
      <c r="J980" s="1180"/>
      <c r="K980" s="1180"/>
      <c r="L980" s="1180"/>
      <c r="M980" s="1180"/>
      <c r="N980" s="1180"/>
      <c r="O980" s="1174"/>
      <c r="P980" s="1174"/>
      <c r="Q980" s="1176"/>
      <c r="R980" s="1176"/>
      <c r="S980" s="1176"/>
      <c r="T980" s="1176"/>
      <c r="U980" s="1176"/>
      <c r="V980" s="1176"/>
      <c r="W980" s="1176"/>
      <c r="X980" s="1176"/>
      <c r="Y980" s="1176"/>
      <c r="Z980" s="1176"/>
    </row>
    <row r="981" spans="1:26" ht="15.75" customHeight="1">
      <c r="A981" s="1491"/>
      <c r="B981" s="1500"/>
      <c r="C981" s="1176"/>
      <c r="D981" s="1174"/>
      <c r="E981" s="1174"/>
      <c r="F981" s="1174"/>
      <c r="G981" s="1494"/>
      <c r="H981" s="1501"/>
      <c r="I981" s="1501"/>
      <c r="J981" s="1180"/>
      <c r="K981" s="1180"/>
      <c r="L981" s="1180"/>
      <c r="M981" s="1180"/>
      <c r="N981" s="1180"/>
      <c r="O981" s="1174"/>
      <c r="P981" s="1174"/>
      <c r="Q981" s="1176"/>
      <c r="R981" s="1176"/>
      <c r="S981" s="1176"/>
      <c r="T981" s="1176"/>
      <c r="U981" s="1176"/>
      <c r="V981" s="1176"/>
      <c r="W981" s="1176"/>
      <c r="X981" s="1176"/>
      <c r="Y981" s="1176"/>
      <c r="Z981" s="1176"/>
    </row>
    <row r="982" spans="1:26" ht="15.75" customHeight="1">
      <c r="A982" s="1491"/>
      <c r="B982" s="1500"/>
      <c r="C982" s="1176"/>
      <c r="D982" s="1174"/>
      <c r="E982" s="1174"/>
      <c r="F982" s="1174"/>
      <c r="G982" s="1494"/>
      <c r="H982" s="1501"/>
      <c r="I982" s="1501"/>
      <c r="J982" s="1180"/>
      <c r="K982" s="1180"/>
      <c r="L982" s="1180"/>
      <c r="M982" s="1180"/>
      <c r="N982" s="1180"/>
      <c r="O982" s="1174"/>
      <c r="P982" s="1174"/>
      <c r="Q982" s="1176"/>
      <c r="R982" s="1176"/>
      <c r="S982" s="1176"/>
      <c r="T982" s="1176"/>
      <c r="U982" s="1176"/>
      <c r="V982" s="1176"/>
      <c r="W982" s="1176"/>
      <c r="X982" s="1176"/>
      <c r="Y982" s="1176"/>
      <c r="Z982" s="1176"/>
    </row>
    <row r="983" spans="1:26" ht="15.75" customHeight="1">
      <c r="A983" s="1491"/>
      <c r="B983" s="1500"/>
      <c r="C983" s="1176"/>
      <c r="D983" s="1174"/>
      <c r="E983" s="1174"/>
      <c r="F983" s="1174"/>
      <c r="G983" s="1494"/>
      <c r="H983" s="1501"/>
      <c r="I983" s="1501"/>
      <c r="J983" s="1180"/>
      <c r="K983" s="1180"/>
      <c r="L983" s="1180"/>
      <c r="M983" s="1180"/>
      <c r="N983" s="1180"/>
      <c r="O983" s="1174"/>
      <c r="P983" s="1174"/>
      <c r="Q983" s="1176"/>
      <c r="R983" s="1176"/>
      <c r="S983" s="1176"/>
      <c r="T983" s="1176"/>
      <c r="U983" s="1176"/>
      <c r="V983" s="1176"/>
      <c r="W983" s="1176"/>
      <c r="X983" s="1176"/>
      <c r="Y983" s="1176"/>
      <c r="Z983" s="1176"/>
    </row>
    <row r="984" spans="1:26" ht="15.75" customHeight="1">
      <c r="A984" s="1491"/>
      <c r="B984" s="1500"/>
      <c r="C984" s="1176"/>
      <c r="D984" s="1174"/>
      <c r="E984" s="1174"/>
      <c r="F984" s="1174"/>
      <c r="G984" s="1494"/>
      <c r="H984" s="1501"/>
      <c r="I984" s="1501"/>
      <c r="J984" s="1180"/>
      <c r="K984" s="1180"/>
      <c r="L984" s="1180"/>
      <c r="M984" s="1180"/>
      <c r="N984" s="1180"/>
      <c r="O984" s="1174"/>
      <c r="P984" s="1174"/>
      <c r="Q984" s="1176"/>
      <c r="R984" s="1176"/>
      <c r="S984" s="1176"/>
      <c r="T984" s="1176"/>
      <c r="U984" s="1176"/>
      <c r="V984" s="1176"/>
      <c r="W984" s="1176"/>
      <c r="X984" s="1176"/>
      <c r="Y984" s="1176"/>
      <c r="Z984" s="1176"/>
    </row>
    <row r="985" spans="1:26" ht="15.75" customHeight="1">
      <c r="A985" s="1491"/>
      <c r="B985" s="1500"/>
      <c r="C985" s="1176"/>
      <c r="D985" s="1174"/>
      <c r="E985" s="1174"/>
      <c r="F985" s="1174"/>
      <c r="G985" s="1494"/>
      <c r="H985" s="1501"/>
      <c r="I985" s="1501"/>
      <c r="J985" s="1180"/>
      <c r="K985" s="1180"/>
      <c r="L985" s="1180"/>
      <c r="M985" s="1180"/>
      <c r="N985" s="1180"/>
      <c r="O985" s="1174"/>
      <c r="P985" s="1174"/>
      <c r="Q985" s="1176"/>
      <c r="R985" s="1176"/>
      <c r="S985" s="1176"/>
      <c r="T985" s="1176"/>
      <c r="U985" s="1176"/>
      <c r="V985" s="1176"/>
      <c r="W985" s="1176"/>
      <c r="X985" s="1176"/>
      <c r="Y985" s="1176"/>
      <c r="Z985" s="1176"/>
    </row>
    <row r="986" spans="1:26" ht="15.75" customHeight="1">
      <c r="A986" s="1491"/>
      <c r="B986" s="1500"/>
      <c r="C986" s="1176"/>
      <c r="D986" s="1174"/>
      <c r="E986" s="1174"/>
      <c r="F986" s="1174"/>
      <c r="G986" s="1494"/>
      <c r="H986" s="1501"/>
      <c r="I986" s="1501"/>
      <c r="J986" s="1180"/>
      <c r="K986" s="1180"/>
      <c r="L986" s="1180"/>
      <c r="M986" s="1180"/>
      <c r="N986" s="1180"/>
      <c r="O986" s="1174"/>
      <c r="P986" s="1174"/>
      <c r="Q986" s="1176"/>
      <c r="R986" s="1176"/>
      <c r="S986" s="1176"/>
      <c r="T986" s="1176"/>
      <c r="U986" s="1176"/>
      <c r="V986" s="1176"/>
      <c r="W986" s="1176"/>
      <c r="X986" s="1176"/>
      <c r="Y986" s="1176"/>
      <c r="Z986" s="1176"/>
    </row>
    <row r="987" spans="1:26" ht="15.75" customHeight="1">
      <c r="A987" s="1491"/>
      <c r="B987" s="1500"/>
      <c r="C987" s="1176"/>
      <c r="D987" s="1174"/>
      <c r="E987" s="1174"/>
      <c r="F987" s="1174"/>
      <c r="G987" s="1494"/>
      <c r="H987" s="1501"/>
      <c r="I987" s="1501"/>
      <c r="J987" s="1180"/>
      <c r="K987" s="1180"/>
      <c r="L987" s="1180"/>
      <c r="M987" s="1180"/>
      <c r="N987" s="1180"/>
      <c r="O987" s="1174"/>
      <c r="P987" s="1174"/>
      <c r="Q987" s="1176"/>
      <c r="R987" s="1176"/>
      <c r="S987" s="1176"/>
      <c r="T987" s="1176"/>
      <c r="U987" s="1176"/>
      <c r="V987" s="1176"/>
      <c r="W987" s="1176"/>
      <c r="X987" s="1176"/>
      <c r="Y987" s="1176"/>
      <c r="Z987" s="1176"/>
    </row>
    <row r="988" spans="1:26" ht="15.75" customHeight="1">
      <c r="A988" s="1491"/>
      <c r="B988" s="1500"/>
      <c r="C988" s="1176"/>
      <c r="D988" s="1174"/>
      <c r="E988" s="1174"/>
      <c r="F988" s="1174"/>
      <c r="G988" s="1494"/>
      <c r="H988" s="1501"/>
      <c r="I988" s="1501"/>
      <c r="J988" s="1180"/>
      <c r="K988" s="1180"/>
      <c r="L988" s="1180"/>
      <c r="M988" s="1180"/>
      <c r="N988" s="1180"/>
      <c r="O988" s="1174"/>
      <c r="P988" s="1174"/>
      <c r="Q988" s="1176"/>
      <c r="R988" s="1176"/>
      <c r="S988" s="1176"/>
      <c r="T988" s="1176"/>
      <c r="U988" s="1176"/>
      <c r="V988" s="1176"/>
      <c r="W988" s="1176"/>
      <c r="X988" s="1176"/>
      <c r="Y988" s="1176"/>
      <c r="Z988" s="1176"/>
    </row>
    <row r="989" spans="1:26" ht="15.75" customHeight="1">
      <c r="A989" s="1491"/>
      <c r="B989" s="1500"/>
      <c r="C989" s="1176"/>
      <c r="D989" s="1174"/>
      <c r="E989" s="1174"/>
      <c r="F989" s="1174"/>
      <c r="G989" s="1494"/>
      <c r="H989" s="1501"/>
      <c r="I989" s="1501"/>
      <c r="J989" s="1180"/>
      <c r="K989" s="1180"/>
      <c r="L989" s="1180"/>
      <c r="M989" s="1180"/>
      <c r="N989" s="1180"/>
      <c r="O989" s="1174"/>
      <c r="P989" s="1174"/>
      <c r="Q989" s="1176"/>
      <c r="R989" s="1176"/>
      <c r="S989" s="1176"/>
      <c r="T989" s="1176"/>
      <c r="U989" s="1176"/>
      <c r="V989" s="1176"/>
      <c r="W989" s="1176"/>
      <c r="X989" s="1176"/>
      <c r="Y989" s="1176"/>
      <c r="Z989" s="1176"/>
    </row>
    <row r="990" spans="1:26" ht="15.75" customHeight="1">
      <c r="A990" s="1491"/>
      <c r="B990" s="1500"/>
      <c r="C990" s="1176"/>
      <c r="D990" s="1174"/>
      <c r="E990" s="1174"/>
      <c r="F990" s="1174"/>
      <c r="G990" s="1494"/>
      <c r="H990" s="1501"/>
      <c r="I990" s="1501"/>
      <c r="J990" s="1180"/>
      <c r="K990" s="1180"/>
      <c r="L990" s="1180"/>
      <c r="M990" s="1180"/>
      <c r="N990" s="1180"/>
      <c r="O990" s="1174"/>
      <c r="P990" s="1174"/>
      <c r="Q990" s="1176"/>
      <c r="R990" s="1176"/>
      <c r="S990" s="1176"/>
      <c r="T990" s="1176"/>
      <c r="U990" s="1176"/>
      <c r="V990" s="1176"/>
      <c r="W990" s="1176"/>
      <c r="X990" s="1176"/>
      <c r="Y990" s="1176"/>
      <c r="Z990" s="1176"/>
    </row>
    <row r="991" spans="1:26" ht="15.75" customHeight="1">
      <c r="A991" s="1491"/>
      <c r="B991" s="1500"/>
      <c r="C991" s="1176"/>
      <c r="D991" s="1174"/>
      <c r="E991" s="1174"/>
      <c r="F991" s="1174"/>
      <c r="G991" s="1494"/>
      <c r="H991" s="1501"/>
      <c r="I991" s="1501"/>
      <c r="J991" s="1180"/>
      <c r="K991" s="1180"/>
      <c r="L991" s="1180"/>
      <c r="M991" s="1180"/>
      <c r="N991" s="1180"/>
      <c r="O991" s="1174"/>
      <c r="P991" s="1174"/>
      <c r="Q991" s="1176"/>
      <c r="R991" s="1176"/>
      <c r="S991" s="1176"/>
      <c r="T991" s="1176"/>
      <c r="U991" s="1176"/>
      <c r="V991" s="1176"/>
      <c r="W991" s="1176"/>
      <c r="X991" s="1176"/>
      <c r="Y991" s="1176"/>
      <c r="Z991" s="1176"/>
    </row>
    <row r="992" spans="1:26" ht="15.75" customHeight="1">
      <c r="A992" s="1491"/>
      <c r="B992" s="1500"/>
      <c r="C992" s="1176"/>
      <c r="D992" s="1174"/>
      <c r="E992" s="1174"/>
      <c r="F992" s="1174"/>
      <c r="G992" s="1494"/>
      <c r="H992" s="1501"/>
      <c r="I992" s="1501"/>
      <c r="J992" s="1180"/>
      <c r="K992" s="1180"/>
      <c r="L992" s="1180"/>
      <c r="M992" s="1180"/>
      <c r="N992" s="1180"/>
      <c r="O992" s="1174"/>
      <c r="P992" s="1174"/>
      <c r="Q992" s="1176"/>
      <c r="R992" s="1176"/>
      <c r="S992" s="1176"/>
      <c r="T992" s="1176"/>
      <c r="U992" s="1176"/>
      <c r="V992" s="1176"/>
      <c r="W992" s="1176"/>
      <c r="X992" s="1176"/>
      <c r="Y992" s="1176"/>
      <c r="Z992" s="1176"/>
    </row>
    <row r="993" spans="1:26" ht="15.75" customHeight="1">
      <c r="A993" s="1491"/>
      <c r="B993" s="1500"/>
      <c r="C993" s="1176"/>
      <c r="D993" s="1174"/>
      <c r="E993" s="1174"/>
      <c r="F993" s="1174"/>
      <c r="G993" s="1494"/>
      <c r="H993" s="1501"/>
      <c r="I993" s="1501"/>
      <c r="J993" s="1180"/>
      <c r="K993" s="1180"/>
      <c r="L993" s="1180"/>
      <c r="M993" s="1180"/>
      <c r="N993" s="1180"/>
      <c r="O993" s="1174"/>
      <c r="P993" s="1174"/>
      <c r="Q993" s="1176"/>
      <c r="R993" s="1176"/>
      <c r="S993" s="1176"/>
      <c r="T993" s="1176"/>
      <c r="U993" s="1176"/>
      <c r="V993" s="1176"/>
      <c r="W993" s="1176"/>
      <c r="X993" s="1176"/>
      <c r="Y993" s="1176"/>
      <c r="Z993" s="1176"/>
    </row>
    <row r="994" spans="1:26" ht="15.75" customHeight="1">
      <c r="A994" s="1491"/>
      <c r="B994" s="1500"/>
      <c r="C994" s="1176"/>
      <c r="D994" s="1174"/>
      <c r="E994" s="1174"/>
      <c r="F994" s="1174"/>
      <c r="G994" s="1494"/>
      <c r="H994" s="1501"/>
      <c r="I994" s="1501"/>
      <c r="J994" s="1180"/>
      <c r="K994" s="1180"/>
      <c r="L994" s="1180"/>
      <c r="M994" s="1180"/>
      <c r="N994" s="1180"/>
      <c r="O994" s="1174"/>
      <c r="P994" s="1174"/>
      <c r="Q994" s="1176"/>
      <c r="R994" s="1176"/>
      <c r="S994" s="1176"/>
      <c r="T994" s="1176"/>
      <c r="U994" s="1176"/>
      <c r="V994" s="1176"/>
      <c r="W994" s="1176"/>
      <c r="X994" s="1176"/>
      <c r="Y994" s="1176"/>
      <c r="Z994" s="1176"/>
    </row>
    <row r="995" spans="1:26" ht="15.75" customHeight="1">
      <c r="A995" s="1491"/>
      <c r="B995" s="1500"/>
      <c r="C995" s="1176"/>
      <c r="D995" s="1174"/>
      <c r="E995" s="1174"/>
      <c r="F995" s="1174"/>
      <c r="G995" s="1494"/>
      <c r="H995" s="1501"/>
      <c r="I995" s="1501"/>
      <c r="J995" s="1180"/>
      <c r="K995" s="1180"/>
      <c r="L995" s="1180"/>
      <c r="M995" s="1180"/>
      <c r="N995" s="1180"/>
      <c r="O995" s="1174"/>
      <c r="P995" s="1174"/>
      <c r="Q995" s="1176"/>
      <c r="R995" s="1176"/>
      <c r="S995" s="1176"/>
      <c r="T995" s="1176"/>
      <c r="U995" s="1176"/>
      <c r="V995" s="1176"/>
      <c r="W995" s="1176"/>
      <c r="X995" s="1176"/>
      <c r="Y995" s="1176"/>
      <c r="Z995" s="1176"/>
    </row>
    <row r="996" spans="1:26" ht="15.75" customHeight="1">
      <c r="A996" s="1491"/>
      <c r="B996" s="1500"/>
      <c r="C996" s="1176"/>
      <c r="D996" s="1174"/>
      <c r="E996" s="1174"/>
      <c r="F996" s="1174"/>
      <c r="G996" s="1494"/>
      <c r="H996" s="1501"/>
      <c r="I996" s="1501"/>
      <c r="J996" s="1180"/>
      <c r="K996" s="1180"/>
      <c r="L996" s="1180"/>
      <c r="M996" s="1180"/>
      <c r="N996" s="1180"/>
      <c r="O996" s="1174"/>
      <c r="P996" s="1174"/>
      <c r="Q996" s="1176"/>
      <c r="R996" s="1176"/>
      <c r="S996" s="1176"/>
      <c r="T996" s="1176"/>
      <c r="U996" s="1176"/>
      <c r="V996" s="1176"/>
      <c r="W996" s="1176"/>
      <c r="X996" s="1176"/>
      <c r="Y996" s="1176"/>
      <c r="Z996" s="1176"/>
    </row>
    <row r="997" spans="1:26" ht="15.75" customHeight="1">
      <c r="A997" s="1491"/>
      <c r="B997" s="1500"/>
      <c r="C997" s="1176"/>
      <c r="D997" s="1174"/>
      <c r="E997" s="1174"/>
      <c r="F997" s="1174"/>
      <c r="G997" s="1494"/>
      <c r="H997" s="1501"/>
      <c r="I997" s="1501"/>
      <c r="J997" s="1180"/>
      <c r="K997" s="1180"/>
      <c r="L997" s="1180"/>
      <c r="M997" s="1180"/>
      <c r="N997" s="1180"/>
      <c r="O997" s="1174"/>
      <c r="P997" s="1174"/>
      <c r="Q997" s="1176"/>
      <c r="R997" s="1176"/>
      <c r="S997" s="1176"/>
      <c r="T997" s="1176"/>
      <c r="U997" s="1176"/>
      <c r="V997" s="1176"/>
      <c r="W997" s="1176"/>
      <c r="X997" s="1176"/>
      <c r="Y997" s="1176"/>
      <c r="Z997" s="1176"/>
    </row>
    <row r="998" spans="1:26" ht="15.75" customHeight="1">
      <c r="A998" s="1491"/>
      <c r="B998" s="1500"/>
      <c r="C998" s="1176"/>
      <c r="D998" s="1174"/>
      <c r="E998" s="1174"/>
      <c r="F998" s="1174"/>
      <c r="G998" s="1494"/>
      <c r="H998" s="1501"/>
      <c r="I998" s="1501"/>
      <c r="J998" s="1180"/>
      <c r="K998" s="1180"/>
      <c r="L998" s="1180"/>
      <c r="M998" s="1180"/>
      <c r="N998" s="1180"/>
      <c r="O998" s="1174"/>
      <c r="P998" s="1174"/>
      <c r="Q998" s="1176"/>
      <c r="R998" s="1176"/>
      <c r="S998" s="1176"/>
      <c r="T998" s="1176"/>
      <c r="U998" s="1176"/>
      <c r="V998" s="1176"/>
      <c r="W998" s="1176"/>
      <c r="X998" s="1176"/>
      <c r="Y998" s="1176"/>
      <c r="Z998" s="1176"/>
    </row>
    <row r="999" spans="1:26" ht="15.75" customHeight="1">
      <c r="A999" s="1491"/>
      <c r="B999" s="1500"/>
      <c r="C999" s="1176"/>
      <c r="D999" s="1174"/>
      <c r="E999" s="1174"/>
      <c r="F999" s="1174"/>
      <c r="G999" s="1494"/>
      <c r="H999" s="1501"/>
      <c r="I999" s="1501"/>
      <c r="J999" s="1180"/>
      <c r="K999" s="1180"/>
      <c r="L999" s="1180"/>
      <c r="M999" s="1180"/>
      <c r="N999" s="1180"/>
      <c r="O999" s="1174"/>
      <c r="P999" s="1174"/>
      <c r="Q999" s="1176"/>
      <c r="R999" s="1176"/>
      <c r="S999" s="1176"/>
      <c r="T999" s="1176"/>
      <c r="U999" s="1176"/>
      <c r="V999" s="1176"/>
      <c r="W999" s="1176"/>
      <c r="X999" s="1176"/>
      <c r="Y999" s="1176"/>
      <c r="Z999" s="1176"/>
    </row>
    <row r="1000" spans="1:26" ht="15.75" customHeight="1">
      <c r="A1000" s="1491"/>
      <c r="B1000" s="1500"/>
      <c r="C1000" s="1176"/>
      <c r="D1000" s="1174"/>
      <c r="E1000" s="1174"/>
      <c r="F1000" s="1174"/>
      <c r="G1000" s="1494"/>
      <c r="H1000" s="1501"/>
      <c r="I1000" s="1501"/>
      <c r="J1000" s="1180"/>
      <c r="K1000" s="1180"/>
      <c r="L1000" s="1180"/>
      <c r="M1000" s="1180"/>
      <c r="N1000" s="1180"/>
      <c r="O1000" s="1174"/>
      <c r="P1000" s="1174"/>
      <c r="Q1000" s="1176"/>
      <c r="R1000" s="1176"/>
      <c r="S1000" s="1176"/>
      <c r="T1000" s="1176"/>
      <c r="U1000" s="1176"/>
      <c r="V1000" s="1176"/>
      <c r="W1000" s="1176"/>
      <c r="X1000" s="1176"/>
      <c r="Y1000" s="1176"/>
      <c r="Z1000" s="1176"/>
    </row>
    <row r="1001" spans="1:26" ht="15.75" customHeight="1">
      <c r="A1001" s="1491"/>
      <c r="B1001" s="1500"/>
      <c r="C1001" s="1176"/>
      <c r="D1001" s="1174"/>
      <c r="E1001" s="1174"/>
      <c r="F1001" s="1174"/>
      <c r="G1001" s="1494"/>
      <c r="H1001" s="1501"/>
      <c r="I1001" s="1501"/>
      <c r="J1001" s="1180"/>
      <c r="K1001" s="1180"/>
      <c r="L1001" s="1180"/>
      <c r="M1001" s="1180"/>
      <c r="N1001" s="1180"/>
      <c r="O1001" s="1174"/>
      <c r="P1001" s="1174"/>
      <c r="Q1001" s="1176"/>
      <c r="R1001" s="1176"/>
      <c r="S1001" s="1176"/>
      <c r="T1001" s="1176"/>
      <c r="U1001" s="1176"/>
      <c r="V1001" s="1176"/>
      <c r="W1001" s="1176"/>
      <c r="X1001" s="1176"/>
      <c r="Y1001" s="1176"/>
      <c r="Z1001" s="1176"/>
    </row>
    <row r="1002" spans="1:26" ht="15.75" customHeight="1">
      <c r="A1002" s="135"/>
      <c r="B1002" s="132"/>
      <c r="C1002" s="135"/>
      <c r="D1002" s="135"/>
      <c r="E1002" s="135"/>
      <c r="F1002" s="135"/>
      <c r="G1002" s="135"/>
      <c r="H1002" s="135"/>
      <c r="I1002" s="135"/>
      <c r="J1002" s="1529"/>
      <c r="K1002" s="1529"/>
      <c r="L1002" s="1529"/>
      <c r="M1002" s="1529"/>
      <c r="N1002" s="1529"/>
      <c r="O1002" s="1530"/>
      <c r="P1002" s="1530"/>
    </row>
  </sheetData>
  <mergeCells count="602">
    <mergeCell ref="D113:D114"/>
    <mergeCell ref="E113:E114"/>
    <mergeCell ref="E115:E116"/>
    <mergeCell ref="I113:I114"/>
    <mergeCell ref="I115:I116"/>
    <mergeCell ref="I131:I132"/>
    <mergeCell ref="I133:I134"/>
    <mergeCell ref="I125:I126"/>
    <mergeCell ref="F131:F132"/>
    <mergeCell ref="E131:E132"/>
    <mergeCell ref="G131:G132"/>
    <mergeCell ref="G133:G134"/>
    <mergeCell ref="H131:H132"/>
    <mergeCell ref="H129:H130"/>
    <mergeCell ref="I129:I130"/>
    <mergeCell ref="F129:F130"/>
    <mergeCell ref="F103:F104"/>
    <mergeCell ref="E87:E88"/>
    <mergeCell ref="F101:F102"/>
    <mergeCell ref="F67:F68"/>
    <mergeCell ref="F83:F84"/>
    <mergeCell ref="F75:F76"/>
    <mergeCell ref="I121:I122"/>
    <mergeCell ref="I117:I118"/>
    <mergeCell ref="H117:H118"/>
    <mergeCell ref="H119:H120"/>
    <mergeCell ref="F113:F114"/>
    <mergeCell ref="G113:G114"/>
    <mergeCell ref="I119:I120"/>
    <mergeCell ref="I93:I94"/>
    <mergeCell ref="I95:I96"/>
    <mergeCell ref="H103:H104"/>
    <mergeCell ref="H105:H106"/>
    <mergeCell ref="H101:H102"/>
    <mergeCell ref="I97:I98"/>
    <mergeCell ref="H97:H98"/>
    <mergeCell ref="H95:H96"/>
    <mergeCell ref="H93:H94"/>
    <mergeCell ref="E99:E100"/>
    <mergeCell ref="E95:E96"/>
    <mergeCell ref="F65:F66"/>
    <mergeCell ref="F39:F40"/>
    <mergeCell ref="F31:F32"/>
    <mergeCell ref="F22:F23"/>
    <mergeCell ref="F24:F25"/>
    <mergeCell ref="F61:F62"/>
    <mergeCell ref="F33:F34"/>
    <mergeCell ref="H115:H116"/>
    <mergeCell ref="F77:F78"/>
    <mergeCell ref="F85:F86"/>
    <mergeCell ref="F79:F80"/>
    <mergeCell ref="F81:F82"/>
    <mergeCell ref="G105:G106"/>
    <mergeCell ref="H143:H144"/>
    <mergeCell ref="H141:H142"/>
    <mergeCell ref="H139:H140"/>
    <mergeCell ref="H107:H108"/>
    <mergeCell ref="G81:G82"/>
    <mergeCell ref="H81:H82"/>
    <mergeCell ref="G79:G80"/>
    <mergeCell ref="G77:G78"/>
    <mergeCell ref="H113:H114"/>
    <mergeCell ref="F89:F90"/>
    <mergeCell ref="F93:F94"/>
    <mergeCell ref="F87:F88"/>
    <mergeCell ref="F121:F122"/>
    <mergeCell ref="F115:F116"/>
    <mergeCell ref="F127:F128"/>
    <mergeCell ref="F125:F126"/>
    <mergeCell ref="F91:F92"/>
    <mergeCell ref="F97:F98"/>
    <mergeCell ref="G119:G120"/>
    <mergeCell ref="G117:G118"/>
    <mergeCell ref="G121:G122"/>
    <mergeCell ref="G115:G116"/>
    <mergeCell ref="D131:D132"/>
    <mergeCell ref="D129:D130"/>
    <mergeCell ref="E129:E130"/>
    <mergeCell ref="E133:E134"/>
    <mergeCell ref="G137:G138"/>
    <mergeCell ref="D135:D136"/>
    <mergeCell ref="G129:G130"/>
    <mergeCell ref="F119:F120"/>
    <mergeCell ref="F117:F118"/>
    <mergeCell ref="F123:F124"/>
    <mergeCell ref="E117:E118"/>
    <mergeCell ref="D117:D118"/>
    <mergeCell ref="D115:D116"/>
    <mergeCell ref="E141:E142"/>
    <mergeCell ref="E135:E136"/>
    <mergeCell ref="F137:F138"/>
    <mergeCell ref="G139:G140"/>
    <mergeCell ref="G141:G142"/>
    <mergeCell ref="H137:H138"/>
    <mergeCell ref="H145:H146"/>
    <mergeCell ref="G123:G124"/>
    <mergeCell ref="G127:G128"/>
    <mergeCell ref="G125:G126"/>
    <mergeCell ref="H133:H134"/>
    <mergeCell ref="H123:H124"/>
    <mergeCell ref="I145:I146"/>
    <mergeCell ref="F145:F146"/>
    <mergeCell ref="I143:I144"/>
    <mergeCell ref="F143:F144"/>
    <mergeCell ref="D141:D142"/>
    <mergeCell ref="D143:D144"/>
    <mergeCell ref="E143:E144"/>
    <mergeCell ref="F133:F134"/>
    <mergeCell ref="F135:F136"/>
    <mergeCell ref="D137:D138"/>
    <mergeCell ref="D139:D140"/>
    <mergeCell ref="D133:D134"/>
    <mergeCell ref="G145:G146"/>
    <mergeCell ref="G143:G144"/>
    <mergeCell ref="I137:I138"/>
    <mergeCell ref="I139:I140"/>
    <mergeCell ref="I141:I142"/>
    <mergeCell ref="I135:I136"/>
    <mergeCell ref="H135:H136"/>
    <mergeCell ref="F141:F142"/>
    <mergeCell ref="F139:F140"/>
    <mergeCell ref="G135:G136"/>
    <mergeCell ref="E139:E140"/>
    <mergeCell ref="E137:E138"/>
    <mergeCell ref="A174:C174"/>
    <mergeCell ref="A175:C175"/>
    <mergeCell ref="A176:C176"/>
    <mergeCell ref="A177:C177"/>
    <mergeCell ref="A173:C173"/>
    <mergeCell ref="A113:A146"/>
    <mergeCell ref="C117:C118"/>
    <mergeCell ref="A111:I112"/>
    <mergeCell ref="C113:C114"/>
    <mergeCell ref="A147:I148"/>
    <mergeCell ref="A149:I150"/>
    <mergeCell ref="A171:C171"/>
    <mergeCell ref="A172:C172"/>
    <mergeCell ref="C143:C144"/>
    <mergeCell ref="C145:C146"/>
    <mergeCell ref="C115:C116"/>
    <mergeCell ref="B145:B146"/>
    <mergeCell ref="C137:C138"/>
    <mergeCell ref="C141:C142"/>
    <mergeCell ref="C139:C140"/>
    <mergeCell ref="B127:B128"/>
    <mergeCell ref="C129:C130"/>
    <mergeCell ref="E145:E146"/>
    <mergeCell ref="D145:D146"/>
    <mergeCell ref="B129:B142"/>
    <mergeCell ref="B143:B144"/>
    <mergeCell ref="C131:C132"/>
    <mergeCell ref="C133:C134"/>
    <mergeCell ref="C135:C136"/>
    <mergeCell ref="C127:C128"/>
    <mergeCell ref="C125:C126"/>
    <mergeCell ref="C119:C120"/>
    <mergeCell ref="C121:C122"/>
    <mergeCell ref="C123:C124"/>
    <mergeCell ref="B113:B126"/>
    <mergeCell ref="A75:A108"/>
    <mergeCell ref="B99:B104"/>
    <mergeCell ref="B107:B108"/>
    <mergeCell ref="B105:B106"/>
    <mergeCell ref="G63:G64"/>
    <mergeCell ref="C67:C68"/>
    <mergeCell ref="A71:I72"/>
    <mergeCell ref="A73:I74"/>
    <mergeCell ref="F63:F64"/>
    <mergeCell ref="I67:I68"/>
    <mergeCell ref="E63:E64"/>
    <mergeCell ref="C91:C92"/>
    <mergeCell ref="C89:C90"/>
    <mergeCell ref="C95:C96"/>
    <mergeCell ref="C93:C94"/>
    <mergeCell ref="C97:C98"/>
    <mergeCell ref="C99:C100"/>
    <mergeCell ref="C107:C108"/>
    <mergeCell ref="I89:I90"/>
    <mergeCell ref="G89:G90"/>
    <mergeCell ref="F105:F106"/>
    <mergeCell ref="F107:F108"/>
    <mergeCell ref="E107:E108"/>
    <mergeCell ref="D107:D108"/>
    <mergeCell ref="I79:I80"/>
    <mergeCell ref="I77:I78"/>
    <mergeCell ref="G85:G86"/>
    <mergeCell ref="G87:G88"/>
    <mergeCell ref="B67:B68"/>
    <mergeCell ref="B75:B76"/>
    <mergeCell ref="B77:B98"/>
    <mergeCell ref="D77:D78"/>
    <mergeCell ref="D75:D76"/>
    <mergeCell ref="E75:E76"/>
    <mergeCell ref="E77:E78"/>
    <mergeCell ref="D79:D80"/>
    <mergeCell ref="E79:E80"/>
    <mergeCell ref="E85:E86"/>
    <mergeCell ref="D83:D84"/>
    <mergeCell ref="D85:D86"/>
    <mergeCell ref="D81:D82"/>
    <mergeCell ref="E83:E84"/>
    <mergeCell ref="E81:E82"/>
    <mergeCell ref="G75:G76"/>
    <mergeCell ref="G83:G84"/>
    <mergeCell ref="H87:H88"/>
    <mergeCell ref="I81:I82"/>
    <mergeCell ref="H79:H80"/>
    <mergeCell ref="I123:I124"/>
    <mergeCell ref="H121:H122"/>
    <mergeCell ref="I127:I128"/>
    <mergeCell ref="I83:I84"/>
    <mergeCell ref="I85:I86"/>
    <mergeCell ref="H99:H100"/>
    <mergeCell ref="H83:H84"/>
    <mergeCell ref="H85:H86"/>
    <mergeCell ref="H89:H90"/>
    <mergeCell ref="A109:I110"/>
    <mergeCell ref="D127:D128"/>
    <mergeCell ref="E127:E128"/>
    <mergeCell ref="H127:H128"/>
    <mergeCell ref="D119:D120"/>
    <mergeCell ref="D121:D122"/>
    <mergeCell ref="E123:E124"/>
    <mergeCell ref="E125:E126"/>
    <mergeCell ref="D123:D124"/>
    <mergeCell ref="D125:D126"/>
    <mergeCell ref="E119:E120"/>
    <mergeCell ref="E121:E122"/>
    <mergeCell ref="H125:H126"/>
    <mergeCell ref="G107:G108"/>
    <mergeCell ref="I87:I88"/>
    <mergeCell ref="I103:I104"/>
    <mergeCell ref="I107:I108"/>
    <mergeCell ref="I105:I106"/>
    <mergeCell ref="G93:G94"/>
    <mergeCell ref="G91:G92"/>
    <mergeCell ref="I101:I102"/>
    <mergeCell ref="I99:I100"/>
    <mergeCell ref="G101:G102"/>
    <mergeCell ref="G103:G104"/>
    <mergeCell ref="G99:G100"/>
    <mergeCell ref="G95:G96"/>
    <mergeCell ref="G97:G98"/>
    <mergeCell ref="H91:H92"/>
    <mergeCell ref="I91:I92"/>
    <mergeCell ref="I10:I11"/>
    <mergeCell ref="G10:G11"/>
    <mergeCell ref="H7:I7"/>
    <mergeCell ref="I12:I13"/>
    <mergeCell ref="C31:C32"/>
    <mergeCell ref="C18:C21"/>
    <mergeCell ref="I75:I76"/>
    <mergeCell ref="H77:H78"/>
    <mergeCell ref="H75:H76"/>
    <mergeCell ref="I69:I70"/>
    <mergeCell ref="E69:E70"/>
    <mergeCell ref="F69:F70"/>
    <mergeCell ref="C41:C42"/>
    <mergeCell ref="C57:C58"/>
    <mergeCell ref="C55:C56"/>
    <mergeCell ref="F20:F21"/>
    <mergeCell ref="F16:F17"/>
    <mergeCell ref="F18:F19"/>
    <mergeCell ref="F41:F42"/>
    <mergeCell ref="F51:F52"/>
    <mergeCell ref="F49:F50"/>
    <mergeCell ref="F47:F48"/>
    <mergeCell ref="F43:F44"/>
    <mergeCell ref="F45:F46"/>
    <mergeCell ref="I18:I19"/>
    <mergeCell ref="I20:I21"/>
    <mergeCell ref="H22:H23"/>
    <mergeCell ref="G14:G15"/>
    <mergeCell ref="G12:G13"/>
    <mergeCell ref="G16:G17"/>
    <mergeCell ref="E14:E23"/>
    <mergeCell ref="I14:I15"/>
    <mergeCell ref="I16:I17"/>
    <mergeCell ref="H12:H13"/>
    <mergeCell ref="H14:H15"/>
    <mergeCell ref="G7:G8"/>
    <mergeCell ref="D7:D8"/>
    <mergeCell ref="C7:C8"/>
    <mergeCell ref="E7:E8"/>
    <mergeCell ref="F7:F8"/>
    <mergeCell ref="F10:F11"/>
    <mergeCell ref="E10:E13"/>
    <mergeCell ref="F12:F13"/>
    <mergeCell ref="F14:F15"/>
    <mergeCell ref="D10:D13"/>
    <mergeCell ref="C10:C13"/>
    <mergeCell ref="D35:D36"/>
    <mergeCell ref="C35:C36"/>
    <mergeCell ref="E35:E36"/>
    <mergeCell ref="E31:E32"/>
    <mergeCell ref="D31:D32"/>
    <mergeCell ref="D33:D34"/>
    <mergeCell ref="C33:C34"/>
    <mergeCell ref="E33:E34"/>
    <mergeCell ref="F53:F54"/>
    <mergeCell ref="F37:F38"/>
    <mergeCell ref="F35:F36"/>
    <mergeCell ref="C39:C40"/>
    <mergeCell ref="C37:C38"/>
    <mergeCell ref="D43:D44"/>
    <mergeCell ref="D45:D46"/>
    <mergeCell ref="E49:E50"/>
    <mergeCell ref="F59:F60"/>
    <mergeCell ref="E105:E106"/>
    <mergeCell ref="E103:E104"/>
    <mergeCell ref="E101:E102"/>
    <mergeCell ref="D55:D56"/>
    <mergeCell ref="D57:D58"/>
    <mergeCell ref="D95:D96"/>
    <mergeCell ref="D99:D100"/>
    <mergeCell ref="D97:D98"/>
    <mergeCell ref="D105:D106"/>
    <mergeCell ref="D103:D104"/>
    <mergeCell ref="E67:E68"/>
    <mergeCell ref="F57:F58"/>
    <mergeCell ref="F55:F56"/>
    <mergeCell ref="D101:D102"/>
    <mergeCell ref="F95:F96"/>
    <mergeCell ref="D87:D88"/>
    <mergeCell ref="D89:D90"/>
    <mergeCell ref="E89:E90"/>
    <mergeCell ref="D91:D92"/>
    <mergeCell ref="E93:E94"/>
    <mergeCell ref="D93:D94"/>
    <mergeCell ref="E91:E92"/>
    <mergeCell ref="F99:F100"/>
    <mergeCell ref="D37:D38"/>
    <mergeCell ref="E37:E38"/>
    <mergeCell ref="E39:E40"/>
    <mergeCell ref="E41:E42"/>
    <mergeCell ref="E45:E46"/>
    <mergeCell ref="E43:E44"/>
    <mergeCell ref="E51:E52"/>
    <mergeCell ref="E59:E60"/>
    <mergeCell ref="E97:E98"/>
    <mergeCell ref="D41:D42"/>
    <mergeCell ref="D39:D40"/>
    <mergeCell ref="E61:E62"/>
    <mergeCell ref="E53:E54"/>
    <mergeCell ref="E55:E56"/>
    <mergeCell ref="E57:E58"/>
    <mergeCell ref="D49:D50"/>
    <mergeCell ref="E47:E48"/>
    <mergeCell ref="E65:E66"/>
    <mergeCell ref="D47:D48"/>
    <mergeCell ref="C83:C84"/>
    <mergeCell ref="C103:C104"/>
    <mergeCell ref="C105:C106"/>
    <mergeCell ref="C101:C102"/>
    <mergeCell ref="C79:C80"/>
    <mergeCell ref="C77:C78"/>
    <mergeCell ref="C85:C86"/>
    <mergeCell ref="C87:C88"/>
    <mergeCell ref="D51:D52"/>
    <mergeCell ref="C75:C76"/>
    <mergeCell ref="D61:D62"/>
    <mergeCell ref="C81:C82"/>
    <mergeCell ref="B69:B70"/>
    <mergeCell ref="C69:C70"/>
    <mergeCell ref="D59:D60"/>
    <mergeCell ref="D53:D54"/>
    <mergeCell ref="C65:C66"/>
    <mergeCell ref="D65:D66"/>
    <mergeCell ref="D67:D68"/>
    <mergeCell ref="D69:D70"/>
    <mergeCell ref="H24:H25"/>
    <mergeCell ref="H43:H44"/>
    <mergeCell ref="H35:H36"/>
    <mergeCell ref="H37:H38"/>
    <mergeCell ref="G35:G36"/>
    <mergeCell ref="G37:G38"/>
    <mergeCell ref="H39:H40"/>
    <mergeCell ref="G39:G40"/>
    <mergeCell ref="B31:B54"/>
    <mergeCell ref="B55:B66"/>
    <mergeCell ref="G51:G52"/>
    <mergeCell ref="H51:H52"/>
    <mergeCell ref="C63:C64"/>
    <mergeCell ref="D63:D64"/>
    <mergeCell ref="C53:C54"/>
    <mergeCell ref="C47:C48"/>
    <mergeCell ref="I65:I66"/>
    <mergeCell ref="I31:I32"/>
    <mergeCell ref="I41:I42"/>
    <mergeCell ref="I33:I34"/>
    <mergeCell ref="I45:I46"/>
    <mergeCell ref="I39:I40"/>
    <mergeCell ref="I35:I36"/>
    <mergeCell ref="I37:I38"/>
    <mergeCell ref="H47:H48"/>
    <mergeCell ref="H45:H46"/>
    <mergeCell ref="I47:I48"/>
    <mergeCell ref="I49:I50"/>
    <mergeCell ref="I51:I52"/>
    <mergeCell ref="I43:I44"/>
    <mergeCell ref="I61:I62"/>
    <mergeCell ref="H61:H62"/>
    <mergeCell ref="H59:H60"/>
    <mergeCell ref="I63:I64"/>
    <mergeCell ref="I53:I54"/>
    <mergeCell ref="I55:I56"/>
    <mergeCell ref="I59:I60"/>
    <mergeCell ref="I57:I58"/>
    <mergeCell ref="H57:H58"/>
    <mergeCell ref="G41:G42"/>
    <mergeCell ref="H41:H42"/>
    <mergeCell ref="H69:H70"/>
    <mergeCell ref="H67:H68"/>
    <mergeCell ref="G53:G54"/>
    <mergeCell ref="H53:H54"/>
    <mergeCell ref="G69:G70"/>
    <mergeCell ref="G47:G48"/>
    <mergeCell ref="G49:G50"/>
    <mergeCell ref="G45:G46"/>
    <mergeCell ref="H49:H50"/>
    <mergeCell ref="H63:H64"/>
    <mergeCell ref="H65:H66"/>
    <mergeCell ref="H55:H56"/>
    <mergeCell ref="G65:G66"/>
    <mergeCell ref="G67:G68"/>
    <mergeCell ref="G61:G62"/>
    <mergeCell ref="G55:G56"/>
    <mergeCell ref="G57:G58"/>
    <mergeCell ref="G59:G60"/>
    <mergeCell ref="G43:G44"/>
    <mergeCell ref="A10:A25"/>
    <mergeCell ref="B24:B25"/>
    <mergeCell ref="G33:G34"/>
    <mergeCell ref="H33:H34"/>
    <mergeCell ref="B30:I30"/>
    <mergeCell ref="A28:I29"/>
    <mergeCell ref="A26:I27"/>
    <mergeCell ref="A1:N3"/>
    <mergeCell ref="A4:I5"/>
    <mergeCell ref="D14:D23"/>
    <mergeCell ref="C24:C25"/>
    <mergeCell ref="I22:I23"/>
    <mergeCell ref="I24:I25"/>
    <mergeCell ref="A31:A70"/>
    <mergeCell ref="N7:N8"/>
    <mergeCell ref="A7:A8"/>
    <mergeCell ref="K7:M7"/>
    <mergeCell ref="B7:B8"/>
    <mergeCell ref="C49:C50"/>
    <mergeCell ref="C51:C52"/>
    <mergeCell ref="C43:C44"/>
    <mergeCell ref="C45:C46"/>
    <mergeCell ref="C61:C62"/>
    <mergeCell ref="C59:C60"/>
    <mergeCell ref="B10:B13"/>
    <mergeCell ref="C22:C23"/>
    <mergeCell ref="B14:B17"/>
    <mergeCell ref="C14:C17"/>
    <mergeCell ref="B22:B23"/>
    <mergeCell ref="B18:B21"/>
    <mergeCell ref="G31:G32"/>
    <mergeCell ref="H16:H17"/>
    <mergeCell ref="H18:H19"/>
    <mergeCell ref="G24:G25"/>
    <mergeCell ref="G22:G23"/>
    <mergeCell ref="G20:G21"/>
    <mergeCell ref="H20:H21"/>
    <mergeCell ref="H31:H32"/>
    <mergeCell ref="E24:E25"/>
    <mergeCell ref="D24:D25"/>
    <mergeCell ref="G18:G19"/>
    <mergeCell ref="H10:H11"/>
    <mergeCell ref="P83:P84"/>
    <mergeCell ref="P89:P90"/>
    <mergeCell ref="P87:P88"/>
    <mergeCell ref="P85:P86"/>
    <mergeCell ref="P91:P92"/>
    <mergeCell ref="P125:P126"/>
    <mergeCell ref="P123:P124"/>
    <mergeCell ref="P121:P122"/>
    <mergeCell ref="P127:P128"/>
    <mergeCell ref="P117:P118"/>
    <mergeCell ref="P119:P120"/>
    <mergeCell ref="P73:P74"/>
    <mergeCell ref="P77:P78"/>
    <mergeCell ref="P75:P76"/>
    <mergeCell ref="O79:O80"/>
    <mergeCell ref="O73:O74"/>
    <mergeCell ref="O75:O76"/>
    <mergeCell ref="O77:O78"/>
    <mergeCell ref="O125:O126"/>
    <mergeCell ref="O135:O136"/>
    <mergeCell ref="O133:O134"/>
    <mergeCell ref="O123:O124"/>
    <mergeCell ref="O121:O122"/>
    <mergeCell ref="O127:O128"/>
    <mergeCell ref="O107:O108"/>
    <mergeCell ref="O105:O106"/>
    <mergeCell ref="O115:O116"/>
    <mergeCell ref="O117:O118"/>
    <mergeCell ref="O113:O114"/>
    <mergeCell ref="O111:O112"/>
    <mergeCell ref="O119:O120"/>
    <mergeCell ref="P93:P94"/>
    <mergeCell ref="P95:P96"/>
    <mergeCell ref="P79:P80"/>
    <mergeCell ref="P81:P82"/>
    <mergeCell ref="O145:O146"/>
    <mergeCell ref="P145:P146"/>
    <mergeCell ref="O139:O140"/>
    <mergeCell ref="P139:P140"/>
    <mergeCell ref="P103:P104"/>
    <mergeCell ref="P105:P106"/>
    <mergeCell ref="P107:P108"/>
    <mergeCell ref="P111:P112"/>
    <mergeCell ref="P115:P116"/>
    <mergeCell ref="P113:P114"/>
    <mergeCell ref="O103:O104"/>
    <mergeCell ref="O97:O98"/>
    <mergeCell ref="P131:P132"/>
    <mergeCell ref="P135:P136"/>
    <mergeCell ref="P133:P134"/>
    <mergeCell ref="O129:O130"/>
    <mergeCell ref="O131:O132"/>
    <mergeCell ref="O143:O144"/>
    <mergeCell ref="O141:O142"/>
    <mergeCell ref="O137:O138"/>
    <mergeCell ref="P137:P138"/>
    <mergeCell ref="P129:P130"/>
    <mergeCell ref="P143:P144"/>
    <mergeCell ref="P141:P142"/>
    <mergeCell ref="P101:P102"/>
    <mergeCell ref="P99:P100"/>
    <mergeCell ref="P97:P98"/>
    <mergeCell ref="O101:O102"/>
    <mergeCell ref="O99:O100"/>
    <mergeCell ref="O95:O96"/>
    <mergeCell ref="O93:O94"/>
    <mergeCell ref="O81:O82"/>
    <mergeCell ref="O87:O88"/>
    <mergeCell ref="O85:O86"/>
    <mergeCell ref="O83:O84"/>
    <mergeCell ref="O89:O90"/>
    <mergeCell ref="O91:O92"/>
    <mergeCell ref="O16:O17"/>
    <mergeCell ref="O39:O40"/>
    <mergeCell ref="O53:O54"/>
    <mergeCell ref="O61:O62"/>
    <mergeCell ref="O63:O64"/>
    <mergeCell ref="O35:O36"/>
    <mergeCell ref="O33:O34"/>
    <mergeCell ref="O31:O32"/>
    <mergeCell ref="O37:O38"/>
    <mergeCell ref="P16:P17"/>
    <mergeCell ref="P10:P11"/>
    <mergeCell ref="P12:P13"/>
    <mergeCell ref="P14:P15"/>
    <mergeCell ref="O24:O25"/>
    <mergeCell ref="P24:P25"/>
    <mergeCell ref="P31:P32"/>
    <mergeCell ref="P22:P23"/>
    <mergeCell ref="O22:O23"/>
    <mergeCell ref="O18:O19"/>
    <mergeCell ref="P18:P19"/>
    <mergeCell ref="P20:P21"/>
    <mergeCell ref="O20:O21"/>
    <mergeCell ref="P28:P29"/>
    <mergeCell ref="O14:O15"/>
    <mergeCell ref="O12:O13"/>
    <mergeCell ref="O10:O11"/>
    <mergeCell ref="O28:O29"/>
    <mergeCell ref="P39:P40"/>
    <mergeCell ref="P33:P34"/>
    <mergeCell ref="O43:O44"/>
    <mergeCell ref="P69:P70"/>
    <mergeCell ref="O69:O70"/>
    <mergeCell ref="P67:P68"/>
    <mergeCell ref="P65:P66"/>
    <mergeCell ref="O65:O66"/>
    <mergeCell ref="O67:O68"/>
    <mergeCell ref="O55:O56"/>
    <mergeCell ref="P57:P58"/>
    <mergeCell ref="P37:P38"/>
    <mergeCell ref="P35:P36"/>
    <mergeCell ref="P61:P62"/>
    <mergeCell ref="P63:P64"/>
    <mergeCell ref="P53:P54"/>
    <mergeCell ref="P59:P60"/>
    <mergeCell ref="P55:P56"/>
    <mergeCell ref="O57:O58"/>
    <mergeCell ref="O59:O60"/>
    <mergeCell ref="O51:O52"/>
    <mergeCell ref="P51:P52"/>
    <mergeCell ref="P45:P46"/>
    <mergeCell ref="P47:P48"/>
    <mergeCell ref="P49:P50"/>
    <mergeCell ref="O49:O50"/>
    <mergeCell ref="O47:O48"/>
    <mergeCell ref="O45:O46"/>
    <mergeCell ref="P43:P44"/>
    <mergeCell ref="P41:P42"/>
    <mergeCell ref="O41:O42"/>
  </mergeCells>
  <hyperlinks>
    <hyperlink ref="O107" r:id="rId1"/>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Q1000"/>
  <sheetViews>
    <sheetView workbookViewId="0">
      <selection activeCell="B4" sqref="B4"/>
    </sheetView>
  </sheetViews>
  <sheetFormatPr baseColWidth="10" defaultColWidth="14.42578125" defaultRowHeight="15" customHeight="1"/>
  <cols>
    <col min="2" max="5" width="22.28515625" customWidth="1"/>
    <col min="6" max="6" width="97.28515625" customWidth="1"/>
    <col min="7" max="8" width="24.7109375" customWidth="1"/>
    <col min="9" max="10" width="31.28515625" customWidth="1"/>
  </cols>
  <sheetData>
    <row r="1" spans="1:173" ht="27.75" customHeight="1">
      <c r="A1" s="1082"/>
      <c r="B1" s="1267"/>
      <c r="C1" s="1268"/>
      <c r="D1" s="2299" t="s">
        <v>2816</v>
      </c>
      <c r="E1" s="1577"/>
      <c r="F1" s="1577"/>
      <c r="G1" s="1577"/>
      <c r="H1" s="1577"/>
      <c r="I1" s="1577"/>
      <c r="J1" s="1577"/>
      <c r="K1" s="1577"/>
      <c r="L1" s="1577"/>
      <c r="M1" s="1577"/>
      <c r="N1" s="1577"/>
      <c r="O1" s="1577"/>
      <c r="P1" s="1577"/>
      <c r="Q1" s="1577"/>
      <c r="R1" s="1577"/>
      <c r="S1" s="1577"/>
      <c r="T1" s="1577"/>
      <c r="U1" s="1577"/>
      <c r="V1" s="1577"/>
      <c r="W1" s="1577"/>
      <c r="X1" s="979"/>
      <c r="Y1" s="979"/>
      <c r="Z1" s="979"/>
      <c r="AA1" s="979"/>
      <c r="AB1" s="979"/>
      <c r="AC1" s="979"/>
      <c r="AD1" s="979"/>
      <c r="AE1" s="979"/>
      <c r="AF1" s="979"/>
      <c r="AG1" s="979"/>
      <c r="AH1" s="979"/>
      <c r="AI1" s="979"/>
      <c r="AJ1" s="979"/>
      <c r="AK1" s="979"/>
      <c r="AL1" s="979"/>
      <c r="AM1" s="979"/>
      <c r="AN1" s="979"/>
      <c r="AO1" s="979"/>
      <c r="AP1" s="979"/>
      <c r="AQ1" s="979"/>
      <c r="AR1" s="979"/>
      <c r="AS1" s="979"/>
      <c r="AT1" s="979"/>
      <c r="AU1" s="979"/>
      <c r="AV1" s="979"/>
      <c r="AW1" s="979"/>
      <c r="AX1" s="979"/>
      <c r="AY1" s="979"/>
      <c r="AZ1" s="979"/>
      <c r="BA1" s="979"/>
      <c r="BB1" s="979"/>
      <c r="BC1" s="979"/>
      <c r="BD1" s="979"/>
      <c r="BE1" s="979"/>
      <c r="BF1" s="979"/>
      <c r="BG1" s="979"/>
      <c r="BH1" s="979"/>
      <c r="BI1" s="979"/>
      <c r="BJ1" s="979"/>
      <c r="BK1" s="979"/>
      <c r="BL1" s="979"/>
      <c r="BM1" s="979"/>
      <c r="BN1" s="979"/>
      <c r="BO1" s="979"/>
      <c r="BP1" s="979"/>
      <c r="BQ1" s="979"/>
      <c r="BR1" s="979"/>
      <c r="BS1" s="979"/>
      <c r="BT1" s="979"/>
      <c r="BU1" s="979"/>
      <c r="BV1" s="979"/>
      <c r="BW1" s="979"/>
      <c r="BX1" s="979"/>
      <c r="BY1" s="979"/>
      <c r="BZ1" s="979"/>
      <c r="CA1" s="979"/>
      <c r="CB1" s="979"/>
      <c r="CC1" s="979"/>
      <c r="CD1" s="979"/>
      <c r="CE1" s="979"/>
      <c r="CF1" s="979"/>
      <c r="CG1" s="979"/>
      <c r="CH1" s="979"/>
      <c r="CI1" s="979"/>
      <c r="CJ1" s="979"/>
      <c r="CK1" s="979"/>
      <c r="CL1" s="979"/>
      <c r="CM1" s="979"/>
      <c r="CN1" s="979"/>
      <c r="CO1" s="979"/>
      <c r="CP1" s="979"/>
      <c r="CQ1" s="979"/>
      <c r="CR1" s="979"/>
      <c r="CS1" s="979"/>
      <c r="CT1" s="979"/>
      <c r="CU1" s="979"/>
      <c r="CV1" s="979"/>
      <c r="CW1" s="979"/>
      <c r="CX1" s="979"/>
      <c r="CY1" s="979"/>
      <c r="CZ1" s="979"/>
      <c r="DA1" s="979"/>
      <c r="DB1" s="979"/>
      <c r="DC1" s="979"/>
      <c r="DD1" s="979"/>
      <c r="DE1" s="979"/>
      <c r="DF1" s="979"/>
      <c r="DG1" s="979"/>
      <c r="DH1" s="979"/>
      <c r="DI1" s="979"/>
      <c r="DJ1" s="979"/>
      <c r="DK1" s="979"/>
      <c r="DL1" s="979"/>
      <c r="DM1" s="979"/>
      <c r="DN1" s="979"/>
      <c r="DO1" s="979"/>
      <c r="DP1" s="979"/>
      <c r="DQ1" s="979"/>
      <c r="DR1" s="979"/>
      <c r="DS1" s="979"/>
      <c r="DT1" s="979"/>
      <c r="DU1" s="979"/>
      <c r="DV1" s="979"/>
      <c r="DW1" s="979"/>
      <c r="DX1" s="979"/>
      <c r="DY1" s="979"/>
      <c r="DZ1" s="979"/>
      <c r="EA1" s="979"/>
      <c r="EB1" s="979"/>
      <c r="EC1" s="979"/>
      <c r="ED1" s="979"/>
      <c r="EE1" s="979"/>
      <c r="EF1" s="979"/>
      <c r="EG1" s="979"/>
      <c r="EH1" s="979"/>
      <c r="EI1" s="979"/>
      <c r="EJ1" s="979"/>
      <c r="EK1" s="979"/>
      <c r="EL1" s="979"/>
      <c r="EM1" s="979"/>
      <c r="EN1" s="979"/>
      <c r="EO1" s="979"/>
      <c r="EP1" s="979"/>
      <c r="EQ1" s="979"/>
      <c r="ER1" s="979"/>
      <c r="ES1" s="979"/>
      <c r="ET1" s="979"/>
      <c r="EU1" s="979"/>
      <c r="EV1" s="979"/>
      <c r="EW1" s="979"/>
      <c r="EX1" s="979"/>
      <c r="EY1" s="979"/>
      <c r="EZ1" s="979"/>
      <c r="FA1" s="979"/>
      <c r="FB1" s="979"/>
      <c r="FC1" s="979"/>
      <c r="FD1" s="979"/>
      <c r="FE1" s="979"/>
      <c r="FF1" s="979"/>
      <c r="FG1" s="979"/>
      <c r="FH1" s="979"/>
      <c r="FI1" s="979"/>
      <c r="FJ1" s="979"/>
      <c r="FK1" s="979"/>
      <c r="FL1" s="979"/>
      <c r="FM1" s="979"/>
      <c r="FN1" s="979"/>
      <c r="FO1" s="979"/>
      <c r="FP1" s="979"/>
      <c r="FQ1" s="979"/>
    </row>
    <row r="2" spans="1:173" ht="27.75" customHeight="1">
      <c r="A2" s="1082"/>
      <c r="B2" s="1270"/>
      <c r="C2" s="1271"/>
      <c r="D2" s="2300" t="s">
        <v>2823</v>
      </c>
      <c r="E2" s="1579"/>
      <c r="F2" s="1579"/>
      <c r="G2" s="1579"/>
      <c r="H2" s="1579"/>
      <c r="I2" s="1579"/>
      <c r="J2" s="1579"/>
      <c r="K2" s="1579"/>
      <c r="L2" s="1579"/>
      <c r="M2" s="1579"/>
      <c r="N2" s="1579"/>
      <c r="O2" s="1579"/>
      <c r="P2" s="1579"/>
      <c r="Q2" s="1579"/>
      <c r="R2" s="1579"/>
      <c r="S2" s="1579"/>
      <c r="T2" s="1579"/>
      <c r="U2" s="1579"/>
      <c r="V2" s="1579"/>
      <c r="W2" s="1579"/>
      <c r="X2" s="979"/>
      <c r="Y2" s="979"/>
      <c r="Z2" s="979"/>
      <c r="AA2" s="979"/>
      <c r="AB2" s="979"/>
      <c r="AC2" s="979"/>
      <c r="AD2" s="979"/>
      <c r="AE2" s="979"/>
      <c r="AF2" s="979"/>
      <c r="AG2" s="979"/>
      <c r="AH2" s="979"/>
      <c r="AI2" s="979"/>
      <c r="AJ2" s="979"/>
      <c r="AK2" s="979"/>
      <c r="AL2" s="979"/>
      <c r="AM2" s="979"/>
      <c r="AN2" s="979"/>
      <c r="AO2" s="979"/>
      <c r="AP2" s="979"/>
      <c r="AQ2" s="979"/>
      <c r="AR2" s="979"/>
      <c r="AS2" s="979"/>
      <c r="AT2" s="979"/>
      <c r="AU2" s="979"/>
      <c r="AV2" s="979"/>
      <c r="AW2" s="979"/>
      <c r="AX2" s="979"/>
      <c r="AY2" s="979"/>
      <c r="AZ2" s="979"/>
      <c r="BA2" s="979"/>
      <c r="BB2" s="979"/>
      <c r="BC2" s="979"/>
      <c r="BD2" s="979"/>
      <c r="BE2" s="979"/>
      <c r="BF2" s="979"/>
      <c r="BG2" s="979"/>
      <c r="BH2" s="979"/>
      <c r="BI2" s="979"/>
      <c r="BJ2" s="979"/>
      <c r="BK2" s="979"/>
      <c r="BL2" s="979"/>
      <c r="BM2" s="979"/>
      <c r="BN2" s="979"/>
      <c r="BO2" s="979"/>
      <c r="BP2" s="979"/>
      <c r="BQ2" s="979"/>
      <c r="BR2" s="979"/>
      <c r="BS2" s="979"/>
      <c r="BT2" s="979"/>
      <c r="BU2" s="979"/>
      <c r="BV2" s="979"/>
      <c r="BW2" s="979"/>
      <c r="BX2" s="979"/>
      <c r="BY2" s="979"/>
      <c r="BZ2" s="979"/>
      <c r="CA2" s="979"/>
      <c r="CB2" s="979"/>
      <c r="CC2" s="979"/>
      <c r="CD2" s="979"/>
      <c r="CE2" s="979"/>
      <c r="CF2" s="979"/>
      <c r="CG2" s="979"/>
      <c r="CH2" s="979"/>
      <c r="CI2" s="979"/>
      <c r="CJ2" s="979"/>
      <c r="CK2" s="979"/>
      <c r="CL2" s="979"/>
      <c r="CM2" s="979"/>
      <c r="CN2" s="979"/>
      <c r="CO2" s="979"/>
      <c r="CP2" s="979"/>
      <c r="CQ2" s="979"/>
      <c r="CR2" s="979"/>
      <c r="CS2" s="979"/>
      <c r="CT2" s="979"/>
      <c r="CU2" s="979"/>
      <c r="CV2" s="979"/>
      <c r="CW2" s="979"/>
      <c r="CX2" s="979"/>
      <c r="CY2" s="979"/>
      <c r="CZ2" s="979"/>
      <c r="DA2" s="979"/>
      <c r="DB2" s="979"/>
      <c r="DC2" s="979"/>
      <c r="DD2" s="979"/>
      <c r="DE2" s="979"/>
      <c r="DF2" s="979"/>
      <c r="DG2" s="979"/>
      <c r="DH2" s="979"/>
      <c r="DI2" s="979"/>
      <c r="DJ2" s="979"/>
      <c r="DK2" s="979"/>
      <c r="DL2" s="979"/>
      <c r="DM2" s="979"/>
      <c r="DN2" s="979"/>
      <c r="DO2" s="979"/>
      <c r="DP2" s="979"/>
      <c r="DQ2" s="979"/>
      <c r="DR2" s="979"/>
      <c r="DS2" s="979"/>
      <c r="DT2" s="979"/>
      <c r="DU2" s="979"/>
      <c r="DV2" s="979"/>
      <c r="DW2" s="979"/>
      <c r="DX2" s="979"/>
      <c r="DY2" s="979"/>
      <c r="DZ2" s="979"/>
      <c r="EA2" s="979"/>
      <c r="EB2" s="979"/>
      <c r="EC2" s="979"/>
      <c r="ED2" s="979"/>
      <c r="EE2" s="979"/>
      <c r="EF2" s="979"/>
      <c r="EG2" s="979"/>
      <c r="EH2" s="979"/>
      <c r="EI2" s="979"/>
      <c r="EJ2" s="979"/>
      <c r="EK2" s="979"/>
      <c r="EL2" s="979"/>
      <c r="EM2" s="979"/>
      <c r="EN2" s="979"/>
      <c r="EO2" s="979"/>
      <c r="EP2" s="979"/>
      <c r="EQ2" s="979"/>
      <c r="ER2" s="979"/>
      <c r="ES2" s="979"/>
      <c r="ET2" s="979"/>
      <c r="EU2" s="979"/>
      <c r="EV2" s="979"/>
      <c r="EW2" s="979"/>
      <c r="EX2" s="979"/>
      <c r="EY2" s="979"/>
      <c r="EZ2" s="979"/>
      <c r="FA2" s="979"/>
      <c r="FB2" s="979"/>
      <c r="FC2" s="979"/>
      <c r="FD2" s="979"/>
      <c r="FE2" s="979"/>
      <c r="FF2" s="979"/>
      <c r="FG2" s="979"/>
      <c r="FH2" s="979"/>
      <c r="FI2" s="979"/>
      <c r="FJ2" s="979"/>
      <c r="FK2" s="979"/>
      <c r="FL2" s="979"/>
      <c r="FM2" s="979"/>
      <c r="FN2" s="979"/>
      <c r="FO2" s="979"/>
      <c r="FP2" s="979"/>
      <c r="FQ2" s="979"/>
    </row>
    <row r="3" spans="1:173" ht="15.75">
      <c r="A3" s="1082"/>
      <c r="B3" s="1272"/>
      <c r="C3" s="1273"/>
      <c r="D3" s="2301" t="s">
        <v>2830</v>
      </c>
      <c r="E3" s="1583"/>
      <c r="F3" s="2302"/>
      <c r="G3" s="1547"/>
      <c r="H3" s="1547"/>
      <c r="I3" s="1547"/>
      <c r="J3" s="1547"/>
      <c r="K3" s="1547"/>
      <c r="L3" s="1547"/>
      <c r="M3" s="1547"/>
      <c r="N3" s="2292" t="s">
        <v>2831</v>
      </c>
      <c r="O3" s="1582"/>
      <c r="P3" s="1582"/>
      <c r="Q3" s="1582"/>
      <c r="R3" s="1582"/>
      <c r="S3" s="1582"/>
      <c r="T3" s="1582"/>
      <c r="U3" s="1582"/>
      <c r="V3" s="1582"/>
      <c r="W3" s="1583"/>
      <c r="X3" s="2288" t="s">
        <v>2837</v>
      </c>
      <c r="Y3" s="1582"/>
      <c r="Z3" s="1582"/>
      <c r="AA3" s="1583"/>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979"/>
      <c r="BF3" s="979"/>
      <c r="BG3" s="979"/>
      <c r="BH3" s="979"/>
      <c r="BI3" s="979"/>
      <c r="BJ3" s="979"/>
      <c r="BK3" s="979"/>
      <c r="BL3" s="979"/>
      <c r="BM3" s="979"/>
      <c r="BN3" s="979"/>
      <c r="BO3" s="979"/>
      <c r="BP3" s="979"/>
      <c r="BQ3" s="979"/>
      <c r="BR3" s="979"/>
      <c r="BS3" s="979"/>
      <c r="BT3" s="979"/>
      <c r="BU3" s="979"/>
      <c r="BV3" s="979"/>
      <c r="BW3" s="979"/>
      <c r="BX3" s="979"/>
      <c r="BY3" s="979"/>
      <c r="BZ3" s="979"/>
      <c r="CA3" s="979"/>
      <c r="CB3" s="979"/>
      <c r="CC3" s="979"/>
      <c r="CD3" s="979"/>
      <c r="CE3" s="979"/>
      <c r="CF3" s="979"/>
      <c r="CG3" s="979"/>
      <c r="CH3" s="979"/>
      <c r="CI3" s="979"/>
      <c r="CJ3" s="979"/>
      <c r="CK3" s="979"/>
      <c r="CL3" s="979"/>
      <c r="CM3" s="979"/>
      <c r="CN3" s="979"/>
      <c r="CO3" s="979"/>
      <c r="CP3" s="979"/>
      <c r="CQ3" s="979"/>
      <c r="CR3" s="979"/>
      <c r="CS3" s="979"/>
      <c r="CT3" s="979"/>
      <c r="CU3" s="979"/>
      <c r="CV3" s="979"/>
      <c r="CW3" s="979"/>
      <c r="CX3" s="979"/>
      <c r="CY3" s="979"/>
      <c r="CZ3" s="979"/>
      <c r="DA3" s="979"/>
      <c r="DB3" s="979"/>
      <c r="DC3" s="979"/>
      <c r="DD3" s="979"/>
      <c r="DE3" s="979"/>
      <c r="DF3" s="979"/>
      <c r="DG3" s="979"/>
      <c r="DH3" s="979"/>
      <c r="DI3" s="979"/>
      <c r="DJ3" s="979"/>
      <c r="DK3" s="979"/>
      <c r="DL3" s="979"/>
      <c r="DM3" s="979"/>
      <c r="DN3" s="979"/>
      <c r="DO3" s="979"/>
      <c r="DP3" s="979"/>
      <c r="DQ3" s="979"/>
      <c r="DR3" s="979"/>
      <c r="DS3" s="979"/>
      <c r="DT3" s="979"/>
      <c r="DU3" s="979"/>
      <c r="DV3" s="979"/>
      <c r="DW3" s="979"/>
      <c r="DX3" s="979"/>
      <c r="DY3" s="979"/>
      <c r="DZ3" s="979"/>
      <c r="EA3" s="979"/>
      <c r="EB3" s="979"/>
      <c r="EC3" s="979"/>
      <c r="ED3" s="979"/>
      <c r="EE3" s="979"/>
      <c r="EF3" s="979"/>
      <c r="EG3" s="979"/>
      <c r="EH3" s="979"/>
      <c r="EI3" s="979"/>
      <c r="EJ3" s="979"/>
      <c r="EK3" s="979"/>
      <c r="EL3" s="979"/>
      <c r="EM3" s="979"/>
      <c r="EN3" s="979"/>
      <c r="EO3" s="979"/>
      <c r="EP3" s="979"/>
      <c r="EQ3" s="979"/>
      <c r="ER3" s="979"/>
      <c r="ES3" s="979"/>
      <c r="ET3" s="979"/>
      <c r="EU3" s="979"/>
      <c r="EV3" s="979"/>
      <c r="EW3" s="979"/>
      <c r="EX3" s="979"/>
      <c r="EY3" s="979"/>
      <c r="EZ3" s="979"/>
      <c r="FA3" s="979"/>
      <c r="FB3" s="979"/>
      <c r="FC3" s="979"/>
      <c r="FD3" s="979"/>
      <c r="FE3" s="979"/>
      <c r="FF3" s="979"/>
      <c r="FG3" s="979"/>
      <c r="FH3" s="979"/>
      <c r="FI3" s="979"/>
      <c r="FJ3" s="979"/>
      <c r="FK3" s="979"/>
      <c r="FL3" s="979"/>
      <c r="FM3" s="979"/>
      <c r="FN3" s="979"/>
      <c r="FO3" s="979"/>
      <c r="FP3" s="979"/>
      <c r="FQ3" s="979"/>
    </row>
    <row r="4" spans="1:173">
      <c r="A4" s="1082"/>
      <c r="B4" s="2293" t="s">
        <v>2841</v>
      </c>
      <c r="C4" s="2294" t="s">
        <v>2845</v>
      </c>
      <c r="D4" s="2294" t="s">
        <v>2846</v>
      </c>
      <c r="E4" s="2303" t="s">
        <v>2847</v>
      </c>
      <c r="F4" s="2304" t="s">
        <v>2848</v>
      </c>
      <c r="G4" s="2294" t="s">
        <v>2851</v>
      </c>
      <c r="H4" s="2294" t="s">
        <v>2854</v>
      </c>
      <c r="I4" s="2298" t="s">
        <v>2855</v>
      </c>
      <c r="J4" s="2298" t="s">
        <v>2856</v>
      </c>
      <c r="K4" s="2294" t="s">
        <v>2857</v>
      </c>
      <c r="L4" s="2297" t="s">
        <v>2858</v>
      </c>
      <c r="M4" s="2294" t="s">
        <v>2860</v>
      </c>
      <c r="N4" s="2295" t="s">
        <v>2861</v>
      </c>
      <c r="O4" s="1582"/>
      <c r="P4" s="1583"/>
      <c r="Q4" s="2296" t="s">
        <v>2862</v>
      </c>
      <c r="R4" s="1583"/>
      <c r="S4" s="2291" t="s">
        <v>2863</v>
      </c>
      <c r="T4" s="1583"/>
      <c r="U4" s="2290" t="s">
        <v>2868</v>
      </c>
      <c r="V4" s="2287" t="s">
        <v>2870</v>
      </c>
      <c r="W4" s="1583"/>
      <c r="X4" s="2286" t="s">
        <v>2873</v>
      </c>
      <c r="Y4" s="1582"/>
      <c r="Z4" s="1583"/>
      <c r="AA4" s="1275" t="s">
        <v>2874</v>
      </c>
      <c r="AB4" s="979"/>
      <c r="AC4" s="979"/>
      <c r="AD4" s="979"/>
      <c r="AE4" s="979"/>
      <c r="AF4" s="979"/>
      <c r="AG4" s="979"/>
      <c r="AH4" s="979"/>
      <c r="AI4" s="979"/>
      <c r="AJ4" s="979"/>
      <c r="AK4" s="979"/>
      <c r="AL4" s="979"/>
      <c r="AM4" s="979"/>
      <c r="AN4" s="979"/>
      <c r="AO4" s="979"/>
      <c r="AP4" s="979"/>
      <c r="AQ4" s="979"/>
      <c r="AR4" s="979"/>
      <c r="AS4" s="979"/>
      <c r="AT4" s="979"/>
      <c r="AU4" s="979"/>
      <c r="AV4" s="979"/>
      <c r="AW4" s="979"/>
      <c r="AX4" s="979"/>
      <c r="AY4" s="979"/>
      <c r="AZ4" s="979"/>
      <c r="BA4" s="979"/>
      <c r="BB4" s="979"/>
      <c r="BC4" s="979"/>
      <c r="BD4" s="979"/>
      <c r="BE4" s="979"/>
      <c r="BF4" s="979"/>
      <c r="BG4" s="979"/>
      <c r="BH4" s="979"/>
      <c r="BI4" s="979"/>
      <c r="BJ4" s="979"/>
      <c r="BK4" s="979"/>
      <c r="BL4" s="979"/>
      <c r="BM4" s="979"/>
      <c r="BN4" s="979"/>
      <c r="BO4" s="979"/>
      <c r="BP4" s="979"/>
      <c r="BQ4" s="979"/>
      <c r="BR4" s="979"/>
      <c r="BS4" s="979"/>
      <c r="BT4" s="979"/>
      <c r="BU4" s="979"/>
      <c r="BV4" s="979"/>
      <c r="BW4" s="979"/>
      <c r="BX4" s="979"/>
      <c r="BY4" s="979"/>
      <c r="BZ4" s="979"/>
      <c r="CA4" s="979"/>
      <c r="CB4" s="979"/>
      <c r="CC4" s="979"/>
      <c r="CD4" s="979"/>
      <c r="CE4" s="979"/>
      <c r="CF4" s="979"/>
      <c r="CG4" s="979"/>
      <c r="CH4" s="979"/>
      <c r="CI4" s="979"/>
      <c r="CJ4" s="979"/>
      <c r="CK4" s="979"/>
      <c r="CL4" s="979"/>
      <c r="CM4" s="979"/>
      <c r="CN4" s="979"/>
      <c r="CO4" s="979"/>
      <c r="CP4" s="979"/>
      <c r="CQ4" s="979"/>
      <c r="CR4" s="979"/>
      <c r="CS4" s="979"/>
      <c r="CT4" s="979"/>
      <c r="CU4" s="979"/>
      <c r="CV4" s="979"/>
      <c r="CW4" s="979"/>
      <c r="CX4" s="979"/>
      <c r="CY4" s="979"/>
      <c r="CZ4" s="979"/>
      <c r="DA4" s="979"/>
      <c r="DB4" s="979"/>
      <c r="DC4" s="979"/>
      <c r="DD4" s="979"/>
      <c r="DE4" s="979"/>
      <c r="DF4" s="979"/>
      <c r="DG4" s="979"/>
      <c r="DH4" s="979"/>
      <c r="DI4" s="979"/>
      <c r="DJ4" s="979"/>
      <c r="DK4" s="979"/>
      <c r="DL4" s="979"/>
      <c r="DM4" s="979"/>
      <c r="DN4" s="979"/>
      <c r="DO4" s="979"/>
      <c r="DP4" s="979"/>
      <c r="DQ4" s="979"/>
      <c r="DR4" s="979"/>
      <c r="DS4" s="979"/>
      <c r="DT4" s="979"/>
      <c r="DU4" s="979"/>
      <c r="DV4" s="979"/>
      <c r="DW4" s="979"/>
      <c r="DX4" s="979"/>
      <c r="DY4" s="979"/>
      <c r="DZ4" s="979"/>
      <c r="EA4" s="979"/>
      <c r="EB4" s="979"/>
      <c r="EC4" s="979"/>
      <c r="ED4" s="979"/>
      <c r="EE4" s="979"/>
      <c r="EF4" s="979"/>
      <c r="EG4" s="979"/>
      <c r="EH4" s="979"/>
      <c r="EI4" s="979"/>
      <c r="EJ4" s="979"/>
      <c r="EK4" s="979"/>
      <c r="EL4" s="979"/>
      <c r="EM4" s="979"/>
      <c r="EN4" s="979"/>
      <c r="EO4" s="979"/>
      <c r="EP4" s="979"/>
      <c r="EQ4" s="979"/>
      <c r="ER4" s="979"/>
      <c r="ES4" s="979"/>
      <c r="ET4" s="979"/>
      <c r="EU4" s="979"/>
      <c r="EV4" s="979"/>
      <c r="EW4" s="979"/>
      <c r="EX4" s="979"/>
      <c r="EY4" s="979"/>
      <c r="EZ4" s="979"/>
      <c r="FA4" s="979"/>
      <c r="FB4" s="979"/>
      <c r="FC4" s="979"/>
      <c r="FD4" s="979"/>
      <c r="FE4" s="979"/>
      <c r="FF4" s="979"/>
      <c r="FG4" s="979"/>
      <c r="FH4" s="979"/>
      <c r="FI4" s="979"/>
      <c r="FJ4" s="979"/>
      <c r="FK4" s="979"/>
      <c r="FL4" s="979"/>
      <c r="FM4" s="979"/>
      <c r="FN4" s="979"/>
      <c r="FO4" s="979"/>
      <c r="FP4" s="979"/>
      <c r="FQ4" s="979"/>
    </row>
    <row r="5" spans="1:173" ht="30">
      <c r="A5" s="1082"/>
      <c r="B5" s="1558"/>
      <c r="C5" s="1558"/>
      <c r="D5" s="1558"/>
      <c r="E5" s="1558"/>
      <c r="F5" s="1558"/>
      <c r="G5" s="1558"/>
      <c r="H5" s="1558"/>
      <c r="I5" s="1558"/>
      <c r="J5" s="1558"/>
      <c r="K5" s="1558"/>
      <c r="L5" s="1558"/>
      <c r="M5" s="1558"/>
      <c r="N5" s="1277" t="s">
        <v>2882</v>
      </c>
      <c r="O5" s="1277" t="s">
        <v>2884</v>
      </c>
      <c r="P5" s="1277" t="s">
        <v>2885</v>
      </c>
      <c r="Q5" s="1278" t="s">
        <v>2886</v>
      </c>
      <c r="R5" s="1278" t="s">
        <v>2890</v>
      </c>
      <c r="S5" s="1279" t="s">
        <v>2891</v>
      </c>
      <c r="T5" s="1280" t="s">
        <v>2892</v>
      </c>
      <c r="U5" s="1558"/>
      <c r="V5" s="1281" t="s">
        <v>2894</v>
      </c>
      <c r="W5" s="1281" t="s">
        <v>2896</v>
      </c>
      <c r="X5" s="1282" t="s">
        <v>2882</v>
      </c>
      <c r="Y5" s="1283" t="s">
        <v>2884</v>
      </c>
      <c r="Z5" s="1282" t="s">
        <v>2885</v>
      </c>
      <c r="AA5" s="1279" t="s">
        <v>2891</v>
      </c>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979"/>
      <c r="DU5" s="979"/>
      <c r="DV5" s="979"/>
      <c r="DW5" s="979"/>
      <c r="DX5" s="979"/>
      <c r="DY5" s="979"/>
      <c r="DZ5" s="979"/>
      <c r="EA5" s="979"/>
      <c r="EB5" s="979"/>
      <c r="EC5" s="979"/>
      <c r="ED5" s="979"/>
      <c r="EE5" s="979"/>
      <c r="EF5" s="979"/>
      <c r="EG5" s="979"/>
      <c r="EH5" s="979"/>
      <c r="EI5" s="979"/>
      <c r="EJ5" s="979"/>
      <c r="EK5" s="979"/>
      <c r="EL5" s="979"/>
      <c r="EM5" s="979"/>
      <c r="EN5" s="979"/>
      <c r="EO5" s="979"/>
      <c r="EP5" s="979"/>
      <c r="EQ5" s="979"/>
      <c r="ER5" s="979"/>
      <c r="ES5" s="979"/>
      <c r="ET5" s="979"/>
      <c r="EU5" s="979"/>
      <c r="EV5" s="979"/>
      <c r="EW5" s="979"/>
      <c r="EX5" s="979"/>
      <c r="EY5" s="979"/>
      <c r="EZ5" s="979"/>
      <c r="FA5" s="979"/>
      <c r="FB5" s="979"/>
      <c r="FC5" s="979"/>
      <c r="FD5" s="979"/>
      <c r="FE5" s="979"/>
      <c r="FF5" s="979"/>
      <c r="FG5" s="979"/>
      <c r="FH5" s="979"/>
      <c r="FI5" s="979"/>
      <c r="FJ5" s="979"/>
      <c r="FK5" s="979"/>
      <c r="FL5" s="979"/>
      <c r="FM5" s="979"/>
      <c r="FN5" s="979"/>
      <c r="FO5" s="979"/>
      <c r="FP5" s="979"/>
      <c r="FQ5" s="979"/>
    </row>
    <row r="6" spans="1:173" ht="225">
      <c r="A6" s="1284"/>
      <c r="B6" s="1285" t="s">
        <v>2903</v>
      </c>
      <c r="C6" s="1285" t="s">
        <v>2904</v>
      </c>
      <c r="D6" s="1286" t="s">
        <v>2905</v>
      </c>
      <c r="E6" s="1287" t="s">
        <v>2906</v>
      </c>
      <c r="F6" s="1288" t="s">
        <v>2910</v>
      </c>
      <c r="G6" s="1289" t="s">
        <v>2913</v>
      </c>
      <c r="H6" s="1290" t="s">
        <v>2914</v>
      </c>
      <c r="I6" s="1291" t="s">
        <v>2916</v>
      </c>
      <c r="J6" s="1292" t="s">
        <v>2918</v>
      </c>
      <c r="K6" s="1292" t="s">
        <v>2919</v>
      </c>
      <c r="L6" s="1293" t="s">
        <v>2920</v>
      </c>
      <c r="M6" s="1294" t="s">
        <v>2921</v>
      </c>
      <c r="N6" s="1294" t="s">
        <v>2922</v>
      </c>
      <c r="O6" s="1295">
        <v>2500000</v>
      </c>
      <c r="P6" s="1296" t="s">
        <v>2924</v>
      </c>
      <c r="Q6" s="1297">
        <v>43101</v>
      </c>
      <c r="R6" s="1298">
        <v>43465</v>
      </c>
      <c r="S6" s="1299" t="s">
        <v>2929</v>
      </c>
      <c r="T6" s="1300" t="s">
        <v>2930</v>
      </c>
      <c r="U6" s="1301">
        <v>10002950000</v>
      </c>
      <c r="V6" s="1302"/>
      <c r="W6" s="1303" t="s">
        <v>2933</v>
      </c>
      <c r="X6" s="1304" t="s">
        <v>2922</v>
      </c>
      <c r="Y6" s="1305">
        <v>1325523</v>
      </c>
      <c r="Z6" s="1306" t="s">
        <v>2924</v>
      </c>
      <c r="AA6" s="1307" t="s">
        <v>2935</v>
      </c>
      <c r="AB6" s="2284" t="s">
        <v>2939</v>
      </c>
      <c r="AC6" s="1578"/>
      <c r="AD6" s="1082"/>
      <c r="AE6" s="1082"/>
      <c r="AF6" s="1082"/>
      <c r="AG6" s="1082"/>
      <c r="AH6" s="1082"/>
      <c r="AI6" s="1082"/>
      <c r="AJ6" s="1082"/>
      <c r="AK6" s="1082"/>
      <c r="AL6" s="1082"/>
      <c r="AM6" s="1082"/>
      <c r="AN6" s="1082"/>
      <c r="AO6" s="1082"/>
      <c r="AP6" s="1082"/>
      <c r="AQ6" s="1082"/>
      <c r="AR6" s="1082"/>
      <c r="AS6" s="1082"/>
      <c r="AT6" s="1082"/>
      <c r="AU6" s="1082"/>
      <c r="AV6" s="1082"/>
      <c r="AW6" s="1082"/>
      <c r="AX6" s="1082"/>
      <c r="AY6" s="1082"/>
      <c r="AZ6" s="1082"/>
      <c r="BA6" s="1082"/>
      <c r="BB6" s="1082"/>
      <c r="BC6" s="1082"/>
      <c r="BD6" s="1082"/>
      <c r="BE6" s="1082"/>
      <c r="BF6" s="1082"/>
      <c r="BG6" s="1082"/>
      <c r="BH6" s="1082"/>
      <c r="BI6" s="1082"/>
      <c r="BJ6" s="1082"/>
      <c r="BK6" s="1082"/>
      <c r="BL6" s="1082"/>
      <c r="BM6" s="1082"/>
      <c r="BN6" s="1082"/>
      <c r="BO6" s="1082"/>
      <c r="BP6" s="1082"/>
      <c r="BQ6" s="1082"/>
      <c r="BR6" s="1082"/>
      <c r="BS6" s="1082"/>
      <c r="BT6" s="1082"/>
      <c r="BU6" s="1082"/>
      <c r="BV6" s="1082"/>
      <c r="BW6" s="1082"/>
      <c r="BX6" s="1082"/>
      <c r="BY6" s="1082"/>
      <c r="BZ6" s="1082"/>
      <c r="CA6" s="1082"/>
      <c r="CB6" s="1082"/>
      <c r="CC6" s="1082"/>
      <c r="CD6" s="1082"/>
      <c r="CE6" s="1082"/>
      <c r="CF6" s="1082"/>
      <c r="CG6" s="1082"/>
      <c r="CH6" s="1082"/>
      <c r="CI6" s="1082"/>
      <c r="CJ6" s="1082"/>
      <c r="CK6" s="1082"/>
      <c r="CL6" s="1082"/>
      <c r="CM6" s="1082"/>
      <c r="CN6" s="1082"/>
      <c r="CO6" s="1082"/>
      <c r="CP6" s="1082"/>
      <c r="CQ6" s="1082"/>
      <c r="CR6" s="1082"/>
      <c r="CS6" s="1082"/>
      <c r="CT6" s="1082"/>
      <c r="CU6" s="1082"/>
      <c r="CV6" s="1082"/>
      <c r="CW6" s="1082"/>
      <c r="CX6" s="1082"/>
      <c r="CY6" s="1082"/>
      <c r="CZ6" s="1082"/>
      <c r="DA6" s="1082"/>
      <c r="DB6" s="1082"/>
      <c r="DC6" s="1082"/>
      <c r="DD6" s="1082"/>
      <c r="DE6" s="1082"/>
      <c r="DF6" s="1082"/>
      <c r="DG6" s="1082"/>
      <c r="DH6" s="1082"/>
      <c r="DI6" s="1082"/>
      <c r="DJ6" s="1082"/>
      <c r="DK6" s="1082"/>
      <c r="DL6" s="1082"/>
      <c r="DM6" s="1082"/>
      <c r="DN6" s="1082"/>
      <c r="DO6" s="1082"/>
      <c r="DP6" s="1082"/>
      <c r="DQ6" s="1082"/>
      <c r="DR6" s="1082"/>
      <c r="DS6" s="1082"/>
      <c r="DT6" s="1082"/>
      <c r="DU6" s="1082"/>
      <c r="DV6" s="1082"/>
      <c r="DW6" s="1082"/>
      <c r="DX6" s="1082"/>
      <c r="DY6" s="1082"/>
      <c r="DZ6" s="1082"/>
      <c r="EA6" s="1082"/>
      <c r="EB6" s="1082"/>
      <c r="EC6" s="1082"/>
      <c r="ED6" s="1082"/>
      <c r="EE6" s="1082"/>
      <c r="EF6" s="1082"/>
      <c r="EG6" s="1082"/>
      <c r="EH6" s="1082"/>
      <c r="EI6" s="1082"/>
      <c r="EJ6" s="1082"/>
      <c r="EK6" s="1082"/>
      <c r="EL6" s="1082"/>
      <c r="EM6" s="1082"/>
      <c r="EN6" s="1082"/>
      <c r="EO6" s="1082"/>
      <c r="EP6" s="1082"/>
      <c r="EQ6" s="1082"/>
      <c r="ER6" s="1082"/>
      <c r="ES6" s="1082"/>
      <c r="ET6" s="1082"/>
      <c r="EU6" s="1082"/>
      <c r="EV6" s="1082"/>
      <c r="EW6" s="1082"/>
      <c r="EX6" s="1082"/>
      <c r="EY6" s="1082"/>
      <c r="EZ6" s="1082"/>
      <c r="FA6" s="1082"/>
      <c r="FB6" s="1082"/>
      <c r="FC6" s="1082"/>
      <c r="FD6" s="1082"/>
      <c r="FE6" s="1082"/>
      <c r="FF6" s="1082"/>
      <c r="FG6" s="1082"/>
      <c r="FH6" s="1082"/>
      <c r="FI6" s="1082"/>
      <c r="FJ6" s="1082"/>
      <c r="FK6" s="1082"/>
      <c r="FL6" s="1082"/>
      <c r="FM6" s="1082"/>
      <c r="FN6" s="1082"/>
      <c r="FO6" s="1082"/>
      <c r="FP6" s="1082"/>
      <c r="FQ6" s="1082"/>
    </row>
    <row r="7" spans="1:173" ht="225">
      <c r="A7" s="1284"/>
      <c r="B7" s="1308" t="s">
        <v>2903</v>
      </c>
      <c r="C7" s="1285" t="s">
        <v>2904</v>
      </c>
      <c r="D7" s="1309" t="s">
        <v>2905</v>
      </c>
      <c r="E7" s="1310" t="s">
        <v>2906</v>
      </c>
      <c r="F7" s="1311" t="s">
        <v>2910</v>
      </c>
      <c r="G7" s="1293" t="s">
        <v>2913</v>
      </c>
      <c r="H7" s="1312" t="s">
        <v>2914</v>
      </c>
      <c r="I7" s="1291" t="s">
        <v>2948</v>
      </c>
      <c r="J7" s="1292" t="s">
        <v>2949</v>
      </c>
      <c r="K7" s="1292" t="s">
        <v>2919</v>
      </c>
      <c r="L7" s="1289" t="s">
        <v>2920</v>
      </c>
      <c r="M7" s="1313" t="s">
        <v>2950</v>
      </c>
      <c r="N7" s="1314" t="s">
        <v>2951</v>
      </c>
      <c r="O7" s="1315" t="s">
        <v>2953</v>
      </c>
      <c r="P7" s="1315" t="s">
        <v>2954</v>
      </c>
      <c r="Q7" s="1297">
        <v>43101</v>
      </c>
      <c r="R7" s="1298">
        <v>43465</v>
      </c>
      <c r="S7" s="1316" t="s">
        <v>2955</v>
      </c>
      <c r="T7" s="1317" t="s">
        <v>2930</v>
      </c>
      <c r="U7" s="1318">
        <v>10002950000</v>
      </c>
      <c r="V7" s="1027"/>
      <c r="W7" s="1319" t="s">
        <v>2961</v>
      </c>
      <c r="X7" s="1320" t="s">
        <v>2951</v>
      </c>
      <c r="Y7" s="1321">
        <v>2</v>
      </c>
      <c r="Z7" s="1030" t="s">
        <v>2954</v>
      </c>
      <c r="AA7" s="1322" t="s">
        <v>2964</v>
      </c>
      <c r="AB7" s="1536"/>
      <c r="AC7" s="1548"/>
      <c r="AD7" s="1082"/>
      <c r="AE7" s="1082"/>
      <c r="AF7" s="1082"/>
      <c r="AG7" s="1082"/>
      <c r="AH7" s="1082"/>
      <c r="AI7" s="1082"/>
      <c r="AJ7" s="1082"/>
      <c r="AK7" s="1082"/>
      <c r="AL7" s="1082"/>
      <c r="AM7" s="1082"/>
      <c r="AN7" s="1082"/>
      <c r="AO7" s="1082"/>
      <c r="AP7" s="1082"/>
      <c r="AQ7" s="1082"/>
      <c r="AR7" s="1082"/>
      <c r="AS7" s="1082"/>
      <c r="AT7" s="1082"/>
      <c r="AU7" s="1082"/>
      <c r="AV7" s="1082"/>
      <c r="AW7" s="1082"/>
      <c r="AX7" s="1082"/>
      <c r="AY7" s="1082"/>
      <c r="AZ7" s="1082"/>
      <c r="BA7" s="1082"/>
      <c r="BB7" s="1082"/>
      <c r="BC7" s="1082"/>
      <c r="BD7" s="1082"/>
      <c r="BE7" s="1082"/>
      <c r="BF7" s="1082"/>
      <c r="BG7" s="1082"/>
      <c r="BH7" s="1082"/>
      <c r="BI7" s="1082"/>
      <c r="BJ7" s="1082"/>
      <c r="BK7" s="1082"/>
      <c r="BL7" s="1082"/>
      <c r="BM7" s="1082"/>
      <c r="BN7" s="1082"/>
      <c r="BO7" s="1082"/>
      <c r="BP7" s="1082"/>
      <c r="BQ7" s="1082"/>
      <c r="BR7" s="1082"/>
      <c r="BS7" s="1082"/>
      <c r="BT7" s="1082"/>
      <c r="BU7" s="1082"/>
      <c r="BV7" s="1082"/>
      <c r="BW7" s="1082"/>
      <c r="BX7" s="1082"/>
      <c r="BY7" s="1082"/>
      <c r="BZ7" s="1082"/>
      <c r="CA7" s="1082"/>
      <c r="CB7" s="1082"/>
      <c r="CC7" s="1082"/>
      <c r="CD7" s="1082"/>
      <c r="CE7" s="1082"/>
      <c r="CF7" s="1082"/>
      <c r="CG7" s="1082"/>
      <c r="CH7" s="1082"/>
      <c r="CI7" s="1082"/>
      <c r="CJ7" s="1082"/>
      <c r="CK7" s="1082"/>
      <c r="CL7" s="1082"/>
      <c r="CM7" s="1082"/>
      <c r="CN7" s="1082"/>
      <c r="CO7" s="1082"/>
      <c r="CP7" s="1082"/>
      <c r="CQ7" s="1082"/>
      <c r="CR7" s="1082"/>
      <c r="CS7" s="1082"/>
      <c r="CT7" s="1082"/>
      <c r="CU7" s="1082"/>
      <c r="CV7" s="1082"/>
      <c r="CW7" s="1082"/>
      <c r="CX7" s="1082"/>
      <c r="CY7" s="1082"/>
      <c r="CZ7" s="1082"/>
      <c r="DA7" s="1082"/>
      <c r="DB7" s="1082"/>
      <c r="DC7" s="1082"/>
      <c r="DD7" s="1082"/>
      <c r="DE7" s="1082"/>
      <c r="DF7" s="1082"/>
      <c r="DG7" s="1082"/>
      <c r="DH7" s="1082"/>
      <c r="DI7" s="1082"/>
      <c r="DJ7" s="1082"/>
      <c r="DK7" s="1082"/>
      <c r="DL7" s="1082"/>
      <c r="DM7" s="1082"/>
      <c r="DN7" s="1082"/>
      <c r="DO7" s="1082"/>
      <c r="DP7" s="1082"/>
      <c r="DQ7" s="1082"/>
      <c r="DR7" s="1082"/>
      <c r="DS7" s="1082"/>
      <c r="DT7" s="1082"/>
      <c r="DU7" s="1082"/>
      <c r="DV7" s="1082"/>
      <c r="DW7" s="1082"/>
      <c r="DX7" s="1082"/>
      <c r="DY7" s="1082"/>
      <c r="DZ7" s="1082"/>
      <c r="EA7" s="1082"/>
      <c r="EB7" s="1082"/>
      <c r="EC7" s="1082"/>
      <c r="ED7" s="1082"/>
      <c r="EE7" s="1082"/>
      <c r="EF7" s="1082"/>
      <c r="EG7" s="1082"/>
      <c r="EH7" s="1082"/>
      <c r="EI7" s="1082"/>
      <c r="EJ7" s="1082"/>
      <c r="EK7" s="1082"/>
      <c r="EL7" s="1082"/>
      <c r="EM7" s="1082"/>
      <c r="EN7" s="1082"/>
      <c r="EO7" s="1082"/>
      <c r="EP7" s="1082"/>
      <c r="EQ7" s="1082"/>
      <c r="ER7" s="1082"/>
      <c r="ES7" s="1082"/>
      <c r="ET7" s="1082"/>
      <c r="EU7" s="1082"/>
      <c r="EV7" s="1082"/>
      <c r="EW7" s="1082"/>
      <c r="EX7" s="1082"/>
      <c r="EY7" s="1082"/>
      <c r="EZ7" s="1082"/>
      <c r="FA7" s="1082"/>
      <c r="FB7" s="1082"/>
      <c r="FC7" s="1082"/>
      <c r="FD7" s="1082"/>
      <c r="FE7" s="1082"/>
      <c r="FF7" s="1082"/>
      <c r="FG7" s="1082"/>
      <c r="FH7" s="1082"/>
      <c r="FI7" s="1082"/>
      <c r="FJ7" s="1082"/>
      <c r="FK7" s="1082"/>
      <c r="FL7" s="1082"/>
      <c r="FM7" s="1082"/>
      <c r="FN7" s="1082"/>
      <c r="FO7" s="1082"/>
      <c r="FP7" s="1082"/>
      <c r="FQ7" s="1082"/>
    </row>
    <row r="8" spans="1:173" ht="195">
      <c r="A8" s="1284"/>
      <c r="B8" s="1308" t="s">
        <v>2903</v>
      </c>
      <c r="C8" s="1285" t="s">
        <v>2904</v>
      </c>
      <c r="D8" s="1309" t="s">
        <v>2905</v>
      </c>
      <c r="E8" s="1310" t="s">
        <v>2906</v>
      </c>
      <c r="F8" s="1308" t="s">
        <v>2970</v>
      </c>
      <c r="G8" s="1293" t="s">
        <v>2971</v>
      </c>
      <c r="H8" s="1312" t="s">
        <v>2914</v>
      </c>
      <c r="I8" s="1323" t="s">
        <v>2972</v>
      </c>
      <c r="J8" s="1323" t="s">
        <v>2974</v>
      </c>
      <c r="K8" s="1323" t="s">
        <v>2919</v>
      </c>
      <c r="L8" s="1289" t="s">
        <v>2920</v>
      </c>
      <c r="M8" s="1324" t="s">
        <v>2975</v>
      </c>
      <c r="N8" s="1324" t="s">
        <v>2976</v>
      </c>
      <c r="O8" s="1325" t="s">
        <v>2953</v>
      </c>
      <c r="P8" s="1325" t="s">
        <v>2978</v>
      </c>
      <c r="Q8" s="1297">
        <v>43101</v>
      </c>
      <c r="R8" s="1298">
        <v>43465</v>
      </c>
      <c r="S8" s="1326" t="s">
        <v>2979</v>
      </c>
      <c r="T8" s="1327" t="s">
        <v>2930</v>
      </c>
      <c r="U8" s="1328">
        <v>10002950000</v>
      </c>
      <c r="V8" s="1027"/>
      <c r="W8" s="1319" t="s">
        <v>2961</v>
      </c>
      <c r="X8" s="1329" t="s">
        <v>2976</v>
      </c>
      <c r="Y8" s="1321">
        <v>1</v>
      </c>
      <c r="Z8" s="1330" t="s">
        <v>2978</v>
      </c>
      <c r="AA8" s="1331" t="s">
        <v>2983</v>
      </c>
      <c r="AB8" s="1536"/>
      <c r="AC8" s="1548"/>
      <c r="AD8" s="1082"/>
      <c r="AE8" s="1082"/>
      <c r="AF8" s="1082"/>
      <c r="AG8" s="1082"/>
      <c r="AH8" s="1082"/>
      <c r="AI8" s="1082"/>
      <c r="AJ8" s="1082"/>
      <c r="AK8" s="1082"/>
      <c r="AL8" s="1082"/>
      <c r="AM8" s="1082"/>
      <c r="AN8" s="1082"/>
      <c r="AO8" s="1082"/>
      <c r="AP8" s="1082"/>
      <c r="AQ8" s="1082"/>
      <c r="AR8" s="1082"/>
      <c r="AS8" s="1082"/>
      <c r="AT8" s="1082"/>
      <c r="AU8" s="1082"/>
      <c r="AV8" s="1082"/>
      <c r="AW8" s="1082"/>
      <c r="AX8" s="1082"/>
      <c r="AY8" s="1082"/>
      <c r="AZ8" s="1082"/>
      <c r="BA8" s="1082"/>
      <c r="BB8" s="1082"/>
      <c r="BC8" s="1082"/>
      <c r="BD8" s="1082"/>
      <c r="BE8" s="1082"/>
      <c r="BF8" s="1082"/>
      <c r="BG8" s="1082"/>
      <c r="BH8" s="1082"/>
      <c r="BI8" s="1082"/>
      <c r="BJ8" s="1082"/>
      <c r="BK8" s="1082"/>
      <c r="BL8" s="1082"/>
      <c r="BM8" s="1082"/>
      <c r="BN8" s="1082"/>
      <c r="BO8" s="1082"/>
      <c r="BP8" s="1082"/>
      <c r="BQ8" s="1082"/>
      <c r="BR8" s="1082"/>
      <c r="BS8" s="1082"/>
      <c r="BT8" s="1082"/>
      <c r="BU8" s="1082"/>
      <c r="BV8" s="1082"/>
      <c r="BW8" s="1082"/>
      <c r="BX8" s="1082"/>
      <c r="BY8" s="1082"/>
      <c r="BZ8" s="1082"/>
      <c r="CA8" s="1082"/>
      <c r="CB8" s="1082"/>
      <c r="CC8" s="1082"/>
      <c r="CD8" s="1082"/>
      <c r="CE8" s="1082"/>
      <c r="CF8" s="1082"/>
      <c r="CG8" s="1082"/>
      <c r="CH8" s="1082"/>
      <c r="CI8" s="1082"/>
      <c r="CJ8" s="1082"/>
      <c r="CK8" s="1082"/>
      <c r="CL8" s="1082"/>
      <c r="CM8" s="1082"/>
      <c r="CN8" s="1082"/>
      <c r="CO8" s="1082"/>
      <c r="CP8" s="1082"/>
      <c r="CQ8" s="1082"/>
      <c r="CR8" s="1082"/>
      <c r="CS8" s="1082"/>
      <c r="CT8" s="1082"/>
      <c r="CU8" s="1082"/>
      <c r="CV8" s="1082"/>
      <c r="CW8" s="1082"/>
      <c r="CX8" s="1082"/>
      <c r="CY8" s="1082"/>
      <c r="CZ8" s="1082"/>
      <c r="DA8" s="1082"/>
      <c r="DB8" s="1082"/>
      <c r="DC8" s="1082"/>
      <c r="DD8" s="1082"/>
      <c r="DE8" s="1082"/>
      <c r="DF8" s="1082"/>
      <c r="DG8" s="1082"/>
      <c r="DH8" s="1082"/>
      <c r="DI8" s="1082"/>
      <c r="DJ8" s="1082"/>
      <c r="DK8" s="1082"/>
      <c r="DL8" s="1082"/>
      <c r="DM8" s="1082"/>
      <c r="DN8" s="1082"/>
      <c r="DO8" s="1082"/>
      <c r="DP8" s="1082"/>
      <c r="DQ8" s="1082"/>
      <c r="DR8" s="1082"/>
      <c r="DS8" s="1082"/>
      <c r="DT8" s="1082"/>
      <c r="DU8" s="1082"/>
      <c r="DV8" s="1082"/>
      <c r="DW8" s="1082"/>
      <c r="DX8" s="1082"/>
      <c r="DY8" s="1082"/>
      <c r="DZ8" s="1082"/>
      <c r="EA8" s="1082"/>
      <c r="EB8" s="1082"/>
      <c r="EC8" s="1082"/>
      <c r="ED8" s="1082"/>
      <c r="EE8" s="1082"/>
      <c r="EF8" s="1082"/>
      <c r="EG8" s="1082"/>
      <c r="EH8" s="1082"/>
      <c r="EI8" s="1082"/>
      <c r="EJ8" s="1082"/>
      <c r="EK8" s="1082"/>
      <c r="EL8" s="1082"/>
      <c r="EM8" s="1082"/>
      <c r="EN8" s="1082"/>
      <c r="EO8" s="1082"/>
      <c r="EP8" s="1082"/>
      <c r="EQ8" s="1082"/>
      <c r="ER8" s="1082"/>
      <c r="ES8" s="1082"/>
      <c r="ET8" s="1082"/>
      <c r="EU8" s="1082"/>
      <c r="EV8" s="1082"/>
      <c r="EW8" s="1082"/>
      <c r="EX8" s="1082"/>
      <c r="EY8" s="1082"/>
      <c r="EZ8" s="1082"/>
      <c r="FA8" s="1082"/>
      <c r="FB8" s="1082"/>
      <c r="FC8" s="1082"/>
      <c r="FD8" s="1082"/>
      <c r="FE8" s="1082"/>
      <c r="FF8" s="1082"/>
      <c r="FG8" s="1082"/>
      <c r="FH8" s="1082"/>
      <c r="FI8" s="1082"/>
      <c r="FJ8" s="1082"/>
      <c r="FK8" s="1082"/>
      <c r="FL8" s="1082"/>
      <c r="FM8" s="1082"/>
      <c r="FN8" s="1082"/>
      <c r="FO8" s="1082"/>
      <c r="FP8" s="1082"/>
      <c r="FQ8" s="1082"/>
    </row>
    <row r="9" spans="1:173" ht="135">
      <c r="A9" s="1284"/>
      <c r="B9" s="1308" t="s">
        <v>2903</v>
      </c>
      <c r="C9" s="1285" t="s">
        <v>2904</v>
      </c>
      <c r="D9" s="1309" t="s">
        <v>2905</v>
      </c>
      <c r="E9" s="1310" t="s">
        <v>2906</v>
      </c>
      <c r="F9" s="1332" t="s">
        <v>2986</v>
      </c>
      <c r="G9" s="1293" t="s">
        <v>2988</v>
      </c>
      <c r="H9" s="1312" t="s">
        <v>2914</v>
      </c>
      <c r="I9" s="1291" t="s">
        <v>2989</v>
      </c>
      <c r="J9" s="1292" t="s">
        <v>2990</v>
      </c>
      <c r="K9" s="1292" t="s">
        <v>2919</v>
      </c>
      <c r="L9" s="1289" t="s">
        <v>2920</v>
      </c>
      <c r="M9" s="1313" t="s">
        <v>2991</v>
      </c>
      <c r="N9" s="1333" t="s">
        <v>2992</v>
      </c>
      <c r="O9" s="1334" t="s">
        <v>2994</v>
      </c>
      <c r="P9" s="1334" t="s">
        <v>2996</v>
      </c>
      <c r="Q9" s="1297">
        <v>43101</v>
      </c>
      <c r="R9" s="1298">
        <v>43465</v>
      </c>
      <c r="S9" s="1335" t="s">
        <v>2997</v>
      </c>
      <c r="T9" s="1336" t="s">
        <v>2930</v>
      </c>
      <c r="U9" s="1337">
        <v>10002950000</v>
      </c>
      <c r="V9" s="1027"/>
      <c r="W9" s="1319" t="s">
        <v>2961</v>
      </c>
      <c r="X9" s="1338" t="s">
        <v>2992</v>
      </c>
      <c r="Y9" s="1339">
        <v>1</v>
      </c>
      <c r="Z9" s="1340" t="s">
        <v>2996</v>
      </c>
      <c r="AA9" s="1341" t="s">
        <v>3001</v>
      </c>
      <c r="AB9" s="1557"/>
      <c r="AC9" s="1580"/>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1082"/>
      <c r="BU9" s="1082"/>
      <c r="BV9" s="1082"/>
      <c r="BW9" s="1082"/>
      <c r="BX9" s="1082"/>
      <c r="BY9" s="1082"/>
      <c r="BZ9" s="1082"/>
      <c r="CA9" s="1082"/>
      <c r="CB9" s="1082"/>
      <c r="CC9" s="1082"/>
      <c r="CD9" s="1082"/>
      <c r="CE9" s="1082"/>
      <c r="CF9" s="1082"/>
      <c r="CG9" s="1082"/>
      <c r="CH9" s="1082"/>
      <c r="CI9" s="1082"/>
      <c r="CJ9" s="1082"/>
      <c r="CK9" s="1082"/>
      <c r="CL9" s="1082"/>
      <c r="CM9" s="1082"/>
      <c r="CN9" s="1082"/>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c r="EX9" s="1082"/>
      <c r="EY9" s="1082"/>
      <c r="EZ9" s="1082"/>
      <c r="FA9" s="1082"/>
      <c r="FB9" s="1082"/>
      <c r="FC9" s="1082"/>
      <c r="FD9" s="1082"/>
      <c r="FE9" s="1082"/>
      <c r="FF9" s="1082"/>
      <c r="FG9" s="1082"/>
      <c r="FH9" s="1082"/>
      <c r="FI9" s="1082"/>
      <c r="FJ9" s="1082"/>
      <c r="FK9" s="1082"/>
      <c r="FL9" s="1082"/>
      <c r="FM9" s="1082"/>
      <c r="FN9" s="1082"/>
      <c r="FO9" s="1082"/>
      <c r="FP9" s="1082"/>
      <c r="FQ9" s="1082"/>
    </row>
    <row r="10" spans="1:173" ht="225">
      <c r="A10" s="1284"/>
      <c r="B10" s="1308" t="s">
        <v>2903</v>
      </c>
      <c r="C10" s="1285" t="s">
        <v>2904</v>
      </c>
      <c r="D10" s="1309" t="s">
        <v>2905</v>
      </c>
      <c r="E10" s="1309" t="s">
        <v>2906</v>
      </c>
      <c r="F10" s="1308" t="s">
        <v>2910</v>
      </c>
      <c r="G10" s="1293" t="s">
        <v>2913</v>
      </c>
      <c r="H10" s="1312" t="s">
        <v>2914</v>
      </c>
      <c r="I10" s="1285" t="s">
        <v>3007</v>
      </c>
      <c r="J10" s="1285" t="s">
        <v>3008</v>
      </c>
      <c r="K10" s="1312" t="s">
        <v>3009</v>
      </c>
      <c r="L10" s="1288" t="s">
        <v>2920</v>
      </c>
      <c r="M10" s="1342" t="s">
        <v>3010</v>
      </c>
      <c r="N10" s="1343" t="s">
        <v>3012</v>
      </c>
      <c r="O10" s="1344">
        <v>444375</v>
      </c>
      <c r="P10" s="1343" t="s">
        <v>3014</v>
      </c>
      <c r="Q10" s="1345">
        <v>43101</v>
      </c>
      <c r="R10" s="1347">
        <v>43465</v>
      </c>
      <c r="S10" s="1349" t="s">
        <v>3015</v>
      </c>
      <c r="T10" s="1349" t="s">
        <v>2930</v>
      </c>
      <c r="U10" s="1350">
        <v>1117000160000</v>
      </c>
      <c r="V10" s="1351"/>
      <c r="W10" s="1352" t="s">
        <v>2933</v>
      </c>
      <c r="X10" s="1350" t="s">
        <v>3012</v>
      </c>
      <c r="Y10" s="1353">
        <v>222188</v>
      </c>
      <c r="Z10" s="1350" t="s">
        <v>3014</v>
      </c>
      <c r="AA10" s="1349" t="s">
        <v>3017</v>
      </c>
      <c r="AB10" s="2285" t="s">
        <v>3018</v>
      </c>
      <c r="AC10" s="1578"/>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1082"/>
      <c r="BU10" s="1082"/>
      <c r="BV10" s="1082"/>
      <c r="BW10" s="1082"/>
      <c r="BX10" s="1082"/>
      <c r="BY10" s="1082"/>
      <c r="BZ10" s="1082"/>
      <c r="CA10" s="1082"/>
      <c r="CB10" s="1082"/>
      <c r="CC10" s="1082"/>
      <c r="CD10" s="1082"/>
      <c r="CE10" s="1082"/>
      <c r="CF10" s="1082"/>
      <c r="CG10" s="1082"/>
      <c r="CH10" s="1082"/>
      <c r="CI10" s="1082"/>
      <c r="CJ10" s="1082"/>
      <c r="CK10" s="1082"/>
      <c r="CL10" s="1082"/>
      <c r="CM10" s="1082"/>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c r="EX10" s="1082"/>
      <c r="EY10" s="1082"/>
      <c r="EZ10" s="1082"/>
      <c r="FA10" s="1082"/>
      <c r="FB10" s="1082"/>
      <c r="FC10" s="1082"/>
      <c r="FD10" s="1082"/>
      <c r="FE10" s="1082"/>
      <c r="FF10" s="1082"/>
      <c r="FG10" s="1082"/>
      <c r="FH10" s="1082"/>
      <c r="FI10" s="1082"/>
      <c r="FJ10" s="1082"/>
      <c r="FK10" s="1082"/>
      <c r="FL10" s="1082"/>
      <c r="FM10" s="1082"/>
      <c r="FN10" s="1082"/>
      <c r="FO10" s="1082"/>
      <c r="FP10" s="1082"/>
      <c r="FQ10" s="1082"/>
    </row>
    <row r="11" spans="1:173" ht="225">
      <c r="A11" s="1284"/>
      <c r="B11" s="1308" t="s">
        <v>2903</v>
      </c>
      <c r="C11" s="1285" t="s">
        <v>2904</v>
      </c>
      <c r="D11" s="1309" t="s">
        <v>2905</v>
      </c>
      <c r="E11" s="1309" t="s">
        <v>2906</v>
      </c>
      <c r="F11" s="1308" t="s">
        <v>2910</v>
      </c>
      <c r="G11" s="1293" t="s">
        <v>2913</v>
      </c>
      <c r="H11" s="1312" t="s">
        <v>2914</v>
      </c>
      <c r="I11" s="1308" t="s">
        <v>3019</v>
      </c>
      <c r="J11" s="1285" t="s">
        <v>3020</v>
      </c>
      <c r="K11" s="1290" t="s">
        <v>3009</v>
      </c>
      <c r="L11" s="1288" t="s">
        <v>2920</v>
      </c>
      <c r="M11" s="1342" t="s">
        <v>3021</v>
      </c>
      <c r="N11" s="1343" t="s">
        <v>3022</v>
      </c>
      <c r="O11" s="1343">
        <v>55</v>
      </c>
      <c r="P11" s="1343" t="s">
        <v>3023</v>
      </c>
      <c r="Q11" s="1345">
        <v>43101</v>
      </c>
      <c r="R11" s="1347">
        <v>43465</v>
      </c>
      <c r="S11" s="1349" t="s">
        <v>3024</v>
      </c>
      <c r="T11" s="1350" t="s">
        <v>2930</v>
      </c>
      <c r="U11" s="1350">
        <v>1117000160000</v>
      </c>
      <c r="V11" s="1351"/>
      <c r="W11" s="1352" t="s">
        <v>2933</v>
      </c>
      <c r="X11" s="1350" t="s">
        <v>3022</v>
      </c>
      <c r="Y11" s="1356">
        <v>27</v>
      </c>
      <c r="Z11" s="1350" t="s">
        <v>3014</v>
      </c>
      <c r="AA11" s="1349" t="s">
        <v>3025</v>
      </c>
      <c r="AB11" s="1536"/>
      <c r="AC11" s="1548"/>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row>
    <row r="12" spans="1:173" ht="225">
      <c r="A12" s="1284"/>
      <c r="B12" s="1308" t="s">
        <v>2903</v>
      </c>
      <c r="C12" s="1285" t="s">
        <v>2904</v>
      </c>
      <c r="D12" s="1309" t="s">
        <v>2905</v>
      </c>
      <c r="E12" s="1309" t="s">
        <v>2906</v>
      </c>
      <c r="F12" s="1308" t="s">
        <v>2910</v>
      </c>
      <c r="G12" s="1293" t="s">
        <v>3032</v>
      </c>
      <c r="H12" s="1312" t="s">
        <v>2914</v>
      </c>
      <c r="I12" s="1308" t="s">
        <v>3033</v>
      </c>
      <c r="J12" s="1293" t="s">
        <v>3034</v>
      </c>
      <c r="K12" s="1290" t="s">
        <v>3009</v>
      </c>
      <c r="L12" s="1288" t="s">
        <v>2920</v>
      </c>
      <c r="M12" s="1342" t="s">
        <v>3036</v>
      </c>
      <c r="N12" s="1343" t="s">
        <v>3012</v>
      </c>
      <c r="O12" s="1344">
        <v>3000000</v>
      </c>
      <c r="P12" s="1343" t="s">
        <v>3037</v>
      </c>
      <c r="Q12" s="1345">
        <v>43101</v>
      </c>
      <c r="R12" s="1347">
        <v>43465</v>
      </c>
      <c r="S12" s="1349" t="s">
        <v>3038</v>
      </c>
      <c r="T12" s="1351"/>
      <c r="U12" s="1350">
        <v>1117000160000</v>
      </c>
      <c r="V12" s="1351"/>
      <c r="W12" s="1352" t="s">
        <v>2933</v>
      </c>
      <c r="X12" s="1350" t="s">
        <v>3012</v>
      </c>
      <c r="Y12" s="1353">
        <v>1219750</v>
      </c>
      <c r="Z12" s="1350" t="s">
        <v>3037</v>
      </c>
      <c r="AA12" s="1349" t="s">
        <v>3039</v>
      </c>
      <c r="AB12" s="1536"/>
      <c r="AC12" s="1548"/>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1082"/>
      <c r="BU12" s="1082"/>
      <c r="BV12" s="1082"/>
      <c r="BW12" s="1082"/>
      <c r="BX12" s="1082"/>
      <c r="BY12" s="1082"/>
      <c r="BZ12" s="1082"/>
      <c r="CA12" s="1082"/>
      <c r="CB12" s="1082"/>
      <c r="CC12" s="1082"/>
      <c r="CD12" s="1082"/>
      <c r="CE12" s="1082"/>
      <c r="CF12" s="1082"/>
      <c r="CG12" s="1082"/>
      <c r="CH12" s="1082"/>
      <c r="CI12" s="1082"/>
      <c r="CJ12" s="1082"/>
      <c r="CK12" s="1082"/>
      <c r="CL12" s="1082"/>
      <c r="CM12" s="1082"/>
      <c r="CN12" s="1082"/>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c r="EX12" s="1082"/>
      <c r="EY12" s="1082"/>
      <c r="EZ12" s="1082"/>
      <c r="FA12" s="1082"/>
      <c r="FB12" s="1082"/>
      <c r="FC12" s="1082"/>
      <c r="FD12" s="1082"/>
      <c r="FE12" s="1082"/>
      <c r="FF12" s="1082"/>
      <c r="FG12" s="1082"/>
      <c r="FH12" s="1082"/>
      <c r="FI12" s="1082"/>
      <c r="FJ12" s="1082"/>
      <c r="FK12" s="1082"/>
      <c r="FL12" s="1082"/>
      <c r="FM12" s="1082"/>
      <c r="FN12" s="1082"/>
      <c r="FO12" s="1082"/>
      <c r="FP12" s="1082"/>
      <c r="FQ12" s="1082"/>
    </row>
    <row r="13" spans="1:173" ht="225">
      <c r="A13" s="1284"/>
      <c r="B13" s="1308" t="s">
        <v>2903</v>
      </c>
      <c r="C13" s="1285" t="s">
        <v>2904</v>
      </c>
      <c r="D13" s="1309" t="s">
        <v>2905</v>
      </c>
      <c r="E13" s="1309" t="s">
        <v>2906</v>
      </c>
      <c r="F13" s="1311" t="s">
        <v>2910</v>
      </c>
      <c r="G13" s="1293" t="s">
        <v>2913</v>
      </c>
      <c r="H13" s="1312" t="s">
        <v>2914</v>
      </c>
      <c r="I13" s="1308" t="s">
        <v>3047</v>
      </c>
      <c r="J13" s="1309" t="s">
        <v>3048</v>
      </c>
      <c r="K13" s="1290" t="s">
        <v>2919</v>
      </c>
      <c r="L13" s="1288" t="s">
        <v>2920</v>
      </c>
      <c r="M13" s="1343" t="s">
        <v>3049</v>
      </c>
      <c r="N13" s="1343" t="s">
        <v>3051</v>
      </c>
      <c r="O13" s="1343" t="s">
        <v>2953</v>
      </c>
      <c r="P13" s="1343" t="s">
        <v>3052</v>
      </c>
      <c r="Q13" s="1345">
        <v>43101</v>
      </c>
      <c r="R13" s="1347">
        <v>43465</v>
      </c>
      <c r="S13" s="1350" t="s">
        <v>3054</v>
      </c>
      <c r="T13" s="1350" t="s">
        <v>2930</v>
      </c>
      <c r="U13" s="1350">
        <v>1117000160000</v>
      </c>
      <c r="V13" s="1351"/>
      <c r="W13" s="1352" t="s">
        <v>2933</v>
      </c>
      <c r="X13" s="1350" t="s">
        <v>3051</v>
      </c>
      <c r="Y13" s="1356">
        <v>379</v>
      </c>
      <c r="Z13" s="1350" t="s">
        <v>3052</v>
      </c>
      <c r="AA13" s="1350" t="s">
        <v>3057</v>
      </c>
      <c r="AB13" s="1557"/>
      <c r="AC13" s="1580"/>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c r="BB13" s="1082"/>
      <c r="BC13" s="1082"/>
      <c r="BD13" s="1082"/>
      <c r="BE13" s="1082"/>
      <c r="BF13" s="1082"/>
      <c r="BG13" s="1082"/>
      <c r="BH13" s="1082"/>
      <c r="BI13" s="1082"/>
      <c r="BJ13" s="1082"/>
      <c r="BK13" s="1082"/>
      <c r="BL13" s="1082"/>
      <c r="BM13" s="1082"/>
      <c r="BN13" s="1082"/>
      <c r="BO13" s="1082"/>
      <c r="BP13" s="1082"/>
      <c r="BQ13" s="1082"/>
      <c r="BR13" s="1082"/>
      <c r="BS13" s="1082"/>
      <c r="BT13" s="1082"/>
      <c r="BU13" s="1082"/>
      <c r="BV13" s="1082"/>
      <c r="BW13" s="1082"/>
      <c r="BX13" s="1082"/>
      <c r="BY13" s="1082"/>
      <c r="BZ13" s="1082"/>
      <c r="CA13" s="1082"/>
      <c r="CB13" s="1082"/>
      <c r="CC13" s="1082"/>
      <c r="CD13" s="1082"/>
      <c r="CE13" s="1082"/>
      <c r="CF13" s="1082"/>
      <c r="CG13" s="1082"/>
      <c r="CH13" s="1082"/>
      <c r="CI13" s="1082"/>
      <c r="CJ13" s="1082"/>
      <c r="CK13" s="1082"/>
      <c r="CL13" s="1082"/>
      <c r="CM13" s="1082"/>
      <c r="CN13" s="1082"/>
      <c r="CO13" s="1082"/>
      <c r="CP13" s="1082"/>
      <c r="CQ13" s="1082"/>
      <c r="CR13" s="1082"/>
      <c r="CS13" s="1082"/>
      <c r="CT13" s="1082"/>
      <c r="CU13" s="1082"/>
      <c r="CV13" s="1082"/>
      <c r="CW13" s="1082"/>
      <c r="CX13" s="1082"/>
      <c r="CY13" s="1082"/>
      <c r="CZ13" s="1082"/>
      <c r="DA13" s="1082"/>
      <c r="DB13" s="1082"/>
      <c r="DC13" s="1082"/>
      <c r="DD13" s="1082"/>
      <c r="DE13" s="1082"/>
      <c r="DF13" s="1082"/>
      <c r="DG13" s="1082"/>
      <c r="DH13" s="1082"/>
      <c r="DI13" s="1082"/>
      <c r="DJ13" s="1082"/>
      <c r="DK13" s="1082"/>
      <c r="DL13" s="1082"/>
      <c r="DM13" s="1082"/>
      <c r="DN13" s="1082"/>
      <c r="DO13" s="1082"/>
      <c r="DP13" s="1082"/>
      <c r="DQ13" s="1082"/>
      <c r="DR13" s="1082"/>
      <c r="DS13" s="1082"/>
      <c r="DT13" s="1082"/>
      <c r="DU13" s="1082"/>
      <c r="DV13" s="1082"/>
      <c r="DW13" s="1082"/>
      <c r="DX13" s="1082"/>
      <c r="DY13" s="1082"/>
      <c r="DZ13" s="1082"/>
      <c r="EA13" s="1082"/>
      <c r="EB13" s="1082"/>
      <c r="EC13" s="1082"/>
      <c r="ED13" s="1082"/>
      <c r="EE13" s="1082"/>
      <c r="EF13" s="1082"/>
      <c r="EG13" s="1082"/>
      <c r="EH13" s="1082"/>
      <c r="EI13" s="1082"/>
      <c r="EJ13" s="1082"/>
      <c r="EK13" s="1082"/>
      <c r="EL13" s="1082"/>
      <c r="EM13" s="1082"/>
      <c r="EN13" s="1082"/>
      <c r="EO13" s="1082"/>
      <c r="EP13" s="1082"/>
      <c r="EQ13" s="1082"/>
      <c r="ER13" s="1082"/>
      <c r="ES13" s="1082"/>
      <c r="ET13" s="1082"/>
      <c r="EU13" s="1082"/>
      <c r="EV13" s="1082"/>
      <c r="EW13" s="1082"/>
      <c r="EX13" s="1082"/>
      <c r="EY13" s="1082"/>
      <c r="EZ13" s="1082"/>
      <c r="FA13" s="1082"/>
      <c r="FB13" s="1082"/>
      <c r="FC13" s="1082"/>
      <c r="FD13" s="1082"/>
      <c r="FE13" s="1082"/>
      <c r="FF13" s="1082"/>
      <c r="FG13" s="1082"/>
      <c r="FH13" s="1082"/>
      <c r="FI13" s="1082"/>
      <c r="FJ13" s="1082"/>
      <c r="FK13" s="1082"/>
      <c r="FL13" s="1082"/>
      <c r="FM13" s="1082"/>
      <c r="FN13" s="1082"/>
      <c r="FO13" s="1082"/>
      <c r="FP13" s="1082"/>
      <c r="FQ13" s="1082"/>
    </row>
    <row r="14" spans="1:173" ht="225">
      <c r="A14" s="1284"/>
      <c r="B14" s="1357" t="s">
        <v>2903</v>
      </c>
      <c r="C14" s="1358" t="s">
        <v>2904</v>
      </c>
      <c r="D14" s="1359" t="s">
        <v>2905</v>
      </c>
      <c r="E14" s="1359" t="s">
        <v>3063</v>
      </c>
      <c r="F14" s="1360" t="s">
        <v>2910</v>
      </c>
      <c r="G14" s="1361" t="s">
        <v>3032</v>
      </c>
      <c r="H14" s="1362" t="s">
        <v>2914</v>
      </c>
      <c r="I14" s="1363" t="s">
        <v>3067</v>
      </c>
      <c r="J14" s="1364" t="s">
        <v>3068</v>
      </c>
      <c r="K14" s="1365" t="s">
        <v>3009</v>
      </c>
      <c r="L14" s="1366" t="s">
        <v>2920</v>
      </c>
      <c r="M14" s="1367" t="s">
        <v>3070</v>
      </c>
      <c r="N14" s="1368" t="s">
        <v>3071</v>
      </c>
      <c r="O14" s="1369">
        <v>1</v>
      </c>
      <c r="P14" s="1363" t="s">
        <v>3073</v>
      </c>
      <c r="Q14" s="1297">
        <v>43101</v>
      </c>
      <c r="R14" s="1298">
        <v>43465</v>
      </c>
      <c r="S14" s="2289" t="s">
        <v>3076</v>
      </c>
      <c r="T14" s="1370"/>
      <c r="U14" s="1372">
        <v>10003080000</v>
      </c>
      <c r="V14" s="1373"/>
      <c r="W14" s="1374"/>
      <c r="X14" s="1375" t="s">
        <v>3086</v>
      </c>
      <c r="Y14" s="1376" t="s">
        <v>3087</v>
      </c>
      <c r="Z14" s="1377" t="s">
        <v>3073</v>
      </c>
      <c r="AA14" s="2289" t="s">
        <v>3088</v>
      </c>
      <c r="AB14" s="2283" t="s">
        <v>3090</v>
      </c>
      <c r="AC14" s="1578"/>
      <c r="AD14" s="1082"/>
      <c r="AE14" s="1082"/>
      <c r="AF14" s="1082"/>
      <c r="AG14" s="1082"/>
      <c r="AH14" s="1082"/>
      <c r="AI14" s="1082"/>
      <c r="AJ14" s="1082"/>
      <c r="AK14" s="1082"/>
      <c r="AL14" s="1082"/>
      <c r="AM14" s="1082"/>
      <c r="AN14" s="1082"/>
      <c r="AO14" s="1082"/>
      <c r="AP14" s="1082"/>
      <c r="AQ14" s="1082"/>
      <c r="AR14" s="1082"/>
      <c r="AS14" s="1082"/>
      <c r="AT14" s="1082"/>
      <c r="AU14" s="1082"/>
      <c r="AV14" s="1082"/>
      <c r="AW14" s="1082"/>
      <c r="AX14" s="1082"/>
      <c r="AY14" s="1082"/>
      <c r="AZ14" s="1082"/>
      <c r="BA14" s="1082"/>
      <c r="BB14" s="1082"/>
      <c r="BC14" s="1082"/>
      <c r="BD14" s="1082"/>
      <c r="BE14" s="1082"/>
      <c r="BF14" s="1082"/>
      <c r="BG14" s="1082"/>
      <c r="BH14" s="1082"/>
      <c r="BI14" s="1082"/>
      <c r="BJ14" s="1082"/>
      <c r="BK14" s="1082"/>
      <c r="BL14" s="1082"/>
      <c r="BM14" s="1082"/>
      <c r="BN14" s="1082"/>
      <c r="BO14" s="1082"/>
      <c r="BP14" s="1082"/>
      <c r="BQ14" s="1082"/>
      <c r="BR14" s="1082"/>
      <c r="BS14" s="1082"/>
      <c r="BT14" s="1082"/>
      <c r="BU14" s="1082"/>
      <c r="BV14" s="1082"/>
      <c r="BW14" s="1082"/>
      <c r="BX14" s="1082"/>
      <c r="BY14" s="1082"/>
      <c r="BZ14" s="1082"/>
      <c r="CA14" s="1082"/>
      <c r="CB14" s="1082"/>
      <c r="CC14" s="1082"/>
      <c r="CD14" s="1082"/>
      <c r="CE14" s="1082"/>
      <c r="CF14" s="1082"/>
      <c r="CG14" s="1082"/>
      <c r="CH14" s="1082"/>
      <c r="CI14" s="1082"/>
      <c r="CJ14" s="1082"/>
      <c r="CK14" s="1082"/>
      <c r="CL14" s="1082"/>
      <c r="CM14" s="1082"/>
      <c r="CN14" s="1082"/>
      <c r="CO14" s="1082"/>
      <c r="CP14" s="1082"/>
      <c r="CQ14" s="1082"/>
      <c r="CR14" s="1082"/>
      <c r="CS14" s="1082"/>
      <c r="CT14" s="1082"/>
      <c r="CU14" s="1082"/>
      <c r="CV14" s="1082"/>
      <c r="CW14" s="1082"/>
      <c r="CX14" s="1082"/>
      <c r="CY14" s="1082"/>
      <c r="CZ14" s="1082"/>
      <c r="DA14" s="1082"/>
      <c r="DB14" s="1082"/>
      <c r="DC14" s="1082"/>
      <c r="DD14" s="1082"/>
      <c r="DE14" s="1082"/>
      <c r="DF14" s="1082"/>
      <c r="DG14" s="1082"/>
      <c r="DH14" s="1082"/>
      <c r="DI14" s="1082"/>
      <c r="DJ14" s="1082"/>
      <c r="DK14" s="1082"/>
      <c r="DL14" s="1082"/>
      <c r="DM14" s="1082"/>
      <c r="DN14" s="1082"/>
      <c r="DO14" s="1082"/>
      <c r="DP14" s="1082"/>
      <c r="DQ14" s="1082"/>
      <c r="DR14" s="1082"/>
      <c r="DS14" s="1082"/>
      <c r="DT14" s="1082"/>
      <c r="DU14" s="1082"/>
      <c r="DV14" s="1082"/>
      <c r="DW14" s="1082"/>
      <c r="DX14" s="1082"/>
      <c r="DY14" s="1082"/>
      <c r="DZ14" s="1082"/>
      <c r="EA14" s="1082"/>
      <c r="EB14" s="1082"/>
      <c r="EC14" s="1082"/>
      <c r="ED14" s="1082"/>
      <c r="EE14" s="1082"/>
      <c r="EF14" s="1082"/>
      <c r="EG14" s="1082"/>
      <c r="EH14" s="1082"/>
      <c r="EI14" s="1082"/>
      <c r="EJ14" s="1082"/>
      <c r="EK14" s="1082"/>
      <c r="EL14" s="1082"/>
      <c r="EM14" s="1082"/>
      <c r="EN14" s="1082"/>
      <c r="EO14" s="1082"/>
      <c r="EP14" s="1082"/>
      <c r="EQ14" s="1082"/>
      <c r="ER14" s="1082"/>
      <c r="ES14" s="1082"/>
      <c r="ET14" s="1082"/>
      <c r="EU14" s="1082"/>
      <c r="EV14" s="1082"/>
      <c r="EW14" s="1082"/>
      <c r="EX14" s="1082"/>
      <c r="EY14" s="1082"/>
      <c r="EZ14" s="1082"/>
      <c r="FA14" s="1082"/>
      <c r="FB14" s="1082"/>
      <c r="FC14" s="1082"/>
      <c r="FD14" s="1082"/>
      <c r="FE14" s="1082"/>
      <c r="FF14" s="1082"/>
      <c r="FG14" s="1082"/>
      <c r="FH14" s="1082"/>
      <c r="FI14" s="1082"/>
      <c r="FJ14" s="1082"/>
      <c r="FK14" s="1082"/>
      <c r="FL14" s="1082"/>
      <c r="FM14" s="1082"/>
      <c r="FN14" s="1082"/>
      <c r="FO14" s="1082"/>
      <c r="FP14" s="1082"/>
      <c r="FQ14" s="1082"/>
    </row>
    <row r="15" spans="1:173" ht="225">
      <c r="A15" s="1284"/>
      <c r="B15" s="1357" t="s">
        <v>2903</v>
      </c>
      <c r="C15" s="1358" t="s">
        <v>2904</v>
      </c>
      <c r="D15" s="1359" t="s">
        <v>2905</v>
      </c>
      <c r="E15" s="1378"/>
      <c r="F15" s="1360" t="s">
        <v>2910</v>
      </c>
      <c r="G15" s="1361" t="s">
        <v>2913</v>
      </c>
      <c r="H15" s="1379" t="s">
        <v>2914</v>
      </c>
      <c r="I15" s="1363" t="s">
        <v>3099</v>
      </c>
      <c r="J15" s="1364" t="s">
        <v>3100</v>
      </c>
      <c r="K15" s="1365" t="s">
        <v>2919</v>
      </c>
      <c r="L15" s="1366" t="s">
        <v>2920</v>
      </c>
      <c r="M15" s="1364" t="s">
        <v>3101</v>
      </c>
      <c r="N15" s="1368" t="s">
        <v>3102</v>
      </c>
      <c r="O15" s="1369">
        <v>5</v>
      </c>
      <c r="P15" s="1363" t="s">
        <v>3103</v>
      </c>
      <c r="Q15" s="1297">
        <v>43101</v>
      </c>
      <c r="R15" s="1298">
        <v>43465</v>
      </c>
      <c r="S15" s="1532"/>
      <c r="T15" s="1370"/>
      <c r="U15" s="1372">
        <v>10003080000</v>
      </c>
      <c r="V15" s="1373"/>
      <c r="W15" s="1374"/>
      <c r="X15" s="1375" t="s">
        <v>3102</v>
      </c>
      <c r="Y15" s="1380" t="s">
        <v>3105</v>
      </c>
      <c r="Z15" s="1377" t="s">
        <v>3103</v>
      </c>
      <c r="AA15" s="1532"/>
      <c r="AB15" s="1536"/>
      <c r="AC15" s="1548"/>
      <c r="AD15" s="1082"/>
      <c r="AE15" s="1082"/>
      <c r="AF15" s="1082"/>
      <c r="AG15" s="1082"/>
      <c r="AH15" s="1082"/>
      <c r="AI15" s="1082"/>
      <c r="AJ15" s="1082"/>
      <c r="AK15" s="1082"/>
      <c r="AL15" s="1082"/>
      <c r="AM15" s="1082"/>
      <c r="AN15" s="1082"/>
      <c r="AO15" s="1082"/>
      <c r="AP15" s="1082"/>
      <c r="AQ15" s="1082"/>
      <c r="AR15" s="1082"/>
      <c r="AS15" s="1082"/>
      <c r="AT15" s="1082"/>
      <c r="AU15" s="1082"/>
      <c r="AV15" s="1082"/>
      <c r="AW15" s="1082"/>
      <c r="AX15" s="1082"/>
      <c r="AY15" s="1082"/>
      <c r="AZ15" s="1082"/>
      <c r="BA15" s="1082"/>
      <c r="BB15" s="1082"/>
      <c r="BC15" s="1082"/>
      <c r="BD15" s="1082"/>
      <c r="BE15" s="1082"/>
      <c r="BF15" s="1082"/>
      <c r="BG15" s="1082"/>
      <c r="BH15" s="1082"/>
      <c r="BI15" s="1082"/>
      <c r="BJ15" s="1082"/>
      <c r="BK15" s="1082"/>
      <c r="BL15" s="1082"/>
      <c r="BM15" s="1082"/>
      <c r="BN15" s="1082"/>
      <c r="BO15" s="1082"/>
      <c r="BP15" s="1082"/>
      <c r="BQ15" s="1082"/>
      <c r="BR15" s="1082"/>
      <c r="BS15" s="1082"/>
      <c r="BT15" s="1082"/>
      <c r="BU15" s="1082"/>
      <c r="BV15" s="1082"/>
      <c r="BW15" s="1082"/>
      <c r="BX15" s="1082"/>
      <c r="BY15" s="1082"/>
      <c r="BZ15" s="1082"/>
      <c r="CA15" s="1082"/>
      <c r="CB15" s="1082"/>
      <c r="CC15" s="1082"/>
      <c r="CD15" s="1082"/>
      <c r="CE15" s="1082"/>
      <c r="CF15" s="1082"/>
      <c r="CG15" s="1082"/>
      <c r="CH15" s="1082"/>
      <c r="CI15" s="1082"/>
      <c r="CJ15" s="1082"/>
      <c r="CK15" s="1082"/>
      <c r="CL15" s="1082"/>
      <c r="CM15" s="1082"/>
      <c r="CN15" s="1082"/>
      <c r="CO15" s="1082"/>
      <c r="CP15" s="1082"/>
      <c r="CQ15" s="1082"/>
      <c r="CR15" s="1082"/>
      <c r="CS15" s="1082"/>
      <c r="CT15" s="1082"/>
      <c r="CU15" s="1082"/>
      <c r="CV15" s="1082"/>
      <c r="CW15" s="1082"/>
      <c r="CX15" s="1082"/>
      <c r="CY15" s="1082"/>
      <c r="CZ15" s="1082"/>
      <c r="DA15" s="1082"/>
      <c r="DB15" s="1082"/>
      <c r="DC15" s="1082"/>
      <c r="DD15" s="1082"/>
      <c r="DE15" s="1082"/>
      <c r="DF15" s="1082"/>
      <c r="DG15" s="1082"/>
      <c r="DH15" s="1082"/>
      <c r="DI15" s="1082"/>
      <c r="DJ15" s="1082"/>
      <c r="DK15" s="1082"/>
      <c r="DL15" s="1082"/>
      <c r="DM15" s="1082"/>
      <c r="DN15" s="1082"/>
      <c r="DO15" s="1082"/>
      <c r="DP15" s="1082"/>
      <c r="DQ15" s="1082"/>
      <c r="DR15" s="1082"/>
      <c r="DS15" s="1082"/>
      <c r="DT15" s="1082"/>
      <c r="DU15" s="1082"/>
      <c r="DV15" s="1082"/>
      <c r="DW15" s="1082"/>
      <c r="DX15" s="1082"/>
      <c r="DY15" s="1082"/>
      <c r="DZ15" s="1082"/>
      <c r="EA15" s="1082"/>
      <c r="EB15" s="1082"/>
      <c r="EC15" s="1082"/>
      <c r="ED15" s="1082"/>
      <c r="EE15" s="1082"/>
      <c r="EF15" s="1082"/>
      <c r="EG15" s="1082"/>
      <c r="EH15" s="1082"/>
      <c r="EI15" s="1082"/>
      <c r="EJ15" s="1082"/>
      <c r="EK15" s="1082"/>
      <c r="EL15" s="1082"/>
      <c r="EM15" s="1082"/>
      <c r="EN15" s="1082"/>
      <c r="EO15" s="1082"/>
      <c r="EP15" s="1082"/>
      <c r="EQ15" s="1082"/>
      <c r="ER15" s="1082"/>
      <c r="ES15" s="1082"/>
      <c r="ET15" s="1082"/>
      <c r="EU15" s="1082"/>
      <c r="EV15" s="1082"/>
      <c r="EW15" s="1082"/>
      <c r="EX15" s="1082"/>
      <c r="EY15" s="1082"/>
      <c r="EZ15" s="1082"/>
      <c r="FA15" s="1082"/>
      <c r="FB15" s="1082"/>
      <c r="FC15" s="1082"/>
      <c r="FD15" s="1082"/>
      <c r="FE15" s="1082"/>
      <c r="FF15" s="1082"/>
      <c r="FG15" s="1082"/>
      <c r="FH15" s="1082"/>
      <c r="FI15" s="1082"/>
      <c r="FJ15" s="1082"/>
      <c r="FK15" s="1082"/>
      <c r="FL15" s="1082"/>
      <c r="FM15" s="1082"/>
      <c r="FN15" s="1082"/>
      <c r="FO15" s="1082"/>
      <c r="FP15" s="1082"/>
      <c r="FQ15" s="1082"/>
    </row>
    <row r="16" spans="1:173" ht="225">
      <c r="A16" s="1284"/>
      <c r="B16" s="1357" t="s">
        <v>2903</v>
      </c>
      <c r="C16" s="1358" t="s">
        <v>2904</v>
      </c>
      <c r="D16" s="1359" t="s">
        <v>2905</v>
      </c>
      <c r="E16" s="1359" t="s">
        <v>3063</v>
      </c>
      <c r="F16" s="1360" t="s">
        <v>2910</v>
      </c>
      <c r="G16" s="1361" t="s">
        <v>3032</v>
      </c>
      <c r="H16" s="1379" t="s">
        <v>2914</v>
      </c>
      <c r="I16" s="1363" t="s">
        <v>3110</v>
      </c>
      <c r="J16" s="1364" t="s">
        <v>3111</v>
      </c>
      <c r="K16" s="1365" t="s">
        <v>3009</v>
      </c>
      <c r="L16" s="1366" t="s">
        <v>2920</v>
      </c>
      <c r="M16" s="1364" t="s">
        <v>3112</v>
      </c>
      <c r="N16" s="1368" t="s">
        <v>3113</v>
      </c>
      <c r="O16" s="1369">
        <v>20</v>
      </c>
      <c r="P16" s="1363" t="s">
        <v>3114</v>
      </c>
      <c r="Q16" s="1297">
        <v>43101</v>
      </c>
      <c r="R16" s="1298">
        <v>43465</v>
      </c>
      <c r="S16" s="1558"/>
      <c r="T16" s="1381"/>
      <c r="U16" s="1372">
        <v>10003080000</v>
      </c>
      <c r="V16" s="1373"/>
      <c r="W16" s="1374"/>
      <c r="X16" s="1375" t="s">
        <v>3113</v>
      </c>
      <c r="Y16" s="1380" t="s">
        <v>3119</v>
      </c>
      <c r="Z16" s="1377" t="s">
        <v>3114</v>
      </c>
      <c r="AA16" s="1558"/>
      <c r="AB16" s="1557"/>
      <c r="AC16" s="1580"/>
      <c r="AD16" s="1082"/>
      <c r="AE16" s="1082"/>
      <c r="AF16" s="1082"/>
      <c r="AG16" s="1082"/>
      <c r="AH16" s="1082"/>
      <c r="AI16" s="1082"/>
      <c r="AJ16" s="1082"/>
      <c r="AK16" s="1082"/>
      <c r="AL16" s="1082"/>
      <c r="AM16" s="1082"/>
      <c r="AN16" s="1082"/>
      <c r="AO16" s="1082"/>
      <c r="AP16" s="1082"/>
      <c r="AQ16" s="1082"/>
      <c r="AR16" s="1082"/>
      <c r="AS16" s="1082"/>
      <c r="AT16" s="1082"/>
      <c r="AU16" s="1082"/>
      <c r="AV16" s="1082"/>
      <c r="AW16" s="1082"/>
      <c r="AX16" s="1082"/>
      <c r="AY16" s="1082"/>
      <c r="AZ16" s="1082"/>
      <c r="BA16" s="1082"/>
      <c r="BB16" s="1082"/>
      <c r="BC16" s="1082"/>
      <c r="BD16" s="1082"/>
      <c r="BE16" s="1082"/>
      <c r="BF16" s="1082"/>
      <c r="BG16" s="1082"/>
      <c r="BH16" s="1082"/>
      <c r="BI16" s="1082"/>
      <c r="BJ16" s="1082"/>
      <c r="BK16" s="1082"/>
      <c r="BL16" s="1082"/>
      <c r="BM16" s="1082"/>
      <c r="BN16" s="1082"/>
      <c r="BO16" s="1082"/>
      <c r="BP16" s="1082"/>
      <c r="BQ16" s="1082"/>
      <c r="BR16" s="1082"/>
      <c r="BS16" s="1082"/>
      <c r="BT16" s="1082"/>
      <c r="BU16" s="1082"/>
      <c r="BV16" s="1082"/>
      <c r="BW16" s="1082"/>
      <c r="BX16" s="1082"/>
      <c r="BY16" s="1082"/>
      <c r="BZ16" s="1082"/>
      <c r="CA16" s="1082"/>
      <c r="CB16" s="1082"/>
      <c r="CC16" s="1082"/>
      <c r="CD16" s="1082"/>
      <c r="CE16" s="1082"/>
      <c r="CF16" s="1082"/>
      <c r="CG16" s="1082"/>
      <c r="CH16" s="1082"/>
      <c r="CI16" s="1082"/>
      <c r="CJ16" s="1082"/>
      <c r="CK16" s="1082"/>
      <c r="CL16" s="1082"/>
      <c r="CM16" s="1082"/>
      <c r="CN16" s="1082"/>
      <c r="CO16" s="1082"/>
      <c r="CP16" s="1082"/>
      <c r="CQ16" s="1082"/>
      <c r="CR16" s="1082"/>
      <c r="CS16" s="1082"/>
      <c r="CT16" s="1082"/>
      <c r="CU16" s="1082"/>
      <c r="CV16" s="1082"/>
      <c r="CW16" s="1082"/>
      <c r="CX16" s="1082"/>
      <c r="CY16" s="1082"/>
      <c r="CZ16" s="1082"/>
      <c r="DA16" s="1082"/>
      <c r="DB16" s="1082"/>
      <c r="DC16" s="1082"/>
      <c r="DD16" s="1082"/>
      <c r="DE16" s="1082"/>
      <c r="DF16" s="1082"/>
      <c r="DG16" s="1082"/>
      <c r="DH16" s="1082"/>
      <c r="DI16" s="1082"/>
      <c r="DJ16" s="1082"/>
      <c r="DK16" s="1082"/>
      <c r="DL16" s="1082"/>
      <c r="DM16" s="1082"/>
      <c r="DN16" s="1082"/>
      <c r="DO16" s="1082"/>
      <c r="DP16" s="1082"/>
      <c r="DQ16" s="1082"/>
      <c r="DR16" s="1082"/>
      <c r="DS16" s="1082"/>
      <c r="DT16" s="1082"/>
      <c r="DU16" s="1082"/>
      <c r="DV16" s="1082"/>
      <c r="DW16" s="1082"/>
      <c r="DX16" s="1082"/>
      <c r="DY16" s="1082"/>
      <c r="DZ16" s="1082"/>
      <c r="EA16" s="1082"/>
      <c r="EB16" s="1082"/>
      <c r="EC16" s="1082"/>
      <c r="ED16" s="1082"/>
      <c r="EE16" s="1082"/>
      <c r="EF16" s="1082"/>
      <c r="EG16" s="1082"/>
      <c r="EH16" s="1082"/>
      <c r="EI16" s="1082"/>
      <c r="EJ16" s="1082"/>
      <c r="EK16" s="1082"/>
      <c r="EL16" s="1082"/>
      <c r="EM16" s="1082"/>
      <c r="EN16" s="1082"/>
      <c r="EO16" s="1082"/>
      <c r="EP16" s="1082"/>
      <c r="EQ16" s="1082"/>
      <c r="ER16" s="1082"/>
      <c r="ES16" s="1082"/>
      <c r="ET16" s="1082"/>
      <c r="EU16" s="1082"/>
      <c r="EV16" s="1082"/>
      <c r="EW16" s="1082"/>
      <c r="EX16" s="1082"/>
      <c r="EY16" s="1082"/>
      <c r="EZ16" s="1082"/>
      <c r="FA16" s="1082"/>
      <c r="FB16" s="1082"/>
      <c r="FC16" s="1082"/>
      <c r="FD16" s="1082"/>
      <c r="FE16" s="1082"/>
      <c r="FF16" s="1082"/>
      <c r="FG16" s="1082"/>
      <c r="FH16" s="1082"/>
      <c r="FI16" s="1082"/>
      <c r="FJ16" s="1082"/>
      <c r="FK16" s="1082"/>
      <c r="FL16" s="1082"/>
      <c r="FM16" s="1082"/>
      <c r="FN16" s="1082"/>
      <c r="FO16" s="1082"/>
      <c r="FP16" s="1082"/>
      <c r="FQ16" s="1082"/>
    </row>
    <row r="17" spans="1:173" ht="360">
      <c r="A17" s="1383"/>
      <c r="B17" s="1384" t="s">
        <v>2903</v>
      </c>
      <c r="C17" s="1385" t="s">
        <v>2904</v>
      </c>
      <c r="D17" s="1386" t="s">
        <v>2905</v>
      </c>
      <c r="E17" s="1386" t="s">
        <v>3063</v>
      </c>
      <c r="F17" s="1387" t="s">
        <v>2910</v>
      </c>
      <c r="G17" s="1388" t="s">
        <v>2913</v>
      </c>
      <c r="H17" s="1389" t="s">
        <v>2914</v>
      </c>
      <c r="I17" s="1385" t="s">
        <v>3131</v>
      </c>
      <c r="J17" s="1390" t="s">
        <v>3133</v>
      </c>
      <c r="K17" s="1391" t="s">
        <v>2919</v>
      </c>
      <c r="L17" s="1392" t="s">
        <v>2920</v>
      </c>
      <c r="M17" s="1393" t="s">
        <v>3136</v>
      </c>
      <c r="N17" s="1394" t="s">
        <v>3137</v>
      </c>
      <c r="O17" s="1395" t="s">
        <v>3140</v>
      </c>
      <c r="P17" s="1396" t="s">
        <v>3141</v>
      </c>
      <c r="Q17" s="1297">
        <v>43101</v>
      </c>
      <c r="R17" s="1298">
        <v>43465</v>
      </c>
      <c r="S17" s="1397" t="s">
        <v>3144</v>
      </c>
      <c r="T17" s="1398"/>
      <c r="U17" s="1399">
        <v>1117000230000</v>
      </c>
      <c r="V17" s="1400"/>
      <c r="W17" s="1374"/>
      <c r="X17" s="1401" t="s">
        <v>3137</v>
      </c>
      <c r="Y17" s="1402" t="s">
        <v>3150</v>
      </c>
      <c r="Z17" s="1002" t="s">
        <v>3141</v>
      </c>
      <c r="AA17" s="1397" t="s">
        <v>3152</v>
      </c>
      <c r="AB17" s="2282" t="s">
        <v>3153</v>
      </c>
      <c r="AC17" s="1583"/>
      <c r="AD17" s="1082"/>
      <c r="AE17" s="1082"/>
      <c r="AF17" s="1082"/>
      <c r="AG17" s="1082"/>
      <c r="AH17" s="1082"/>
      <c r="AI17" s="1082"/>
      <c r="AJ17" s="1082"/>
      <c r="AK17" s="1082"/>
      <c r="AL17" s="1082"/>
      <c r="AM17" s="1082"/>
      <c r="AN17" s="1082"/>
      <c r="AO17" s="1082"/>
      <c r="AP17" s="1082"/>
      <c r="AQ17" s="1082"/>
      <c r="AR17" s="1082"/>
      <c r="AS17" s="1082"/>
      <c r="AT17" s="1082"/>
      <c r="AU17" s="1082"/>
      <c r="AV17" s="1082"/>
      <c r="AW17" s="1082"/>
      <c r="AX17" s="1082"/>
      <c r="AY17" s="1082"/>
      <c r="AZ17" s="1082"/>
      <c r="BA17" s="1082"/>
      <c r="BB17" s="1082"/>
      <c r="BC17" s="1082"/>
      <c r="BD17" s="1082"/>
      <c r="BE17" s="1082"/>
      <c r="BF17" s="1082"/>
      <c r="BG17" s="1082"/>
      <c r="BH17" s="1082"/>
      <c r="BI17" s="1082"/>
      <c r="BJ17" s="1082"/>
      <c r="BK17" s="1082"/>
      <c r="BL17" s="1082"/>
      <c r="BM17" s="1082"/>
      <c r="BN17" s="1082"/>
      <c r="BO17" s="1082"/>
      <c r="BP17" s="1082"/>
      <c r="BQ17" s="1082"/>
      <c r="BR17" s="1082"/>
      <c r="BS17" s="1082"/>
      <c r="BT17" s="1082"/>
      <c r="BU17" s="1082"/>
      <c r="BV17" s="1082"/>
      <c r="BW17" s="1082"/>
      <c r="BX17" s="1082"/>
      <c r="BY17" s="1082"/>
      <c r="BZ17" s="1082"/>
      <c r="CA17" s="1082"/>
      <c r="CB17" s="1082"/>
      <c r="CC17" s="1082"/>
      <c r="CD17" s="1082"/>
      <c r="CE17" s="1082"/>
      <c r="CF17" s="1082"/>
      <c r="CG17" s="1082"/>
      <c r="CH17" s="1082"/>
      <c r="CI17" s="1082"/>
      <c r="CJ17" s="1082"/>
      <c r="CK17" s="1082"/>
      <c r="CL17" s="1082"/>
      <c r="CM17" s="1082"/>
      <c r="CN17" s="1082"/>
      <c r="CO17" s="1082"/>
      <c r="CP17" s="1082"/>
      <c r="CQ17" s="1082"/>
      <c r="CR17" s="1082"/>
      <c r="CS17" s="1082"/>
      <c r="CT17" s="1082"/>
      <c r="CU17" s="1082"/>
      <c r="CV17" s="1082"/>
      <c r="CW17" s="1082"/>
      <c r="CX17" s="1082"/>
      <c r="CY17" s="1082"/>
      <c r="CZ17" s="1082"/>
      <c r="DA17" s="1082"/>
      <c r="DB17" s="1082"/>
      <c r="DC17" s="1082"/>
      <c r="DD17" s="1082"/>
      <c r="DE17" s="1082"/>
      <c r="DF17" s="1082"/>
      <c r="DG17" s="1082"/>
      <c r="DH17" s="1082"/>
      <c r="DI17" s="1082"/>
      <c r="DJ17" s="1082"/>
      <c r="DK17" s="1082"/>
      <c r="DL17" s="1082"/>
      <c r="DM17" s="1082"/>
      <c r="DN17" s="1082"/>
      <c r="DO17" s="1082"/>
      <c r="DP17" s="1082"/>
      <c r="DQ17" s="1082"/>
      <c r="DR17" s="1082"/>
      <c r="DS17" s="1082"/>
      <c r="DT17" s="1082"/>
      <c r="DU17" s="1082"/>
      <c r="DV17" s="1082"/>
      <c r="DW17" s="1082"/>
      <c r="DX17" s="1082"/>
      <c r="DY17" s="1082"/>
      <c r="DZ17" s="1082"/>
      <c r="EA17" s="1082"/>
      <c r="EB17" s="1082"/>
      <c r="EC17" s="1082"/>
      <c r="ED17" s="1082"/>
      <c r="EE17" s="1082"/>
      <c r="EF17" s="1082"/>
      <c r="EG17" s="1082"/>
      <c r="EH17" s="1082"/>
      <c r="EI17" s="1082"/>
      <c r="EJ17" s="1082"/>
      <c r="EK17" s="1082"/>
      <c r="EL17" s="1082"/>
      <c r="EM17" s="1082"/>
      <c r="EN17" s="1082"/>
      <c r="EO17" s="1082"/>
      <c r="EP17" s="1082"/>
      <c r="EQ17" s="1082"/>
      <c r="ER17" s="1082"/>
      <c r="ES17" s="1082"/>
      <c r="ET17" s="1082"/>
      <c r="EU17" s="1082"/>
      <c r="EV17" s="1082"/>
      <c r="EW17" s="1082"/>
      <c r="EX17" s="1082"/>
      <c r="EY17" s="1082"/>
      <c r="EZ17" s="1082"/>
      <c r="FA17" s="1082"/>
      <c r="FB17" s="1082"/>
      <c r="FC17" s="1082"/>
      <c r="FD17" s="1082"/>
      <c r="FE17" s="1082"/>
      <c r="FF17" s="1082"/>
      <c r="FG17" s="1082"/>
      <c r="FH17" s="1082"/>
      <c r="FI17" s="1082"/>
      <c r="FJ17" s="1082"/>
      <c r="FK17" s="1082"/>
      <c r="FL17" s="1082"/>
      <c r="FM17" s="1082"/>
      <c r="FN17" s="1082"/>
      <c r="FO17" s="1082"/>
      <c r="FP17" s="1082"/>
      <c r="FQ17" s="1082"/>
    </row>
    <row r="18" spans="1:173" ht="270">
      <c r="A18" s="1403"/>
      <c r="B18" s="1404" t="s">
        <v>2903</v>
      </c>
      <c r="C18" s="1404" t="s">
        <v>2904</v>
      </c>
      <c r="D18" s="1404" t="s">
        <v>2905</v>
      </c>
      <c r="E18" s="1404" t="s">
        <v>2906</v>
      </c>
      <c r="F18" s="1404" t="s">
        <v>2970</v>
      </c>
      <c r="G18" s="1405" t="s">
        <v>2971</v>
      </c>
      <c r="H18" s="1405" t="s">
        <v>2914</v>
      </c>
      <c r="I18" s="1404" t="s">
        <v>3167</v>
      </c>
      <c r="J18" s="1404" t="s">
        <v>3168</v>
      </c>
      <c r="K18" s="1406" t="s">
        <v>3009</v>
      </c>
      <c r="L18" s="1407" t="s">
        <v>2920</v>
      </c>
      <c r="M18" s="1406" t="s">
        <v>3170</v>
      </c>
      <c r="N18" s="1408" t="s">
        <v>3171</v>
      </c>
      <c r="O18" s="1406" t="s">
        <v>2953</v>
      </c>
      <c r="P18" s="1407" t="s">
        <v>3173</v>
      </c>
      <c r="Q18" s="1297">
        <v>43101</v>
      </c>
      <c r="R18" s="1298">
        <v>43465</v>
      </c>
      <c r="S18" s="1409"/>
      <c r="T18" s="1410"/>
      <c r="U18" s="1411">
        <v>2013011000180</v>
      </c>
      <c r="V18" s="1409"/>
      <c r="W18" s="1412"/>
      <c r="X18" s="1414" t="s">
        <v>3171</v>
      </c>
      <c r="Y18" s="1415">
        <v>112</v>
      </c>
      <c r="Z18" s="1415" t="s">
        <v>3173</v>
      </c>
      <c r="AA18" s="1409"/>
      <c r="AB18" s="2281" t="s">
        <v>1040</v>
      </c>
      <c r="AC18" s="1578"/>
      <c r="AD18" s="1082"/>
      <c r="AE18" s="1082"/>
      <c r="AF18" s="1082"/>
      <c r="AG18" s="1082"/>
      <c r="AH18" s="1082"/>
      <c r="AI18" s="1082"/>
      <c r="AJ18" s="1082"/>
      <c r="AK18" s="1082"/>
      <c r="AL18" s="1082"/>
      <c r="AM18" s="1082"/>
      <c r="AN18" s="1082"/>
      <c r="AO18" s="1082"/>
      <c r="AP18" s="1082"/>
      <c r="AQ18" s="1082"/>
      <c r="AR18" s="1082"/>
      <c r="AS18" s="1082"/>
      <c r="AT18" s="1082"/>
      <c r="AU18" s="1082"/>
      <c r="AV18" s="1082"/>
      <c r="AW18" s="1082"/>
      <c r="AX18" s="1082"/>
      <c r="AY18" s="1082"/>
      <c r="AZ18" s="1082"/>
      <c r="BA18" s="1082"/>
      <c r="BB18" s="1082"/>
      <c r="BC18" s="1082"/>
      <c r="BD18" s="1082"/>
      <c r="BE18" s="1082"/>
      <c r="BF18" s="1082"/>
      <c r="BG18" s="1082"/>
      <c r="BH18" s="1082"/>
      <c r="BI18" s="1082"/>
      <c r="BJ18" s="1082"/>
      <c r="BK18" s="1082"/>
      <c r="BL18" s="1082"/>
      <c r="BM18" s="1082"/>
      <c r="BN18" s="1082"/>
      <c r="BO18" s="1082"/>
      <c r="BP18" s="1082"/>
      <c r="BQ18" s="1082"/>
      <c r="BR18" s="1082"/>
      <c r="BS18" s="1082"/>
      <c r="BT18" s="1082"/>
      <c r="BU18" s="1082"/>
      <c r="BV18" s="1082"/>
      <c r="BW18" s="1082"/>
      <c r="BX18" s="1082"/>
      <c r="BY18" s="1082"/>
      <c r="BZ18" s="1082"/>
      <c r="CA18" s="1082"/>
      <c r="CB18" s="1082"/>
      <c r="CC18" s="1082"/>
      <c r="CD18" s="1082"/>
      <c r="CE18" s="1082"/>
      <c r="CF18" s="1082"/>
      <c r="CG18" s="1082"/>
      <c r="CH18" s="1082"/>
      <c r="CI18" s="1082"/>
      <c r="CJ18" s="1082"/>
      <c r="CK18" s="1082"/>
      <c r="CL18" s="1082"/>
      <c r="CM18" s="1082"/>
      <c r="CN18" s="1082"/>
      <c r="CO18" s="1082"/>
      <c r="CP18" s="1082"/>
      <c r="CQ18" s="1082"/>
      <c r="CR18" s="1082"/>
      <c r="CS18" s="1082"/>
      <c r="CT18" s="1082"/>
      <c r="CU18" s="1082"/>
      <c r="CV18" s="1082"/>
      <c r="CW18" s="1082"/>
      <c r="CX18" s="1082"/>
      <c r="CY18" s="1082"/>
      <c r="CZ18" s="1082"/>
      <c r="DA18" s="1082"/>
      <c r="DB18" s="1082"/>
      <c r="DC18" s="1082"/>
      <c r="DD18" s="1082"/>
      <c r="DE18" s="1082"/>
      <c r="DF18" s="1082"/>
      <c r="DG18" s="1082"/>
      <c r="DH18" s="1082"/>
      <c r="DI18" s="1082"/>
      <c r="DJ18" s="1082"/>
      <c r="DK18" s="1082"/>
      <c r="DL18" s="1082"/>
      <c r="DM18" s="1082"/>
      <c r="DN18" s="1082"/>
      <c r="DO18" s="1082"/>
      <c r="DP18" s="1082"/>
      <c r="DQ18" s="1082"/>
      <c r="DR18" s="1082"/>
      <c r="DS18" s="1082"/>
      <c r="DT18" s="1082"/>
      <c r="DU18" s="1082"/>
      <c r="DV18" s="1082"/>
      <c r="DW18" s="1082"/>
      <c r="DX18" s="1082"/>
      <c r="DY18" s="1082"/>
      <c r="DZ18" s="1082"/>
      <c r="EA18" s="1082"/>
      <c r="EB18" s="1082"/>
      <c r="EC18" s="1082"/>
      <c r="ED18" s="1082"/>
      <c r="EE18" s="1082"/>
      <c r="EF18" s="1082"/>
      <c r="EG18" s="1082"/>
      <c r="EH18" s="1082"/>
      <c r="EI18" s="1082"/>
      <c r="EJ18" s="1082"/>
      <c r="EK18" s="1082"/>
      <c r="EL18" s="1082"/>
      <c r="EM18" s="1082"/>
      <c r="EN18" s="1082"/>
      <c r="EO18" s="1082"/>
      <c r="EP18" s="1082"/>
      <c r="EQ18" s="1082"/>
      <c r="ER18" s="1082"/>
      <c r="ES18" s="1082"/>
      <c r="ET18" s="1082"/>
      <c r="EU18" s="1082"/>
      <c r="EV18" s="1082"/>
      <c r="EW18" s="1082"/>
      <c r="EX18" s="1082"/>
      <c r="EY18" s="1082"/>
      <c r="EZ18" s="1082"/>
      <c r="FA18" s="1082"/>
      <c r="FB18" s="1082"/>
      <c r="FC18" s="1082"/>
      <c r="FD18" s="1082"/>
      <c r="FE18" s="1082"/>
      <c r="FF18" s="1082"/>
      <c r="FG18" s="1082"/>
      <c r="FH18" s="1082"/>
      <c r="FI18" s="1082"/>
      <c r="FJ18" s="1082"/>
      <c r="FK18" s="1082"/>
      <c r="FL18" s="1082"/>
      <c r="FM18" s="1082"/>
      <c r="FN18" s="1082"/>
      <c r="FO18" s="1082"/>
      <c r="FP18" s="1082"/>
      <c r="FQ18" s="1082"/>
    </row>
    <row r="19" spans="1:173" ht="409.5">
      <c r="A19" s="1403"/>
      <c r="B19" s="1404" t="s">
        <v>2903</v>
      </c>
      <c r="C19" s="1404" t="s">
        <v>2904</v>
      </c>
      <c r="D19" s="1404" t="s">
        <v>2905</v>
      </c>
      <c r="E19" s="1404" t="s">
        <v>2906</v>
      </c>
      <c r="F19" s="1404" t="s">
        <v>3174</v>
      </c>
      <c r="G19" s="1405" t="s">
        <v>3175</v>
      </c>
      <c r="H19" s="1405" t="s">
        <v>2914</v>
      </c>
      <c r="I19" s="1404" t="s">
        <v>3176</v>
      </c>
      <c r="J19" s="1404" t="s">
        <v>3177</v>
      </c>
      <c r="K19" s="1404" t="s">
        <v>3009</v>
      </c>
      <c r="L19" s="1405" t="s">
        <v>2920</v>
      </c>
      <c r="M19" s="1404" t="s">
        <v>3178</v>
      </c>
      <c r="N19" s="1417" t="s">
        <v>3179</v>
      </c>
      <c r="O19" s="1404" t="s">
        <v>2953</v>
      </c>
      <c r="P19" s="1405" t="s">
        <v>3181</v>
      </c>
      <c r="Q19" s="1297">
        <v>43101</v>
      </c>
      <c r="R19" s="1298">
        <v>43465</v>
      </c>
      <c r="S19" s="1418"/>
      <c r="T19" s="1419"/>
      <c r="U19" s="1420">
        <v>2013011000180</v>
      </c>
      <c r="V19" s="1418"/>
      <c r="W19" s="1412"/>
      <c r="X19" s="1421" t="s">
        <v>3179</v>
      </c>
      <c r="Y19" s="1422">
        <v>153</v>
      </c>
      <c r="Z19" s="1422" t="s">
        <v>3181</v>
      </c>
      <c r="AA19" s="1418"/>
      <c r="AB19" s="1536"/>
      <c r="AC19" s="1548"/>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2"/>
      <c r="BR19" s="1082"/>
      <c r="BS19" s="1082"/>
      <c r="BT19" s="1082"/>
      <c r="BU19" s="1082"/>
      <c r="BV19" s="1082"/>
      <c r="BW19" s="1082"/>
      <c r="BX19" s="1082"/>
      <c r="BY19" s="1082"/>
      <c r="BZ19" s="1082"/>
      <c r="CA19" s="1082"/>
      <c r="CB19" s="1082"/>
      <c r="CC19" s="1082"/>
      <c r="CD19" s="1082"/>
      <c r="CE19" s="1082"/>
      <c r="CF19" s="1082"/>
      <c r="CG19" s="1082"/>
      <c r="CH19" s="1082"/>
      <c r="CI19" s="1082"/>
      <c r="CJ19" s="1082"/>
      <c r="CK19" s="1082"/>
      <c r="CL19" s="1082"/>
      <c r="CM19" s="1082"/>
      <c r="CN19" s="1082"/>
      <c r="CO19" s="1082"/>
      <c r="CP19" s="1082"/>
      <c r="CQ19" s="1082"/>
      <c r="CR19" s="1082"/>
      <c r="CS19" s="1082"/>
      <c r="CT19" s="1082"/>
      <c r="CU19" s="1082"/>
      <c r="CV19" s="1082"/>
      <c r="CW19" s="1082"/>
      <c r="CX19" s="1082"/>
      <c r="CY19" s="1082"/>
      <c r="CZ19" s="1082"/>
      <c r="DA19" s="1082"/>
      <c r="DB19" s="1082"/>
      <c r="DC19" s="1082"/>
      <c r="DD19" s="1082"/>
      <c r="DE19" s="1082"/>
      <c r="DF19" s="1082"/>
      <c r="DG19" s="1082"/>
      <c r="DH19" s="1082"/>
      <c r="DI19" s="1082"/>
      <c r="DJ19" s="1082"/>
      <c r="DK19" s="1082"/>
      <c r="DL19" s="1082"/>
      <c r="DM19" s="1082"/>
      <c r="DN19" s="1082"/>
      <c r="DO19" s="1082"/>
      <c r="DP19" s="1082"/>
      <c r="DQ19" s="1082"/>
      <c r="DR19" s="1082"/>
      <c r="DS19" s="1082"/>
      <c r="DT19" s="1082"/>
      <c r="DU19" s="1082"/>
      <c r="DV19" s="1082"/>
      <c r="DW19" s="1082"/>
      <c r="DX19" s="1082"/>
      <c r="DY19" s="1082"/>
      <c r="DZ19" s="1082"/>
      <c r="EA19" s="1082"/>
      <c r="EB19" s="1082"/>
      <c r="EC19" s="1082"/>
      <c r="ED19" s="1082"/>
      <c r="EE19" s="1082"/>
      <c r="EF19" s="1082"/>
      <c r="EG19" s="1082"/>
      <c r="EH19" s="1082"/>
      <c r="EI19" s="1082"/>
      <c r="EJ19" s="1082"/>
      <c r="EK19" s="1082"/>
      <c r="EL19" s="1082"/>
      <c r="EM19" s="1082"/>
      <c r="EN19" s="1082"/>
      <c r="EO19" s="1082"/>
      <c r="EP19" s="1082"/>
      <c r="EQ19" s="1082"/>
      <c r="ER19" s="1082"/>
      <c r="ES19" s="1082"/>
      <c r="ET19" s="1082"/>
      <c r="EU19" s="1082"/>
      <c r="EV19" s="1082"/>
      <c r="EW19" s="1082"/>
      <c r="EX19" s="1082"/>
      <c r="EY19" s="1082"/>
      <c r="EZ19" s="1082"/>
      <c r="FA19" s="1082"/>
      <c r="FB19" s="1082"/>
      <c r="FC19" s="1082"/>
      <c r="FD19" s="1082"/>
      <c r="FE19" s="1082"/>
      <c r="FF19" s="1082"/>
      <c r="FG19" s="1082"/>
      <c r="FH19" s="1082"/>
      <c r="FI19" s="1082"/>
      <c r="FJ19" s="1082"/>
      <c r="FK19" s="1082"/>
      <c r="FL19" s="1082"/>
      <c r="FM19" s="1082"/>
      <c r="FN19" s="1082"/>
      <c r="FO19" s="1082"/>
      <c r="FP19" s="1082"/>
      <c r="FQ19" s="1082"/>
    </row>
    <row r="20" spans="1:173" ht="255">
      <c r="A20" s="1403"/>
      <c r="B20" s="1404" t="s">
        <v>2903</v>
      </c>
      <c r="C20" s="1404" t="s">
        <v>2904</v>
      </c>
      <c r="D20" s="1404" t="s">
        <v>2905</v>
      </c>
      <c r="E20" s="1404" t="s">
        <v>2906</v>
      </c>
      <c r="F20" s="1404" t="s">
        <v>3198</v>
      </c>
      <c r="G20" s="1405" t="s">
        <v>3199</v>
      </c>
      <c r="H20" s="1405" t="s">
        <v>2914</v>
      </c>
      <c r="I20" s="1404" t="s">
        <v>3200</v>
      </c>
      <c r="J20" s="1404" t="s">
        <v>3201</v>
      </c>
      <c r="K20" s="1404" t="s">
        <v>3009</v>
      </c>
      <c r="L20" s="1405" t="s">
        <v>2920</v>
      </c>
      <c r="M20" s="1404" t="s">
        <v>3202</v>
      </c>
      <c r="N20" s="1417" t="s">
        <v>3203</v>
      </c>
      <c r="O20" s="1404" t="s">
        <v>2953</v>
      </c>
      <c r="P20" s="1405" t="s">
        <v>3204</v>
      </c>
      <c r="Q20" s="1297">
        <v>43101</v>
      </c>
      <c r="R20" s="1298">
        <v>43465</v>
      </c>
      <c r="S20" s="1423" t="s">
        <v>3205</v>
      </c>
      <c r="T20" s="1419"/>
      <c r="U20" s="1420">
        <v>2013011000180</v>
      </c>
      <c r="V20" s="1424"/>
      <c r="W20" s="1412"/>
      <c r="X20" s="1421" t="s">
        <v>3203</v>
      </c>
      <c r="Y20" s="1422">
        <v>179</v>
      </c>
      <c r="Z20" s="1422" t="s">
        <v>3204</v>
      </c>
      <c r="AA20" s="1423" t="s">
        <v>3212</v>
      </c>
      <c r="AB20" s="1536"/>
      <c r="AC20" s="1548"/>
      <c r="AD20" s="1082"/>
      <c r="AE20" s="1082"/>
      <c r="AF20" s="1082"/>
      <c r="AG20" s="1082"/>
      <c r="AH20" s="1082"/>
      <c r="AI20" s="1082"/>
      <c r="AJ20" s="1082"/>
      <c r="AK20" s="1082"/>
      <c r="AL20" s="1082"/>
      <c r="AM20" s="1082"/>
      <c r="AN20" s="1082"/>
      <c r="AO20" s="1082"/>
      <c r="AP20" s="1082"/>
      <c r="AQ20" s="1082"/>
      <c r="AR20" s="1082"/>
      <c r="AS20" s="1082"/>
      <c r="AT20" s="1082"/>
      <c r="AU20" s="1082"/>
      <c r="AV20" s="1082"/>
      <c r="AW20" s="1082"/>
      <c r="AX20" s="1082"/>
      <c r="AY20" s="1082"/>
      <c r="AZ20" s="1082"/>
      <c r="BA20" s="1082"/>
      <c r="BB20" s="1082"/>
      <c r="BC20" s="1082"/>
      <c r="BD20" s="1082"/>
      <c r="BE20" s="1082"/>
      <c r="BF20" s="1082"/>
      <c r="BG20" s="1082"/>
      <c r="BH20" s="1082"/>
      <c r="BI20" s="1082"/>
      <c r="BJ20" s="1082"/>
      <c r="BK20" s="1082"/>
      <c r="BL20" s="1082"/>
      <c r="BM20" s="1082"/>
      <c r="BN20" s="1082"/>
      <c r="BO20" s="1082"/>
      <c r="BP20" s="1082"/>
      <c r="BQ20" s="1082"/>
      <c r="BR20" s="1082"/>
      <c r="BS20" s="1082"/>
      <c r="BT20" s="1082"/>
      <c r="BU20" s="1082"/>
      <c r="BV20" s="1082"/>
      <c r="BW20" s="1082"/>
      <c r="BX20" s="1082"/>
      <c r="BY20" s="1082"/>
      <c r="BZ20" s="1082"/>
      <c r="CA20" s="1082"/>
      <c r="CB20" s="1082"/>
      <c r="CC20" s="1082"/>
      <c r="CD20" s="1082"/>
      <c r="CE20" s="1082"/>
      <c r="CF20" s="1082"/>
      <c r="CG20" s="1082"/>
      <c r="CH20" s="1082"/>
      <c r="CI20" s="1082"/>
      <c r="CJ20" s="1082"/>
      <c r="CK20" s="1082"/>
      <c r="CL20" s="1082"/>
      <c r="CM20" s="1082"/>
      <c r="CN20" s="1082"/>
      <c r="CO20" s="1082"/>
      <c r="CP20" s="1082"/>
      <c r="CQ20" s="1082"/>
      <c r="CR20" s="1082"/>
      <c r="CS20" s="1082"/>
      <c r="CT20" s="1082"/>
      <c r="CU20" s="1082"/>
      <c r="CV20" s="1082"/>
      <c r="CW20" s="1082"/>
      <c r="CX20" s="1082"/>
      <c r="CY20" s="1082"/>
      <c r="CZ20" s="1082"/>
      <c r="DA20" s="1082"/>
      <c r="DB20" s="1082"/>
      <c r="DC20" s="1082"/>
      <c r="DD20" s="1082"/>
      <c r="DE20" s="1082"/>
      <c r="DF20" s="1082"/>
      <c r="DG20" s="1082"/>
      <c r="DH20" s="1082"/>
      <c r="DI20" s="1082"/>
      <c r="DJ20" s="1082"/>
      <c r="DK20" s="1082"/>
      <c r="DL20" s="1082"/>
      <c r="DM20" s="1082"/>
      <c r="DN20" s="1082"/>
      <c r="DO20" s="1082"/>
      <c r="DP20" s="1082"/>
      <c r="DQ20" s="1082"/>
      <c r="DR20" s="1082"/>
      <c r="DS20" s="1082"/>
      <c r="DT20" s="1082"/>
      <c r="DU20" s="1082"/>
      <c r="DV20" s="1082"/>
      <c r="DW20" s="1082"/>
      <c r="DX20" s="1082"/>
      <c r="DY20" s="1082"/>
      <c r="DZ20" s="1082"/>
      <c r="EA20" s="1082"/>
      <c r="EB20" s="1082"/>
      <c r="EC20" s="1082"/>
      <c r="ED20" s="1082"/>
      <c r="EE20" s="1082"/>
      <c r="EF20" s="1082"/>
      <c r="EG20" s="1082"/>
      <c r="EH20" s="1082"/>
      <c r="EI20" s="1082"/>
      <c r="EJ20" s="1082"/>
      <c r="EK20" s="1082"/>
      <c r="EL20" s="1082"/>
      <c r="EM20" s="1082"/>
      <c r="EN20" s="1082"/>
      <c r="EO20" s="1082"/>
      <c r="EP20" s="1082"/>
      <c r="EQ20" s="1082"/>
      <c r="ER20" s="1082"/>
      <c r="ES20" s="1082"/>
      <c r="ET20" s="1082"/>
      <c r="EU20" s="1082"/>
      <c r="EV20" s="1082"/>
      <c r="EW20" s="1082"/>
      <c r="EX20" s="1082"/>
      <c r="EY20" s="1082"/>
      <c r="EZ20" s="1082"/>
      <c r="FA20" s="1082"/>
      <c r="FB20" s="1082"/>
      <c r="FC20" s="1082"/>
      <c r="FD20" s="1082"/>
      <c r="FE20" s="1082"/>
      <c r="FF20" s="1082"/>
      <c r="FG20" s="1082"/>
      <c r="FH20" s="1082"/>
      <c r="FI20" s="1082"/>
      <c r="FJ20" s="1082"/>
      <c r="FK20" s="1082"/>
      <c r="FL20" s="1082"/>
      <c r="FM20" s="1082"/>
      <c r="FN20" s="1082"/>
      <c r="FO20" s="1082"/>
      <c r="FP20" s="1082"/>
      <c r="FQ20" s="1082"/>
    </row>
    <row r="21" spans="1:173" ht="225">
      <c r="A21" s="1403"/>
      <c r="B21" s="1404" t="s">
        <v>2903</v>
      </c>
      <c r="C21" s="1404" t="s">
        <v>2904</v>
      </c>
      <c r="D21" s="1404" t="s">
        <v>2905</v>
      </c>
      <c r="E21" s="1404" t="s">
        <v>2906</v>
      </c>
      <c r="F21" s="1404" t="s">
        <v>2910</v>
      </c>
      <c r="G21" s="1405" t="s">
        <v>2913</v>
      </c>
      <c r="H21" s="1405" t="s">
        <v>2914</v>
      </c>
      <c r="I21" s="1404" t="s">
        <v>3218</v>
      </c>
      <c r="J21" s="1404" t="s">
        <v>3219</v>
      </c>
      <c r="K21" s="1404" t="s">
        <v>3009</v>
      </c>
      <c r="L21" s="1405" t="s">
        <v>2920</v>
      </c>
      <c r="M21" s="1404" t="s">
        <v>3220</v>
      </c>
      <c r="N21" s="1404" t="s">
        <v>3221</v>
      </c>
      <c r="O21" s="1405" t="s">
        <v>2953</v>
      </c>
      <c r="P21" s="1405" t="s">
        <v>3222</v>
      </c>
      <c r="Q21" s="1297">
        <v>43101</v>
      </c>
      <c r="R21" s="1298">
        <v>43465</v>
      </c>
      <c r="S21" s="1426"/>
      <c r="T21" s="1426"/>
      <c r="U21" s="1420">
        <v>2013011000180</v>
      </c>
      <c r="V21" s="1418"/>
      <c r="W21" s="1412"/>
      <c r="X21" s="1421" t="s">
        <v>3221</v>
      </c>
      <c r="Y21" s="1356">
        <v>341</v>
      </c>
      <c r="Z21" s="1422" t="s">
        <v>3222</v>
      </c>
      <c r="AA21" s="1426"/>
      <c r="AB21" s="1536"/>
      <c r="AC21" s="1548"/>
      <c r="AD21" s="1082"/>
      <c r="AE21" s="1082"/>
      <c r="AF21" s="1082"/>
      <c r="AG21" s="1082"/>
      <c r="AH21" s="1082"/>
      <c r="AI21" s="1082"/>
      <c r="AJ21" s="1082"/>
      <c r="AK21" s="1082"/>
      <c r="AL21" s="1082"/>
      <c r="AM21" s="1082"/>
      <c r="AN21" s="1082"/>
      <c r="AO21" s="1082"/>
      <c r="AP21" s="1082"/>
      <c r="AQ21" s="1082"/>
      <c r="AR21" s="1082"/>
      <c r="AS21" s="1082"/>
      <c r="AT21" s="1082"/>
      <c r="AU21" s="1082"/>
      <c r="AV21" s="1082"/>
      <c r="AW21" s="1082"/>
      <c r="AX21" s="1082"/>
      <c r="AY21" s="1082"/>
      <c r="AZ21" s="1082"/>
      <c r="BA21" s="1082"/>
      <c r="BB21" s="1082"/>
      <c r="BC21" s="1082"/>
      <c r="BD21" s="1082"/>
      <c r="BE21" s="1082"/>
      <c r="BF21" s="1082"/>
      <c r="BG21" s="1082"/>
      <c r="BH21" s="1082"/>
      <c r="BI21" s="1082"/>
      <c r="BJ21" s="1082"/>
      <c r="BK21" s="1082"/>
      <c r="BL21" s="1082"/>
      <c r="BM21" s="1082"/>
      <c r="BN21" s="1082"/>
      <c r="BO21" s="1082"/>
      <c r="BP21" s="1082"/>
      <c r="BQ21" s="1082"/>
      <c r="BR21" s="1082"/>
      <c r="BS21" s="1082"/>
      <c r="BT21" s="1082"/>
      <c r="BU21" s="1082"/>
      <c r="BV21" s="1082"/>
      <c r="BW21" s="1082"/>
      <c r="BX21" s="1082"/>
      <c r="BY21" s="1082"/>
      <c r="BZ21" s="1082"/>
      <c r="CA21" s="1082"/>
      <c r="CB21" s="1082"/>
      <c r="CC21" s="1082"/>
      <c r="CD21" s="1082"/>
      <c r="CE21" s="1082"/>
      <c r="CF21" s="1082"/>
      <c r="CG21" s="1082"/>
      <c r="CH21" s="1082"/>
      <c r="CI21" s="1082"/>
      <c r="CJ21" s="1082"/>
      <c r="CK21" s="1082"/>
      <c r="CL21" s="1082"/>
      <c r="CM21" s="1082"/>
      <c r="CN21" s="1082"/>
      <c r="CO21" s="1082"/>
      <c r="CP21" s="1082"/>
      <c r="CQ21" s="1082"/>
      <c r="CR21" s="1082"/>
      <c r="CS21" s="1082"/>
      <c r="CT21" s="1082"/>
      <c r="CU21" s="1082"/>
      <c r="CV21" s="1082"/>
      <c r="CW21" s="1082"/>
      <c r="CX21" s="1082"/>
      <c r="CY21" s="1082"/>
      <c r="CZ21" s="1082"/>
      <c r="DA21" s="1082"/>
      <c r="DB21" s="1082"/>
      <c r="DC21" s="1082"/>
      <c r="DD21" s="1082"/>
      <c r="DE21" s="1082"/>
      <c r="DF21" s="1082"/>
      <c r="DG21" s="1082"/>
      <c r="DH21" s="1082"/>
      <c r="DI21" s="1082"/>
      <c r="DJ21" s="1082"/>
      <c r="DK21" s="1082"/>
      <c r="DL21" s="1082"/>
      <c r="DM21" s="1082"/>
      <c r="DN21" s="1082"/>
      <c r="DO21" s="1082"/>
      <c r="DP21" s="1082"/>
      <c r="DQ21" s="1082"/>
      <c r="DR21" s="1082"/>
      <c r="DS21" s="1082"/>
      <c r="DT21" s="1082"/>
      <c r="DU21" s="1082"/>
      <c r="DV21" s="1082"/>
      <c r="DW21" s="1082"/>
      <c r="DX21" s="1082"/>
      <c r="DY21" s="1082"/>
      <c r="DZ21" s="1082"/>
      <c r="EA21" s="1082"/>
      <c r="EB21" s="1082"/>
      <c r="EC21" s="1082"/>
      <c r="ED21" s="1082"/>
      <c r="EE21" s="1082"/>
      <c r="EF21" s="1082"/>
      <c r="EG21" s="1082"/>
      <c r="EH21" s="1082"/>
      <c r="EI21" s="1082"/>
      <c r="EJ21" s="1082"/>
      <c r="EK21" s="1082"/>
      <c r="EL21" s="1082"/>
      <c r="EM21" s="1082"/>
      <c r="EN21" s="1082"/>
      <c r="EO21" s="1082"/>
      <c r="EP21" s="1082"/>
      <c r="EQ21" s="1082"/>
      <c r="ER21" s="1082"/>
      <c r="ES21" s="1082"/>
      <c r="ET21" s="1082"/>
      <c r="EU21" s="1082"/>
      <c r="EV21" s="1082"/>
      <c r="EW21" s="1082"/>
      <c r="EX21" s="1082"/>
      <c r="EY21" s="1082"/>
      <c r="EZ21" s="1082"/>
      <c r="FA21" s="1082"/>
      <c r="FB21" s="1082"/>
      <c r="FC21" s="1082"/>
      <c r="FD21" s="1082"/>
      <c r="FE21" s="1082"/>
      <c r="FF21" s="1082"/>
      <c r="FG21" s="1082"/>
      <c r="FH21" s="1082"/>
      <c r="FI21" s="1082"/>
      <c r="FJ21" s="1082"/>
      <c r="FK21" s="1082"/>
      <c r="FL21" s="1082"/>
      <c r="FM21" s="1082"/>
      <c r="FN21" s="1082"/>
      <c r="FO21" s="1082"/>
      <c r="FP21" s="1082"/>
      <c r="FQ21" s="1082"/>
    </row>
    <row r="22" spans="1:173" ht="240">
      <c r="A22" s="1403"/>
      <c r="B22" s="1404" t="s">
        <v>2903</v>
      </c>
      <c r="C22" s="1404" t="s">
        <v>2904</v>
      </c>
      <c r="D22" s="1404" t="s">
        <v>2905</v>
      </c>
      <c r="E22" s="1404" t="s">
        <v>2906</v>
      </c>
      <c r="F22" s="1404" t="s">
        <v>3238</v>
      </c>
      <c r="G22" s="1405" t="s">
        <v>3240</v>
      </c>
      <c r="H22" s="1405" t="s">
        <v>2914</v>
      </c>
      <c r="I22" s="1404" t="s">
        <v>3241</v>
      </c>
      <c r="J22" s="1404" t="s">
        <v>3242</v>
      </c>
      <c r="K22" s="1404" t="s">
        <v>3009</v>
      </c>
      <c r="L22" s="1405" t="s">
        <v>2920</v>
      </c>
      <c r="M22" s="1404" t="s">
        <v>3243</v>
      </c>
      <c r="N22" s="1404" t="s">
        <v>3244</v>
      </c>
      <c r="O22" s="1404" t="s">
        <v>2953</v>
      </c>
      <c r="P22" s="1405" t="s">
        <v>3245</v>
      </c>
      <c r="Q22" s="1297">
        <v>43101</v>
      </c>
      <c r="R22" s="1298">
        <v>43465</v>
      </c>
      <c r="S22" s="1418"/>
      <c r="T22" s="1419"/>
      <c r="U22" s="1427"/>
      <c r="V22" s="1418"/>
      <c r="W22" s="1412"/>
      <c r="X22" s="1428" t="s">
        <v>3244</v>
      </c>
      <c r="Y22" s="1422">
        <v>29</v>
      </c>
      <c r="Z22" s="1422" t="s">
        <v>3245</v>
      </c>
      <c r="AA22" s="1418"/>
      <c r="AB22" s="1536"/>
      <c r="AC22" s="1548"/>
      <c r="AD22" s="1082"/>
      <c r="AE22" s="1082"/>
      <c r="AF22" s="1082"/>
      <c r="AG22" s="1082"/>
      <c r="AH22" s="1082"/>
      <c r="AI22" s="1082"/>
      <c r="AJ22" s="1082"/>
      <c r="AK22" s="1082"/>
      <c r="AL22" s="1082"/>
      <c r="AM22" s="1082"/>
      <c r="AN22" s="1082"/>
      <c r="AO22" s="1082"/>
      <c r="AP22" s="1082"/>
      <c r="AQ22" s="1082"/>
      <c r="AR22" s="1082"/>
      <c r="AS22" s="1082"/>
      <c r="AT22" s="1082"/>
      <c r="AU22" s="1082"/>
      <c r="AV22" s="1082"/>
      <c r="AW22" s="1082"/>
      <c r="AX22" s="1082"/>
      <c r="AY22" s="1082"/>
      <c r="AZ22" s="1082"/>
      <c r="BA22" s="1082"/>
      <c r="BB22" s="1082"/>
      <c r="BC22" s="1082"/>
      <c r="BD22" s="1082"/>
      <c r="BE22" s="1082"/>
      <c r="BF22" s="1082"/>
      <c r="BG22" s="1082"/>
      <c r="BH22" s="1082"/>
      <c r="BI22" s="1082"/>
      <c r="BJ22" s="1082"/>
      <c r="BK22" s="1082"/>
      <c r="BL22" s="1082"/>
      <c r="BM22" s="1082"/>
      <c r="BN22" s="1082"/>
      <c r="BO22" s="1082"/>
      <c r="BP22" s="1082"/>
      <c r="BQ22" s="1082"/>
      <c r="BR22" s="1082"/>
      <c r="BS22" s="1082"/>
      <c r="BT22" s="1082"/>
      <c r="BU22" s="1082"/>
      <c r="BV22" s="1082"/>
      <c r="BW22" s="1082"/>
      <c r="BX22" s="1082"/>
      <c r="BY22" s="1082"/>
      <c r="BZ22" s="1082"/>
      <c r="CA22" s="1082"/>
      <c r="CB22" s="1082"/>
      <c r="CC22" s="1082"/>
      <c r="CD22" s="1082"/>
      <c r="CE22" s="1082"/>
      <c r="CF22" s="1082"/>
      <c r="CG22" s="1082"/>
      <c r="CH22" s="1082"/>
      <c r="CI22" s="1082"/>
      <c r="CJ22" s="1082"/>
      <c r="CK22" s="1082"/>
      <c r="CL22" s="1082"/>
      <c r="CM22" s="1082"/>
      <c r="CN22" s="1082"/>
      <c r="CO22" s="1082"/>
      <c r="CP22" s="1082"/>
      <c r="CQ22" s="1082"/>
      <c r="CR22" s="1082"/>
      <c r="CS22" s="1082"/>
      <c r="CT22" s="1082"/>
      <c r="CU22" s="1082"/>
      <c r="CV22" s="1082"/>
      <c r="CW22" s="1082"/>
      <c r="CX22" s="1082"/>
      <c r="CY22" s="1082"/>
      <c r="CZ22" s="1082"/>
      <c r="DA22" s="1082"/>
      <c r="DB22" s="1082"/>
      <c r="DC22" s="1082"/>
      <c r="DD22" s="1082"/>
      <c r="DE22" s="1082"/>
      <c r="DF22" s="1082"/>
      <c r="DG22" s="1082"/>
      <c r="DH22" s="1082"/>
      <c r="DI22" s="1082"/>
      <c r="DJ22" s="1082"/>
      <c r="DK22" s="1082"/>
      <c r="DL22" s="1082"/>
      <c r="DM22" s="1082"/>
      <c r="DN22" s="1082"/>
      <c r="DO22" s="1082"/>
      <c r="DP22" s="1082"/>
      <c r="DQ22" s="1082"/>
      <c r="DR22" s="1082"/>
      <c r="DS22" s="1082"/>
      <c r="DT22" s="1082"/>
      <c r="DU22" s="1082"/>
      <c r="DV22" s="1082"/>
      <c r="DW22" s="1082"/>
      <c r="DX22" s="1082"/>
      <c r="DY22" s="1082"/>
      <c r="DZ22" s="1082"/>
      <c r="EA22" s="1082"/>
      <c r="EB22" s="1082"/>
      <c r="EC22" s="1082"/>
      <c r="ED22" s="1082"/>
      <c r="EE22" s="1082"/>
      <c r="EF22" s="1082"/>
      <c r="EG22" s="1082"/>
      <c r="EH22" s="1082"/>
      <c r="EI22" s="1082"/>
      <c r="EJ22" s="1082"/>
      <c r="EK22" s="1082"/>
      <c r="EL22" s="1082"/>
      <c r="EM22" s="1082"/>
      <c r="EN22" s="1082"/>
      <c r="EO22" s="1082"/>
      <c r="EP22" s="1082"/>
      <c r="EQ22" s="1082"/>
      <c r="ER22" s="1082"/>
      <c r="ES22" s="1082"/>
      <c r="ET22" s="1082"/>
      <c r="EU22" s="1082"/>
      <c r="EV22" s="1082"/>
      <c r="EW22" s="1082"/>
      <c r="EX22" s="1082"/>
      <c r="EY22" s="1082"/>
      <c r="EZ22" s="1082"/>
      <c r="FA22" s="1082"/>
      <c r="FB22" s="1082"/>
      <c r="FC22" s="1082"/>
      <c r="FD22" s="1082"/>
      <c r="FE22" s="1082"/>
      <c r="FF22" s="1082"/>
      <c r="FG22" s="1082"/>
      <c r="FH22" s="1082"/>
      <c r="FI22" s="1082"/>
      <c r="FJ22" s="1082"/>
      <c r="FK22" s="1082"/>
      <c r="FL22" s="1082"/>
      <c r="FM22" s="1082"/>
      <c r="FN22" s="1082"/>
      <c r="FO22" s="1082"/>
      <c r="FP22" s="1082"/>
      <c r="FQ22" s="1082"/>
    </row>
    <row r="23" spans="1:173" ht="330">
      <c r="A23" s="1082"/>
      <c r="B23" s="1404" t="s">
        <v>2903</v>
      </c>
      <c r="C23" s="1404" t="s">
        <v>2904</v>
      </c>
      <c r="D23" s="1404" t="s">
        <v>2905</v>
      </c>
      <c r="E23" s="1404" t="s">
        <v>2906</v>
      </c>
      <c r="F23" s="1404" t="s">
        <v>2910</v>
      </c>
      <c r="G23" s="1405" t="s">
        <v>3254</v>
      </c>
      <c r="H23" s="1405" t="s">
        <v>2914</v>
      </c>
      <c r="I23" s="1404" t="s">
        <v>3255</v>
      </c>
      <c r="J23" s="1404" t="s">
        <v>3256</v>
      </c>
      <c r="K23" s="1404" t="s">
        <v>3009</v>
      </c>
      <c r="L23" s="1405" t="s">
        <v>2920</v>
      </c>
      <c r="M23" s="1404" t="s">
        <v>3257</v>
      </c>
      <c r="N23" s="1404" t="s">
        <v>3244</v>
      </c>
      <c r="O23" s="1404" t="s">
        <v>2953</v>
      </c>
      <c r="P23" s="1405" t="s">
        <v>3245</v>
      </c>
      <c r="Q23" s="1297">
        <v>43101</v>
      </c>
      <c r="R23" s="1298">
        <v>43465</v>
      </c>
      <c r="S23" s="1418"/>
      <c r="T23" s="1419"/>
      <c r="U23" s="1427"/>
      <c r="V23" s="1418"/>
      <c r="W23" s="1412"/>
      <c r="X23" s="1429" t="s">
        <v>3244</v>
      </c>
      <c r="Y23" s="1356">
        <v>13</v>
      </c>
      <c r="Z23" s="1422" t="s">
        <v>3245</v>
      </c>
      <c r="AA23" s="1418"/>
      <c r="AB23" s="1536"/>
      <c r="AC23" s="1548"/>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082"/>
      <c r="BC23" s="1082"/>
      <c r="BD23" s="1082"/>
      <c r="BE23" s="1082"/>
      <c r="BF23" s="1082"/>
      <c r="BG23" s="1082"/>
      <c r="BH23" s="1082"/>
      <c r="BI23" s="1082"/>
      <c r="BJ23" s="1082"/>
      <c r="BK23" s="1082"/>
      <c r="BL23" s="1082"/>
      <c r="BM23" s="1082"/>
      <c r="BN23" s="1082"/>
      <c r="BO23" s="1082"/>
      <c r="BP23" s="1082"/>
      <c r="BQ23" s="1082"/>
      <c r="BR23" s="1082"/>
      <c r="BS23" s="1082"/>
      <c r="BT23" s="1082"/>
      <c r="BU23" s="1082"/>
      <c r="BV23" s="1082"/>
      <c r="BW23" s="1082"/>
      <c r="BX23" s="1082"/>
      <c r="BY23" s="1082"/>
      <c r="BZ23" s="1082"/>
      <c r="CA23" s="1082"/>
      <c r="CB23" s="1082"/>
      <c r="CC23" s="1082"/>
      <c r="CD23" s="1082"/>
      <c r="CE23" s="1082"/>
      <c r="CF23" s="1082"/>
      <c r="CG23" s="1082"/>
      <c r="CH23" s="1082"/>
      <c r="CI23" s="1082"/>
      <c r="CJ23" s="1082"/>
      <c r="CK23" s="1082"/>
      <c r="CL23" s="1082"/>
      <c r="CM23" s="1082"/>
      <c r="CN23" s="1082"/>
      <c r="CO23" s="1082"/>
      <c r="CP23" s="1082"/>
      <c r="CQ23" s="1082"/>
      <c r="CR23" s="1082"/>
      <c r="CS23" s="1082"/>
      <c r="CT23" s="1082"/>
      <c r="CU23" s="1082"/>
      <c r="CV23" s="1082"/>
      <c r="CW23" s="1082"/>
      <c r="CX23" s="1082"/>
      <c r="CY23" s="1082"/>
      <c r="CZ23" s="1082"/>
      <c r="DA23" s="1082"/>
      <c r="DB23" s="1082"/>
      <c r="DC23" s="1082"/>
      <c r="DD23" s="1082"/>
      <c r="DE23" s="1082"/>
      <c r="DF23" s="1082"/>
      <c r="DG23" s="1082"/>
      <c r="DH23" s="1082"/>
      <c r="DI23" s="1082"/>
      <c r="DJ23" s="1082"/>
      <c r="DK23" s="1082"/>
      <c r="DL23" s="1082"/>
      <c r="DM23" s="1082"/>
      <c r="DN23" s="1082"/>
      <c r="DO23" s="1082"/>
      <c r="DP23" s="1082"/>
      <c r="DQ23" s="1082"/>
      <c r="DR23" s="1082"/>
      <c r="DS23" s="1082"/>
      <c r="DT23" s="1082"/>
      <c r="DU23" s="1082"/>
      <c r="DV23" s="1082"/>
      <c r="DW23" s="1082"/>
      <c r="DX23" s="1082"/>
      <c r="DY23" s="1082"/>
      <c r="DZ23" s="1082"/>
      <c r="EA23" s="1082"/>
      <c r="EB23" s="1082"/>
      <c r="EC23" s="1082"/>
      <c r="ED23" s="1082"/>
      <c r="EE23" s="1082"/>
      <c r="EF23" s="1082"/>
      <c r="EG23" s="1082"/>
      <c r="EH23" s="1082"/>
      <c r="EI23" s="1082"/>
      <c r="EJ23" s="1082"/>
      <c r="EK23" s="1082"/>
      <c r="EL23" s="1082"/>
      <c r="EM23" s="1082"/>
      <c r="EN23" s="1082"/>
      <c r="EO23" s="1082"/>
      <c r="EP23" s="1082"/>
      <c r="EQ23" s="1082"/>
      <c r="ER23" s="1082"/>
      <c r="ES23" s="1082"/>
      <c r="ET23" s="1082"/>
      <c r="EU23" s="1082"/>
      <c r="EV23" s="1082"/>
      <c r="EW23" s="1082"/>
      <c r="EX23" s="1082"/>
      <c r="EY23" s="1082"/>
      <c r="EZ23" s="1082"/>
      <c r="FA23" s="1082"/>
      <c r="FB23" s="1082"/>
      <c r="FC23" s="1082"/>
      <c r="FD23" s="1082"/>
      <c r="FE23" s="1082"/>
      <c r="FF23" s="1082"/>
      <c r="FG23" s="1082"/>
      <c r="FH23" s="1082"/>
      <c r="FI23" s="1082"/>
      <c r="FJ23" s="1082"/>
      <c r="FK23" s="1082"/>
      <c r="FL23" s="1082"/>
      <c r="FM23" s="1082"/>
      <c r="FN23" s="1082"/>
      <c r="FO23" s="1082"/>
      <c r="FP23" s="1082"/>
      <c r="FQ23" s="1082"/>
    </row>
    <row r="24" spans="1:173" ht="255">
      <c r="A24" s="1082"/>
      <c r="B24" s="1404" t="s">
        <v>3263</v>
      </c>
      <c r="C24" s="1404" t="s">
        <v>3264</v>
      </c>
      <c r="D24" s="1404" t="s">
        <v>3266</v>
      </c>
      <c r="E24" s="1404" t="s">
        <v>2906</v>
      </c>
      <c r="F24" s="1404" t="s">
        <v>2910</v>
      </c>
      <c r="G24" s="1405" t="s">
        <v>3270</v>
      </c>
      <c r="H24" s="1405" t="s">
        <v>2914</v>
      </c>
      <c r="I24" s="1404" t="s">
        <v>3271</v>
      </c>
      <c r="J24" s="1404" t="s">
        <v>3272</v>
      </c>
      <c r="K24" s="1404" t="s">
        <v>3009</v>
      </c>
      <c r="L24" s="1405" t="s">
        <v>2920</v>
      </c>
      <c r="M24" s="1404" t="s">
        <v>3273</v>
      </c>
      <c r="N24" s="1404" t="s">
        <v>3274</v>
      </c>
      <c r="O24" s="1404" t="s">
        <v>2953</v>
      </c>
      <c r="P24" s="1405" t="s">
        <v>3245</v>
      </c>
      <c r="Q24" s="1297">
        <v>43101</v>
      </c>
      <c r="R24" s="1298">
        <v>43465</v>
      </c>
      <c r="S24" s="1418"/>
      <c r="T24" s="1419"/>
      <c r="U24" s="1427"/>
      <c r="V24" s="1002" t="s">
        <v>3276</v>
      </c>
      <c r="W24" s="1412"/>
      <c r="X24" s="1429" t="s">
        <v>3274</v>
      </c>
      <c r="Y24" s="1356">
        <v>7</v>
      </c>
      <c r="Z24" s="1422" t="s">
        <v>3245</v>
      </c>
      <c r="AA24" s="1418"/>
      <c r="AB24" s="1536"/>
      <c r="AC24" s="1548"/>
      <c r="AD24" s="1082"/>
      <c r="AE24" s="1082"/>
      <c r="AF24" s="1082"/>
      <c r="AG24" s="1082"/>
      <c r="AH24" s="1082"/>
      <c r="AI24" s="1082"/>
      <c r="AJ24" s="1082"/>
      <c r="AK24" s="1082"/>
      <c r="AL24" s="1082"/>
      <c r="AM24" s="1082"/>
      <c r="AN24" s="1082"/>
      <c r="AO24" s="1082"/>
      <c r="AP24" s="1082"/>
      <c r="AQ24" s="1082"/>
      <c r="AR24" s="1082"/>
      <c r="AS24" s="1082"/>
      <c r="AT24" s="1082"/>
      <c r="AU24" s="1082"/>
      <c r="AV24" s="1082"/>
      <c r="AW24" s="1082"/>
      <c r="AX24" s="1082"/>
      <c r="AY24" s="1082"/>
      <c r="AZ24" s="1082"/>
      <c r="BA24" s="1082"/>
      <c r="BB24" s="1082"/>
      <c r="BC24" s="1082"/>
      <c r="BD24" s="1082"/>
      <c r="BE24" s="1082"/>
      <c r="BF24" s="1082"/>
      <c r="BG24" s="1082"/>
      <c r="BH24" s="1082"/>
      <c r="BI24" s="1082"/>
      <c r="BJ24" s="1082"/>
      <c r="BK24" s="1082"/>
      <c r="BL24" s="1082"/>
      <c r="BM24" s="1082"/>
      <c r="BN24" s="1082"/>
      <c r="BO24" s="1082"/>
      <c r="BP24" s="1082"/>
      <c r="BQ24" s="1082"/>
      <c r="BR24" s="1082"/>
      <c r="BS24" s="1082"/>
      <c r="BT24" s="1082"/>
      <c r="BU24" s="1082"/>
      <c r="BV24" s="1082"/>
      <c r="BW24" s="1082"/>
      <c r="BX24" s="1082"/>
      <c r="BY24" s="1082"/>
      <c r="BZ24" s="1082"/>
      <c r="CA24" s="1082"/>
      <c r="CB24" s="1082"/>
      <c r="CC24" s="1082"/>
      <c r="CD24" s="1082"/>
      <c r="CE24" s="1082"/>
      <c r="CF24" s="1082"/>
      <c r="CG24" s="1082"/>
      <c r="CH24" s="1082"/>
      <c r="CI24" s="1082"/>
      <c r="CJ24" s="1082"/>
      <c r="CK24" s="1082"/>
      <c r="CL24" s="1082"/>
      <c r="CM24" s="1082"/>
      <c r="CN24" s="1082"/>
      <c r="CO24" s="1082"/>
      <c r="CP24" s="1082"/>
      <c r="CQ24" s="1082"/>
      <c r="CR24" s="1082"/>
      <c r="CS24" s="1082"/>
      <c r="CT24" s="1082"/>
      <c r="CU24" s="1082"/>
      <c r="CV24" s="1082"/>
      <c r="CW24" s="1082"/>
      <c r="CX24" s="1082"/>
      <c r="CY24" s="1082"/>
      <c r="CZ24" s="1082"/>
      <c r="DA24" s="1082"/>
      <c r="DB24" s="1082"/>
      <c r="DC24" s="1082"/>
      <c r="DD24" s="1082"/>
      <c r="DE24" s="1082"/>
      <c r="DF24" s="1082"/>
      <c r="DG24" s="1082"/>
      <c r="DH24" s="1082"/>
      <c r="DI24" s="1082"/>
      <c r="DJ24" s="1082"/>
      <c r="DK24" s="1082"/>
      <c r="DL24" s="1082"/>
      <c r="DM24" s="1082"/>
      <c r="DN24" s="1082"/>
      <c r="DO24" s="1082"/>
      <c r="DP24" s="1082"/>
      <c r="DQ24" s="1082"/>
      <c r="DR24" s="1082"/>
      <c r="DS24" s="1082"/>
      <c r="DT24" s="1082"/>
      <c r="DU24" s="1082"/>
      <c r="DV24" s="1082"/>
      <c r="DW24" s="1082"/>
      <c r="DX24" s="1082"/>
      <c r="DY24" s="1082"/>
      <c r="DZ24" s="1082"/>
      <c r="EA24" s="1082"/>
      <c r="EB24" s="1082"/>
      <c r="EC24" s="1082"/>
      <c r="ED24" s="1082"/>
      <c r="EE24" s="1082"/>
      <c r="EF24" s="1082"/>
      <c r="EG24" s="1082"/>
      <c r="EH24" s="1082"/>
      <c r="EI24" s="1082"/>
      <c r="EJ24" s="1082"/>
      <c r="EK24" s="1082"/>
      <c r="EL24" s="1082"/>
      <c r="EM24" s="1082"/>
      <c r="EN24" s="1082"/>
      <c r="EO24" s="1082"/>
      <c r="EP24" s="1082"/>
      <c r="EQ24" s="1082"/>
      <c r="ER24" s="1082"/>
      <c r="ES24" s="1082"/>
      <c r="ET24" s="1082"/>
      <c r="EU24" s="1082"/>
      <c r="EV24" s="1082"/>
      <c r="EW24" s="1082"/>
      <c r="EX24" s="1082"/>
      <c r="EY24" s="1082"/>
      <c r="EZ24" s="1082"/>
      <c r="FA24" s="1082"/>
      <c r="FB24" s="1082"/>
      <c r="FC24" s="1082"/>
      <c r="FD24" s="1082"/>
      <c r="FE24" s="1082"/>
      <c r="FF24" s="1082"/>
      <c r="FG24" s="1082"/>
      <c r="FH24" s="1082"/>
      <c r="FI24" s="1082"/>
      <c r="FJ24" s="1082"/>
      <c r="FK24" s="1082"/>
      <c r="FL24" s="1082"/>
      <c r="FM24" s="1082"/>
      <c r="FN24" s="1082"/>
      <c r="FO24" s="1082"/>
      <c r="FP24" s="1082"/>
      <c r="FQ24" s="1082"/>
    </row>
    <row r="25" spans="1:173" ht="315">
      <c r="A25" s="1082"/>
      <c r="B25" s="1404" t="s">
        <v>3263</v>
      </c>
      <c r="C25" s="1404" t="s">
        <v>3264</v>
      </c>
      <c r="D25" s="1404" t="s">
        <v>3266</v>
      </c>
      <c r="E25" s="1404" t="s">
        <v>2906</v>
      </c>
      <c r="F25" s="1404" t="s">
        <v>2910</v>
      </c>
      <c r="G25" s="1405" t="s">
        <v>3270</v>
      </c>
      <c r="H25" s="1405" t="s">
        <v>2914</v>
      </c>
      <c r="I25" s="1404" t="s">
        <v>3281</v>
      </c>
      <c r="J25" s="1404" t="s">
        <v>3282</v>
      </c>
      <c r="K25" s="1404" t="s">
        <v>3009</v>
      </c>
      <c r="L25" s="1405" t="s">
        <v>2920</v>
      </c>
      <c r="M25" s="1404" t="s">
        <v>3284</v>
      </c>
      <c r="N25" s="1404" t="s">
        <v>3285</v>
      </c>
      <c r="O25" s="1404" t="s">
        <v>2953</v>
      </c>
      <c r="P25" s="1405" t="s">
        <v>3286</v>
      </c>
      <c r="Q25" s="1297">
        <v>43101</v>
      </c>
      <c r="R25" s="1298">
        <v>43465</v>
      </c>
      <c r="S25" s="1418"/>
      <c r="T25" s="1419"/>
      <c r="U25" s="1420">
        <v>2013011000180</v>
      </c>
      <c r="V25" s="1418"/>
      <c r="W25" s="1430"/>
      <c r="X25" s="1420" t="s">
        <v>3285</v>
      </c>
      <c r="Y25" s="1422">
        <v>3</v>
      </c>
      <c r="Z25" s="1422" t="s">
        <v>3286</v>
      </c>
      <c r="AA25" s="1418"/>
      <c r="AB25" s="1557"/>
      <c r="AC25" s="1580"/>
      <c r="AD25" s="1082"/>
      <c r="AE25" s="1082"/>
      <c r="AF25" s="1082"/>
      <c r="AG25" s="1082"/>
      <c r="AH25" s="1082"/>
      <c r="AI25" s="1082"/>
      <c r="AJ25" s="1082"/>
      <c r="AK25" s="1082"/>
      <c r="AL25" s="1082"/>
      <c r="AM25" s="1082"/>
      <c r="AN25" s="1082"/>
      <c r="AO25" s="1082"/>
      <c r="AP25" s="1082"/>
      <c r="AQ25" s="1082"/>
      <c r="AR25" s="1082"/>
      <c r="AS25" s="1082"/>
      <c r="AT25" s="1082"/>
      <c r="AU25" s="1082"/>
      <c r="AV25" s="1082"/>
      <c r="AW25" s="1082"/>
      <c r="AX25" s="1082"/>
      <c r="AY25" s="1082"/>
      <c r="AZ25" s="1082"/>
      <c r="BA25" s="1082"/>
      <c r="BB25" s="1082"/>
      <c r="BC25" s="1082"/>
      <c r="BD25" s="1082"/>
      <c r="BE25" s="1082"/>
      <c r="BF25" s="1082"/>
      <c r="BG25" s="1082"/>
      <c r="BH25" s="1082"/>
      <c r="BI25" s="1082"/>
      <c r="BJ25" s="1082"/>
      <c r="BK25" s="1082"/>
      <c r="BL25" s="1082"/>
      <c r="BM25" s="1082"/>
      <c r="BN25" s="1082"/>
      <c r="BO25" s="1082"/>
      <c r="BP25" s="1082"/>
      <c r="BQ25" s="1082"/>
      <c r="BR25" s="1082"/>
      <c r="BS25" s="1082"/>
      <c r="BT25" s="1082"/>
      <c r="BU25" s="1082"/>
      <c r="BV25" s="1082"/>
      <c r="BW25" s="1082"/>
      <c r="BX25" s="1082"/>
      <c r="BY25" s="1082"/>
      <c r="BZ25" s="1082"/>
      <c r="CA25" s="1082"/>
      <c r="CB25" s="1082"/>
      <c r="CC25" s="1082"/>
      <c r="CD25" s="1082"/>
      <c r="CE25" s="1082"/>
      <c r="CF25" s="1082"/>
      <c r="CG25" s="1082"/>
      <c r="CH25" s="1082"/>
      <c r="CI25" s="1082"/>
      <c r="CJ25" s="1082"/>
      <c r="CK25" s="1082"/>
      <c r="CL25" s="1082"/>
      <c r="CM25" s="1082"/>
      <c r="CN25" s="1082"/>
      <c r="CO25" s="1082"/>
      <c r="CP25" s="1082"/>
      <c r="CQ25" s="1082"/>
      <c r="CR25" s="1082"/>
      <c r="CS25" s="1082"/>
      <c r="CT25" s="1082"/>
      <c r="CU25" s="1082"/>
      <c r="CV25" s="1082"/>
      <c r="CW25" s="1082"/>
      <c r="CX25" s="1082"/>
      <c r="CY25" s="1082"/>
      <c r="CZ25" s="1082"/>
      <c r="DA25" s="1082"/>
      <c r="DB25" s="1082"/>
      <c r="DC25" s="1082"/>
      <c r="DD25" s="1082"/>
      <c r="DE25" s="1082"/>
      <c r="DF25" s="1082"/>
      <c r="DG25" s="1082"/>
      <c r="DH25" s="1082"/>
      <c r="DI25" s="1082"/>
      <c r="DJ25" s="1082"/>
      <c r="DK25" s="1082"/>
      <c r="DL25" s="1082"/>
      <c r="DM25" s="1082"/>
      <c r="DN25" s="1082"/>
      <c r="DO25" s="1082"/>
      <c r="DP25" s="1082"/>
      <c r="DQ25" s="1082"/>
      <c r="DR25" s="1082"/>
      <c r="DS25" s="1082"/>
      <c r="DT25" s="1082"/>
      <c r="DU25" s="1082"/>
      <c r="DV25" s="1082"/>
      <c r="DW25" s="1082"/>
      <c r="DX25" s="1082"/>
      <c r="DY25" s="1082"/>
      <c r="DZ25" s="1082"/>
      <c r="EA25" s="1082"/>
      <c r="EB25" s="1082"/>
      <c r="EC25" s="1082"/>
      <c r="ED25" s="1082"/>
      <c r="EE25" s="1082"/>
      <c r="EF25" s="1082"/>
      <c r="EG25" s="1082"/>
      <c r="EH25" s="1082"/>
      <c r="EI25" s="1082"/>
      <c r="EJ25" s="1082"/>
      <c r="EK25" s="1082"/>
      <c r="EL25" s="1082"/>
      <c r="EM25" s="1082"/>
      <c r="EN25" s="1082"/>
      <c r="EO25" s="1082"/>
      <c r="EP25" s="1082"/>
      <c r="EQ25" s="1082"/>
      <c r="ER25" s="1082"/>
      <c r="ES25" s="1082"/>
      <c r="ET25" s="1082"/>
      <c r="EU25" s="1082"/>
      <c r="EV25" s="1082"/>
      <c r="EW25" s="1082"/>
      <c r="EX25" s="1082"/>
      <c r="EY25" s="1082"/>
      <c r="EZ25" s="1082"/>
      <c r="FA25" s="1082"/>
      <c r="FB25" s="1082"/>
      <c r="FC25" s="1082"/>
      <c r="FD25" s="1082"/>
      <c r="FE25" s="1082"/>
      <c r="FF25" s="1082"/>
      <c r="FG25" s="1082"/>
      <c r="FH25" s="1082"/>
      <c r="FI25" s="1082"/>
      <c r="FJ25" s="1082"/>
      <c r="FK25" s="1082"/>
      <c r="FL25" s="1082"/>
      <c r="FM25" s="1082"/>
      <c r="FN25" s="1082"/>
      <c r="FO25" s="1082"/>
      <c r="FP25" s="1082"/>
      <c r="FQ25" s="1082"/>
    </row>
    <row r="26" spans="1:173">
      <c r="A26" s="1082"/>
      <c r="B26" s="1431"/>
      <c r="C26" s="1432"/>
      <c r="D26" s="1433"/>
      <c r="E26" s="1434"/>
      <c r="F26" s="1432"/>
      <c r="G26" s="1435"/>
      <c r="H26" s="1436"/>
      <c r="I26" s="1437"/>
      <c r="J26" s="1431"/>
      <c r="K26" s="1438"/>
      <c r="L26" s="1439"/>
      <c r="M26" s="1440"/>
      <c r="N26" s="1440"/>
      <c r="O26" s="1438"/>
      <c r="P26" s="1441"/>
      <c r="Q26" s="1027"/>
      <c r="R26" s="1027"/>
      <c r="S26" s="1442"/>
      <c r="T26" s="1443"/>
      <c r="U26" s="1444"/>
      <c r="V26" s="1442"/>
      <c r="W26" s="1442"/>
      <c r="X26" s="1443"/>
      <c r="Y26" s="1445"/>
      <c r="Z26" s="1447"/>
      <c r="AA26" s="1442"/>
      <c r="AB26" s="979"/>
      <c r="AC26" s="979"/>
      <c r="AD26" s="979"/>
      <c r="AE26" s="979"/>
      <c r="AF26" s="979"/>
      <c r="AG26" s="979"/>
      <c r="AH26" s="979"/>
      <c r="AI26" s="979"/>
      <c r="AJ26" s="979"/>
      <c r="AK26" s="979"/>
      <c r="AL26" s="979"/>
      <c r="AM26" s="979"/>
      <c r="AN26" s="979"/>
      <c r="AO26" s="979"/>
      <c r="AP26" s="979"/>
      <c r="AQ26" s="979"/>
      <c r="AR26" s="979"/>
      <c r="AS26" s="979"/>
      <c r="AT26" s="979"/>
      <c r="AU26" s="979"/>
      <c r="AV26" s="979"/>
      <c r="AW26" s="979"/>
      <c r="AX26" s="979"/>
      <c r="AY26" s="979"/>
      <c r="AZ26" s="979"/>
      <c r="BA26" s="979"/>
      <c r="BB26" s="979"/>
      <c r="BC26" s="979"/>
      <c r="BD26" s="979"/>
      <c r="BE26" s="979"/>
      <c r="BF26" s="979"/>
      <c r="BG26" s="979"/>
      <c r="BH26" s="979"/>
      <c r="BI26" s="979"/>
      <c r="BJ26" s="979"/>
      <c r="BK26" s="979"/>
      <c r="BL26" s="979"/>
      <c r="BM26" s="979"/>
      <c r="BN26" s="979"/>
      <c r="BO26" s="979"/>
      <c r="BP26" s="979"/>
      <c r="BQ26" s="979"/>
      <c r="BR26" s="979"/>
      <c r="BS26" s="979"/>
      <c r="BT26" s="979"/>
      <c r="BU26" s="979"/>
      <c r="BV26" s="979"/>
      <c r="BW26" s="979"/>
      <c r="BX26" s="979"/>
      <c r="BY26" s="979"/>
      <c r="BZ26" s="979"/>
      <c r="CA26" s="979"/>
      <c r="CB26" s="979"/>
      <c r="CC26" s="979"/>
      <c r="CD26" s="979"/>
      <c r="CE26" s="979"/>
      <c r="CF26" s="979"/>
      <c r="CG26" s="979"/>
      <c r="CH26" s="979"/>
      <c r="CI26" s="979"/>
      <c r="CJ26" s="979"/>
      <c r="CK26" s="979"/>
      <c r="CL26" s="979"/>
      <c r="CM26" s="979"/>
      <c r="CN26" s="979"/>
      <c r="CO26" s="979"/>
      <c r="CP26" s="979"/>
      <c r="CQ26" s="979"/>
      <c r="CR26" s="979"/>
      <c r="CS26" s="979"/>
      <c r="CT26" s="979"/>
      <c r="CU26" s="979"/>
      <c r="CV26" s="979"/>
      <c r="CW26" s="979"/>
      <c r="CX26" s="979"/>
      <c r="CY26" s="979"/>
      <c r="CZ26" s="979"/>
      <c r="DA26" s="979"/>
      <c r="DB26" s="979"/>
      <c r="DC26" s="979"/>
      <c r="DD26" s="979"/>
      <c r="DE26" s="979"/>
      <c r="DF26" s="979"/>
      <c r="DG26" s="979"/>
      <c r="DH26" s="979"/>
      <c r="DI26" s="979"/>
      <c r="DJ26" s="979"/>
      <c r="DK26" s="979"/>
      <c r="DL26" s="979"/>
      <c r="DM26" s="979"/>
      <c r="DN26" s="979"/>
      <c r="DO26" s="979"/>
      <c r="DP26" s="979"/>
      <c r="DQ26" s="979"/>
      <c r="DR26" s="979"/>
      <c r="DS26" s="979"/>
      <c r="DT26" s="979"/>
      <c r="DU26" s="979"/>
      <c r="DV26" s="979"/>
      <c r="DW26" s="979"/>
      <c r="DX26" s="979"/>
      <c r="DY26" s="979"/>
      <c r="DZ26" s="979"/>
      <c r="EA26" s="979"/>
      <c r="EB26" s="979"/>
      <c r="EC26" s="979"/>
      <c r="ED26" s="979"/>
      <c r="EE26" s="979"/>
      <c r="EF26" s="979"/>
      <c r="EG26" s="979"/>
      <c r="EH26" s="979"/>
      <c r="EI26" s="979"/>
      <c r="EJ26" s="979"/>
      <c r="EK26" s="979"/>
      <c r="EL26" s="979"/>
      <c r="EM26" s="979"/>
      <c r="EN26" s="979"/>
      <c r="EO26" s="979"/>
      <c r="EP26" s="979"/>
      <c r="EQ26" s="979"/>
      <c r="ER26" s="979"/>
      <c r="ES26" s="979"/>
      <c r="ET26" s="979"/>
      <c r="EU26" s="979"/>
      <c r="EV26" s="979"/>
      <c r="EW26" s="979"/>
      <c r="EX26" s="979"/>
      <c r="EY26" s="979"/>
      <c r="EZ26" s="979"/>
      <c r="FA26" s="979"/>
      <c r="FB26" s="979"/>
      <c r="FC26" s="979"/>
      <c r="FD26" s="979"/>
      <c r="FE26" s="979"/>
      <c r="FF26" s="979"/>
      <c r="FG26" s="979"/>
      <c r="FH26" s="979"/>
      <c r="FI26" s="979"/>
      <c r="FJ26" s="979"/>
      <c r="FK26" s="979"/>
      <c r="FL26" s="979"/>
      <c r="FM26" s="979"/>
      <c r="FN26" s="979"/>
      <c r="FO26" s="979"/>
      <c r="FP26" s="979"/>
      <c r="FQ26" s="979"/>
    </row>
    <row r="27" spans="1:173">
      <c r="A27" s="1082"/>
      <c r="B27" s="1431"/>
      <c r="C27" s="1432"/>
      <c r="D27" s="1433"/>
      <c r="E27" s="1434"/>
      <c r="F27" s="1432"/>
      <c r="G27" s="1435"/>
      <c r="H27" s="1436"/>
      <c r="I27" s="1432"/>
      <c r="J27" s="1448"/>
      <c r="K27" s="1438"/>
      <c r="L27" s="1439"/>
      <c r="M27" s="1433"/>
      <c r="N27" s="1433"/>
      <c r="O27" s="1449"/>
      <c r="P27" s="1450"/>
      <c r="Q27" s="1027"/>
      <c r="R27" s="1027"/>
      <c r="S27" s="1442"/>
      <c r="T27" s="1443"/>
      <c r="U27" s="1444"/>
      <c r="V27" s="1442"/>
      <c r="W27" s="1442"/>
      <c r="X27" s="1452"/>
      <c r="Y27" s="1455"/>
      <c r="Z27" s="1457"/>
      <c r="AA27" s="1442"/>
      <c r="AB27" s="979"/>
      <c r="AC27" s="979"/>
      <c r="AD27" s="979"/>
      <c r="AE27" s="979"/>
      <c r="AF27" s="979"/>
      <c r="AG27" s="979"/>
      <c r="AH27" s="979"/>
      <c r="AI27" s="979"/>
      <c r="AJ27" s="979"/>
      <c r="AK27" s="979"/>
      <c r="AL27" s="979"/>
      <c r="AM27" s="979"/>
      <c r="AN27" s="979"/>
      <c r="AO27" s="979"/>
      <c r="AP27" s="979"/>
      <c r="AQ27" s="979"/>
      <c r="AR27" s="979"/>
      <c r="AS27" s="979"/>
      <c r="AT27" s="979"/>
      <c r="AU27" s="979"/>
      <c r="AV27" s="979"/>
      <c r="AW27" s="979"/>
      <c r="AX27" s="979"/>
      <c r="AY27" s="979"/>
      <c r="AZ27" s="979"/>
      <c r="BA27" s="979"/>
      <c r="BB27" s="979"/>
      <c r="BC27" s="979"/>
      <c r="BD27" s="979"/>
      <c r="BE27" s="979"/>
      <c r="BF27" s="979"/>
      <c r="BG27" s="979"/>
      <c r="BH27" s="979"/>
      <c r="BI27" s="979"/>
      <c r="BJ27" s="979"/>
      <c r="BK27" s="979"/>
      <c r="BL27" s="979"/>
      <c r="BM27" s="979"/>
      <c r="BN27" s="979"/>
      <c r="BO27" s="979"/>
      <c r="BP27" s="979"/>
      <c r="BQ27" s="979"/>
      <c r="BR27" s="979"/>
      <c r="BS27" s="979"/>
      <c r="BT27" s="979"/>
      <c r="BU27" s="979"/>
      <c r="BV27" s="979"/>
      <c r="BW27" s="979"/>
      <c r="BX27" s="979"/>
      <c r="BY27" s="979"/>
      <c r="BZ27" s="979"/>
      <c r="CA27" s="979"/>
      <c r="CB27" s="979"/>
      <c r="CC27" s="979"/>
      <c r="CD27" s="979"/>
      <c r="CE27" s="979"/>
      <c r="CF27" s="979"/>
      <c r="CG27" s="979"/>
      <c r="CH27" s="979"/>
      <c r="CI27" s="979"/>
      <c r="CJ27" s="979"/>
      <c r="CK27" s="979"/>
      <c r="CL27" s="979"/>
      <c r="CM27" s="979"/>
      <c r="CN27" s="979"/>
      <c r="CO27" s="979"/>
      <c r="CP27" s="979"/>
      <c r="CQ27" s="979"/>
      <c r="CR27" s="979"/>
      <c r="CS27" s="979"/>
      <c r="CT27" s="979"/>
      <c r="CU27" s="979"/>
      <c r="CV27" s="979"/>
      <c r="CW27" s="979"/>
      <c r="CX27" s="979"/>
      <c r="CY27" s="979"/>
      <c r="CZ27" s="979"/>
      <c r="DA27" s="979"/>
      <c r="DB27" s="979"/>
      <c r="DC27" s="979"/>
      <c r="DD27" s="979"/>
      <c r="DE27" s="979"/>
      <c r="DF27" s="979"/>
      <c r="DG27" s="979"/>
      <c r="DH27" s="979"/>
      <c r="DI27" s="979"/>
      <c r="DJ27" s="979"/>
      <c r="DK27" s="979"/>
      <c r="DL27" s="979"/>
      <c r="DM27" s="979"/>
      <c r="DN27" s="979"/>
      <c r="DO27" s="979"/>
      <c r="DP27" s="979"/>
      <c r="DQ27" s="979"/>
      <c r="DR27" s="979"/>
      <c r="DS27" s="979"/>
      <c r="DT27" s="979"/>
      <c r="DU27" s="979"/>
      <c r="DV27" s="979"/>
      <c r="DW27" s="979"/>
      <c r="DX27" s="979"/>
      <c r="DY27" s="979"/>
      <c r="DZ27" s="979"/>
      <c r="EA27" s="979"/>
      <c r="EB27" s="979"/>
      <c r="EC27" s="979"/>
      <c r="ED27" s="979"/>
      <c r="EE27" s="979"/>
      <c r="EF27" s="979"/>
      <c r="EG27" s="979"/>
      <c r="EH27" s="979"/>
      <c r="EI27" s="979"/>
      <c r="EJ27" s="979"/>
      <c r="EK27" s="979"/>
      <c r="EL27" s="979"/>
      <c r="EM27" s="979"/>
      <c r="EN27" s="979"/>
      <c r="EO27" s="979"/>
      <c r="EP27" s="979"/>
      <c r="EQ27" s="979"/>
      <c r="ER27" s="979"/>
      <c r="ES27" s="979"/>
      <c r="ET27" s="979"/>
      <c r="EU27" s="979"/>
      <c r="EV27" s="979"/>
      <c r="EW27" s="979"/>
      <c r="EX27" s="979"/>
      <c r="EY27" s="979"/>
      <c r="EZ27" s="979"/>
      <c r="FA27" s="979"/>
      <c r="FB27" s="979"/>
      <c r="FC27" s="979"/>
      <c r="FD27" s="979"/>
      <c r="FE27" s="979"/>
      <c r="FF27" s="979"/>
      <c r="FG27" s="979"/>
      <c r="FH27" s="979"/>
      <c r="FI27" s="979"/>
      <c r="FJ27" s="979"/>
      <c r="FK27" s="979"/>
      <c r="FL27" s="979"/>
      <c r="FM27" s="979"/>
      <c r="FN27" s="979"/>
      <c r="FO27" s="979"/>
      <c r="FP27" s="979"/>
      <c r="FQ27" s="979"/>
    </row>
    <row r="28" spans="1:173" ht="30">
      <c r="A28" s="1082"/>
      <c r="B28" s="1431"/>
      <c r="C28" s="1432"/>
      <c r="D28" s="1440"/>
      <c r="E28" s="1460" t="s">
        <v>2906</v>
      </c>
      <c r="F28" s="1432"/>
      <c r="G28" s="1435"/>
      <c r="H28" s="1436"/>
      <c r="I28" s="1431"/>
      <c r="J28" s="1462"/>
      <c r="K28" s="1463"/>
      <c r="L28" s="1464" t="s">
        <v>2920</v>
      </c>
      <c r="M28" s="1440"/>
      <c r="N28" s="1440"/>
      <c r="O28" s="1438"/>
      <c r="P28" s="1441"/>
      <c r="Q28" s="1442"/>
      <c r="R28" s="1442"/>
      <c r="S28" s="1442"/>
      <c r="T28" s="1443"/>
      <c r="U28" s="1444"/>
      <c r="V28" s="1442"/>
      <c r="W28" s="1442"/>
      <c r="X28" s="1443"/>
      <c r="Y28" s="1445"/>
      <c r="Z28" s="1465"/>
      <c r="AA28" s="1442"/>
      <c r="AB28" s="979"/>
      <c r="AC28" s="979"/>
      <c r="AD28" s="979"/>
      <c r="AE28" s="979"/>
      <c r="AF28" s="979"/>
      <c r="AG28" s="979"/>
      <c r="AH28" s="979"/>
      <c r="AI28" s="979"/>
      <c r="AJ28" s="979"/>
      <c r="AK28" s="979"/>
      <c r="AL28" s="979"/>
      <c r="AM28" s="979"/>
      <c r="AN28" s="979"/>
      <c r="AO28" s="979"/>
      <c r="AP28" s="979"/>
      <c r="AQ28" s="979"/>
      <c r="AR28" s="979"/>
      <c r="AS28" s="979"/>
      <c r="AT28" s="979"/>
      <c r="AU28" s="979"/>
      <c r="AV28" s="979"/>
      <c r="AW28" s="979"/>
      <c r="AX28" s="979"/>
      <c r="AY28" s="979"/>
      <c r="AZ28" s="979"/>
      <c r="BA28" s="979"/>
      <c r="BB28" s="979"/>
      <c r="BC28" s="979"/>
      <c r="BD28" s="979"/>
      <c r="BE28" s="979"/>
      <c r="BF28" s="979"/>
      <c r="BG28" s="979"/>
      <c r="BH28" s="979"/>
      <c r="BI28" s="979"/>
      <c r="BJ28" s="979"/>
      <c r="BK28" s="979"/>
      <c r="BL28" s="979"/>
      <c r="BM28" s="979"/>
      <c r="BN28" s="979"/>
      <c r="BO28" s="979"/>
      <c r="BP28" s="979"/>
      <c r="BQ28" s="979"/>
      <c r="BR28" s="979"/>
      <c r="BS28" s="979"/>
      <c r="BT28" s="979"/>
      <c r="BU28" s="979"/>
      <c r="BV28" s="979"/>
      <c r="BW28" s="979"/>
      <c r="BX28" s="979"/>
      <c r="BY28" s="979"/>
      <c r="BZ28" s="979"/>
      <c r="CA28" s="979"/>
      <c r="CB28" s="979"/>
      <c r="CC28" s="979"/>
      <c r="CD28" s="979"/>
      <c r="CE28" s="979"/>
      <c r="CF28" s="979"/>
      <c r="CG28" s="979"/>
      <c r="CH28" s="979"/>
      <c r="CI28" s="979"/>
      <c r="CJ28" s="979"/>
      <c r="CK28" s="979"/>
      <c r="CL28" s="979"/>
      <c r="CM28" s="979"/>
      <c r="CN28" s="979"/>
      <c r="CO28" s="979"/>
      <c r="CP28" s="979"/>
      <c r="CQ28" s="979"/>
      <c r="CR28" s="979"/>
      <c r="CS28" s="979"/>
      <c r="CT28" s="979"/>
      <c r="CU28" s="979"/>
      <c r="CV28" s="979"/>
      <c r="CW28" s="979"/>
      <c r="CX28" s="979"/>
      <c r="CY28" s="979"/>
      <c r="CZ28" s="979"/>
      <c r="DA28" s="979"/>
      <c r="DB28" s="979"/>
      <c r="DC28" s="979"/>
      <c r="DD28" s="979"/>
      <c r="DE28" s="979"/>
      <c r="DF28" s="979"/>
      <c r="DG28" s="979"/>
      <c r="DH28" s="979"/>
      <c r="DI28" s="979"/>
      <c r="DJ28" s="979"/>
      <c r="DK28" s="979"/>
      <c r="DL28" s="979"/>
      <c r="DM28" s="979"/>
      <c r="DN28" s="979"/>
      <c r="DO28" s="979"/>
      <c r="DP28" s="979"/>
      <c r="DQ28" s="979"/>
      <c r="DR28" s="979"/>
      <c r="DS28" s="979"/>
      <c r="DT28" s="979"/>
      <c r="DU28" s="979"/>
      <c r="DV28" s="979"/>
      <c r="DW28" s="979"/>
      <c r="DX28" s="979"/>
      <c r="DY28" s="979"/>
      <c r="DZ28" s="979"/>
      <c r="EA28" s="979"/>
      <c r="EB28" s="979"/>
      <c r="EC28" s="979"/>
      <c r="ED28" s="979"/>
      <c r="EE28" s="979"/>
      <c r="EF28" s="979"/>
      <c r="EG28" s="979"/>
      <c r="EH28" s="979"/>
      <c r="EI28" s="979"/>
      <c r="EJ28" s="979"/>
      <c r="EK28" s="979"/>
      <c r="EL28" s="979"/>
      <c r="EM28" s="979"/>
      <c r="EN28" s="979"/>
      <c r="EO28" s="979"/>
      <c r="EP28" s="979"/>
      <c r="EQ28" s="979"/>
      <c r="ER28" s="979"/>
      <c r="ES28" s="979"/>
      <c r="ET28" s="979"/>
      <c r="EU28" s="979"/>
      <c r="EV28" s="979"/>
      <c r="EW28" s="979"/>
      <c r="EX28" s="979"/>
      <c r="EY28" s="979"/>
      <c r="EZ28" s="979"/>
      <c r="FA28" s="979"/>
      <c r="FB28" s="979"/>
      <c r="FC28" s="979"/>
      <c r="FD28" s="979"/>
      <c r="FE28" s="979"/>
      <c r="FF28" s="979"/>
      <c r="FG28" s="979"/>
      <c r="FH28" s="979"/>
      <c r="FI28" s="979"/>
      <c r="FJ28" s="979"/>
      <c r="FK28" s="979"/>
      <c r="FL28" s="979"/>
      <c r="FM28" s="979"/>
      <c r="FN28" s="979"/>
      <c r="FO28" s="979"/>
      <c r="FP28" s="979"/>
      <c r="FQ28" s="979"/>
    </row>
    <row r="29" spans="1:173" ht="30">
      <c r="A29" s="1082"/>
      <c r="B29" s="1431"/>
      <c r="C29" s="1432"/>
      <c r="D29" s="1440"/>
      <c r="E29" s="1460" t="s">
        <v>2906</v>
      </c>
      <c r="F29" s="1432"/>
      <c r="G29" s="1435"/>
      <c r="H29" s="1436"/>
      <c r="I29" s="1431"/>
      <c r="J29" s="1462"/>
      <c r="K29" s="1463"/>
      <c r="L29" s="1464" t="s">
        <v>2920</v>
      </c>
      <c r="M29" s="1440"/>
      <c r="N29" s="1440"/>
      <c r="O29" s="1438"/>
      <c r="P29" s="1441"/>
      <c r="Q29" s="1442"/>
      <c r="R29" s="1442"/>
      <c r="S29" s="1442"/>
      <c r="T29" s="1443"/>
      <c r="U29" s="1444"/>
      <c r="V29" s="1442"/>
      <c r="W29" s="1442"/>
      <c r="X29" s="1443"/>
      <c r="Y29" s="1445"/>
      <c r="Z29" s="1465"/>
      <c r="AA29" s="1442"/>
      <c r="AB29" s="979"/>
      <c r="AC29" s="979"/>
      <c r="AD29" s="979"/>
      <c r="AE29" s="979"/>
      <c r="AF29" s="979"/>
      <c r="AG29" s="979"/>
      <c r="AH29" s="979"/>
      <c r="AI29" s="979"/>
      <c r="AJ29" s="979"/>
      <c r="AK29" s="979"/>
      <c r="AL29" s="979"/>
      <c r="AM29" s="979"/>
      <c r="AN29" s="979"/>
      <c r="AO29" s="979"/>
      <c r="AP29" s="979"/>
      <c r="AQ29" s="979"/>
      <c r="AR29" s="979"/>
      <c r="AS29" s="979"/>
      <c r="AT29" s="979"/>
      <c r="AU29" s="979"/>
      <c r="AV29" s="979"/>
      <c r="AW29" s="979"/>
      <c r="AX29" s="979"/>
      <c r="AY29" s="979"/>
      <c r="AZ29" s="979"/>
      <c r="BA29" s="979"/>
      <c r="BB29" s="979"/>
      <c r="BC29" s="979"/>
      <c r="BD29" s="979"/>
      <c r="BE29" s="979"/>
      <c r="BF29" s="979"/>
      <c r="BG29" s="979"/>
      <c r="BH29" s="979"/>
      <c r="BI29" s="979"/>
      <c r="BJ29" s="979"/>
      <c r="BK29" s="979"/>
      <c r="BL29" s="979"/>
      <c r="BM29" s="979"/>
      <c r="BN29" s="979"/>
      <c r="BO29" s="979"/>
      <c r="BP29" s="979"/>
      <c r="BQ29" s="979"/>
      <c r="BR29" s="979"/>
      <c r="BS29" s="979"/>
      <c r="BT29" s="979"/>
      <c r="BU29" s="979"/>
      <c r="BV29" s="979"/>
      <c r="BW29" s="979"/>
      <c r="BX29" s="979"/>
      <c r="BY29" s="979"/>
      <c r="BZ29" s="979"/>
      <c r="CA29" s="979"/>
      <c r="CB29" s="979"/>
      <c r="CC29" s="979"/>
      <c r="CD29" s="979"/>
      <c r="CE29" s="979"/>
      <c r="CF29" s="979"/>
      <c r="CG29" s="979"/>
      <c r="CH29" s="979"/>
      <c r="CI29" s="979"/>
      <c r="CJ29" s="979"/>
      <c r="CK29" s="979"/>
      <c r="CL29" s="979"/>
      <c r="CM29" s="979"/>
      <c r="CN29" s="979"/>
      <c r="CO29" s="979"/>
      <c r="CP29" s="979"/>
      <c r="CQ29" s="979"/>
      <c r="CR29" s="979"/>
      <c r="CS29" s="979"/>
      <c r="CT29" s="979"/>
      <c r="CU29" s="979"/>
      <c r="CV29" s="979"/>
      <c r="CW29" s="979"/>
      <c r="CX29" s="979"/>
      <c r="CY29" s="979"/>
      <c r="CZ29" s="979"/>
      <c r="DA29" s="979"/>
      <c r="DB29" s="979"/>
      <c r="DC29" s="979"/>
      <c r="DD29" s="979"/>
      <c r="DE29" s="979"/>
      <c r="DF29" s="979"/>
      <c r="DG29" s="979"/>
      <c r="DH29" s="979"/>
      <c r="DI29" s="979"/>
      <c r="DJ29" s="979"/>
      <c r="DK29" s="979"/>
      <c r="DL29" s="979"/>
      <c r="DM29" s="979"/>
      <c r="DN29" s="979"/>
      <c r="DO29" s="979"/>
      <c r="DP29" s="979"/>
      <c r="DQ29" s="979"/>
      <c r="DR29" s="979"/>
      <c r="DS29" s="979"/>
      <c r="DT29" s="979"/>
      <c r="DU29" s="979"/>
      <c r="DV29" s="979"/>
      <c r="DW29" s="979"/>
      <c r="DX29" s="979"/>
      <c r="DY29" s="979"/>
      <c r="DZ29" s="979"/>
      <c r="EA29" s="979"/>
      <c r="EB29" s="979"/>
      <c r="EC29" s="979"/>
      <c r="ED29" s="979"/>
      <c r="EE29" s="979"/>
      <c r="EF29" s="979"/>
      <c r="EG29" s="979"/>
      <c r="EH29" s="979"/>
      <c r="EI29" s="979"/>
      <c r="EJ29" s="979"/>
      <c r="EK29" s="979"/>
      <c r="EL29" s="979"/>
      <c r="EM29" s="979"/>
      <c r="EN29" s="979"/>
      <c r="EO29" s="979"/>
      <c r="EP29" s="979"/>
      <c r="EQ29" s="979"/>
      <c r="ER29" s="979"/>
      <c r="ES29" s="979"/>
      <c r="ET29" s="979"/>
      <c r="EU29" s="979"/>
      <c r="EV29" s="979"/>
      <c r="EW29" s="979"/>
      <c r="EX29" s="979"/>
      <c r="EY29" s="979"/>
      <c r="EZ29" s="979"/>
      <c r="FA29" s="979"/>
      <c r="FB29" s="979"/>
      <c r="FC29" s="979"/>
      <c r="FD29" s="979"/>
      <c r="FE29" s="979"/>
      <c r="FF29" s="979"/>
      <c r="FG29" s="979"/>
      <c r="FH29" s="979"/>
      <c r="FI29" s="979"/>
      <c r="FJ29" s="979"/>
      <c r="FK29" s="979"/>
      <c r="FL29" s="979"/>
      <c r="FM29" s="979"/>
      <c r="FN29" s="979"/>
      <c r="FO29" s="979"/>
      <c r="FP29" s="979"/>
      <c r="FQ29" s="979"/>
    </row>
    <row r="30" spans="1:173" ht="30">
      <c r="A30" s="1082"/>
      <c r="B30" s="1431"/>
      <c r="C30" s="1432"/>
      <c r="D30" s="1440"/>
      <c r="E30" s="1460" t="s">
        <v>2906</v>
      </c>
      <c r="F30" s="1432"/>
      <c r="G30" s="1435"/>
      <c r="H30" s="1436"/>
      <c r="I30" s="1431"/>
      <c r="J30" s="1432"/>
      <c r="K30" s="1438"/>
      <c r="L30" s="1463"/>
      <c r="M30" s="1431"/>
      <c r="N30" s="1440"/>
      <c r="O30" s="1438"/>
      <c r="P30" s="1441"/>
      <c r="Q30" s="1468" t="s">
        <v>3320</v>
      </c>
      <c r="R30" s="1442"/>
      <c r="S30" s="1469" t="s">
        <v>3321</v>
      </c>
      <c r="T30" s="1443"/>
      <c r="U30" s="1443"/>
      <c r="V30" s="1442"/>
      <c r="W30" s="1442"/>
      <c r="X30" s="1443"/>
      <c r="Y30" s="1445"/>
      <c r="Z30" s="1465"/>
      <c r="AA30" s="1469" t="s">
        <v>3322</v>
      </c>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79"/>
      <c r="BF30" s="979"/>
      <c r="BG30" s="979"/>
      <c r="BH30" s="979"/>
      <c r="BI30" s="979"/>
      <c r="BJ30" s="979"/>
      <c r="BK30" s="979"/>
      <c r="BL30" s="979"/>
      <c r="BM30" s="979"/>
      <c r="BN30" s="979"/>
      <c r="BO30" s="979"/>
      <c r="BP30" s="979"/>
      <c r="BQ30" s="979"/>
      <c r="BR30" s="979"/>
      <c r="BS30" s="979"/>
      <c r="BT30" s="979"/>
      <c r="BU30" s="979"/>
      <c r="BV30" s="979"/>
      <c r="BW30" s="979"/>
      <c r="BX30" s="979"/>
      <c r="BY30" s="979"/>
      <c r="BZ30" s="979"/>
      <c r="CA30" s="979"/>
      <c r="CB30" s="979"/>
      <c r="CC30" s="979"/>
      <c r="CD30" s="979"/>
      <c r="CE30" s="979"/>
      <c r="CF30" s="979"/>
      <c r="CG30" s="979"/>
      <c r="CH30" s="979"/>
      <c r="CI30" s="979"/>
      <c r="CJ30" s="979"/>
      <c r="CK30" s="979"/>
      <c r="CL30" s="979"/>
      <c r="CM30" s="979"/>
      <c r="CN30" s="979"/>
      <c r="CO30" s="979"/>
      <c r="CP30" s="979"/>
      <c r="CQ30" s="979"/>
      <c r="CR30" s="979"/>
      <c r="CS30" s="979"/>
      <c r="CT30" s="979"/>
      <c r="CU30" s="979"/>
      <c r="CV30" s="979"/>
      <c r="CW30" s="979"/>
      <c r="CX30" s="979"/>
      <c r="CY30" s="979"/>
      <c r="CZ30" s="979"/>
      <c r="DA30" s="979"/>
      <c r="DB30" s="979"/>
      <c r="DC30" s="979"/>
      <c r="DD30" s="979"/>
      <c r="DE30" s="979"/>
      <c r="DF30" s="979"/>
      <c r="DG30" s="979"/>
      <c r="DH30" s="979"/>
      <c r="DI30" s="979"/>
      <c r="DJ30" s="979"/>
      <c r="DK30" s="979"/>
      <c r="DL30" s="979"/>
      <c r="DM30" s="979"/>
      <c r="DN30" s="979"/>
      <c r="DO30" s="979"/>
      <c r="DP30" s="979"/>
      <c r="DQ30" s="979"/>
      <c r="DR30" s="979"/>
      <c r="DS30" s="979"/>
      <c r="DT30" s="979"/>
      <c r="DU30" s="979"/>
      <c r="DV30" s="979"/>
      <c r="DW30" s="979"/>
      <c r="DX30" s="979"/>
      <c r="DY30" s="979"/>
      <c r="DZ30" s="979"/>
      <c r="EA30" s="979"/>
      <c r="EB30" s="979"/>
      <c r="EC30" s="979"/>
      <c r="ED30" s="979"/>
      <c r="EE30" s="979"/>
      <c r="EF30" s="979"/>
      <c r="EG30" s="979"/>
      <c r="EH30" s="979"/>
      <c r="EI30" s="979"/>
      <c r="EJ30" s="979"/>
      <c r="EK30" s="979"/>
      <c r="EL30" s="979"/>
      <c r="EM30" s="979"/>
      <c r="EN30" s="979"/>
      <c r="EO30" s="979"/>
      <c r="EP30" s="979"/>
      <c r="EQ30" s="979"/>
      <c r="ER30" s="979"/>
      <c r="ES30" s="979"/>
      <c r="ET30" s="979"/>
      <c r="EU30" s="979"/>
      <c r="EV30" s="979"/>
      <c r="EW30" s="979"/>
      <c r="EX30" s="979"/>
      <c r="EY30" s="979"/>
      <c r="EZ30" s="979"/>
      <c r="FA30" s="979"/>
      <c r="FB30" s="979"/>
      <c r="FC30" s="979"/>
      <c r="FD30" s="979"/>
      <c r="FE30" s="979"/>
      <c r="FF30" s="979"/>
      <c r="FG30" s="979"/>
      <c r="FH30" s="979"/>
      <c r="FI30" s="979"/>
      <c r="FJ30" s="979"/>
      <c r="FK30" s="979"/>
      <c r="FL30" s="979"/>
      <c r="FM30" s="979"/>
      <c r="FN30" s="979"/>
      <c r="FO30" s="979"/>
      <c r="FP30" s="979"/>
      <c r="FQ30" s="979"/>
    </row>
    <row r="31" spans="1:173" ht="30">
      <c r="A31" s="1082"/>
      <c r="B31" s="1431"/>
      <c r="C31" s="1432"/>
      <c r="D31" s="1440"/>
      <c r="E31" s="1460" t="s">
        <v>2906</v>
      </c>
      <c r="F31" s="1432"/>
      <c r="G31" s="1435"/>
      <c r="H31" s="1436"/>
      <c r="I31" s="1431"/>
      <c r="J31" s="1432"/>
      <c r="K31" s="1438"/>
      <c r="L31" s="1463"/>
      <c r="M31" s="1431"/>
      <c r="N31" s="1440"/>
      <c r="O31" s="1438"/>
      <c r="P31" s="1441"/>
      <c r="Q31" s="1442"/>
      <c r="R31" s="1442"/>
      <c r="S31" s="1442"/>
      <c r="T31" s="1443"/>
      <c r="U31" s="1443"/>
      <c r="V31" s="1442"/>
      <c r="W31" s="1442"/>
      <c r="X31" s="1443"/>
      <c r="Y31" s="1445"/>
      <c r="Z31" s="1465"/>
      <c r="AA31" s="1442"/>
      <c r="AB31" s="979"/>
      <c r="AC31" s="979"/>
      <c r="AD31" s="979"/>
      <c r="AE31" s="979"/>
      <c r="AF31" s="979"/>
      <c r="AG31" s="979"/>
      <c r="AH31" s="979"/>
      <c r="AI31" s="979"/>
      <c r="AJ31" s="979"/>
      <c r="AK31" s="979"/>
      <c r="AL31" s="979"/>
      <c r="AM31" s="979"/>
      <c r="AN31" s="979"/>
      <c r="AO31" s="979"/>
      <c r="AP31" s="979"/>
      <c r="AQ31" s="979"/>
      <c r="AR31" s="979"/>
      <c r="AS31" s="979"/>
      <c r="AT31" s="979"/>
      <c r="AU31" s="979"/>
      <c r="AV31" s="979"/>
      <c r="AW31" s="979"/>
      <c r="AX31" s="979"/>
      <c r="AY31" s="979"/>
      <c r="AZ31" s="979"/>
      <c r="BA31" s="979"/>
      <c r="BB31" s="979"/>
      <c r="BC31" s="979"/>
      <c r="BD31" s="979"/>
      <c r="BE31" s="979"/>
      <c r="BF31" s="979"/>
      <c r="BG31" s="979"/>
      <c r="BH31" s="979"/>
      <c r="BI31" s="979"/>
      <c r="BJ31" s="979"/>
      <c r="BK31" s="979"/>
      <c r="BL31" s="979"/>
      <c r="BM31" s="979"/>
      <c r="BN31" s="979"/>
      <c r="BO31" s="979"/>
      <c r="BP31" s="979"/>
      <c r="BQ31" s="979"/>
      <c r="BR31" s="979"/>
      <c r="BS31" s="979"/>
      <c r="BT31" s="979"/>
      <c r="BU31" s="979"/>
      <c r="BV31" s="979"/>
      <c r="BW31" s="979"/>
      <c r="BX31" s="979"/>
      <c r="BY31" s="979"/>
      <c r="BZ31" s="979"/>
      <c r="CA31" s="979"/>
      <c r="CB31" s="979"/>
      <c r="CC31" s="979"/>
      <c r="CD31" s="979"/>
      <c r="CE31" s="979"/>
      <c r="CF31" s="979"/>
      <c r="CG31" s="979"/>
      <c r="CH31" s="979"/>
      <c r="CI31" s="979"/>
      <c r="CJ31" s="979"/>
      <c r="CK31" s="979"/>
      <c r="CL31" s="979"/>
      <c r="CM31" s="979"/>
      <c r="CN31" s="979"/>
      <c r="CO31" s="979"/>
      <c r="CP31" s="979"/>
      <c r="CQ31" s="979"/>
      <c r="CR31" s="979"/>
      <c r="CS31" s="979"/>
      <c r="CT31" s="979"/>
      <c r="CU31" s="979"/>
      <c r="CV31" s="979"/>
      <c r="CW31" s="979"/>
      <c r="CX31" s="979"/>
      <c r="CY31" s="979"/>
      <c r="CZ31" s="979"/>
      <c r="DA31" s="979"/>
      <c r="DB31" s="979"/>
      <c r="DC31" s="979"/>
      <c r="DD31" s="979"/>
      <c r="DE31" s="979"/>
      <c r="DF31" s="979"/>
      <c r="DG31" s="979"/>
      <c r="DH31" s="979"/>
      <c r="DI31" s="979"/>
      <c r="DJ31" s="979"/>
      <c r="DK31" s="979"/>
      <c r="DL31" s="979"/>
      <c r="DM31" s="979"/>
      <c r="DN31" s="979"/>
      <c r="DO31" s="979"/>
      <c r="DP31" s="979"/>
      <c r="DQ31" s="979"/>
      <c r="DR31" s="979"/>
      <c r="DS31" s="979"/>
      <c r="DT31" s="979"/>
      <c r="DU31" s="979"/>
      <c r="DV31" s="979"/>
      <c r="DW31" s="979"/>
      <c r="DX31" s="979"/>
      <c r="DY31" s="979"/>
      <c r="DZ31" s="979"/>
      <c r="EA31" s="979"/>
      <c r="EB31" s="979"/>
      <c r="EC31" s="979"/>
      <c r="ED31" s="979"/>
      <c r="EE31" s="979"/>
      <c r="EF31" s="979"/>
      <c r="EG31" s="979"/>
      <c r="EH31" s="979"/>
      <c r="EI31" s="979"/>
      <c r="EJ31" s="979"/>
      <c r="EK31" s="979"/>
      <c r="EL31" s="979"/>
      <c r="EM31" s="979"/>
      <c r="EN31" s="979"/>
      <c r="EO31" s="979"/>
      <c r="EP31" s="979"/>
      <c r="EQ31" s="979"/>
      <c r="ER31" s="979"/>
      <c r="ES31" s="979"/>
      <c r="ET31" s="979"/>
      <c r="EU31" s="979"/>
      <c r="EV31" s="979"/>
      <c r="EW31" s="979"/>
      <c r="EX31" s="979"/>
      <c r="EY31" s="979"/>
      <c r="EZ31" s="979"/>
      <c r="FA31" s="979"/>
      <c r="FB31" s="979"/>
      <c r="FC31" s="979"/>
      <c r="FD31" s="979"/>
      <c r="FE31" s="979"/>
      <c r="FF31" s="979"/>
      <c r="FG31" s="979"/>
      <c r="FH31" s="979"/>
      <c r="FI31" s="979"/>
      <c r="FJ31" s="979"/>
      <c r="FK31" s="979"/>
      <c r="FL31" s="979"/>
      <c r="FM31" s="979"/>
      <c r="FN31" s="979"/>
      <c r="FO31" s="979"/>
      <c r="FP31" s="979"/>
      <c r="FQ31" s="979"/>
    </row>
    <row r="32" spans="1:173" ht="30">
      <c r="A32" s="1082"/>
      <c r="B32" s="1431"/>
      <c r="C32" s="1432"/>
      <c r="D32" s="1440"/>
      <c r="E32" s="1460" t="s">
        <v>2906</v>
      </c>
      <c r="F32" s="1432"/>
      <c r="G32" s="1435"/>
      <c r="H32" s="1436"/>
      <c r="I32" s="1431"/>
      <c r="J32" s="1432"/>
      <c r="K32" s="1438"/>
      <c r="L32" s="1463"/>
      <c r="M32" s="1431"/>
      <c r="N32" s="1440"/>
      <c r="O32" s="1438"/>
      <c r="P32" s="1441"/>
      <c r="Q32" s="1442"/>
      <c r="R32" s="1468" t="s">
        <v>3327</v>
      </c>
      <c r="S32" s="1468" t="s">
        <v>3205</v>
      </c>
      <c r="T32" s="1443"/>
      <c r="U32" s="1443"/>
      <c r="V32" s="1442"/>
      <c r="W32" s="1442"/>
      <c r="X32" s="1443"/>
      <c r="Y32" s="1445"/>
      <c r="Z32" s="1465"/>
      <c r="AA32" s="1468" t="s">
        <v>3212</v>
      </c>
      <c r="AB32" s="979"/>
      <c r="AC32" s="979"/>
      <c r="AD32" s="979"/>
      <c r="AE32" s="979"/>
      <c r="AF32" s="979"/>
      <c r="AG32" s="979"/>
      <c r="AH32" s="979"/>
      <c r="AI32" s="979"/>
      <c r="AJ32" s="979"/>
      <c r="AK32" s="979"/>
      <c r="AL32" s="979"/>
      <c r="AM32" s="979"/>
      <c r="AN32" s="979"/>
      <c r="AO32" s="979"/>
      <c r="AP32" s="979"/>
      <c r="AQ32" s="979"/>
      <c r="AR32" s="979"/>
      <c r="AS32" s="979"/>
      <c r="AT32" s="979"/>
      <c r="AU32" s="979"/>
      <c r="AV32" s="979"/>
      <c r="AW32" s="979"/>
      <c r="AX32" s="979"/>
      <c r="AY32" s="979"/>
      <c r="AZ32" s="979"/>
      <c r="BA32" s="979"/>
      <c r="BB32" s="979"/>
      <c r="BC32" s="979"/>
      <c r="BD32" s="979"/>
      <c r="BE32" s="979"/>
      <c r="BF32" s="979"/>
      <c r="BG32" s="979"/>
      <c r="BH32" s="979"/>
      <c r="BI32" s="979"/>
      <c r="BJ32" s="979"/>
      <c r="BK32" s="979"/>
      <c r="BL32" s="979"/>
      <c r="BM32" s="979"/>
      <c r="BN32" s="979"/>
      <c r="BO32" s="979"/>
      <c r="BP32" s="979"/>
      <c r="BQ32" s="979"/>
      <c r="BR32" s="979"/>
      <c r="BS32" s="979"/>
      <c r="BT32" s="979"/>
      <c r="BU32" s="979"/>
      <c r="BV32" s="979"/>
      <c r="BW32" s="979"/>
      <c r="BX32" s="979"/>
      <c r="BY32" s="979"/>
      <c r="BZ32" s="979"/>
      <c r="CA32" s="979"/>
      <c r="CB32" s="979"/>
      <c r="CC32" s="979"/>
      <c r="CD32" s="979"/>
      <c r="CE32" s="979"/>
      <c r="CF32" s="979"/>
      <c r="CG32" s="979"/>
      <c r="CH32" s="979"/>
      <c r="CI32" s="979"/>
      <c r="CJ32" s="979"/>
      <c r="CK32" s="979"/>
      <c r="CL32" s="979"/>
      <c r="CM32" s="979"/>
      <c r="CN32" s="979"/>
      <c r="CO32" s="979"/>
      <c r="CP32" s="979"/>
      <c r="CQ32" s="979"/>
      <c r="CR32" s="979"/>
      <c r="CS32" s="979"/>
      <c r="CT32" s="979"/>
      <c r="CU32" s="979"/>
      <c r="CV32" s="979"/>
      <c r="CW32" s="979"/>
      <c r="CX32" s="979"/>
      <c r="CY32" s="979"/>
      <c r="CZ32" s="979"/>
      <c r="DA32" s="979"/>
      <c r="DB32" s="979"/>
      <c r="DC32" s="979"/>
      <c r="DD32" s="979"/>
      <c r="DE32" s="979"/>
      <c r="DF32" s="979"/>
      <c r="DG32" s="979"/>
      <c r="DH32" s="979"/>
      <c r="DI32" s="979"/>
      <c r="DJ32" s="979"/>
      <c r="DK32" s="979"/>
      <c r="DL32" s="979"/>
      <c r="DM32" s="979"/>
      <c r="DN32" s="979"/>
      <c r="DO32" s="979"/>
      <c r="DP32" s="979"/>
      <c r="DQ32" s="979"/>
      <c r="DR32" s="979"/>
      <c r="DS32" s="979"/>
      <c r="DT32" s="979"/>
      <c r="DU32" s="979"/>
      <c r="DV32" s="979"/>
      <c r="DW32" s="979"/>
      <c r="DX32" s="979"/>
      <c r="DY32" s="979"/>
      <c r="DZ32" s="979"/>
      <c r="EA32" s="979"/>
      <c r="EB32" s="979"/>
      <c r="EC32" s="979"/>
      <c r="ED32" s="979"/>
      <c r="EE32" s="979"/>
      <c r="EF32" s="979"/>
      <c r="EG32" s="979"/>
      <c r="EH32" s="979"/>
      <c r="EI32" s="979"/>
      <c r="EJ32" s="979"/>
      <c r="EK32" s="979"/>
      <c r="EL32" s="979"/>
      <c r="EM32" s="979"/>
      <c r="EN32" s="979"/>
      <c r="EO32" s="979"/>
      <c r="EP32" s="979"/>
      <c r="EQ32" s="979"/>
      <c r="ER32" s="979"/>
      <c r="ES32" s="979"/>
      <c r="ET32" s="979"/>
      <c r="EU32" s="979"/>
      <c r="EV32" s="979"/>
      <c r="EW32" s="979"/>
      <c r="EX32" s="979"/>
      <c r="EY32" s="979"/>
      <c r="EZ32" s="979"/>
      <c r="FA32" s="979"/>
      <c r="FB32" s="979"/>
      <c r="FC32" s="979"/>
      <c r="FD32" s="979"/>
      <c r="FE32" s="979"/>
      <c r="FF32" s="979"/>
      <c r="FG32" s="979"/>
      <c r="FH32" s="979"/>
      <c r="FI32" s="979"/>
      <c r="FJ32" s="979"/>
      <c r="FK32" s="979"/>
      <c r="FL32" s="979"/>
      <c r="FM32" s="979"/>
      <c r="FN32" s="979"/>
      <c r="FO32" s="979"/>
      <c r="FP32" s="979"/>
      <c r="FQ32" s="979"/>
    </row>
    <row r="33" spans="1:173" ht="30">
      <c r="A33" s="1082"/>
      <c r="B33" s="1431"/>
      <c r="C33" s="1432"/>
      <c r="D33" s="1440"/>
      <c r="E33" s="1460" t="s">
        <v>2906</v>
      </c>
      <c r="F33" s="1432"/>
      <c r="G33" s="1435"/>
      <c r="H33" s="1436"/>
      <c r="I33" s="1431"/>
      <c r="J33" s="1432"/>
      <c r="K33" s="1438"/>
      <c r="L33" s="1463"/>
      <c r="M33" s="1431"/>
      <c r="N33" s="1440"/>
      <c r="O33" s="1438"/>
      <c r="P33" s="1441"/>
      <c r="Q33" s="1442"/>
      <c r="R33" s="1468" t="s">
        <v>3329</v>
      </c>
      <c r="S33" s="1397" t="s">
        <v>3330</v>
      </c>
      <c r="T33" s="1443"/>
      <c r="U33" s="1443"/>
      <c r="V33" s="1442"/>
      <c r="W33" s="1442"/>
      <c r="X33" s="1443"/>
      <c r="Y33" s="1445"/>
      <c r="Z33" s="1465"/>
      <c r="AA33" s="1397" t="s">
        <v>3331</v>
      </c>
      <c r="AB33" s="979"/>
      <c r="AC33" s="979"/>
      <c r="AD33" s="979"/>
      <c r="AE33" s="979"/>
      <c r="AF33" s="979"/>
      <c r="AG33" s="979"/>
      <c r="AH33" s="979"/>
      <c r="AI33" s="979"/>
      <c r="AJ33" s="979"/>
      <c r="AK33" s="979"/>
      <c r="AL33" s="979"/>
      <c r="AM33" s="979"/>
      <c r="AN33" s="979"/>
      <c r="AO33" s="979"/>
      <c r="AP33" s="979"/>
      <c r="AQ33" s="979"/>
      <c r="AR33" s="979"/>
      <c r="AS33" s="979"/>
      <c r="AT33" s="979"/>
      <c r="AU33" s="979"/>
      <c r="AV33" s="979"/>
      <c r="AW33" s="979"/>
      <c r="AX33" s="979"/>
      <c r="AY33" s="979"/>
      <c r="AZ33" s="979"/>
      <c r="BA33" s="979"/>
      <c r="BB33" s="979"/>
      <c r="BC33" s="979"/>
      <c r="BD33" s="979"/>
      <c r="BE33" s="979"/>
      <c r="BF33" s="979"/>
      <c r="BG33" s="979"/>
      <c r="BH33" s="979"/>
      <c r="BI33" s="979"/>
      <c r="BJ33" s="979"/>
      <c r="BK33" s="979"/>
      <c r="BL33" s="979"/>
      <c r="BM33" s="979"/>
      <c r="BN33" s="979"/>
      <c r="BO33" s="979"/>
      <c r="BP33" s="979"/>
      <c r="BQ33" s="979"/>
      <c r="BR33" s="979"/>
      <c r="BS33" s="979"/>
      <c r="BT33" s="979"/>
      <c r="BU33" s="979"/>
      <c r="BV33" s="979"/>
      <c r="BW33" s="979"/>
      <c r="BX33" s="979"/>
      <c r="BY33" s="979"/>
      <c r="BZ33" s="979"/>
      <c r="CA33" s="979"/>
      <c r="CB33" s="979"/>
      <c r="CC33" s="979"/>
      <c r="CD33" s="979"/>
      <c r="CE33" s="979"/>
      <c r="CF33" s="979"/>
      <c r="CG33" s="979"/>
      <c r="CH33" s="979"/>
      <c r="CI33" s="979"/>
      <c r="CJ33" s="979"/>
      <c r="CK33" s="979"/>
      <c r="CL33" s="979"/>
      <c r="CM33" s="979"/>
      <c r="CN33" s="979"/>
      <c r="CO33" s="979"/>
      <c r="CP33" s="979"/>
      <c r="CQ33" s="979"/>
      <c r="CR33" s="979"/>
      <c r="CS33" s="979"/>
      <c r="CT33" s="979"/>
      <c r="CU33" s="979"/>
      <c r="CV33" s="979"/>
      <c r="CW33" s="979"/>
      <c r="CX33" s="979"/>
      <c r="CY33" s="979"/>
      <c r="CZ33" s="979"/>
      <c r="DA33" s="979"/>
      <c r="DB33" s="979"/>
      <c r="DC33" s="979"/>
      <c r="DD33" s="979"/>
      <c r="DE33" s="979"/>
      <c r="DF33" s="979"/>
      <c r="DG33" s="979"/>
      <c r="DH33" s="979"/>
      <c r="DI33" s="979"/>
      <c r="DJ33" s="979"/>
      <c r="DK33" s="979"/>
      <c r="DL33" s="979"/>
      <c r="DM33" s="979"/>
      <c r="DN33" s="979"/>
      <c r="DO33" s="979"/>
      <c r="DP33" s="979"/>
      <c r="DQ33" s="979"/>
      <c r="DR33" s="979"/>
      <c r="DS33" s="979"/>
      <c r="DT33" s="979"/>
      <c r="DU33" s="979"/>
      <c r="DV33" s="979"/>
      <c r="DW33" s="979"/>
      <c r="DX33" s="979"/>
      <c r="DY33" s="979"/>
      <c r="DZ33" s="979"/>
      <c r="EA33" s="979"/>
      <c r="EB33" s="979"/>
      <c r="EC33" s="979"/>
      <c r="ED33" s="979"/>
      <c r="EE33" s="979"/>
      <c r="EF33" s="979"/>
      <c r="EG33" s="979"/>
      <c r="EH33" s="979"/>
      <c r="EI33" s="979"/>
      <c r="EJ33" s="979"/>
      <c r="EK33" s="979"/>
      <c r="EL33" s="979"/>
      <c r="EM33" s="979"/>
      <c r="EN33" s="979"/>
      <c r="EO33" s="979"/>
      <c r="EP33" s="979"/>
      <c r="EQ33" s="979"/>
      <c r="ER33" s="979"/>
      <c r="ES33" s="979"/>
      <c r="ET33" s="979"/>
      <c r="EU33" s="979"/>
      <c r="EV33" s="979"/>
      <c r="EW33" s="979"/>
      <c r="EX33" s="979"/>
      <c r="EY33" s="979"/>
      <c r="EZ33" s="979"/>
      <c r="FA33" s="979"/>
      <c r="FB33" s="979"/>
      <c r="FC33" s="979"/>
      <c r="FD33" s="979"/>
      <c r="FE33" s="979"/>
      <c r="FF33" s="979"/>
      <c r="FG33" s="979"/>
      <c r="FH33" s="979"/>
      <c r="FI33" s="979"/>
      <c r="FJ33" s="979"/>
      <c r="FK33" s="979"/>
      <c r="FL33" s="979"/>
      <c r="FM33" s="979"/>
      <c r="FN33" s="979"/>
      <c r="FO33" s="979"/>
      <c r="FP33" s="979"/>
      <c r="FQ33" s="979"/>
    </row>
    <row r="34" spans="1:173" ht="30">
      <c r="A34" s="1082"/>
      <c r="B34" s="1431"/>
      <c r="C34" s="1432"/>
      <c r="D34" s="1440"/>
      <c r="E34" s="1460" t="s">
        <v>2906</v>
      </c>
      <c r="F34" s="1432"/>
      <c r="G34" s="1435"/>
      <c r="H34" s="1436"/>
      <c r="I34" s="1431"/>
      <c r="J34" s="1432"/>
      <c r="K34" s="1438"/>
      <c r="L34" s="1463"/>
      <c r="M34" s="1431"/>
      <c r="N34" s="1440"/>
      <c r="O34" s="1438"/>
      <c r="P34" s="1441"/>
      <c r="Q34" s="1442"/>
      <c r="R34" s="1468" t="s">
        <v>895</v>
      </c>
      <c r="S34" s="1397" t="s">
        <v>3332</v>
      </c>
      <c r="T34" s="1443"/>
      <c r="U34" s="1443"/>
      <c r="V34" s="1442"/>
      <c r="W34" s="1442"/>
      <c r="X34" s="1443"/>
      <c r="Y34" s="1445"/>
      <c r="Z34" s="1465"/>
      <c r="AA34" s="1397" t="s">
        <v>3333</v>
      </c>
      <c r="AB34" s="979"/>
      <c r="AC34" s="979"/>
      <c r="AD34" s="979"/>
      <c r="AE34" s="979"/>
      <c r="AF34" s="979"/>
      <c r="AG34" s="979"/>
      <c r="AH34" s="979"/>
      <c r="AI34" s="979"/>
      <c r="AJ34" s="979"/>
      <c r="AK34" s="979"/>
      <c r="AL34" s="979"/>
      <c r="AM34" s="979"/>
      <c r="AN34" s="979"/>
      <c r="AO34" s="979"/>
      <c r="AP34" s="979"/>
      <c r="AQ34" s="979"/>
      <c r="AR34" s="979"/>
      <c r="AS34" s="979"/>
      <c r="AT34" s="979"/>
      <c r="AU34" s="979"/>
      <c r="AV34" s="979"/>
      <c r="AW34" s="979"/>
      <c r="AX34" s="979"/>
      <c r="AY34" s="979"/>
      <c r="AZ34" s="979"/>
      <c r="BA34" s="979"/>
      <c r="BB34" s="979"/>
      <c r="BC34" s="979"/>
      <c r="BD34" s="979"/>
      <c r="BE34" s="979"/>
      <c r="BF34" s="979"/>
      <c r="BG34" s="979"/>
      <c r="BH34" s="979"/>
      <c r="BI34" s="979"/>
      <c r="BJ34" s="979"/>
      <c r="BK34" s="979"/>
      <c r="BL34" s="979"/>
      <c r="BM34" s="979"/>
      <c r="BN34" s="979"/>
      <c r="BO34" s="979"/>
      <c r="BP34" s="979"/>
      <c r="BQ34" s="979"/>
      <c r="BR34" s="979"/>
      <c r="BS34" s="979"/>
      <c r="BT34" s="979"/>
      <c r="BU34" s="979"/>
      <c r="BV34" s="979"/>
      <c r="BW34" s="979"/>
      <c r="BX34" s="979"/>
      <c r="BY34" s="979"/>
      <c r="BZ34" s="979"/>
      <c r="CA34" s="979"/>
      <c r="CB34" s="979"/>
      <c r="CC34" s="979"/>
      <c r="CD34" s="979"/>
      <c r="CE34" s="979"/>
      <c r="CF34" s="979"/>
      <c r="CG34" s="979"/>
      <c r="CH34" s="979"/>
      <c r="CI34" s="979"/>
      <c r="CJ34" s="979"/>
      <c r="CK34" s="979"/>
      <c r="CL34" s="979"/>
      <c r="CM34" s="979"/>
      <c r="CN34" s="979"/>
      <c r="CO34" s="979"/>
      <c r="CP34" s="979"/>
      <c r="CQ34" s="979"/>
      <c r="CR34" s="979"/>
      <c r="CS34" s="979"/>
      <c r="CT34" s="979"/>
      <c r="CU34" s="979"/>
      <c r="CV34" s="979"/>
      <c r="CW34" s="979"/>
      <c r="CX34" s="979"/>
      <c r="CY34" s="979"/>
      <c r="CZ34" s="979"/>
      <c r="DA34" s="979"/>
      <c r="DB34" s="979"/>
      <c r="DC34" s="979"/>
      <c r="DD34" s="979"/>
      <c r="DE34" s="979"/>
      <c r="DF34" s="979"/>
      <c r="DG34" s="979"/>
      <c r="DH34" s="979"/>
      <c r="DI34" s="979"/>
      <c r="DJ34" s="979"/>
      <c r="DK34" s="979"/>
      <c r="DL34" s="979"/>
      <c r="DM34" s="979"/>
      <c r="DN34" s="979"/>
      <c r="DO34" s="979"/>
      <c r="DP34" s="979"/>
      <c r="DQ34" s="979"/>
      <c r="DR34" s="979"/>
      <c r="DS34" s="979"/>
      <c r="DT34" s="979"/>
      <c r="DU34" s="979"/>
      <c r="DV34" s="979"/>
      <c r="DW34" s="979"/>
      <c r="DX34" s="979"/>
      <c r="DY34" s="979"/>
      <c r="DZ34" s="979"/>
      <c r="EA34" s="979"/>
      <c r="EB34" s="979"/>
      <c r="EC34" s="979"/>
      <c r="ED34" s="979"/>
      <c r="EE34" s="979"/>
      <c r="EF34" s="979"/>
      <c r="EG34" s="979"/>
      <c r="EH34" s="979"/>
      <c r="EI34" s="979"/>
      <c r="EJ34" s="979"/>
      <c r="EK34" s="979"/>
      <c r="EL34" s="979"/>
      <c r="EM34" s="979"/>
      <c r="EN34" s="979"/>
      <c r="EO34" s="979"/>
      <c r="EP34" s="979"/>
      <c r="EQ34" s="979"/>
      <c r="ER34" s="979"/>
      <c r="ES34" s="979"/>
      <c r="ET34" s="979"/>
      <c r="EU34" s="979"/>
      <c r="EV34" s="979"/>
      <c r="EW34" s="979"/>
      <c r="EX34" s="979"/>
      <c r="EY34" s="979"/>
      <c r="EZ34" s="979"/>
      <c r="FA34" s="979"/>
      <c r="FB34" s="979"/>
      <c r="FC34" s="979"/>
      <c r="FD34" s="979"/>
      <c r="FE34" s="979"/>
      <c r="FF34" s="979"/>
      <c r="FG34" s="979"/>
      <c r="FH34" s="979"/>
      <c r="FI34" s="979"/>
      <c r="FJ34" s="979"/>
      <c r="FK34" s="979"/>
      <c r="FL34" s="979"/>
      <c r="FM34" s="979"/>
      <c r="FN34" s="979"/>
      <c r="FO34" s="979"/>
      <c r="FP34" s="979"/>
      <c r="FQ34" s="979"/>
    </row>
    <row r="35" spans="1:173" ht="30">
      <c r="A35" s="1082"/>
      <c r="B35" s="1431"/>
      <c r="C35" s="1432"/>
      <c r="D35" s="1440"/>
      <c r="E35" s="1460" t="s">
        <v>2906</v>
      </c>
      <c r="F35" s="1432"/>
      <c r="G35" s="1435"/>
      <c r="H35" s="1436"/>
      <c r="I35" s="1431"/>
      <c r="J35" s="1432"/>
      <c r="K35" s="1438"/>
      <c r="L35" s="1463"/>
      <c r="M35" s="1431"/>
      <c r="N35" s="1440"/>
      <c r="O35" s="1438"/>
      <c r="P35" s="1441"/>
      <c r="Q35" s="1442"/>
      <c r="R35" s="1468" t="s">
        <v>3090</v>
      </c>
      <c r="S35" s="1468" t="s">
        <v>3076</v>
      </c>
      <c r="T35" s="1443"/>
      <c r="U35" s="1443"/>
      <c r="V35" s="1442"/>
      <c r="W35" s="1442"/>
      <c r="X35" s="1443"/>
      <c r="Y35" s="1445"/>
      <c r="Z35" s="1465"/>
      <c r="AA35" s="1468" t="s">
        <v>3088</v>
      </c>
      <c r="AB35" s="979"/>
      <c r="AC35" s="979"/>
      <c r="AD35" s="979"/>
      <c r="AE35" s="979"/>
      <c r="AF35" s="979"/>
      <c r="AG35" s="979"/>
      <c r="AH35" s="979"/>
      <c r="AI35" s="979"/>
      <c r="AJ35" s="979"/>
      <c r="AK35" s="979"/>
      <c r="AL35" s="979"/>
      <c r="AM35" s="979"/>
      <c r="AN35" s="979"/>
      <c r="AO35" s="979"/>
      <c r="AP35" s="979"/>
      <c r="AQ35" s="979"/>
      <c r="AR35" s="979"/>
      <c r="AS35" s="979"/>
      <c r="AT35" s="979"/>
      <c r="AU35" s="979"/>
      <c r="AV35" s="979"/>
      <c r="AW35" s="979"/>
      <c r="AX35" s="979"/>
      <c r="AY35" s="979"/>
      <c r="AZ35" s="979"/>
      <c r="BA35" s="979"/>
      <c r="BB35" s="979"/>
      <c r="BC35" s="979"/>
      <c r="BD35" s="979"/>
      <c r="BE35" s="979"/>
      <c r="BF35" s="979"/>
      <c r="BG35" s="979"/>
      <c r="BH35" s="979"/>
      <c r="BI35" s="979"/>
      <c r="BJ35" s="979"/>
      <c r="BK35" s="979"/>
      <c r="BL35" s="979"/>
      <c r="BM35" s="979"/>
      <c r="BN35" s="979"/>
      <c r="BO35" s="979"/>
      <c r="BP35" s="979"/>
      <c r="BQ35" s="979"/>
      <c r="BR35" s="979"/>
      <c r="BS35" s="979"/>
      <c r="BT35" s="979"/>
      <c r="BU35" s="979"/>
      <c r="BV35" s="979"/>
      <c r="BW35" s="979"/>
      <c r="BX35" s="979"/>
      <c r="BY35" s="979"/>
      <c r="BZ35" s="979"/>
      <c r="CA35" s="979"/>
      <c r="CB35" s="979"/>
      <c r="CC35" s="979"/>
      <c r="CD35" s="979"/>
      <c r="CE35" s="979"/>
      <c r="CF35" s="979"/>
      <c r="CG35" s="979"/>
      <c r="CH35" s="979"/>
      <c r="CI35" s="979"/>
      <c r="CJ35" s="979"/>
      <c r="CK35" s="979"/>
      <c r="CL35" s="979"/>
      <c r="CM35" s="979"/>
      <c r="CN35" s="979"/>
      <c r="CO35" s="979"/>
      <c r="CP35" s="979"/>
      <c r="CQ35" s="979"/>
      <c r="CR35" s="979"/>
      <c r="CS35" s="979"/>
      <c r="CT35" s="979"/>
      <c r="CU35" s="979"/>
      <c r="CV35" s="979"/>
      <c r="CW35" s="979"/>
      <c r="CX35" s="979"/>
      <c r="CY35" s="979"/>
      <c r="CZ35" s="979"/>
      <c r="DA35" s="979"/>
      <c r="DB35" s="979"/>
      <c r="DC35" s="979"/>
      <c r="DD35" s="979"/>
      <c r="DE35" s="979"/>
      <c r="DF35" s="979"/>
      <c r="DG35" s="979"/>
      <c r="DH35" s="979"/>
      <c r="DI35" s="979"/>
      <c r="DJ35" s="979"/>
      <c r="DK35" s="979"/>
      <c r="DL35" s="979"/>
      <c r="DM35" s="979"/>
      <c r="DN35" s="979"/>
      <c r="DO35" s="979"/>
      <c r="DP35" s="979"/>
      <c r="DQ35" s="979"/>
      <c r="DR35" s="979"/>
      <c r="DS35" s="979"/>
      <c r="DT35" s="979"/>
      <c r="DU35" s="979"/>
      <c r="DV35" s="979"/>
      <c r="DW35" s="979"/>
      <c r="DX35" s="979"/>
      <c r="DY35" s="979"/>
      <c r="DZ35" s="979"/>
      <c r="EA35" s="979"/>
      <c r="EB35" s="979"/>
      <c r="EC35" s="979"/>
      <c r="ED35" s="979"/>
      <c r="EE35" s="979"/>
      <c r="EF35" s="979"/>
      <c r="EG35" s="979"/>
      <c r="EH35" s="979"/>
      <c r="EI35" s="979"/>
      <c r="EJ35" s="979"/>
      <c r="EK35" s="979"/>
      <c r="EL35" s="979"/>
      <c r="EM35" s="979"/>
      <c r="EN35" s="979"/>
      <c r="EO35" s="979"/>
      <c r="EP35" s="979"/>
      <c r="EQ35" s="979"/>
      <c r="ER35" s="979"/>
      <c r="ES35" s="979"/>
      <c r="ET35" s="979"/>
      <c r="EU35" s="979"/>
      <c r="EV35" s="979"/>
      <c r="EW35" s="979"/>
      <c r="EX35" s="979"/>
      <c r="EY35" s="979"/>
      <c r="EZ35" s="979"/>
      <c r="FA35" s="979"/>
      <c r="FB35" s="979"/>
      <c r="FC35" s="979"/>
      <c r="FD35" s="979"/>
      <c r="FE35" s="979"/>
      <c r="FF35" s="979"/>
      <c r="FG35" s="979"/>
      <c r="FH35" s="979"/>
      <c r="FI35" s="979"/>
      <c r="FJ35" s="979"/>
      <c r="FK35" s="979"/>
      <c r="FL35" s="979"/>
      <c r="FM35" s="979"/>
      <c r="FN35" s="979"/>
      <c r="FO35" s="979"/>
      <c r="FP35" s="979"/>
      <c r="FQ35" s="979"/>
    </row>
    <row r="36" spans="1:173" ht="30">
      <c r="A36" s="1082"/>
      <c r="B36" s="1431"/>
      <c r="C36" s="1432"/>
      <c r="D36" s="1440"/>
      <c r="E36" s="1460" t="s">
        <v>2906</v>
      </c>
      <c r="F36" s="1432"/>
      <c r="G36" s="1435"/>
      <c r="H36" s="1436"/>
      <c r="I36" s="1431"/>
      <c r="J36" s="1432"/>
      <c r="K36" s="1438"/>
      <c r="L36" s="1463"/>
      <c r="M36" s="1431"/>
      <c r="N36" s="1440"/>
      <c r="O36" s="1438"/>
      <c r="P36" s="1441"/>
      <c r="Q36" s="1442"/>
      <c r="R36" s="1468" t="s">
        <v>3337</v>
      </c>
      <c r="S36" s="1468" t="s">
        <v>3144</v>
      </c>
      <c r="T36" s="1443"/>
      <c r="U36" s="1443"/>
      <c r="V36" s="1442"/>
      <c r="W36" s="1442"/>
      <c r="X36" s="1443"/>
      <c r="Y36" s="1445"/>
      <c r="Z36" s="1465"/>
      <c r="AA36" s="1468" t="s">
        <v>3152</v>
      </c>
      <c r="AB36" s="979"/>
      <c r="AC36" s="979"/>
      <c r="AD36" s="979"/>
      <c r="AE36" s="979"/>
      <c r="AF36" s="979"/>
      <c r="AG36" s="979"/>
      <c r="AH36" s="979"/>
      <c r="AI36" s="979"/>
      <c r="AJ36" s="979"/>
      <c r="AK36" s="979"/>
      <c r="AL36" s="979"/>
      <c r="AM36" s="979"/>
      <c r="AN36" s="979"/>
      <c r="AO36" s="979"/>
      <c r="AP36" s="979"/>
      <c r="AQ36" s="979"/>
      <c r="AR36" s="979"/>
      <c r="AS36" s="979"/>
      <c r="AT36" s="979"/>
      <c r="AU36" s="979"/>
      <c r="AV36" s="979"/>
      <c r="AW36" s="979"/>
      <c r="AX36" s="979"/>
      <c r="AY36" s="979"/>
      <c r="AZ36" s="979"/>
      <c r="BA36" s="979"/>
      <c r="BB36" s="979"/>
      <c r="BC36" s="979"/>
      <c r="BD36" s="979"/>
      <c r="BE36" s="979"/>
      <c r="BF36" s="979"/>
      <c r="BG36" s="979"/>
      <c r="BH36" s="979"/>
      <c r="BI36" s="979"/>
      <c r="BJ36" s="979"/>
      <c r="BK36" s="979"/>
      <c r="BL36" s="979"/>
      <c r="BM36" s="979"/>
      <c r="BN36" s="979"/>
      <c r="BO36" s="979"/>
      <c r="BP36" s="979"/>
      <c r="BQ36" s="979"/>
      <c r="BR36" s="979"/>
      <c r="BS36" s="979"/>
      <c r="BT36" s="979"/>
      <c r="BU36" s="979"/>
      <c r="BV36" s="979"/>
      <c r="BW36" s="979"/>
      <c r="BX36" s="979"/>
      <c r="BY36" s="979"/>
      <c r="BZ36" s="979"/>
      <c r="CA36" s="979"/>
      <c r="CB36" s="979"/>
      <c r="CC36" s="979"/>
      <c r="CD36" s="979"/>
      <c r="CE36" s="979"/>
      <c r="CF36" s="979"/>
      <c r="CG36" s="979"/>
      <c r="CH36" s="979"/>
      <c r="CI36" s="979"/>
      <c r="CJ36" s="979"/>
      <c r="CK36" s="979"/>
      <c r="CL36" s="979"/>
      <c r="CM36" s="979"/>
      <c r="CN36" s="979"/>
      <c r="CO36" s="979"/>
      <c r="CP36" s="979"/>
      <c r="CQ36" s="979"/>
      <c r="CR36" s="979"/>
      <c r="CS36" s="979"/>
      <c r="CT36" s="979"/>
      <c r="CU36" s="979"/>
      <c r="CV36" s="979"/>
      <c r="CW36" s="979"/>
      <c r="CX36" s="979"/>
      <c r="CY36" s="979"/>
      <c r="CZ36" s="979"/>
      <c r="DA36" s="979"/>
      <c r="DB36" s="979"/>
      <c r="DC36" s="979"/>
      <c r="DD36" s="979"/>
      <c r="DE36" s="979"/>
      <c r="DF36" s="979"/>
      <c r="DG36" s="979"/>
      <c r="DH36" s="979"/>
      <c r="DI36" s="979"/>
      <c r="DJ36" s="979"/>
      <c r="DK36" s="979"/>
      <c r="DL36" s="979"/>
      <c r="DM36" s="979"/>
      <c r="DN36" s="979"/>
      <c r="DO36" s="979"/>
      <c r="DP36" s="979"/>
      <c r="DQ36" s="979"/>
      <c r="DR36" s="979"/>
      <c r="DS36" s="979"/>
      <c r="DT36" s="979"/>
      <c r="DU36" s="979"/>
      <c r="DV36" s="979"/>
      <c r="DW36" s="979"/>
      <c r="DX36" s="979"/>
      <c r="DY36" s="979"/>
      <c r="DZ36" s="979"/>
      <c r="EA36" s="979"/>
      <c r="EB36" s="979"/>
      <c r="EC36" s="979"/>
      <c r="ED36" s="979"/>
      <c r="EE36" s="979"/>
      <c r="EF36" s="979"/>
      <c r="EG36" s="979"/>
      <c r="EH36" s="979"/>
      <c r="EI36" s="979"/>
      <c r="EJ36" s="979"/>
      <c r="EK36" s="979"/>
      <c r="EL36" s="979"/>
      <c r="EM36" s="979"/>
      <c r="EN36" s="979"/>
      <c r="EO36" s="979"/>
      <c r="EP36" s="979"/>
      <c r="EQ36" s="979"/>
      <c r="ER36" s="979"/>
      <c r="ES36" s="979"/>
      <c r="ET36" s="979"/>
      <c r="EU36" s="979"/>
      <c r="EV36" s="979"/>
      <c r="EW36" s="979"/>
      <c r="EX36" s="979"/>
      <c r="EY36" s="979"/>
      <c r="EZ36" s="979"/>
      <c r="FA36" s="979"/>
      <c r="FB36" s="979"/>
      <c r="FC36" s="979"/>
      <c r="FD36" s="979"/>
      <c r="FE36" s="979"/>
      <c r="FF36" s="979"/>
      <c r="FG36" s="979"/>
      <c r="FH36" s="979"/>
      <c r="FI36" s="979"/>
      <c r="FJ36" s="979"/>
      <c r="FK36" s="979"/>
      <c r="FL36" s="979"/>
      <c r="FM36" s="979"/>
      <c r="FN36" s="979"/>
      <c r="FO36" s="979"/>
      <c r="FP36" s="979"/>
      <c r="FQ36" s="979"/>
    </row>
    <row r="37" spans="1:173" ht="30">
      <c r="A37" s="1082"/>
      <c r="B37" s="1431"/>
      <c r="C37" s="1432"/>
      <c r="D37" s="1440"/>
      <c r="E37" s="1460" t="s">
        <v>2906</v>
      </c>
      <c r="F37" s="1432"/>
      <c r="G37" s="1435"/>
      <c r="H37" s="1436"/>
      <c r="I37" s="1431"/>
      <c r="J37" s="1432"/>
      <c r="K37" s="1438"/>
      <c r="L37" s="1463"/>
      <c r="M37" s="1431"/>
      <c r="N37" s="1440"/>
      <c r="O37" s="1438"/>
      <c r="P37" s="1441"/>
      <c r="Q37" s="1442"/>
      <c r="R37" s="1442"/>
      <c r="S37" s="1442"/>
      <c r="T37" s="1443"/>
      <c r="U37" s="1443"/>
      <c r="V37" s="1442"/>
      <c r="W37" s="1442"/>
      <c r="X37" s="1443"/>
      <c r="Y37" s="1445"/>
      <c r="Z37" s="1465"/>
      <c r="AA37" s="1442"/>
      <c r="AB37" s="979"/>
      <c r="AC37" s="979"/>
      <c r="AD37" s="979"/>
      <c r="AE37" s="979"/>
      <c r="AF37" s="979"/>
      <c r="AG37" s="979"/>
      <c r="AH37" s="979"/>
      <c r="AI37" s="979"/>
      <c r="AJ37" s="979"/>
      <c r="AK37" s="979"/>
      <c r="AL37" s="979"/>
      <c r="AM37" s="979"/>
      <c r="AN37" s="979"/>
      <c r="AO37" s="979"/>
      <c r="AP37" s="979"/>
      <c r="AQ37" s="979"/>
      <c r="AR37" s="979"/>
      <c r="AS37" s="979"/>
      <c r="AT37" s="979"/>
      <c r="AU37" s="979"/>
      <c r="AV37" s="979"/>
      <c r="AW37" s="979"/>
      <c r="AX37" s="979"/>
      <c r="AY37" s="979"/>
      <c r="AZ37" s="979"/>
      <c r="BA37" s="979"/>
      <c r="BB37" s="979"/>
      <c r="BC37" s="979"/>
      <c r="BD37" s="979"/>
      <c r="BE37" s="979"/>
      <c r="BF37" s="979"/>
      <c r="BG37" s="979"/>
      <c r="BH37" s="979"/>
      <c r="BI37" s="979"/>
      <c r="BJ37" s="979"/>
      <c r="BK37" s="979"/>
      <c r="BL37" s="979"/>
      <c r="BM37" s="979"/>
      <c r="BN37" s="979"/>
      <c r="BO37" s="979"/>
      <c r="BP37" s="979"/>
      <c r="BQ37" s="979"/>
      <c r="BR37" s="979"/>
      <c r="BS37" s="979"/>
      <c r="BT37" s="979"/>
      <c r="BU37" s="979"/>
      <c r="BV37" s="979"/>
      <c r="BW37" s="979"/>
      <c r="BX37" s="979"/>
      <c r="BY37" s="979"/>
      <c r="BZ37" s="979"/>
      <c r="CA37" s="979"/>
      <c r="CB37" s="979"/>
      <c r="CC37" s="979"/>
      <c r="CD37" s="979"/>
      <c r="CE37" s="979"/>
      <c r="CF37" s="979"/>
      <c r="CG37" s="979"/>
      <c r="CH37" s="979"/>
      <c r="CI37" s="979"/>
      <c r="CJ37" s="979"/>
      <c r="CK37" s="979"/>
      <c r="CL37" s="979"/>
      <c r="CM37" s="979"/>
      <c r="CN37" s="979"/>
      <c r="CO37" s="979"/>
      <c r="CP37" s="979"/>
      <c r="CQ37" s="979"/>
      <c r="CR37" s="979"/>
      <c r="CS37" s="979"/>
      <c r="CT37" s="979"/>
      <c r="CU37" s="979"/>
      <c r="CV37" s="979"/>
      <c r="CW37" s="979"/>
      <c r="CX37" s="979"/>
      <c r="CY37" s="979"/>
      <c r="CZ37" s="979"/>
      <c r="DA37" s="979"/>
      <c r="DB37" s="979"/>
      <c r="DC37" s="979"/>
      <c r="DD37" s="979"/>
      <c r="DE37" s="979"/>
      <c r="DF37" s="979"/>
      <c r="DG37" s="979"/>
      <c r="DH37" s="979"/>
      <c r="DI37" s="979"/>
      <c r="DJ37" s="979"/>
      <c r="DK37" s="979"/>
      <c r="DL37" s="979"/>
      <c r="DM37" s="979"/>
      <c r="DN37" s="979"/>
      <c r="DO37" s="979"/>
      <c r="DP37" s="979"/>
      <c r="DQ37" s="979"/>
      <c r="DR37" s="979"/>
      <c r="DS37" s="979"/>
      <c r="DT37" s="979"/>
      <c r="DU37" s="979"/>
      <c r="DV37" s="979"/>
      <c r="DW37" s="979"/>
      <c r="DX37" s="979"/>
      <c r="DY37" s="979"/>
      <c r="DZ37" s="979"/>
      <c r="EA37" s="979"/>
      <c r="EB37" s="979"/>
      <c r="EC37" s="979"/>
      <c r="ED37" s="979"/>
      <c r="EE37" s="979"/>
      <c r="EF37" s="979"/>
      <c r="EG37" s="979"/>
      <c r="EH37" s="979"/>
      <c r="EI37" s="979"/>
      <c r="EJ37" s="979"/>
      <c r="EK37" s="979"/>
      <c r="EL37" s="979"/>
      <c r="EM37" s="979"/>
      <c r="EN37" s="979"/>
      <c r="EO37" s="979"/>
      <c r="EP37" s="979"/>
      <c r="EQ37" s="979"/>
      <c r="ER37" s="979"/>
      <c r="ES37" s="979"/>
      <c r="ET37" s="979"/>
      <c r="EU37" s="979"/>
      <c r="EV37" s="979"/>
      <c r="EW37" s="979"/>
      <c r="EX37" s="979"/>
      <c r="EY37" s="979"/>
      <c r="EZ37" s="979"/>
      <c r="FA37" s="979"/>
      <c r="FB37" s="979"/>
      <c r="FC37" s="979"/>
      <c r="FD37" s="979"/>
      <c r="FE37" s="979"/>
      <c r="FF37" s="979"/>
      <c r="FG37" s="979"/>
      <c r="FH37" s="979"/>
      <c r="FI37" s="979"/>
      <c r="FJ37" s="979"/>
      <c r="FK37" s="979"/>
      <c r="FL37" s="979"/>
      <c r="FM37" s="979"/>
      <c r="FN37" s="979"/>
      <c r="FO37" s="979"/>
      <c r="FP37" s="979"/>
      <c r="FQ37" s="979"/>
    </row>
    <row r="38" spans="1:173" ht="30">
      <c r="A38" s="1082"/>
      <c r="B38" s="1431"/>
      <c r="C38" s="1432"/>
      <c r="D38" s="1440"/>
      <c r="E38" s="1460" t="s">
        <v>2906</v>
      </c>
      <c r="F38" s="1432"/>
      <c r="G38" s="1435"/>
      <c r="H38" s="1436"/>
      <c r="I38" s="1431"/>
      <c r="J38" s="1432"/>
      <c r="K38" s="1438"/>
      <c r="L38" s="1463"/>
      <c r="M38" s="1431"/>
      <c r="N38" s="1440"/>
      <c r="O38" s="1438"/>
      <c r="P38" s="1441"/>
      <c r="Q38" s="1442"/>
      <c r="R38" s="1505" t="s">
        <v>85</v>
      </c>
      <c r="S38" s="1505" t="s">
        <v>3321</v>
      </c>
      <c r="T38" s="1443"/>
      <c r="U38" s="1443"/>
      <c r="V38" s="1442"/>
      <c r="W38" s="1442"/>
      <c r="X38" s="1443"/>
      <c r="Y38" s="1445"/>
      <c r="Z38" s="1465"/>
      <c r="AA38" s="1505" t="s">
        <v>3322</v>
      </c>
      <c r="AB38" s="979"/>
      <c r="AC38" s="979"/>
      <c r="AD38" s="979"/>
      <c r="AE38" s="979"/>
      <c r="AF38" s="979"/>
      <c r="AG38" s="979"/>
      <c r="AH38" s="979"/>
      <c r="AI38" s="979"/>
      <c r="AJ38" s="979"/>
      <c r="AK38" s="979"/>
      <c r="AL38" s="979"/>
      <c r="AM38" s="979"/>
      <c r="AN38" s="979"/>
      <c r="AO38" s="979"/>
      <c r="AP38" s="979"/>
      <c r="AQ38" s="979"/>
      <c r="AR38" s="979"/>
      <c r="AS38" s="979"/>
      <c r="AT38" s="979"/>
      <c r="AU38" s="979"/>
      <c r="AV38" s="979"/>
      <c r="AW38" s="979"/>
      <c r="AX38" s="979"/>
      <c r="AY38" s="979"/>
      <c r="AZ38" s="979"/>
      <c r="BA38" s="979"/>
      <c r="BB38" s="979"/>
      <c r="BC38" s="979"/>
      <c r="BD38" s="979"/>
      <c r="BE38" s="979"/>
      <c r="BF38" s="979"/>
      <c r="BG38" s="979"/>
      <c r="BH38" s="979"/>
      <c r="BI38" s="979"/>
      <c r="BJ38" s="979"/>
      <c r="BK38" s="979"/>
      <c r="BL38" s="979"/>
      <c r="BM38" s="979"/>
      <c r="BN38" s="979"/>
      <c r="BO38" s="979"/>
      <c r="BP38" s="979"/>
      <c r="BQ38" s="979"/>
      <c r="BR38" s="979"/>
      <c r="BS38" s="979"/>
      <c r="BT38" s="979"/>
      <c r="BU38" s="979"/>
      <c r="BV38" s="979"/>
      <c r="BW38" s="979"/>
      <c r="BX38" s="979"/>
      <c r="BY38" s="979"/>
      <c r="BZ38" s="979"/>
      <c r="CA38" s="979"/>
      <c r="CB38" s="979"/>
      <c r="CC38" s="979"/>
      <c r="CD38" s="979"/>
      <c r="CE38" s="979"/>
      <c r="CF38" s="979"/>
      <c r="CG38" s="979"/>
      <c r="CH38" s="979"/>
      <c r="CI38" s="979"/>
      <c r="CJ38" s="979"/>
      <c r="CK38" s="979"/>
      <c r="CL38" s="979"/>
      <c r="CM38" s="979"/>
      <c r="CN38" s="979"/>
      <c r="CO38" s="979"/>
      <c r="CP38" s="979"/>
      <c r="CQ38" s="979"/>
      <c r="CR38" s="979"/>
      <c r="CS38" s="979"/>
      <c r="CT38" s="979"/>
      <c r="CU38" s="979"/>
      <c r="CV38" s="979"/>
      <c r="CW38" s="979"/>
      <c r="CX38" s="979"/>
      <c r="CY38" s="979"/>
      <c r="CZ38" s="979"/>
      <c r="DA38" s="979"/>
      <c r="DB38" s="979"/>
      <c r="DC38" s="979"/>
      <c r="DD38" s="979"/>
      <c r="DE38" s="979"/>
      <c r="DF38" s="979"/>
      <c r="DG38" s="979"/>
      <c r="DH38" s="979"/>
      <c r="DI38" s="979"/>
      <c r="DJ38" s="979"/>
      <c r="DK38" s="979"/>
      <c r="DL38" s="979"/>
      <c r="DM38" s="979"/>
      <c r="DN38" s="979"/>
      <c r="DO38" s="979"/>
      <c r="DP38" s="979"/>
      <c r="DQ38" s="979"/>
      <c r="DR38" s="979"/>
      <c r="DS38" s="979"/>
      <c r="DT38" s="979"/>
      <c r="DU38" s="979"/>
      <c r="DV38" s="979"/>
      <c r="DW38" s="979"/>
      <c r="DX38" s="979"/>
      <c r="DY38" s="979"/>
      <c r="DZ38" s="979"/>
      <c r="EA38" s="979"/>
      <c r="EB38" s="979"/>
      <c r="EC38" s="979"/>
      <c r="ED38" s="979"/>
      <c r="EE38" s="979"/>
      <c r="EF38" s="979"/>
      <c r="EG38" s="979"/>
      <c r="EH38" s="979"/>
      <c r="EI38" s="979"/>
      <c r="EJ38" s="979"/>
      <c r="EK38" s="979"/>
      <c r="EL38" s="979"/>
      <c r="EM38" s="979"/>
      <c r="EN38" s="979"/>
      <c r="EO38" s="979"/>
      <c r="EP38" s="979"/>
      <c r="EQ38" s="979"/>
      <c r="ER38" s="979"/>
      <c r="ES38" s="979"/>
      <c r="ET38" s="979"/>
      <c r="EU38" s="979"/>
      <c r="EV38" s="979"/>
      <c r="EW38" s="979"/>
      <c r="EX38" s="979"/>
      <c r="EY38" s="979"/>
      <c r="EZ38" s="979"/>
      <c r="FA38" s="979"/>
      <c r="FB38" s="979"/>
      <c r="FC38" s="979"/>
      <c r="FD38" s="979"/>
      <c r="FE38" s="979"/>
      <c r="FF38" s="979"/>
      <c r="FG38" s="979"/>
      <c r="FH38" s="979"/>
      <c r="FI38" s="979"/>
      <c r="FJ38" s="979"/>
      <c r="FK38" s="979"/>
      <c r="FL38" s="979"/>
      <c r="FM38" s="979"/>
      <c r="FN38" s="979"/>
      <c r="FO38" s="979"/>
      <c r="FP38" s="979"/>
      <c r="FQ38" s="979"/>
    </row>
    <row r="39" spans="1:173" ht="30">
      <c r="A39" s="1082"/>
      <c r="B39" s="1431"/>
      <c r="C39" s="1432"/>
      <c r="D39" s="1440"/>
      <c r="E39" s="1460" t="s">
        <v>2906</v>
      </c>
      <c r="F39" s="1431"/>
      <c r="G39" s="1435"/>
      <c r="H39" s="1436"/>
      <c r="I39" s="1431"/>
      <c r="J39" s="1432"/>
      <c r="K39" s="1438"/>
      <c r="L39" s="1463"/>
      <c r="M39" s="1431"/>
      <c r="N39" s="1440"/>
      <c r="O39" s="1438"/>
      <c r="P39" s="1441"/>
      <c r="Q39" s="1442"/>
      <c r="R39" s="1442"/>
      <c r="S39" s="1442"/>
      <c r="T39" s="1443"/>
      <c r="U39" s="1443"/>
      <c r="V39" s="1442"/>
      <c r="W39" s="1442"/>
      <c r="X39" s="1443"/>
      <c r="Y39" s="1445"/>
      <c r="Z39" s="1465"/>
      <c r="AA39" s="1442"/>
      <c r="AB39" s="979"/>
      <c r="AC39" s="979"/>
      <c r="AD39" s="979"/>
      <c r="AE39" s="979"/>
      <c r="AF39" s="979"/>
      <c r="AG39" s="979"/>
      <c r="AH39" s="979"/>
      <c r="AI39" s="979"/>
      <c r="AJ39" s="979"/>
      <c r="AK39" s="979"/>
      <c r="AL39" s="979"/>
      <c r="AM39" s="979"/>
      <c r="AN39" s="979"/>
      <c r="AO39" s="979"/>
      <c r="AP39" s="979"/>
      <c r="AQ39" s="979"/>
      <c r="AR39" s="979"/>
      <c r="AS39" s="979"/>
      <c r="AT39" s="979"/>
      <c r="AU39" s="979"/>
      <c r="AV39" s="979"/>
      <c r="AW39" s="979"/>
      <c r="AX39" s="979"/>
      <c r="AY39" s="979"/>
      <c r="AZ39" s="979"/>
      <c r="BA39" s="979"/>
      <c r="BB39" s="979"/>
      <c r="BC39" s="979"/>
      <c r="BD39" s="979"/>
      <c r="BE39" s="979"/>
      <c r="BF39" s="979"/>
      <c r="BG39" s="979"/>
      <c r="BH39" s="979"/>
      <c r="BI39" s="979"/>
      <c r="BJ39" s="979"/>
      <c r="BK39" s="979"/>
      <c r="BL39" s="979"/>
      <c r="BM39" s="979"/>
      <c r="BN39" s="979"/>
      <c r="BO39" s="979"/>
      <c r="BP39" s="979"/>
      <c r="BQ39" s="979"/>
      <c r="BR39" s="979"/>
      <c r="BS39" s="979"/>
      <c r="BT39" s="979"/>
      <c r="BU39" s="979"/>
      <c r="BV39" s="979"/>
      <c r="BW39" s="979"/>
      <c r="BX39" s="979"/>
      <c r="BY39" s="979"/>
      <c r="BZ39" s="979"/>
      <c r="CA39" s="979"/>
      <c r="CB39" s="979"/>
      <c r="CC39" s="979"/>
      <c r="CD39" s="979"/>
      <c r="CE39" s="979"/>
      <c r="CF39" s="979"/>
      <c r="CG39" s="979"/>
      <c r="CH39" s="979"/>
      <c r="CI39" s="979"/>
      <c r="CJ39" s="979"/>
      <c r="CK39" s="979"/>
      <c r="CL39" s="979"/>
      <c r="CM39" s="979"/>
      <c r="CN39" s="979"/>
      <c r="CO39" s="979"/>
      <c r="CP39" s="979"/>
      <c r="CQ39" s="979"/>
      <c r="CR39" s="979"/>
      <c r="CS39" s="979"/>
      <c r="CT39" s="979"/>
      <c r="CU39" s="979"/>
      <c r="CV39" s="979"/>
      <c r="CW39" s="979"/>
      <c r="CX39" s="979"/>
      <c r="CY39" s="979"/>
      <c r="CZ39" s="979"/>
      <c r="DA39" s="979"/>
      <c r="DB39" s="979"/>
      <c r="DC39" s="979"/>
      <c r="DD39" s="979"/>
      <c r="DE39" s="979"/>
      <c r="DF39" s="979"/>
      <c r="DG39" s="979"/>
      <c r="DH39" s="979"/>
      <c r="DI39" s="979"/>
      <c r="DJ39" s="979"/>
      <c r="DK39" s="979"/>
      <c r="DL39" s="979"/>
      <c r="DM39" s="979"/>
      <c r="DN39" s="979"/>
      <c r="DO39" s="979"/>
      <c r="DP39" s="979"/>
      <c r="DQ39" s="979"/>
      <c r="DR39" s="979"/>
      <c r="DS39" s="979"/>
      <c r="DT39" s="979"/>
      <c r="DU39" s="979"/>
      <c r="DV39" s="979"/>
      <c r="DW39" s="979"/>
      <c r="DX39" s="979"/>
      <c r="DY39" s="979"/>
      <c r="DZ39" s="979"/>
      <c r="EA39" s="979"/>
      <c r="EB39" s="979"/>
      <c r="EC39" s="979"/>
      <c r="ED39" s="979"/>
      <c r="EE39" s="979"/>
      <c r="EF39" s="979"/>
      <c r="EG39" s="979"/>
      <c r="EH39" s="979"/>
      <c r="EI39" s="979"/>
      <c r="EJ39" s="979"/>
      <c r="EK39" s="979"/>
      <c r="EL39" s="979"/>
      <c r="EM39" s="979"/>
      <c r="EN39" s="979"/>
      <c r="EO39" s="979"/>
      <c r="EP39" s="979"/>
      <c r="EQ39" s="979"/>
      <c r="ER39" s="979"/>
      <c r="ES39" s="979"/>
      <c r="ET39" s="979"/>
      <c r="EU39" s="979"/>
      <c r="EV39" s="979"/>
      <c r="EW39" s="979"/>
      <c r="EX39" s="979"/>
      <c r="EY39" s="979"/>
      <c r="EZ39" s="979"/>
      <c r="FA39" s="979"/>
      <c r="FB39" s="979"/>
      <c r="FC39" s="979"/>
      <c r="FD39" s="979"/>
      <c r="FE39" s="979"/>
      <c r="FF39" s="979"/>
      <c r="FG39" s="979"/>
      <c r="FH39" s="979"/>
      <c r="FI39" s="979"/>
      <c r="FJ39" s="979"/>
      <c r="FK39" s="979"/>
      <c r="FL39" s="979"/>
      <c r="FM39" s="979"/>
      <c r="FN39" s="979"/>
      <c r="FO39" s="979"/>
      <c r="FP39" s="979"/>
      <c r="FQ39" s="979"/>
    </row>
    <row r="40" spans="1:173" ht="30">
      <c r="A40" s="1082"/>
      <c r="B40" s="1431"/>
      <c r="C40" s="1440"/>
      <c r="D40" s="1440"/>
      <c r="E40" s="1460" t="s">
        <v>2906</v>
      </c>
      <c r="F40" s="1431"/>
      <c r="G40" s="1435"/>
      <c r="H40" s="1436"/>
      <c r="I40" s="1431"/>
      <c r="J40" s="1440"/>
      <c r="K40" s="1438"/>
      <c r="L40" s="1463"/>
      <c r="M40" s="1431"/>
      <c r="N40" s="1440"/>
      <c r="O40" s="1438"/>
      <c r="P40" s="1441"/>
      <c r="Q40" s="1442"/>
      <c r="R40" s="1442"/>
      <c r="S40" s="1442"/>
      <c r="T40" s="1443"/>
      <c r="U40" s="1443"/>
      <c r="V40" s="1442"/>
      <c r="W40" s="1442"/>
      <c r="X40" s="1443"/>
      <c r="Y40" s="1445"/>
      <c r="Z40" s="1465"/>
      <c r="AA40" s="1442"/>
      <c r="AB40" s="979"/>
      <c r="AC40" s="979"/>
      <c r="AD40" s="979"/>
      <c r="AE40" s="979"/>
      <c r="AF40" s="979"/>
      <c r="AG40" s="979"/>
      <c r="AH40" s="979"/>
      <c r="AI40" s="979"/>
      <c r="AJ40" s="979"/>
      <c r="AK40" s="979"/>
      <c r="AL40" s="979"/>
      <c r="AM40" s="979"/>
      <c r="AN40" s="979"/>
      <c r="AO40" s="979"/>
      <c r="AP40" s="979"/>
      <c r="AQ40" s="979"/>
      <c r="AR40" s="979"/>
      <c r="AS40" s="979"/>
      <c r="AT40" s="979"/>
      <c r="AU40" s="979"/>
      <c r="AV40" s="979"/>
      <c r="AW40" s="979"/>
      <c r="AX40" s="979"/>
      <c r="AY40" s="979"/>
      <c r="AZ40" s="979"/>
      <c r="BA40" s="979"/>
      <c r="BB40" s="979"/>
      <c r="BC40" s="979"/>
      <c r="BD40" s="979"/>
      <c r="BE40" s="979"/>
      <c r="BF40" s="979"/>
      <c r="BG40" s="979"/>
      <c r="BH40" s="979"/>
      <c r="BI40" s="979"/>
      <c r="BJ40" s="979"/>
      <c r="BK40" s="979"/>
      <c r="BL40" s="979"/>
      <c r="BM40" s="979"/>
      <c r="BN40" s="979"/>
      <c r="BO40" s="979"/>
      <c r="BP40" s="979"/>
      <c r="BQ40" s="979"/>
      <c r="BR40" s="979"/>
      <c r="BS40" s="979"/>
      <c r="BT40" s="979"/>
      <c r="BU40" s="979"/>
      <c r="BV40" s="979"/>
      <c r="BW40" s="979"/>
      <c r="BX40" s="979"/>
      <c r="BY40" s="979"/>
      <c r="BZ40" s="979"/>
      <c r="CA40" s="979"/>
      <c r="CB40" s="979"/>
      <c r="CC40" s="979"/>
      <c r="CD40" s="979"/>
      <c r="CE40" s="979"/>
      <c r="CF40" s="979"/>
      <c r="CG40" s="979"/>
      <c r="CH40" s="979"/>
      <c r="CI40" s="979"/>
      <c r="CJ40" s="979"/>
      <c r="CK40" s="979"/>
      <c r="CL40" s="979"/>
      <c r="CM40" s="979"/>
      <c r="CN40" s="979"/>
      <c r="CO40" s="979"/>
      <c r="CP40" s="979"/>
      <c r="CQ40" s="979"/>
      <c r="CR40" s="979"/>
      <c r="CS40" s="979"/>
      <c r="CT40" s="979"/>
      <c r="CU40" s="979"/>
      <c r="CV40" s="979"/>
      <c r="CW40" s="979"/>
      <c r="CX40" s="979"/>
      <c r="CY40" s="979"/>
      <c r="CZ40" s="979"/>
      <c r="DA40" s="979"/>
      <c r="DB40" s="979"/>
      <c r="DC40" s="979"/>
      <c r="DD40" s="979"/>
      <c r="DE40" s="979"/>
      <c r="DF40" s="979"/>
      <c r="DG40" s="979"/>
      <c r="DH40" s="979"/>
      <c r="DI40" s="979"/>
      <c r="DJ40" s="979"/>
      <c r="DK40" s="979"/>
      <c r="DL40" s="979"/>
      <c r="DM40" s="979"/>
      <c r="DN40" s="979"/>
      <c r="DO40" s="979"/>
      <c r="DP40" s="979"/>
      <c r="DQ40" s="979"/>
      <c r="DR40" s="979"/>
      <c r="DS40" s="979"/>
      <c r="DT40" s="979"/>
      <c r="DU40" s="979"/>
      <c r="DV40" s="979"/>
      <c r="DW40" s="979"/>
      <c r="DX40" s="979"/>
      <c r="DY40" s="979"/>
      <c r="DZ40" s="979"/>
      <c r="EA40" s="979"/>
      <c r="EB40" s="979"/>
      <c r="EC40" s="979"/>
      <c r="ED40" s="979"/>
      <c r="EE40" s="979"/>
      <c r="EF40" s="979"/>
      <c r="EG40" s="979"/>
      <c r="EH40" s="979"/>
      <c r="EI40" s="979"/>
      <c r="EJ40" s="979"/>
      <c r="EK40" s="979"/>
      <c r="EL40" s="979"/>
      <c r="EM40" s="979"/>
      <c r="EN40" s="979"/>
      <c r="EO40" s="979"/>
      <c r="EP40" s="979"/>
      <c r="EQ40" s="979"/>
      <c r="ER40" s="979"/>
      <c r="ES40" s="979"/>
      <c r="ET40" s="979"/>
      <c r="EU40" s="979"/>
      <c r="EV40" s="979"/>
      <c r="EW40" s="979"/>
      <c r="EX40" s="979"/>
      <c r="EY40" s="979"/>
      <c r="EZ40" s="979"/>
      <c r="FA40" s="979"/>
      <c r="FB40" s="979"/>
      <c r="FC40" s="979"/>
      <c r="FD40" s="979"/>
      <c r="FE40" s="979"/>
      <c r="FF40" s="979"/>
      <c r="FG40" s="979"/>
      <c r="FH40" s="979"/>
      <c r="FI40" s="979"/>
      <c r="FJ40" s="979"/>
      <c r="FK40" s="979"/>
      <c r="FL40" s="979"/>
      <c r="FM40" s="979"/>
      <c r="FN40" s="979"/>
      <c r="FO40" s="979"/>
      <c r="FP40" s="979"/>
      <c r="FQ40" s="979"/>
    </row>
    <row r="41" spans="1:173">
      <c r="A41" s="1082"/>
      <c r="B41" s="1513"/>
      <c r="C41" s="1513"/>
      <c r="D41" s="1513"/>
      <c r="E41" s="1513"/>
      <c r="F41" s="1513"/>
      <c r="G41" s="1513"/>
      <c r="H41" s="1513"/>
      <c r="I41" s="1513"/>
      <c r="J41" s="1513"/>
      <c r="K41" s="1513"/>
      <c r="L41" s="1513"/>
      <c r="M41" s="1513"/>
      <c r="N41" s="1513"/>
      <c r="O41" s="1513"/>
      <c r="P41" s="1513"/>
      <c r="Q41" s="1082"/>
      <c r="R41" s="1082"/>
      <c r="S41" s="1082"/>
      <c r="T41" s="1082"/>
      <c r="U41" s="1082"/>
      <c r="V41" s="1082"/>
      <c r="W41" s="1082"/>
      <c r="X41" s="1082"/>
      <c r="Y41" s="1082"/>
      <c r="Z41" s="1082"/>
      <c r="AA41" s="1082"/>
      <c r="AB41" s="979"/>
      <c r="AC41" s="979"/>
      <c r="AD41" s="979"/>
      <c r="AE41" s="979"/>
      <c r="AF41" s="979"/>
      <c r="AG41" s="979"/>
      <c r="AH41" s="979"/>
      <c r="AI41" s="979"/>
      <c r="AJ41" s="979"/>
      <c r="AK41" s="979"/>
      <c r="AL41" s="979"/>
      <c r="AM41" s="979"/>
      <c r="AN41" s="979"/>
      <c r="AO41" s="979"/>
      <c r="AP41" s="979"/>
      <c r="AQ41" s="979"/>
      <c r="AR41" s="979"/>
      <c r="AS41" s="979"/>
      <c r="AT41" s="979"/>
      <c r="AU41" s="979"/>
      <c r="AV41" s="979"/>
      <c r="AW41" s="979"/>
      <c r="AX41" s="979"/>
      <c r="AY41" s="979"/>
      <c r="AZ41" s="979"/>
      <c r="BA41" s="979"/>
      <c r="BB41" s="979"/>
      <c r="BC41" s="979"/>
      <c r="BD41" s="979"/>
      <c r="BE41" s="979"/>
      <c r="BF41" s="979"/>
      <c r="BG41" s="979"/>
      <c r="BH41" s="979"/>
      <c r="BI41" s="979"/>
      <c r="BJ41" s="979"/>
      <c r="BK41" s="979"/>
      <c r="BL41" s="979"/>
      <c r="BM41" s="979"/>
      <c r="BN41" s="979"/>
      <c r="BO41" s="979"/>
      <c r="BP41" s="979"/>
      <c r="BQ41" s="979"/>
      <c r="BR41" s="979"/>
      <c r="BS41" s="979"/>
      <c r="BT41" s="979"/>
      <c r="BU41" s="979"/>
      <c r="BV41" s="979"/>
      <c r="BW41" s="979"/>
      <c r="BX41" s="979"/>
      <c r="BY41" s="979"/>
      <c r="BZ41" s="979"/>
      <c r="CA41" s="979"/>
      <c r="CB41" s="979"/>
      <c r="CC41" s="979"/>
      <c r="CD41" s="979"/>
      <c r="CE41" s="979"/>
      <c r="CF41" s="979"/>
      <c r="CG41" s="979"/>
      <c r="CH41" s="979"/>
      <c r="CI41" s="979"/>
      <c r="CJ41" s="979"/>
      <c r="CK41" s="979"/>
      <c r="CL41" s="979"/>
      <c r="CM41" s="979"/>
      <c r="CN41" s="979"/>
      <c r="CO41" s="979"/>
      <c r="CP41" s="979"/>
      <c r="CQ41" s="979"/>
      <c r="CR41" s="979"/>
      <c r="CS41" s="979"/>
      <c r="CT41" s="979"/>
      <c r="CU41" s="979"/>
      <c r="CV41" s="979"/>
      <c r="CW41" s="979"/>
      <c r="CX41" s="979"/>
      <c r="CY41" s="979"/>
      <c r="CZ41" s="979"/>
      <c r="DA41" s="979"/>
      <c r="DB41" s="979"/>
      <c r="DC41" s="979"/>
      <c r="DD41" s="979"/>
      <c r="DE41" s="979"/>
      <c r="DF41" s="979"/>
      <c r="DG41" s="979"/>
      <c r="DH41" s="979"/>
      <c r="DI41" s="979"/>
      <c r="DJ41" s="979"/>
      <c r="DK41" s="979"/>
      <c r="DL41" s="979"/>
      <c r="DM41" s="979"/>
      <c r="DN41" s="979"/>
      <c r="DO41" s="979"/>
      <c r="DP41" s="979"/>
      <c r="DQ41" s="979"/>
      <c r="DR41" s="979"/>
      <c r="DS41" s="979"/>
      <c r="DT41" s="979"/>
      <c r="DU41" s="979"/>
      <c r="DV41" s="979"/>
      <c r="DW41" s="979"/>
      <c r="DX41" s="979"/>
      <c r="DY41" s="979"/>
      <c r="DZ41" s="979"/>
      <c r="EA41" s="979"/>
      <c r="EB41" s="979"/>
      <c r="EC41" s="979"/>
      <c r="ED41" s="979"/>
      <c r="EE41" s="979"/>
      <c r="EF41" s="979"/>
      <c r="EG41" s="979"/>
      <c r="EH41" s="979"/>
      <c r="EI41" s="979"/>
      <c r="EJ41" s="979"/>
      <c r="EK41" s="979"/>
      <c r="EL41" s="979"/>
      <c r="EM41" s="979"/>
      <c r="EN41" s="979"/>
      <c r="EO41" s="979"/>
      <c r="EP41" s="979"/>
      <c r="EQ41" s="979"/>
      <c r="ER41" s="979"/>
      <c r="ES41" s="979"/>
      <c r="ET41" s="979"/>
      <c r="EU41" s="979"/>
      <c r="EV41" s="979"/>
      <c r="EW41" s="979"/>
      <c r="EX41" s="979"/>
      <c r="EY41" s="979"/>
      <c r="EZ41" s="979"/>
      <c r="FA41" s="979"/>
      <c r="FB41" s="979"/>
      <c r="FC41" s="979"/>
      <c r="FD41" s="979"/>
      <c r="FE41" s="979"/>
      <c r="FF41" s="979"/>
      <c r="FG41" s="979"/>
      <c r="FH41" s="979"/>
      <c r="FI41" s="979"/>
      <c r="FJ41" s="979"/>
      <c r="FK41" s="979"/>
      <c r="FL41" s="979"/>
      <c r="FM41" s="979"/>
      <c r="FN41" s="979"/>
      <c r="FO41" s="979"/>
      <c r="FP41" s="979"/>
      <c r="FQ41" s="979"/>
    </row>
    <row r="42" spans="1:173">
      <c r="A42" s="979"/>
      <c r="B42" s="1462"/>
      <c r="C42" s="1462"/>
      <c r="D42" s="1462"/>
      <c r="E42" s="1462"/>
      <c r="F42" s="1462"/>
      <c r="G42" s="1462"/>
      <c r="H42" s="1462"/>
      <c r="I42" s="1462"/>
      <c r="J42" s="1462"/>
      <c r="K42" s="1462"/>
      <c r="L42" s="1462"/>
      <c r="M42" s="1462"/>
      <c r="N42" s="1462"/>
      <c r="O42" s="1462"/>
      <c r="P42" s="1462"/>
      <c r="Q42" s="979"/>
      <c r="R42" s="979"/>
      <c r="S42" s="979"/>
      <c r="T42" s="979"/>
      <c r="U42" s="979"/>
      <c r="V42" s="979"/>
      <c r="W42" s="979"/>
      <c r="X42" s="979"/>
      <c r="Y42" s="979"/>
      <c r="Z42" s="979"/>
      <c r="AA42" s="979"/>
      <c r="AB42" s="979"/>
      <c r="AC42" s="979"/>
      <c r="AD42" s="979"/>
      <c r="AE42" s="979"/>
      <c r="AF42" s="979"/>
      <c r="AG42" s="979"/>
      <c r="AH42" s="979"/>
      <c r="AI42" s="979"/>
      <c r="AJ42" s="979"/>
      <c r="AK42" s="979"/>
      <c r="AL42" s="979"/>
      <c r="AM42" s="979"/>
      <c r="AN42" s="979"/>
      <c r="AO42" s="979"/>
      <c r="AP42" s="979"/>
      <c r="AQ42" s="979"/>
      <c r="AR42" s="979"/>
      <c r="AS42" s="979"/>
      <c r="AT42" s="979"/>
      <c r="AU42" s="979"/>
      <c r="AV42" s="979"/>
      <c r="AW42" s="979"/>
      <c r="AX42" s="979"/>
      <c r="AY42" s="979"/>
      <c r="AZ42" s="979"/>
      <c r="BA42" s="979"/>
      <c r="BB42" s="979"/>
      <c r="BC42" s="979"/>
      <c r="BD42" s="979"/>
      <c r="BE42" s="979"/>
      <c r="BF42" s="979"/>
      <c r="BG42" s="979"/>
      <c r="BH42" s="979"/>
      <c r="BI42" s="979"/>
      <c r="BJ42" s="979"/>
      <c r="BK42" s="979"/>
      <c r="BL42" s="979"/>
      <c r="BM42" s="979"/>
      <c r="BN42" s="979"/>
      <c r="BO42" s="979"/>
      <c r="BP42" s="979"/>
      <c r="BQ42" s="979"/>
      <c r="BR42" s="979"/>
      <c r="BS42" s="979"/>
      <c r="BT42" s="979"/>
      <c r="BU42" s="979"/>
      <c r="BV42" s="979"/>
      <c r="BW42" s="979"/>
      <c r="BX42" s="979"/>
      <c r="BY42" s="979"/>
      <c r="BZ42" s="979"/>
      <c r="CA42" s="979"/>
      <c r="CB42" s="979"/>
      <c r="CC42" s="979"/>
      <c r="CD42" s="979"/>
      <c r="CE42" s="979"/>
      <c r="CF42" s="979"/>
      <c r="CG42" s="979"/>
      <c r="CH42" s="979"/>
      <c r="CI42" s="979"/>
      <c r="CJ42" s="979"/>
      <c r="CK42" s="979"/>
      <c r="CL42" s="979"/>
      <c r="CM42" s="979"/>
      <c r="CN42" s="979"/>
      <c r="CO42" s="979"/>
      <c r="CP42" s="979"/>
      <c r="CQ42" s="979"/>
      <c r="CR42" s="979"/>
      <c r="CS42" s="979"/>
      <c r="CT42" s="979"/>
      <c r="CU42" s="979"/>
      <c r="CV42" s="979"/>
      <c r="CW42" s="979"/>
      <c r="CX42" s="979"/>
      <c r="CY42" s="979"/>
      <c r="CZ42" s="979"/>
      <c r="DA42" s="979"/>
      <c r="DB42" s="979"/>
      <c r="DC42" s="979"/>
      <c r="DD42" s="979"/>
      <c r="DE42" s="979"/>
      <c r="DF42" s="979"/>
      <c r="DG42" s="979"/>
      <c r="DH42" s="979"/>
      <c r="DI42" s="979"/>
      <c r="DJ42" s="979"/>
      <c r="DK42" s="979"/>
      <c r="DL42" s="979"/>
      <c r="DM42" s="979"/>
      <c r="DN42" s="979"/>
      <c r="DO42" s="979"/>
      <c r="DP42" s="979"/>
      <c r="DQ42" s="979"/>
      <c r="DR42" s="979"/>
      <c r="DS42" s="979"/>
      <c r="DT42" s="979"/>
      <c r="DU42" s="979"/>
      <c r="DV42" s="979"/>
      <c r="DW42" s="979"/>
      <c r="DX42" s="979"/>
      <c r="DY42" s="979"/>
      <c r="DZ42" s="979"/>
      <c r="EA42" s="979"/>
      <c r="EB42" s="979"/>
      <c r="EC42" s="979"/>
      <c r="ED42" s="979"/>
      <c r="EE42" s="979"/>
      <c r="EF42" s="979"/>
      <c r="EG42" s="979"/>
      <c r="EH42" s="979"/>
      <c r="EI42" s="979"/>
      <c r="EJ42" s="979"/>
      <c r="EK42" s="979"/>
      <c r="EL42" s="979"/>
      <c r="EM42" s="979"/>
      <c r="EN42" s="979"/>
      <c r="EO42" s="979"/>
      <c r="EP42" s="979"/>
      <c r="EQ42" s="979"/>
      <c r="ER42" s="979"/>
      <c r="ES42" s="979"/>
      <c r="ET42" s="979"/>
      <c r="EU42" s="979"/>
      <c r="EV42" s="979"/>
      <c r="EW42" s="979"/>
      <c r="EX42" s="979"/>
      <c r="EY42" s="979"/>
      <c r="EZ42" s="979"/>
      <c r="FA42" s="979"/>
      <c r="FB42" s="979"/>
      <c r="FC42" s="979"/>
      <c r="FD42" s="979"/>
      <c r="FE42" s="979"/>
      <c r="FF42" s="979"/>
      <c r="FG42" s="979"/>
      <c r="FH42" s="979"/>
      <c r="FI42" s="979"/>
      <c r="FJ42" s="979"/>
      <c r="FK42" s="979"/>
      <c r="FL42" s="979"/>
      <c r="FM42" s="979"/>
      <c r="FN42" s="979"/>
      <c r="FO42" s="979"/>
      <c r="FP42" s="979"/>
      <c r="FQ42" s="979"/>
    </row>
    <row r="43" spans="1:173">
      <c r="A43" s="979"/>
      <c r="B43" s="1462"/>
      <c r="C43" s="1462"/>
      <c r="D43" s="1462"/>
      <c r="E43" s="1462"/>
      <c r="F43" s="1462"/>
      <c r="G43" s="1462"/>
      <c r="H43" s="1462"/>
      <c r="I43" s="1462"/>
      <c r="J43" s="1462"/>
      <c r="K43" s="1462"/>
      <c r="L43" s="1462"/>
      <c r="M43" s="1462"/>
      <c r="N43" s="1462"/>
      <c r="O43" s="1462"/>
      <c r="P43" s="1462"/>
      <c r="Q43" s="979"/>
      <c r="R43" s="979"/>
      <c r="S43" s="979"/>
      <c r="T43" s="979"/>
      <c r="U43" s="979"/>
      <c r="V43" s="979"/>
      <c r="W43" s="979"/>
      <c r="X43" s="979"/>
      <c r="Y43" s="979"/>
      <c r="Z43" s="979"/>
      <c r="AA43" s="979"/>
      <c r="AB43" s="979"/>
      <c r="AC43" s="979"/>
      <c r="AD43" s="979"/>
      <c r="AE43" s="979"/>
      <c r="AF43" s="979"/>
      <c r="AG43" s="979"/>
      <c r="AH43" s="979"/>
      <c r="AI43" s="979"/>
      <c r="AJ43" s="979"/>
      <c r="AK43" s="979"/>
      <c r="AL43" s="979"/>
      <c r="AM43" s="979"/>
      <c r="AN43" s="979"/>
      <c r="AO43" s="979"/>
      <c r="AP43" s="979"/>
      <c r="AQ43" s="979"/>
      <c r="AR43" s="979"/>
      <c r="AS43" s="979"/>
      <c r="AT43" s="979"/>
      <c r="AU43" s="979"/>
      <c r="AV43" s="979"/>
      <c r="AW43" s="979"/>
      <c r="AX43" s="979"/>
      <c r="AY43" s="979"/>
      <c r="AZ43" s="979"/>
      <c r="BA43" s="979"/>
      <c r="BB43" s="979"/>
      <c r="BC43" s="979"/>
      <c r="BD43" s="979"/>
      <c r="BE43" s="979"/>
      <c r="BF43" s="979"/>
      <c r="BG43" s="979"/>
      <c r="BH43" s="979"/>
      <c r="BI43" s="979"/>
      <c r="BJ43" s="979"/>
      <c r="BK43" s="979"/>
      <c r="BL43" s="979"/>
      <c r="BM43" s="979"/>
      <c r="BN43" s="979"/>
      <c r="BO43" s="979"/>
      <c r="BP43" s="979"/>
      <c r="BQ43" s="979"/>
      <c r="BR43" s="979"/>
      <c r="BS43" s="979"/>
      <c r="BT43" s="979"/>
      <c r="BU43" s="979"/>
      <c r="BV43" s="979"/>
      <c r="BW43" s="979"/>
      <c r="BX43" s="979"/>
      <c r="BY43" s="979"/>
      <c r="BZ43" s="979"/>
      <c r="CA43" s="979"/>
      <c r="CB43" s="979"/>
      <c r="CC43" s="979"/>
      <c r="CD43" s="979"/>
      <c r="CE43" s="979"/>
      <c r="CF43" s="979"/>
      <c r="CG43" s="979"/>
      <c r="CH43" s="979"/>
      <c r="CI43" s="979"/>
      <c r="CJ43" s="979"/>
      <c r="CK43" s="979"/>
      <c r="CL43" s="979"/>
      <c r="CM43" s="979"/>
      <c r="CN43" s="979"/>
      <c r="CO43" s="979"/>
      <c r="CP43" s="979"/>
      <c r="CQ43" s="979"/>
      <c r="CR43" s="979"/>
      <c r="CS43" s="979"/>
      <c r="CT43" s="979"/>
      <c r="CU43" s="979"/>
      <c r="CV43" s="979"/>
      <c r="CW43" s="979"/>
      <c r="CX43" s="979"/>
      <c r="CY43" s="979"/>
      <c r="CZ43" s="979"/>
      <c r="DA43" s="979"/>
      <c r="DB43" s="979"/>
      <c r="DC43" s="979"/>
      <c r="DD43" s="979"/>
      <c r="DE43" s="979"/>
      <c r="DF43" s="979"/>
      <c r="DG43" s="979"/>
      <c r="DH43" s="979"/>
      <c r="DI43" s="979"/>
      <c r="DJ43" s="979"/>
      <c r="DK43" s="979"/>
      <c r="DL43" s="979"/>
      <c r="DM43" s="979"/>
      <c r="DN43" s="979"/>
      <c r="DO43" s="979"/>
      <c r="DP43" s="979"/>
      <c r="DQ43" s="979"/>
      <c r="DR43" s="979"/>
      <c r="DS43" s="979"/>
      <c r="DT43" s="979"/>
      <c r="DU43" s="979"/>
      <c r="DV43" s="979"/>
      <c r="DW43" s="979"/>
      <c r="DX43" s="979"/>
      <c r="DY43" s="979"/>
      <c r="DZ43" s="979"/>
      <c r="EA43" s="979"/>
      <c r="EB43" s="979"/>
      <c r="EC43" s="979"/>
      <c r="ED43" s="979"/>
      <c r="EE43" s="979"/>
      <c r="EF43" s="979"/>
      <c r="EG43" s="979"/>
      <c r="EH43" s="979"/>
      <c r="EI43" s="979"/>
      <c r="EJ43" s="979"/>
      <c r="EK43" s="979"/>
      <c r="EL43" s="979"/>
      <c r="EM43" s="979"/>
      <c r="EN43" s="979"/>
      <c r="EO43" s="979"/>
      <c r="EP43" s="979"/>
      <c r="EQ43" s="979"/>
      <c r="ER43" s="979"/>
      <c r="ES43" s="979"/>
      <c r="ET43" s="979"/>
      <c r="EU43" s="979"/>
      <c r="EV43" s="979"/>
      <c r="EW43" s="979"/>
      <c r="EX43" s="979"/>
      <c r="EY43" s="979"/>
      <c r="EZ43" s="979"/>
      <c r="FA43" s="979"/>
      <c r="FB43" s="979"/>
      <c r="FC43" s="979"/>
      <c r="FD43" s="979"/>
      <c r="FE43" s="979"/>
      <c r="FF43" s="979"/>
      <c r="FG43" s="979"/>
      <c r="FH43" s="979"/>
      <c r="FI43" s="979"/>
      <c r="FJ43" s="979"/>
      <c r="FK43" s="979"/>
      <c r="FL43" s="979"/>
      <c r="FM43" s="979"/>
      <c r="FN43" s="979"/>
      <c r="FO43" s="979"/>
      <c r="FP43" s="979"/>
      <c r="FQ43" s="979"/>
    </row>
    <row r="44" spans="1:173">
      <c r="A44" s="979"/>
      <c r="B44" s="1462"/>
      <c r="C44" s="1462"/>
      <c r="D44" s="1462"/>
      <c r="E44" s="1462"/>
      <c r="F44" s="1462"/>
      <c r="G44" s="1462"/>
      <c r="H44" s="1462"/>
      <c r="I44" s="1462"/>
      <c r="J44" s="1462"/>
      <c r="K44" s="1462"/>
      <c r="L44" s="1462"/>
      <c r="M44" s="1462"/>
      <c r="N44" s="1462"/>
      <c r="O44" s="1462"/>
      <c r="P44" s="1462"/>
      <c r="Q44" s="979"/>
      <c r="R44" s="979"/>
      <c r="S44" s="979"/>
      <c r="T44" s="979"/>
      <c r="U44" s="979"/>
      <c r="V44" s="979"/>
      <c r="W44" s="979"/>
      <c r="X44" s="979"/>
      <c r="Y44" s="979"/>
      <c r="Z44" s="979"/>
      <c r="AA44" s="979"/>
      <c r="AB44" s="979"/>
      <c r="AC44" s="979"/>
      <c r="AD44" s="979"/>
      <c r="AE44" s="979"/>
      <c r="AF44" s="979"/>
      <c r="AG44" s="979"/>
      <c r="AH44" s="979"/>
      <c r="AI44" s="979"/>
      <c r="AJ44" s="979"/>
      <c r="AK44" s="979"/>
      <c r="AL44" s="979"/>
      <c r="AM44" s="979"/>
      <c r="AN44" s="979"/>
      <c r="AO44" s="979"/>
      <c r="AP44" s="979"/>
      <c r="AQ44" s="979"/>
      <c r="AR44" s="979"/>
      <c r="AS44" s="979"/>
      <c r="AT44" s="979"/>
      <c r="AU44" s="979"/>
      <c r="AV44" s="979"/>
      <c r="AW44" s="979"/>
      <c r="AX44" s="979"/>
      <c r="AY44" s="979"/>
      <c r="AZ44" s="979"/>
      <c r="BA44" s="979"/>
      <c r="BB44" s="979"/>
      <c r="BC44" s="979"/>
      <c r="BD44" s="979"/>
      <c r="BE44" s="979"/>
      <c r="BF44" s="979"/>
      <c r="BG44" s="979"/>
      <c r="BH44" s="979"/>
      <c r="BI44" s="979"/>
      <c r="BJ44" s="979"/>
      <c r="BK44" s="979"/>
      <c r="BL44" s="979"/>
      <c r="BM44" s="979"/>
      <c r="BN44" s="979"/>
      <c r="BO44" s="979"/>
      <c r="BP44" s="979"/>
      <c r="BQ44" s="979"/>
      <c r="BR44" s="979"/>
      <c r="BS44" s="979"/>
      <c r="BT44" s="979"/>
      <c r="BU44" s="979"/>
      <c r="BV44" s="979"/>
      <c r="BW44" s="979"/>
      <c r="BX44" s="979"/>
      <c r="BY44" s="979"/>
      <c r="BZ44" s="979"/>
      <c r="CA44" s="979"/>
      <c r="CB44" s="979"/>
      <c r="CC44" s="979"/>
      <c r="CD44" s="979"/>
      <c r="CE44" s="979"/>
      <c r="CF44" s="979"/>
      <c r="CG44" s="979"/>
      <c r="CH44" s="979"/>
      <c r="CI44" s="979"/>
      <c r="CJ44" s="979"/>
      <c r="CK44" s="979"/>
      <c r="CL44" s="979"/>
      <c r="CM44" s="979"/>
      <c r="CN44" s="979"/>
      <c r="CO44" s="979"/>
      <c r="CP44" s="979"/>
      <c r="CQ44" s="979"/>
      <c r="CR44" s="979"/>
      <c r="CS44" s="979"/>
      <c r="CT44" s="979"/>
      <c r="CU44" s="979"/>
      <c r="CV44" s="979"/>
      <c r="CW44" s="979"/>
      <c r="CX44" s="979"/>
      <c r="CY44" s="979"/>
      <c r="CZ44" s="979"/>
      <c r="DA44" s="979"/>
      <c r="DB44" s="979"/>
      <c r="DC44" s="979"/>
      <c r="DD44" s="979"/>
      <c r="DE44" s="979"/>
      <c r="DF44" s="979"/>
      <c r="DG44" s="979"/>
      <c r="DH44" s="979"/>
      <c r="DI44" s="979"/>
      <c r="DJ44" s="979"/>
      <c r="DK44" s="979"/>
      <c r="DL44" s="979"/>
      <c r="DM44" s="979"/>
      <c r="DN44" s="979"/>
      <c r="DO44" s="979"/>
      <c r="DP44" s="979"/>
      <c r="DQ44" s="979"/>
      <c r="DR44" s="979"/>
      <c r="DS44" s="979"/>
      <c r="DT44" s="979"/>
      <c r="DU44" s="979"/>
      <c r="DV44" s="979"/>
      <c r="DW44" s="979"/>
      <c r="DX44" s="979"/>
      <c r="DY44" s="979"/>
      <c r="DZ44" s="979"/>
      <c r="EA44" s="979"/>
      <c r="EB44" s="979"/>
      <c r="EC44" s="979"/>
      <c r="ED44" s="979"/>
      <c r="EE44" s="979"/>
      <c r="EF44" s="979"/>
      <c r="EG44" s="979"/>
      <c r="EH44" s="979"/>
      <c r="EI44" s="979"/>
      <c r="EJ44" s="979"/>
      <c r="EK44" s="979"/>
      <c r="EL44" s="979"/>
      <c r="EM44" s="979"/>
      <c r="EN44" s="979"/>
      <c r="EO44" s="979"/>
      <c r="EP44" s="979"/>
      <c r="EQ44" s="979"/>
      <c r="ER44" s="979"/>
      <c r="ES44" s="979"/>
      <c r="ET44" s="979"/>
      <c r="EU44" s="979"/>
      <c r="EV44" s="979"/>
      <c r="EW44" s="979"/>
      <c r="EX44" s="979"/>
      <c r="EY44" s="979"/>
      <c r="EZ44" s="979"/>
      <c r="FA44" s="979"/>
      <c r="FB44" s="979"/>
      <c r="FC44" s="979"/>
      <c r="FD44" s="979"/>
      <c r="FE44" s="979"/>
      <c r="FF44" s="979"/>
      <c r="FG44" s="979"/>
      <c r="FH44" s="979"/>
      <c r="FI44" s="979"/>
      <c r="FJ44" s="979"/>
      <c r="FK44" s="979"/>
      <c r="FL44" s="979"/>
      <c r="FM44" s="979"/>
      <c r="FN44" s="979"/>
      <c r="FO44" s="979"/>
      <c r="FP44" s="979"/>
      <c r="FQ44" s="979"/>
    </row>
    <row r="45" spans="1:173">
      <c r="A45" s="979"/>
      <c r="B45" s="1462"/>
      <c r="C45" s="1462"/>
      <c r="D45" s="1462"/>
      <c r="E45" s="1462"/>
      <c r="F45" s="1462"/>
      <c r="G45" s="1462"/>
      <c r="H45" s="1462"/>
      <c r="I45" s="1462"/>
      <c r="J45" s="1462"/>
      <c r="K45" s="1462"/>
      <c r="L45" s="1462"/>
      <c r="M45" s="1462"/>
      <c r="N45" s="1462"/>
      <c r="O45" s="1462"/>
      <c r="P45" s="1462"/>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979"/>
      <c r="AN45" s="979"/>
      <c r="AO45" s="979"/>
      <c r="AP45" s="979"/>
      <c r="AQ45" s="979"/>
      <c r="AR45" s="979"/>
      <c r="AS45" s="979"/>
      <c r="AT45" s="979"/>
      <c r="AU45" s="979"/>
      <c r="AV45" s="979"/>
      <c r="AW45" s="979"/>
      <c r="AX45" s="979"/>
      <c r="AY45" s="979"/>
      <c r="AZ45" s="979"/>
      <c r="BA45" s="979"/>
      <c r="BB45" s="979"/>
      <c r="BC45" s="979"/>
      <c r="BD45" s="979"/>
      <c r="BE45" s="979"/>
      <c r="BF45" s="979"/>
      <c r="BG45" s="979"/>
      <c r="BH45" s="979"/>
      <c r="BI45" s="979"/>
      <c r="BJ45" s="979"/>
      <c r="BK45" s="979"/>
      <c r="BL45" s="979"/>
      <c r="BM45" s="979"/>
      <c r="BN45" s="979"/>
      <c r="BO45" s="979"/>
      <c r="BP45" s="979"/>
      <c r="BQ45" s="979"/>
      <c r="BR45" s="979"/>
      <c r="BS45" s="979"/>
      <c r="BT45" s="979"/>
      <c r="BU45" s="979"/>
      <c r="BV45" s="979"/>
      <c r="BW45" s="979"/>
      <c r="BX45" s="979"/>
      <c r="BY45" s="979"/>
      <c r="BZ45" s="979"/>
      <c r="CA45" s="979"/>
      <c r="CB45" s="979"/>
      <c r="CC45" s="979"/>
      <c r="CD45" s="979"/>
      <c r="CE45" s="979"/>
      <c r="CF45" s="979"/>
      <c r="CG45" s="979"/>
      <c r="CH45" s="979"/>
      <c r="CI45" s="979"/>
      <c r="CJ45" s="979"/>
      <c r="CK45" s="979"/>
      <c r="CL45" s="979"/>
      <c r="CM45" s="979"/>
      <c r="CN45" s="979"/>
      <c r="CO45" s="979"/>
      <c r="CP45" s="979"/>
      <c r="CQ45" s="979"/>
      <c r="CR45" s="979"/>
      <c r="CS45" s="979"/>
      <c r="CT45" s="979"/>
      <c r="CU45" s="979"/>
      <c r="CV45" s="979"/>
      <c r="CW45" s="979"/>
      <c r="CX45" s="979"/>
      <c r="CY45" s="979"/>
      <c r="CZ45" s="979"/>
      <c r="DA45" s="979"/>
      <c r="DB45" s="979"/>
      <c r="DC45" s="979"/>
      <c r="DD45" s="979"/>
      <c r="DE45" s="979"/>
      <c r="DF45" s="979"/>
      <c r="DG45" s="979"/>
      <c r="DH45" s="979"/>
      <c r="DI45" s="979"/>
      <c r="DJ45" s="979"/>
      <c r="DK45" s="979"/>
      <c r="DL45" s="979"/>
      <c r="DM45" s="979"/>
      <c r="DN45" s="979"/>
      <c r="DO45" s="979"/>
      <c r="DP45" s="979"/>
      <c r="DQ45" s="979"/>
      <c r="DR45" s="979"/>
      <c r="DS45" s="979"/>
      <c r="DT45" s="979"/>
      <c r="DU45" s="979"/>
      <c r="DV45" s="979"/>
      <c r="DW45" s="979"/>
      <c r="DX45" s="979"/>
      <c r="DY45" s="979"/>
      <c r="DZ45" s="979"/>
      <c r="EA45" s="979"/>
      <c r="EB45" s="979"/>
      <c r="EC45" s="979"/>
      <c r="ED45" s="979"/>
      <c r="EE45" s="979"/>
      <c r="EF45" s="979"/>
      <c r="EG45" s="979"/>
      <c r="EH45" s="979"/>
      <c r="EI45" s="979"/>
      <c r="EJ45" s="979"/>
      <c r="EK45" s="979"/>
      <c r="EL45" s="979"/>
      <c r="EM45" s="979"/>
      <c r="EN45" s="979"/>
      <c r="EO45" s="979"/>
      <c r="EP45" s="979"/>
      <c r="EQ45" s="979"/>
      <c r="ER45" s="979"/>
      <c r="ES45" s="979"/>
      <c r="ET45" s="979"/>
      <c r="EU45" s="979"/>
      <c r="EV45" s="979"/>
      <c r="EW45" s="979"/>
      <c r="EX45" s="979"/>
      <c r="EY45" s="979"/>
      <c r="EZ45" s="979"/>
      <c r="FA45" s="979"/>
      <c r="FB45" s="979"/>
      <c r="FC45" s="979"/>
      <c r="FD45" s="979"/>
      <c r="FE45" s="979"/>
      <c r="FF45" s="979"/>
      <c r="FG45" s="979"/>
      <c r="FH45" s="979"/>
      <c r="FI45" s="979"/>
      <c r="FJ45" s="979"/>
      <c r="FK45" s="979"/>
      <c r="FL45" s="979"/>
      <c r="FM45" s="979"/>
      <c r="FN45" s="979"/>
      <c r="FO45" s="979"/>
      <c r="FP45" s="979"/>
      <c r="FQ45" s="979"/>
    </row>
    <row r="46" spans="1:173">
      <c r="A46" s="979"/>
      <c r="B46" s="1462"/>
      <c r="C46" s="1462"/>
      <c r="D46" s="1462"/>
      <c r="E46" s="1462"/>
      <c r="F46" s="1462"/>
      <c r="G46" s="1462"/>
      <c r="H46" s="1462"/>
      <c r="I46" s="1462"/>
      <c r="J46" s="1462"/>
      <c r="K46" s="1462"/>
      <c r="L46" s="1462"/>
      <c r="M46" s="1462"/>
      <c r="N46" s="1462"/>
      <c r="O46" s="1462"/>
      <c r="P46" s="1462"/>
      <c r="Q46" s="979"/>
      <c r="R46" s="979"/>
      <c r="S46" s="979"/>
      <c r="T46" s="979"/>
      <c r="U46" s="979"/>
      <c r="V46" s="979"/>
      <c r="W46" s="979"/>
      <c r="X46" s="979"/>
      <c r="Y46" s="979"/>
      <c r="Z46" s="979"/>
      <c r="AA46" s="979"/>
      <c r="AB46" s="979"/>
      <c r="AC46" s="979"/>
      <c r="AD46" s="979"/>
      <c r="AE46" s="979"/>
      <c r="AF46" s="979"/>
      <c r="AG46" s="979"/>
      <c r="AH46" s="979"/>
      <c r="AI46" s="979"/>
      <c r="AJ46" s="979"/>
      <c r="AK46" s="979"/>
      <c r="AL46" s="979"/>
      <c r="AM46" s="979"/>
      <c r="AN46" s="979"/>
      <c r="AO46" s="979"/>
      <c r="AP46" s="979"/>
      <c r="AQ46" s="979"/>
      <c r="AR46" s="979"/>
      <c r="AS46" s="979"/>
      <c r="AT46" s="979"/>
      <c r="AU46" s="979"/>
      <c r="AV46" s="979"/>
      <c r="AW46" s="979"/>
      <c r="AX46" s="979"/>
      <c r="AY46" s="979"/>
      <c r="AZ46" s="979"/>
      <c r="BA46" s="979"/>
      <c r="BB46" s="979"/>
      <c r="BC46" s="979"/>
      <c r="BD46" s="979"/>
      <c r="BE46" s="979"/>
      <c r="BF46" s="979"/>
      <c r="BG46" s="979"/>
      <c r="BH46" s="979"/>
      <c r="BI46" s="979"/>
      <c r="BJ46" s="979"/>
      <c r="BK46" s="979"/>
      <c r="BL46" s="979"/>
      <c r="BM46" s="979"/>
      <c r="BN46" s="979"/>
      <c r="BO46" s="979"/>
      <c r="BP46" s="979"/>
      <c r="BQ46" s="979"/>
      <c r="BR46" s="979"/>
      <c r="BS46" s="979"/>
      <c r="BT46" s="979"/>
      <c r="BU46" s="979"/>
      <c r="BV46" s="979"/>
      <c r="BW46" s="979"/>
      <c r="BX46" s="979"/>
      <c r="BY46" s="979"/>
      <c r="BZ46" s="979"/>
      <c r="CA46" s="979"/>
      <c r="CB46" s="979"/>
      <c r="CC46" s="979"/>
      <c r="CD46" s="979"/>
      <c r="CE46" s="979"/>
      <c r="CF46" s="979"/>
      <c r="CG46" s="979"/>
      <c r="CH46" s="979"/>
      <c r="CI46" s="979"/>
      <c r="CJ46" s="979"/>
      <c r="CK46" s="979"/>
      <c r="CL46" s="979"/>
      <c r="CM46" s="979"/>
      <c r="CN46" s="979"/>
      <c r="CO46" s="979"/>
      <c r="CP46" s="979"/>
      <c r="CQ46" s="979"/>
      <c r="CR46" s="979"/>
      <c r="CS46" s="979"/>
      <c r="CT46" s="979"/>
      <c r="CU46" s="979"/>
      <c r="CV46" s="979"/>
      <c r="CW46" s="979"/>
      <c r="CX46" s="979"/>
      <c r="CY46" s="979"/>
      <c r="CZ46" s="979"/>
      <c r="DA46" s="979"/>
      <c r="DB46" s="979"/>
      <c r="DC46" s="979"/>
      <c r="DD46" s="979"/>
      <c r="DE46" s="979"/>
      <c r="DF46" s="979"/>
      <c r="DG46" s="979"/>
      <c r="DH46" s="979"/>
      <c r="DI46" s="979"/>
      <c r="DJ46" s="979"/>
      <c r="DK46" s="979"/>
      <c r="DL46" s="979"/>
      <c r="DM46" s="979"/>
      <c r="DN46" s="979"/>
      <c r="DO46" s="979"/>
      <c r="DP46" s="979"/>
      <c r="DQ46" s="979"/>
      <c r="DR46" s="979"/>
      <c r="DS46" s="979"/>
      <c r="DT46" s="979"/>
      <c r="DU46" s="979"/>
      <c r="DV46" s="979"/>
      <c r="DW46" s="979"/>
      <c r="DX46" s="979"/>
      <c r="DY46" s="979"/>
      <c r="DZ46" s="979"/>
      <c r="EA46" s="979"/>
      <c r="EB46" s="979"/>
      <c r="EC46" s="979"/>
      <c r="ED46" s="979"/>
      <c r="EE46" s="979"/>
      <c r="EF46" s="979"/>
      <c r="EG46" s="979"/>
      <c r="EH46" s="979"/>
      <c r="EI46" s="979"/>
      <c r="EJ46" s="979"/>
      <c r="EK46" s="979"/>
      <c r="EL46" s="979"/>
      <c r="EM46" s="979"/>
      <c r="EN46" s="979"/>
      <c r="EO46" s="979"/>
      <c r="EP46" s="979"/>
      <c r="EQ46" s="979"/>
      <c r="ER46" s="979"/>
      <c r="ES46" s="979"/>
      <c r="ET46" s="979"/>
      <c r="EU46" s="979"/>
      <c r="EV46" s="979"/>
      <c r="EW46" s="979"/>
      <c r="EX46" s="979"/>
      <c r="EY46" s="979"/>
      <c r="EZ46" s="979"/>
      <c r="FA46" s="979"/>
      <c r="FB46" s="979"/>
      <c r="FC46" s="979"/>
      <c r="FD46" s="979"/>
      <c r="FE46" s="979"/>
      <c r="FF46" s="979"/>
      <c r="FG46" s="979"/>
      <c r="FH46" s="979"/>
      <c r="FI46" s="979"/>
      <c r="FJ46" s="979"/>
      <c r="FK46" s="979"/>
      <c r="FL46" s="979"/>
      <c r="FM46" s="979"/>
      <c r="FN46" s="979"/>
      <c r="FO46" s="979"/>
      <c r="FP46" s="979"/>
      <c r="FQ46" s="979"/>
    </row>
    <row r="47" spans="1:173">
      <c r="A47" s="979"/>
      <c r="B47" s="1462"/>
      <c r="C47" s="1462"/>
      <c r="D47" s="1462"/>
      <c r="E47" s="1462"/>
      <c r="F47" s="1462"/>
      <c r="G47" s="1462"/>
      <c r="H47" s="1462"/>
      <c r="I47" s="1462"/>
      <c r="J47" s="1462"/>
      <c r="K47" s="1462"/>
      <c r="L47" s="1462"/>
      <c r="M47" s="1462"/>
      <c r="N47" s="1462"/>
      <c r="O47" s="1462"/>
      <c r="P47" s="1462"/>
      <c r="Q47" s="979"/>
      <c r="R47" s="979"/>
      <c r="S47" s="979"/>
      <c r="T47" s="979"/>
      <c r="U47" s="979"/>
      <c r="V47" s="979"/>
      <c r="W47" s="979"/>
      <c r="X47" s="979"/>
      <c r="Y47" s="979"/>
      <c r="Z47" s="979"/>
      <c r="AA47" s="979"/>
      <c r="AB47" s="979"/>
      <c r="AC47" s="979"/>
      <c r="AD47" s="979"/>
      <c r="AE47" s="979"/>
      <c r="AF47" s="979"/>
      <c r="AG47" s="979"/>
      <c r="AH47" s="979"/>
      <c r="AI47" s="979"/>
      <c r="AJ47" s="979"/>
      <c r="AK47" s="979"/>
      <c r="AL47" s="979"/>
      <c r="AM47" s="979"/>
      <c r="AN47" s="979"/>
      <c r="AO47" s="979"/>
      <c r="AP47" s="979"/>
      <c r="AQ47" s="979"/>
      <c r="AR47" s="979"/>
      <c r="AS47" s="979"/>
      <c r="AT47" s="979"/>
      <c r="AU47" s="979"/>
      <c r="AV47" s="979"/>
      <c r="AW47" s="979"/>
      <c r="AX47" s="979"/>
      <c r="AY47" s="979"/>
      <c r="AZ47" s="979"/>
      <c r="BA47" s="979"/>
      <c r="BB47" s="979"/>
      <c r="BC47" s="979"/>
      <c r="BD47" s="979"/>
      <c r="BE47" s="979"/>
      <c r="BF47" s="979"/>
      <c r="BG47" s="979"/>
      <c r="BH47" s="979"/>
      <c r="BI47" s="979"/>
      <c r="BJ47" s="979"/>
      <c r="BK47" s="979"/>
      <c r="BL47" s="979"/>
      <c r="BM47" s="979"/>
      <c r="BN47" s="979"/>
      <c r="BO47" s="979"/>
      <c r="BP47" s="979"/>
      <c r="BQ47" s="979"/>
      <c r="BR47" s="979"/>
      <c r="BS47" s="979"/>
      <c r="BT47" s="979"/>
      <c r="BU47" s="979"/>
      <c r="BV47" s="979"/>
      <c r="BW47" s="979"/>
      <c r="BX47" s="979"/>
      <c r="BY47" s="979"/>
      <c r="BZ47" s="979"/>
      <c r="CA47" s="979"/>
      <c r="CB47" s="979"/>
      <c r="CC47" s="979"/>
      <c r="CD47" s="979"/>
      <c r="CE47" s="979"/>
      <c r="CF47" s="979"/>
      <c r="CG47" s="979"/>
      <c r="CH47" s="979"/>
      <c r="CI47" s="979"/>
      <c r="CJ47" s="979"/>
      <c r="CK47" s="979"/>
      <c r="CL47" s="979"/>
      <c r="CM47" s="979"/>
      <c r="CN47" s="979"/>
      <c r="CO47" s="979"/>
      <c r="CP47" s="979"/>
      <c r="CQ47" s="979"/>
      <c r="CR47" s="979"/>
      <c r="CS47" s="979"/>
      <c r="CT47" s="979"/>
      <c r="CU47" s="979"/>
      <c r="CV47" s="979"/>
      <c r="CW47" s="979"/>
      <c r="CX47" s="979"/>
      <c r="CY47" s="979"/>
      <c r="CZ47" s="979"/>
      <c r="DA47" s="979"/>
      <c r="DB47" s="979"/>
      <c r="DC47" s="979"/>
      <c r="DD47" s="979"/>
      <c r="DE47" s="979"/>
      <c r="DF47" s="979"/>
      <c r="DG47" s="979"/>
      <c r="DH47" s="979"/>
      <c r="DI47" s="979"/>
      <c r="DJ47" s="979"/>
      <c r="DK47" s="979"/>
      <c r="DL47" s="979"/>
      <c r="DM47" s="979"/>
      <c r="DN47" s="979"/>
      <c r="DO47" s="979"/>
      <c r="DP47" s="979"/>
      <c r="DQ47" s="979"/>
      <c r="DR47" s="979"/>
      <c r="DS47" s="979"/>
      <c r="DT47" s="979"/>
      <c r="DU47" s="979"/>
      <c r="DV47" s="979"/>
      <c r="DW47" s="979"/>
      <c r="DX47" s="979"/>
      <c r="DY47" s="979"/>
      <c r="DZ47" s="979"/>
      <c r="EA47" s="979"/>
      <c r="EB47" s="979"/>
      <c r="EC47" s="979"/>
      <c r="ED47" s="979"/>
      <c r="EE47" s="979"/>
      <c r="EF47" s="979"/>
      <c r="EG47" s="979"/>
      <c r="EH47" s="979"/>
      <c r="EI47" s="979"/>
      <c r="EJ47" s="979"/>
      <c r="EK47" s="979"/>
      <c r="EL47" s="979"/>
      <c r="EM47" s="979"/>
      <c r="EN47" s="979"/>
      <c r="EO47" s="979"/>
      <c r="EP47" s="979"/>
      <c r="EQ47" s="979"/>
      <c r="ER47" s="979"/>
      <c r="ES47" s="979"/>
      <c r="ET47" s="979"/>
      <c r="EU47" s="979"/>
      <c r="EV47" s="979"/>
      <c r="EW47" s="979"/>
      <c r="EX47" s="979"/>
      <c r="EY47" s="979"/>
      <c r="EZ47" s="979"/>
      <c r="FA47" s="979"/>
      <c r="FB47" s="979"/>
      <c r="FC47" s="979"/>
      <c r="FD47" s="979"/>
      <c r="FE47" s="979"/>
      <c r="FF47" s="979"/>
      <c r="FG47" s="979"/>
      <c r="FH47" s="979"/>
      <c r="FI47" s="979"/>
      <c r="FJ47" s="979"/>
      <c r="FK47" s="979"/>
      <c r="FL47" s="979"/>
      <c r="FM47" s="979"/>
      <c r="FN47" s="979"/>
      <c r="FO47" s="979"/>
      <c r="FP47" s="979"/>
      <c r="FQ47" s="979"/>
    </row>
    <row r="48" spans="1:173">
      <c r="B48" s="135"/>
      <c r="C48" s="135"/>
      <c r="D48" s="135"/>
      <c r="E48" s="135"/>
      <c r="F48" s="135"/>
      <c r="G48" s="135"/>
      <c r="H48" s="135"/>
      <c r="I48" s="135"/>
      <c r="J48" s="135"/>
      <c r="K48" s="135"/>
      <c r="L48" s="135"/>
      <c r="M48" s="135"/>
      <c r="N48" s="135"/>
      <c r="O48" s="135"/>
      <c r="P48" s="135"/>
    </row>
    <row r="49" spans="2:16">
      <c r="B49" s="135"/>
      <c r="C49" s="135"/>
      <c r="D49" s="135"/>
      <c r="E49" s="135"/>
      <c r="F49" s="135"/>
      <c r="G49" s="135"/>
      <c r="H49" s="135"/>
      <c r="I49" s="135"/>
      <c r="J49" s="135"/>
      <c r="K49" s="135"/>
      <c r="L49" s="135"/>
      <c r="M49" s="135"/>
      <c r="N49" s="135"/>
      <c r="O49" s="135"/>
      <c r="P49" s="135"/>
    </row>
    <row r="50" spans="2:16">
      <c r="B50" s="135"/>
      <c r="C50" s="135"/>
      <c r="D50" s="135"/>
      <c r="E50" s="135"/>
      <c r="F50" s="135"/>
      <c r="G50" s="135"/>
      <c r="H50" s="135"/>
      <c r="I50" s="135"/>
      <c r="J50" s="135"/>
      <c r="K50" s="135"/>
      <c r="L50" s="135"/>
      <c r="M50" s="135"/>
      <c r="N50" s="135"/>
      <c r="O50" s="135"/>
      <c r="P50" s="135"/>
    </row>
    <row r="51" spans="2:16">
      <c r="B51" s="135"/>
      <c r="C51" s="135"/>
      <c r="D51" s="135"/>
      <c r="E51" s="135"/>
      <c r="F51" s="135"/>
      <c r="G51" s="135"/>
      <c r="H51" s="135"/>
      <c r="I51" s="135"/>
      <c r="J51" s="135"/>
      <c r="K51" s="135"/>
      <c r="L51" s="135"/>
      <c r="M51" s="135"/>
      <c r="N51" s="135"/>
      <c r="O51" s="135"/>
      <c r="P51" s="135"/>
    </row>
    <row r="52" spans="2:16">
      <c r="B52" s="135"/>
      <c r="C52" s="135"/>
      <c r="D52" s="135"/>
      <c r="E52" s="135"/>
      <c r="F52" s="135"/>
      <c r="G52" s="135"/>
      <c r="H52" s="135"/>
      <c r="I52" s="135"/>
      <c r="J52" s="135"/>
      <c r="K52" s="135"/>
      <c r="L52" s="135"/>
      <c r="M52" s="135"/>
      <c r="N52" s="135"/>
      <c r="O52" s="135"/>
      <c r="P52" s="135"/>
    </row>
    <row r="53" spans="2:16">
      <c r="B53" s="135"/>
      <c r="C53" s="135"/>
      <c r="D53" s="135"/>
      <c r="E53" s="135"/>
      <c r="F53" s="135"/>
      <c r="G53" s="135"/>
      <c r="H53" s="135"/>
      <c r="I53" s="135"/>
      <c r="J53" s="135"/>
      <c r="K53" s="135"/>
      <c r="L53" s="135"/>
      <c r="M53" s="135"/>
      <c r="N53" s="135"/>
      <c r="O53" s="135"/>
      <c r="P53" s="135"/>
    </row>
    <row r="54" spans="2:16">
      <c r="B54" s="135"/>
      <c r="C54" s="135"/>
      <c r="D54" s="135"/>
      <c r="E54" s="135"/>
      <c r="F54" s="135"/>
      <c r="G54" s="135"/>
      <c r="H54" s="135"/>
      <c r="I54" s="135"/>
      <c r="J54" s="135"/>
      <c r="K54" s="135"/>
      <c r="L54" s="135"/>
      <c r="M54" s="135"/>
      <c r="N54" s="135"/>
      <c r="O54" s="135"/>
      <c r="P54" s="135"/>
    </row>
    <row r="55" spans="2:16">
      <c r="B55" s="135"/>
      <c r="C55" s="135"/>
      <c r="D55" s="135"/>
      <c r="E55" s="135"/>
      <c r="F55" s="135"/>
      <c r="G55" s="135"/>
      <c r="H55" s="135"/>
      <c r="I55" s="135"/>
      <c r="J55" s="135"/>
      <c r="K55" s="135"/>
      <c r="L55" s="135"/>
      <c r="M55" s="135"/>
      <c r="N55" s="135"/>
      <c r="O55" s="135"/>
      <c r="P55" s="135"/>
    </row>
    <row r="56" spans="2:16">
      <c r="B56" s="135"/>
      <c r="C56" s="135"/>
      <c r="D56" s="135"/>
      <c r="E56" s="135"/>
      <c r="F56" s="135"/>
      <c r="G56" s="135"/>
      <c r="H56" s="135"/>
      <c r="I56" s="135"/>
      <c r="J56" s="135"/>
      <c r="K56" s="135"/>
      <c r="L56" s="135"/>
      <c r="M56" s="135"/>
      <c r="N56" s="135"/>
      <c r="O56" s="135"/>
      <c r="P56" s="135"/>
    </row>
    <row r="57" spans="2:16">
      <c r="B57" s="135"/>
      <c r="C57" s="135"/>
      <c r="D57" s="135"/>
      <c r="E57" s="135"/>
      <c r="F57" s="135"/>
      <c r="G57" s="135"/>
      <c r="H57" s="135"/>
      <c r="I57" s="135"/>
      <c r="J57" s="135"/>
      <c r="K57" s="135"/>
      <c r="L57" s="135"/>
      <c r="M57" s="135"/>
      <c r="N57" s="135"/>
      <c r="O57" s="135"/>
      <c r="P57" s="135"/>
    </row>
    <row r="58" spans="2:16">
      <c r="B58" s="135"/>
      <c r="C58" s="135"/>
      <c r="D58" s="135"/>
      <c r="E58" s="135"/>
      <c r="F58" s="135"/>
      <c r="G58" s="135"/>
      <c r="H58" s="135"/>
      <c r="I58" s="135"/>
      <c r="J58" s="135"/>
      <c r="K58" s="135"/>
      <c r="L58" s="135"/>
      <c r="M58" s="135"/>
      <c r="N58" s="135"/>
      <c r="O58" s="135"/>
      <c r="P58" s="135"/>
    </row>
    <row r="59" spans="2:16">
      <c r="B59" s="135"/>
      <c r="C59" s="135"/>
      <c r="D59" s="135"/>
      <c r="E59" s="135"/>
      <c r="F59" s="135"/>
      <c r="G59" s="135"/>
      <c r="H59" s="135"/>
      <c r="I59" s="135"/>
      <c r="J59" s="135"/>
      <c r="K59" s="135"/>
      <c r="L59" s="135"/>
      <c r="M59" s="135"/>
      <c r="N59" s="135"/>
      <c r="O59" s="135"/>
      <c r="P59" s="135"/>
    </row>
    <row r="60" spans="2:16">
      <c r="B60" s="135"/>
      <c r="C60" s="135"/>
      <c r="D60" s="135"/>
      <c r="E60" s="135"/>
      <c r="F60" s="135"/>
      <c r="G60" s="135"/>
      <c r="H60" s="135"/>
      <c r="I60" s="135"/>
      <c r="J60" s="135"/>
      <c r="K60" s="135"/>
      <c r="L60" s="135"/>
      <c r="M60" s="135"/>
      <c r="N60" s="135"/>
      <c r="O60" s="135"/>
      <c r="P60" s="135"/>
    </row>
    <row r="61" spans="2:16">
      <c r="B61" s="135"/>
      <c r="C61" s="135"/>
      <c r="D61" s="135"/>
      <c r="E61" s="135"/>
      <c r="F61" s="135"/>
      <c r="G61" s="135"/>
      <c r="H61" s="135"/>
      <c r="I61" s="135"/>
      <c r="J61" s="135"/>
      <c r="K61" s="135"/>
      <c r="L61" s="135"/>
      <c r="M61" s="135"/>
      <c r="N61" s="135"/>
      <c r="O61" s="135"/>
      <c r="P61" s="135"/>
    </row>
    <row r="62" spans="2:16">
      <c r="B62" s="135"/>
      <c r="C62" s="135"/>
      <c r="D62" s="135"/>
      <c r="E62" s="135"/>
      <c r="F62" s="135"/>
      <c r="G62" s="135"/>
      <c r="H62" s="135"/>
      <c r="I62" s="135"/>
      <c r="J62" s="135"/>
      <c r="K62" s="135"/>
      <c r="L62" s="135"/>
      <c r="M62" s="135"/>
      <c r="N62" s="135"/>
      <c r="O62" s="135"/>
      <c r="P62" s="135"/>
    </row>
    <row r="63" spans="2:16">
      <c r="B63" s="135"/>
      <c r="C63" s="135"/>
      <c r="D63" s="135"/>
      <c r="E63" s="135"/>
      <c r="F63" s="135"/>
      <c r="G63" s="135"/>
      <c r="H63" s="135"/>
      <c r="I63" s="135"/>
      <c r="J63" s="135"/>
      <c r="K63" s="135"/>
      <c r="L63" s="135"/>
      <c r="M63" s="135"/>
      <c r="N63" s="135"/>
      <c r="O63" s="135"/>
      <c r="P63" s="135"/>
    </row>
    <row r="64" spans="2:16">
      <c r="B64" s="135"/>
      <c r="C64" s="135"/>
      <c r="D64" s="135"/>
      <c r="E64" s="135"/>
      <c r="F64" s="135"/>
      <c r="G64" s="135"/>
      <c r="H64" s="135"/>
      <c r="I64" s="135"/>
      <c r="J64" s="135"/>
      <c r="K64" s="135"/>
      <c r="L64" s="135"/>
      <c r="M64" s="135"/>
      <c r="N64" s="135"/>
      <c r="O64" s="135"/>
      <c r="P64" s="135"/>
    </row>
    <row r="65" spans="2:16">
      <c r="B65" s="135"/>
      <c r="C65" s="135"/>
      <c r="D65" s="135"/>
      <c r="E65" s="135"/>
      <c r="F65" s="135"/>
      <c r="G65" s="135"/>
      <c r="H65" s="135"/>
      <c r="I65" s="135"/>
      <c r="J65" s="135"/>
      <c r="K65" s="135"/>
      <c r="L65" s="135"/>
      <c r="M65" s="135"/>
      <c r="N65" s="135"/>
      <c r="O65" s="135"/>
      <c r="P65" s="135"/>
    </row>
    <row r="66" spans="2:16">
      <c r="B66" s="135"/>
      <c r="C66" s="135"/>
      <c r="D66" s="135"/>
      <c r="E66" s="135"/>
      <c r="F66" s="135"/>
      <c r="G66" s="135"/>
      <c r="H66" s="135"/>
      <c r="I66" s="135"/>
      <c r="J66" s="135"/>
      <c r="K66" s="135"/>
      <c r="L66" s="135"/>
      <c r="M66" s="135"/>
      <c r="N66" s="135"/>
      <c r="O66" s="135"/>
      <c r="P66" s="135"/>
    </row>
    <row r="67" spans="2:16">
      <c r="B67" s="135"/>
      <c r="C67" s="135"/>
      <c r="D67" s="135"/>
      <c r="E67" s="135"/>
      <c r="F67" s="135"/>
      <c r="G67" s="135"/>
      <c r="H67" s="135"/>
      <c r="I67" s="135"/>
      <c r="J67" s="135"/>
      <c r="K67" s="135"/>
      <c r="L67" s="135"/>
      <c r="M67" s="135"/>
      <c r="N67" s="135"/>
      <c r="O67" s="135"/>
      <c r="P67" s="135"/>
    </row>
    <row r="68" spans="2:16">
      <c r="B68" s="135"/>
      <c r="C68" s="135"/>
      <c r="D68" s="135"/>
      <c r="E68" s="135"/>
      <c r="F68" s="135"/>
      <c r="G68" s="135"/>
      <c r="H68" s="135"/>
      <c r="I68" s="135"/>
      <c r="J68" s="135"/>
      <c r="K68" s="135"/>
      <c r="L68" s="135"/>
      <c r="M68" s="135"/>
      <c r="N68" s="135"/>
      <c r="O68" s="135"/>
      <c r="P68" s="135"/>
    </row>
    <row r="69" spans="2:16">
      <c r="B69" s="135"/>
      <c r="C69" s="135"/>
      <c r="D69" s="135"/>
      <c r="E69" s="135"/>
      <c r="F69" s="135"/>
      <c r="G69" s="135"/>
      <c r="H69" s="135"/>
      <c r="I69" s="135"/>
      <c r="J69" s="135"/>
      <c r="K69" s="135"/>
      <c r="L69" s="135"/>
      <c r="M69" s="135"/>
      <c r="N69" s="135"/>
      <c r="O69" s="135"/>
      <c r="P69" s="135"/>
    </row>
    <row r="70" spans="2:16">
      <c r="B70" s="135"/>
      <c r="C70" s="135"/>
      <c r="D70" s="135"/>
      <c r="E70" s="135"/>
      <c r="F70" s="135"/>
      <c r="G70" s="135"/>
      <c r="H70" s="135"/>
      <c r="I70" s="135"/>
      <c r="J70" s="135"/>
      <c r="K70" s="135"/>
      <c r="L70" s="135"/>
      <c r="M70" s="135"/>
      <c r="N70" s="135"/>
      <c r="O70" s="135"/>
      <c r="P70" s="135"/>
    </row>
    <row r="71" spans="2:16">
      <c r="B71" s="135"/>
      <c r="C71" s="135"/>
      <c r="D71" s="135"/>
      <c r="E71" s="135"/>
      <c r="F71" s="135"/>
      <c r="G71" s="135"/>
      <c r="H71" s="135"/>
      <c r="I71" s="135"/>
      <c r="J71" s="135"/>
      <c r="K71" s="135"/>
      <c r="L71" s="135"/>
      <c r="M71" s="135"/>
      <c r="N71" s="135"/>
      <c r="O71" s="135"/>
      <c r="P71" s="135"/>
    </row>
    <row r="72" spans="2:16">
      <c r="B72" s="135"/>
      <c r="C72" s="135"/>
      <c r="D72" s="135"/>
      <c r="E72" s="135"/>
      <c r="F72" s="135"/>
      <c r="G72" s="135"/>
      <c r="H72" s="135"/>
      <c r="I72" s="135"/>
      <c r="J72" s="135"/>
      <c r="K72" s="135"/>
      <c r="L72" s="135"/>
      <c r="M72" s="135"/>
      <c r="N72" s="135"/>
      <c r="O72" s="135"/>
      <c r="P72" s="135"/>
    </row>
    <row r="73" spans="2:16">
      <c r="B73" s="135"/>
      <c r="C73" s="135"/>
      <c r="D73" s="135"/>
      <c r="E73" s="135"/>
      <c r="F73" s="135"/>
      <c r="G73" s="135"/>
      <c r="H73" s="135"/>
      <c r="I73" s="135"/>
      <c r="J73" s="135"/>
      <c r="K73" s="135"/>
      <c r="L73" s="135"/>
      <c r="M73" s="135"/>
      <c r="N73" s="135"/>
      <c r="O73" s="135"/>
      <c r="P73" s="135"/>
    </row>
    <row r="74" spans="2:16">
      <c r="B74" s="135"/>
      <c r="C74" s="135"/>
      <c r="D74" s="135"/>
      <c r="E74" s="135"/>
      <c r="F74" s="135"/>
      <c r="G74" s="135"/>
      <c r="H74" s="135"/>
      <c r="I74" s="135"/>
      <c r="J74" s="135"/>
      <c r="K74" s="135"/>
      <c r="L74" s="135"/>
      <c r="M74" s="135"/>
      <c r="N74" s="135"/>
      <c r="O74" s="135"/>
      <c r="P74" s="135"/>
    </row>
    <row r="75" spans="2:16">
      <c r="B75" s="135"/>
      <c r="C75" s="135"/>
      <c r="D75" s="135"/>
      <c r="E75" s="135"/>
      <c r="F75" s="135"/>
      <c r="G75" s="135"/>
      <c r="H75" s="135"/>
      <c r="I75" s="135"/>
      <c r="J75" s="135"/>
      <c r="K75" s="135"/>
      <c r="L75" s="135"/>
      <c r="M75" s="135"/>
      <c r="N75" s="135"/>
      <c r="O75" s="135"/>
      <c r="P75" s="135"/>
    </row>
    <row r="76" spans="2:16">
      <c r="B76" s="135"/>
      <c r="C76" s="135"/>
      <c r="D76" s="135"/>
      <c r="E76" s="135"/>
      <c r="F76" s="135"/>
      <c r="G76" s="135"/>
      <c r="H76" s="135"/>
      <c r="I76" s="135"/>
      <c r="J76" s="135"/>
      <c r="K76" s="135"/>
      <c r="L76" s="135"/>
      <c r="M76" s="135"/>
      <c r="N76" s="135"/>
      <c r="O76" s="135"/>
      <c r="P76" s="135"/>
    </row>
    <row r="77" spans="2:16">
      <c r="B77" s="135"/>
      <c r="C77" s="135"/>
      <c r="D77" s="135"/>
      <c r="E77" s="135"/>
      <c r="F77" s="135"/>
      <c r="G77" s="135"/>
      <c r="H77" s="135"/>
      <c r="I77" s="135"/>
      <c r="J77" s="135"/>
      <c r="K77" s="135"/>
      <c r="L77" s="135"/>
      <c r="M77" s="135"/>
      <c r="N77" s="135"/>
      <c r="O77" s="135"/>
      <c r="P77" s="135"/>
    </row>
    <row r="78" spans="2:16">
      <c r="B78" s="135"/>
      <c r="C78" s="135"/>
      <c r="D78" s="135"/>
      <c r="E78" s="135"/>
      <c r="F78" s="135"/>
      <c r="G78" s="135"/>
      <c r="H78" s="135"/>
      <c r="I78" s="135"/>
      <c r="J78" s="135"/>
      <c r="K78" s="135"/>
      <c r="L78" s="135"/>
      <c r="M78" s="135"/>
      <c r="N78" s="135"/>
      <c r="O78" s="135"/>
      <c r="P78" s="135"/>
    </row>
    <row r="79" spans="2:16">
      <c r="B79" s="135"/>
      <c r="C79" s="135"/>
      <c r="D79" s="135"/>
      <c r="E79" s="135"/>
      <c r="F79" s="135"/>
      <c r="G79" s="135"/>
      <c r="H79" s="135"/>
      <c r="I79" s="135"/>
      <c r="J79" s="135"/>
      <c r="K79" s="135"/>
      <c r="L79" s="135"/>
      <c r="M79" s="135"/>
      <c r="N79" s="135"/>
      <c r="O79" s="135"/>
      <c r="P79" s="135"/>
    </row>
    <row r="80" spans="2:16">
      <c r="B80" s="135"/>
      <c r="C80" s="135"/>
      <c r="D80" s="135"/>
      <c r="E80" s="135"/>
      <c r="F80" s="135"/>
      <c r="G80" s="135"/>
      <c r="H80" s="135"/>
      <c r="I80" s="135"/>
      <c r="J80" s="135"/>
      <c r="K80" s="135"/>
      <c r="L80" s="135"/>
      <c r="M80" s="135"/>
      <c r="N80" s="135"/>
      <c r="O80" s="135"/>
      <c r="P80" s="135"/>
    </row>
    <row r="81" spans="2:16">
      <c r="B81" s="135"/>
      <c r="C81" s="135"/>
      <c r="D81" s="135"/>
      <c r="E81" s="135"/>
      <c r="F81" s="135"/>
      <c r="G81" s="135"/>
      <c r="H81" s="135"/>
      <c r="I81" s="135"/>
      <c r="J81" s="135"/>
      <c r="K81" s="135"/>
      <c r="L81" s="135"/>
      <c r="M81" s="135"/>
      <c r="N81" s="135"/>
      <c r="O81" s="135"/>
      <c r="P81" s="135"/>
    </row>
    <row r="82" spans="2:16">
      <c r="B82" s="135"/>
      <c r="C82" s="135"/>
      <c r="D82" s="135"/>
      <c r="E82" s="135"/>
      <c r="F82" s="135"/>
      <c r="G82" s="135"/>
      <c r="H82" s="135"/>
      <c r="I82" s="135"/>
      <c r="J82" s="135"/>
      <c r="K82" s="135"/>
      <c r="L82" s="135"/>
      <c r="M82" s="135"/>
      <c r="N82" s="135"/>
      <c r="O82" s="135"/>
      <c r="P82" s="135"/>
    </row>
    <row r="83" spans="2:16">
      <c r="B83" s="135"/>
      <c r="C83" s="135"/>
      <c r="D83" s="135"/>
      <c r="E83" s="135"/>
      <c r="F83" s="135"/>
      <c r="G83" s="135"/>
      <c r="H83" s="135"/>
      <c r="I83" s="135"/>
      <c r="J83" s="135"/>
      <c r="K83" s="135"/>
      <c r="L83" s="135"/>
      <c r="M83" s="135"/>
      <c r="N83" s="135"/>
      <c r="O83" s="135"/>
      <c r="P83" s="135"/>
    </row>
    <row r="84" spans="2:16">
      <c r="B84" s="135"/>
      <c r="C84" s="135"/>
      <c r="D84" s="135"/>
      <c r="E84" s="135"/>
      <c r="F84" s="135"/>
      <c r="G84" s="135"/>
      <c r="H84" s="135"/>
      <c r="I84" s="135"/>
      <c r="J84" s="135"/>
      <c r="K84" s="135"/>
      <c r="L84" s="135"/>
      <c r="M84" s="135"/>
      <c r="N84" s="135"/>
      <c r="O84" s="135"/>
      <c r="P84" s="135"/>
    </row>
    <row r="85" spans="2:16">
      <c r="B85" s="135"/>
      <c r="C85" s="135"/>
      <c r="D85" s="135"/>
      <c r="E85" s="135"/>
      <c r="F85" s="135"/>
      <c r="G85" s="135"/>
      <c r="H85" s="135"/>
      <c r="I85" s="135"/>
      <c r="J85" s="135"/>
      <c r="K85" s="135"/>
      <c r="L85" s="135"/>
      <c r="M85" s="135"/>
      <c r="N85" s="135"/>
      <c r="O85" s="135"/>
      <c r="P85" s="135"/>
    </row>
    <row r="86" spans="2:16">
      <c r="B86" s="135"/>
      <c r="C86" s="135"/>
      <c r="D86" s="135"/>
      <c r="E86" s="135"/>
      <c r="F86" s="135"/>
      <c r="G86" s="135"/>
      <c r="H86" s="135"/>
      <c r="I86" s="135"/>
      <c r="J86" s="135"/>
      <c r="K86" s="135"/>
      <c r="L86" s="135"/>
      <c r="M86" s="135"/>
      <c r="N86" s="135"/>
      <c r="O86" s="135"/>
      <c r="P86" s="135"/>
    </row>
    <row r="87" spans="2:16">
      <c r="B87" s="135"/>
      <c r="C87" s="135"/>
      <c r="D87" s="135"/>
      <c r="E87" s="135"/>
      <c r="F87" s="135"/>
      <c r="G87" s="135"/>
      <c r="H87" s="135"/>
      <c r="I87" s="135"/>
      <c r="J87" s="135"/>
      <c r="K87" s="135"/>
      <c r="L87" s="135"/>
      <c r="M87" s="135"/>
      <c r="N87" s="135"/>
      <c r="O87" s="135"/>
      <c r="P87" s="135"/>
    </row>
    <row r="88" spans="2:16">
      <c r="B88" s="135"/>
      <c r="C88" s="135"/>
      <c r="D88" s="135"/>
      <c r="E88" s="135"/>
      <c r="F88" s="135"/>
      <c r="G88" s="135"/>
      <c r="H88" s="135"/>
      <c r="I88" s="135"/>
      <c r="J88" s="135"/>
      <c r="K88" s="135"/>
      <c r="L88" s="135"/>
      <c r="M88" s="135"/>
      <c r="N88" s="135"/>
      <c r="O88" s="135"/>
      <c r="P88" s="135"/>
    </row>
    <row r="89" spans="2:16">
      <c r="B89" s="135"/>
      <c r="C89" s="135"/>
      <c r="D89" s="135"/>
      <c r="E89" s="135"/>
      <c r="F89" s="135"/>
      <c r="G89" s="135"/>
      <c r="H89" s="135"/>
      <c r="I89" s="135"/>
      <c r="J89" s="135"/>
      <c r="K89" s="135"/>
      <c r="L89" s="135"/>
      <c r="M89" s="135"/>
      <c r="N89" s="135"/>
      <c r="O89" s="135"/>
      <c r="P89" s="135"/>
    </row>
    <row r="90" spans="2:16">
      <c r="B90" s="135"/>
      <c r="C90" s="135"/>
      <c r="D90" s="135"/>
      <c r="E90" s="135"/>
      <c r="F90" s="135"/>
      <c r="G90" s="135"/>
      <c r="H90" s="135"/>
      <c r="I90" s="135"/>
      <c r="J90" s="135"/>
      <c r="K90" s="135"/>
      <c r="L90" s="135"/>
      <c r="M90" s="135"/>
      <c r="N90" s="135"/>
      <c r="O90" s="135"/>
      <c r="P90" s="135"/>
    </row>
    <row r="91" spans="2:16">
      <c r="B91" s="135"/>
      <c r="C91" s="135"/>
      <c r="D91" s="135"/>
      <c r="E91" s="135"/>
      <c r="F91" s="135"/>
      <c r="G91" s="135"/>
      <c r="H91" s="135"/>
      <c r="I91" s="135"/>
      <c r="J91" s="135"/>
      <c r="K91" s="135"/>
      <c r="L91" s="135"/>
      <c r="M91" s="135"/>
      <c r="N91" s="135"/>
      <c r="O91" s="135"/>
      <c r="P91" s="135"/>
    </row>
    <row r="92" spans="2:16">
      <c r="B92" s="135"/>
      <c r="C92" s="135"/>
      <c r="D92" s="135"/>
      <c r="E92" s="135"/>
      <c r="F92" s="135"/>
      <c r="G92" s="135"/>
      <c r="H92" s="135"/>
      <c r="I92" s="135"/>
      <c r="J92" s="135"/>
      <c r="K92" s="135"/>
      <c r="L92" s="135"/>
      <c r="M92" s="135"/>
      <c r="N92" s="135"/>
      <c r="O92" s="135"/>
      <c r="P92" s="135"/>
    </row>
    <row r="93" spans="2:16">
      <c r="B93" s="135"/>
      <c r="C93" s="135"/>
      <c r="D93" s="135"/>
      <c r="E93" s="135"/>
      <c r="F93" s="135"/>
      <c r="G93" s="135"/>
      <c r="H93" s="135"/>
      <c r="I93" s="135"/>
      <c r="J93" s="135"/>
      <c r="K93" s="135"/>
      <c r="L93" s="135"/>
      <c r="M93" s="135"/>
      <c r="N93" s="135"/>
      <c r="O93" s="135"/>
      <c r="P93" s="135"/>
    </row>
    <row r="94" spans="2:16">
      <c r="B94" s="135"/>
      <c r="C94" s="135"/>
      <c r="D94" s="135"/>
      <c r="E94" s="135"/>
      <c r="F94" s="135"/>
      <c r="G94" s="135"/>
      <c r="H94" s="135"/>
      <c r="I94" s="135"/>
      <c r="J94" s="135"/>
      <c r="K94" s="135"/>
      <c r="L94" s="135"/>
      <c r="M94" s="135"/>
      <c r="N94" s="135"/>
      <c r="O94" s="135"/>
      <c r="P94" s="135"/>
    </row>
    <row r="95" spans="2:16">
      <c r="B95" s="135"/>
      <c r="C95" s="135"/>
      <c r="D95" s="135"/>
      <c r="E95" s="135"/>
      <c r="F95" s="135"/>
      <c r="G95" s="135"/>
      <c r="H95" s="135"/>
      <c r="I95" s="135"/>
      <c r="J95" s="135"/>
      <c r="K95" s="135"/>
      <c r="L95" s="135"/>
      <c r="M95" s="135"/>
      <c r="N95" s="135"/>
      <c r="O95" s="135"/>
      <c r="P95" s="135"/>
    </row>
    <row r="96" spans="2:16">
      <c r="B96" s="135"/>
      <c r="C96" s="135"/>
      <c r="D96" s="135"/>
      <c r="E96" s="135"/>
      <c r="F96" s="135"/>
      <c r="G96" s="135"/>
      <c r="H96" s="135"/>
      <c r="I96" s="135"/>
      <c r="J96" s="135"/>
      <c r="K96" s="135"/>
      <c r="L96" s="135"/>
      <c r="M96" s="135"/>
      <c r="N96" s="135"/>
      <c r="O96" s="135"/>
      <c r="P96" s="135"/>
    </row>
    <row r="97" spans="2:16">
      <c r="B97" s="135"/>
      <c r="C97" s="135"/>
      <c r="D97" s="135"/>
      <c r="E97" s="135"/>
      <c r="F97" s="135"/>
      <c r="G97" s="135"/>
      <c r="H97" s="135"/>
      <c r="I97" s="135"/>
      <c r="J97" s="135"/>
      <c r="K97" s="135"/>
      <c r="L97" s="135"/>
      <c r="M97" s="135"/>
      <c r="N97" s="135"/>
      <c r="O97" s="135"/>
      <c r="P97" s="135"/>
    </row>
    <row r="98" spans="2:16">
      <c r="B98" s="135"/>
      <c r="C98" s="135"/>
      <c r="D98" s="135"/>
      <c r="E98" s="135"/>
      <c r="F98" s="135"/>
      <c r="G98" s="135"/>
      <c r="H98" s="135"/>
      <c r="I98" s="135"/>
      <c r="J98" s="135"/>
      <c r="K98" s="135"/>
      <c r="L98" s="135"/>
      <c r="M98" s="135"/>
      <c r="N98" s="135"/>
      <c r="O98" s="135"/>
      <c r="P98" s="135"/>
    </row>
    <row r="99" spans="2:16">
      <c r="B99" s="135"/>
      <c r="C99" s="135"/>
      <c r="D99" s="135"/>
      <c r="E99" s="135"/>
      <c r="F99" s="135"/>
      <c r="G99" s="135"/>
      <c r="H99" s="135"/>
      <c r="I99" s="135"/>
      <c r="J99" s="135"/>
      <c r="K99" s="135"/>
      <c r="L99" s="135"/>
      <c r="M99" s="135"/>
      <c r="N99" s="135"/>
      <c r="O99" s="135"/>
      <c r="P99" s="135"/>
    </row>
    <row r="100" spans="2:16">
      <c r="B100" s="135"/>
      <c r="C100" s="135"/>
      <c r="D100" s="135"/>
      <c r="E100" s="135"/>
      <c r="F100" s="135"/>
      <c r="G100" s="135"/>
      <c r="H100" s="135"/>
      <c r="I100" s="135"/>
      <c r="J100" s="135"/>
      <c r="K100" s="135"/>
      <c r="L100" s="135"/>
      <c r="M100" s="135"/>
      <c r="N100" s="135"/>
      <c r="O100" s="135"/>
      <c r="P100" s="135"/>
    </row>
    <row r="101" spans="2:16">
      <c r="B101" s="135"/>
      <c r="C101" s="135"/>
      <c r="D101" s="135"/>
      <c r="E101" s="135"/>
      <c r="F101" s="135"/>
      <c r="G101" s="135"/>
      <c r="H101" s="135"/>
      <c r="I101" s="135"/>
      <c r="J101" s="135"/>
      <c r="K101" s="135"/>
      <c r="L101" s="135"/>
      <c r="M101" s="135"/>
      <c r="N101" s="135"/>
      <c r="O101" s="135"/>
      <c r="P101" s="135"/>
    </row>
    <row r="102" spans="2:16">
      <c r="B102" s="135"/>
      <c r="C102" s="135"/>
      <c r="D102" s="135"/>
      <c r="E102" s="135"/>
      <c r="F102" s="135"/>
      <c r="G102" s="135"/>
      <c r="H102" s="135"/>
      <c r="I102" s="135"/>
      <c r="J102" s="135"/>
      <c r="K102" s="135"/>
      <c r="L102" s="135"/>
      <c r="M102" s="135"/>
      <c r="N102" s="135"/>
      <c r="O102" s="135"/>
      <c r="P102" s="135"/>
    </row>
    <row r="103" spans="2:16">
      <c r="B103" s="135"/>
      <c r="C103" s="135"/>
      <c r="D103" s="135"/>
      <c r="E103" s="135"/>
      <c r="F103" s="135"/>
      <c r="G103" s="135"/>
      <c r="H103" s="135"/>
      <c r="I103" s="135"/>
      <c r="J103" s="135"/>
      <c r="K103" s="135"/>
      <c r="L103" s="135"/>
      <c r="M103" s="135"/>
      <c r="N103" s="135"/>
      <c r="O103" s="135"/>
      <c r="P103" s="135"/>
    </row>
    <row r="104" spans="2:16">
      <c r="B104" s="135"/>
      <c r="C104" s="135"/>
      <c r="D104" s="135"/>
      <c r="E104" s="135"/>
      <c r="F104" s="135"/>
      <c r="G104" s="135"/>
      <c r="H104" s="135"/>
      <c r="I104" s="135"/>
      <c r="J104" s="135"/>
      <c r="K104" s="135"/>
      <c r="L104" s="135"/>
      <c r="M104" s="135"/>
      <c r="N104" s="135"/>
      <c r="O104" s="135"/>
      <c r="P104" s="135"/>
    </row>
    <row r="105" spans="2:16">
      <c r="B105" s="135"/>
      <c r="C105" s="135"/>
      <c r="D105" s="135"/>
      <c r="E105" s="135"/>
      <c r="F105" s="135"/>
      <c r="G105" s="135"/>
      <c r="H105" s="135"/>
      <c r="I105" s="135"/>
      <c r="J105" s="135"/>
      <c r="K105" s="135"/>
      <c r="L105" s="135"/>
      <c r="M105" s="135"/>
      <c r="N105" s="135"/>
      <c r="O105" s="135"/>
      <c r="P105" s="135"/>
    </row>
    <row r="106" spans="2:16">
      <c r="B106" s="135"/>
      <c r="C106" s="135"/>
      <c r="D106" s="135"/>
      <c r="E106" s="135"/>
      <c r="F106" s="135"/>
      <c r="G106" s="135"/>
      <c r="H106" s="135"/>
      <c r="I106" s="135"/>
      <c r="J106" s="135"/>
      <c r="K106" s="135"/>
      <c r="L106" s="135"/>
      <c r="M106" s="135"/>
      <c r="N106" s="135"/>
      <c r="O106" s="135"/>
      <c r="P106" s="135"/>
    </row>
    <row r="107" spans="2:16">
      <c r="B107" s="135"/>
      <c r="C107" s="135"/>
      <c r="D107" s="135"/>
      <c r="E107" s="135"/>
      <c r="F107" s="135"/>
      <c r="G107" s="135"/>
      <c r="H107" s="135"/>
      <c r="I107" s="135"/>
      <c r="J107" s="135"/>
      <c r="K107" s="135"/>
      <c r="L107" s="135"/>
      <c r="M107" s="135"/>
      <c r="N107" s="135"/>
      <c r="O107" s="135"/>
      <c r="P107" s="135"/>
    </row>
    <row r="108" spans="2:16">
      <c r="B108" s="135"/>
      <c r="C108" s="135"/>
      <c r="D108" s="135"/>
      <c r="E108" s="135"/>
      <c r="F108" s="135"/>
      <c r="G108" s="135"/>
      <c r="H108" s="135"/>
      <c r="I108" s="135"/>
      <c r="J108" s="135"/>
      <c r="K108" s="135"/>
      <c r="L108" s="135"/>
      <c r="M108" s="135"/>
      <c r="N108" s="135"/>
      <c r="O108" s="135"/>
      <c r="P108" s="135"/>
    </row>
    <row r="109" spans="2:16">
      <c r="B109" s="135"/>
      <c r="C109" s="135"/>
      <c r="D109" s="135"/>
      <c r="E109" s="135"/>
      <c r="F109" s="135"/>
      <c r="G109" s="135"/>
      <c r="H109" s="135"/>
      <c r="I109" s="135"/>
      <c r="J109" s="135"/>
      <c r="K109" s="135"/>
      <c r="L109" s="135"/>
      <c r="M109" s="135"/>
      <c r="N109" s="135"/>
      <c r="O109" s="135"/>
      <c r="P109" s="135"/>
    </row>
    <row r="110" spans="2:16">
      <c r="B110" s="135"/>
      <c r="C110" s="135"/>
      <c r="D110" s="135"/>
      <c r="E110" s="135"/>
      <c r="F110" s="135"/>
      <c r="G110" s="135"/>
      <c r="H110" s="135"/>
      <c r="I110" s="135"/>
      <c r="J110" s="135"/>
      <c r="K110" s="135"/>
      <c r="L110" s="135"/>
      <c r="M110" s="135"/>
      <c r="N110" s="135"/>
      <c r="O110" s="135"/>
      <c r="P110" s="135"/>
    </row>
    <row r="111" spans="2:16">
      <c r="B111" s="135"/>
      <c r="C111" s="135"/>
      <c r="D111" s="135"/>
      <c r="E111" s="135"/>
      <c r="F111" s="135"/>
      <c r="G111" s="135"/>
      <c r="H111" s="135"/>
      <c r="I111" s="135"/>
      <c r="J111" s="135"/>
      <c r="K111" s="135"/>
      <c r="L111" s="135"/>
      <c r="M111" s="135"/>
      <c r="N111" s="135"/>
      <c r="O111" s="135"/>
      <c r="P111" s="135"/>
    </row>
    <row r="112" spans="2:16">
      <c r="B112" s="135"/>
      <c r="C112" s="135"/>
      <c r="D112" s="135"/>
      <c r="E112" s="135"/>
      <c r="F112" s="135"/>
      <c r="G112" s="135"/>
      <c r="H112" s="135"/>
      <c r="I112" s="135"/>
      <c r="J112" s="135"/>
      <c r="K112" s="135"/>
      <c r="L112" s="135"/>
      <c r="M112" s="135"/>
      <c r="N112" s="135"/>
      <c r="O112" s="135"/>
      <c r="P112" s="135"/>
    </row>
    <row r="113" spans="2:16">
      <c r="B113" s="135"/>
      <c r="C113" s="135"/>
      <c r="D113" s="135"/>
      <c r="E113" s="135"/>
      <c r="F113" s="135"/>
      <c r="G113" s="135"/>
      <c r="H113" s="135"/>
      <c r="I113" s="135"/>
      <c r="J113" s="135"/>
      <c r="K113" s="135"/>
      <c r="L113" s="135"/>
      <c r="M113" s="135"/>
      <c r="N113" s="135"/>
      <c r="O113" s="135"/>
      <c r="P113" s="135"/>
    </row>
    <row r="114" spans="2:16">
      <c r="B114" s="135"/>
      <c r="C114" s="135"/>
      <c r="D114" s="135"/>
      <c r="E114" s="135"/>
      <c r="F114" s="135"/>
      <c r="G114" s="135"/>
      <c r="H114" s="135"/>
      <c r="I114" s="135"/>
      <c r="J114" s="135"/>
      <c r="K114" s="135"/>
      <c r="L114" s="135"/>
      <c r="M114" s="135"/>
      <c r="N114" s="135"/>
      <c r="O114" s="135"/>
      <c r="P114" s="135"/>
    </row>
    <row r="115" spans="2:16">
      <c r="B115" s="135"/>
      <c r="C115" s="135"/>
      <c r="D115" s="135"/>
      <c r="E115" s="135"/>
      <c r="F115" s="135"/>
      <c r="G115" s="135"/>
      <c r="H115" s="135"/>
      <c r="I115" s="135"/>
      <c r="J115" s="135"/>
      <c r="K115" s="135"/>
      <c r="L115" s="135"/>
      <c r="M115" s="135"/>
      <c r="N115" s="135"/>
      <c r="O115" s="135"/>
      <c r="P115" s="135"/>
    </row>
    <row r="116" spans="2:16">
      <c r="B116" s="135"/>
      <c r="C116" s="135"/>
      <c r="D116" s="135"/>
      <c r="E116" s="135"/>
      <c r="F116" s="135"/>
      <c r="G116" s="135"/>
      <c r="H116" s="135"/>
      <c r="I116" s="135"/>
      <c r="J116" s="135"/>
      <c r="K116" s="135"/>
      <c r="L116" s="135"/>
      <c r="M116" s="135"/>
      <c r="N116" s="135"/>
      <c r="O116" s="135"/>
      <c r="P116" s="135"/>
    </row>
    <row r="117" spans="2:16">
      <c r="B117" s="135"/>
      <c r="C117" s="135"/>
      <c r="D117" s="135"/>
      <c r="E117" s="135"/>
      <c r="F117" s="135"/>
      <c r="G117" s="135"/>
      <c r="H117" s="135"/>
      <c r="I117" s="135"/>
      <c r="J117" s="135"/>
      <c r="K117" s="135"/>
      <c r="L117" s="135"/>
      <c r="M117" s="135"/>
      <c r="N117" s="135"/>
      <c r="O117" s="135"/>
      <c r="P117" s="135"/>
    </row>
    <row r="118" spans="2:16">
      <c r="B118" s="135"/>
      <c r="C118" s="135"/>
      <c r="D118" s="135"/>
      <c r="E118" s="135"/>
      <c r="F118" s="135"/>
      <c r="G118" s="135"/>
      <c r="H118" s="135"/>
      <c r="I118" s="135"/>
      <c r="J118" s="135"/>
      <c r="K118" s="135"/>
      <c r="L118" s="135"/>
      <c r="M118" s="135"/>
      <c r="N118" s="135"/>
      <c r="O118" s="135"/>
      <c r="P118" s="135"/>
    </row>
    <row r="119" spans="2:16">
      <c r="B119" s="135"/>
      <c r="C119" s="135"/>
      <c r="D119" s="135"/>
      <c r="E119" s="135"/>
      <c r="F119" s="135"/>
      <c r="G119" s="135"/>
      <c r="H119" s="135"/>
      <c r="I119" s="135"/>
      <c r="J119" s="135"/>
      <c r="K119" s="135"/>
      <c r="L119" s="135"/>
      <c r="M119" s="135"/>
      <c r="N119" s="135"/>
      <c r="O119" s="135"/>
      <c r="P119" s="135"/>
    </row>
    <row r="120" spans="2:16">
      <c r="B120" s="135"/>
      <c r="C120" s="135"/>
      <c r="D120" s="135"/>
      <c r="E120" s="135"/>
      <c r="F120" s="135"/>
      <c r="G120" s="135"/>
      <c r="H120" s="135"/>
      <c r="I120" s="135"/>
      <c r="J120" s="135"/>
      <c r="K120" s="135"/>
      <c r="L120" s="135"/>
      <c r="M120" s="135"/>
      <c r="N120" s="135"/>
      <c r="O120" s="135"/>
      <c r="P120" s="135"/>
    </row>
    <row r="121" spans="2:16">
      <c r="B121" s="135"/>
      <c r="C121" s="135"/>
      <c r="D121" s="135"/>
      <c r="E121" s="135"/>
      <c r="F121" s="135"/>
      <c r="G121" s="135"/>
      <c r="H121" s="135"/>
      <c r="I121" s="135"/>
      <c r="J121" s="135"/>
      <c r="K121" s="135"/>
      <c r="L121" s="135"/>
      <c r="M121" s="135"/>
      <c r="N121" s="135"/>
      <c r="O121" s="135"/>
      <c r="P121" s="135"/>
    </row>
    <row r="122" spans="2:16">
      <c r="B122" s="135"/>
      <c r="C122" s="135"/>
      <c r="D122" s="135"/>
      <c r="E122" s="135"/>
      <c r="F122" s="135"/>
      <c r="G122" s="135"/>
      <c r="H122" s="135"/>
      <c r="I122" s="135"/>
      <c r="J122" s="135"/>
      <c r="K122" s="135"/>
      <c r="L122" s="135"/>
      <c r="M122" s="135"/>
      <c r="N122" s="135"/>
      <c r="O122" s="135"/>
      <c r="P122" s="135"/>
    </row>
    <row r="123" spans="2:16">
      <c r="B123" s="135"/>
      <c r="C123" s="135"/>
      <c r="D123" s="135"/>
      <c r="E123" s="135"/>
      <c r="F123" s="135"/>
      <c r="G123" s="135"/>
      <c r="H123" s="135"/>
      <c r="I123" s="135"/>
      <c r="J123" s="135"/>
      <c r="K123" s="135"/>
      <c r="L123" s="135"/>
      <c r="M123" s="135"/>
      <c r="N123" s="135"/>
      <c r="O123" s="135"/>
      <c r="P123" s="135"/>
    </row>
    <row r="124" spans="2:16">
      <c r="B124" s="135"/>
      <c r="C124" s="135"/>
      <c r="D124" s="135"/>
      <c r="E124" s="135"/>
      <c r="F124" s="135"/>
      <c r="G124" s="135"/>
      <c r="H124" s="135"/>
      <c r="I124" s="135"/>
      <c r="J124" s="135"/>
      <c r="K124" s="135"/>
      <c r="L124" s="135"/>
      <c r="M124" s="135"/>
      <c r="N124" s="135"/>
      <c r="O124" s="135"/>
      <c r="P124" s="135"/>
    </row>
    <row r="125" spans="2:16">
      <c r="B125" s="135"/>
      <c r="C125" s="135"/>
      <c r="D125" s="135"/>
      <c r="E125" s="135"/>
      <c r="F125" s="135"/>
      <c r="G125" s="135"/>
      <c r="H125" s="135"/>
      <c r="I125" s="135"/>
      <c r="J125" s="135"/>
      <c r="K125" s="135"/>
      <c r="L125" s="135"/>
      <c r="M125" s="135"/>
      <c r="N125" s="135"/>
      <c r="O125" s="135"/>
      <c r="P125" s="135"/>
    </row>
    <row r="126" spans="2:16">
      <c r="B126" s="135"/>
      <c r="C126" s="135"/>
      <c r="D126" s="135"/>
      <c r="E126" s="135"/>
      <c r="F126" s="135"/>
      <c r="G126" s="135"/>
      <c r="H126" s="135"/>
      <c r="I126" s="135"/>
      <c r="J126" s="135"/>
      <c r="K126" s="135"/>
      <c r="L126" s="135"/>
      <c r="M126" s="135"/>
      <c r="N126" s="135"/>
      <c r="O126" s="135"/>
      <c r="P126" s="135"/>
    </row>
    <row r="127" spans="2:16">
      <c r="B127" s="135"/>
      <c r="C127" s="135"/>
      <c r="D127" s="135"/>
      <c r="E127" s="135"/>
      <c r="F127" s="135"/>
      <c r="G127" s="135"/>
      <c r="H127" s="135"/>
      <c r="I127" s="135"/>
      <c r="J127" s="135"/>
      <c r="K127" s="135"/>
      <c r="L127" s="135"/>
      <c r="M127" s="135"/>
      <c r="N127" s="135"/>
      <c r="O127" s="135"/>
      <c r="P127" s="135"/>
    </row>
    <row r="128" spans="2:16">
      <c r="B128" s="135"/>
      <c r="C128" s="135"/>
      <c r="D128" s="135"/>
      <c r="E128" s="135"/>
      <c r="F128" s="135"/>
      <c r="G128" s="135"/>
      <c r="H128" s="135"/>
      <c r="I128" s="135"/>
      <c r="J128" s="135"/>
      <c r="K128" s="135"/>
      <c r="L128" s="135"/>
      <c r="M128" s="135"/>
      <c r="N128" s="135"/>
      <c r="O128" s="135"/>
      <c r="P128" s="135"/>
    </row>
    <row r="129" spans="2:16">
      <c r="B129" s="135"/>
      <c r="C129" s="135"/>
      <c r="D129" s="135"/>
      <c r="E129" s="135"/>
      <c r="F129" s="135"/>
      <c r="G129" s="135"/>
      <c r="H129" s="135"/>
      <c r="I129" s="135"/>
      <c r="J129" s="135"/>
      <c r="K129" s="135"/>
      <c r="L129" s="135"/>
      <c r="M129" s="135"/>
      <c r="N129" s="135"/>
      <c r="O129" s="135"/>
      <c r="P129" s="135"/>
    </row>
    <row r="130" spans="2:16">
      <c r="B130" s="135"/>
      <c r="C130" s="135"/>
      <c r="D130" s="135"/>
      <c r="E130" s="135"/>
      <c r="F130" s="135"/>
      <c r="G130" s="135"/>
      <c r="H130" s="135"/>
      <c r="I130" s="135"/>
      <c r="J130" s="135"/>
      <c r="K130" s="135"/>
      <c r="L130" s="135"/>
      <c r="M130" s="135"/>
      <c r="N130" s="135"/>
      <c r="O130" s="135"/>
      <c r="P130" s="135"/>
    </row>
    <row r="131" spans="2:16">
      <c r="B131" s="135"/>
      <c r="C131" s="135"/>
      <c r="D131" s="135"/>
      <c r="E131" s="135"/>
      <c r="F131" s="135"/>
      <c r="G131" s="135"/>
      <c r="H131" s="135"/>
      <c r="I131" s="135"/>
      <c r="J131" s="135"/>
      <c r="K131" s="135"/>
      <c r="L131" s="135"/>
      <c r="M131" s="135"/>
      <c r="N131" s="135"/>
      <c r="O131" s="135"/>
      <c r="P131" s="135"/>
    </row>
    <row r="132" spans="2:16">
      <c r="B132" s="135"/>
      <c r="C132" s="135"/>
      <c r="D132" s="135"/>
      <c r="E132" s="135"/>
      <c r="F132" s="135"/>
      <c r="G132" s="135"/>
      <c r="H132" s="135"/>
      <c r="I132" s="135"/>
      <c r="J132" s="135"/>
      <c r="K132" s="135"/>
      <c r="L132" s="135"/>
      <c r="M132" s="135"/>
      <c r="N132" s="135"/>
      <c r="O132" s="135"/>
      <c r="P132" s="135"/>
    </row>
    <row r="133" spans="2:16">
      <c r="B133" s="135"/>
      <c r="C133" s="135"/>
      <c r="D133" s="135"/>
      <c r="E133" s="135"/>
      <c r="F133" s="135"/>
      <c r="G133" s="135"/>
      <c r="H133" s="135"/>
      <c r="I133" s="135"/>
      <c r="J133" s="135"/>
      <c r="K133" s="135"/>
      <c r="L133" s="135"/>
      <c r="M133" s="135"/>
      <c r="N133" s="135"/>
      <c r="O133" s="135"/>
      <c r="P133" s="135"/>
    </row>
    <row r="134" spans="2:16">
      <c r="B134" s="135"/>
      <c r="C134" s="135"/>
      <c r="D134" s="135"/>
      <c r="E134" s="135"/>
      <c r="F134" s="135"/>
      <c r="G134" s="135"/>
      <c r="H134" s="135"/>
      <c r="I134" s="135"/>
      <c r="J134" s="135"/>
      <c r="K134" s="135"/>
      <c r="L134" s="135"/>
      <c r="M134" s="135"/>
      <c r="N134" s="135"/>
      <c r="O134" s="135"/>
      <c r="P134" s="135"/>
    </row>
    <row r="135" spans="2:16">
      <c r="B135" s="135"/>
      <c r="C135" s="135"/>
      <c r="D135" s="135"/>
      <c r="E135" s="135"/>
      <c r="F135" s="135"/>
      <c r="G135" s="135"/>
      <c r="H135" s="135"/>
      <c r="I135" s="135"/>
      <c r="J135" s="135"/>
      <c r="K135" s="135"/>
      <c r="L135" s="135"/>
      <c r="M135" s="135"/>
      <c r="N135" s="135"/>
      <c r="O135" s="135"/>
      <c r="P135" s="135"/>
    </row>
    <row r="136" spans="2:16">
      <c r="B136" s="135"/>
      <c r="C136" s="135"/>
      <c r="D136" s="135"/>
      <c r="E136" s="135"/>
      <c r="F136" s="135"/>
      <c r="G136" s="135"/>
      <c r="H136" s="135"/>
      <c r="I136" s="135"/>
      <c r="J136" s="135"/>
      <c r="K136" s="135"/>
      <c r="L136" s="135"/>
      <c r="M136" s="135"/>
      <c r="N136" s="135"/>
      <c r="O136" s="135"/>
      <c r="P136" s="135"/>
    </row>
    <row r="137" spans="2:16">
      <c r="B137" s="135"/>
      <c r="C137" s="135"/>
      <c r="D137" s="135"/>
      <c r="E137" s="135"/>
      <c r="F137" s="135"/>
      <c r="G137" s="135"/>
      <c r="H137" s="135"/>
      <c r="I137" s="135"/>
      <c r="J137" s="135"/>
      <c r="K137" s="135"/>
      <c r="L137" s="135"/>
      <c r="M137" s="135"/>
      <c r="N137" s="135"/>
      <c r="O137" s="135"/>
      <c r="P137" s="135"/>
    </row>
    <row r="138" spans="2:16">
      <c r="B138" s="135"/>
      <c r="C138" s="135"/>
      <c r="D138" s="135"/>
      <c r="E138" s="135"/>
      <c r="F138" s="135"/>
      <c r="G138" s="135"/>
      <c r="H138" s="135"/>
      <c r="I138" s="135"/>
      <c r="J138" s="135"/>
      <c r="K138" s="135"/>
      <c r="L138" s="135"/>
      <c r="M138" s="135"/>
      <c r="N138" s="135"/>
      <c r="O138" s="135"/>
      <c r="P138" s="135"/>
    </row>
    <row r="139" spans="2:16">
      <c r="B139" s="135"/>
      <c r="C139" s="135"/>
      <c r="D139" s="135"/>
      <c r="E139" s="135"/>
      <c r="F139" s="135"/>
      <c r="G139" s="135"/>
      <c r="H139" s="135"/>
      <c r="I139" s="135"/>
      <c r="J139" s="135"/>
      <c r="K139" s="135"/>
      <c r="L139" s="135"/>
      <c r="M139" s="135"/>
      <c r="N139" s="135"/>
      <c r="O139" s="135"/>
      <c r="P139" s="135"/>
    </row>
    <row r="140" spans="2:16">
      <c r="B140" s="135"/>
      <c r="C140" s="135"/>
      <c r="D140" s="135"/>
      <c r="E140" s="135"/>
      <c r="F140" s="135"/>
      <c r="G140" s="135"/>
      <c r="H140" s="135"/>
      <c r="I140" s="135"/>
      <c r="J140" s="135"/>
      <c r="K140" s="135"/>
      <c r="L140" s="135"/>
      <c r="M140" s="135"/>
      <c r="N140" s="135"/>
      <c r="O140" s="135"/>
      <c r="P140" s="135"/>
    </row>
    <row r="141" spans="2:16">
      <c r="B141" s="135"/>
      <c r="C141" s="135"/>
      <c r="D141" s="135"/>
      <c r="E141" s="135"/>
      <c r="F141" s="135"/>
      <c r="G141" s="135"/>
      <c r="H141" s="135"/>
      <c r="I141" s="135"/>
      <c r="J141" s="135"/>
      <c r="K141" s="135"/>
      <c r="L141" s="135"/>
      <c r="M141" s="135"/>
      <c r="N141" s="135"/>
      <c r="O141" s="135"/>
      <c r="P141" s="135"/>
    </row>
    <row r="142" spans="2:16">
      <c r="B142" s="135"/>
      <c r="C142" s="135"/>
      <c r="D142" s="135"/>
      <c r="E142" s="135"/>
      <c r="F142" s="135"/>
      <c r="G142" s="135"/>
      <c r="H142" s="135"/>
      <c r="I142" s="135"/>
      <c r="J142" s="135"/>
      <c r="K142" s="135"/>
      <c r="L142" s="135"/>
      <c r="M142" s="135"/>
      <c r="N142" s="135"/>
      <c r="O142" s="135"/>
      <c r="P142" s="135"/>
    </row>
    <row r="143" spans="2:16">
      <c r="B143" s="135"/>
      <c r="C143" s="135"/>
      <c r="D143" s="135"/>
      <c r="E143" s="135"/>
      <c r="F143" s="135"/>
      <c r="G143" s="135"/>
      <c r="H143" s="135"/>
      <c r="I143" s="135"/>
      <c r="J143" s="135"/>
      <c r="K143" s="135"/>
      <c r="L143" s="135"/>
      <c r="M143" s="135"/>
      <c r="N143" s="135"/>
      <c r="O143" s="135"/>
      <c r="P143" s="135"/>
    </row>
    <row r="144" spans="2:16">
      <c r="B144" s="135"/>
      <c r="C144" s="135"/>
      <c r="D144" s="135"/>
      <c r="E144" s="135"/>
      <c r="F144" s="135"/>
      <c r="G144" s="135"/>
      <c r="H144" s="135"/>
      <c r="I144" s="135"/>
      <c r="J144" s="135"/>
      <c r="K144" s="135"/>
      <c r="L144" s="135"/>
      <c r="M144" s="135"/>
      <c r="N144" s="135"/>
      <c r="O144" s="135"/>
      <c r="P144" s="135"/>
    </row>
    <row r="145" spans="2:16">
      <c r="B145" s="135"/>
      <c r="C145" s="135"/>
      <c r="D145" s="135"/>
      <c r="E145" s="135"/>
      <c r="F145" s="135"/>
      <c r="G145" s="135"/>
      <c r="H145" s="135"/>
      <c r="I145" s="135"/>
      <c r="J145" s="135"/>
      <c r="K145" s="135"/>
      <c r="L145" s="135"/>
      <c r="M145" s="135"/>
      <c r="N145" s="135"/>
      <c r="O145" s="135"/>
      <c r="P145" s="135"/>
    </row>
    <row r="146" spans="2:16">
      <c r="B146" s="135"/>
      <c r="C146" s="135"/>
      <c r="D146" s="135"/>
      <c r="E146" s="135"/>
      <c r="F146" s="135"/>
      <c r="G146" s="135"/>
      <c r="H146" s="135"/>
      <c r="I146" s="135"/>
      <c r="J146" s="135"/>
      <c r="K146" s="135"/>
      <c r="L146" s="135"/>
      <c r="M146" s="135"/>
      <c r="N146" s="135"/>
      <c r="O146" s="135"/>
      <c r="P146" s="135"/>
    </row>
    <row r="147" spans="2:16">
      <c r="B147" s="135"/>
      <c r="C147" s="135"/>
      <c r="D147" s="135"/>
      <c r="E147" s="135"/>
      <c r="F147" s="135"/>
      <c r="G147" s="135"/>
      <c r="H147" s="135"/>
      <c r="I147" s="135"/>
      <c r="J147" s="135"/>
      <c r="K147" s="135"/>
      <c r="L147" s="135"/>
      <c r="M147" s="135"/>
      <c r="N147" s="135"/>
      <c r="O147" s="135"/>
      <c r="P147" s="135"/>
    </row>
    <row r="148" spans="2:16">
      <c r="B148" s="135"/>
      <c r="C148" s="135"/>
      <c r="D148" s="135"/>
      <c r="E148" s="135"/>
      <c r="F148" s="135"/>
      <c r="G148" s="135"/>
      <c r="H148" s="135"/>
      <c r="I148" s="135"/>
      <c r="J148" s="135"/>
      <c r="K148" s="135"/>
      <c r="L148" s="135"/>
      <c r="M148" s="135"/>
      <c r="N148" s="135"/>
      <c r="O148" s="135"/>
      <c r="P148" s="135"/>
    </row>
    <row r="149" spans="2:16">
      <c r="B149" s="135"/>
      <c r="C149" s="135"/>
      <c r="D149" s="135"/>
      <c r="E149" s="135"/>
      <c r="F149" s="135"/>
      <c r="G149" s="135"/>
      <c r="H149" s="135"/>
      <c r="I149" s="135"/>
      <c r="J149" s="135"/>
      <c r="K149" s="135"/>
      <c r="L149" s="135"/>
      <c r="M149" s="135"/>
      <c r="N149" s="135"/>
      <c r="O149" s="135"/>
      <c r="P149" s="135"/>
    </row>
    <row r="150" spans="2:16">
      <c r="B150" s="135"/>
      <c r="C150" s="135"/>
      <c r="D150" s="135"/>
      <c r="E150" s="135"/>
      <c r="F150" s="135"/>
      <c r="G150" s="135"/>
      <c r="H150" s="135"/>
      <c r="I150" s="135"/>
      <c r="J150" s="135"/>
      <c r="K150" s="135"/>
      <c r="L150" s="135"/>
      <c r="M150" s="135"/>
      <c r="N150" s="135"/>
      <c r="O150" s="135"/>
      <c r="P150" s="135"/>
    </row>
    <row r="151" spans="2:16">
      <c r="B151" s="135"/>
      <c r="C151" s="135"/>
      <c r="D151" s="135"/>
      <c r="E151" s="135"/>
      <c r="F151" s="135"/>
      <c r="G151" s="135"/>
      <c r="H151" s="135"/>
      <c r="I151" s="135"/>
      <c r="J151" s="135"/>
      <c r="K151" s="135"/>
      <c r="L151" s="135"/>
      <c r="M151" s="135"/>
      <c r="N151" s="135"/>
      <c r="O151" s="135"/>
      <c r="P151" s="135"/>
    </row>
    <row r="152" spans="2:16">
      <c r="B152" s="135"/>
      <c r="C152" s="135"/>
      <c r="D152" s="135"/>
      <c r="E152" s="135"/>
      <c r="F152" s="135"/>
      <c r="G152" s="135"/>
      <c r="H152" s="135"/>
      <c r="I152" s="135"/>
      <c r="J152" s="135"/>
      <c r="K152" s="135"/>
      <c r="L152" s="135"/>
      <c r="M152" s="135"/>
      <c r="N152" s="135"/>
      <c r="O152" s="135"/>
      <c r="P152" s="135"/>
    </row>
    <row r="153" spans="2:16">
      <c r="B153" s="135"/>
      <c r="C153" s="135"/>
      <c r="D153" s="135"/>
      <c r="E153" s="135"/>
      <c r="F153" s="135"/>
      <c r="G153" s="135"/>
      <c r="H153" s="135"/>
      <c r="I153" s="135"/>
      <c r="J153" s="135"/>
      <c r="K153" s="135"/>
      <c r="L153" s="135"/>
      <c r="M153" s="135"/>
      <c r="N153" s="135"/>
      <c r="O153" s="135"/>
      <c r="P153" s="135"/>
    </row>
    <row r="154" spans="2:16">
      <c r="B154" s="135"/>
      <c r="C154" s="135"/>
      <c r="D154" s="135"/>
      <c r="E154" s="135"/>
      <c r="F154" s="135"/>
      <c r="G154" s="135"/>
      <c r="H154" s="135"/>
      <c r="I154" s="135"/>
      <c r="J154" s="135"/>
      <c r="K154" s="135"/>
      <c r="L154" s="135"/>
      <c r="M154" s="135"/>
      <c r="N154" s="135"/>
      <c r="O154" s="135"/>
      <c r="P154" s="135"/>
    </row>
    <row r="155" spans="2:16">
      <c r="B155" s="135"/>
      <c r="C155" s="135"/>
      <c r="D155" s="135"/>
      <c r="E155" s="135"/>
      <c r="F155" s="135"/>
      <c r="G155" s="135"/>
      <c r="H155" s="135"/>
      <c r="I155" s="135"/>
      <c r="J155" s="135"/>
      <c r="K155" s="135"/>
      <c r="L155" s="135"/>
      <c r="M155" s="135"/>
      <c r="N155" s="135"/>
      <c r="O155" s="135"/>
      <c r="P155" s="135"/>
    </row>
    <row r="156" spans="2:16">
      <c r="B156" s="135"/>
      <c r="C156" s="135"/>
      <c r="D156" s="135"/>
      <c r="E156" s="135"/>
      <c r="F156" s="135"/>
      <c r="G156" s="135"/>
      <c r="H156" s="135"/>
      <c r="I156" s="135"/>
      <c r="J156" s="135"/>
      <c r="K156" s="135"/>
      <c r="L156" s="135"/>
      <c r="M156" s="135"/>
      <c r="N156" s="135"/>
      <c r="O156" s="135"/>
      <c r="P156" s="135"/>
    </row>
    <row r="157" spans="2:16">
      <c r="B157" s="135"/>
      <c r="C157" s="135"/>
      <c r="D157" s="135"/>
      <c r="E157" s="135"/>
      <c r="F157" s="135"/>
      <c r="G157" s="135"/>
      <c r="H157" s="135"/>
      <c r="I157" s="135"/>
      <c r="J157" s="135"/>
      <c r="K157" s="135"/>
      <c r="L157" s="135"/>
      <c r="M157" s="135"/>
      <c r="N157" s="135"/>
      <c r="O157" s="135"/>
      <c r="P157" s="135"/>
    </row>
    <row r="158" spans="2:16">
      <c r="B158" s="135"/>
      <c r="C158" s="135"/>
      <c r="D158" s="135"/>
      <c r="E158" s="135"/>
      <c r="F158" s="135"/>
      <c r="G158" s="135"/>
      <c r="H158" s="135"/>
      <c r="I158" s="135"/>
      <c r="J158" s="135"/>
      <c r="K158" s="135"/>
      <c r="L158" s="135"/>
      <c r="M158" s="135"/>
      <c r="N158" s="135"/>
      <c r="O158" s="135"/>
      <c r="P158" s="135"/>
    </row>
    <row r="159" spans="2:16">
      <c r="B159" s="135"/>
      <c r="C159" s="135"/>
      <c r="D159" s="135"/>
      <c r="E159" s="135"/>
      <c r="F159" s="135"/>
      <c r="G159" s="135"/>
      <c r="H159" s="135"/>
      <c r="I159" s="135"/>
      <c r="J159" s="135"/>
      <c r="K159" s="135"/>
      <c r="L159" s="135"/>
      <c r="M159" s="135"/>
      <c r="N159" s="135"/>
      <c r="O159" s="135"/>
      <c r="P159" s="135"/>
    </row>
    <row r="160" spans="2:16">
      <c r="B160" s="135"/>
      <c r="C160" s="135"/>
      <c r="D160" s="135"/>
      <c r="E160" s="135"/>
      <c r="F160" s="135"/>
      <c r="G160" s="135"/>
      <c r="H160" s="135"/>
      <c r="I160" s="135"/>
      <c r="J160" s="135"/>
      <c r="K160" s="135"/>
      <c r="L160" s="135"/>
      <c r="M160" s="135"/>
      <c r="N160" s="135"/>
      <c r="O160" s="135"/>
      <c r="P160" s="135"/>
    </row>
    <row r="161" spans="2:16">
      <c r="B161" s="135"/>
      <c r="C161" s="135"/>
      <c r="D161" s="135"/>
      <c r="E161" s="135"/>
      <c r="F161" s="135"/>
      <c r="G161" s="135"/>
      <c r="H161" s="135"/>
      <c r="I161" s="135"/>
      <c r="J161" s="135"/>
      <c r="K161" s="135"/>
      <c r="L161" s="135"/>
      <c r="M161" s="135"/>
      <c r="N161" s="135"/>
      <c r="O161" s="135"/>
      <c r="P161" s="135"/>
    </row>
    <row r="162" spans="2:16">
      <c r="B162" s="135"/>
      <c r="C162" s="135"/>
      <c r="D162" s="135"/>
      <c r="E162" s="135"/>
      <c r="F162" s="135"/>
      <c r="G162" s="135"/>
      <c r="H162" s="135"/>
      <c r="I162" s="135"/>
      <c r="J162" s="135"/>
      <c r="K162" s="135"/>
      <c r="L162" s="135"/>
      <c r="M162" s="135"/>
      <c r="N162" s="135"/>
      <c r="O162" s="135"/>
      <c r="P162" s="135"/>
    </row>
    <row r="163" spans="2:16">
      <c r="B163" s="135"/>
      <c r="C163" s="135"/>
      <c r="D163" s="135"/>
      <c r="E163" s="135"/>
      <c r="F163" s="135"/>
      <c r="G163" s="135"/>
      <c r="H163" s="135"/>
      <c r="I163" s="135"/>
      <c r="J163" s="135"/>
      <c r="K163" s="135"/>
      <c r="L163" s="135"/>
      <c r="M163" s="135"/>
      <c r="N163" s="135"/>
      <c r="O163" s="135"/>
      <c r="P163" s="135"/>
    </row>
    <row r="164" spans="2:16">
      <c r="B164" s="135"/>
      <c r="C164" s="135"/>
      <c r="D164" s="135"/>
      <c r="E164" s="135"/>
      <c r="F164" s="135"/>
      <c r="G164" s="135"/>
      <c r="H164" s="135"/>
      <c r="I164" s="135"/>
      <c r="J164" s="135"/>
      <c r="K164" s="135"/>
      <c r="L164" s="135"/>
      <c r="M164" s="135"/>
      <c r="N164" s="135"/>
      <c r="O164" s="135"/>
      <c r="P164" s="135"/>
    </row>
    <row r="165" spans="2:16">
      <c r="B165" s="135"/>
      <c r="C165" s="135"/>
      <c r="D165" s="135"/>
      <c r="E165" s="135"/>
      <c r="F165" s="135"/>
      <c r="G165" s="135"/>
      <c r="H165" s="135"/>
      <c r="I165" s="135"/>
      <c r="J165" s="135"/>
      <c r="K165" s="135"/>
      <c r="L165" s="135"/>
      <c r="M165" s="135"/>
      <c r="N165" s="135"/>
      <c r="O165" s="135"/>
      <c r="P165" s="135"/>
    </row>
    <row r="166" spans="2:16">
      <c r="B166" s="135"/>
      <c r="C166" s="135"/>
      <c r="D166" s="135"/>
      <c r="E166" s="135"/>
      <c r="F166" s="135"/>
      <c r="G166" s="135"/>
      <c r="H166" s="135"/>
      <c r="I166" s="135"/>
      <c r="J166" s="135"/>
      <c r="K166" s="135"/>
      <c r="L166" s="135"/>
      <c r="M166" s="135"/>
      <c r="N166" s="135"/>
      <c r="O166" s="135"/>
      <c r="P166" s="135"/>
    </row>
    <row r="167" spans="2:16">
      <c r="B167" s="135"/>
      <c r="C167" s="135"/>
      <c r="D167" s="135"/>
      <c r="E167" s="135"/>
      <c r="F167" s="135"/>
      <c r="G167" s="135"/>
      <c r="H167" s="135"/>
      <c r="I167" s="135"/>
      <c r="J167" s="135"/>
      <c r="K167" s="135"/>
      <c r="L167" s="135"/>
      <c r="M167" s="135"/>
      <c r="N167" s="135"/>
      <c r="O167" s="135"/>
      <c r="P167" s="135"/>
    </row>
    <row r="168" spans="2:16">
      <c r="B168" s="135"/>
      <c r="C168" s="135"/>
      <c r="D168" s="135"/>
      <c r="E168" s="135"/>
      <c r="F168" s="135"/>
      <c r="G168" s="135"/>
      <c r="H168" s="135"/>
      <c r="I168" s="135"/>
      <c r="J168" s="135"/>
      <c r="K168" s="135"/>
      <c r="L168" s="135"/>
      <c r="M168" s="135"/>
      <c r="N168" s="135"/>
      <c r="O168" s="135"/>
      <c r="P168" s="135"/>
    </row>
    <row r="169" spans="2:16">
      <c r="B169" s="135"/>
      <c r="C169" s="135"/>
      <c r="D169" s="135"/>
      <c r="E169" s="135"/>
      <c r="F169" s="135"/>
      <c r="G169" s="135"/>
      <c r="H169" s="135"/>
      <c r="I169" s="135"/>
      <c r="J169" s="135"/>
      <c r="K169" s="135"/>
      <c r="L169" s="135"/>
      <c r="M169" s="135"/>
      <c r="N169" s="135"/>
      <c r="O169" s="135"/>
      <c r="P169" s="135"/>
    </row>
    <row r="170" spans="2:16">
      <c r="B170" s="135"/>
      <c r="C170" s="135"/>
      <c r="D170" s="135"/>
      <c r="E170" s="135"/>
      <c r="F170" s="135"/>
      <c r="G170" s="135"/>
      <c r="H170" s="135"/>
      <c r="I170" s="135"/>
      <c r="J170" s="135"/>
      <c r="K170" s="135"/>
      <c r="L170" s="135"/>
      <c r="M170" s="135"/>
      <c r="N170" s="135"/>
      <c r="O170" s="135"/>
      <c r="P170" s="135"/>
    </row>
    <row r="171" spans="2:16">
      <c r="B171" s="135"/>
      <c r="C171" s="135"/>
      <c r="D171" s="135"/>
      <c r="E171" s="135"/>
      <c r="F171" s="135"/>
      <c r="G171" s="135"/>
      <c r="H171" s="135"/>
      <c r="I171" s="135"/>
      <c r="J171" s="135"/>
      <c r="K171" s="135"/>
      <c r="L171" s="135"/>
      <c r="M171" s="135"/>
      <c r="N171" s="135"/>
      <c r="O171" s="135"/>
      <c r="P171" s="135"/>
    </row>
    <row r="172" spans="2:16">
      <c r="B172" s="135"/>
      <c r="C172" s="135"/>
      <c r="D172" s="135"/>
      <c r="E172" s="135"/>
      <c r="F172" s="135"/>
      <c r="G172" s="135"/>
      <c r="H172" s="135"/>
      <c r="I172" s="135"/>
      <c r="J172" s="135"/>
      <c r="K172" s="135"/>
      <c r="L172" s="135"/>
      <c r="M172" s="135"/>
      <c r="N172" s="135"/>
      <c r="O172" s="135"/>
      <c r="P172" s="135"/>
    </row>
    <row r="173" spans="2:16">
      <c r="B173" s="135"/>
      <c r="C173" s="135"/>
      <c r="D173" s="135"/>
      <c r="E173" s="135"/>
      <c r="F173" s="135"/>
      <c r="G173" s="135"/>
      <c r="H173" s="135"/>
      <c r="I173" s="135"/>
      <c r="J173" s="135"/>
      <c r="K173" s="135"/>
      <c r="L173" s="135"/>
      <c r="M173" s="135"/>
      <c r="N173" s="135"/>
      <c r="O173" s="135"/>
      <c r="P173" s="135"/>
    </row>
    <row r="174" spans="2:16">
      <c r="B174" s="135"/>
      <c r="C174" s="135"/>
      <c r="D174" s="135"/>
      <c r="E174" s="135"/>
      <c r="F174" s="135"/>
      <c r="G174" s="135"/>
      <c r="H174" s="135"/>
      <c r="I174" s="135"/>
      <c r="J174" s="135"/>
      <c r="K174" s="135"/>
      <c r="L174" s="135"/>
      <c r="M174" s="135"/>
      <c r="N174" s="135"/>
      <c r="O174" s="135"/>
      <c r="P174" s="135"/>
    </row>
    <row r="175" spans="2:16">
      <c r="B175" s="135"/>
      <c r="C175" s="135"/>
      <c r="D175" s="135"/>
      <c r="E175" s="135"/>
      <c r="F175" s="135"/>
      <c r="G175" s="135"/>
      <c r="H175" s="135"/>
      <c r="I175" s="135"/>
      <c r="J175" s="135"/>
      <c r="K175" s="135"/>
      <c r="L175" s="135"/>
      <c r="M175" s="135"/>
      <c r="N175" s="135"/>
      <c r="O175" s="135"/>
      <c r="P175" s="135"/>
    </row>
    <row r="176" spans="2:16">
      <c r="B176" s="135"/>
      <c r="C176" s="135"/>
      <c r="D176" s="135"/>
      <c r="E176" s="135"/>
      <c r="F176" s="135"/>
      <c r="G176" s="135"/>
      <c r="H176" s="135"/>
      <c r="I176" s="135"/>
      <c r="J176" s="135"/>
      <c r="K176" s="135"/>
      <c r="L176" s="135"/>
      <c r="M176" s="135"/>
      <c r="N176" s="135"/>
      <c r="O176" s="135"/>
      <c r="P176" s="135"/>
    </row>
    <row r="177" spans="2:16">
      <c r="B177" s="135"/>
      <c r="C177" s="135"/>
      <c r="D177" s="135"/>
      <c r="E177" s="135"/>
      <c r="F177" s="135"/>
      <c r="G177" s="135"/>
      <c r="H177" s="135"/>
      <c r="I177" s="135"/>
      <c r="J177" s="135"/>
      <c r="K177" s="135"/>
      <c r="L177" s="135"/>
      <c r="M177" s="135"/>
      <c r="N177" s="135"/>
      <c r="O177" s="135"/>
      <c r="P177" s="135"/>
    </row>
    <row r="178" spans="2:16">
      <c r="B178" s="135"/>
      <c r="C178" s="135"/>
      <c r="D178" s="135"/>
      <c r="E178" s="135"/>
      <c r="F178" s="135"/>
      <c r="G178" s="135"/>
      <c r="H178" s="135"/>
      <c r="I178" s="135"/>
      <c r="J178" s="135"/>
      <c r="K178" s="135"/>
      <c r="L178" s="135"/>
      <c r="M178" s="135"/>
      <c r="N178" s="135"/>
      <c r="O178" s="135"/>
      <c r="P178" s="135"/>
    </row>
    <row r="179" spans="2:16">
      <c r="B179" s="135"/>
      <c r="C179" s="135"/>
      <c r="D179" s="135"/>
      <c r="E179" s="135"/>
      <c r="F179" s="135"/>
      <c r="G179" s="135"/>
      <c r="H179" s="135"/>
      <c r="I179" s="135"/>
      <c r="J179" s="135"/>
      <c r="K179" s="135"/>
      <c r="L179" s="135"/>
      <c r="M179" s="135"/>
      <c r="N179" s="135"/>
      <c r="O179" s="135"/>
      <c r="P179" s="135"/>
    </row>
    <row r="180" spans="2:16">
      <c r="B180" s="135"/>
      <c r="C180" s="135"/>
      <c r="D180" s="135"/>
      <c r="E180" s="135"/>
      <c r="F180" s="135"/>
      <c r="G180" s="135"/>
      <c r="H180" s="135"/>
      <c r="I180" s="135"/>
      <c r="J180" s="135"/>
      <c r="K180" s="135"/>
      <c r="L180" s="135"/>
      <c r="M180" s="135"/>
      <c r="N180" s="135"/>
      <c r="O180" s="135"/>
      <c r="P180" s="135"/>
    </row>
    <row r="181" spans="2:16">
      <c r="B181" s="135"/>
      <c r="C181" s="135"/>
      <c r="D181" s="135"/>
      <c r="E181" s="135"/>
      <c r="F181" s="135"/>
      <c r="G181" s="135"/>
      <c r="H181" s="135"/>
      <c r="I181" s="135"/>
      <c r="J181" s="135"/>
      <c r="K181" s="135"/>
      <c r="L181" s="135"/>
      <c r="M181" s="135"/>
      <c r="N181" s="135"/>
      <c r="O181" s="135"/>
      <c r="P181" s="135"/>
    </row>
    <row r="182" spans="2:16">
      <c r="B182" s="135"/>
      <c r="C182" s="135"/>
      <c r="D182" s="135"/>
      <c r="E182" s="135"/>
      <c r="F182" s="135"/>
      <c r="G182" s="135"/>
      <c r="H182" s="135"/>
      <c r="I182" s="135"/>
      <c r="J182" s="135"/>
      <c r="K182" s="135"/>
      <c r="L182" s="135"/>
      <c r="M182" s="135"/>
      <c r="N182" s="135"/>
      <c r="O182" s="135"/>
      <c r="P182" s="135"/>
    </row>
    <row r="183" spans="2:16">
      <c r="B183" s="135"/>
      <c r="C183" s="135"/>
      <c r="D183" s="135"/>
      <c r="E183" s="135"/>
      <c r="F183" s="135"/>
      <c r="G183" s="135"/>
      <c r="H183" s="135"/>
      <c r="I183" s="135"/>
      <c r="J183" s="135"/>
      <c r="K183" s="135"/>
      <c r="L183" s="135"/>
      <c r="M183" s="135"/>
      <c r="N183" s="135"/>
      <c r="O183" s="135"/>
      <c r="P183" s="135"/>
    </row>
    <row r="184" spans="2:16">
      <c r="B184" s="135"/>
      <c r="C184" s="135"/>
      <c r="D184" s="135"/>
      <c r="E184" s="135"/>
      <c r="F184" s="135"/>
      <c r="G184" s="135"/>
      <c r="H184" s="135"/>
      <c r="I184" s="135"/>
      <c r="J184" s="135"/>
      <c r="K184" s="135"/>
      <c r="L184" s="135"/>
      <c r="M184" s="135"/>
      <c r="N184" s="135"/>
      <c r="O184" s="135"/>
      <c r="P184" s="135"/>
    </row>
    <row r="185" spans="2:16">
      <c r="B185" s="135"/>
      <c r="C185" s="135"/>
      <c r="D185" s="135"/>
      <c r="E185" s="135"/>
      <c r="F185" s="135"/>
      <c r="G185" s="135"/>
      <c r="H185" s="135"/>
      <c r="I185" s="135"/>
      <c r="J185" s="135"/>
      <c r="K185" s="135"/>
      <c r="L185" s="135"/>
      <c r="M185" s="135"/>
      <c r="N185" s="135"/>
      <c r="O185" s="135"/>
      <c r="P185" s="135"/>
    </row>
    <row r="186" spans="2:16">
      <c r="B186" s="135"/>
      <c r="C186" s="135"/>
      <c r="D186" s="135"/>
      <c r="E186" s="135"/>
      <c r="F186" s="135"/>
      <c r="G186" s="135"/>
      <c r="H186" s="135"/>
      <c r="I186" s="135"/>
      <c r="J186" s="135"/>
      <c r="K186" s="135"/>
      <c r="L186" s="135"/>
      <c r="M186" s="135"/>
      <c r="N186" s="135"/>
      <c r="O186" s="135"/>
      <c r="P186" s="135"/>
    </row>
    <row r="187" spans="2:16">
      <c r="B187" s="135"/>
      <c r="C187" s="135"/>
      <c r="D187" s="135"/>
      <c r="E187" s="135"/>
      <c r="F187" s="135"/>
      <c r="G187" s="135"/>
      <c r="H187" s="135"/>
      <c r="I187" s="135"/>
      <c r="J187" s="135"/>
      <c r="K187" s="135"/>
      <c r="L187" s="135"/>
      <c r="M187" s="135"/>
      <c r="N187" s="135"/>
      <c r="O187" s="135"/>
      <c r="P187" s="135"/>
    </row>
    <row r="188" spans="2:16">
      <c r="B188" s="135"/>
      <c r="C188" s="135"/>
      <c r="D188" s="135"/>
      <c r="E188" s="135"/>
      <c r="F188" s="135"/>
      <c r="G188" s="135"/>
      <c r="H188" s="135"/>
      <c r="I188" s="135"/>
      <c r="J188" s="135"/>
      <c r="K188" s="135"/>
      <c r="L188" s="135"/>
      <c r="M188" s="135"/>
      <c r="N188" s="135"/>
      <c r="O188" s="135"/>
      <c r="P188" s="135"/>
    </row>
    <row r="189" spans="2:16">
      <c r="B189" s="135"/>
      <c r="C189" s="135"/>
      <c r="D189" s="135"/>
      <c r="E189" s="135"/>
      <c r="F189" s="135"/>
      <c r="G189" s="135"/>
      <c r="H189" s="135"/>
      <c r="I189" s="135"/>
      <c r="J189" s="135"/>
      <c r="K189" s="135"/>
      <c r="L189" s="135"/>
      <c r="M189" s="135"/>
      <c r="N189" s="135"/>
      <c r="O189" s="135"/>
      <c r="P189" s="135"/>
    </row>
    <row r="190" spans="2:16">
      <c r="B190" s="135"/>
      <c r="C190" s="135"/>
      <c r="D190" s="135"/>
      <c r="E190" s="135"/>
      <c r="F190" s="135"/>
      <c r="G190" s="135"/>
      <c r="H190" s="135"/>
      <c r="I190" s="135"/>
      <c r="J190" s="135"/>
      <c r="K190" s="135"/>
      <c r="L190" s="135"/>
      <c r="M190" s="135"/>
      <c r="N190" s="135"/>
      <c r="O190" s="135"/>
      <c r="P190" s="135"/>
    </row>
    <row r="191" spans="2:16">
      <c r="B191" s="135"/>
      <c r="C191" s="135"/>
      <c r="D191" s="135"/>
      <c r="E191" s="135"/>
      <c r="F191" s="135"/>
      <c r="G191" s="135"/>
      <c r="H191" s="135"/>
      <c r="I191" s="135"/>
      <c r="J191" s="135"/>
      <c r="K191" s="135"/>
      <c r="L191" s="135"/>
      <c r="M191" s="135"/>
      <c r="N191" s="135"/>
      <c r="O191" s="135"/>
      <c r="P191" s="135"/>
    </row>
    <row r="192" spans="2:16">
      <c r="B192" s="135"/>
      <c r="C192" s="135"/>
      <c r="D192" s="135"/>
      <c r="E192" s="135"/>
      <c r="F192" s="135"/>
      <c r="G192" s="135"/>
      <c r="H192" s="135"/>
      <c r="I192" s="135"/>
      <c r="J192" s="135"/>
      <c r="K192" s="135"/>
      <c r="L192" s="135"/>
      <c r="M192" s="135"/>
      <c r="N192" s="135"/>
      <c r="O192" s="135"/>
      <c r="P192" s="135"/>
    </row>
    <row r="193" spans="2:16">
      <c r="B193" s="135"/>
      <c r="C193" s="135"/>
      <c r="D193" s="135"/>
      <c r="E193" s="135"/>
      <c r="F193" s="135"/>
      <c r="G193" s="135"/>
      <c r="H193" s="135"/>
      <c r="I193" s="135"/>
      <c r="J193" s="135"/>
      <c r="K193" s="135"/>
      <c r="L193" s="135"/>
      <c r="M193" s="135"/>
      <c r="N193" s="135"/>
      <c r="O193" s="135"/>
      <c r="P193" s="135"/>
    </row>
    <row r="194" spans="2:16">
      <c r="B194" s="135"/>
      <c r="C194" s="135"/>
      <c r="D194" s="135"/>
      <c r="E194" s="135"/>
      <c r="F194" s="135"/>
      <c r="G194" s="135"/>
      <c r="H194" s="135"/>
      <c r="I194" s="135"/>
      <c r="J194" s="135"/>
      <c r="K194" s="135"/>
      <c r="L194" s="135"/>
      <c r="M194" s="135"/>
      <c r="N194" s="135"/>
      <c r="O194" s="135"/>
      <c r="P194" s="135"/>
    </row>
    <row r="195" spans="2:16">
      <c r="B195" s="135"/>
      <c r="C195" s="135"/>
      <c r="D195" s="135"/>
      <c r="E195" s="135"/>
      <c r="F195" s="135"/>
      <c r="G195" s="135"/>
      <c r="H195" s="135"/>
      <c r="I195" s="135"/>
      <c r="J195" s="135"/>
      <c r="K195" s="135"/>
      <c r="L195" s="135"/>
      <c r="M195" s="135"/>
      <c r="N195" s="135"/>
      <c r="O195" s="135"/>
      <c r="P195" s="135"/>
    </row>
    <row r="196" spans="2:16">
      <c r="B196" s="135"/>
      <c r="C196" s="135"/>
      <c r="D196" s="135"/>
      <c r="E196" s="135"/>
      <c r="F196" s="135"/>
      <c r="G196" s="135"/>
      <c r="H196" s="135"/>
      <c r="I196" s="135"/>
      <c r="J196" s="135"/>
      <c r="K196" s="135"/>
      <c r="L196" s="135"/>
      <c r="M196" s="135"/>
      <c r="N196" s="135"/>
      <c r="O196" s="135"/>
      <c r="P196" s="135"/>
    </row>
    <row r="197" spans="2:16">
      <c r="B197" s="135"/>
      <c r="C197" s="135"/>
      <c r="D197" s="135"/>
      <c r="E197" s="135"/>
      <c r="F197" s="135"/>
      <c r="G197" s="135"/>
      <c r="H197" s="135"/>
      <c r="I197" s="135"/>
      <c r="J197" s="135"/>
      <c r="K197" s="135"/>
      <c r="L197" s="135"/>
      <c r="M197" s="135"/>
      <c r="N197" s="135"/>
      <c r="O197" s="135"/>
      <c r="P197" s="135"/>
    </row>
    <row r="198" spans="2:16">
      <c r="B198" s="135"/>
      <c r="C198" s="135"/>
      <c r="D198" s="135"/>
      <c r="E198" s="135"/>
      <c r="F198" s="135"/>
      <c r="G198" s="135"/>
      <c r="H198" s="135"/>
      <c r="I198" s="135"/>
      <c r="J198" s="135"/>
      <c r="K198" s="135"/>
      <c r="L198" s="135"/>
      <c r="M198" s="135"/>
      <c r="N198" s="135"/>
      <c r="O198" s="135"/>
      <c r="P198" s="135"/>
    </row>
    <row r="199" spans="2:16">
      <c r="B199" s="135"/>
      <c r="C199" s="135"/>
      <c r="D199" s="135"/>
      <c r="E199" s="135"/>
      <c r="F199" s="135"/>
      <c r="G199" s="135"/>
      <c r="H199" s="135"/>
      <c r="I199" s="135"/>
      <c r="J199" s="135"/>
      <c r="K199" s="135"/>
      <c r="L199" s="135"/>
      <c r="M199" s="135"/>
      <c r="N199" s="135"/>
      <c r="O199" s="135"/>
      <c r="P199" s="135"/>
    </row>
    <row r="200" spans="2:16">
      <c r="B200" s="135"/>
      <c r="C200" s="135"/>
      <c r="D200" s="135"/>
      <c r="E200" s="135"/>
      <c r="F200" s="135"/>
      <c r="G200" s="135"/>
      <c r="H200" s="135"/>
      <c r="I200" s="135"/>
      <c r="J200" s="135"/>
      <c r="K200" s="135"/>
      <c r="L200" s="135"/>
      <c r="M200" s="135"/>
      <c r="N200" s="135"/>
      <c r="O200" s="135"/>
      <c r="P200" s="135"/>
    </row>
    <row r="201" spans="2:16">
      <c r="B201" s="135"/>
      <c r="C201" s="135"/>
      <c r="D201" s="135"/>
      <c r="E201" s="135"/>
      <c r="F201" s="135"/>
      <c r="G201" s="135"/>
      <c r="H201" s="135"/>
      <c r="I201" s="135"/>
      <c r="J201" s="135"/>
      <c r="K201" s="135"/>
      <c r="L201" s="135"/>
      <c r="M201" s="135"/>
      <c r="N201" s="135"/>
      <c r="O201" s="135"/>
      <c r="P201" s="135"/>
    </row>
    <row r="202" spans="2:16">
      <c r="B202" s="135"/>
      <c r="C202" s="135"/>
      <c r="D202" s="135"/>
      <c r="E202" s="135"/>
      <c r="F202" s="135"/>
      <c r="G202" s="135"/>
      <c r="H202" s="135"/>
      <c r="I202" s="135"/>
      <c r="J202" s="135"/>
      <c r="K202" s="135"/>
      <c r="L202" s="135"/>
      <c r="M202" s="135"/>
      <c r="N202" s="135"/>
      <c r="O202" s="135"/>
      <c r="P202" s="135"/>
    </row>
    <row r="203" spans="2:16">
      <c r="B203" s="135"/>
      <c r="C203" s="135"/>
      <c r="D203" s="135"/>
      <c r="E203" s="135"/>
      <c r="F203" s="135"/>
      <c r="G203" s="135"/>
      <c r="H203" s="135"/>
      <c r="I203" s="135"/>
      <c r="J203" s="135"/>
      <c r="K203" s="135"/>
      <c r="L203" s="135"/>
      <c r="M203" s="135"/>
      <c r="N203" s="135"/>
      <c r="O203" s="135"/>
      <c r="P203" s="135"/>
    </row>
    <row r="204" spans="2:16">
      <c r="B204" s="135"/>
      <c r="C204" s="135"/>
      <c r="D204" s="135"/>
      <c r="E204" s="135"/>
      <c r="F204" s="135"/>
      <c r="G204" s="135"/>
      <c r="H204" s="135"/>
      <c r="I204" s="135"/>
      <c r="J204" s="135"/>
      <c r="K204" s="135"/>
      <c r="L204" s="135"/>
      <c r="M204" s="135"/>
      <c r="N204" s="135"/>
      <c r="O204" s="135"/>
      <c r="P204" s="135"/>
    </row>
    <row r="205" spans="2:16">
      <c r="B205" s="135"/>
      <c r="C205" s="135"/>
      <c r="D205" s="135"/>
      <c r="E205" s="135"/>
      <c r="F205" s="135"/>
      <c r="G205" s="135"/>
      <c r="H205" s="135"/>
      <c r="I205" s="135"/>
      <c r="J205" s="135"/>
      <c r="K205" s="135"/>
      <c r="L205" s="135"/>
      <c r="M205" s="135"/>
      <c r="N205" s="135"/>
      <c r="O205" s="135"/>
      <c r="P205" s="135"/>
    </row>
    <row r="206" spans="2:16">
      <c r="B206" s="135"/>
      <c r="C206" s="135"/>
      <c r="D206" s="135"/>
      <c r="E206" s="135"/>
      <c r="F206" s="135"/>
      <c r="G206" s="135"/>
      <c r="H206" s="135"/>
      <c r="I206" s="135"/>
      <c r="J206" s="135"/>
      <c r="K206" s="135"/>
      <c r="L206" s="135"/>
      <c r="M206" s="135"/>
      <c r="N206" s="135"/>
      <c r="O206" s="135"/>
      <c r="P206" s="135"/>
    </row>
    <row r="207" spans="2:16">
      <c r="B207" s="135"/>
      <c r="C207" s="135"/>
      <c r="D207" s="135"/>
      <c r="E207" s="135"/>
      <c r="F207" s="135"/>
      <c r="G207" s="135"/>
      <c r="H207" s="135"/>
      <c r="I207" s="135"/>
      <c r="J207" s="135"/>
      <c r="K207" s="135"/>
      <c r="L207" s="135"/>
      <c r="M207" s="135"/>
      <c r="N207" s="135"/>
      <c r="O207" s="135"/>
      <c r="P207" s="135"/>
    </row>
    <row r="208" spans="2:16">
      <c r="B208" s="135"/>
      <c r="C208" s="135"/>
      <c r="D208" s="135"/>
      <c r="E208" s="135"/>
      <c r="F208" s="135"/>
      <c r="G208" s="135"/>
      <c r="H208" s="135"/>
      <c r="I208" s="135"/>
      <c r="J208" s="135"/>
      <c r="K208" s="135"/>
      <c r="L208" s="135"/>
      <c r="M208" s="135"/>
      <c r="N208" s="135"/>
      <c r="O208" s="135"/>
      <c r="P208" s="135"/>
    </row>
    <row r="209" spans="2:16">
      <c r="B209" s="135"/>
      <c r="C209" s="135"/>
      <c r="D209" s="135"/>
      <c r="E209" s="135"/>
      <c r="F209" s="135"/>
      <c r="G209" s="135"/>
      <c r="H209" s="135"/>
      <c r="I209" s="135"/>
      <c r="J209" s="135"/>
      <c r="K209" s="135"/>
      <c r="L209" s="135"/>
      <c r="M209" s="135"/>
      <c r="N209" s="135"/>
      <c r="O209" s="135"/>
      <c r="P209" s="135"/>
    </row>
    <row r="210" spans="2:16">
      <c r="B210" s="135"/>
      <c r="C210" s="135"/>
      <c r="D210" s="135"/>
      <c r="E210" s="135"/>
      <c r="F210" s="135"/>
      <c r="G210" s="135"/>
      <c r="H210" s="135"/>
      <c r="I210" s="135"/>
      <c r="J210" s="135"/>
      <c r="K210" s="135"/>
      <c r="L210" s="135"/>
      <c r="M210" s="135"/>
      <c r="N210" s="135"/>
      <c r="O210" s="135"/>
      <c r="P210" s="135"/>
    </row>
    <row r="211" spans="2:16">
      <c r="B211" s="135"/>
      <c r="C211" s="135"/>
      <c r="D211" s="135"/>
      <c r="E211" s="135"/>
      <c r="F211" s="135"/>
      <c r="G211" s="135"/>
      <c r="H211" s="135"/>
      <c r="I211" s="135"/>
      <c r="J211" s="135"/>
      <c r="K211" s="135"/>
      <c r="L211" s="135"/>
      <c r="M211" s="135"/>
      <c r="N211" s="135"/>
      <c r="O211" s="135"/>
      <c r="P211" s="135"/>
    </row>
    <row r="212" spans="2:16">
      <c r="B212" s="135"/>
      <c r="C212" s="135"/>
      <c r="D212" s="135"/>
      <c r="E212" s="135"/>
      <c r="F212" s="135"/>
      <c r="G212" s="135"/>
      <c r="H212" s="135"/>
      <c r="I212" s="135"/>
      <c r="J212" s="135"/>
      <c r="K212" s="135"/>
      <c r="L212" s="135"/>
      <c r="M212" s="135"/>
      <c r="N212" s="135"/>
      <c r="O212" s="135"/>
      <c r="P212" s="135"/>
    </row>
    <row r="213" spans="2:16">
      <c r="B213" s="135"/>
      <c r="C213" s="135"/>
      <c r="D213" s="135"/>
      <c r="E213" s="135"/>
      <c r="F213" s="135"/>
      <c r="G213" s="135"/>
      <c r="H213" s="135"/>
      <c r="I213" s="135"/>
      <c r="J213" s="135"/>
      <c r="K213" s="135"/>
      <c r="L213" s="135"/>
      <c r="M213" s="135"/>
      <c r="N213" s="135"/>
      <c r="O213" s="135"/>
      <c r="P213" s="135"/>
    </row>
    <row r="214" spans="2:16">
      <c r="B214" s="135"/>
      <c r="C214" s="135"/>
      <c r="D214" s="135"/>
      <c r="E214" s="135"/>
      <c r="F214" s="135"/>
      <c r="G214" s="135"/>
      <c r="H214" s="135"/>
      <c r="I214" s="135"/>
      <c r="J214" s="135"/>
      <c r="K214" s="135"/>
      <c r="L214" s="135"/>
      <c r="M214" s="135"/>
      <c r="N214" s="135"/>
      <c r="O214" s="135"/>
      <c r="P214" s="135"/>
    </row>
    <row r="215" spans="2:16">
      <c r="B215" s="135"/>
      <c r="C215" s="135"/>
      <c r="D215" s="135"/>
      <c r="E215" s="135"/>
      <c r="F215" s="135"/>
      <c r="G215" s="135"/>
      <c r="H215" s="135"/>
      <c r="I215" s="135"/>
      <c r="J215" s="135"/>
      <c r="K215" s="135"/>
      <c r="L215" s="135"/>
      <c r="M215" s="135"/>
      <c r="N215" s="135"/>
      <c r="O215" s="135"/>
      <c r="P215" s="135"/>
    </row>
    <row r="216" spans="2:16">
      <c r="B216" s="135"/>
      <c r="C216" s="135"/>
      <c r="D216" s="135"/>
      <c r="E216" s="135"/>
      <c r="F216" s="135"/>
      <c r="G216" s="135"/>
      <c r="H216" s="135"/>
      <c r="I216" s="135"/>
      <c r="J216" s="135"/>
      <c r="K216" s="135"/>
      <c r="L216" s="135"/>
      <c r="M216" s="135"/>
      <c r="N216" s="135"/>
      <c r="O216" s="135"/>
      <c r="P216" s="135"/>
    </row>
    <row r="217" spans="2:16">
      <c r="B217" s="135"/>
      <c r="C217" s="135"/>
      <c r="D217" s="135"/>
      <c r="E217" s="135"/>
      <c r="F217" s="135"/>
      <c r="G217" s="135"/>
      <c r="H217" s="135"/>
      <c r="I217" s="135"/>
      <c r="J217" s="135"/>
      <c r="K217" s="135"/>
      <c r="L217" s="135"/>
      <c r="M217" s="135"/>
      <c r="N217" s="135"/>
      <c r="O217" s="135"/>
      <c r="P217" s="135"/>
    </row>
    <row r="218" spans="2:16">
      <c r="B218" s="135"/>
      <c r="C218" s="135"/>
      <c r="D218" s="135"/>
      <c r="E218" s="135"/>
      <c r="F218" s="135"/>
      <c r="G218" s="135"/>
      <c r="H218" s="135"/>
      <c r="I218" s="135"/>
      <c r="J218" s="135"/>
      <c r="K218" s="135"/>
      <c r="L218" s="135"/>
      <c r="M218" s="135"/>
      <c r="N218" s="135"/>
      <c r="O218" s="135"/>
      <c r="P218" s="135"/>
    </row>
    <row r="219" spans="2:16">
      <c r="B219" s="135"/>
      <c r="C219" s="135"/>
      <c r="D219" s="135"/>
      <c r="E219" s="135"/>
      <c r="F219" s="135"/>
      <c r="G219" s="135"/>
      <c r="H219" s="135"/>
      <c r="I219" s="135"/>
      <c r="J219" s="135"/>
      <c r="K219" s="135"/>
      <c r="L219" s="135"/>
      <c r="M219" s="135"/>
      <c r="N219" s="135"/>
      <c r="O219" s="135"/>
      <c r="P219" s="135"/>
    </row>
    <row r="220" spans="2:16">
      <c r="B220" s="135"/>
      <c r="C220" s="135"/>
      <c r="D220" s="135"/>
      <c r="E220" s="135"/>
      <c r="F220" s="135"/>
      <c r="G220" s="135"/>
      <c r="H220" s="135"/>
      <c r="I220" s="135"/>
      <c r="J220" s="135"/>
      <c r="K220" s="135"/>
      <c r="L220" s="135"/>
      <c r="M220" s="135"/>
      <c r="N220" s="135"/>
      <c r="O220" s="135"/>
      <c r="P220" s="135"/>
    </row>
    <row r="221" spans="2:16">
      <c r="B221" s="135"/>
      <c r="C221" s="135"/>
      <c r="D221" s="135"/>
      <c r="E221" s="135"/>
      <c r="F221" s="135"/>
      <c r="G221" s="135"/>
      <c r="H221" s="135"/>
      <c r="I221" s="135"/>
      <c r="J221" s="135"/>
      <c r="K221" s="135"/>
      <c r="L221" s="135"/>
      <c r="M221" s="135"/>
      <c r="N221" s="135"/>
      <c r="O221" s="135"/>
      <c r="P221" s="135"/>
    </row>
    <row r="222" spans="2:16">
      <c r="B222" s="135"/>
      <c r="C222" s="135"/>
      <c r="D222" s="135"/>
      <c r="E222" s="135"/>
      <c r="F222" s="135"/>
      <c r="G222" s="135"/>
      <c r="H222" s="135"/>
      <c r="I222" s="135"/>
      <c r="J222" s="135"/>
      <c r="K222" s="135"/>
      <c r="L222" s="135"/>
      <c r="M222" s="135"/>
      <c r="N222" s="135"/>
      <c r="O222" s="135"/>
      <c r="P222" s="135"/>
    </row>
    <row r="223" spans="2:16">
      <c r="B223" s="135"/>
      <c r="C223" s="135"/>
      <c r="D223" s="135"/>
      <c r="E223" s="135"/>
      <c r="F223" s="135"/>
      <c r="G223" s="135"/>
      <c r="H223" s="135"/>
      <c r="I223" s="135"/>
      <c r="J223" s="135"/>
      <c r="K223" s="135"/>
      <c r="L223" s="135"/>
      <c r="M223" s="135"/>
      <c r="N223" s="135"/>
      <c r="O223" s="135"/>
      <c r="P223" s="135"/>
    </row>
    <row r="224" spans="2:16">
      <c r="B224" s="135"/>
      <c r="C224" s="135"/>
      <c r="D224" s="135"/>
      <c r="E224" s="135"/>
      <c r="F224" s="135"/>
      <c r="G224" s="135"/>
      <c r="H224" s="135"/>
      <c r="I224" s="135"/>
      <c r="J224" s="135"/>
      <c r="K224" s="135"/>
      <c r="L224" s="135"/>
      <c r="M224" s="135"/>
      <c r="N224" s="135"/>
      <c r="O224" s="135"/>
      <c r="P224" s="135"/>
    </row>
    <row r="225" spans="2:16">
      <c r="B225" s="135"/>
      <c r="C225" s="135"/>
      <c r="D225" s="135"/>
      <c r="E225" s="135"/>
      <c r="F225" s="135"/>
      <c r="G225" s="135"/>
      <c r="H225" s="135"/>
      <c r="I225" s="135"/>
      <c r="J225" s="135"/>
      <c r="K225" s="135"/>
      <c r="L225" s="135"/>
      <c r="M225" s="135"/>
      <c r="N225" s="135"/>
      <c r="O225" s="135"/>
      <c r="P225" s="135"/>
    </row>
    <row r="226" spans="2:16">
      <c r="B226" s="135"/>
      <c r="C226" s="135"/>
      <c r="D226" s="135"/>
      <c r="E226" s="135"/>
      <c r="F226" s="135"/>
      <c r="G226" s="135"/>
      <c r="H226" s="135"/>
      <c r="I226" s="135"/>
      <c r="J226" s="135"/>
      <c r="K226" s="135"/>
      <c r="L226" s="135"/>
      <c r="M226" s="135"/>
      <c r="N226" s="135"/>
      <c r="O226" s="135"/>
      <c r="P226" s="135"/>
    </row>
    <row r="227" spans="2:16">
      <c r="B227" s="135"/>
      <c r="C227" s="135"/>
      <c r="D227" s="135"/>
      <c r="E227" s="135"/>
      <c r="F227" s="135"/>
      <c r="G227" s="135"/>
      <c r="H227" s="135"/>
      <c r="I227" s="135"/>
      <c r="J227" s="135"/>
      <c r="K227" s="135"/>
      <c r="L227" s="135"/>
      <c r="M227" s="135"/>
      <c r="N227" s="135"/>
      <c r="O227" s="135"/>
      <c r="P227" s="135"/>
    </row>
    <row r="228" spans="2:16">
      <c r="B228" s="135"/>
      <c r="C228" s="135"/>
      <c r="D228" s="135"/>
      <c r="E228" s="135"/>
      <c r="F228" s="135"/>
      <c r="G228" s="135"/>
      <c r="H228" s="135"/>
      <c r="I228" s="135"/>
      <c r="J228" s="135"/>
      <c r="K228" s="135"/>
      <c r="L228" s="135"/>
      <c r="M228" s="135"/>
      <c r="N228" s="135"/>
      <c r="O228" s="135"/>
      <c r="P228" s="135"/>
    </row>
    <row r="229" spans="2:16">
      <c r="B229" s="135"/>
      <c r="C229" s="135"/>
      <c r="D229" s="135"/>
      <c r="E229" s="135"/>
      <c r="F229" s="135"/>
      <c r="G229" s="135"/>
      <c r="H229" s="135"/>
      <c r="I229" s="135"/>
      <c r="J229" s="135"/>
      <c r="K229" s="135"/>
      <c r="L229" s="135"/>
      <c r="M229" s="135"/>
      <c r="N229" s="135"/>
      <c r="O229" s="135"/>
      <c r="P229" s="135"/>
    </row>
    <row r="230" spans="2:16">
      <c r="B230" s="135"/>
      <c r="C230" s="135"/>
      <c r="D230" s="135"/>
      <c r="E230" s="135"/>
      <c r="F230" s="135"/>
      <c r="G230" s="135"/>
      <c r="H230" s="135"/>
      <c r="I230" s="135"/>
      <c r="J230" s="135"/>
      <c r="K230" s="135"/>
      <c r="L230" s="135"/>
      <c r="M230" s="135"/>
      <c r="N230" s="135"/>
      <c r="O230" s="135"/>
      <c r="P230" s="135"/>
    </row>
    <row r="231" spans="2:16">
      <c r="B231" s="135"/>
      <c r="C231" s="135"/>
      <c r="D231" s="135"/>
      <c r="E231" s="135"/>
      <c r="F231" s="135"/>
      <c r="G231" s="135"/>
      <c r="H231" s="135"/>
      <c r="I231" s="135"/>
      <c r="J231" s="135"/>
      <c r="K231" s="135"/>
      <c r="L231" s="135"/>
      <c r="M231" s="135"/>
      <c r="N231" s="135"/>
      <c r="O231" s="135"/>
      <c r="P231" s="135"/>
    </row>
    <row r="232" spans="2:16">
      <c r="B232" s="135"/>
      <c r="C232" s="135"/>
      <c r="D232" s="135"/>
      <c r="E232" s="135"/>
      <c r="F232" s="135"/>
      <c r="G232" s="135"/>
      <c r="H232" s="135"/>
      <c r="I232" s="135"/>
      <c r="J232" s="135"/>
      <c r="K232" s="135"/>
      <c r="L232" s="135"/>
      <c r="M232" s="135"/>
      <c r="N232" s="135"/>
      <c r="O232" s="135"/>
      <c r="P232" s="135"/>
    </row>
    <row r="233" spans="2:16">
      <c r="B233" s="135"/>
      <c r="C233" s="135"/>
      <c r="D233" s="135"/>
      <c r="E233" s="135"/>
      <c r="F233" s="135"/>
      <c r="G233" s="135"/>
      <c r="H233" s="135"/>
      <c r="I233" s="135"/>
      <c r="J233" s="135"/>
      <c r="K233" s="135"/>
      <c r="L233" s="135"/>
      <c r="M233" s="135"/>
      <c r="N233" s="135"/>
      <c r="O233" s="135"/>
      <c r="P233" s="135"/>
    </row>
    <row r="234" spans="2:16">
      <c r="B234" s="135"/>
      <c r="C234" s="135"/>
      <c r="D234" s="135"/>
      <c r="E234" s="135"/>
      <c r="F234" s="135"/>
      <c r="G234" s="135"/>
      <c r="H234" s="135"/>
      <c r="I234" s="135"/>
      <c r="J234" s="135"/>
      <c r="K234" s="135"/>
      <c r="L234" s="135"/>
      <c r="M234" s="135"/>
      <c r="N234" s="135"/>
      <c r="O234" s="135"/>
      <c r="P234" s="135"/>
    </row>
    <row r="235" spans="2:16">
      <c r="B235" s="135"/>
      <c r="C235" s="135"/>
      <c r="D235" s="135"/>
      <c r="E235" s="135"/>
      <c r="F235" s="135"/>
      <c r="G235" s="135"/>
      <c r="H235" s="135"/>
      <c r="I235" s="135"/>
      <c r="J235" s="135"/>
      <c r="K235" s="135"/>
      <c r="L235" s="135"/>
      <c r="M235" s="135"/>
      <c r="N235" s="135"/>
      <c r="O235" s="135"/>
      <c r="P235" s="135"/>
    </row>
    <row r="236" spans="2:16">
      <c r="B236" s="135"/>
      <c r="C236" s="135"/>
      <c r="D236" s="135"/>
      <c r="E236" s="135"/>
      <c r="F236" s="135"/>
      <c r="G236" s="135"/>
      <c r="H236" s="135"/>
      <c r="I236" s="135"/>
      <c r="J236" s="135"/>
      <c r="K236" s="135"/>
      <c r="L236" s="135"/>
      <c r="M236" s="135"/>
      <c r="N236" s="135"/>
      <c r="O236" s="135"/>
      <c r="P236" s="135"/>
    </row>
    <row r="237" spans="2:16">
      <c r="B237" s="135"/>
      <c r="C237" s="135"/>
      <c r="D237" s="135"/>
      <c r="E237" s="135"/>
      <c r="F237" s="135"/>
      <c r="G237" s="135"/>
      <c r="H237" s="135"/>
      <c r="I237" s="135"/>
      <c r="J237" s="135"/>
      <c r="K237" s="135"/>
      <c r="L237" s="135"/>
      <c r="M237" s="135"/>
      <c r="N237" s="135"/>
      <c r="O237" s="135"/>
      <c r="P237" s="135"/>
    </row>
    <row r="238" spans="2:16">
      <c r="B238" s="135"/>
      <c r="C238" s="135"/>
      <c r="D238" s="135"/>
      <c r="E238" s="135"/>
      <c r="F238" s="135"/>
      <c r="G238" s="135"/>
      <c r="H238" s="135"/>
      <c r="I238" s="135"/>
      <c r="J238" s="135"/>
      <c r="K238" s="135"/>
      <c r="L238" s="135"/>
      <c r="M238" s="135"/>
      <c r="N238" s="135"/>
      <c r="O238" s="135"/>
      <c r="P238" s="135"/>
    </row>
    <row r="239" spans="2:16">
      <c r="B239" s="135"/>
      <c r="C239" s="135"/>
      <c r="D239" s="135"/>
      <c r="E239" s="135"/>
      <c r="F239" s="135"/>
      <c r="G239" s="135"/>
      <c r="H239" s="135"/>
      <c r="I239" s="135"/>
      <c r="J239" s="135"/>
      <c r="K239" s="135"/>
      <c r="L239" s="135"/>
      <c r="M239" s="135"/>
      <c r="N239" s="135"/>
      <c r="O239" s="135"/>
      <c r="P239" s="135"/>
    </row>
    <row r="240" spans="2:16">
      <c r="B240" s="135"/>
      <c r="C240" s="135"/>
      <c r="D240" s="135"/>
      <c r="E240" s="135"/>
      <c r="F240" s="135"/>
      <c r="G240" s="135"/>
      <c r="H240" s="135"/>
      <c r="I240" s="135"/>
      <c r="J240" s="135"/>
      <c r="K240" s="135"/>
      <c r="L240" s="135"/>
      <c r="M240" s="135"/>
      <c r="N240" s="135"/>
      <c r="O240" s="135"/>
      <c r="P240" s="135"/>
    </row>
    <row r="241" spans="2:16">
      <c r="B241" s="135"/>
      <c r="C241" s="135"/>
      <c r="D241" s="135"/>
      <c r="E241" s="135"/>
      <c r="F241" s="135"/>
      <c r="G241" s="135"/>
      <c r="H241" s="135"/>
      <c r="I241" s="135"/>
      <c r="J241" s="135"/>
      <c r="K241" s="135"/>
      <c r="L241" s="135"/>
      <c r="M241" s="135"/>
      <c r="N241" s="135"/>
      <c r="O241" s="135"/>
      <c r="P241" s="135"/>
    </row>
    <row r="242" spans="2:16">
      <c r="B242" s="135"/>
      <c r="C242" s="135"/>
      <c r="D242" s="135"/>
      <c r="E242" s="135"/>
      <c r="F242" s="135"/>
      <c r="G242" s="135"/>
      <c r="H242" s="135"/>
      <c r="I242" s="135"/>
      <c r="J242" s="135"/>
      <c r="K242" s="135"/>
      <c r="L242" s="135"/>
      <c r="M242" s="135"/>
      <c r="N242" s="135"/>
      <c r="O242" s="135"/>
      <c r="P242" s="135"/>
    </row>
    <row r="243" spans="2:16">
      <c r="B243" s="135"/>
      <c r="C243" s="135"/>
      <c r="D243" s="135"/>
      <c r="E243" s="135"/>
      <c r="F243" s="135"/>
      <c r="G243" s="135"/>
      <c r="H243" s="135"/>
      <c r="I243" s="135"/>
      <c r="J243" s="135"/>
      <c r="K243" s="135"/>
      <c r="L243" s="135"/>
      <c r="M243" s="135"/>
      <c r="N243" s="135"/>
      <c r="O243" s="135"/>
      <c r="P243" s="135"/>
    </row>
    <row r="244" spans="2:16">
      <c r="B244" s="135"/>
      <c r="C244" s="135"/>
      <c r="D244" s="135"/>
      <c r="E244" s="135"/>
      <c r="F244" s="135"/>
      <c r="G244" s="135"/>
      <c r="H244" s="135"/>
      <c r="I244" s="135"/>
      <c r="J244" s="135"/>
      <c r="K244" s="135"/>
      <c r="L244" s="135"/>
      <c r="M244" s="135"/>
      <c r="N244" s="135"/>
      <c r="O244" s="135"/>
      <c r="P244" s="135"/>
    </row>
    <row r="245" spans="2:16">
      <c r="B245" s="135"/>
      <c r="C245" s="135"/>
      <c r="D245" s="135"/>
      <c r="E245" s="135"/>
      <c r="F245" s="135"/>
      <c r="G245" s="135"/>
      <c r="H245" s="135"/>
      <c r="I245" s="135"/>
      <c r="J245" s="135"/>
      <c r="K245" s="135"/>
      <c r="L245" s="135"/>
      <c r="M245" s="135"/>
      <c r="N245" s="135"/>
      <c r="O245" s="135"/>
      <c r="P245" s="135"/>
    </row>
    <row r="246" spans="2:16">
      <c r="B246" s="135"/>
      <c r="C246" s="135"/>
      <c r="D246" s="135"/>
      <c r="E246" s="135"/>
      <c r="F246" s="135"/>
      <c r="G246" s="135"/>
      <c r="H246" s="135"/>
      <c r="I246" s="135"/>
      <c r="J246" s="135"/>
      <c r="K246" s="135"/>
      <c r="L246" s="135"/>
      <c r="M246" s="135"/>
      <c r="N246" s="135"/>
      <c r="O246" s="135"/>
      <c r="P246" s="135"/>
    </row>
    <row r="247" spans="2:16">
      <c r="B247" s="135"/>
      <c r="C247" s="135"/>
      <c r="D247" s="135"/>
      <c r="E247" s="135"/>
      <c r="F247" s="135"/>
      <c r="G247" s="135"/>
      <c r="H247" s="135"/>
      <c r="I247" s="135"/>
      <c r="J247" s="135"/>
      <c r="K247" s="135"/>
      <c r="L247" s="135"/>
      <c r="M247" s="135"/>
      <c r="N247" s="135"/>
      <c r="O247" s="135"/>
      <c r="P247" s="135"/>
    </row>
    <row r="248" spans="2:16">
      <c r="B248" s="135"/>
      <c r="C248" s="135"/>
      <c r="D248" s="135"/>
      <c r="E248" s="135"/>
      <c r="F248" s="135"/>
      <c r="G248" s="135"/>
      <c r="H248" s="135"/>
      <c r="I248" s="135"/>
      <c r="J248" s="135"/>
      <c r="K248" s="135"/>
      <c r="L248" s="135"/>
      <c r="M248" s="135"/>
      <c r="N248" s="135"/>
      <c r="O248" s="135"/>
      <c r="P248" s="135"/>
    </row>
    <row r="249" spans="2:16">
      <c r="B249" s="135"/>
      <c r="C249" s="135"/>
      <c r="D249" s="135"/>
      <c r="E249" s="135"/>
      <c r="F249" s="135"/>
      <c r="G249" s="135"/>
      <c r="H249" s="135"/>
      <c r="I249" s="135"/>
      <c r="J249" s="135"/>
      <c r="K249" s="135"/>
      <c r="L249" s="135"/>
      <c r="M249" s="135"/>
      <c r="N249" s="135"/>
      <c r="O249" s="135"/>
      <c r="P249" s="135"/>
    </row>
    <row r="250" spans="2:16">
      <c r="B250" s="135"/>
      <c r="C250" s="135"/>
      <c r="D250" s="135"/>
      <c r="E250" s="135"/>
      <c r="F250" s="135"/>
      <c r="G250" s="135"/>
      <c r="H250" s="135"/>
      <c r="I250" s="135"/>
      <c r="J250" s="135"/>
      <c r="K250" s="135"/>
      <c r="L250" s="135"/>
      <c r="M250" s="135"/>
      <c r="N250" s="135"/>
      <c r="O250" s="135"/>
      <c r="P250" s="135"/>
    </row>
    <row r="251" spans="2:16">
      <c r="B251" s="135"/>
      <c r="C251" s="135"/>
      <c r="D251" s="135"/>
      <c r="E251" s="135"/>
      <c r="F251" s="135"/>
      <c r="G251" s="135"/>
      <c r="H251" s="135"/>
      <c r="I251" s="135"/>
      <c r="J251" s="135"/>
      <c r="K251" s="135"/>
      <c r="L251" s="135"/>
      <c r="M251" s="135"/>
      <c r="N251" s="135"/>
      <c r="O251" s="135"/>
      <c r="P251" s="135"/>
    </row>
    <row r="252" spans="2:16">
      <c r="B252" s="135"/>
      <c r="C252" s="135"/>
      <c r="D252" s="135"/>
      <c r="E252" s="135"/>
      <c r="F252" s="135"/>
      <c r="G252" s="135"/>
      <c r="H252" s="135"/>
      <c r="I252" s="135"/>
      <c r="J252" s="135"/>
      <c r="K252" s="135"/>
      <c r="L252" s="135"/>
      <c r="M252" s="135"/>
      <c r="N252" s="135"/>
      <c r="O252" s="135"/>
      <c r="P252" s="135"/>
    </row>
    <row r="253" spans="2:16">
      <c r="B253" s="135"/>
      <c r="C253" s="135"/>
      <c r="D253" s="135"/>
      <c r="E253" s="135"/>
      <c r="F253" s="135"/>
      <c r="G253" s="135"/>
      <c r="H253" s="135"/>
      <c r="I253" s="135"/>
      <c r="J253" s="135"/>
      <c r="K253" s="135"/>
      <c r="L253" s="135"/>
      <c r="M253" s="135"/>
      <c r="N253" s="135"/>
      <c r="O253" s="135"/>
      <c r="P253" s="135"/>
    </row>
    <row r="254" spans="2:16">
      <c r="B254" s="135"/>
      <c r="C254" s="135"/>
      <c r="D254" s="135"/>
      <c r="E254" s="135"/>
      <c r="F254" s="135"/>
      <c r="G254" s="135"/>
      <c r="H254" s="135"/>
      <c r="I254" s="135"/>
      <c r="J254" s="135"/>
      <c r="K254" s="135"/>
      <c r="L254" s="135"/>
      <c r="M254" s="135"/>
      <c r="N254" s="135"/>
      <c r="O254" s="135"/>
      <c r="P254" s="135"/>
    </row>
    <row r="255" spans="2:16">
      <c r="B255" s="135"/>
      <c r="C255" s="135"/>
      <c r="D255" s="135"/>
      <c r="E255" s="135"/>
      <c r="F255" s="135"/>
      <c r="G255" s="135"/>
      <c r="H255" s="135"/>
      <c r="I255" s="135"/>
      <c r="J255" s="135"/>
      <c r="K255" s="135"/>
      <c r="L255" s="135"/>
      <c r="M255" s="135"/>
      <c r="N255" s="135"/>
      <c r="O255" s="135"/>
      <c r="P255" s="135"/>
    </row>
    <row r="256" spans="2:16">
      <c r="B256" s="135"/>
      <c r="C256" s="135"/>
      <c r="D256" s="135"/>
      <c r="E256" s="135"/>
      <c r="F256" s="135"/>
      <c r="G256" s="135"/>
      <c r="H256" s="135"/>
      <c r="I256" s="135"/>
      <c r="J256" s="135"/>
      <c r="K256" s="135"/>
      <c r="L256" s="135"/>
      <c r="M256" s="135"/>
      <c r="N256" s="135"/>
      <c r="O256" s="135"/>
      <c r="P256" s="135"/>
    </row>
    <row r="257" spans="2:16">
      <c r="B257" s="135"/>
      <c r="C257" s="135"/>
      <c r="D257" s="135"/>
      <c r="E257" s="135"/>
      <c r="F257" s="135"/>
      <c r="G257" s="135"/>
      <c r="H257" s="135"/>
      <c r="I257" s="135"/>
      <c r="J257" s="135"/>
      <c r="K257" s="135"/>
      <c r="L257" s="135"/>
      <c r="M257" s="135"/>
      <c r="N257" s="135"/>
      <c r="O257" s="135"/>
      <c r="P257" s="135"/>
    </row>
    <row r="258" spans="2:16">
      <c r="B258" s="135"/>
      <c r="C258" s="135"/>
      <c r="D258" s="135"/>
      <c r="E258" s="135"/>
      <c r="F258" s="135"/>
      <c r="G258" s="135"/>
      <c r="H258" s="135"/>
      <c r="I258" s="135"/>
      <c r="J258" s="135"/>
      <c r="K258" s="135"/>
      <c r="L258" s="135"/>
      <c r="M258" s="135"/>
      <c r="N258" s="135"/>
      <c r="O258" s="135"/>
      <c r="P258" s="135"/>
    </row>
    <row r="259" spans="2:16">
      <c r="B259" s="135"/>
      <c r="C259" s="135"/>
      <c r="D259" s="135"/>
      <c r="E259" s="135"/>
      <c r="F259" s="135"/>
      <c r="G259" s="135"/>
      <c r="H259" s="135"/>
      <c r="I259" s="135"/>
      <c r="J259" s="135"/>
      <c r="K259" s="135"/>
      <c r="L259" s="135"/>
      <c r="M259" s="135"/>
      <c r="N259" s="135"/>
      <c r="O259" s="135"/>
      <c r="P259" s="135"/>
    </row>
    <row r="260" spans="2:16">
      <c r="B260" s="135"/>
      <c r="C260" s="135"/>
      <c r="D260" s="135"/>
      <c r="E260" s="135"/>
      <c r="F260" s="135"/>
      <c r="G260" s="135"/>
      <c r="H260" s="135"/>
      <c r="I260" s="135"/>
      <c r="J260" s="135"/>
      <c r="K260" s="135"/>
      <c r="L260" s="135"/>
      <c r="M260" s="135"/>
      <c r="N260" s="135"/>
      <c r="O260" s="135"/>
      <c r="P260" s="135"/>
    </row>
    <row r="261" spans="2:16">
      <c r="B261" s="135"/>
      <c r="C261" s="135"/>
      <c r="D261" s="135"/>
      <c r="E261" s="135"/>
      <c r="F261" s="135"/>
      <c r="G261" s="135"/>
      <c r="H261" s="135"/>
      <c r="I261" s="135"/>
      <c r="J261" s="135"/>
      <c r="K261" s="135"/>
      <c r="L261" s="135"/>
      <c r="M261" s="135"/>
      <c r="N261" s="135"/>
      <c r="O261" s="135"/>
      <c r="P261" s="135"/>
    </row>
    <row r="262" spans="2:16">
      <c r="B262" s="135"/>
      <c r="C262" s="135"/>
      <c r="D262" s="135"/>
      <c r="E262" s="135"/>
      <c r="F262" s="135"/>
      <c r="G262" s="135"/>
      <c r="H262" s="135"/>
      <c r="I262" s="135"/>
      <c r="J262" s="135"/>
      <c r="K262" s="135"/>
      <c r="L262" s="135"/>
      <c r="M262" s="135"/>
      <c r="N262" s="135"/>
      <c r="O262" s="135"/>
      <c r="P262" s="135"/>
    </row>
    <row r="263" spans="2:16">
      <c r="B263" s="135"/>
      <c r="C263" s="135"/>
      <c r="D263" s="135"/>
      <c r="E263" s="135"/>
      <c r="F263" s="135"/>
      <c r="G263" s="135"/>
      <c r="H263" s="135"/>
      <c r="I263" s="135"/>
      <c r="J263" s="135"/>
      <c r="K263" s="135"/>
      <c r="L263" s="135"/>
      <c r="M263" s="135"/>
      <c r="N263" s="135"/>
      <c r="O263" s="135"/>
      <c r="P263" s="135"/>
    </row>
    <row r="264" spans="2:16">
      <c r="B264" s="135"/>
      <c r="C264" s="135"/>
      <c r="D264" s="135"/>
      <c r="E264" s="135"/>
      <c r="F264" s="135"/>
      <c r="G264" s="135"/>
      <c r="H264" s="135"/>
      <c r="I264" s="135"/>
      <c r="J264" s="135"/>
      <c r="K264" s="135"/>
      <c r="L264" s="135"/>
      <c r="M264" s="135"/>
      <c r="N264" s="135"/>
      <c r="O264" s="135"/>
      <c r="P264" s="135"/>
    </row>
    <row r="265" spans="2:16">
      <c r="B265" s="135"/>
      <c r="C265" s="135"/>
      <c r="D265" s="135"/>
      <c r="E265" s="135"/>
      <c r="F265" s="135"/>
      <c r="G265" s="135"/>
      <c r="H265" s="135"/>
      <c r="I265" s="135"/>
      <c r="J265" s="135"/>
      <c r="K265" s="135"/>
      <c r="L265" s="135"/>
      <c r="M265" s="135"/>
      <c r="N265" s="135"/>
      <c r="O265" s="135"/>
      <c r="P265" s="135"/>
    </row>
    <row r="266" spans="2:16">
      <c r="B266" s="135"/>
      <c r="C266" s="135"/>
      <c r="D266" s="135"/>
      <c r="E266" s="135"/>
      <c r="F266" s="135"/>
      <c r="G266" s="135"/>
      <c r="H266" s="135"/>
      <c r="I266" s="135"/>
      <c r="J266" s="135"/>
      <c r="K266" s="135"/>
      <c r="L266" s="135"/>
      <c r="M266" s="135"/>
      <c r="N266" s="135"/>
      <c r="O266" s="135"/>
      <c r="P266" s="135"/>
    </row>
    <row r="267" spans="2:16">
      <c r="B267" s="135"/>
      <c r="C267" s="135"/>
      <c r="D267" s="135"/>
      <c r="E267" s="135"/>
      <c r="F267" s="135"/>
      <c r="G267" s="135"/>
      <c r="H267" s="135"/>
      <c r="I267" s="135"/>
      <c r="J267" s="135"/>
      <c r="K267" s="135"/>
      <c r="L267" s="135"/>
      <c r="M267" s="135"/>
      <c r="N267" s="135"/>
      <c r="O267" s="135"/>
      <c r="P267" s="135"/>
    </row>
    <row r="268" spans="2:16">
      <c r="B268" s="135"/>
      <c r="C268" s="135"/>
      <c r="D268" s="135"/>
      <c r="E268" s="135"/>
      <c r="F268" s="135"/>
      <c r="G268" s="135"/>
      <c r="H268" s="135"/>
      <c r="I268" s="135"/>
      <c r="J268" s="135"/>
      <c r="K268" s="135"/>
      <c r="L268" s="135"/>
      <c r="M268" s="135"/>
      <c r="N268" s="135"/>
      <c r="O268" s="135"/>
      <c r="P268" s="135"/>
    </row>
    <row r="269" spans="2:16">
      <c r="B269" s="135"/>
      <c r="C269" s="135"/>
      <c r="D269" s="135"/>
      <c r="E269" s="135"/>
      <c r="F269" s="135"/>
      <c r="G269" s="135"/>
      <c r="H269" s="135"/>
      <c r="I269" s="135"/>
      <c r="J269" s="135"/>
      <c r="K269" s="135"/>
      <c r="L269" s="135"/>
      <c r="M269" s="135"/>
      <c r="N269" s="135"/>
      <c r="O269" s="135"/>
      <c r="P269" s="135"/>
    </row>
    <row r="270" spans="2:16">
      <c r="B270" s="135"/>
      <c r="C270" s="135"/>
      <c r="D270" s="135"/>
      <c r="E270" s="135"/>
      <c r="F270" s="135"/>
      <c r="G270" s="135"/>
      <c r="H270" s="135"/>
      <c r="I270" s="135"/>
      <c r="J270" s="135"/>
      <c r="K270" s="135"/>
      <c r="L270" s="135"/>
      <c r="M270" s="135"/>
      <c r="N270" s="135"/>
      <c r="O270" s="135"/>
      <c r="P270" s="135"/>
    </row>
    <row r="271" spans="2:16">
      <c r="B271" s="135"/>
      <c r="C271" s="135"/>
      <c r="D271" s="135"/>
      <c r="E271" s="135"/>
      <c r="F271" s="135"/>
      <c r="G271" s="135"/>
      <c r="H271" s="135"/>
      <c r="I271" s="135"/>
      <c r="J271" s="135"/>
      <c r="K271" s="135"/>
      <c r="L271" s="135"/>
      <c r="M271" s="135"/>
      <c r="N271" s="135"/>
      <c r="O271" s="135"/>
      <c r="P271" s="135"/>
    </row>
    <row r="272" spans="2:16">
      <c r="B272" s="135"/>
      <c r="C272" s="135"/>
      <c r="D272" s="135"/>
      <c r="E272" s="135"/>
      <c r="F272" s="135"/>
      <c r="G272" s="135"/>
      <c r="H272" s="135"/>
      <c r="I272" s="135"/>
      <c r="J272" s="135"/>
      <c r="K272" s="135"/>
      <c r="L272" s="135"/>
      <c r="M272" s="135"/>
      <c r="N272" s="135"/>
      <c r="O272" s="135"/>
      <c r="P272" s="135"/>
    </row>
    <row r="273" spans="2:16">
      <c r="B273" s="135"/>
      <c r="C273" s="135"/>
      <c r="D273" s="135"/>
      <c r="E273" s="135"/>
      <c r="F273" s="135"/>
      <c r="G273" s="135"/>
      <c r="H273" s="135"/>
      <c r="I273" s="135"/>
      <c r="J273" s="135"/>
      <c r="K273" s="135"/>
      <c r="L273" s="135"/>
      <c r="M273" s="135"/>
      <c r="N273" s="135"/>
      <c r="O273" s="135"/>
      <c r="P273" s="135"/>
    </row>
    <row r="274" spans="2:16">
      <c r="B274" s="135"/>
      <c r="C274" s="135"/>
      <c r="D274" s="135"/>
      <c r="E274" s="135"/>
      <c r="F274" s="135"/>
      <c r="G274" s="135"/>
      <c r="H274" s="135"/>
      <c r="I274" s="135"/>
      <c r="J274" s="135"/>
      <c r="K274" s="135"/>
      <c r="L274" s="135"/>
      <c r="M274" s="135"/>
      <c r="N274" s="135"/>
      <c r="O274" s="135"/>
      <c r="P274" s="135"/>
    </row>
    <row r="275" spans="2:16">
      <c r="B275" s="135"/>
      <c r="C275" s="135"/>
      <c r="D275" s="135"/>
      <c r="E275" s="135"/>
      <c r="F275" s="135"/>
      <c r="G275" s="135"/>
      <c r="H275" s="135"/>
      <c r="I275" s="135"/>
      <c r="J275" s="135"/>
      <c r="K275" s="135"/>
      <c r="L275" s="135"/>
      <c r="M275" s="135"/>
      <c r="N275" s="135"/>
      <c r="O275" s="135"/>
      <c r="P275" s="135"/>
    </row>
    <row r="276" spans="2:16">
      <c r="B276" s="135"/>
      <c r="C276" s="135"/>
      <c r="D276" s="135"/>
      <c r="E276" s="135"/>
      <c r="F276" s="135"/>
      <c r="G276" s="135"/>
      <c r="H276" s="135"/>
      <c r="I276" s="135"/>
      <c r="J276" s="135"/>
      <c r="K276" s="135"/>
      <c r="L276" s="135"/>
      <c r="M276" s="135"/>
      <c r="N276" s="135"/>
      <c r="O276" s="135"/>
      <c r="P276" s="135"/>
    </row>
    <row r="277" spans="2:16">
      <c r="B277" s="135"/>
      <c r="C277" s="135"/>
      <c r="D277" s="135"/>
      <c r="E277" s="135"/>
      <c r="F277" s="135"/>
      <c r="G277" s="135"/>
      <c r="H277" s="135"/>
      <c r="I277" s="135"/>
      <c r="J277" s="135"/>
      <c r="K277" s="135"/>
      <c r="L277" s="135"/>
      <c r="M277" s="135"/>
      <c r="N277" s="135"/>
      <c r="O277" s="135"/>
      <c r="P277" s="135"/>
    </row>
    <row r="278" spans="2:16">
      <c r="B278" s="135"/>
      <c r="C278" s="135"/>
      <c r="D278" s="135"/>
      <c r="E278" s="135"/>
      <c r="F278" s="135"/>
      <c r="G278" s="135"/>
      <c r="H278" s="135"/>
      <c r="I278" s="135"/>
      <c r="J278" s="135"/>
      <c r="K278" s="135"/>
      <c r="L278" s="135"/>
      <c r="M278" s="135"/>
      <c r="N278" s="135"/>
      <c r="O278" s="135"/>
      <c r="P278" s="135"/>
    </row>
    <row r="279" spans="2:16">
      <c r="B279" s="135"/>
      <c r="C279" s="135"/>
      <c r="D279" s="135"/>
      <c r="E279" s="135"/>
      <c r="F279" s="135"/>
      <c r="G279" s="135"/>
      <c r="H279" s="135"/>
      <c r="I279" s="135"/>
      <c r="J279" s="135"/>
      <c r="K279" s="135"/>
      <c r="L279" s="135"/>
      <c r="M279" s="135"/>
      <c r="N279" s="135"/>
      <c r="O279" s="135"/>
      <c r="P279" s="135"/>
    </row>
    <row r="280" spans="2:16">
      <c r="B280" s="135"/>
      <c r="C280" s="135"/>
      <c r="D280" s="135"/>
      <c r="E280" s="135"/>
      <c r="F280" s="135"/>
      <c r="G280" s="135"/>
      <c r="H280" s="135"/>
      <c r="I280" s="135"/>
      <c r="J280" s="135"/>
      <c r="K280" s="135"/>
      <c r="L280" s="135"/>
      <c r="M280" s="135"/>
      <c r="N280" s="135"/>
      <c r="O280" s="135"/>
      <c r="P280" s="135"/>
    </row>
    <row r="281" spans="2:16">
      <c r="B281" s="135"/>
      <c r="C281" s="135"/>
      <c r="D281" s="135"/>
      <c r="E281" s="135"/>
      <c r="F281" s="135"/>
      <c r="G281" s="135"/>
      <c r="H281" s="135"/>
      <c r="I281" s="135"/>
      <c r="J281" s="135"/>
      <c r="K281" s="135"/>
      <c r="L281" s="135"/>
      <c r="M281" s="135"/>
      <c r="N281" s="135"/>
      <c r="O281" s="135"/>
      <c r="P281" s="135"/>
    </row>
    <row r="282" spans="2:16">
      <c r="B282" s="135"/>
      <c r="C282" s="135"/>
      <c r="D282" s="135"/>
      <c r="E282" s="135"/>
      <c r="F282" s="135"/>
      <c r="G282" s="135"/>
      <c r="H282" s="135"/>
      <c r="I282" s="135"/>
      <c r="J282" s="135"/>
      <c r="K282" s="135"/>
      <c r="L282" s="135"/>
      <c r="M282" s="135"/>
      <c r="N282" s="135"/>
      <c r="O282" s="135"/>
      <c r="P282" s="135"/>
    </row>
    <row r="283" spans="2:16">
      <c r="B283" s="135"/>
      <c r="C283" s="135"/>
      <c r="D283" s="135"/>
      <c r="E283" s="135"/>
      <c r="F283" s="135"/>
      <c r="G283" s="135"/>
      <c r="H283" s="135"/>
      <c r="I283" s="135"/>
      <c r="J283" s="135"/>
      <c r="K283" s="135"/>
      <c r="L283" s="135"/>
      <c r="M283" s="135"/>
      <c r="N283" s="135"/>
      <c r="O283" s="135"/>
      <c r="P283" s="135"/>
    </row>
    <row r="284" spans="2:16">
      <c r="B284" s="135"/>
      <c r="C284" s="135"/>
      <c r="D284" s="135"/>
      <c r="E284" s="135"/>
      <c r="F284" s="135"/>
      <c r="G284" s="135"/>
      <c r="H284" s="135"/>
      <c r="I284" s="135"/>
      <c r="J284" s="135"/>
      <c r="K284" s="135"/>
      <c r="L284" s="135"/>
      <c r="M284" s="135"/>
      <c r="N284" s="135"/>
      <c r="O284" s="135"/>
      <c r="P284" s="135"/>
    </row>
    <row r="285" spans="2:16">
      <c r="B285" s="135"/>
      <c r="C285" s="135"/>
      <c r="D285" s="135"/>
      <c r="E285" s="135"/>
      <c r="F285" s="135"/>
      <c r="G285" s="135"/>
      <c r="H285" s="135"/>
      <c r="I285" s="135"/>
      <c r="J285" s="135"/>
      <c r="K285" s="135"/>
      <c r="L285" s="135"/>
      <c r="M285" s="135"/>
      <c r="N285" s="135"/>
      <c r="O285" s="135"/>
      <c r="P285" s="135"/>
    </row>
    <row r="286" spans="2:16">
      <c r="B286" s="135"/>
      <c r="C286" s="135"/>
      <c r="D286" s="135"/>
      <c r="E286" s="135"/>
      <c r="F286" s="135"/>
      <c r="G286" s="135"/>
      <c r="H286" s="135"/>
      <c r="I286" s="135"/>
      <c r="J286" s="135"/>
      <c r="K286" s="135"/>
      <c r="L286" s="135"/>
      <c r="M286" s="135"/>
      <c r="N286" s="135"/>
      <c r="O286" s="135"/>
      <c r="P286" s="135"/>
    </row>
    <row r="287" spans="2:16">
      <c r="B287" s="135"/>
      <c r="C287" s="135"/>
      <c r="D287" s="135"/>
      <c r="E287" s="135"/>
      <c r="F287" s="135"/>
      <c r="G287" s="135"/>
      <c r="H287" s="135"/>
      <c r="I287" s="135"/>
      <c r="J287" s="135"/>
      <c r="K287" s="135"/>
      <c r="L287" s="135"/>
      <c r="M287" s="135"/>
      <c r="N287" s="135"/>
      <c r="O287" s="135"/>
      <c r="P287" s="135"/>
    </row>
    <row r="288" spans="2:16">
      <c r="B288" s="135"/>
      <c r="C288" s="135"/>
      <c r="D288" s="135"/>
      <c r="E288" s="135"/>
      <c r="F288" s="135"/>
      <c r="G288" s="135"/>
      <c r="H288" s="135"/>
      <c r="I288" s="135"/>
      <c r="J288" s="135"/>
      <c r="K288" s="135"/>
      <c r="L288" s="135"/>
      <c r="M288" s="135"/>
      <c r="N288" s="135"/>
      <c r="O288" s="135"/>
      <c r="P288" s="135"/>
    </row>
    <row r="289" spans="2:16">
      <c r="B289" s="135"/>
      <c r="C289" s="135"/>
      <c r="D289" s="135"/>
      <c r="E289" s="135"/>
      <c r="F289" s="135"/>
      <c r="G289" s="135"/>
      <c r="H289" s="135"/>
      <c r="I289" s="135"/>
      <c r="J289" s="135"/>
      <c r="K289" s="135"/>
      <c r="L289" s="135"/>
      <c r="M289" s="135"/>
      <c r="N289" s="135"/>
      <c r="O289" s="135"/>
      <c r="P289" s="135"/>
    </row>
    <row r="290" spans="2:16">
      <c r="B290" s="135"/>
      <c r="C290" s="135"/>
      <c r="D290" s="135"/>
      <c r="E290" s="135"/>
      <c r="F290" s="135"/>
      <c r="G290" s="135"/>
      <c r="H290" s="135"/>
      <c r="I290" s="135"/>
      <c r="J290" s="135"/>
      <c r="K290" s="135"/>
      <c r="L290" s="135"/>
      <c r="M290" s="135"/>
      <c r="N290" s="135"/>
      <c r="O290" s="135"/>
      <c r="P290" s="135"/>
    </row>
    <row r="291" spans="2:16">
      <c r="B291" s="135"/>
      <c r="C291" s="135"/>
      <c r="D291" s="135"/>
      <c r="E291" s="135"/>
      <c r="F291" s="135"/>
      <c r="G291" s="135"/>
      <c r="H291" s="135"/>
      <c r="I291" s="135"/>
      <c r="J291" s="135"/>
      <c r="K291" s="135"/>
      <c r="L291" s="135"/>
      <c r="M291" s="135"/>
      <c r="N291" s="135"/>
      <c r="O291" s="135"/>
      <c r="P291" s="135"/>
    </row>
    <row r="292" spans="2:16">
      <c r="B292" s="135"/>
      <c r="C292" s="135"/>
      <c r="D292" s="135"/>
      <c r="E292" s="135"/>
      <c r="F292" s="135"/>
      <c r="G292" s="135"/>
      <c r="H292" s="135"/>
      <c r="I292" s="135"/>
      <c r="J292" s="135"/>
      <c r="K292" s="135"/>
      <c r="L292" s="135"/>
      <c r="M292" s="135"/>
      <c r="N292" s="135"/>
      <c r="O292" s="135"/>
      <c r="P292" s="135"/>
    </row>
    <row r="293" spans="2:16">
      <c r="B293" s="135"/>
      <c r="C293" s="135"/>
      <c r="D293" s="135"/>
      <c r="E293" s="135"/>
      <c r="F293" s="135"/>
      <c r="G293" s="135"/>
      <c r="H293" s="135"/>
      <c r="I293" s="135"/>
      <c r="J293" s="135"/>
      <c r="K293" s="135"/>
      <c r="L293" s="135"/>
      <c r="M293" s="135"/>
      <c r="N293" s="135"/>
      <c r="O293" s="135"/>
      <c r="P293" s="135"/>
    </row>
    <row r="294" spans="2:16">
      <c r="B294" s="135"/>
      <c r="C294" s="135"/>
      <c r="D294" s="135"/>
      <c r="E294" s="135"/>
      <c r="F294" s="135"/>
      <c r="G294" s="135"/>
      <c r="H294" s="135"/>
      <c r="I294" s="135"/>
      <c r="J294" s="135"/>
      <c r="K294" s="135"/>
      <c r="L294" s="135"/>
      <c r="M294" s="135"/>
      <c r="N294" s="135"/>
      <c r="O294" s="135"/>
      <c r="P294" s="135"/>
    </row>
    <row r="295" spans="2:16">
      <c r="B295" s="135"/>
      <c r="C295" s="135"/>
      <c r="D295" s="135"/>
      <c r="E295" s="135"/>
      <c r="F295" s="135"/>
      <c r="G295" s="135"/>
      <c r="H295" s="135"/>
      <c r="I295" s="135"/>
      <c r="J295" s="135"/>
      <c r="K295" s="135"/>
      <c r="L295" s="135"/>
      <c r="M295" s="135"/>
      <c r="N295" s="135"/>
      <c r="O295" s="135"/>
      <c r="P295" s="135"/>
    </row>
    <row r="296" spans="2:16">
      <c r="B296" s="135"/>
      <c r="C296" s="135"/>
      <c r="D296" s="135"/>
      <c r="E296" s="135"/>
      <c r="F296" s="135"/>
      <c r="G296" s="135"/>
      <c r="H296" s="135"/>
      <c r="I296" s="135"/>
      <c r="J296" s="135"/>
      <c r="K296" s="135"/>
      <c r="L296" s="135"/>
      <c r="M296" s="135"/>
      <c r="N296" s="135"/>
      <c r="O296" s="135"/>
      <c r="P296" s="135"/>
    </row>
    <row r="297" spans="2:16">
      <c r="B297" s="135"/>
      <c r="C297" s="135"/>
      <c r="D297" s="135"/>
      <c r="E297" s="135"/>
      <c r="F297" s="135"/>
      <c r="G297" s="135"/>
      <c r="H297" s="135"/>
      <c r="I297" s="135"/>
      <c r="J297" s="135"/>
      <c r="K297" s="135"/>
      <c r="L297" s="135"/>
      <c r="M297" s="135"/>
      <c r="N297" s="135"/>
      <c r="O297" s="135"/>
      <c r="P297" s="135"/>
    </row>
    <row r="298" spans="2:16">
      <c r="B298" s="135"/>
      <c r="C298" s="135"/>
      <c r="D298" s="135"/>
      <c r="E298" s="135"/>
      <c r="F298" s="135"/>
      <c r="G298" s="135"/>
      <c r="H298" s="135"/>
      <c r="I298" s="135"/>
      <c r="J298" s="135"/>
      <c r="K298" s="135"/>
      <c r="L298" s="135"/>
      <c r="M298" s="135"/>
      <c r="N298" s="135"/>
      <c r="O298" s="135"/>
      <c r="P298" s="135"/>
    </row>
    <row r="299" spans="2:16">
      <c r="B299" s="135"/>
      <c r="C299" s="135"/>
      <c r="D299" s="135"/>
      <c r="E299" s="135"/>
      <c r="F299" s="135"/>
      <c r="G299" s="135"/>
      <c r="H299" s="135"/>
      <c r="I299" s="135"/>
      <c r="J299" s="135"/>
      <c r="K299" s="135"/>
      <c r="L299" s="135"/>
      <c r="M299" s="135"/>
      <c r="N299" s="135"/>
      <c r="O299" s="135"/>
      <c r="P299" s="135"/>
    </row>
    <row r="300" spans="2:16">
      <c r="B300" s="135"/>
      <c r="C300" s="135"/>
      <c r="D300" s="135"/>
      <c r="E300" s="135"/>
      <c r="F300" s="135"/>
      <c r="G300" s="135"/>
      <c r="H300" s="135"/>
      <c r="I300" s="135"/>
      <c r="J300" s="135"/>
      <c r="K300" s="135"/>
      <c r="L300" s="135"/>
      <c r="M300" s="135"/>
      <c r="N300" s="135"/>
      <c r="O300" s="135"/>
      <c r="P300" s="135"/>
    </row>
    <row r="301" spans="2:16">
      <c r="B301" s="135"/>
      <c r="C301" s="135"/>
      <c r="D301" s="135"/>
      <c r="E301" s="135"/>
      <c r="F301" s="135"/>
      <c r="G301" s="135"/>
      <c r="H301" s="135"/>
      <c r="I301" s="135"/>
      <c r="J301" s="135"/>
      <c r="K301" s="135"/>
      <c r="L301" s="135"/>
      <c r="M301" s="135"/>
      <c r="N301" s="135"/>
      <c r="O301" s="135"/>
      <c r="P301" s="135"/>
    </row>
    <row r="302" spans="2:16">
      <c r="B302" s="135"/>
      <c r="C302" s="135"/>
      <c r="D302" s="135"/>
      <c r="E302" s="135"/>
      <c r="F302" s="135"/>
      <c r="G302" s="135"/>
      <c r="H302" s="135"/>
      <c r="I302" s="135"/>
      <c r="J302" s="135"/>
      <c r="K302" s="135"/>
      <c r="L302" s="135"/>
      <c r="M302" s="135"/>
      <c r="N302" s="135"/>
      <c r="O302" s="135"/>
      <c r="P302" s="135"/>
    </row>
    <row r="303" spans="2:16">
      <c r="B303" s="135"/>
      <c r="C303" s="135"/>
      <c r="D303" s="135"/>
      <c r="E303" s="135"/>
      <c r="F303" s="135"/>
      <c r="G303" s="135"/>
      <c r="H303" s="135"/>
      <c r="I303" s="135"/>
      <c r="J303" s="135"/>
      <c r="K303" s="135"/>
      <c r="L303" s="135"/>
      <c r="M303" s="135"/>
      <c r="N303" s="135"/>
      <c r="O303" s="135"/>
      <c r="P303" s="135"/>
    </row>
    <row r="304" spans="2:16">
      <c r="B304" s="135"/>
      <c r="C304" s="135"/>
      <c r="D304" s="135"/>
      <c r="E304" s="135"/>
      <c r="F304" s="135"/>
      <c r="G304" s="135"/>
      <c r="H304" s="135"/>
      <c r="I304" s="135"/>
      <c r="J304" s="135"/>
      <c r="K304" s="135"/>
      <c r="L304" s="135"/>
      <c r="M304" s="135"/>
      <c r="N304" s="135"/>
      <c r="O304" s="135"/>
      <c r="P304" s="135"/>
    </row>
    <row r="305" spans="2:16">
      <c r="B305" s="135"/>
      <c r="C305" s="135"/>
      <c r="D305" s="135"/>
      <c r="E305" s="135"/>
      <c r="F305" s="135"/>
      <c r="G305" s="135"/>
      <c r="H305" s="135"/>
      <c r="I305" s="135"/>
      <c r="J305" s="135"/>
      <c r="K305" s="135"/>
      <c r="L305" s="135"/>
      <c r="M305" s="135"/>
      <c r="N305" s="135"/>
      <c r="O305" s="135"/>
      <c r="P305" s="135"/>
    </row>
    <row r="306" spans="2:16">
      <c r="B306" s="135"/>
      <c r="C306" s="135"/>
      <c r="D306" s="135"/>
      <c r="E306" s="135"/>
      <c r="F306" s="135"/>
      <c r="G306" s="135"/>
      <c r="H306" s="135"/>
      <c r="I306" s="135"/>
      <c r="J306" s="135"/>
      <c r="K306" s="135"/>
      <c r="L306" s="135"/>
      <c r="M306" s="135"/>
      <c r="N306" s="135"/>
      <c r="O306" s="135"/>
      <c r="P306" s="135"/>
    </row>
    <row r="307" spans="2:16">
      <c r="B307" s="135"/>
      <c r="C307" s="135"/>
      <c r="D307" s="135"/>
      <c r="E307" s="135"/>
      <c r="F307" s="135"/>
      <c r="G307" s="135"/>
      <c r="H307" s="135"/>
      <c r="I307" s="135"/>
      <c r="J307" s="135"/>
      <c r="K307" s="135"/>
      <c r="L307" s="135"/>
      <c r="M307" s="135"/>
      <c r="N307" s="135"/>
      <c r="O307" s="135"/>
      <c r="P307" s="135"/>
    </row>
    <row r="308" spans="2:16">
      <c r="B308" s="135"/>
      <c r="C308" s="135"/>
      <c r="D308" s="135"/>
      <c r="E308" s="135"/>
      <c r="F308" s="135"/>
      <c r="G308" s="135"/>
      <c r="H308" s="135"/>
      <c r="I308" s="135"/>
      <c r="J308" s="135"/>
      <c r="K308" s="135"/>
      <c r="L308" s="135"/>
      <c r="M308" s="135"/>
      <c r="N308" s="135"/>
      <c r="O308" s="135"/>
      <c r="P308" s="135"/>
    </row>
    <row r="309" spans="2:16">
      <c r="B309" s="135"/>
      <c r="C309" s="135"/>
      <c r="D309" s="135"/>
      <c r="E309" s="135"/>
      <c r="F309" s="135"/>
      <c r="G309" s="135"/>
      <c r="H309" s="135"/>
      <c r="I309" s="135"/>
      <c r="J309" s="135"/>
      <c r="K309" s="135"/>
      <c r="L309" s="135"/>
      <c r="M309" s="135"/>
      <c r="N309" s="135"/>
      <c r="O309" s="135"/>
      <c r="P309" s="135"/>
    </row>
    <row r="310" spans="2:16">
      <c r="B310" s="135"/>
      <c r="C310" s="135"/>
      <c r="D310" s="135"/>
      <c r="E310" s="135"/>
      <c r="F310" s="135"/>
      <c r="G310" s="135"/>
      <c r="H310" s="135"/>
      <c r="I310" s="135"/>
      <c r="J310" s="135"/>
      <c r="K310" s="135"/>
      <c r="L310" s="135"/>
      <c r="M310" s="135"/>
      <c r="N310" s="135"/>
      <c r="O310" s="135"/>
      <c r="P310" s="135"/>
    </row>
    <row r="311" spans="2:16">
      <c r="B311" s="135"/>
      <c r="C311" s="135"/>
      <c r="D311" s="135"/>
      <c r="E311" s="135"/>
      <c r="F311" s="135"/>
      <c r="G311" s="135"/>
      <c r="H311" s="135"/>
      <c r="I311" s="135"/>
      <c r="J311" s="135"/>
      <c r="K311" s="135"/>
      <c r="L311" s="135"/>
      <c r="M311" s="135"/>
      <c r="N311" s="135"/>
      <c r="O311" s="135"/>
      <c r="P311" s="135"/>
    </row>
    <row r="312" spans="2:16">
      <c r="B312" s="135"/>
      <c r="C312" s="135"/>
      <c r="D312" s="135"/>
      <c r="E312" s="135"/>
      <c r="F312" s="135"/>
      <c r="G312" s="135"/>
      <c r="H312" s="135"/>
      <c r="I312" s="135"/>
      <c r="J312" s="135"/>
      <c r="K312" s="135"/>
      <c r="L312" s="135"/>
      <c r="M312" s="135"/>
      <c r="N312" s="135"/>
      <c r="O312" s="135"/>
      <c r="P312" s="135"/>
    </row>
    <row r="313" spans="2:16">
      <c r="B313" s="135"/>
      <c r="C313" s="135"/>
      <c r="D313" s="135"/>
      <c r="E313" s="135"/>
      <c r="F313" s="135"/>
      <c r="G313" s="135"/>
      <c r="H313" s="135"/>
      <c r="I313" s="135"/>
      <c r="J313" s="135"/>
      <c r="K313" s="135"/>
      <c r="L313" s="135"/>
      <c r="M313" s="135"/>
      <c r="N313" s="135"/>
      <c r="O313" s="135"/>
      <c r="P313" s="135"/>
    </row>
    <row r="314" spans="2:16">
      <c r="B314" s="135"/>
      <c r="C314" s="135"/>
      <c r="D314" s="135"/>
      <c r="E314" s="135"/>
      <c r="F314" s="135"/>
      <c r="G314" s="135"/>
      <c r="H314" s="135"/>
      <c r="I314" s="135"/>
      <c r="J314" s="135"/>
      <c r="K314" s="135"/>
      <c r="L314" s="135"/>
      <c r="M314" s="135"/>
      <c r="N314" s="135"/>
      <c r="O314" s="135"/>
      <c r="P314" s="135"/>
    </row>
    <row r="315" spans="2:16">
      <c r="B315" s="135"/>
      <c r="C315" s="135"/>
      <c r="D315" s="135"/>
      <c r="E315" s="135"/>
      <c r="F315" s="135"/>
      <c r="G315" s="135"/>
      <c r="H315" s="135"/>
      <c r="I315" s="135"/>
      <c r="J315" s="135"/>
      <c r="K315" s="135"/>
      <c r="L315" s="135"/>
      <c r="M315" s="135"/>
      <c r="N315" s="135"/>
      <c r="O315" s="135"/>
      <c r="P315" s="135"/>
    </row>
    <row r="316" spans="2:16">
      <c r="B316" s="135"/>
      <c r="C316" s="135"/>
      <c r="D316" s="135"/>
      <c r="E316" s="135"/>
      <c r="F316" s="135"/>
      <c r="G316" s="135"/>
      <c r="H316" s="135"/>
      <c r="I316" s="135"/>
      <c r="J316" s="135"/>
      <c r="K316" s="135"/>
      <c r="L316" s="135"/>
      <c r="M316" s="135"/>
      <c r="N316" s="135"/>
      <c r="O316" s="135"/>
      <c r="P316" s="135"/>
    </row>
    <row r="317" spans="2:16">
      <c r="B317" s="135"/>
      <c r="C317" s="135"/>
      <c r="D317" s="135"/>
      <c r="E317" s="135"/>
      <c r="F317" s="135"/>
      <c r="G317" s="135"/>
      <c r="H317" s="135"/>
      <c r="I317" s="135"/>
      <c r="J317" s="135"/>
      <c r="K317" s="135"/>
      <c r="L317" s="135"/>
      <c r="M317" s="135"/>
      <c r="N317" s="135"/>
      <c r="O317" s="135"/>
      <c r="P317" s="135"/>
    </row>
    <row r="318" spans="2:16">
      <c r="B318" s="135"/>
      <c r="C318" s="135"/>
      <c r="D318" s="135"/>
      <c r="E318" s="135"/>
      <c r="F318" s="135"/>
      <c r="G318" s="135"/>
      <c r="H318" s="135"/>
      <c r="I318" s="135"/>
      <c r="J318" s="135"/>
      <c r="K318" s="135"/>
      <c r="L318" s="135"/>
      <c r="M318" s="135"/>
      <c r="N318" s="135"/>
      <c r="O318" s="135"/>
      <c r="P318" s="135"/>
    </row>
    <row r="319" spans="2:16">
      <c r="B319" s="135"/>
      <c r="C319" s="135"/>
      <c r="D319" s="135"/>
      <c r="E319" s="135"/>
      <c r="F319" s="135"/>
      <c r="G319" s="135"/>
      <c r="H319" s="135"/>
      <c r="I319" s="135"/>
      <c r="J319" s="135"/>
      <c r="K319" s="135"/>
      <c r="L319" s="135"/>
      <c r="M319" s="135"/>
      <c r="N319" s="135"/>
      <c r="O319" s="135"/>
      <c r="P319" s="135"/>
    </row>
    <row r="320" spans="2:16">
      <c r="B320" s="135"/>
      <c r="C320" s="135"/>
      <c r="D320" s="135"/>
      <c r="E320" s="135"/>
      <c r="F320" s="135"/>
      <c r="G320" s="135"/>
      <c r="H320" s="135"/>
      <c r="I320" s="135"/>
      <c r="J320" s="135"/>
      <c r="K320" s="135"/>
      <c r="L320" s="135"/>
      <c r="M320" s="135"/>
      <c r="N320" s="135"/>
      <c r="O320" s="135"/>
      <c r="P320" s="135"/>
    </row>
    <row r="321" spans="2:16">
      <c r="B321" s="135"/>
      <c r="C321" s="135"/>
      <c r="D321" s="135"/>
      <c r="E321" s="135"/>
      <c r="F321" s="135"/>
      <c r="G321" s="135"/>
      <c r="H321" s="135"/>
      <c r="I321" s="135"/>
      <c r="J321" s="135"/>
      <c r="K321" s="135"/>
      <c r="L321" s="135"/>
      <c r="M321" s="135"/>
      <c r="N321" s="135"/>
      <c r="O321" s="135"/>
      <c r="P321" s="135"/>
    </row>
    <row r="322" spans="2:16">
      <c r="B322" s="135"/>
      <c r="C322" s="135"/>
      <c r="D322" s="135"/>
      <c r="E322" s="135"/>
      <c r="F322" s="135"/>
      <c r="G322" s="135"/>
      <c r="H322" s="135"/>
      <c r="I322" s="135"/>
      <c r="J322" s="135"/>
      <c r="K322" s="135"/>
      <c r="L322" s="135"/>
      <c r="M322" s="135"/>
      <c r="N322" s="135"/>
      <c r="O322" s="135"/>
      <c r="P322" s="135"/>
    </row>
    <row r="323" spans="2:16">
      <c r="B323" s="135"/>
      <c r="C323" s="135"/>
      <c r="D323" s="135"/>
      <c r="E323" s="135"/>
      <c r="F323" s="135"/>
      <c r="G323" s="135"/>
      <c r="H323" s="135"/>
      <c r="I323" s="135"/>
      <c r="J323" s="135"/>
      <c r="K323" s="135"/>
      <c r="L323" s="135"/>
      <c r="M323" s="135"/>
      <c r="N323" s="135"/>
      <c r="O323" s="135"/>
      <c r="P323" s="135"/>
    </row>
    <row r="324" spans="2:16">
      <c r="B324" s="135"/>
      <c r="C324" s="135"/>
      <c r="D324" s="135"/>
      <c r="E324" s="135"/>
      <c r="F324" s="135"/>
      <c r="G324" s="135"/>
      <c r="H324" s="135"/>
      <c r="I324" s="135"/>
      <c r="J324" s="135"/>
      <c r="K324" s="135"/>
      <c r="L324" s="135"/>
      <c r="M324" s="135"/>
      <c r="N324" s="135"/>
      <c r="O324" s="135"/>
      <c r="P324" s="135"/>
    </row>
    <row r="325" spans="2:16">
      <c r="B325" s="135"/>
      <c r="C325" s="135"/>
      <c r="D325" s="135"/>
      <c r="E325" s="135"/>
      <c r="F325" s="135"/>
      <c r="G325" s="135"/>
      <c r="H325" s="135"/>
      <c r="I325" s="135"/>
      <c r="J325" s="135"/>
      <c r="K325" s="135"/>
      <c r="L325" s="135"/>
      <c r="M325" s="135"/>
      <c r="N325" s="135"/>
      <c r="O325" s="135"/>
      <c r="P325" s="135"/>
    </row>
    <row r="326" spans="2:16">
      <c r="B326" s="135"/>
      <c r="C326" s="135"/>
      <c r="D326" s="135"/>
      <c r="E326" s="135"/>
      <c r="F326" s="135"/>
      <c r="G326" s="135"/>
      <c r="H326" s="135"/>
      <c r="I326" s="135"/>
      <c r="J326" s="135"/>
      <c r="K326" s="135"/>
      <c r="L326" s="135"/>
      <c r="M326" s="135"/>
      <c r="N326" s="135"/>
      <c r="O326" s="135"/>
      <c r="P326" s="135"/>
    </row>
    <row r="327" spans="2:16">
      <c r="B327" s="135"/>
      <c r="C327" s="135"/>
      <c r="D327" s="135"/>
      <c r="E327" s="135"/>
      <c r="F327" s="135"/>
      <c r="G327" s="135"/>
      <c r="H327" s="135"/>
      <c r="I327" s="135"/>
      <c r="J327" s="135"/>
      <c r="K327" s="135"/>
      <c r="L327" s="135"/>
      <c r="M327" s="135"/>
      <c r="N327" s="135"/>
      <c r="O327" s="135"/>
      <c r="P327" s="135"/>
    </row>
    <row r="328" spans="2:16">
      <c r="B328" s="135"/>
      <c r="C328" s="135"/>
      <c r="D328" s="135"/>
      <c r="E328" s="135"/>
      <c r="F328" s="135"/>
      <c r="G328" s="135"/>
      <c r="H328" s="135"/>
      <c r="I328" s="135"/>
      <c r="J328" s="135"/>
      <c r="K328" s="135"/>
      <c r="L328" s="135"/>
      <c r="M328" s="135"/>
      <c r="N328" s="135"/>
      <c r="O328" s="135"/>
      <c r="P328" s="135"/>
    </row>
    <row r="329" spans="2:16">
      <c r="B329" s="135"/>
      <c r="C329" s="135"/>
      <c r="D329" s="135"/>
      <c r="E329" s="135"/>
      <c r="F329" s="135"/>
      <c r="G329" s="135"/>
      <c r="H329" s="135"/>
      <c r="I329" s="135"/>
      <c r="J329" s="135"/>
      <c r="K329" s="135"/>
      <c r="L329" s="135"/>
      <c r="M329" s="135"/>
      <c r="N329" s="135"/>
      <c r="O329" s="135"/>
      <c r="P329" s="135"/>
    </row>
    <row r="330" spans="2:16">
      <c r="B330" s="135"/>
      <c r="C330" s="135"/>
      <c r="D330" s="135"/>
      <c r="E330" s="135"/>
      <c r="F330" s="135"/>
      <c r="G330" s="135"/>
      <c r="H330" s="135"/>
      <c r="I330" s="135"/>
      <c r="J330" s="135"/>
      <c r="K330" s="135"/>
      <c r="L330" s="135"/>
      <c r="M330" s="135"/>
      <c r="N330" s="135"/>
      <c r="O330" s="135"/>
      <c r="P330" s="135"/>
    </row>
    <row r="331" spans="2:16">
      <c r="B331" s="135"/>
      <c r="C331" s="135"/>
      <c r="D331" s="135"/>
      <c r="E331" s="135"/>
      <c r="F331" s="135"/>
      <c r="G331" s="135"/>
      <c r="H331" s="135"/>
      <c r="I331" s="135"/>
      <c r="J331" s="135"/>
      <c r="K331" s="135"/>
      <c r="L331" s="135"/>
      <c r="M331" s="135"/>
      <c r="N331" s="135"/>
      <c r="O331" s="135"/>
      <c r="P331" s="135"/>
    </row>
    <row r="332" spans="2:16">
      <c r="B332" s="135"/>
      <c r="C332" s="135"/>
      <c r="D332" s="135"/>
      <c r="E332" s="135"/>
      <c r="F332" s="135"/>
      <c r="G332" s="135"/>
      <c r="H332" s="135"/>
      <c r="I332" s="135"/>
      <c r="J332" s="135"/>
      <c r="K332" s="135"/>
      <c r="L332" s="135"/>
      <c r="M332" s="135"/>
      <c r="N332" s="135"/>
      <c r="O332" s="135"/>
      <c r="P332" s="135"/>
    </row>
    <row r="333" spans="2:16">
      <c r="B333" s="135"/>
      <c r="C333" s="135"/>
      <c r="D333" s="135"/>
      <c r="E333" s="135"/>
      <c r="F333" s="135"/>
      <c r="G333" s="135"/>
      <c r="H333" s="135"/>
      <c r="I333" s="135"/>
      <c r="J333" s="135"/>
      <c r="K333" s="135"/>
      <c r="L333" s="135"/>
      <c r="M333" s="135"/>
      <c r="N333" s="135"/>
      <c r="O333" s="135"/>
      <c r="P333" s="135"/>
    </row>
    <row r="334" spans="2:16">
      <c r="B334" s="135"/>
      <c r="C334" s="135"/>
      <c r="D334" s="135"/>
      <c r="E334" s="135"/>
      <c r="F334" s="135"/>
      <c r="G334" s="135"/>
      <c r="H334" s="135"/>
      <c r="I334" s="135"/>
      <c r="J334" s="135"/>
      <c r="K334" s="135"/>
      <c r="L334" s="135"/>
      <c r="M334" s="135"/>
      <c r="N334" s="135"/>
      <c r="O334" s="135"/>
      <c r="P334" s="135"/>
    </row>
    <row r="335" spans="2:16">
      <c r="B335" s="135"/>
      <c r="C335" s="135"/>
      <c r="D335" s="135"/>
      <c r="E335" s="135"/>
      <c r="F335" s="135"/>
      <c r="G335" s="135"/>
      <c r="H335" s="135"/>
      <c r="I335" s="135"/>
      <c r="J335" s="135"/>
      <c r="K335" s="135"/>
      <c r="L335" s="135"/>
      <c r="M335" s="135"/>
      <c r="N335" s="135"/>
      <c r="O335" s="135"/>
      <c r="P335" s="135"/>
    </row>
    <row r="336" spans="2:16">
      <c r="B336" s="135"/>
      <c r="C336" s="135"/>
      <c r="D336" s="135"/>
      <c r="E336" s="135"/>
      <c r="F336" s="135"/>
      <c r="G336" s="135"/>
      <c r="H336" s="135"/>
      <c r="I336" s="135"/>
      <c r="J336" s="135"/>
      <c r="K336" s="135"/>
      <c r="L336" s="135"/>
      <c r="M336" s="135"/>
      <c r="N336" s="135"/>
      <c r="O336" s="135"/>
      <c r="P336" s="135"/>
    </row>
    <row r="337" spans="2:16">
      <c r="B337" s="135"/>
      <c r="C337" s="135"/>
      <c r="D337" s="135"/>
      <c r="E337" s="135"/>
      <c r="F337" s="135"/>
      <c r="G337" s="135"/>
      <c r="H337" s="135"/>
      <c r="I337" s="135"/>
      <c r="J337" s="135"/>
      <c r="K337" s="135"/>
      <c r="L337" s="135"/>
      <c r="M337" s="135"/>
      <c r="N337" s="135"/>
      <c r="O337" s="135"/>
      <c r="P337" s="135"/>
    </row>
    <row r="338" spans="2:16">
      <c r="B338" s="135"/>
      <c r="C338" s="135"/>
      <c r="D338" s="135"/>
      <c r="E338" s="135"/>
      <c r="F338" s="135"/>
      <c r="G338" s="135"/>
      <c r="H338" s="135"/>
      <c r="I338" s="135"/>
      <c r="J338" s="135"/>
      <c r="K338" s="135"/>
      <c r="L338" s="135"/>
      <c r="M338" s="135"/>
      <c r="N338" s="135"/>
      <c r="O338" s="135"/>
      <c r="P338" s="135"/>
    </row>
    <row r="339" spans="2:16">
      <c r="B339" s="135"/>
      <c r="C339" s="135"/>
      <c r="D339" s="135"/>
      <c r="E339" s="135"/>
      <c r="F339" s="135"/>
      <c r="G339" s="135"/>
      <c r="H339" s="135"/>
      <c r="I339" s="135"/>
      <c r="J339" s="135"/>
      <c r="K339" s="135"/>
      <c r="L339" s="135"/>
      <c r="M339" s="135"/>
      <c r="N339" s="135"/>
      <c r="O339" s="135"/>
      <c r="P339" s="135"/>
    </row>
    <row r="340" spans="2:16">
      <c r="B340" s="135"/>
      <c r="C340" s="135"/>
      <c r="D340" s="135"/>
      <c r="E340" s="135"/>
      <c r="F340" s="135"/>
      <c r="G340" s="135"/>
      <c r="H340" s="135"/>
      <c r="I340" s="135"/>
      <c r="J340" s="135"/>
      <c r="K340" s="135"/>
      <c r="L340" s="135"/>
      <c r="M340" s="135"/>
      <c r="N340" s="135"/>
      <c r="O340" s="135"/>
      <c r="P340" s="135"/>
    </row>
    <row r="341" spans="2:16">
      <c r="B341" s="135"/>
      <c r="C341" s="135"/>
      <c r="D341" s="135"/>
      <c r="E341" s="135"/>
      <c r="F341" s="135"/>
      <c r="G341" s="135"/>
      <c r="H341" s="135"/>
      <c r="I341" s="135"/>
      <c r="J341" s="135"/>
      <c r="K341" s="135"/>
      <c r="L341" s="135"/>
      <c r="M341" s="135"/>
      <c r="N341" s="135"/>
      <c r="O341" s="135"/>
      <c r="P341" s="135"/>
    </row>
    <row r="342" spans="2:16">
      <c r="B342" s="135"/>
      <c r="C342" s="135"/>
      <c r="D342" s="135"/>
      <c r="E342" s="135"/>
      <c r="F342" s="135"/>
      <c r="G342" s="135"/>
      <c r="H342" s="135"/>
      <c r="I342" s="135"/>
      <c r="J342" s="135"/>
      <c r="K342" s="135"/>
      <c r="L342" s="135"/>
      <c r="M342" s="135"/>
      <c r="N342" s="135"/>
      <c r="O342" s="135"/>
      <c r="P342" s="135"/>
    </row>
    <row r="343" spans="2:16">
      <c r="B343" s="135"/>
      <c r="C343" s="135"/>
      <c r="D343" s="135"/>
      <c r="E343" s="135"/>
      <c r="F343" s="135"/>
      <c r="G343" s="135"/>
      <c r="H343" s="135"/>
      <c r="I343" s="135"/>
      <c r="J343" s="135"/>
      <c r="K343" s="135"/>
      <c r="L343" s="135"/>
      <c r="M343" s="135"/>
      <c r="N343" s="135"/>
      <c r="O343" s="135"/>
      <c r="P343" s="135"/>
    </row>
    <row r="344" spans="2:16">
      <c r="B344" s="135"/>
      <c r="C344" s="135"/>
      <c r="D344" s="135"/>
      <c r="E344" s="135"/>
      <c r="F344" s="135"/>
      <c r="G344" s="135"/>
      <c r="H344" s="135"/>
      <c r="I344" s="135"/>
      <c r="J344" s="135"/>
      <c r="K344" s="135"/>
      <c r="L344" s="135"/>
      <c r="M344" s="135"/>
      <c r="N344" s="135"/>
      <c r="O344" s="135"/>
      <c r="P344" s="135"/>
    </row>
    <row r="345" spans="2:16">
      <c r="B345" s="135"/>
      <c r="C345" s="135"/>
      <c r="D345" s="135"/>
      <c r="E345" s="135"/>
      <c r="F345" s="135"/>
      <c r="G345" s="135"/>
      <c r="H345" s="135"/>
      <c r="I345" s="135"/>
      <c r="J345" s="135"/>
      <c r="K345" s="135"/>
      <c r="L345" s="135"/>
      <c r="M345" s="135"/>
      <c r="N345" s="135"/>
      <c r="O345" s="135"/>
      <c r="P345" s="135"/>
    </row>
    <row r="346" spans="2:16">
      <c r="B346" s="135"/>
      <c r="C346" s="135"/>
      <c r="D346" s="135"/>
      <c r="E346" s="135"/>
      <c r="F346" s="135"/>
      <c r="G346" s="135"/>
      <c r="H346" s="135"/>
      <c r="I346" s="135"/>
      <c r="J346" s="135"/>
      <c r="K346" s="135"/>
      <c r="L346" s="135"/>
      <c r="M346" s="135"/>
      <c r="N346" s="135"/>
      <c r="O346" s="135"/>
      <c r="P346" s="135"/>
    </row>
    <row r="347" spans="2:16">
      <c r="B347" s="135"/>
      <c r="C347" s="135"/>
      <c r="D347" s="135"/>
      <c r="E347" s="135"/>
      <c r="F347" s="135"/>
      <c r="G347" s="135"/>
      <c r="H347" s="135"/>
      <c r="I347" s="135"/>
      <c r="J347" s="135"/>
      <c r="K347" s="135"/>
      <c r="L347" s="135"/>
      <c r="M347" s="135"/>
      <c r="N347" s="135"/>
      <c r="O347" s="135"/>
      <c r="P347" s="135"/>
    </row>
    <row r="348" spans="2:16">
      <c r="B348" s="135"/>
      <c r="C348" s="135"/>
      <c r="D348" s="135"/>
      <c r="E348" s="135"/>
      <c r="F348" s="135"/>
      <c r="G348" s="135"/>
      <c r="H348" s="135"/>
      <c r="I348" s="135"/>
      <c r="J348" s="135"/>
      <c r="K348" s="135"/>
      <c r="L348" s="135"/>
      <c r="M348" s="135"/>
      <c r="N348" s="135"/>
      <c r="O348" s="135"/>
      <c r="P348" s="135"/>
    </row>
    <row r="349" spans="2:16">
      <c r="B349" s="135"/>
      <c r="C349" s="135"/>
      <c r="D349" s="135"/>
      <c r="E349" s="135"/>
      <c r="F349" s="135"/>
      <c r="G349" s="135"/>
      <c r="H349" s="135"/>
      <c r="I349" s="135"/>
      <c r="J349" s="135"/>
      <c r="K349" s="135"/>
      <c r="L349" s="135"/>
      <c r="M349" s="135"/>
      <c r="N349" s="135"/>
      <c r="O349" s="135"/>
      <c r="P349" s="135"/>
    </row>
    <row r="350" spans="2:16">
      <c r="B350" s="135"/>
      <c r="C350" s="135"/>
      <c r="D350" s="135"/>
      <c r="E350" s="135"/>
      <c r="F350" s="135"/>
      <c r="G350" s="135"/>
      <c r="H350" s="135"/>
      <c r="I350" s="135"/>
      <c r="J350" s="135"/>
      <c r="K350" s="135"/>
      <c r="L350" s="135"/>
      <c r="M350" s="135"/>
      <c r="N350" s="135"/>
      <c r="O350" s="135"/>
      <c r="P350" s="135"/>
    </row>
    <row r="351" spans="2:16">
      <c r="B351" s="135"/>
      <c r="C351" s="135"/>
      <c r="D351" s="135"/>
      <c r="E351" s="135"/>
      <c r="F351" s="135"/>
      <c r="G351" s="135"/>
      <c r="H351" s="135"/>
      <c r="I351" s="135"/>
      <c r="J351" s="135"/>
      <c r="K351" s="135"/>
      <c r="L351" s="135"/>
      <c r="M351" s="135"/>
      <c r="N351" s="135"/>
      <c r="O351" s="135"/>
      <c r="P351" s="135"/>
    </row>
    <row r="352" spans="2:16">
      <c r="B352" s="135"/>
      <c r="C352" s="135"/>
      <c r="D352" s="135"/>
      <c r="E352" s="135"/>
      <c r="F352" s="135"/>
      <c r="G352" s="135"/>
      <c r="H352" s="135"/>
      <c r="I352" s="135"/>
      <c r="J352" s="135"/>
      <c r="K352" s="135"/>
      <c r="L352" s="135"/>
      <c r="M352" s="135"/>
      <c r="N352" s="135"/>
      <c r="O352" s="135"/>
      <c r="P352" s="135"/>
    </row>
    <row r="353" spans="2:16">
      <c r="B353" s="135"/>
      <c r="C353" s="135"/>
      <c r="D353" s="135"/>
      <c r="E353" s="135"/>
      <c r="F353" s="135"/>
      <c r="G353" s="135"/>
      <c r="H353" s="135"/>
      <c r="I353" s="135"/>
      <c r="J353" s="135"/>
      <c r="K353" s="135"/>
      <c r="L353" s="135"/>
      <c r="M353" s="135"/>
      <c r="N353" s="135"/>
      <c r="O353" s="135"/>
      <c r="P353" s="135"/>
    </row>
    <row r="354" spans="2:16">
      <c r="B354" s="135"/>
      <c r="C354" s="135"/>
      <c r="D354" s="135"/>
      <c r="E354" s="135"/>
      <c r="F354" s="135"/>
      <c r="G354" s="135"/>
      <c r="H354" s="135"/>
      <c r="I354" s="135"/>
      <c r="J354" s="135"/>
      <c r="K354" s="135"/>
      <c r="L354" s="135"/>
      <c r="M354" s="135"/>
      <c r="N354" s="135"/>
      <c r="O354" s="135"/>
      <c r="P354" s="135"/>
    </row>
    <row r="355" spans="2:16">
      <c r="B355" s="135"/>
      <c r="C355" s="135"/>
      <c r="D355" s="135"/>
      <c r="E355" s="135"/>
      <c r="F355" s="135"/>
      <c r="G355" s="135"/>
      <c r="H355" s="135"/>
      <c r="I355" s="135"/>
      <c r="J355" s="135"/>
      <c r="K355" s="135"/>
      <c r="L355" s="135"/>
      <c r="M355" s="135"/>
      <c r="N355" s="135"/>
      <c r="O355" s="135"/>
      <c r="P355" s="135"/>
    </row>
    <row r="356" spans="2:16">
      <c r="B356" s="135"/>
      <c r="C356" s="135"/>
      <c r="D356" s="135"/>
      <c r="E356" s="135"/>
      <c r="F356" s="135"/>
      <c r="G356" s="135"/>
      <c r="H356" s="135"/>
      <c r="I356" s="135"/>
      <c r="J356" s="135"/>
      <c r="K356" s="135"/>
      <c r="L356" s="135"/>
      <c r="M356" s="135"/>
      <c r="N356" s="135"/>
      <c r="O356" s="135"/>
      <c r="P356" s="135"/>
    </row>
    <row r="357" spans="2:16">
      <c r="B357" s="135"/>
      <c r="C357" s="135"/>
      <c r="D357" s="135"/>
      <c r="E357" s="135"/>
      <c r="F357" s="135"/>
      <c r="G357" s="135"/>
      <c r="H357" s="135"/>
      <c r="I357" s="135"/>
      <c r="J357" s="135"/>
      <c r="K357" s="135"/>
      <c r="L357" s="135"/>
      <c r="M357" s="135"/>
      <c r="N357" s="135"/>
      <c r="O357" s="135"/>
      <c r="P357" s="135"/>
    </row>
    <row r="358" spans="2:16">
      <c r="B358" s="135"/>
      <c r="C358" s="135"/>
      <c r="D358" s="135"/>
      <c r="E358" s="135"/>
      <c r="F358" s="135"/>
      <c r="G358" s="135"/>
      <c r="H358" s="135"/>
      <c r="I358" s="135"/>
      <c r="J358" s="135"/>
      <c r="K358" s="135"/>
      <c r="L358" s="135"/>
      <c r="M358" s="135"/>
      <c r="N358" s="135"/>
      <c r="O358" s="135"/>
      <c r="P358" s="135"/>
    </row>
    <row r="359" spans="2:16">
      <c r="B359" s="135"/>
      <c r="C359" s="135"/>
      <c r="D359" s="135"/>
      <c r="E359" s="135"/>
      <c r="F359" s="135"/>
      <c r="G359" s="135"/>
      <c r="H359" s="135"/>
      <c r="I359" s="135"/>
      <c r="J359" s="135"/>
      <c r="K359" s="135"/>
      <c r="L359" s="135"/>
      <c r="M359" s="135"/>
      <c r="N359" s="135"/>
      <c r="O359" s="135"/>
      <c r="P359" s="135"/>
    </row>
    <row r="360" spans="2:16">
      <c r="B360" s="135"/>
      <c r="C360" s="135"/>
      <c r="D360" s="135"/>
      <c r="E360" s="135"/>
      <c r="F360" s="135"/>
      <c r="G360" s="135"/>
      <c r="H360" s="135"/>
      <c r="I360" s="135"/>
      <c r="J360" s="135"/>
      <c r="K360" s="135"/>
      <c r="L360" s="135"/>
      <c r="M360" s="135"/>
      <c r="N360" s="135"/>
      <c r="O360" s="135"/>
      <c r="P360" s="135"/>
    </row>
    <row r="361" spans="2:16">
      <c r="B361" s="135"/>
      <c r="C361" s="135"/>
      <c r="D361" s="135"/>
      <c r="E361" s="135"/>
      <c r="F361" s="135"/>
      <c r="G361" s="135"/>
      <c r="H361" s="135"/>
      <c r="I361" s="135"/>
      <c r="J361" s="135"/>
      <c r="K361" s="135"/>
      <c r="L361" s="135"/>
      <c r="M361" s="135"/>
      <c r="N361" s="135"/>
      <c r="O361" s="135"/>
      <c r="P361" s="135"/>
    </row>
    <row r="362" spans="2:16">
      <c r="B362" s="135"/>
      <c r="C362" s="135"/>
      <c r="D362" s="135"/>
      <c r="E362" s="135"/>
      <c r="F362" s="135"/>
      <c r="G362" s="135"/>
      <c r="H362" s="135"/>
      <c r="I362" s="135"/>
      <c r="J362" s="135"/>
      <c r="K362" s="135"/>
      <c r="L362" s="135"/>
      <c r="M362" s="135"/>
      <c r="N362" s="135"/>
      <c r="O362" s="135"/>
      <c r="P362" s="135"/>
    </row>
    <row r="363" spans="2:16">
      <c r="B363" s="135"/>
      <c r="C363" s="135"/>
      <c r="D363" s="135"/>
      <c r="E363" s="135"/>
      <c r="F363" s="135"/>
      <c r="G363" s="135"/>
      <c r="H363" s="135"/>
      <c r="I363" s="135"/>
      <c r="J363" s="135"/>
      <c r="K363" s="135"/>
      <c r="L363" s="135"/>
      <c r="M363" s="135"/>
      <c r="N363" s="135"/>
      <c r="O363" s="135"/>
      <c r="P363" s="135"/>
    </row>
    <row r="364" spans="2:16">
      <c r="B364" s="135"/>
      <c r="C364" s="135"/>
      <c r="D364" s="135"/>
      <c r="E364" s="135"/>
      <c r="F364" s="135"/>
      <c r="G364" s="135"/>
      <c r="H364" s="135"/>
      <c r="I364" s="135"/>
      <c r="J364" s="135"/>
      <c r="K364" s="135"/>
      <c r="L364" s="135"/>
      <c r="M364" s="135"/>
      <c r="N364" s="135"/>
      <c r="O364" s="135"/>
      <c r="P364" s="135"/>
    </row>
    <row r="365" spans="2:16">
      <c r="B365" s="135"/>
      <c r="C365" s="135"/>
      <c r="D365" s="135"/>
      <c r="E365" s="135"/>
      <c r="F365" s="135"/>
      <c r="G365" s="135"/>
      <c r="H365" s="135"/>
      <c r="I365" s="135"/>
      <c r="J365" s="135"/>
      <c r="K365" s="135"/>
      <c r="L365" s="135"/>
      <c r="M365" s="135"/>
      <c r="N365" s="135"/>
      <c r="O365" s="135"/>
      <c r="P365" s="135"/>
    </row>
    <row r="366" spans="2:16">
      <c r="B366" s="135"/>
      <c r="C366" s="135"/>
      <c r="D366" s="135"/>
      <c r="E366" s="135"/>
      <c r="F366" s="135"/>
      <c r="G366" s="135"/>
      <c r="H366" s="135"/>
      <c r="I366" s="135"/>
      <c r="J366" s="135"/>
      <c r="K366" s="135"/>
      <c r="L366" s="135"/>
      <c r="M366" s="135"/>
      <c r="N366" s="135"/>
      <c r="O366" s="135"/>
      <c r="P366" s="135"/>
    </row>
    <row r="367" spans="2:16">
      <c r="B367" s="135"/>
      <c r="C367" s="135"/>
      <c r="D367" s="135"/>
      <c r="E367" s="135"/>
      <c r="F367" s="135"/>
      <c r="G367" s="135"/>
      <c r="H367" s="135"/>
      <c r="I367" s="135"/>
      <c r="J367" s="135"/>
      <c r="K367" s="135"/>
      <c r="L367" s="135"/>
      <c r="M367" s="135"/>
      <c r="N367" s="135"/>
      <c r="O367" s="135"/>
      <c r="P367" s="135"/>
    </row>
    <row r="368" spans="2:16">
      <c r="B368" s="135"/>
      <c r="C368" s="135"/>
      <c r="D368" s="135"/>
      <c r="E368" s="135"/>
      <c r="F368" s="135"/>
      <c r="G368" s="135"/>
      <c r="H368" s="135"/>
      <c r="I368" s="135"/>
      <c r="J368" s="135"/>
      <c r="K368" s="135"/>
      <c r="L368" s="135"/>
      <c r="M368" s="135"/>
      <c r="N368" s="135"/>
      <c r="O368" s="135"/>
      <c r="P368" s="135"/>
    </row>
    <row r="369" spans="2:16">
      <c r="B369" s="135"/>
      <c r="C369" s="135"/>
      <c r="D369" s="135"/>
      <c r="E369" s="135"/>
      <c r="F369" s="135"/>
      <c r="G369" s="135"/>
      <c r="H369" s="135"/>
      <c r="I369" s="135"/>
      <c r="J369" s="135"/>
      <c r="K369" s="135"/>
      <c r="L369" s="135"/>
      <c r="M369" s="135"/>
      <c r="N369" s="135"/>
      <c r="O369" s="135"/>
      <c r="P369" s="135"/>
    </row>
    <row r="370" spans="2:16">
      <c r="B370" s="135"/>
      <c r="C370" s="135"/>
      <c r="D370" s="135"/>
      <c r="E370" s="135"/>
      <c r="F370" s="135"/>
      <c r="G370" s="135"/>
      <c r="H370" s="135"/>
      <c r="I370" s="135"/>
      <c r="J370" s="135"/>
      <c r="K370" s="135"/>
      <c r="L370" s="135"/>
      <c r="M370" s="135"/>
      <c r="N370" s="135"/>
      <c r="O370" s="135"/>
      <c r="P370" s="135"/>
    </row>
    <row r="371" spans="2:16">
      <c r="B371" s="135"/>
      <c r="C371" s="135"/>
      <c r="D371" s="135"/>
      <c r="E371" s="135"/>
      <c r="F371" s="135"/>
      <c r="G371" s="135"/>
      <c r="H371" s="135"/>
      <c r="I371" s="135"/>
      <c r="J371" s="135"/>
      <c r="K371" s="135"/>
      <c r="L371" s="135"/>
      <c r="M371" s="135"/>
      <c r="N371" s="135"/>
      <c r="O371" s="135"/>
      <c r="P371" s="135"/>
    </row>
    <row r="372" spans="2:16">
      <c r="B372" s="135"/>
      <c r="C372" s="135"/>
      <c r="D372" s="135"/>
      <c r="E372" s="135"/>
      <c r="F372" s="135"/>
      <c r="G372" s="135"/>
      <c r="H372" s="135"/>
      <c r="I372" s="135"/>
      <c r="J372" s="135"/>
      <c r="K372" s="135"/>
      <c r="L372" s="135"/>
      <c r="M372" s="135"/>
      <c r="N372" s="135"/>
      <c r="O372" s="135"/>
      <c r="P372" s="135"/>
    </row>
    <row r="373" spans="2:16">
      <c r="B373" s="135"/>
      <c r="C373" s="135"/>
      <c r="D373" s="135"/>
      <c r="E373" s="135"/>
      <c r="F373" s="135"/>
      <c r="G373" s="135"/>
      <c r="H373" s="135"/>
      <c r="I373" s="135"/>
      <c r="J373" s="135"/>
      <c r="K373" s="135"/>
      <c r="L373" s="135"/>
      <c r="M373" s="135"/>
      <c r="N373" s="135"/>
      <c r="O373" s="135"/>
      <c r="P373" s="135"/>
    </row>
    <row r="374" spans="2:16">
      <c r="B374" s="135"/>
      <c r="C374" s="135"/>
      <c r="D374" s="135"/>
      <c r="E374" s="135"/>
      <c r="F374" s="135"/>
      <c r="G374" s="135"/>
      <c r="H374" s="135"/>
      <c r="I374" s="135"/>
      <c r="J374" s="135"/>
      <c r="K374" s="135"/>
      <c r="L374" s="135"/>
      <c r="M374" s="135"/>
      <c r="N374" s="135"/>
      <c r="O374" s="135"/>
      <c r="P374" s="135"/>
    </row>
    <row r="375" spans="2:16">
      <c r="B375" s="135"/>
      <c r="C375" s="135"/>
      <c r="D375" s="135"/>
      <c r="E375" s="135"/>
      <c r="F375" s="135"/>
      <c r="G375" s="135"/>
      <c r="H375" s="135"/>
      <c r="I375" s="135"/>
      <c r="J375" s="135"/>
      <c r="K375" s="135"/>
      <c r="L375" s="135"/>
      <c r="M375" s="135"/>
      <c r="N375" s="135"/>
      <c r="O375" s="135"/>
      <c r="P375" s="135"/>
    </row>
    <row r="376" spans="2:16">
      <c r="B376" s="135"/>
      <c r="C376" s="135"/>
      <c r="D376" s="135"/>
      <c r="E376" s="135"/>
      <c r="F376" s="135"/>
      <c r="G376" s="135"/>
      <c r="H376" s="135"/>
      <c r="I376" s="135"/>
      <c r="J376" s="135"/>
      <c r="K376" s="135"/>
      <c r="L376" s="135"/>
      <c r="M376" s="135"/>
      <c r="N376" s="135"/>
      <c r="O376" s="135"/>
      <c r="P376" s="135"/>
    </row>
    <row r="377" spans="2:16">
      <c r="B377" s="135"/>
      <c r="C377" s="135"/>
      <c r="D377" s="135"/>
      <c r="E377" s="135"/>
      <c r="F377" s="135"/>
      <c r="G377" s="135"/>
      <c r="H377" s="135"/>
      <c r="I377" s="135"/>
      <c r="J377" s="135"/>
      <c r="K377" s="135"/>
      <c r="L377" s="135"/>
      <c r="M377" s="135"/>
      <c r="N377" s="135"/>
      <c r="O377" s="135"/>
      <c r="P377" s="135"/>
    </row>
    <row r="378" spans="2:16">
      <c r="B378" s="135"/>
      <c r="C378" s="135"/>
      <c r="D378" s="135"/>
      <c r="E378" s="135"/>
      <c r="F378" s="135"/>
      <c r="G378" s="135"/>
      <c r="H378" s="135"/>
      <c r="I378" s="135"/>
      <c r="J378" s="135"/>
      <c r="K378" s="135"/>
      <c r="L378" s="135"/>
      <c r="M378" s="135"/>
      <c r="N378" s="135"/>
      <c r="O378" s="135"/>
      <c r="P378" s="135"/>
    </row>
    <row r="379" spans="2:16">
      <c r="B379" s="135"/>
      <c r="C379" s="135"/>
      <c r="D379" s="135"/>
      <c r="E379" s="135"/>
      <c r="F379" s="135"/>
      <c r="G379" s="135"/>
      <c r="H379" s="135"/>
      <c r="I379" s="135"/>
      <c r="J379" s="135"/>
      <c r="K379" s="135"/>
      <c r="L379" s="135"/>
      <c r="M379" s="135"/>
      <c r="N379" s="135"/>
      <c r="O379" s="135"/>
      <c r="P379" s="135"/>
    </row>
    <row r="380" spans="2:16">
      <c r="B380" s="135"/>
      <c r="C380" s="135"/>
      <c r="D380" s="135"/>
      <c r="E380" s="135"/>
      <c r="F380" s="135"/>
      <c r="G380" s="135"/>
      <c r="H380" s="135"/>
      <c r="I380" s="135"/>
      <c r="J380" s="135"/>
      <c r="K380" s="135"/>
      <c r="L380" s="135"/>
      <c r="M380" s="135"/>
      <c r="N380" s="135"/>
      <c r="O380" s="135"/>
      <c r="P380" s="135"/>
    </row>
    <row r="381" spans="2:16">
      <c r="B381" s="135"/>
      <c r="C381" s="135"/>
      <c r="D381" s="135"/>
      <c r="E381" s="135"/>
      <c r="F381" s="135"/>
      <c r="G381" s="135"/>
      <c r="H381" s="135"/>
      <c r="I381" s="135"/>
      <c r="J381" s="135"/>
      <c r="K381" s="135"/>
      <c r="L381" s="135"/>
      <c r="M381" s="135"/>
      <c r="N381" s="135"/>
      <c r="O381" s="135"/>
      <c r="P381" s="135"/>
    </row>
    <row r="382" spans="2:16">
      <c r="B382" s="135"/>
      <c r="C382" s="135"/>
      <c r="D382" s="135"/>
      <c r="E382" s="135"/>
      <c r="F382" s="135"/>
      <c r="G382" s="135"/>
      <c r="H382" s="135"/>
      <c r="I382" s="135"/>
      <c r="J382" s="135"/>
      <c r="K382" s="135"/>
      <c r="L382" s="135"/>
      <c r="M382" s="135"/>
      <c r="N382" s="135"/>
      <c r="O382" s="135"/>
      <c r="P382" s="135"/>
    </row>
    <row r="383" spans="2:16">
      <c r="B383" s="135"/>
      <c r="C383" s="135"/>
      <c r="D383" s="135"/>
      <c r="E383" s="135"/>
      <c r="F383" s="135"/>
      <c r="G383" s="135"/>
      <c r="H383" s="135"/>
      <c r="I383" s="135"/>
      <c r="J383" s="135"/>
      <c r="K383" s="135"/>
      <c r="L383" s="135"/>
      <c r="M383" s="135"/>
      <c r="N383" s="135"/>
      <c r="O383" s="135"/>
      <c r="P383" s="135"/>
    </row>
    <row r="384" spans="2:16">
      <c r="B384" s="135"/>
      <c r="C384" s="135"/>
      <c r="D384" s="135"/>
      <c r="E384" s="135"/>
      <c r="F384" s="135"/>
      <c r="G384" s="135"/>
      <c r="H384" s="135"/>
      <c r="I384" s="135"/>
      <c r="J384" s="135"/>
      <c r="K384" s="135"/>
      <c r="L384" s="135"/>
      <c r="M384" s="135"/>
      <c r="N384" s="135"/>
      <c r="O384" s="135"/>
      <c r="P384" s="135"/>
    </row>
    <row r="385" spans="2:16">
      <c r="B385" s="135"/>
      <c r="C385" s="135"/>
      <c r="D385" s="135"/>
      <c r="E385" s="135"/>
      <c r="F385" s="135"/>
      <c r="G385" s="135"/>
      <c r="H385" s="135"/>
      <c r="I385" s="135"/>
      <c r="J385" s="135"/>
      <c r="K385" s="135"/>
      <c r="L385" s="135"/>
      <c r="M385" s="135"/>
      <c r="N385" s="135"/>
      <c r="O385" s="135"/>
      <c r="P385" s="135"/>
    </row>
    <row r="386" spans="2:16">
      <c r="B386" s="135"/>
      <c r="C386" s="135"/>
      <c r="D386" s="135"/>
      <c r="E386" s="135"/>
      <c r="F386" s="135"/>
      <c r="G386" s="135"/>
      <c r="H386" s="135"/>
      <c r="I386" s="135"/>
      <c r="J386" s="135"/>
      <c r="K386" s="135"/>
      <c r="L386" s="135"/>
      <c r="M386" s="135"/>
      <c r="N386" s="135"/>
      <c r="O386" s="135"/>
      <c r="P386" s="135"/>
    </row>
    <row r="387" spans="2:16">
      <c r="B387" s="135"/>
      <c r="C387" s="135"/>
      <c r="D387" s="135"/>
      <c r="E387" s="135"/>
      <c r="F387" s="135"/>
      <c r="G387" s="135"/>
      <c r="H387" s="135"/>
      <c r="I387" s="135"/>
      <c r="J387" s="135"/>
      <c r="K387" s="135"/>
      <c r="L387" s="135"/>
      <c r="M387" s="135"/>
      <c r="N387" s="135"/>
      <c r="O387" s="135"/>
      <c r="P387" s="135"/>
    </row>
    <row r="388" spans="2:16">
      <c r="B388" s="135"/>
      <c r="C388" s="135"/>
      <c r="D388" s="135"/>
      <c r="E388" s="135"/>
      <c r="F388" s="135"/>
      <c r="G388" s="135"/>
      <c r="H388" s="135"/>
      <c r="I388" s="135"/>
      <c r="J388" s="135"/>
      <c r="K388" s="135"/>
      <c r="L388" s="135"/>
      <c r="M388" s="135"/>
      <c r="N388" s="135"/>
      <c r="O388" s="135"/>
      <c r="P388" s="135"/>
    </row>
    <row r="389" spans="2:16">
      <c r="B389" s="135"/>
      <c r="C389" s="135"/>
      <c r="D389" s="135"/>
      <c r="E389" s="135"/>
      <c r="F389" s="135"/>
      <c r="G389" s="135"/>
      <c r="H389" s="135"/>
      <c r="I389" s="135"/>
      <c r="J389" s="135"/>
      <c r="K389" s="135"/>
      <c r="L389" s="135"/>
      <c r="M389" s="135"/>
      <c r="N389" s="135"/>
      <c r="O389" s="135"/>
      <c r="P389" s="135"/>
    </row>
    <row r="390" spans="2:16">
      <c r="B390" s="135"/>
      <c r="C390" s="135"/>
      <c r="D390" s="135"/>
      <c r="E390" s="135"/>
      <c r="F390" s="135"/>
      <c r="G390" s="135"/>
      <c r="H390" s="135"/>
      <c r="I390" s="135"/>
      <c r="J390" s="135"/>
      <c r="K390" s="135"/>
      <c r="L390" s="135"/>
      <c r="M390" s="135"/>
      <c r="N390" s="135"/>
      <c r="O390" s="135"/>
      <c r="P390" s="135"/>
    </row>
    <row r="391" spans="2:16">
      <c r="B391" s="135"/>
      <c r="C391" s="135"/>
      <c r="D391" s="135"/>
      <c r="E391" s="135"/>
      <c r="F391" s="135"/>
      <c r="G391" s="135"/>
      <c r="H391" s="135"/>
      <c r="I391" s="135"/>
      <c r="J391" s="135"/>
      <c r="K391" s="135"/>
      <c r="L391" s="135"/>
      <c r="M391" s="135"/>
      <c r="N391" s="135"/>
      <c r="O391" s="135"/>
      <c r="P391" s="135"/>
    </row>
    <row r="392" spans="2:16">
      <c r="B392" s="135"/>
      <c r="C392" s="135"/>
      <c r="D392" s="135"/>
      <c r="E392" s="135"/>
      <c r="F392" s="135"/>
      <c r="G392" s="135"/>
      <c r="H392" s="135"/>
      <c r="I392" s="135"/>
      <c r="J392" s="135"/>
      <c r="K392" s="135"/>
      <c r="L392" s="135"/>
      <c r="M392" s="135"/>
      <c r="N392" s="135"/>
      <c r="O392" s="135"/>
      <c r="P392" s="135"/>
    </row>
    <row r="393" spans="2:16">
      <c r="B393" s="135"/>
      <c r="C393" s="135"/>
      <c r="D393" s="135"/>
      <c r="E393" s="135"/>
      <c r="F393" s="135"/>
      <c r="G393" s="135"/>
      <c r="H393" s="135"/>
      <c r="I393" s="135"/>
      <c r="J393" s="135"/>
      <c r="K393" s="135"/>
      <c r="L393" s="135"/>
      <c r="M393" s="135"/>
      <c r="N393" s="135"/>
      <c r="O393" s="135"/>
      <c r="P393" s="135"/>
    </row>
    <row r="394" spans="2:16">
      <c r="B394" s="135"/>
      <c r="C394" s="135"/>
      <c r="D394" s="135"/>
      <c r="E394" s="135"/>
      <c r="F394" s="135"/>
      <c r="G394" s="135"/>
      <c r="H394" s="135"/>
      <c r="I394" s="135"/>
      <c r="J394" s="135"/>
      <c r="K394" s="135"/>
      <c r="L394" s="135"/>
      <c r="M394" s="135"/>
      <c r="N394" s="135"/>
      <c r="O394" s="135"/>
      <c r="P394" s="135"/>
    </row>
    <row r="395" spans="2:16">
      <c r="B395" s="135"/>
      <c r="C395" s="135"/>
      <c r="D395" s="135"/>
      <c r="E395" s="135"/>
      <c r="F395" s="135"/>
      <c r="G395" s="135"/>
      <c r="H395" s="135"/>
      <c r="I395" s="135"/>
      <c r="J395" s="135"/>
      <c r="K395" s="135"/>
      <c r="L395" s="135"/>
      <c r="M395" s="135"/>
      <c r="N395" s="135"/>
      <c r="O395" s="135"/>
      <c r="P395" s="135"/>
    </row>
    <row r="396" spans="2:16">
      <c r="B396" s="135"/>
      <c r="C396" s="135"/>
      <c r="D396" s="135"/>
      <c r="E396" s="135"/>
      <c r="F396" s="135"/>
      <c r="G396" s="135"/>
      <c r="H396" s="135"/>
      <c r="I396" s="135"/>
      <c r="J396" s="135"/>
      <c r="K396" s="135"/>
      <c r="L396" s="135"/>
      <c r="M396" s="135"/>
      <c r="N396" s="135"/>
      <c r="O396" s="135"/>
      <c r="P396" s="135"/>
    </row>
    <row r="397" spans="2:16">
      <c r="B397" s="135"/>
      <c r="C397" s="135"/>
      <c r="D397" s="135"/>
      <c r="E397" s="135"/>
      <c r="F397" s="135"/>
      <c r="G397" s="135"/>
      <c r="H397" s="135"/>
      <c r="I397" s="135"/>
      <c r="J397" s="135"/>
      <c r="K397" s="135"/>
      <c r="L397" s="135"/>
      <c r="M397" s="135"/>
      <c r="N397" s="135"/>
      <c r="O397" s="135"/>
      <c r="P397" s="135"/>
    </row>
    <row r="398" spans="2:16">
      <c r="B398" s="135"/>
      <c r="C398" s="135"/>
      <c r="D398" s="135"/>
      <c r="E398" s="135"/>
      <c r="F398" s="135"/>
      <c r="G398" s="135"/>
      <c r="H398" s="135"/>
      <c r="I398" s="135"/>
      <c r="J398" s="135"/>
      <c r="K398" s="135"/>
      <c r="L398" s="135"/>
      <c r="M398" s="135"/>
      <c r="N398" s="135"/>
      <c r="O398" s="135"/>
      <c r="P398" s="135"/>
    </row>
    <row r="399" spans="2:16">
      <c r="B399" s="135"/>
      <c r="C399" s="135"/>
      <c r="D399" s="135"/>
      <c r="E399" s="135"/>
      <c r="F399" s="135"/>
      <c r="G399" s="135"/>
      <c r="H399" s="135"/>
      <c r="I399" s="135"/>
      <c r="J399" s="135"/>
      <c r="K399" s="135"/>
      <c r="L399" s="135"/>
      <c r="M399" s="135"/>
      <c r="N399" s="135"/>
      <c r="O399" s="135"/>
      <c r="P399" s="135"/>
    </row>
    <row r="400" spans="2:16">
      <c r="B400" s="135"/>
      <c r="C400" s="135"/>
      <c r="D400" s="135"/>
      <c r="E400" s="135"/>
      <c r="F400" s="135"/>
      <c r="G400" s="135"/>
      <c r="H400" s="135"/>
      <c r="I400" s="135"/>
      <c r="J400" s="135"/>
      <c r="K400" s="135"/>
      <c r="L400" s="135"/>
      <c r="M400" s="135"/>
      <c r="N400" s="135"/>
      <c r="O400" s="135"/>
      <c r="P400" s="135"/>
    </row>
    <row r="401" spans="2:16">
      <c r="B401" s="135"/>
      <c r="C401" s="135"/>
      <c r="D401" s="135"/>
      <c r="E401" s="135"/>
      <c r="F401" s="135"/>
      <c r="G401" s="135"/>
      <c r="H401" s="135"/>
      <c r="I401" s="135"/>
      <c r="J401" s="135"/>
      <c r="K401" s="135"/>
      <c r="L401" s="135"/>
      <c r="M401" s="135"/>
      <c r="N401" s="135"/>
      <c r="O401" s="135"/>
      <c r="P401" s="135"/>
    </row>
    <row r="402" spans="2:16">
      <c r="B402" s="135"/>
      <c r="C402" s="135"/>
      <c r="D402" s="135"/>
      <c r="E402" s="135"/>
      <c r="F402" s="135"/>
      <c r="G402" s="135"/>
      <c r="H402" s="135"/>
      <c r="I402" s="135"/>
      <c r="J402" s="135"/>
      <c r="K402" s="135"/>
      <c r="L402" s="135"/>
      <c r="M402" s="135"/>
      <c r="N402" s="135"/>
      <c r="O402" s="135"/>
      <c r="P402" s="135"/>
    </row>
    <row r="403" spans="2:16">
      <c r="B403" s="135"/>
      <c r="C403" s="135"/>
      <c r="D403" s="135"/>
      <c r="E403" s="135"/>
      <c r="F403" s="135"/>
      <c r="G403" s="135"/>
      <c r="H403" s="135"/>
      <c r="I403" s="135"/>
      <c r="J403" s="135"/>
      <c r="K403" s="135"/>
      <c r="L403" s="135"/>
      <c r="M403" s="135"/>
      <c r="N403" s="135"/>
      <c r="O403" s="135"/>
      <c r="P403" s="135"/>
    </row>
    <row r="404" spans="2:16">
      <c r="B404" s="135"/>
      <c r="C404" s="135"/>
      <c r="D404" s="135"/>
      <c r="E404" s="135"/>
      <c r="F404" s="135"/>
      <c r="G404" s="135"/>
      <c r="H404" s="135"/>
      <c r="I404" s="135"/>
      <c r="J404" s="135"/>
      <c r="K404" s="135"/>
      <c r="L404" s="135"/>
      <c r="M404" s="135"/>
      <c r="N404" s="135"/>
      <c r="O404" s="135"/>
      <c r="P404" s="135"/>
    </row>
    <row r="405" spans="2:16">
      <c r="B405" s="135"/>
      <c r="C405" s="135"/>
      <c r="D405" s="135"/>
      <c r="E405" s="135"/>
      <c r="F405" s="135"/>
      <c r="G405" s="135"/>
      <c r="H405" s="135"/>
      <c r="I405" s="135"/>
      <c r="J405" s="135"/>
      <c r="K405" s="135"/>
      <c r="L405" s="135"/>
      <c r="M405" s="135"/>
      <c r="N405" s="135"/>
      <c r="O405" s="135"/>
      <c r="P405" s="135"/>
    </row>
    <row r="406" spans="2:16">
      <c r="B406" s="135"/>
      <c r="C406" s="135"/>
      <c r="D406" s="135"/>
      <c r="E406" s="135"/>
      <c r="F406" s="135"/>
      <c r="G406" s="135"/>
      <c r="H406" s="135"/>
      <c r="I406" s="135"/>
      <c r="J406" s="135"/>
      <c r="K406" s="135"/>
      <c r="L406" s="135"/>
      <c r="M406" s="135"/>
      <c r="N406" s="135"/>
      <c r="O406" s="135"/>
      <c r="P406" s="135"/>
    </row>
    <row r="407" spans="2:16">
      <c r="B407" s="135"/>
      <c r="C407" s="135"/>
      <c r="D407" s="135"/>
      <c r="E407" s="135"/>
      <c r="F407" s="135"/>
      <c r="G407" s="135"/>
      <c r="H407" s="135"/>
      <c r="I407" s="135"/>
      <c r="J407" s="135"/>
      <c r="K407" s="135"/>
      <c r="L407" s="135"/>
      <c r="M407" s="135"/>
      <c r="N407" s="135"/>
      <c r="O407" s="135"/>
      <c r="P407" s="135"/>
    </row>
    <row r="408" spans="2:16">
      <c r="B408" s="135"/>
      <c r="C408" s="135"/>
      <c r="D408" s="135"/>
      <c r="E408" s="135"/>
      <c r="F408" s="135"/>
      <c r="G408" s="135"/>
      <c r="H408" s="135"/>
      <c r="I408" s="135"/>
      <c r="J408" s="135"/>
      <c r="K408" s="135"/>
      <c r="L408" s="135"/>
      <c r="M408" s="135"/>
      <c r="N408" s="135"/>
      <c r="O408" s="135"/>
      <c r="P408" s="135"/>
    </row>
    <row r="409" spans="2:16">
      <c r="B409" s="135"/>
      <c r="C409" s="135"/>
      <c r="D409" s="135"/>
      <c r="E409" s="135"/>
      <c r="F409" s="135"/>
      <c r="G409" s="135"/>
      <c r="H409" s="135"/>
      <c r="I409" s="135"/>
      <c r="J409" s="135"/>
      <c r="K409" s="135"/>
      <c r="L409" s="135"/>
      <c r="M409" s="135"/>
      <c r="N409" s="135"/>
      <c r="O409" s="135"/>
      <c r="P409" s="135"/>
    </row>
    <row r="410" spans="2:16">
      <c r="B410" s="135"/>
      <c r="C410" s="135"/>
      <c r="D410" s="135"/>
      <c r="E410" s="135"/>
      <c r="F410" s="135"/>
      <c r="G410" s="135"/>
      <c r="H410" s="135"/>
      <c r="I410" s="135"/>
      <c r="J410" s="135"/>
      <c r="K410" s="135"/>
      <c r="L410" s="135"/>
      <c r="M410" s="135"/>
      <c r="N410" s="135"/>
      <c r="O410" s="135"/>
      <c r="P410" s="135"/>
    </row>
    <row r="411" spans="2:16">
      <c r="B411" s="135"/>
      <c r="C411" s="135"/>
      <c r="D411" s="135"/>
      <c r="E411" s="135"/>
      <c r="F411" s="135"/>
      <c r="G411" s="135"/>
      <c r="H411" s="135"/>
      <c r="I411" s="135"/>
      <c r="J411" s="135"/>
      <c r="K411" s="135"/>
      <c r="L411" s="135"/>
      <c r="M411" s="135"/>
      <c r="N411" s="135"/>
      <c r="O411" s="135"/>
      <c r="P411" s="135"/>
    </row>
    <row r="412" spans="2:16">
      <c r="B412" s="135"/>
      <c r="C412" s="135"/>
      <c r="D412" s="135"/>
      <c r="E412" s="135"/>
      <c r="F412" s="135"/>
      <c r="G412" s="135"/>
      <c r="H412" s="135"/>
      <c r="I412" s="135"/>
      <c r="J412" s="135"/>
      <c r="K412" s="135"/>
      <c r="L412" s="135"/>
      <c r="M412" s="135"/>
      <c r="N412" s="135"/>
      <c r="O412" s="135"/>
      <c r="P412" s="135"/>
    </row>
    <row r="413" spans="2:16">
      <c r="B413" s="135"/>
      <c r="C413" s="135"/>
      <c r="D413" s="135"/>
      <c r="E413" s="135"/>
      <c r="F413" s="135"/>
      <c r="G413" s="135"/>
      <c r="H413" s="135"/>
      <c r="I413" s="135"/>
      <c r="J413" s="135"/>
      <c r="K413" s="135"/>
      <c r="L413" s="135"/>
      <c r="M413" s="135"/>
      <c r="N413" s="135"/>
      <c r="O413" s="135"/>
      <c r="P413" s="135"/>
    </row>
    <row r="414" spans="2:16">
      <c r="B414" s="135"/>
      <c r="C414" s="135"/>
      <c r="D414" s="135"/>
      <c r="E414" s="135"/>
      <c r="F414" s="135"/>
      <c r="G414" s="135"/>
      <c r="H414" s="135"/>
      <c r="I414" s="135"/>
      <c r="J414" s="135"/>
      <c r="K414" s="135"/>
      <c r="L414" s="135"/>
      <c r="M414" s="135"/>
      <c r="N414" s="135"/>
      <c r="O414" s="135"/>
      <c r="P414" s="135"/>
    </row>
    <row r="415" spans="2:16">
      <c r="B415" s="135"/>
      <c r="C415" s="135"/>
      <c r="D415" s="135"/>
      <c r="E415" s="135"/>
      <c r="F415" s="135"/>
      <c r="G415" s="135"/>
      <c r="H415" s="135"/>
      <c r="I415" s="135"/>
      <c r="J415" s="135"/>
      <c r="K415" s="135"/>
      <c r="L415" s="135"/>
      <c r="M415" s="135"/>
      <c r="N415" s="135"/>
      <c r="O415" s="135"/>
      <c r="P415" s="135"/>
    </row>
    <row r="416" spans="2:16">
      <c r="B416" s="135"/>
      <c r="C416" s="135"/>
      <c r="D416" s="135"/>
      <c r="E416" s="135"/>
      <c r="F416" s="135"/>
      <c r="G416" s="135"/>
      <c r="H416" s="135"/>
      <c r="I416" s="135"/>
      <c r="J416" s="135"/>
      <c r="K416" s="135"/>
      <c r="L416" s="135"/>
      <c r="M416" s="135"/>
      <c r="N416" s="135"/>
      <c r="O416" s="135"/>
      <c r="P416" s="135"/>
    </row>
    <row r="417" spans="2:16">
      <c r="B417" s="135"/>
      <c r="C417" s="135"/>
      <c r="D417" s="135"/>
      <c r="E417" s="135"/>
      <c r="F417" s="135"/>
      <c r="G417" s="135"/>
      <c r="H417" s="135"/>
      <c r="I417" s="135"/>
      <c r="J417" s="135"/>
      <c r="K417" s="135"/>
      <c r="L417" s="135"/>
      <c r="M417" s="135"/>
      <c r="N417" s="135"/>
      <c r="O417" s="135"/>
      <c r="P417" s="135"/>
    </row>
    <row r="418" spans="2:16">
      <c r="B418" s="135"/>
      <c r="C418" s="135"/>
      <c r="D418" s="135"/>
      <c r="E418" s="135"/>
      <c r="F418" s="135"/>
      <c r="G418" s="135"/>
      <c r="H418" s="135"/>
      <c r="I418" s="135"/>
      <c r="J418" s="135"/>
      <c r="K418" s="135"/>
      <c r="L418" s="135"/>
      <c r="M418" s="135"/>
      <c r="N418" s="135"/>
      <c r="O418" s="135"/>
      <c r="P418" s="135"/>
    </row>
    <row r="419" spans="2:16">
      <c r="B419" s="135"/>
      <c r="C419" s="135"/>
      <c r="D419" s="135"/>
      <c r="E419" s="135"/>
      <c r="F419" s="135"/>
      <c r="G419" s="135"/>
      <c r="H419" s="135"/>
      <c r="I419" s="135"/>
      <c r="J419" s="135"/>
      <c r="K419" s="135"/>
      <c r="L419" s="135"/>
      <c r="M419" s="135"/>
      <c r="N419" s="135"/>
      <c r="O419" s="135"/>
      <c r="P419" s="135"/>
    </row>
    <row r="420" spans="2:16">
      <c r="B420" s="135"/>
      <c r="C420" s="135"/>
      <c r="D420" s="135"/>
      <c r="E420" s="135"/>
      <c r="F420" s="135"/>
      <c r="G420" s="135"/>
      <c r="H420" s="135"/>
      <c r="I420" s="135"/>
      <c r="J420" s="135"/>
      <c r="K420" s="135"/>
      <c r="L420" s="135"/>
      <c r="M420" s="135"/>
      <c r="N420" s="135"/>
      <c r="O420" s="135"/>
      <c r="P420" s="135"/>
    </row>
    <row r="421" spans="2:16">
      <c r="B421" s="135"/>
      <c r="C421" s="135"/>
      <c r="D421" s="135"/>
      <c r="E421" s="135"/>
      <c r="F421" s="135"/>
      <c r="G421" s="135"/>
      <c r="H421" s="135"/>
      <c r="I421" s="135"/>
      <c r="J421" s="135"/>
      <c r="K421" s="135"/>
      <c r="L421" s="135"/>
      <c r="M421" s="135"/>
      <c r="N421" s="135"/>
      <c r="O421" s="135"/>
      <c r="P421" s="135"/>
    </row>
    <row r="422" spans="2:16">
      <c r="B422" s="135"/>
      <c r="C422" s="135"/>
      <c r="D422" s="135"/>
      <c r="E422" s="135"/>
      <c r="F422" s="135"/>
      <c r="G422" s="135"/>
      <c r="H422" s="135"/>
      <c r="I422" s="135"/>
      <c r="J422" s="135"/>
      <c r="K422" s="135"/>
      <c r="L422" s="135"/>
      <c r="M422" s="135"/>
      <c r="N422" s="135"/>
      <c r="O422" s="135"/>
      <c r="P422" s="135"/>
    </row>
    <row r="423" spans="2:16">
      <c r="B423" s="135"/>
      <c r="C423" s="135"/>
      <c r="D423" s="135"/>
      <c r="E423" s="135"/>
      <c r="F423" s="135"/>
      <c r="G423" s="135"/>
      <c r="H423" s="135"/>
      <c r="I423" s="135"/>
      <c r="J423" s="135"/>
      <c r="K423" s="135"/>
      <c r="L423" s="135"/>
      <c r="M423" s="135"/>
      <c r="N423" s="135"/>
      <c r="O423" s="135"/>
      <c r="P423" s="135"/>
    </row>
    <row r="424" spans="2:16">
      <c r="B424" s="135"/>
      <c r="C424" s="135"/>
      <c r="D424" s="135"/>
      <c r="E424" s="135"/>
      <c r="F424" s="135"/>
      <c r="G424" s="135"/>
      <c r="H424" s="135"/>
      <c r="I424" s="135"/>
      <c r="J424" s="135"/>
      <c r="K424" s="135"/>
      <c r="L424" s="135"/>
      <c r="M424" s="135"/>
      <c r="N424" s="135"/>
      <c r="O424" s="135"/>
      <c r="P424" s="135"/>
    </row>
    <row r="425" spans="2:16">
      <c r="B425" s="135"/>
      <c r="C425" s="135"/>
      <c r="D425" s="135"/>
      <c r="E425" s="135"/>
      <c r="F425" s="135"/>
      <c r="G425" s="135"/>
      <c r="H425" s="135"/>
      <c r="I425" s="135"/>
      <c r="J425" s="135"/>
      <c r="K425" s="135"/>
      <c r="L425" s="135"/>
      <c r="M425" s="135"/>
      <c r="N425" s="135"/>
      <c r="O425" s="135"/>
      <c r="P425" s="135"/>
    </row>
    <row r="426" spans="2:16">
      <c r="B426" s="135"/>
      <c r="C426" s="135"/>
      <c r="D426" s="135"/>
      <c r="E426" s="135"/>
      <c r="F426" s="135"/>
      <c r="G426" s="135"/>
      <c r="H426" s="135"/>
      <c r="I426" s="135"/>
      <c r="J426" s="135"/>
      <c r="K426" s="135"/>
      <c r="L426" s="135"/>
      <c r="M426" s="135"/>
      <c r="N426" s="135"/>
      <c r="O426" s="135"/>
      <c r="P426" s="135"/>
    </row>
    <row r="427" spans="2:16">
      <c r="B427" s="135"/>
      <c r="C427" s="135"/>
      <c r="D427" s="135"/>
      <c r="E427" s="135"/>
      <c r="F427" s="135"/>
      <c r="G427" s="135"/>
      <c r="H427" s="135"/>
      <c r="I427" s="135"/>
      <c r="J427" s="135"/>
      <c r="K427" s="135"/>
      <c r="L427" s="135"/>
      <c r="M427" s="135"/>
      <c r="N427" s="135"/>
      <c r="O427" s="135"/>
      <c r="P427" s="135"/>
    </row>
    <row r="428" spans="2:16">
      <c r="B428" s="135"/>
      <c r="C428" s="135"/>
      <c r="D428" s="135"/>
      <c r="E428" s="135"/>
      <c r="F428" s="135"/>
      <c r="G428" s="135"/>
      <c r="H428" s="135"/>
      <c r="I428" s="135"/>
      <c r="J428" s="135"/>
      <c r="K428" s="135"/>
      <c r="L428" s="135"/>
      <c r="M428" s="135"/>
      <c r="N428" s="135"/>
      <c r="O428" s="135"/>
      <c r="P428" s="135"/>
    </row>
    <row r="429" spans="2:16">
      <c r="B429" s="135"/>
      <c r="C429" s="135"/>
      <c r="D429" s="135"/>
      <c r="E429" s="135"/>
      <c r="F429" s="135"/>
      <c r="G429" s="135"/>
      <c r="H429" s="135"/>
      <c r="I429" s="135"/>
      <c r="J429" s="135"/>
      <c r="K429" s="135"/>
      <c r="L429" s="135"/>
      <c r="M429" s="135"/>
      <c r="N429" s="135"/>
      <c r="O429" s="135"/>
      <c r="P429" s="135"/>
    </row>
    <row r="430" spans="2:16">
      <c r="B430" s="135"/>
      <c r="C430" s="135"/>
      <c r="D430" s="135"/>
      <c r="E430" s="135"/>
      <c r="F430" s="135"/>
      <c r="G430" s="135"/>
      <c r="H430" s="135"/>
      <c r="I430" s="135"/>
      <c r="J430" s="135"/>
      <c r="K430" s="135"/>
      <c r="L430" s="135"/>
      <c r="M430" s="135"/>
      <c r="N430" s="135"/>
      <c r="O430" s="135"/>
      <c r="P430" s="135"/>
    </row>
    <row r="431" spans="2:16">
      <c r="B431" s="135"/>
      <c r="C431" s="135"/>
      <c r="D431" s="135"/>
      <c r="E431" s="135"/>
      <c r="F431" s="135"/>
      <c r="G431" s="135"/>
      <c r="H431" s="135"/>
      <c r="I431" s="135"/>
      <c r="J431" s="135"/>
      <c r="K431" s="135"/>
      <c r="L431" s="135"/>
      <c r="M431" s="135"/>
      <c r="N431" s="135"/>
      <c r="O431" s="135"/>
      <c r="P431" s="135"/>
    </row>
    <row r="432" spans="2:16">
      <c r="B432" s="135"/>
      <c r="C432" s="135"/>
      <c r="D432" s="135"/>
      <c r="E432" s="135"/>
      <c r="F432" s="135"/>
      <c r="G432" s="135"/>
      <c r="H432" s="135"/>
      <c r="I432" s="135"/>
      <c r="J432" s="135"/>
      <c r="K432" s="135"/>
      <c r="L432" s="135"/>
      <c r="M432" s="135"/>
      <c r="N432" s="135"/>
      <c r="O432" s="135"/>
      <c r="P432" s="135"/>
    </row>
    <row r="433" spans="2:16">
      <c r="B433" s="135"/>
      <c r="C433" s="135"/>
      <c r="D433" s="135"/>
      <c r="E433" s="135"/>
      <c r="F433" s="135"/>
      <c r="G433" s="135"/>
      <c r="H433" s="135"/>
      <c r="I433" s="135"/>
      <c r="J433" s="135"/>
      <c r="K433" s="135"/>
      <c r="L433" s="135"/>
      <c r="M433" s="135"/>
      <c r="N433" s="135"/>
      <c r="O433" s="135"/>
      <c r="P433" s="135"/>
    </row>
    <row r="434" spans="2:16">
      <c r="B434" s="135"/>
      <c r="C434" s="135"/>
      <c r="D434" s="135"/>
      <c r="E434" s="135"/>
      <c r="F434" s="135"/>
      <c r="G434" s="135"/>
      <c r="H434" s="135"/>
      <c r="I434" s="135"/>
      <c r="J434" s="135"/>
      <c r="K434" s="135"/>
      <c r="L434" s="135"/>
      <c r="M434" s="135"/>
      <c r="N434" s="135"/>
      <c r="O434" s="135"/>
      <c r="P434" s="135"/>
    </row>
    <row r="435" spans="2:16">
      <c r="B435" s="135"/>
      <c r="C435" s="135"/>
      <c r="D435" s="135"/>
      <c r="E435" s="135"/>
      <c r="F435" s="135"/>
      <c r="G435" s="135"/>
      <c r="H435" s="135"/>
      <c r="I435" s="135"/>
      <c r="J435" s="135"/>
      <c r="K435" s="135"/>
      <c r="L435" s="135"/>
      <c r="M435" s="135"/>
      <c r="N435" s="135"/>
      <c r="O435" s="135"/>
      <c r="P435" s="135"/>
    </row>
    <row r="436" spans="2:16">
      <c r="B436" s="135"/>
      <c r="C436" s="135"/>
      <c r="D436" s="135"/>
      <c r="E436" s="135"/>
      <c r="F436" s="135"/>
      <c r="G436" s="135"/>
      <c r="H436" s="135"/>
      <c r="I436" s="135"/>
      <c r="J436" s="135"/>
      <c r="K436" s="135"/>
      <c r="L436" s="135"/>
      <c r="M436" s="135"/>
      <c r="N436" s="135"/>
      <c r="O436" s="135"/>
      <c r="P436" s="135"/>
    </row>
    <row r="437" spans="2:16">
      <c r="B437" s="135"/>
      <c r="C437" s="135"/>
      <c r="D437" s="135"/>
      <c r="E437" s="135"/>
      <c r="F437" s="135"/>
      <c r="G437" s="135"/>
      <c r="H437" s="135"/>
      <c r="I437" s="135"/>
      <c r="J437" s="135"/>
      <c r="K437" s="135"/>
      <c r="L437" s="135"/>
      <c r="M437" s="135"/>
      <c r="N437" s="135"/>
      <c r="O437" s="135"/>
      <c r="P437" s="135"/>
    </row>
    <row r="438" spans="2:16">
      <c r="B438" s="135"/>
      <c r="C438" s="135"/>
      <c r="D438" s="135"/>
      <c r="E438" s="135"/>
      <c r="F438" s="135"/>
      <c r="G438" s="135"/>
      <c r="H438" s="135"/>
      <c r="I438" s="135"/>
      <c r="J438" s="135"/>
      <c r="K438" s="135"/>
      <c r="L438" s="135"/>
      <c r="M438" s="135"/>
      <c r="N438" s="135"/>
      <c r="O438" s="135"/>
      <c r="P438" s="135"/>
    </row>
    <row r="439" spans="2:16">
      <c r="B439" s="135"/>
      <c r="C439" s="135"/>
      <c r="D439" s="135"/>
      <c r="E439" s="135"/>
      <c r="F439" s="135"/>
      <c r="G439" s="135"/>
      <c r="H439" s="135"/>
      <c r="I439" s="135"/>
      <c r="J439" s="135"/>
      <c r="K439" s="135"/>
      <c r="L439" s="135"/>
      <c r="M439" s="135"/>
      <c r="N439" s="135"/>
      <c r="O439" s="135"/>
      <c r="P439" s="135"/>
    </row>
    <row r="440" spans="2:16">
      <c r="B440" s="135"/>
      <c r="C440" s="135"/>
      <c r="D440" s="135"/>
      <c r="E440" s="135"/>
      <c r="F440" s="135"/>
      <c r="G440" s="135"/>
      <c r="H440" s="135"/>
      <c r="I440" s="135"/>
      <c r="J440" s="135"/>
      <c r="K440" s="135"/>
      <c r="L440" s="135"/>
      <c r="M440" s="135"/>
      <c r="N440" s="135"/>
      <c r="O440" s="135"/>
      <c r="P440" s="135"/>
    </row>
    <row r="441" spans="2:16">
      <c r="B441" s="135"/>
      <c r="C441" s="135"/>
      <c r="D441" s="135"/>
      <c r="E441" s="135"/>
      <c r="F441" s="135"/>
      <c r="G441" s="135"/>
      <c r="H441" s="135"/>
      <c r="I441" s="135"/>
      <c r="J441" s="135"/>
      <c r="K441" s="135"/>
      <c r="L441" s="135"/>
      <c r="M441" s="135"/>
      <c r="N441" s="135"/>
      <c r="O441" s="135"/>
      <c r="P441" s="135"/>
    </row>
    <row r="442" spans="2:16">
      <c r="B442" s="135"/>
      <c r="C442" s="135"/>
      <c r="D442" s="135"/>
      <c r="E442" s="135"/>
      <c r="F442" s="135"/>
      <c r="G442" s="135"/>
      <c r="H442" s="135"/>
      <c r="I442" s="135"/>
      <c r="J442" s="135"/>
      <c r="K442" s="135"/>
      <c r="L442" s="135"/>
      <c r="M442" s="135"/>
      <c r="N442" s="135"/>
      <c r="O442" s="135"/>
      <c r="P442" s="135"/>
    </row>
    <row r="443" spans="2:16">
      <c r="B443" s="135"/>
      <c r="C443" s="135"/>
      <c r="D443" s="135"/>
      <c r="E443" s="135"/>
      <c r="F443" s="135"/>
      <c r="G443" s="135"/>
      <c r="H443" s="135"/>
      <c r="I443" s="135"/>
      <c r="J443" s="135"/>
      <c r="K443" s="135"/>
      <c r="L443" s="135"/>
      <c r="M443" s="135"/>
      <c r="N443" s="135"/>
      <c r="O443" s="135"/>
      <c r="P443" s="135"/>
    </row>
    <row r="444" spans="2:16">
      <c r="B444" s="135"/>
      <c r="C444" s="135"/>
      <c r="D444" s="135"/>
      <c r="E444" s="135"/>
      <c r="F444" s="135"/>
      <c r="G444" s="135"/>
      <c r="H444" s="135"/>
      <c r="I444" s="135"/>
      <c r="J444" s="135"/>
      <c r="K444" s="135"/>
      <c r="L444" s="135"/>
      <c r="M444" s="135"/>
      <c r="N444" s="135"/>
      <c r="O444" s="135"/>
      <c r="P444" s="135"/>
    </row>
    <row r="445" spans="2:16">
      <c r="B445" s="135"/>
      <c r="C445" s="135"/>
      <c r="D445" s="135"/>
      <c r="E445" s="135"/>
      <c r="F445" s="135"/>
      <c r="G445" s="135"/>
      <c r="H445" s="135"/>
      <c r="I445" s="135"/>
      <c r="J445" s="135"/>
      <c r="K445" s="135"/>
      <c r="L445" s="135"/>
      <c r="M445" s="135"/>
      <c r="N445" s="135"/>
      <c r="O445" s="135"/>
      <c r="P445" s="135"/>
    </row>
    <row r="446" spans="2:16">
      <c r="B446" s="135"/>
      <c r="C446" s="135"/>
      <c r="D446" s="135"/>
      <c r="E446" s="135"/>
      <c r="F446" s="135"/>
      <c r="G446" s="135"/>
      <c r="H446" s="135"/>
      <c r="I446" s="135"/>
      <c r="J446" s="135"/>
      <c r="K446" s="135"/>
      <c r="L446" s="135"/>
      <c r="M446" s="135"/>
      <c r="N446" s="135"/>
      <c r="O446" s="135"/>
      <c r="P446" s="135"/>
    </row>
    <row r="447" spans="2:16">
      <c r="B447" s="135"/>
      <c r="C447" s="135"/>
      <c r="D447" s="135"/>
      <c r="E447" s="135"/>
      <c r="F447" s="135"/>
      <c r="G447" s="135"/>
      <c r="H447" s="135"/>
      <c r="I447" s="135"/>
      <c r="J447" s="135"/>
      <c r="K447" s="135"/>
      <c r="L447" s="135"/>
      <c r="M447" s="135"/>
      <c r="N447" s="135"/>
      <c r="O447" s="135"/>
      <c r="P447" s="135"/>
    </row>
    <row r="448" spans="2:16">
      <c r="B448" s="135"/>
      <c r="C448" s="135"/>
      <c r="D448" s="135"/>
      <c r="E448" s="135"/>
      <c r="F448" s="135"/>
      <c r="G448" s="135"/>
      <c r="H448" s="135"/>
      <c r="I448" s="135"/>
      <c r="J448" s="135"/>
      <c r="K448" s="135"/>
      <c r="L448" s="135"/>
      <c r="M448" s="135"/>
      <c r="N448" s="135"/>
      <c r="O448" s="135"/>
      <c r="P448" s="135"/>
    </row>
    <row r="449" spans="2:16">
      <c r="B449" s="135"/>
      <c r="C449" s="135"/>
      <c r="D449" s="135"/>
      <c r="E449" s="135"/>
      <c r="F449" s="135"/>
      <c r="G449" s="135"/>
      <c r="H449" s="135"/>
      <c r="I449" s="135"/>
      <c r="J449" s="135"/>
      <c r="K449" s="135"/>
      <c r="L449" s="135"/>
      <c r="M449" s="135"/>
      <c r="N449" s="135"/>
      <c r="O449" s="135"/>
      <c r="P449" s="135"/>
    </row>
    <row r="450" spans="2:16">
      <c r="B450" s="135"/>
      <c r="C450" s="135"/>
      <c r="D450" s="135"/>
      <c r="E450" s="135"/>
      <c r="F450" s="135"/>
      <c r="G450" s="135"/>
      <c r="H450" s="135"/>
      <c r="I450" s="135"/>
      <c r="J450" s="135"/>
      <c r="K450" s="135"/>
      <c r="L450" s="135"/>
      <c r="M450" s="135"/>
      <c r="N450" s="135"/>
      <c r="O450" s="135"/>
      <c r="P450" s="135"/>
    </row>
    <row r="451" spans="2:16">
      <c r="B451" s="135"/>
      <c r="C451" s="135"/>
      <c r="D451" s="135"/>
      <c r="E451" s="135"/>
      <c r="F451" s="135"/>
      <c r="G451" s="135"/>
      <c r="H451" s="135"/>
      <c r="I451" s="135"/>
      <c r="J451" s="135"/>
      <c r="K451" s="135"/>
      <c r="L451" s="135"/>
      <c r="M451" s="135"/>
      <c r="N451" s="135"/>
      <c r="O451" s="135"/>
      <c r="P451" s="135"/>
    </row>
    <row r="452" spans="2:16">
      <c r="B452" s="135"/>
      <c r="C452" s="135"/>
      <c r="D452" s="135"/>
      <c r="E452" s="135"/>
      <c r="F452" s="135"/>
      <c r="G452" s="135"/>
      <c r="H452" s="135"/>
      <c r="I452" s="135"/>
      <c r="J452" s="135"/>
      <c r="K452" s="135"/>
      <c r="L452" s="135"/>
      <c r="M452" s="135"/>
      <c r="N452" s="135"/>
      <c r="O452" s="135"/>
      <c r="P452" s="135"/>
    </row>
    <row r="453" spans="2:16">
      <c r="B453" s="135"/>
      <c r="C453" s="135"/>
      <c r="D453" s="135"/>
      <c r="E453" s="135"/>
      <c r="F453" s="135"/>
      <c r="G453" s="135"/>
      <c r="H453" s="135"/>
      <c r="I453" s="135"/>
      <c r="J453" s="135"/>
      <c r="K453" s="135"/>
      <c r="L453" s="135"/>
      <c r="M453" s="135"/>
      <c r="N453" s="135"/>
      <c r="O453" s="135"/>
      <c r="P453" s="135"/>
    </row>
    <row r="454" spans="2:16">
      <c r="B454" s="135"/>
      <c r="C454" s="135"/>
      <c r="D454" s="135"/>
      <c r="E454" s="135"/>
      <c r="F454" s="135"/>
      <c r="G454" s="135"/>
      <c r="H454" s="135"/>
      <c r="I454" s="135"/>
      <c r="J454" s="135"/>
      <c r="K454" s="135"/>
      <c r="L454" s="135"/>
      <c r="M454" s="135"/>
      <c r="N454" s="135"/>
      <c r="O454" s="135"/>
      <c r="P454" s="135"/>
    </row>
    <row r="455" spans="2:16">
      <c r="B455" s="135"/>
      <c r="C455" s="135"/>
      <c r="D455" s="135"/>
      <c r="E455" s="135"/>
      <c r="F455" s="135"/>
      <c r="G455" s="135"/>
      <c r="H455" s="135"/>
      <c r="I455" s="135"/>
      <c r="J455" s="135"/>
      <c r="K455" s="135"/>
      <c r="L455" s="135"/>
      <c r="M455" s="135"/>
      <c r="N455" s="135"/>
      <c r="O455" s="135"/>
      <c r="P455" s="135"/>
    </row>
    <row r="456" spans="2:16">
      <c r="B456" s="135"/>
      <c r="C456" s="135"/>
      <c r="D456" s="135"/>
      <c r="E456" s="135"/>
      <c r="F456" s="135"/>
      <c r="G456" s="135"/>
      <c r="H456" s="135"/>
      <c r="I456" s="135"/>
      <c r="J456" s="135"/>
      <c r="K456" s="135"/>
      <c r="L456" s="135"/>
      <c r="M456" s="135"/>
      <c r="N456" s="135"/>
      <c r="O456" s="135"/>
      <c r="P456" s="135"/>
    </row>
    <row r="457" spans="2:16">
      <c r="B457" s="135"/>
      <c r="C457" s="135"/>
      <c r="D457" s="135"/>
      <c r="E457" s="135"/>
      <c r="F457" s="135"/>
      <c r="G457" s="135"/>
      <c r="H457" s="135"/>
      <c r="I457" s="135"/>
      <c r="J457" s="135"/>
      <c r="K457" s="135"/>
      <c r="L457" s="135"/>
      <c r="M457" s="135"/>
      <c r="N457" s="135"/>
      <c r="O457" s="135"/>
      <c r="P457" s="135"/>
    </row>
    <row r="458" spans="2:16">
      <c r="B458" s="135"/>
      <c r="C458" s="135"/>
      <c r="D458" s="135"/>
      <c r="E458" s="135"/>
      <c r="F458" s="135"/>
      <c r="G458" s="135"/>
      <c r="H458" s="135"/>
      <c r="I458" s="135"/>
      <c r="J458" s="135"/>
      <c r="K458" s="135"/>
      <c r="L458" s="135"/>
      <c r="M458" s="135"/>
      <c r="N458" s="135"/>
      <c r="O458" s="135"/>
      <c r="P458" s="135"/>
    </row>
    <row r="459" spans="2:16">
      <c r="B459" s="135"/>
      <c r="C459" s="135"/>
      <c r="D459" s="135"/>
      <c r="E459" s="135"/>
      <c r="F459" s="135"/>
      <c r="G459" s="135"/>
      <c r="H459" s="135"/>
      <c r="I459" s="135"/>
      <c r="J459" s="135"/>
      <c r="K459" s="135"/>
      <c r="L459" s="135"/>
      <c r="M459" s="135"/>
      <c r="N459" s="135"/>
      <c r="O459" s="135"/>
      <c r="P459" s="135"/>
    </row>
    <row r="460" spans="2:16">
      <c r="B460" s="135"/>
      <c r="C460" s="135"/>
      <c r="D460" s="135"/>
      <c r="E460" s="135"/>
      <c r="F460" s="135"/>
      <c r="G460" s="135"/>
      <c r="H460" s="135"/>
      <c r="I460" s="135"/>
      <c r="J460" s="135"/>
      <c r="K460" s="135"/>
      <c r="L460" s="135"/>
      <c r="M460" s="135"/>
      <c r="N460" s="135"/>
      <c r="O460" s="135"/>
      <c r="P460" s="135"/>
    </row>
    <row r="461" spans="2:16">
      <c r="B461" s="135"/>
      <c r="C461" s="135"/>
      <c r="D461" s="135"/>
      <c r="E461" s="135"/>
      <c r="F461" s="135"/>
      <c r="G461" s="135"/>
      <c r="H461" s="135"/>
      <c r="I461" s="135"/>
      <c r="J461" s="135"/>
      <c r="K461" s="135"/>
      <c r="L461" s="135"/>
      <c r="M461" s="135"/>
      <c r="N461" s="135"/>
      <c r="O461" s="135"/>
      <c r="P461" s="135"/>
    </row>
    <row r="462" spans="2:16">
      <c r="B462" s="135"/>
      <c r="C462" s="135"/>
      <c r="D462" s="135"/>
      <c r="E462" s="135"/>
      <c r="F462" s="135"/>
      <c r="G462" s="135"/>
      <c r="H462" s="135"/>
      <c r="I462" s="135"/>
      <c r="J462" s="135"/>
      <c r="K462" s="135"/>
      <c r="L462" s="135"/>
      <c r="M462" s="135"/>
      <c r="N462" s="135"/>
      <c r="O462" s="135"/>
      <c r="P462" s="135"/>
    </row>
    <row r="463" spans="2:16">
      <c r="B463" s="135"/>
      <c r="C463" s="135"/>
      <c r="D463" s="135"/>
      <c r="E463" s="135"/>
      <c r="F463" s="135"/>
      <c r="G463" s="135"/>
      <c r="H463" s="135"/>
      <c r="I463" s="135"/>
      <c r="J463" s="135"/>
      <c r="K463" s="135"/>
      <c r="L463" s="135"/>
      <c r="M463" s="135"/>
      <c r="N463" s="135"/>
      <c r="O463" s="135"/>
      <c r="P463" s="135"/>
    </row>
    <row r="464" spans="2:16">
      <c r="B464" s="135"/>
      <c r="C464" s="135"/>
      <c r="D464" s="135"/>
      <c r="E464" s="135"/>
      <c r="F464" s="135"/>
      <c r="G464" s="135"/>
      <c r="H464" s="135"/>
      <c r="I464" s="135"/>
      <c r="J464" s="135"/>
      <c r="K464" s="135"/>
      <c r="L464" s="135"/>
      <c r="M464" s="135"/>
      <c r="N464" s="135"/>
      <c r="O464" s="135"/>
      <c r="P464" s="135"/>
    </row>
    <row r="465" spans="2:16">
      <c r="B465" s="135"/>
      <c r="C465" s="135"/>
      <c r="D465" s="135"/>
      <c r="E465" s="135"/>
      <c r="F465" s="135"/>
      <c r="G465" s="135"/>
      <c r="H465" s="135"/>
      <c r="I465" s="135"/>
      <c r="J465" s="135"/>
      <c r="K465" s="135"/>
      <c r="L465" s="135"/>
      <c r="M465" s="135"/>
      <c r="N465" s="135"/>
      <c r="O465" s="135"/>
      <c r="P465" s="135"/>
    </row>
    <row r="466" spans="2:16">
      <c r="B466" s="135"/>
      <c r="C466" s="135"/>
      <c r="D466" s="135"/>
      <c r="E466" s="135"/>
      <c r="F466" s="135"/>
      <c r="G466" s="135"/>
      <c r="H466" s="135"/>
      <c r="I466" s="135"/>
      <c r="J466" s="135"/>
      <c r="K466" s="135"/>
      <c r="L466" s="135"/>
      <c r="M466" s="135"/>
      <c r="N466" s="135"/>
      <c r="O466" s="135"/>
      <c r="P466" s="135"/>
    </row>
    <row r="467" spans="2:16">
      <c r="B467" s="135"/>
      <c r="C467" s="135"/>
      <c r="D467" s="135"/>
      <c r="E467" s="135"/>
      <c r="F467" s="135"/>
      <c r="G467" s="135"/>
      <c r="H467" s="135"/>
      <c r="I467" s="135"/>
      <c r="J467" s="135"/>
      <c r="K467" s="135"/>
      <c r="L467" s="135"/>
      <c r="M467" s="135"/>
      <c r="N467" s="135"/>
      <c r="O467" s="135"/>
      <c r="P467" s="135"/>
    </row>
    <row r="468" spans="2:16">
      <c r="B468" s="135"/>
      <c r="C468" s="135"/>
      <c r="D468" s="135"/>
      <c r="E468" s="135"/>
      <c r="F468" s="135"/>
      <c r="G468" s="135"/>
      <c r="H468" s="135"/>
      <c r="I468" s="135"/>
      <c r="J468" s="135"/>
      <c r="K468" s="135"/>
      <c r="L468" s="135"/>
      <c r="M468" s="135"/>
      <c r="N468" s="135"/>
      <c r="O468" s="135"/>
      <c r="P468" s="135"/>
    </row>
    <row r="469" spans="2:16">
      <c r="B469" s="135"/>
      <c r="C469" s="135"/>
      <c r="D469" s="135"/>
      <c r="E469" s="135"/>
      <c r="F469" s="135"/>
      <c r="G469" s="135"/>
      <c r="H469" s="135"/>
      <c r="I469" s="135"/>
      <c r="J469" s="135"/>
      <c r="K469" s="135"/>
      <c r="L469" s="135"/>
      <c r="M469" s="135"/>
      <c r="N469" s="135"/>
      <c r="O469" s="135"/>
      <c r="P469" s="135"/>
    </row>
    <row r="470" spans="2:16">
      <c r="B470" s="135"/>
      <c r="C470" s="135"/>
      <c r="D470" s="135"/>
      <c r="E470" s="135"/>
      <c r="F470" s="135"/>
      <c r="G470" s="135"/>
      <c r="H470" s="135"/>
      <c r="I470" s="135"/>
      <c r="J470" s="135"/>
      <c r="K470" s="135"/>
      <c r="L470" s="135"/>
      <c r="M470" s="135"/>
      <c r="N470" s="135"/>
      <c r="O470" s="135"/>
      <c r="P470" s="135"/>
    </row>
    <row r="471" spans="2:16">
      <c r="B471" s="135"/>
      <c r="C471" s="135"/>
      <c r="D471" s="135"/>
      <c r="E471" s="135"/>
      <c r="F471" s="135"/>
      <c r="G471" s="135"/>
      <c r="H471" s="135"/>
      <c r="I471" s="135"/>
      <c r="J471" s="135"/>
      <c r="K471" s="135"/>
      <c r="L471" s="135"/>
      <c r="M471" s="135"/>
      <c r="N471" s="135"/>
      <c r="O471" s="135"/>
      <c r="P471" s="135"/>
    </row>
    <row r="472" spans="2:16">
      <c r="B472" s="135"/>
      <c r="C472" s="135"/>
      <c r="D472" s="135"/>
      <c r="E472" s="135"/>
      <c r="F472" s="135"/>
      <c r="G472" s="135"/>
      <c r="H472" s="135"/>
      <c r="I472" s="135"/>
      <c r="J472" s="135"/>
      <c r="K472" s="135"/>
      <c r="L472" s="135"/>
      <c r="M472" s="135"/>
      <c r="N472" s="135"/>
      <c r="O472" s="135"/>
      <c r="P472" s="135"/>
    </row>
    <row r="473" spans="2:16">
      <c r="B473" s="135"/>
      <c r="C473" s="135"/>
      <c r="D473" s="135"/>
      <c r="E473" s="135"/>
      <c r="F473" s="135"/>
      <c r="G473" s="135"/>
      <c r="H473" s="135"/>
      <c r="I473" s="135"/>
      <c r="J473" s="135"/>
      <c r="K473" s="135"/>
      <c r="L473" s="135"/>
      <c r="M473" s="135"/>
      <c r="N473" s="135"/>
      <c r="O473" s="135"/>
      <c r="P473" s="135"/>
    </row>
    <row r="474" spans="2:16">
      <c r="B474" s="135"/>
      <c r="C474" s="135"/>
      <c r="D474" s="135"/>
      <c r="E474" s="135"/>
      <c r="F474" s="135"/>
      <c r="G474" s="135"/>
      <c r="H474" s="135"/>
      <c r="I474" s="135"/>
      <c r="J474" s="135"/>
      <c r="K474" s="135"/>
      <c r="L474" s="135"/>
      <c r="M474" s="135"/>
      <c r="N474" s="135"/>
      <c r="O474" s="135"/>
      <c r="P474" s="135"/>
    </row>
    <row r="475" spans="2:16">
      <c r="B475" s="135"/>
      <c r="C475" s="135"/>
      <c r="D475" s="135"/>
      <c r="E475" s="135"/>
      <c r="F475" s="135"/>
      <c r="G475" s="135"/>
      <c r="H475" s="135"/>
      <c r="I475" s="135"/>
      <c r="J475" s="135"/>
      <c r="K475" s="135"/>
      <c r="L475" s="135"/>
      <c r="M475" s="135"/>
      <c r="N475" s="135"/>
      <c r="O475" s="135"/>
      <c r="P475" s="135"/>
    </row>
    <row r="476" spans="2:16">
      <c r="B476" s="135"/>
      <c r="C476" s="135"/>
      <c r="D476" s="135"/>
      <c r="E476" s="135"/>
      <c r="F476" s="135"/>
      <c r="G476" s="135"/>
      <c r="H476" s="135"/>
      <c r="I476" s="135"/>
      <c r="J476" s="135"/>
      <c r="K476" s="135"/>
      <c r="L476" s="135"/>
      <c r="M476" s="135"/>
      <c r="N476" s="135"/>
      <c r="O476" s="135"/>
      <c r="P476" s="135"/>
    </row>
    <row r="477" spans="2:16">
      <c r="B477" s="135"/>
      <c r="C477" s="135"/>
      <c r="D477" s="135"/>
      <c r="E477" s="135"/>
      <c r="F477" s="135"/>
      <c r="G477" s="135"/>
      <c r="H477" s="135"/>
      <c r="I477" s="135"/>
      <c r="J477" s="135"/>
      <c r="K477" s="135"/>
      <c r="L477" s="135"/>
      <c r="M477" s="135"/>
      <c r="N477" s="135"/>
      <c r="O477" s="135"/>
      <c r="P477" s="135"/>
    </row>
    <row r="478" spans="2:16">
      <c r="B478" s="135"/>
      <c r="C478" s="135"/>
      <c r="D478" s="135"/>
      <c r="E478" s="135"/>
      <c r="F478" s="135"/>
      <c r="G478" s="135"/>
      <c r="H478" s="135"/>
      <c r="I478" s="135"/>
      <c r="J478" s="135"/>
      <c r="K478" s="135"/>
      <c r="L478" s="135"/>
      <c r="M478" s="135"/>
      <c r="N478" s="135"/>
      <c r="O478" s="135"/>
      <c r="P478" s="135"/>
    </row>
    <row r="479" spans="2:16">
      <c r="B479" s="135"/>
      <c r="C479" s="135"/>
      <c r="D479" s="135"/>
      <c r="E479" s="135"/>
      <c r="F479" s="135"/>
      <c r="G479" s="135"/>
      <c r="H479" s="135"/>
      <c r="I479" s="135"/>
      <c r="J479" s="135"/>
      <c r="K479" s="135"/>
      <c r="L479" s="135"/>
      <c r="M479" s="135"/>
      <c r="N479" s="135"/>
      <c r="O479" s="135"/>
      <c r="P479" s="135"/>
    </row>
    <row r="480" spans="2:16">
      <c r="B480" s="135"/>
      <c r="C480" s="135"/>
      <c r="D480" s="135"/>
      <c r="E480" s="135"/>
      <c r="F480" s="135"/>
      <c r="G480" s="135"/>
      <c r="H480" s="135"/>
      <c r="I480" s="135"/>
      <c r="J480" s="135"/>
      <c r="K480" s="135"/>
      <c r="L480" s="135"/>
      <c r="M480" s="135"/>
      <c r="N480" s="135"/>
      <c r="O480" s="135"/>
      <c r="P480" s="135"/>
    </row>
    <row r="481" spans="2:16">
      <c r="B481" s="135"/>
      <c r="C481" s="135"/>
      <c r="D481" s="135"/>
      <c r="E481" s="135"/>
      <c r="F481" s="135"/>
      <c r="G481" s="135"/>
      <c r="H481" s="135"/>
      <c r="I481" s="135"/>
      <c r="J481" s="135"/>
      <c r="K481" s="135"/>
      <c r="L481" s="135"/>
      <c r="M481" s="135"/>
      <c r="N481" s="135"/>
      <c r="O481" s="135"/>
      <c r="P481" s="135"/>
    </row>
    <row r="482" spans="2:16">
      <c r="B482" s="135"/>
      <c r="C482" s="135"/>
      <c r="D482" s="135"/>
      <c r="E482" s="135"/>
      <c r="F482" s="135"/>
      <c r="G482" s="135"/>
      <c r="H482" s="135"/>
      <c r="I482" s="135"/>
      <c r="J482" s="135"/>
      <c r="K482" s="135"/>
      <c r="L482" s="135"/>
      <c r="M482" s="135"/>
      <c r="N482" s="135"/>
      <c r="O482" s="135"/>
      <c r="P482" s="135"/>
    </row>
    <row r="483" spans="2:16">
      <c r="B483" s="135"/>
      <c r="C483" s="135"/>
      <c r="D483" s="135"/>
      <c r="E483" s="135"/>
      <c r="F483" s="135"/>
      <c r="G483" s="135"/>
      <c r="H483" s="135"/>
      <c r="I483" s="135"/>
      <c r="J483" s="135"/>
      <c r="K483" s="135"/>
      <c r="L483" s="135"/>
      <c r="M483" s="135"/>
      <c r="N483" s="135"/>
      <c r="O483" s="135"/>
      <c r="P483" s="135"/>
    </row>
    <row r="484" spans="2:16">
      <c r="B484" s="135"/>
      <c r="C484" s="135"/>
      <c r="D484" s="135"/>
      <c r="E484" s="135"/>
      <c r="F484" s="135"/>
      <c r="G484" s="135"/>
      <c r="H484" s="135"/>
      <c r="I484" s="135"/>
      <c r="J484" s="135"/>
      <c r="K484" s="135"/>
      <c r="L484" s="135"/>
      <c r="M484" s="135"/>
      <c r="N484" s="135"/>
      <c r="O484" s="135"/>
      <c r="P484" s="135"/>
    </row>
    <row r="485" spans="2:16">
      <c r="B485" s="135"/>
      <c r="C485" s="135"/>
      <c r="D485" s="135"/>
      <c r="E485" s="135"/>
      <c r="F485" s="135"/>
      <c r="G485" s="135"/>
      <c r="H485" s="135"/>
      <c r="I485" s="135"/>
      <c r="J485" s="135"/>
      <c r="K485" s="135"/>
      <c r="L485" s="135"/>
      <c r="M485" s="135"/>
      <c r="N485" s="135"/>
      <c r="O485" s="135"/>
      <c r="P485" s="135"/>
    </row>
    <row r="486" spans="2:16">
      <c r="B486" s="135"/>
      <c r="C486" s="135"/>
      <c r="D486" s="135"/>
      <c r="E486" s="135"/>
      <c r="F486" s="135"/>
      <c r="G486" s="135"/>
      <c r="H486" s="135"/>
      <c r="I486" s="135"/>
      <c r="J486" s="135"/>
      <c r="K486" s="135"/>
      <c r="L486" s="135"/>
      <c r="M486" s="135"/>
      <c r="N486" s="135"/>
      <c r="O486" s="135"/>
      <c r="P486" s="135"/>
    </row>
    <row r="487" spans="2:16">
      <c r="B487" s="135"/>
      <c r="C487" s="135"/>
      <c r="D487" s="135"/>
      <c r="E487" s="135"/>
      <c r="F487" s="135"/>
      <c r="G487" s="135"/>
      <c r="H487" s="135"/>
      <c r="I487" s="135"/>
      <c r="J487" s="135"/>
      <c r="K487" s="135"/>
      <c r="L487" s="135"/>
      <c r="M487" s="135"/>
      <c r="N487" s="135"/>
      <c r="O487" s="135"/>
      <c r="P487" s="135"/>
    </row>
    <row r="488" spans="2:16">
      <c r="B488" s="135"/>
      <c r="C488" s="135"/>
      <c r="D488" s="135"/>
      <c r="E488" s="135"/>
      <c r="F488" s="135"/>
      <c r="G488" s="135"/>
      <c r="H488" s="135"/>
      <c r="I488" s="135"/>
      <c r="J488" s="135"/>
      <c r="K488" s="135"/>
      <c r="L488" s="135"/>
      <c r="M488" s="135"/>
      <c r="N488" s="135"/>
      <c r="O488" s="135"/>
      <c r="P488" s="135"/>
    </row>
    <row r="489" spans="2:16">
      <c r="B489" s="135"/>
      <c r="C489" s="135"/>
      <c r="D489" s="135"/>
      <c r="E489" s="135"/>
      <c r="F489" s="135"/>
      <c r="G489" s="135"/>
      <c r="H489" s="135"/>
      <c r="I489" s="135"/>
      <c r="J489" s="135"/>
      <c r="K489" s="135"/>
      <c r="L489" s="135"/>
      <c r="M489" s="135"/>
      <c r="N489" s="135"/>
      <c r="O489" s="135"/>
      <c r="P489" s="135"/>
    </row>
    <row r="490" spans="2:16">
      <c r="B490" s="135"/>
      <c r="C490" s="135"/>
      <c r="D490" s="135"/>
      <c r="E490" s="135"/>
      <c r="F490" s="135"/>
      <c r="G490" s="135"/>
      <c r="H490" s="135"/>
      <c r="I490" s="135"/>
      <c r="J490" s="135"/>
      <c r="K490" s="135"/>
      <c r="L490" s="135"/>
      <c r="M490" s="135"/>
      <c r="N490" s="135"/>
      <c r="O490" s="135"/>
      <c r="P490" s="135"/>
    </row>
    <row r="491" spans="2:16">
      <c r="B491" s="135"/>
      <c r="C491" s="135"/>
      <c r="D491" s="135"/>
      <c r="E491" s="135"/>
      <c r="F491" s="135"/>
      <c r="G491" s="135"/>
      <c r="H491" s="135"/>
      <c r="I491" s="135"/>
      <c r="J491" s="135"/>
      <c r="K491" s="135"/>
      <c r="L491" s="135"/>
      <c r="M491" s="135"/>
      <c r="N491" s="135"/>
      <c r="O491" s="135"/>
      <c r="P491" s="135"/>
    </row>
    <row r="492" spans="2:16">
      <c r="B492" s="135"/>
      <c r="C492" s="135"/>
      <c r="D492" s="135"/>
      <c r="E492" s="135"/>
      <c r="F492" s="135"/>
      <c r="G492" s="135"/>
      <c r="H492" s="135"/>
      <c r="I492" s="135"/>
      <c r="J492" s="135"/>
      <c r="K492" s="135"/>
      <c r="L492" s="135"/>
      <c r="M492" s="135"/>
      <c r="N492" s="135"/>
      <c r="O492" s="135"/>
      <c r="P492" s="135"/>
    </row>
    <row r="493" spans="2:16">
      <c r="B493" s="135"/>
      <c r="C493" s="135"/>
      <c r="D493" s="135"/>
      <c r="E493" s="135"/>
      <c r="F493" s="135"/>
      <c r="G493" s="135"/>
      <c r="H493" s="135"/>
      <c r="I493" s="135"/>
      <c r="J493" s="135"/>
      <c r="K493" s="135"/>
      <c r="L493" s="135"/>
      <c r="M493" s="135"/>
      <c r="N493" s="135"/>
      <c r="O493" s="135"/>
      <c r="P493" s="135"/>
    </row>
    <row r="494" spans="2:16">
      <c r="B494" s="135"/>
      <c r="C494" s="135"/>
      <c r="D494" s="135"/>
      <c r="E494" s="135"/>
      <c r="F494" s="135"/>
      <c r="G494" s="135"/>
      <c r="H494" s="135"/>
      <c r="I494" s="135"/>
      <c r="J494" s="135"/>
      <c r="K494" s="135"/>
      <c r="L494" s="135"/>
      <c r="M494" s="135"/>
      <c r="N494" s="135"/>
      <c r="O494" s="135"/>
      <c r="P494" s="135"/>
    </row>
    <row r="495" spans="2:16">
      <c r="B495" s="135"/>
      <c r="C495" s="135"/>
      <c r="D495" s="135"/>
      <c r="E495" s="135"/>
      <c r="F495" s="135"/>
      <c r="G495" s="135"/>
      <c r="H495" s="135"/>
      <c r="I495" s="135"/>
      <c r="J495" s="135"/>
      <c r="K495" s="135"/>
      <c r="L495" s="135"/>
      <c r="M495" s="135"/>
      <c r="N495" s="135"/>
      <c r="O495" s="135"/>
      <c r="P495" s="135"/>
    </row>
    <row r="496" spans="2:16">
      <c r="B496" s="135"/>
      <c r="C496" s="135"/>
      <c r="D496" s="135"/>
      <c r="E496" s="135"/>
      <c r="F496" s="135"/>
      <c r="G496" s="135"/>
      <c r="H496" s="135"/>
      <c r="I496" s="135"/>
      <c r="J496" s="135"/>
      <c r="K496" s="135"/>
      <c r="L496" s="135"/>
      <c r="M496" s="135"/>
      <c r="N496" s="135"/>
      <c r="O496" s="135"/>
      <c r="P496" s="135"/>
    </row>
    <row r="497" spans="2:16">
      <c r="B497" s="135"/>
      <c r="C497" s="135"/>
      <c r="D497" s="135"/>
      <c r="E497" s="135"/>
      <c r="F497" s="135"/>
      <c r="G497" s="135"/>
      <c r="H497" s="135"/>
      <c r="I497" s="135"/>
      <c r="J497" s="135"/>
      <c r="K497" s="135"/>
      <c r="L497" s="135"/>
      <c r="M497" s="135"/>
      <c r="N497" s="135"/>
      <c r="O497" s="135"/>
      <c r="P497" s="135"/>
    </row>
    <row r="498" spans="2:16">
      <c r="B498" s="135"/>
      <c r="C498" s="135"/>
      <c r="D498" s="135"/>
      <c r="E498" s="135"/>
      <c r="F498" s="135"/>
      <c r="G498" s="135"/>
      <c r="H498" s="135"/>
      <c r="I498" s="135"/>
      <c r="J498" s="135"/>
      <c r="K498" s="135"/>
      <c r="L498" s="135"/>
      <c r="M498" s="135"/>
      <c r="N498" s="135"/>
      <c r="O498" s="135"/>
      <c r="P498" s="135"/>
    </row>
    <row r="499" spans="2:16">
      <c r="B499" s="135"/>
      <c r="C499" s="135"/>
      <c r="D499" s="135"/>
      <c r="E499" s="135"/>
      <c r="F499" s="135"/>
      <c r="G499" s="135"/>
      <c r="H499" s="135"/>
      <c r="I499" s="135"/>
      <c r="J499" s="135"/>
      <c r="K499" s="135"/>
      <c r="L499" s="135"/>
      <c r="M499" s="135"/>
      <c r="N499" s="135"/>
      <c r="O499" s="135"/>
      <c r="P499" s="135"/>
    </row>
    <row r="500" spans="2:16">
      <c r="B500" s="135"/>
      <c r="C500" s="135"/>
      <c r="D500" s="135"/>
      <c r="E500" s="135"/>
      <c r="F500" s="135"/>
      <c r="G500" s="135"/>
      <c r="H500" s="135"/>
      <c r="I500" s="135"/>
      <c r="J500" s="135"/>
      <c r="K500" s="135"/>
      <c r="L500" s="135"/>
      <c r="M500" s="135"/>
      <c r="N500" s="135"/>
      <c r="O500" s="135"/>
      <c r="P500" s="135"/>
    </row>
    <row r="501" spans="2:16">
      <c r="B501" s="135"/>
      <c r="C501" s="135"/>
      <c r="D501" s="135"/>
      <c r="E501" s="135"/>
      <c r="F501" s="135"/>
      <c r="G501" s="135"/>
      <c r="H501" s="135"/>
      <c r="I501" s="135"/>
      <c r="J501" s="135"/>
      <c r="K501" s="135"/>
      <c r="L501" s="135"/>
      <c r="M501" s="135"/>
      <c r="N501" s="135"/>
      <c r="O501" s="135"/>
      <c r="P501" s="135"/>
    </row>
    <row r="502" spans="2:16">
      <c r="B502" s="135"/>
      <c r="C502" s="135"/>
      <c r="D502" s="135"/>
      <c r="E502" s="135"/>
      <c r="F502" s="135"/>
      <c r="G502" s="135"/>
      <c r="H502" s="135"/>
      <c r="I502" s="135"/>
      <c r="J502" s="135"/>
      <c r="K502" s="135"/>
      <c r="L502" s="135"/>
      <c r="M502" s="135"/>
      <c r="N502" s="135"/>
      <c r="O502" s="135"/>
      <c r="P502" s="135"/>
    </row>
    <row r="503" spans="2:16">
      <c r="B503" s="135"/>
      <c r="C503" s="135"/>
      <c r="D503" s="135"/>
      <c r="E503" s="135"/>
      <c r="F503" s="135"/>
      <c r="G503" s="135"/>
      <c r="H503" s="135"/>
      <c r="I503" s="135"/>
      <c r="J503" s="135"/>
      <c r="K503" s="135"/>
      <c r="L503" s="135"/>
      <c r="M503" s="135"/>
      <c r="N503" s="135"/>
      <c r="O503" s="135"/>
      <c r="P503" s="135"/>
    </row>
    <row r="504" spans="2:16">
      <c r="B504" s="135"/>
      <c r="C504" s="135"/>
      <c r="D504" s="135"/>
      <c r="E504" s="135"/>
      <c r="F504" s="135"/>
      <c r="G504" s="135"/>
      <c r="H504" s="135"/>
      <c r="I504" s="135"/>
      <c r="J504" s="135"/>
      <c r="K504" s="135"/>
      <c r="L504" s="135"/>
      <c r="M504" s="135"/>
      <c r="N504" s="135"/>
      <c r="O504" s="135"/>
      <c r="P504" s="135"/>
    </row>
    <row r="505" spans="2:16">
      <c r="B505" s="135"/>
      <c r="C505" s="135"/>
      <c r="D505" s="135"/>
      <c r="E505" s="135"/>
      <c r="F505" s="135"/>
      <c r="G505" s="135"/>
      <c r="H505" s="135"/>
      <c r="I505" s="135"/>
      <c r="J505" s="135"/>
      <c r="K505" s="135"/>
      <c r="L505" s="135"/>
      <c r="M505" s="135"/>
      <c r="N505" s="135"/>
      <c r="O505" s="135"/>
      <c r="P505" s="135"/>
    </row>
    <row r="506" spans="2:16">
      <c r="B506" s="135"/>
      <c r="C506" s="135"/>
      <c r="D506" s="135"/>
      <c r="E506" s="135"/>
      <c r="F506" s="135"/>
      <c r="G506" s="135"/>
      <c r="H506" s="135"/>
      <c r="I506" s="135"/>
      <c r="J506" s="135"/>
      <c r="K506" s="135"/>
      <c r="L506" s="135"/>
      <c r="M506" s="135"/>
      <c r="N506" s="135"/>
      <c r="O506" s="135"/>
      <c r="P506" s="135"/>
    </row>
    <row r="507" spans="2:16">
      <c r="B507" s="135"/>
      <c r="C507" s="135"/>
      <c r="D507" s="135"/>
      <c r="E507" s="135"/>
      <c r="F507" s="135"/>
      <c r="G507" s="135"/>
      <c r="H507" s="135"/>
      <c r="I507" s="135"/>
      <c r="J507" s="135"/>
      <c r="K507" s="135"/>
      <c r="L507" s="135"/>
      <c r="M507" s="135"/>
      <c r="N507" s="135"/>
      <c r="O507" s="135"/>
      <c r="P507" s="135"/>
    </row>
    <row r="508" spans="2:16">
      <c r="B508" s="135"/>
      <c r="C508" s="135"/>
      <c r="D508" s="135"/>
      <c r="E508" s="135"/>
      <c r="F508" s="135"/>
      <c r="G508" s="135"/>
      <c r="H508" s="135"/>
      <c r="I508" s="135"/>
      <c r="J508" s="135"/>
      <c r="K508" s="135"/>
      <c r="L508" s="135"/>
      <c r="M508" s="135"/>
      <c r="N508" s="135"/>
      <c r="O508" s="135"/>
      <c r="P508" s="135"/>
    </row>
    <row r="509" spans="2:16">
      <c r="B509" s="135"/>
      <c r="C509" s="135"/>
      <c r="D509" s="135"/>
      <c r="E509" s="135"/>
      <c r="F509" s="135"/>
      <c r="G509" s="135"/>
      <c r="H509" s="135"/>
      <c r="I509" s="135"/>
      <c r="J509" s="135"/>
      <c r="K509" s="135"/>
      <c r="L509" s="135"/>
      <c r="M509" s="135"/>
      <c r="N509" s="135"/>
      <c r="O509" s="135"/>
      <c r="P509" s="135"/>
    </row>
    <row r="510" spans="2:16">
      <c r="B510" s="135"/>
      <c r="C510" s="135"/>
      <c r="D510" s="135"/>
      <c r="E510" s="135"/>
      <c r="F510" s="135"/>
      <c r="G510" s="135"/>
      <c r="H510" s="135"/>
      <c r="I510" s="135"/>
      <c r="J510" s="135"/>
      <c r="K510" s="135"/>
      <c r="L510" s="135"/>
      <c r="M510" s="135"/>
      <c r="N510" s="135"/>
      <c r="O510" s="135"/>
      <c r="P510" s="135"/>
    </row>
    <row r="511" spans="2:16">
      <c r="B511" s="135"/>
      <c r="C511" s="135"/>
      <c r="D511" s="135"/>
      <c r="E511" s="135"/>
      <c r="F511" s="135"/>
      <c r="G511" s="135"/>
      <c r="H511" s="135"/>
      <c r="I511" s="135"/>
      <c r="J511" s="135"/>
      <c r="K511" s="135"/>
      <c r="L511" s="135"/>
      <c r="M511" s="135"/>
      <c r="N511" s="135"/>
      <c r="O511" s="135"/>
      <c r="P511" s="135"/>
    </row>
    <row r="512" spans="2:16">
      <c r="B512" s="135"/>
      <c r="C512" s="135"/>
      <c r="D512" s="135"/>
      <c r="E512" s="135"/>
      <c r="F512" s="135"/>
      <c r="G512" s="135"/>
      <c r="H512" s="135"/>
      <c r="I512" s="135"/>
      <c r="J512" s="135"/>
      <c r="K512" s="135"/>
      <c r="L512" s="135"/>
      <c r="M512" s="135"/>
      <c r="N512" s="135"/>
      <c r="O512" s="135"/>
      <c r="P512" s="135"/>
    </row>
    <row r="513" spans="2:16">
      <c r="B513" s="135"/>
      <c r="C513" s="135"/>
      <c r="D513" s="135"/>
      <c r="E513" s="135"/>
      <c r="F513" s="135"/>
      <c r="G513" s="135"/>
      <c r="H513" s="135"/>
      <c r="I513" s="135"/>
      <c r="J513" s="135"/>
      <c r="K513" s="135"/>
      <c r="L513" s="135"/>
      <c r="M513" s="135"/>
      <c r="N513" s="135"/>
      <c r="O513" s="135"/>
      <c r="P513" s="135"/>
    </row>
    <row r="514" spans="2:16">
      <c r="B514" s="135"/>
      <c r="C514" s="135"/>
      <c r="D514" s="135"/>
      <c r="E514" s="135"/>
      <c r="F514" s="135"/>
      <c r="G514" s="135"/>
      <c r="H514" s="135"/>
      <c r="I514" s="135"/>
      <c r="J514" s="135"/>
      <c r="K514" s="135"/>
      <c r="L514" s="135"/>
      <c r="M514" s="135"/>
      <c r="N514" s="135"/>
      <c r="O514" s="135"/>
      <c r="P514" s="135"/>
    </row>
    <row r="515" spans="2:16">
      <c r="B515" s="135"/>
      <c r="C515" s="135"/>
      <c r="D515" s="135"/>
      <c r="E515" s="135"/>
      <c r="F515" s="135"/>
      <c r="G515" s="135"/>
      <c r="H515" s="135"/>
      <c r="I515" s="135"/>
      <c r="J515" s="135"/>
      <c r="K515" s="135"/>
      <c r="L515" s="135"/>
      <c r="M515" s="135"/>
      <c r="N515" s="135"/>
      <c r="O515" s="135"/>
      <c r="P515" s="135"/>
    </row>
    <row r="516" spans="2:16">
      <c r="B516" s="135"/>
      <c r="C516" s="135"/>
      <c r="D516" s="135"/>
      <c r="E516" s="135"/>
      <c r="F516" s="135"/>
      <c r="G516" s="135"/>
      <c r="H516" s="135"/>
      <c r="I516" s="135"/>
      <c r="J516" s="135"/>
      <c r="K516" s="135"/>
      <c r="L516" s="135"/>
      <c r="M516" s="135"/>
      <c r="N516" s="135"/>
      <c r="O516" s="135"/>
      <c r="P516" s="135"/>
    </row>
    <row r="517" spans="2:16">
      <c r="B517" s="135"/>
      <c r="C517" s="135"/>
      <c r="D517" s="135"/>
      <c r="E517" s="135"/>
      <c r="F517" s="135"/>
      <c r="G517" s="135"/>
      <c r="H517" s="135"/>
      <c r="I517" s="135"/>
      <c r="J517" s="135"/>
      <c r="K517" s="135"/>
      <c r="L517" s="135"/>
      <c r="M517" s="135"/>
      <c r="N517" s="135"/>
      <c r="O517" s="135"/>
      <c r="P517" s="135"/>
    </row>
    <row r="518" spans="2:16">
      <c r="B518" s="135"/>
      <c r="C518" s="135"/>
      <c r="D518" s="135"/>
      <c r="E518" s="135"/>
      <c r="F518" s="135"/>
      <c r="G518" s="135"/>
      <c r="H518" s="135"/>
      <c r="I518" s="135"/>
      <c r="J518" s="135"/>
      <c r="K518" s="135"/>
      <c r="L518" s="135"/>
      <c r="M518" s="135"/>
      <c r="N518" s="135"/>
      <c r="O518" s="135"/>
      <c r="P518" s="135"/>
    </row>
    <row r="519" spans="2:16">
      <c r="B519" s="135"/>
      <c r="C519" s="135"/>
      <c r="D519" s="135"/>
      <c r="E519" s="135"/>
      <c r="F519" s="135"/>
      <c r="G519" s="135"/>
      <c r="H519" s="135"/>
      <c r="I519" s="135"/>
      <c r="J519" s="135"/>
      <c r="K519" s="135"/>
      <c r="L519" s="135"/>
      <c r="M519" s="135"/>
      <c r="N519" s="135"/>
      <c r="O519" s="135"/>
      <c r="P519" s="135"/>
    </row>
    <row r="520" spans="2:16">
      <c r="B520" s="135"/>
      <c r="C520" s="135"/>
      <c r="D520" s="135"/>
      <c r="E520" s="135"/>
      <c r="F520" s="135"/>
      <c r="G520" s="135"/>
      <c r="H520" s="135"/>
      <c r="I520" s="135"/>
      <c r="J520" s="135"/>
      <c r="K520" s="135"/>
      <c r="L520" s="135"/>
      <c r="M520" s="135"/>
      <c r="N520" s="135"/>
      <c r="O520" s="135"/>
      <c r="P520" s="135"/>
    </row>
    <row r="521" spans="2:16">
      <c r="B521" s="135"/>
      <c r="C521" s="135"/>
      <c r="D521" s="135"/>
      <c r="E521" s="135"/>
      <c r="F521" s="135"/>
      <c r="G521" s="135"/>
      <c r="H521" s="135"/>
      <c r="I521" s="135"/>
      <c r="J521" s="135"/>
      <c r="K521" s="135"/>
      <c r="L521" s="135"/>
      <c r="M521" s="135"/>
      <c r="N521" s="135"/>
      <c r="O521" s="135"/>
      <c r="P521" s="135"/>
    </row>
    <row r="522" spans="2:16">
      <c r="B522" s="135"/>
      <c r="C522" s="135"/>
      <c r="D522" s="135"/>
      <c r="E522" s="135"/>
      <c r="F522" s="135"/>
      <c r="G522" s="135"/>
      <c r="H522" s="135"/>
      <c r="I522" s="135"/>
      <c r="J522" s="135"/>
      <c r="K522" s="135"/>
      <c r="L522" s="135"/>
      <c r="M522" s="135"/>
      <c r="N522" s="135"/>
      <c r="O522" s="135"/>
      <c r="P522" s="135"/>
    </row>
    <row r="523" spans="2:16">
      <c r="B523" s="135"/>
      <c r="C523" s="135"/>
      <c r="D523" s="135"/>
      <c r="E523" s="135"/>
      <c r="F523" s="135"/>
      <c r="G523" s="135"/>
      <c r="H523" s="135"/>
      <c r="I523" s="135"/>
      <c r="J523" s="135"/>
      <c r="K523" s="135"/>
      <c r="L523" s="135"/>
      <c r="M523" s="135"/>
      <c r="N523" s="135"/>
      <c r="O523" s="135"/>
      <c r="P523" s="135"/>
    </row>
    <row r="524" spans="2:16">
      <c r="B524" s="135"/>
      <c r="C524" s="135"/>
      <c r="D524" s="135"/>
      <c r="E524" s="135"/>
      <c r="F524" s="135"/>
      <c r="G524" s="135"/>
      <c r="H524" s="135"/>
      <c r="I524" s="135"/>
      <c r="J524" s="135"/>
      <c r="K524" s="135"/>
      <c r="L524" s="135"/>
      <c r="M524" s="135"/>
      <c r="N524" s="135"/>
      <c r="O524" s="135"/>
      <c r="P524" s="135"/>
    </row>
    <row r="525" spans="2:16">
      <c r="B525" s="135"/>
      <c r="C525" s="135"/>
      <c r="D525" s="135"/>
      <c r="E525" s="135"/>
      <c r="F525" s="135"/>
      <c r="G525" s="135"/>
      <c r="H525" s="135"/>
      <c r="I525" s="135"/>
      <c r="J525" s="135"/>
      <c r="K525" s="135"/>
      <c r="L525" s="135"/>
      <c r="M525" s="135"/>
      <c r="N525" s="135"/>
      <c r="O525" s="135"/>
      <c r="P525" s="135"/>
    </row>
    <row r="526" spans="2:16">
      <c r="B526" s="135"/>
      <c r="C526" s="135"/>
      <c r="D526" s="135"/>
      <c r="E526" s="135"/>
      <c r="F526" s="135"/>
      <c r="G526" s="135"/>
      <c r="H526" s="135"/>
      <c r="I526" s="135"/>
      <c r="J526" s="135"/>
      <c r="K526" s="135"/>
      <c r="L526" s="135"/>
      <c r="M526" s="135"/>
      <c r="N526" s="135"/>
      <c r="O526" s="135"/>
      <c r="P526" s="135"/>
    </row>
    <row r="527" spans="2:16">
      <c r="B527" s="135"/>
      <c r="C527" s="135"/>
      <c r="D527" s="135"/>
      <c r="E527" s="135"/>
      <c r="F527" s="135"/>
      <c r="G527" s="135"/>
      <c r="H527" s="135"/>
      <c r="I527" s="135"/>
      <c r="J527" s="135"/>
      <c r="K527" s="135"/>
      <c r="L527" s="135"/>
      <c r="M527" s="135"/>
      <c r="N527" s="135"/>
      <c r="O527" s="135"/>
      <c r="P527" s="135"/>
    </row>
    <row r="528" spans="2:16">
      <c r="B528" s="135"/>
      <c r="C528" s="135"/>
      <c r="D528" s="135"/>
      <c r="E528" s="135"/>
      <c r="F528" s="135"/>
      <c r="G528" s="135"/>
      <c r="H528" s="135"/>
      <c r="I528" s="135"/>
      <c r="J528" s="135"/>
      <c r="K528" s="135"/>
      <c r="L528" s="135"/>
      <c r="M528" s="135"/>
      <c r="N528" s="135"/>
      <c r="O528" s="135"/>
      <c r="P528" s="135"/>
    </row>
    <row r="529" spans="2:16">
      <c r="B529" s="135"/>
      <c r="C529" s="135"/>
      <c r="D529" s="135"/>
      <c r="E529" s="135"/>
      <c r="F529" s="135"/>
      <c r="G529" s="135"/>
      <c r="H529" s="135"/>
      <c r="I529" s="135"/>
      <c r="J529" s="135"/>
      <c r="K529" s="135"/>
      <c r="L529" s="135"/>
      <c r="M529" s="135"/>
      <c r="N529" s="135"/>
      <c r="O529" s="135"/>
      <c r="P529" s="135"/>
    </row>
    <row r="530" spans="2:16">
      <c r="B530" s="135"/>
      <c r="C530" s="135"/>
      <c r="D530" s="135"/>
      <c r="E530" s="135"/>
      <c r="F530" s="135"/>
      <c r="G530" s="135"/>
      <c r="H530" s="135"/>
      <c r="I530" s="135"/>
      <c r="J530" s="135"/>
      <c r="K530" s="135"/>
      <c r="L530" s="135"/>
      <c r="M530" s="135"/>
      <c r="N530" s="135"/>
      <c r="O530" s="135"/>
      <c r="P530" s="135"/>
    </row>
    <row r="531" spans="2:16">
      <c r="B531" s="135"/>
      <c r="C531" s="135"/>
      <c r="D531" s="135"/>
      <c r="E531" s="135"/>
      <c r="F531" s="135"/>
      <c r="G531" s="135"/>
      <c r="H531" s="135"/>
      <c r="I531" s="135"/>
      <c r="J531" s="135"/>
      <c r="K531" s="135"/>
      <c r="L531" s="135"/>
      <c r="M531" s="135"/>
      <c r="N531" s="135"/>
      <c r="O531" s="135"/>
      <c r="P531" s="135"/>
    </row>
    <row r="532" spans="2:16">
      <c r="B532" s="135"/>
      <c r="C532" s="135"/>
      <c r="D532" s="135"/>
      <c r="E532" s="135"/>
      <c r="F532" s="135"/>
      <c r="G532" s="135"/>
      <c r="H532" s="135"/>
      <c r="I532" s="135"/>
      <c r="J532" s="135"/>
      <c r="K532" s="135"/>
      <c r="L532" s="135"/>
      <c r="M532" s="135"/>
      <c r="N532" s="135"/>
      <c r="O532" s="135"/>
      <c r="P532" s="135"/>
    </row>
    <row r="533" spans="2:16">
      <c r="B533" s="135"/>
      <c r="C533" s="135"/>
      <c r="D533" s="135"/>
      <c r="E533" s="135"/>
      <c r="F533" s="135"/>
      <c r="G533" s="135"/>
      <c r="H533" s="135"/>
      <c r="I533" s="135"/>
      <c r="J533" s="135"/>
      <c r="K533" s="135"/>
      <c r="L533" s="135"/>
      <c r="M533" s="135"/>
      <c r="N533" s="135"/>
      <c r="O533" s="135"/>
      <c r="P533" s="135"/>
    </row>
    <row r="534" spans="2:16">
      <c r="B534" s="135"/>
      <c r="C534" s="135"/>
      <c r="D534" s="135"/>
      <c r="E534" s="135"/>
      <c r="F534" s="135"/>
      <c r="G534" s="135"/>
      <c r="H534" s="135"/>
      <c r="I534" s="135"/>
      <c r="J534" s="135"/>
      <c r="K534" s="135"/>
      <c r="L534" s="135"/>
      <c r="M534" s="135"/>
      <c r="N534" s="135"/>
      <c r="O534" s="135"/>
      <c r="P534" s="135"/>
    </row>
    <row r="535" spans="2:16">
      <c r="B535" s="135"/>
      <c r="C535" s="135"/>
      <c r="D535" s="135"/>
      <c r="E535" s="135"/>
      <c r="F535" s="135"/>
      <c r="G535" s="135"/>
      <c r="H535" s="135"/>
      <c r="I535" s="135"/>
      <c r="J535" s="135"/>
      <c r="K535" s="135"/>
      <c r="L535" s="135"/>
      <c r="M535" s="135"/>
      <c r="N535" s="135"/>
      <c r="O535" s="135"/>
      <c r="P535" s="135"/>
    </row>
    <row r="536" spans="2:16">
      <c r="B536" s="135"/>
      <c r="C536" s="135"/>
      <c r="D536" s="135"/>
      <c r="E536" s="135"/>
      <c r="F536" s="135"/>
      <c r="G536" s="135"/>
      <c r="H536" s="135"/>
      <c r="I536" s="135"/>
      <c r="J536" s="135"/>
      <c r="K536" s="135"/>
      <c r="L536" s="135"/>
      <c r="M536" s="135"/>
      <c r="N536" s="135"/>
      <c r="O536" s="135"/>
      <c r="P536" s="135"/>
    </row>
    <row r="537" spans="2:16">
      <c r="B537" s="135"/>
      <c r="C537" s="135"/>
      <c r="D537" s="135"/>
      <c r="E537" s="135"/>
      <c r="F537" s="135"/>
      <c r="G537" s="135"/>
      <c r="H537" s="135"/>
      <c r="I537" s="135"/>
      <c r="J537" s="135"/>
      <c r="K537" s="135"/>
      <c r="L537" s="135"/>
      <c r="M537" s="135"/>
      <c r="N537" s="135"/>
      <c r="O537" s="135"/>
      <c r="P537" s="135"/>
    </row>
    <row r="538" spans="2:16">
      <c r="B538" s="135"/>
      <c r="C538" s="135"/>
      <c r="D538" s="135"/>
      <c r="E538" s="135"/>
      <c r="F538" s="135"/>
      <c r="G538" s="135"/>
      <c r="H538" s="135"/>
      <c r="I538" s="135"/>
      <c r="J538" s="135"/>
      <c r="K538" s="135"/>
      <c r="L538" s="135"/>
      <c r="M538" s="135"/>
      <c r="N538" s="135"/>
      <c r="O538" s="135"/>
      <c r="P538" s="135"/>
    </row>
    <row r="539" spans="2:16">
      <c r="B539" s="135"/>
      <c r="C539" s="135"/>
      <c r="D539" s="135"/>
      <c r="E539" s="135"/>
      <c r="F539" s="135"/>
      <c r="G539" s="135"/>
      <c r="H539" s="135"/>
      <c r="I539" s="135"/>
      <c r="J539" s="135"/>
      <c r="K539" s="135"/>
      <c r="L539" s="135"/>
      <c r="M539" s="135"/>
      <c r="N539" s="135"/>
      <c r="O539" s="135"/>
      <c r="P539" s="135"/>
    </row>
    <row r="540" spans="2:16">
      <c r="B540" s="135"/>
      <c r="C540" s="135"/>
      <c r="D540" s="135"/>
      <c r="E540" s="135"/>
      <c r="F540" s="135"/>
      <c r="G540" s="135"/>
      <c r="H540" s="135"/>
      <c r="I540" s="135"/>
      <c r="J540" s="135"/>
      <c r="K540" s="135"/>
      <c r="L540" s="135"/>
      <c r="M540" s="135"/>
      <c r="N540" s="135"/>
      <c r="O540" s="135"/>
      <c r="P540" s="135"/>
    </row>
    <row r="541" spans="2:16">
      <c r="B541" s="135"/>
      <c r="C541" s="135"/>
      <c r="D541" s="135"/>
      <c r="E541" s="135"/>
      <c r="F541" s="135"/>
      <c r="G541" s="135"/>
      <c r="H541" s="135"/>
      <c r="I541" s="135"/>
      <c r="J541" s="135"/>
      <c r="K541" s="135"/>
      <c r="L541" s="135"/>
      <c r="M541" s="135"/>
      <c r="N541" s="135"/>
      <c r="O541" s="135"/>
      <c r="P541" s="135"/>
    </row>
    <row r="542" spans="2:16">
      <c r="B542" s="135"/>
      <c r="C542" s="135"/>
      <c r="D542" s="135"/>
      <c r="E542" s="135"/>
      <c r="F542" s="135"/>
      <c r="G542" s="135"/>
      <c r="H542" s="135"/>
      <c r="I542" s="135"/>
      <c r="J542" s="135"/>
      <c r="K542" s="135"/>
      <c r="L542" s="135"/>
      <c r="M542" s="135"/>
      <c r="N542" s="135"/>
      <c r="O542" s="135"/>
      <c r="P542" s="135"/>
    </row>
    <row r="543" spans="2:16">
      <c r="B543" s="135"/>
      <c r="C543" s="135"/>
      <c r="D543" s="135"/>
      <c r="E543" s="135"/>
      <c r="F543" s="135"/>
      <c r="G543" s="135"/>
      <c r="H543" s="135"/>
      <c r="I543" s="135"/>
      <c r="J543" s="135"/>
      <c r="K543" s="135"/>
      <c r="L543" s="135"/>
      <c r="M543" s="135"/>
      <c r="N543" s="135"/>
      <c r="O543" s="135"/>
      <c r="P543" s="135"/>
    </row>
    <row r="544" spans="2:16">
      <c r="B544" s="135"/>
      <c r="C544" s="135"/>
      <c r="D544" s="135"/>
      <c r="E544" s="135"/>
      <c r="F544" s="135"/>
      <c r="G544" s="135"/>
      <c r="H544" s="135"/>
      <c r="I544" s="135"/>
      <c r="J544" s="135"/>
      <c r="K544" s="135"/>
      <c r="L544" s="135"/>
      <c r="M544" s="135"/>
      <c r="N544" s="135"/>
      <c r="O544" s="135"/>
      <c r="P544" s="135"/>
    </row>
    <row r="545" spans="2:16">
      <c r="B545" s="135"/>
      <c r="C545" s="135"/>
      <c r="D545" s="135"/>
      <c r="E545" s="135"/>
      <c r="F545" s="135"/>
      <c r="G545" s="135"/>
      <c r="H545" s="135"/>
      <c r="I545" s="135"/>
      <c r="J545" s="135"/>
      <c r="K545" s="135"/>
      <c r="L545" s="135"/>
      <c r="M545" s="135"/>
      <c r="N545" s="135"/>
      <c r="O545" s="135"/>
      <c r="P545" s="135"/>
    </row>
    <row r="546" spans="2:16">
      <c r="B546" s="135"/>
      <c r="C546" s="135"/>
      <c r="D546" s="135"/>
      <c r="E546" s="135"/>
      <c r="F546" s="135"/>
      <c r="G546" s="135"/>
      <c r="H546" s="135"/>
      <c r="I546" s="135"/>
      <c r="J546" s="135"/>
      <c r="K546" s="135"/>
      <c r="L546" s="135"/>
      <c r="M546" s="135"/>
      <c r="N546" s="135"/>
      <c r="O546" s="135"/>
      <c r="P546" s="135"/>
    </row>
    <row r="547" spans="2:16">
      <c r="B547" s="135"/>
      <c r="C547" s="135"/>
      <c r="D547" s="135"/>
      <c r="E547" s="135"/>
      <c r="F547" s="135"/>
      <c r="G547" s="135"/>
      <c r="H547" s="135"/>
      <c r="I547" s="135"/>
      <c r="J547" s="135"/>
      <c r="K547" s="135"/>
      <c r="L547" s="135"/>
      <c r="M547" s="135"/>
      <c r="N547" s="135"/>
      <c r="O547" s="135"/>
      <c r="P547" s="135"/>
    </row>
    <row r="548" spans="2:16">
      <c r="B548" s="135"/>
      <c r="C548" s="135"/>
      <c r="D548" s="135"/>
      <c r="E548" s="135"/>
      <c r="F548" s="135"/>
      <c r="G548" s="135"/>
      <c r="H548" s="135"/>
      <c r="I548" s="135"/>
      <c r="J548" s="135"/>
      <c r="K548" s="135"/>
      <c r="L548" s="135"/>
      <c r="M548" s="135"/>
      <c r="N548" s="135"/>
      <c r="O548" s="135"/>
      <c r="P548" s="135"/>
    </row>
    <row r="549" spans="2:16">
      <c r="B549" s="135"/>
      <c r="C549" s="135"/>
      <c r="D549" s="135"/>
      <c r="E549" s="135"/>
      <c r="F549" s="135"/>
      <c r="G549" s="135"/>
      <c r="H549" s="135"/>
      <c r="I549" s="135"/>
      <c r="J549" s="135"/>
      <c r="K549" s="135"/>
      <c r="L549" s="135"/>
      <c r="M549" s="135"/>
      <c r="N549" s="135"/>
      <c r="O549" s="135"/>
      <c r="P549" s="135"/>
    </row>
    <row r="550" spans="2:16">
      <c r="B550" s="135"/>
      <c r="C550" s="135"/>
      <c r="D550" s="135"/>
      <c r="E550" s="135"/>
      <c r="F550" s="135"/>
      <c r="G550" s="135"/>
      <c r="H550" s="135"/>
      <c r="I550" s="135"/>
      <c r="J550" s="135"/>
      <c r="K550" s="135"/>
      <c r="L550" s="135"/>
      <c r="M550" s="135"/>
      <c r="N550" s="135"/>
      <c r="O550" s="135"/>
      <c r="P550" s="135"/>
    </row>
    <row r="551" spans="2:16">
      <c r="B551" s="135"/>
      <c r="C551" s="135"/>
      <c r="D551" s="135"/>
      <c r="E551" s="135"/>
      <c r="F551" s="135"/>
      <c r="G551" s="135"/>
      <c r="H551" s="135"/>
      <c r="I551" s="135"/>
      <c r="J551" s="135"/>
      <c r="K551" s="135"/>
      <c r="L551" s="135"/>
      <c r="M551" s="135"/>
      <c r="N551" s="135"/>
      <c r="O551" s="135"/>
      <c r="P551" s="135"/>
    </row>
    <row r="552" spans="2:16">
      <c r="B552" s="135"/>
      <c r="C552" s="135"/>
      <c r="D552" s="135"/>
      <c r="E552" s="135"/>
      <c r="F552" s="135"/>
      <c r="G552" s="135"/>
      <c r="H552" s="135"/>
      <c r="I552" s="135"/>
      <c r="J552" s="135"/>
      <c r="K552" s="135"/>
      <c r="L552" s="135"/>
      <c r="M552" s="135"/>
      <c r="N552" s="135"/>
      <c r="O552" s="135"/>
      <c r="P552" s="135"/>
    </row>
    <row r="553" spans="2:16">
      <c r="B553" s="135"/>
      <c r="C553" s="135"/>
      <c r="D553" s="135"/>
      <c r="E553" s="135"/>
      <c r="F553" s="135"/>
      <c r="G553" s="135"/>
      <c r="H553" s="135"/>
      <c r="I553" s="135"/>
      <c r="J553" s="135"/>
      <c r="K553" s="135"/>
      <c r="L553" s="135"/>
      <c r="M553" s="135"/>
      <c r="N553" s="135"/>
      <c r="O553" s="135"/>
      <c r="P553" s="135"/>
    </row>
    <row r="554" spans="2:16">
      <c r="B554" s="135"/>
      <c r="C554" s="135"/>
      <c r="D554" s="135"/>
      <c r="E554" s="135"/>
      <c r="F554" s="135"/>
      <c r="G554" s="135"/>
      <c r="H554" s="135"/>
      <c r="I554" s="135"/>
      <c r="J554" s="135"/>
      <c r="K554" s="135"/>
      <c r="L554" s="135"/>
      <c r="M554" s="135"/>
      <c r="N554" s="135"/>
      <c r="O554" s="135"/>
      <c r="P554" s="135"/>
    </row>
    <row r="555" spans="2:16">
      <c r="B555" s="135"/>
      <c r="C555" s="135"/>
      <c r="D555" s="135"/>
      <c r="E555" s="135"/>
      <c r="F555" s="135"/>
      <c r="G555" s="135"/>
      <c r="H555" s="135"/>
      <c r="I555" s="135"/>
      <c r="J555" s="135"/>
      <c r="K555" s="135"/>
      <c r="L555" s="135"/>
      <c r="M555" s="135"/>
      <c r="N555" s="135"/>
      <c r="O555" s="135"/>
      <c r="P555" s="135"/>
    </row>
    <row r="556" spans="2:16">
      <c r="B556" s="135"/>
      <c r="C556" s="135"/>
      <c r="D556" s="135"/>
      <c r="E556" s="135"/>
      <c r="F556" s="135"/>
      <c r="G556" s="135"/>
      <c r="H556" s="135"/>
      <c r="I556" s="135"/>
      <c r="J556" s="135"/>
      <c r="K556" s="135"/>
      <c r="L556" s="135"/>
      <c r="M556" s="135"/>
      <c r="N556" s="135"/>
      <c r="O556" s="135"/>
      <c r="P556" s="135"/>
    </row>
    <row r="557" spans="2:16">
      <c r="B557" s="135"/>
      <c r="C557" s="135"/>
      <c r="D557" s="135"/>
      <c r="E557" s="135"/>
      <c r="F557" s="135"/>
      <c r="G557" s="135"/>
      <c r="H557" s="135"/>
      <c r="I557" s="135"/>
      <c r="J557" s="135"/>
      <c r="K557" s="135"/>
      <c r="L557" s="135"/>
      <c r="M557" s="135"/>
      <c r="N557" s="135"/>
      <c r="O557" s="135"/>
      <c r="P557" s="135"/>
    </row>
    <row r="558" spans="2:16">
      <c r="B558" s="135"/>
      <c r="C558" s="135"/>
      <c r="D558" s="135"/>
      <c r="E558" s="135"/>
      <c r="F558" s="135"/>
      <c r="G558" s="135"/>
      <c r="H558" s="135"/>
      <c r="I558" s="135"/>
      <c r="J558" s="135"/>
      <c r="K558" s="135"/>
      <c r="L558" s="135"/>
      <c r="M558" s="135"/>
      <c r="N558" s="135"/>
      <c r="O558" s="135"/>
      <c r="P558" s="135"/>
    </row>
    <row r="559" spans="2:16">
      <c r="B559" s="135"/>
      <c r="C559" s="135"/>
      <c r="D559" s="135"/>
      <c r="E559" s="135"/>
      <c r="F559" s="135"/>
      <c r="G559" s="135"/>
      <c r="H559" s="135"/>
      <c r="I559" s="135"/>
      <c r="J559" s="135"/>
      <c r="K559" s="135"/>
      <c r="L559" s="135"/>
      <c r="M559" s="135"/>
      <c r="N559" s="135"/>
      <c r="O559" s="135"/>
      <c r="P559" s="135"/>
    </row>
    <row r="560" spans="2:16">
      <c r="B560" s="135"/>
      <c r="C560" s="135"/>
      <c r="D560" s="135"/>
      <c r="E560" s="135"/>
      <c r="F560" s="135"/>
      <c r="G560" s="135"/>
      <c r="H560" s="135"/>
      <c r="I560" s="135"/>
      <c r="J560" s="135"/>
      <c r="K560" s="135"/>
      <c r="L560" s="135"/>
      <c r="M560" s="135"/>
      <c r="N560" s="135"/>
      <c r="O560" s="135"/>
      <c r="P560" s="135"/>
    </row>
    <row r="561" spans="2:16">
      <c r="B561" s="135"/>
      <c r="C561" s="135"/>
      <c r="D561" s="135"/>
      <c r="E561" s="135"/>
      <c r="F561" s="135"/>
      <c r="G561" s="135"/>
      <c r="H561" s="135"/>
      <c r="I561" s="135"/>
      <c r="J561" s="135"/>
      <c r="K561" s="135"/>
      <c r="L561" s="135"/>
      <c r="M561" s="135"/>
      <c r="N561" s="135"/>
      <c r="O561" s="135"/>
      <c r="P561" s="135"/>
    </row>
    <row r="562" spans="2:16">
      <c r="B562" s="135"/>
      <c r="C562" s="135"/>
      <c r="D562" s="135"/>
      <c r="E562" s="135"/>
      <c r="F562" s="135"/>
      <c r="G562" s="135"/>
      <c r="H562" s="135"/>
      <c r="I562" s="135"/>
      <c r="J562" s="135"/>
      <c r="K562" s="135"/>
      <c r="L562" s="135"/>
      <c r="M562" s="135"/>
      <c r="N562" s="135"/>
      <c r="O562" s="135"/>
      <c r="P562" s="135"/>
    </row>
    <row r="563" spans="2:16">
      <c r="B563" s="135"/>
      <c r="C563" s="135"/>
      <c r="D563" s="135"/>
      <c r="E563" s="135"/>
      <c r="F563" s="135"/>
      <c r="G563" s="135"/>
      <c r="H563" s="135"/>
      <c r="I563" s="135"/>
      <c r="J563" s="135"/>
      <c r="K563" s="135"/>
      <c r="L563" s="135"/>
      <c r="M563" s="135"/>
      <c r="N563" s="135"/>
      <c r="O563" s="135"/>
      <c r="P563" s="135"/>
    </row>
    <row r="564" spans="2:16">
      <c r="B564" s="135"/>
      <c r="C564" s="135"/>
      <c r="D564" s="135"/>
      <c r="E564" s="135"/>
      <c r="F564" s="135"/>
      <c r="G564" s="135"/>
      <c r="H564" s="135"/>
      <c r="I564" s="135"/>
      <c r="J564" s="135"/>
      <c r="K564" s="135"/>
      <c r="L564" s="135"/>
      <c r="M564" s="135"/>
      <c r="N564" s="135"/>
      <c r="O564" s="135"/>
      <c r="P564" s="135"/>
    </row>
    <row r="565" spans="2:16">
      <c r="B565" s="135"/>
      <c r="C565" s="135"/>
      <c r="D565" s="135"/>
      <c r="E565" s="135"/>
      <c r="F565" s="135"/>
      <c r="G565" s="135"/>
      <c r="H565" s="135"/>
      <c r="I565" s="135"/>
      <c r="J565" s="135"/>
      <c r="K565" s="135"/>
      <c r="L565" s="135"/>
      <c r="M565" s="135"/>
      <c r="N565" s="135"/>
      <c r="O565" s="135"/>
      <c r="P565" s="135"/>
    </row>
    <row r="566" spans="2:16">
      <c r="B566" s="135"/>
      <c r="C566" s="135"/>
      <c r="D566" s="135"/>
      <c r="E566" s="135"/>
      <c r="F566" s="135"/>
      <c r="G566" s="135"/>
      <c r="H566" s="135"/>
      <c r="I566" s="135"/>
      <c r="J566" s="135"/>
      <c r="K566" s="135"/>
      <c r="L566" s="135"/>
      <c r="M566" s="135"/>
      <c r="N566" s="135"/>
      <c r="O566" s="135"/>
      <c r="P566" s="135"/>
    </row>
    <row r="567" spans="2:16">
      <c r="B567" s="135"/>
      <c r="C567" s="135"/>
      <c r="D567" s="135"/>
      <c r="E567" s="135"/>
      <c r="F567" s="135"/>
      <c r="G567" s="135"/>
      <c r="H567" s="135"/>
      <c r="I567" s="135"/>
      <c r="J567" s="135"/>
      <c r="K567" s="135"/>
      <c r="L567" s="135"/>
      <c r="M567" s="135"/>
      <c r="N567" s="135"/>
      <c r="O567" s="135"/>
      <c r="P567" s="135"/>
    </row>
    <row r="568" spans="2:16">
      <c r="B568" s="135"/>
      <c r="C568" s="135"/>
      <c r="D568" s="135"/>
      <c r="E568" s="135"/>
      <c r="F568" s="135"/>
      <c r="G568" s="135"/>
      <c r="H568" s="135"/>
      <c r="I568" s="135"/>
      <c r="J568" s="135"/>
      <c r="K568" s="135"/>
      <c r="L568" s="135"/>
      <c r="M568" s="135"/>
      <c r="N568" s="135"/>
      <c r="O568" s="135"/>
      <c r="P568" s="135"/>
    </row>
    <row r="569" spans="2:16">
      <c r="B569" s="135"/>
      <c r="C569" s="135"/>
      <c r="D569" s="135"/>
      <c r="E569" s="135"/>
      <c r="F569" s="135"/>
      <c r="G569" s="135"/>
      <c r="H569" s="135"/>
      <c r="I569" s="135"/>
      <c r="J569" s="135"/>
      <c r="K569" s="135"/>
      <c r="L569" s="135"/>
      <c r="M569" s="135"/>
      <c r="N569" s="135"/>
      <c r="O569" s="135"/>
      <c r="P569" s="135"/>
    </row>
    <row r="570" spans="2:16">
      <c r="B570" s="135"/>
      <c r="C570" s="135"/>
      <c r="D570" s="135"/>
      <c r="E570" s="135"/>
      <c r="F570" s="135"/>
      <c r="G570" s="135"/>
      <c r="H570" s="135"/>
      <c r="I570" s="135"/>
      <c r="J570" s="135"/>
      <c r="K570" s="135"/>
      <c r="L570" s="135"/>
      <c r="M570" s="135"/>
      <c r="N570" s="135"/>
      <c r="O570" s="135"/>
      <c r="P570" s="135"/>
    </row>
    <row r="571" spans="2:16">
      <c r="B571" s="135"/>
      <c r="C571" s="135"/>
      <c r="D571" s="135"/>
      <c r="E571" s="135"/>
      <c r="F571" s="135"/>
      <c r="G571" s="135"/>
      <c r="H571" s="135"/>
      <c r="I571" s="135"/>
      <c r="J571" s="135"/>
      <c r="K571" s="135"/>
      <c r="L571" s="135"/>
      <c r="M571" s="135"/>
      <c r="N571" s="135"/>
      <c r="O571" s="135"/>
      <c r="P571" s="135"/>
    </row>
    <row r="572" spans="2:16">
      <c r="B572" s="135"/>
      <c r="C572" s="135"/>
      <c r="D572" s="135"/>
      <c r="E572" s="135"/>
      <c r="F572" s="135"/>
      <c r="G572" s="135"/>
      <c r="H572" s="135"/>
      <c r="I572" s="135"/>
      <c r="J572" s="135"/>
      <c r="K572" s="135"/>
      <c r="L572" s="135"/>
      <c r="M572" s="135"/>
      <c r="N572" s="135"/>
      <c r="O572" s="135"/>
      <c r="P572" s="135"/>
    </row>
    <row r="573" spans="2:16">
      <c r="B573" s="135"/>
      <c r="C573" s="135"/>
      <c r="D573" s="135"/>
      <c r="E573" s="135"/>
      <c r="F573" s="135"/>
      <c r="G573" s="135"/>
      <c r="H573" s="135"/>
      <c r="I573" s="135"/>
      <c r="J573" s="135"/>
      <c r="K573" s="135"/>
      <c r="L573" s="135"/>
      <c r="M573" s="135"/>
      <c r="N573" s="135"/>
      <c r="O573" s="135"/>
      <c r="P573" s="135"/>
    </row>
    <row r="574" spans="2:16">
      <c r="B574" s="135"/>
      <c r="C574" s="135"/>
      <c r="D574" s="135"/>
      <c r="E574" s="135"/>
      <c r="F574" s="135"/>
      <c r="G574" s="135"/>
      <c r="H574" s="135"/>
      <c r="I574" s="135"/>
      <c r="J574" s="135"/>
      <c r="K574" s="135"/>
      <c r="L574" s="135"/>
      <c r="M574" s="135"/>
      <c r="N574" s="135"/>
      <c r="O574" s="135"/>
      <c r="P574" s="135"/>
    </row>
    <row r="575" spans="2:16">
      <c r="B575" s="135"/>
      <c r="C575" s="135"/>
      <c r="D575" s="135"/>
      <c r="E575" s="135"/>
      <c r="F575" s="135"/>
      <c r="G575" s="135"/>
      <c r="H575" s="135"/>
      <c r="I575" s="135"/>
      <c r="J575" s="135"/>
      <c r="K575" s="135"/>
      <c r="L575" s="135"/>
      <c r="M575" s="135"/>
      <c r="N575" s="135"/>
      <c r="O575" s="135"/>
      <c r="P575" s="135"/>
    </row>
    <row r="576" spans="2:16">
      <c r="B576" s="135"/>
      <c r="C576" s="135"/>
      <c r="D576" s="135"/>
      <c r="E576" s="135"/>
      <c r="F576" s="135"/>
      <c r="G576" s="135"/>
      <c r="H576" s="135"/>
      <c r="I576" s="135"/>
      <c r="J576" s="135"/>
      <c r="K576" s="135"/>
      <c r="L576" s="135"/>
      <c r="M576" s="135"/>
      <c r="N576" s="135"/>
      <c r="O576" s="135"/>
      <c r="P576" s="135"/>
    </row>
    <row r="577" spans="2:16">
      <c r="B577" s="135"/>
      <c r="C577" s="135"/>
      <c r="D577" s="135"/>
      <c r="E577" s="135"/>
      <c r="F577" s="135"/>
      <c r="G577" s="135"/>
      <c r="H577" s="135"/>
      <c r="I577" s="135"/>
      <c r="J577" s="135"/>
      <c r="K577" s="135"/>
      <c r="L577" s="135"/>
      <c r="M577" s="135"/>
      <c r="N577" s="135"/>
      <c r="O577" s="135"/>
      <c r="P577" s="135"/>
    </row>
    <row r="578" spans="2:16">
      <c r="B578" s="135"/>
      <c r="C578" s="135"/>
      <c r="D578" s="135"/>
      <c r="E578" s="135"/>
      <c r="F578" s="135"/>
      <c r="G578" s="135"/>
      <c r="H578" s="135"/>
      <c r="I578" s="135"/>
      <c r="J578" s="135"/>
      <c r="K578" s="135"/>
      <c r="L578" s="135"/>
      <c r="M578" s="135"/>
      <c r="N578" s="135"/>
      <c r="O578" s="135"/>
      <c r="P578" s="135"/>
    </row>
    <row r="579" spans="2:16">
      <c r="B579" s="135"/>
      <c r="C579" s="135"/>
      <c r="D579" s="135"/>
      <c r="E579" s="135"/>
      <c r="F579" s="135"/>
      <c r="G579" s="135"/>
      <c r="H579" s="135"/>
      <c r="I579" s="135"/>
      <c r="J579" s="135"/>
      <c r="K579" s="135"/>
      <c r="L579" s="135"/>
      <c r="M579" s="135"/>
      <c r="N579" s="135"/>
      <c r="O579" s="135"/>
      <c r="P579" s="135"/>
    </row>
    <row r="580" spans="2:16">
      <c r="B580" s="135"/>
      <c r="C580" s="135"/>
      <c r="D580" s="135"/>
      <c r="E580" s="135"/>
      <c r="F580" s="135"/>
      <c r="G580" s="135"/>
      <c r="H580" s="135"/>
      <c r="I580" s="135"/>
      <c r="J580" s="135"/>
      <c r="K580" s="135"/>
      <c r="L580" s="135"/>
      <c r="M580" s="135"/>
      <c r="N580" s="135"/>
      <c r="O580" s="135"/>
      <c r="P580" s="135"/>
    </row>
    <row r="581" spans="2:16">
      <c r="B581" s="135"/>
      <c r="C581" s="135"/>
      <c r="D581" s="135"/>
      <c r="E581" s="135"/>
      <c r="F581" s="135"/>
      <c r="G581" s="135"/>
      <c r="H581" s="135"/>
      <c r="I581" s="135"/>
      <c r="J581" s="135"/>
      <c r="K581" s="135"/>
      <c r="L581" s="135"/>
      <c r="M581" s="135"/>
      <c r="N581" s="135"/>
      <c r="O581" s="135"/>
      <c r="P581" s="135"/>
    </row>
    <row r="582" spans="2:16">
      <c r="B582" s="135"/>
      <c r="C582" s="135"/>
      <c r="D582" s="135"/>
      <c r="E582" s="135"/>
      <c r="F582" s="135"/>
      <c r="G582" s="135"/>
      <c r="H582" s="135"/>
      <c r="I582" s="135"/>
      <c r="J582" s="135"/>
      <c r="K582" s="135"/>
      <c r="L582" s="135"/>
      <c r="M582" s="135"/>
      <c r="N582" s="135"/>
      <c r="O582" s="135"/>
      <c r="P582" s="135"/>
    </row>
    <row r="583" spans="2:16">
      <c r="B583" s="135"/>
      <c r="C583" s="135"/>
      <c r="D583" s="135"/>
      <c r="E583" s="135"/>
      <c r="F583" s="135"/>
      <c r="G583" s="135"/>
      <c r="H583" s="135"/>
      <c r="I583" s="135"/>
      <c r="J583" s="135"/>
      <c r="K583" s="135"/>
      <c r="L583" s="135"/>
      <c r="M583" s="135"/>
      <c r="N583" s="135"/>
      <c r="O583" s="135"/>
      <c r="P583" s="135"/>
    </row>
    <row r="584" spans="2:16">
      <c r="B584" s="135"/>
      <c r="C584" s="135"/>
      <c r="D584" s="135"/>
      <c r="E584" s="135"/>
      <c r="F584" s="135"/>
      <c r="G584" s="135"/>
      <c r="H584" s="135"/>
      <c r="I584" s="135"/>
      <c r="J584" s="135"/>
      <c r="K584" s="135"/>
      <c r="L584" s="135"/>
      <c r="M584" s="135"/>
      <c r="N584" s="135"/>
      <c r="O584" s="135"/>
      <c r="P584" s="135"/>
    </row>
    <row r="585" spans="2:16">
      <c r="B585" s="135"/>
      <c r="C585" s="135"/>
      <c r="D585" s="135"/>
      <c r="E585" s="135"/>
      <c r="F585" s="135"/>
      <c r="G585" s="135"/>
      <c r="H585" s="135"/>
      <c r="I585" s="135"/>
      <c r="J585" s="135"/>
      <c r="K585" s="135"/>
      <c r="L585" s="135"/>
      <c r="M585" s="135"/>
      <c r="N585" s="135"/>
      <c r="O585" s="135"/>
      <c r="P585" s="135"/>
    </row>
    <row r="586" spans="2:16">
      <c r="B586" s="135"/>
      <c r="C586" s="135"/>
      <c r="D586" s="135"/>
      <c r="E586" s="135"/>
      <c r="F586" s="135"/>
      <c r="G586" s="135"/>
      <c r="H586" s="135"/>
      <c r="I586" s="135"/>
      <c r="J586" s="135"/>
      <c r="K586" s="135"/>
      <c r="L586" s="135"/>
      <c r="M586" s="135"/>
      <c r="N586" s="135"/>
      <c r="O586" s="135"/>
      <c r="P586" s="135"/>
    </row>
    <row r="587" spans="2:16">
      <c r="B587" s="135"/>
      <c r="C587" s="135"/>
      <c r="D587" s="135"/>
      <c r="E587" s="135"/>
      <c r="F587" s="135"/>
      <c r="G587" s="135"/>
      <c r="H587" s="135"/>
      <c r="I587" s="135"/>
      <c r="J587" s="135"/>
      <c r="K587" s="135"/>
      <c r="L587" s="135"/>
      <c r="M587" s="135"/>
      <c r="N587" s="135"/>
      <c r="O587" s="135"/>
      <c r="P587" s="135"/>
    </row>
    <row r="588" spans="2:16">
      <c r="B588" s="135"/>
      <c r="C588" s="135"/>
      <c r="D588" s="135"/>
      <c r="E588" s="135"/>
      <c r="F588" s="135"/>
      <c r="G588" s="135"/>
      <c r="H588" s="135"/>
      <c r="I588" s="135"/>
      <c r="J588" s="135"/>
      <c r="K588" s="135"/>
      <c r="L588" s="135"/>
      <c r="M588" s="135"/>
      <c r="N588" s="135"/>
      <c r="O588" s="135"/>
      <c r="P588" s="135"/>
    </row>
    <row r="589" spans="2:16">
      <c r="B589" s="135"/>
      <c r="C589" s="135"/>
      <c r="D589" s="135"/>
      <c r="E589" s="135"/>
      <c r="F589" s="135"/>
      <c r="G589" s="135"/>
      <c r="H589" s="135"/>
      <c r="I589" s="135"/>
      <c r="J589" s="135"/>
      <c r="K589" s="135"/>
      <c r="L589" s="135"/>
      <c r="M589" s="135"/>
      <c r="N589" s="135"/>
      <c r="O589" s="135"/>
      <c r="P589" s="135"/>
    </row>
    <row r="590" spans="2:16">
      <c r="B590" s="135"/>
      <c r="C590" s="135"/>
      <c r="D590" s="135"/>
      <c r="E590" s="135"/>
      <c r="F590" s="135"/>
      <c r="G590" s="135"/>
      <c r="H590" s="135"/>
      <c r="I590" s="135"/>
      <c r="J590" s="135"/>
      <c r="K590" s="135"/>
      <c r="L590" s="135"/>
      <c r="M590" s="135"/>
      <c r="N590" s="135"/>
      <c r="O590" s="135"/>
      <c r="P590" s="135"/>
    </row>
    <row r="591" spans="2:16">
      <c r="B591" s="135"/>
      <c r="C591" s="135"/>
      <c r="D591" s="135"/>
      <c r="E591" s="135"/>
      <c r="F591" s="135"/>
      <c r="G591" s="135"/>
      <c r="H591" s="135"/>
      <c r="I591" s="135"/>
      <c r="J591" s="135"/>
      <c r="K591" s="135"/>
      <c r="L591" s="135"/>
      <c r="M591" s="135"/>
      <c r="N591" s="135"/>
      <c r="O591" s="135"/>
      <c r="P591" s="135"/>
    </row>
    <row r="592" spans="2:16">
      <c r="B592" s="135"/>
      <c r="C592" s="135"/>
      <c r="D592" s="135"/>
      <c r="E592" s="135"/>
      <c r="F592" s="135"/>
      <c r="G592" s="135"/>
      <c r="H592" s="135"/>
      <c r="I592" s="135"/>
      <c r="J592" s="135"/>
      <c r="K592" s="135"/>
      <c r="L592" s="135"/>
      <c r="M592" s="135"/>
      <c r="N592" s="135"/>
      <c r="O592" s="135"/>
      <c r="P592" s="135"/>
    </row>
    <row r="593" spans="2:16">
      <c r="B593" s="135"/>
      <c r="C593" s="135"/>
      <c r="D593" s="135"/>
      <c r="E593" s="135"/>
      <c r="F593" s="135"/>
      <c r="G593" s="135"/>
      <c r="H593" s="135"/>
      <c r="I593" s="135"/>
      <c r="J593" s="135"/>
      <c r="K593" s="135"/>
      <c r="L593" s="135"/>
      <c r="M593" s="135"/>
      <c r="N593" s="135"/>
      <c r="O593" s="135"/>
      <c r="P593" s="135"/>
    </row>
    <row r="594" spans="2:16">
      <c r="B594" s="135"/>
      <c r="C594" s="135"/>
      <c r="D594" s="135"/>
      <c r="E594" s="135"/>
      <c r="F594" s="135"/>
      <c r="G594" s="135"/>
      <c r="H594" s="135"/>
      <c r="I594" s="135"/>
      <c r="J594" s="135"/>
      <c r="K594" s="135"/>
      <c r="L594" s="135"/>
      <c r="M594" s="135"/>
      <c r="N594" s="135"/>
      <c r="O594" s="135"/>
      <c r="P594" s="135"/>
    </row>
    <row r="595" spans="2:16">
      <c r="B595" s="135"/>
      <c r="C595" s="135"/>
      <c r="D595" s="135"/>
      <c r="E595" s="135"/>
      <c r="F595" s="135"/>
      <c r="G595" s="135"/>
      <c r="H595" s="135"/>
      <c r="I595" s="135"/>
      <c r="J595" s="135"/>
      <c r="K595" s="135"/>
      <c r="L595" s="135"/>
      <c r="M595" s="135"/>
      <c r="N595" s="135"/>
      <c r="O595" s="135"/>
      <c r="P595" s="135"/>
    </row>
    <row r="596" spans="2:16">
      <c r="B596" s="135"/>
      <c r="C596" s="135"/>
      <c r="D596" s="135"/>
      <c r="E596" s="135"/>
      <c r="F596" s="135"/>
      <c r="G596" s="135"/>
      <c r="H596" s="135"/>
      <c r="I596" s="135"/>
      <c r="J596" s="135"/>
      <c r="K596" s="135"/>
      <c r="L596" s="135"/>
      <c r="M596" s="135"/>
      <c r="N596" s="135"/>
      <c r="O596" s="135"/>
      <c r="P596" s="135"/>
    </row>
    <row r="597" spans="2:16">
      <c r="B597" s="135"/>
      <c r="C597" s="135"/>
      <c r="D597" s="135"/>
      <c r="E597" s="135"/>
      <c r="F597" s="135"/>
      <c r="G597" s="135"/>
      <c r="H597" s="135"/>
      <c r="I597" s="135"/>
      <c r="J597" s="135"/>
      <c r="K597" s="135"/>
      <c r="L597" s="135"/>
      <c r="M597" s="135"/>
      <c r="N597" s="135"/>
      <c r="O597" s="135"/>
      <c r="P597" s="135"/>
    </row>
    <row r="598" spans="2:16">
      <c r="B598" s="135"/>
      <c r="C598" s="135"/>
      <c r="D598" s="135"/>
      <c r="E598" s="135"/>
      <c r="F598" s="135"/>
      <c r="G598" s="135"/>
      <c r="H598" s="135"/>
      <c r="I598" s="135"/>
      <c r="J598" s="135"/>
      <c r="K598" s="135"/>
      <c r="L598" s="135"/>
      <c r="M598" s="135"/>
      <c r="N598" s="135"/>
      <c r="O598" s="135"/>
      <c r="P598" s="135"/>
    </row>
    <row r="599" spans="2:16">
      <c r="B599" s="135"/>
      <c r="C599" s="135"/>
      <c r="D599" s="135"/>
      <c r="E599" s="135"/>
      <c r="F599" s="135"/>
      <c r="G599" s="135"/>
      <c r="H599" s="135"/>
      <c r="I599" s="135"/>
      <c r="J599" s="135"/>
      <c r="K599" s="135"/>
      <c r="L599" s="135"/>
      <c r="M599" s="135"/>
      <c r="N599" s="135"/>
      <c r="O599" s="135"/>
      <c r="P599" s="135"/>
    </row>
    <row r="600" spans="2:16">
      <c r="B600" s="135"/>
      <c r="C600" s="135"/>
      <c r="D600" s="135"/>
      <c r="E600" s="135"/>
      <c r="F600" s="135"/>
      <c r="G600" s="135"/>
      <c r="H600" s="135"/>
      <c r="I600" s="135"/>
      <c r="J600" s="135"/>
      <c r="K600" s="135"/>
      <c r="L600" s="135"/>
      <c r="M600" s="135"/>
      <c r="N600" s="135"/>
      <c r="O600" s="135"/>
      <c r="P600" s="135"/>
    </row>
    <row r="601" spans="2:16">
      <c r="B601" s="135"/>
      <c r="C601" s="135"/>
      <c r="D601" s="135"/>
      <c r="E601" s="135"/>
      <c r="F601" s="135"/>
      <c r="G601" s="135"/>
      <c r="H601" s="135"/>
      <c r="I601" s="135"/>
      <c r="J601" s="135"/>
      <c r="K601" s="135"/>
      <c r="L601" s="135"/>
      <c r="M601" s="135"/>
      <c r="N601" s="135"/>
      <c r="O601" s="135"/>
      <c r="P601" s="135"/>
    </row>
    <row r="602" spans="2:16">
      <c r="B602" s="135"/>
      <c r="C602" s="135"/>
      <c r="D602" s="135"/>
      <c r="E602" s="135"/>
      <c r="F602" s="135"/>
      <c r="G602" s="135"/>
      <c r="H602" s="135"/>
      <c r="I602" s="135"/>
      <c r="J602" s="135"/>
      <c r="K602" s="135"/>
      <c r="L602" s="135"/>
      <c r="M602" s="135"/>
      <c r="N602" s="135"/>
      <c r="O602" s="135"/>
      <c r="P602" s="135"/>
    </row>
    <row r="603" spans="2:16">
      <c r="B603" s="135"/>
      <c r="C603" s="135"/>
      <c r="D603" s="135"/>
      <c r="E603" s="135"/>
      <c r="F603" s="135"/>
      <c r="G603" s="135"/>
      <c r="H603" s="135"/>
      <c r="I603" s="135"/>
      <c r="J603" s="135"/>
      <c r="K603" s="135"/>
      <c r="L603" s="135"/>
      <c r="M603" s="135"/>
      <c r="N603" s="135"/>
      <c r="O603" s="135"/>
      <c r="P603" s="135"/>
    </row>
    <row r="604" spans="2:16">
      <c r="B604" s="135"/>
      <c r="C604" s="135"/>
      <c r="D604" s="135"/>
      <c r="E604" s="135"/>
      <c r="F604" s="135"/>
      <c r="G604" s="135"/>
      <c r="H604" s="135"/>
      <c r="I604" s="135"/>
      <c r="J604" s="135"/>
      <c r="K604" s="135"/>
      <c r="L604" s="135"/>
      <c r="M604" s="135"/>
      <c r="N604" s="135"/>
      <c r="O604" s="135"/>
      <c r="P604" s="135"/>
    </row>
    <row r="605" spans="2:16">
      <c r="B605" s="135"/>
      <c r="C605" s="135"/>
      <c r="D605" s="135"/>
      <c r="E605" s="135"/>
      <c r="F605" s="135"/>
      <c r="G605" s="135"/>
      <c r="H605" s="135"/>
      <c r="I605" s="135"/>
      <c r="J605" s="135"/>
      <c r="K605" s="135"/>
      <c r="L605" s="135"/>
      <c r="M605" s="135"/>
      <c r="N605" s="135"/>
      <c r="O605" s="135"/>
      <c r="P605" s="135"/>
    </row>
    <row r="606" spans="2:16">
      <c r="B606" s="135"/>
      <c r="C606" s="135"/>
      <c r="D606" s="135"/>
      <c r="E606" s="135"/>
      <c r="F606" s="135"/>
      <c r="G606" s="135"/>
      <c r="H606" s="135"/>
      <c r="I606" s="135"/>
      <c r="J606" s="135"/>
      <c r="K606" s="135"/>
      <c r="L606" s="135"/>
      <c r="M606" s="135"/>
      <c r="N606" s="135"/>
      <c r="O606" s="135"/>
      <c r="P606" s="135"/>
    </row>
    <row r="607" spans="2:16">
      <c r="B607" s="135"/>
      <c r="C607" s="135"/>
      <c r="D607" s="135"/>
      <c r="E607" s="135"/>
      <c r="F607" s="135"/>
      <c r="G607" s="135"/>
      <c r="H607" s="135"/>
      <c r="I607" s="135"/>
      <c r="J607" s="135"/>
      <c r="K607" s="135"/>
      <c r="L607" s="135"/>
      <c r="M607" s="135"/>
      <c r="N607" s="135"/>
      <c r="O607" s="135"/>
      <c r="P607" s="135"/>
    </row>
    <row r="608" spans="2:16">
      <c r="B608" s="135"/>
      <c r="C608" s="135"/>
      <c r="D608" s="135"/>
      <c r="E608" s="135"/>
      <c r="F608" s="135"/>
      <c r="G608" s="135"/>
      <c r="H608" s="135"/>
      <c r="I608" s="135"/>
      <c r="J608" s="135"/>
      <c r="K608" s="135"/>
      <c r="L608" s="135"/>
      <c r="M608" s="135"/>
      <c r="N608" s="135"/>
      <c r="O608" s="135"/>
      <c r="P608" s="135"/>
    </row>
    <row r="609" spans="2:16">
      <c r="B609" s="135"/>
      <c r="C609" s="135"/>
      <c r="D609" s="135"/>
      <c r="E609" s="135"/>
      <c r="F609" s="135"/>
      <c r="G609" s="135"/>
      <c r="H609" s="135"/>
      <c r="I609" s="135"/>
      <c r="J609" s="135"/>
      <c r="K609" s="135"/>
      <c r="L609" s="135"/>
      <c r="M609" s="135"/>
      <c r="N609" s="135"/>
      <c r="O609" s="135"/>
      <c r="P609" s="135"/>
    </row>
    <row r="610" spans="2:16">
      <c r="B610" s="135"/>
      <c r="C610" s="135"/>
      <c r="D610" s="135"/>
      <c r="E610" s="135"/>
      <c r="F610" s="135"/>
      <c r="G610" s="135"/>
      <c r="H610" s="135"/>
      <c r="I610" s="135"/>
      <c r="J610" s="135"/>
      <c r="K610" s="135"/>
      <c r="L610" s="135"/>
      <c r="M610" s="135"/>
      <c r="N610" s="135"/>
      <c r="O610" s="135"/>
      <c r="P610" s="135"/>
    </row>
    <row r="611" spans="2:16">
      <c r="B611" s="135"/>
      <c r="C611" s="135"/>
      <c r="D611" s="135"/>
      <c r="E611" s="135"/>
      <c r="F611" s="135"/>
      <c r="G611" s="135"/>
      <c r="H611" s="135"/>
      <c r="I611" s="135"/>
      <c r="J611" s="135"/>
      <c r="K611" s="135"/>
      <c r="L611" s="135"/>
      <c r="M611" s="135"/>
      <c r="N611" s="135"/>
      <c r="O611" s="135"/>
      <c r="P611" s="135"/>
    </row>
    <row r="612" spans="2:16">
      <c r="B612" s="135"/>
      <c r="C612" s="135"/>
      <c r="D612" s="135"/>
      <c r="E612" s="135"/>
      <c r="F612" s="135"/>
      <c r="G612" s="135"/>
      <c r="H612" s="135"/>
      <c r="I612" s="135"/>
      <c r="J612" s="135"/>
      <c r="K612" s="135"/>
      <c r="L612" s="135"/>
      <c r="M612" s="135"/>
      <c r="N612" s="135"/>
      <c r="O612" s="135"/>
      <c r="P612" s="135"/>
    </row>
    <row r="613" spans="2:16">
      <c r="B613" s="135"/>
      <c r="C613" s="135"/>
      <c r="D613" s="135"/>
      <c r="E613" s="135"/>
      <c r="F613" s="135"/>
      <c r="G613" s="135"/>
      <c r="H613" s="135"/>
      <c r="I613" s="135"/>
      <c r="J613" s="135"/>
      <c r="K613" s="135"/>
      <c r="L613" s="135"/>
      <c r="M613" s="135"/>
      <c r="N613" s="135"/>
      <c r="O613" s="135"/>
      <c r="P613" s="135"/>
    </row>
    <row r="614" spans="2:16">
      <c r="B614" s="135"/>
      <c r="C614" s="135"/>
      <c r="D614" s="135"/>
      <c r="E614" s="135"/>
      <c r="F614" s="135"/>
      <c r="G614" s="135"/>
      <c r="H614" s="135"/>
      <c r="I614" s="135"/>
      <c r="J614" s="135"/>
      <c r="K614" s="135"/>
      <c r="L614" s="135"/>
      <c r="M614" s="135"/>
      <c r="N614" s="135"/>
      <c r="O614" s="135"/>
      <c r="P614" s="135"/>
    </row>
    <row r="615" spans="2:16">
      <c r="B615" s="135"/>
      <c r="C615" s="135"/>
      <c r="D615" s="135"/>
      <c r="E615" s="135"/>
      <c r="F615" s="135"/>
      <c r="G615" s="135"/>
      <c r="H615" s="135"/>
      <c r="I615" s="135"/>
      <c r="J615" s="135"/>
      <c r="K615" s="135"/>
      <c r="L615" s="135"/>
      <c r="M615" s="135"/>
      <c r="N615" s="135"/>
      <c r="O615" s="135"/>
      <c r="P615" s="135"/>
    </row>
    <row r="616" spans="2:16">
      <c r="B616" s="135"/>
      <c r="C616" s="135"/>
      <c r="D616" s="135"/>
      <c r="E616" s="135"/>
      <c r="F616" s="135"/>
      <c r="G616" s="135"/>
      <c r="H616" s="135"/>
      <c r="I616" s="135"/>
      <c r="J616" s="135"/>
      <c r="K616" s="135"/>
      <c r="L616" s="135"/>
      <c r="M616" s="135"/>
      <c r="N616" s="135"/>
      <c r="O616" s="135"/>
      <c r="P616" s="135"/>
    </row>
    <row r="617" spans="2:16">
      <c r="B617" s="135"/>
      <c r="C617" s="135"/>
      <c r="D617" s="135"/>
      <c r="E617" s="135"/>
      <c r="F617" s="135"/>
      <c r="G617" s="135"/>
      <c r="H617" s="135"/>
      <c r="I617" s="135"/>
      <c r="J617" s="135"/>
      <c r="K617" s="135"/>
      <c r="L617" s="135"/>
      <c r="M617" s="135"/>
      <c r="N617" s="135"/>
      <c r="O617" s="135"/>
      <c r="P617" s="135"/>
    </row>
    <row r="618" spans="2:16">
      <c r="B618" s="135"/>
      <c r="C618" s="135"/>
      <c r="D618" s="135"/>
      <c r="E618" s="135"/>
      <c r="F618" s="135"/>
      <c r="G618" s="135"/>
      <c r="H618" s="135"/>
      <c r="I618" s="135"/>
      <c r="J618" s="135"/>
      <c r="K618" s="135"/>
      <c r="L618" s="135"/>
      <c r="M618" s="135"/>
      <c r="N618" s="135"/>
      <c r="O618" s="135"/>
      <c r="P618" s="135"/>
    </row>
    <row r="619" spans="2:16">
      <c r="B619" s="135"/>
      <c r="C619" s="135"/>
      <c r="D619" s="135"/>
      <c r="E619" s="135"/>
      <c r="F619" s="135"/>
      <c r="G619" s="135"/>
      <c r="H619" s="135"/>
      <c r="I619" s="135"/>
      <c r="J619" s="135"/>
      <c r="K619" s="135"/>
      <c r="L619" s="135"/>
      <c r="M619" s="135"/>
      <c r="N619" s="135"/>
      <c r="O619" s="135"/>
      <c r="P619" s="135"/>
    </row>
    <row r="620" spans="2:16">
      <c r="B620" s="135"/>
      <c r="C620" s="135"/>
      <c r="D620" s="135"/>
      <c r="E620" s="135"/>
      <c r="F620" s="135"/>
      <c r="G620" s="135"/>
      <c r="H620" s="135"/>
      <c r="I620" s="135"/>
      <c r="J620" s="135"/>
      <c r="K620" s="135"/>
      <c r="L620" s="135"/>
      <c r="M620" s="135"/>
      <c r="N620" s="135"/>
      <c r="O620" s="135"/>
      <c r="P620" s="135"/>
    </row>
    <row r="621" spans="2:16">
      <c r="B621" s="135"/>
      <c r="C621" s="135"/>
      <c r="D621" s="135"/>
      <c r="E621" s="135"/>
      <c r="F621" s="135"/>
      <c r="G621" s="135"/>
      <c r="H621" s="135"/>
      <c r="I621" s="135"/>
      <c r="J621" s="135"/>
      <c r="K621" s="135"/>
      <c r="L621" s="135"/>
      <c r="M621" s="135"/>
      <c r="N621" s="135"/>
      <c r="O621" s="135"/>
      <c r="P621" s="135"/>
    </row>
    <row r="622" spans="2:16">
      <c r="B622" s="135"/>
      <c r="C622" s="135"/>
      <c r="D622" s="135"/>
      <c r="E622" s="135"/>
      <c r="F622" s="135"/>
      <c r="G622" s="135"/>
      <c r="H622" s="135"/>
      <c r="I622" s="135"/>
      <c r="J622" s="135"/>
      <c r="K622" s="135"/>
      <c r="L622" s="135"/>
      <c r="M622" s="135"/>
      <c r="N622" s="135"/>
      <c r="O622" s="135"/>
      <c r="P622" s="135"/>
    </row>
    <row r="623" spans="2:16">
      <c r="B623" s="135"/>
      <c r="C623" s="135"/>
      <c r="D623" s="135"/>
      <c r="E623" s="135"/>
      <c r="F623" s="135"/>
      <c r="G623" s="135"/>
      <c r="H623" s="135"/>
      <c r="I623" s="135"/>
      <c r="J623" s="135"/>
      <c r="K623" s="135"/>
      <c r="L623" s="135"/>
      <c r="M623" s="135"/>
      <c r="N623" s="135"/>
      <c r="O623" s="135"/>
      <c r="P623" s="135"/>
    </row>
    <row r="624" spans="2:16">
      <c r="B624" s="135"/>
      <c r="C624" s="135"/>
      <c r="D624" s="135"/>
      <c r="E624" s="135"/>
      <c r="F624" s="135"/>
      <c r="G624" s="135"/>
      <c r="H624" s="135"/>
      <c r="I624" s="135"/>
      <c r="J624" s="135"/>
      <c r="K624" s="135"/>
      <c r="L624" s="135"/>
      <c r="M624" s="135"/>
      <c r="N624" s="135"/>
      <c r="O624" s="135"/>
      <c r="P624" s="135"/>
    </row>
    <row r="625" spans="2:16">
      <c r="B625" s="135"/>
      <c r="C625" s="135"/>
      <c r="D625" s="135"/>
      <c r="E625" s="135"/>
      <c r="F625" s="135"/>
      <c r="G625" s="135"/>
      <c r="H625" s="135"/>
      <c r="I625" s="135"/>
      <c r="J625" s="135"/>
      <c r="K625" s="135"/>
      <c r="L625" s="135"/>
      <c r="M625" s="135"/>
      <c r="N625" s="135"/>
      <c r="O625" s="135"/>
      <c r="P625" s="135"/>
    </row>
    <row r="626" spans="2:16">
      <c r="B626" s="135"/>
      <c r="C626" s="135"/>
      <c r="D626" s="135"/>
      <c r="E626" s="135"/>
      <c r="F626" s="135"/>
      <c r="G626" s="135"/>
      <c r="H626" s="135"/>
      <c r="I626" s="135"/>
      <c r="J626" s="135"/>
      <c r="K626" s="135"/>
      <c r="L626" s="135"/>
      <c r="M626" s="135"/>
      <c r="N626" s="135"/>
      <c r="O626" s="135"/>
      <c r="P626" s="135"/>
    </row>
    <row r="627" spans="2:16">
      <c r="B627" s="135"/>
      <c r="C627" s="135"/>
      <c r="D627" s="135"/>
      <c r="E627" s="135"/>
      <c r="F627" s="135"/>
      <c r="G627" s="135"/>
      <c r="H627" s="135"/>
      <c r="I627" s="135"/>
      <c r="J627" s="135"/>
      <c r="K627" s="135"/>
      <c r="L627" s="135"/>
      <c r="M627" s="135"/>
      <c r="N627" s="135"/>
      <c r="O627" s="135"/>
      <c r="P627" s="135"/>
    </row>
    <row r="628" spans="2:16">
      <c r="B628" s="135"/>
      <c r="C628" s="135"/>
      <c r="D628" s="135"/>
      <c r="E628" s="135"/>
      <c r="F628" s="135"/>
      <c r="G628" s="135"/>
      <c r="H628" s="135"/>
      <c r="I628" s="135"/>
      <c r="J628" s="135"/>
      <c r="K628" s="135"/>
      <c r="L628" s="135"/>
      <c r="M628" s="135"/>
      <c r="N628" s="135"/>
      <c r="O628" s="135"/>
      <c r="P628" s="135"/>
    </row>
    <row r="629" spans="2:16">
      <c r="B629" s="135"/>
      <c r="C629" s="135"/>
      <c r="D629" s="135"/>
      <c r="E629" s="135"/>
      <c r="F629" s="135"/>
      <c r="G629" s="135"/>
      <c r="H629" s="135"/>
      <c r="I629" s="135"/>
      <c r="J629" s="135"/>
      <c r="K629" s="135"/>
      <c r="L629" s="135"/>
      <c r="M629" s="135"/>
      <c r="N629" s="135"/>
      <c r="O629" s="135"/>
      <c r="P629" s="135"/>
    </row>
    <row r="630" spans="2:16">
      <c r="B630" s="135"/>
      <c r="C630" s="135"/>
      <c r="D630" s="135"/>
      <c r="E630" s="135"/>
      <c r="F630" s="135"/>
      <c r="G630" s="135"/>
      <c r="H630" s="135"/>
      <c r="I630" s="135"/>
      <c r="J630" s="135"/>
      <c r="K630" s="135"/>
      <c r="L630" s="135"/>
      <c r="M630" s="135"/>
      <c r="N630" s="135"/>
      <c r="O630" s="135"/>
      <c r="P630" s="135"/>
    </row>
    <row r="631" spans="2:16">
      <c r="B631" s="135"/>
      <c r="C631" s="135"/>
      <c r="D631" s="135"/>
      <c r="E631" s="135"/>
      <c r="F631" s="135"/>
      <c r="G631" s="135"/>
      <c r="H631" s="135"/>
      <c r="I631" s="135"/>
      <c r="J631" s="135"/>
      <c r="K631" s="135"/>
      <c r="L631" s="135"/>
      <c r="M631" s="135"/>
      <c r="N631" s="135"/>
      <c r="O631" s="135"/>
      <c r="P631" s="135"/>
    </row>
    <row r="632" spans="2:16">
      <c r="B632" s="135"/>
      <c r="C632" s="135"/>
      <c r="D632" s="135"/>
      <c r="E632" s="135"/>
      <c r="F632" s="135"/>
      <c r="G632" s="135"/>
      <c r="H632" s="135"/>
      <c r="I632" s="135"/>
      <c r="J632" s="135"/>
      <c r="K632" s="135"/>
      <c r="L632" s="135"/>
      <c r="M632" s="135"/>
      <c r="N632" s="135"/>
      <c r="O632" s="135"/>
      <c r="P632" s="135"/>
    </row>
    <row r="633" spans="2:16">
      <c r="B633" s="135"/>
      <c r="C633" s="135"/>
      <c r="D633" s="135"/>
      <c r="E633" s="135"/>
      <c r="F633" s="135"/>
      <c r="G633" s="135"/>
      <c r="H633" s="135"/>
      <c r="I633" s="135"/>
      <c r="J633" s="135"/>
      <c r="K633" s="135"/>
      <c r="L633" s="135"/>
      <c r="M633" s="135"/>
      <c r="N633" s="135"/>
      <c r="O633" s="135"/>
      <c r="P633" s="135"/>
    </row>
    <row r="634" spans="2:16">
      <c r="B634" s="135"/>
      <c r="C634" s="135"/>
      <c r="D634" s="135"/>
      <c r="E634" s="135"/>
      <c r="F634" s="135"/>
      <c r="G634" s="135"/>
      <c r="H634" s="135"/>
      <c r="I634" s="135"/>
      <c r="J634" s="135"/>
      <c r="K634" s="135"/>
      <c r="L634" s="135"/>
      <c r="M634" s="135"/>
      <c r="N634" s="135"/>
      <c r="O634" s="135"/>
      <c r="P634" s="135"/>
    </row>
    <row r="635" spans="2:16">
      <c r="B635" s="135"/>
      <c r="C635" s="135"/>
      <c r="D635" s="135"/>
      <c r="E635" s="135"/>
      <c r="F635" s="135"/>
      <c r="G635" s="135"/>
      <c r="H635" s="135"/>
      <c r="I635" s="135"/>
      <c r="J635" s="135"/>
      <c r="K635" s="135"/>
      <c r="L635" s="135"/>
      <c r="M635" s="135"/>
      <c r="N635" s="135"/>
      <c r="O635" s="135"/>
      <c r="P635" s="135"/>
    </row>
    <row r="636" spans="2:16">
      <c r="B636" s="135"/>
      <c r="C636" s="135"/>
      <c r="D636" s="135"/>
      <c r="E636" s="135"/>
      <c r="F636" s="135"/>
      <c r="G636" s="135"/>
      <c r="H636" s="135"/>
      <c r="I636" s="135"/>
      <c r="J636" s="135"/>
      <c r="K636" s="135"/>
      <c r="L636" s="135"/>
      <c r="M636" s="135"/>
      <c r="N636" s="135"/>
      <c r="O636" s="135"/>
      <c r="P636" s="135"/>
    </row>
    <row r="637" spans="2:16">
      <c r="B637" s="135"/>
      <c r="C637" s="135"/>
      <c r="D637" s="135"/>
      <c r="E637" s="135"/>
      <c r="F637" s="135"/>
      <c r="G637" s="135"/>
      <c r="H637" s="135"/>
      <c r="I637" s="135"/>
      <c r="J637" s="135"/>
      <c r="K637" s="135"/>
      <c r="L637" s="135"/>
      <c r="M637" s="135"/>
      <c r="N637" s="135"/>
      <c r="O637" s="135"/>
      <c r="P637" s="135"/>
    </row>
    <row r="638" spans="2:16">
      <c r="B638" s="135"/>
      <c r="C638" s="135"/>
      <c r="D638" s="135"/>
      <c r="E638" s="135"/>
      <c r="F638" s="135"/>
      <c r="G638" s="135"/>
      <c r="H638" s="135"/>
      <c r="I638" s="135"/>
      <c r="J638" s="135"/>
      <c r="K638" s="135"/>
      <c r="L638" s="135"/>
      <c r="M638" s="135"/>
      <c r="N638" s="135"/>
      <c r="O638" s="135"/>
      <c r="P638" s="135"/>
    </row>
    <row r="639" spans="2:16">
      <c r="B639" s="135"/>
      <c r="C639" s="135"/>
      <c r="D639" s="135"/>
      <c r="E639" s="135"/>
      <c r="F639" s="135"/>
      <c r="G639" s="135"/>
      <c r="H639" s="135"/>
      <c r="I639" s="135"/>
      <c r="J639" s="135"/>
      <c r="K639" s="135"/>
      <c r="L639" s="135"/>
      <c r="M639" s="135"/>
      <c r="N639" s="135"/>
      <c r="O639" s="135"/>
      <c r="P639" s="135"/>
    </row>
    <row r="640" spans="2:16">
      <c r="B640" s="135"/>
      <c r="C640" s="135"/>
      <c r="D640" s="135"/>
      <c r="E640" s="135"/>
      <c r="F640" s="135"/>
      <c r="G640" s="135"/>
      <c r="H640" s="135"/>
      <c r="I640" s="135"/>
      <c r="J640" s="135"/>
      <c r="K640" s="135"/>
      <c r="L640" s="135"/>
      <c r="M640" s="135"/>
      <c r="N640" s="135"/>
      <c r="O640" s="135"/>
      <c r="P640" s="135"/>
    </row>
    <row r="641" spans="2:16">
      <c r="B641" s="135"/>
      <c r="C641" s="135"/>
      <c r="D641" s="135"/>
      <c r="E641" s="135"/>
      <c r="F641" s="135"/>
      <c r="G641" s="135"/>
      <c r="H641" s="135"/>
      <c r="I641" s="135"/>
      <c r="J641" s="135"/>
      <c r="K641" s="135"/>
      <c r="L641" s="135"/>
      <c r="M641" s="135"/>
      <c r="N641" s="135"/>
      <c r="O641" s="135"/>
      <c r="P641" s="135"/>
    </row>
    <row r="642" spans="2:16">
      <c r="B642" s="135"/>
      <c r="C642" s="135"/>
      <c r="D642" s="135"/>
      <c r="E642" s="135"/>
      <c r="F642" s="135"/>
      <c r="G642" s="135"/>
      <c r="H642" s="135"/>
      <c r="I642" s="135"/>
      <c r="J642" s="135"/>
      <c r="K642" s="135"/>
      <c r="L642" s="135"/>
      <c r="M642" s="135"/>
      <c r="N642" s="135"/>
      <c r="O642" s="135"/>
      <c r="P642" s="135"/>
    </row>
    <row r="643" spans="2:16">
      <c r="B643" s="135"/>
      <c r="C643" s="135"/>
      <c r="D643" s="135"/>
      <c r="E643" s="135"/>
      <c r="F643" s="135"/>
      <c r="G643" s="135"/>
      <c r="H643" s="135"/>
      <c r="I643" s="135"/>
      <c r="J643" s="135"/>
      <c r="K643" s="135"/>
      <c r="L643" s="135"/>
      <c r="M643" s="135"/>
      <c r="N643" s="135"/>
      <c r="O643" s="135"/>
      <c r="P643" s="135"/>
    </row>
    <row r="644" spans="2:16">
      <c r="B644" s="135"/>
      <c r="C644" s="135"/>
      <c r="D644" s="135"/>
      <c r="E644" s="135"/>
      <c r="F644" s="135"/>
      <c r="G644" s="135"/>
      <c r="H644" s="135"/>
      <c r="I644" s="135"/>
      <c r="J644" s="135"/>
      <c r="K644" s="135"/>
      <c r="L644" s="135"/>
      <c r="M644" s="135"/>
      <c r="N644" s="135"/>
      <c r="O644" s="135"/>
      <c r="P644" s="135"/>
    </row>
    <row r="645" spans="2:16">
      <c r="B645" s="135"/>
      <c r="C645" s="135"/>
      <c r="D645" s="135"/>
      <c r="E645" s="135"/>
      <c r="F645" s="135"/>
      <c r="G645" s="135"/>
      <c r="H645" s="135"/>
      <c r="I645" s="135"/>
      <c r="J645" s="135"/>
      <c r="K645" s="135"/>
      <c r="L645" s="135"/>
      <c r="M645" s="135"/>
      <c r="N645" s="135"/>
      <c r="O645" s="135"/>
      <c r="P645" s="135"/>
    </row>
    <row r="646" spans="2:16">
      <c r="B646" s="135"/>
      <c r="C646" s="135"/>
      <c r="D646" s="135"/>
      <c r="E646" s="135"/>
      <c r="F646" s="135"/>
      <c r="G646" s="135"/>
      <c r="H646" s="135"/>
      <c r="I646" s="135"/>
      <c r="J646" s="135"/>
      <c r="K646" s="135"/>
      <c r="L646" s="135"/>
      <c r="M646" s="135"/>
      <c r="N646" s="135"/>
      <c r="O646" s="135"/>
      <c r="P646" s="135"/>
    </row>
    <row r="647" spans="2:16">
      <c r="B647" s="135"/>
      <c r="C647" s="135"/>
      <c r="D647" s="135"/>
      <c r="E647" s="135"/>
      <c r="F647" s="135"/>
      <c r="G647" s="135"/>
      <c r="H647" s="135"/>
      <c r="I647" s="135"/>
      <c r="J647" s="135"/>
      <c r="K647" s="135"/>
      <c r="L647" s="135"/>
      <c r="M647" s="135"/>
      <c r="N647" s="135"/>
      <c r="O647" s="135"/>
      <c r="P647" s="135"/>
    </row>
    <row r="648" spans="2:16">
      <c r="B648" s="135"/>
      <c r="C648" s="135"/>
      <c r="D648" s="135"/>
      <c r="E648" s="135"/>
      <c r="F648" s="135"/>
      <c r="G648" s="135"/>
      <c r="H648" s="135"/>
      <c r="I648" s="135"/>
      <c r="J648" s="135"/>
      <c r="K648" s="135"/>
      <c r="L648" s="135"/>
      <c r="M648" s="135"/>
      <c r="N648" s="135"/>
      <c r="O648" s="135"/>
      <c r="P648" s="135"/>
    </row>
    <row r="649" spans="2:16">
      <c r="B649" s="135"/>
      <c r="C649" s="135"/>
      <c r="D649" s="135"/>
      <c r="E649" s="135"/>
      <c r="F649" s="135"/>
      <c r="G649" s="135"/>
      <c r="H649" s="135"/>
      <c r="I649" s="135"/>
      <c r="J649" s="135"/>
      <c r="K649" s="135"/>
      <c r="L649" s="135"/>
      <c r="M649" s="135"/>
      <c r="N649" s="135"/>
      <c r="O649" s="135"/>
      <c r="P649" s="135"/>
    </row>
    <row r="650" spans="2:16">
      <c r="B650" s="135"/>
      <c r="C650" s="135"/>
      <c r="D650" s="135"/>
      <c r="E650" s="135"/>
      <c r="F650" s="135"/>
      <c r="G650" s="135"/>
      <c r="H650" s="135"/>
      <c r="I650" s="135"/>
      <c r="J650" s="135"/>
      <c r="K650" s="135"/>
      <c r="L650" s="135"/>
      <c r="M650" s="135"/>
      <c r="N650" s="135"/>
      <c r="O650" s="135"/>
      <c r="P650" s="135"/>
    </row>
    <row r="651" spans="2:16">
      <c r="B651" s="135"/>
      <c r="C651" s="135"/>
      <c r="D651" s="135"/>
      <c r="E651" s="135"/>
      <c r="F651" s="135"/>
      <c r="G651" s="135"/>
      <c r="H651" s="135"/>
      <c r="I651" s="135"/>
      <c r="J651" s="135"/>
      <c r="K651" s="135"/>
      <c r="L651" s="135"/>
      <c r="M651" s="135"/>
      <c r="N651" s="135"/>
      <c r="O651" s="135"/>
      <c r="P651" s="135"/>
    </row>
    <row r="652" spans="2:16">
      <c r="B652" s="135"/>
      <c r="C652" s="135"/>
      <c r="D652" s="135"/>
      <c r="E652" s="135"/>
      <c r="F652" s="135"/>
      <c r="G652" s="135"/>
      <c r="H652" s="135"/>
      <c r="I652" s="135"/>
      <c r="J652" s="135"/>
      <c r="K652" s="135"/>
      <c r="L652" s="135"/>
      <c r="M652" s="135"/>
      <c r="N652" s="135"/>
      <c r="O652" s="135"/>
      <c r="P652" s="135"/>
    </row>
    <row r="653" spans="2:16">
      <c r="B653" s="135"/>
      <c r="C653" s="135"/>
      <c r="D653" s="135"/>
      <c r="E653" s="135"/>
      <c r="F653" s="135"/>
      <c r="G653" s="135"/>
      <c r="H653" s="135"/>
      <c r="I653" s="135"/>
      <c r="J653" s="135"/>
      <c r="K653" s="135"/>
      <c r="L653" s="135"/>
      <c r="M653" s="135"/>
      <c r="N653" s="135"/>
      <c r="O653" s="135"/>
      <c r="P653" s="135"/>
    </row>
    <row r="654" spans="2:16">
      <c r="B654" s="135"/>
      <c r="C654" s="135"/>
      <c r="D654" s="135"/>
      <c r="E654" s="135"/>
      <c r="F654" s="135"/>
      <c r="G654" s="135"/>
      <c r="H654" s="135"/>
      <c r="I654" s="135"/>
      <c r="J654" s="135"/>
      <c r="K654" s="135"/>
      <c r="L654" s="135"/>
      <c r="M654" s="135"/>
      <c r="N654" s="135"/>
      <c r="O654" s="135"/>
      <c r="P654" s="135"/>
    </row>
    <row r="655" spans="2:16">
      <c r="B655" s="135"/>
      <c r="C655" s="135"/>
      <c r="D655" s="135"/>
      <c r="E655" s="135"/>
      <c r="F655" s="135"/>
      <c r="G655" s="135"/>
      <c r="H655" s="135"/>
      <c r="I655" s="135"/>
      <c r="J655" s="135"/>
      <c r="K655" s="135"/>
      <c r="L655" s="135"/>
      <c r="M655" s="135"/>
      <c r="N655" s="135"/>
      <c r="O655" s="135"/>
      <c r="P655" s="135"/>
    </row>
    <row r="656" spans="2:16">
      <c r="B656" s="135"/>
      <c r="C656" s="135"/>
      <c r="D656" s="135"/>
      <c r="E656" s="135"/>
      <c r="F656" s="135"/>
      <c r="G656" s="135"/>
      <c r="H656" s="135"/>
      <c r="I656" s="135"/>
      <c r="J656" s="135"/>
      <c r="K656" s="135"/>
      <c r="L656" s="135"/>
      <c r="M656" s="135"/>
      <c r="N656" s="135"/>
      <c r="O656" s="135"/>
      <c r="P656" s="135"/>
    </row>
    <row r="657" spans="2:16">
      <c r="B657" s="135"/>
      <c r="C657" s="135"/>
      <c r="D657" s="135"/>
      <c r="E657" s="135"/>
      <c r="F657" s="135"/>
      <c r="G657" s="135"/>
      <c r="H657" s="135"/>
      <c r="I657" s="135"/>
      <c r="J657" s="135"/>
      <c r="K657" s="135"/>
      <c r="L657" s="135"/>
      <c r="M657" s="135"/>
      <c r="N657" s="135"/>
      <c r="O657" s="135"/>
      <c r="P657" s="135"/>
    </row>
    <row r="658" spans="2:16">
      <c r="B658" s="135"/>
      <c r="C658" s="135"/>
      <c r="D658" s="135"/>
      <c r="E658" s="135"/>
      <c r="F658" s="135"/>
      <c r="G658" s="135"/>
      <c r="H658" s="135"/>
      <c r="I658" s="135"/>
      <c r="J658" s="135"/>
      <c r="K658" s="135"/>
      <c r="L658" s="135"/>
      <c r="M658" s="135"/>
      <c r="N658" s="135"/>
      <c r="O658" s="135"/>
      <c r="P658" s="135"/>
    </row>
    <row r="659" spans="2:16">
      <c r="B659" s="135"/>
      <c r="C659" s="135"/>
      <c r="D659" s="135"/>
      <c r="E659" s="135"/>
      <c r="F659" s="135"/>
      <c r="G659" s="135"/>
      <c r="H659" s="135"/>
      <c r="I659" s="135"/>
      <c r="J659" s="135"/>
      <c r="K659" s="135"/>
      <c r="L659" s="135"/>
      <c r="M659" s="135"/>
      <c r="N659" s="135"/>
      <c r="O659" s="135"/>
      <c r="P659" s="135"/>
    </row>
    <row r="660" spans="2:16">
      <c r="B660" s="135"/>
      <c r="C660" s="135"/>
      <c r="D660" s="135"/>
      <c r="E660" s="135"/>
      <c r="F660" s="135"/>
      <c r="G660" s="135"/>
      <c r="H660" s="135"/>
      <c r="I660" s="135"/>
      <c r="J660" s="135"/>
      <c r="K660" s="135"/>
      <c r="L660" s="135"/>
      <c r="M660" s="135"/>
      <c r="N660" s="135"/>
      <c r="O660" s="135"/>
      <c r="P660" s="135"/>
    </row>
    <row r="661" spans="2:16">
      <c r="B661" s="135"/>
      <c r="C661" s="135"/>
      <c r="D661" s="135"/>
      <c r="E661" s="135"/>
      <c r="F661" s="135"/>
      <c r="G661" s="135"/>
      <c r="H661" s="135"/>
      <c r="I661" s="135"/>
      <c r="J661" s="135"/>
      <c r="K661" s="135"/>
      <c r="L661" s="135"/>
      <c r="M661" s="135"/>
      <c r="N661" s="135"/>
      <c r="O661" s="135"/>
      <c r="P661" s="135"/>
    </row>
    <row r="662" spans="2:16">
      <c r="B662" s="135"/>
      <c r="C662" s="135"/>
      <c r="D662" s="135"/>
      <c r="E662" s="135"/>
      <c r="F662" s="135"/>
      <c r="G662" s="135"/>
      <c r="H662" s="135"/>
      <c r="I662" s="135"/>
      <c r="J662" s="135"/>
      <c r="K662" s="135"/>
      <c r="L662" s="135"/>
      <c r="M662" s="135"/>
      <c r="N662" s="135"/>
      <c r="O662" s="135"/>
      <c r="P662" s="135"/>
    </row>
    <row r="663" spans="2:16">
      <c r="B663" s="135"/>
      <c r="C663" s="135"/>
      <c r="D663" s="135"/>
      <c r="E663" s="135"/>
      <c r="F663" s="135"/>
      <c r="G663" s="135"/>
      <c r="H663" s="135"/>
      <c r="I663" s="135"/>
      <c r="J663" s="135"/>
      <c r="K663" s="135"/>
      <c r="L663" s="135"/>
      <c r="M663" s="135"/>
      <c r="N663" s="135"/>
      <c r="O663" s="135"/>
      <c r="P663" s="135"/>
    </row>
    <row r="664" spans="2:16">
      <c r="B664" s="135"/>
      <c r="C664" s="135"/>
      <c r="D664" s="135"/>
      <c r="E664" s="135"/>
      <c r="F664" s="135"/>
      <c r="G664" s="135"/>
      <c r="H664" s="135"/>
      <c r="I664" s="135"/>
      <c r="J664" s="135"/>
      <c r="K664" s="135"/>
      <c r="L664" s="135"/>
      <c r="M664" s="135"/>
      <c r="N664" s="135"/>
      <c r="O664" s="135"/>
      <c r="P664" s="135"/>
    </row>
    <row r="665" spans="2:16">
      <c r="B665" s="135"/>
      <c r="C665" s="135"/>
      <c r="D665" s="135"/>
      <c r="E665" s="135"/>
      <c r="F665" s="135"/>
      <c r="G665" s="135"/>
      <c r="H665" s="135"/>
      <c r="I665" s="135"/>
      <c r="J665" s="135"/>
      <c r="K665" s="135"/>
      <c r="L665" s="135"/>
      <c r="M665" s="135"/>
      <c r="N665" s="135"/>
      <c r="O665" s="135"/>
      <c r="P665" s="135"/>
    </row>
    <row r="666" spans="2:16">
      <c r="B666" s="135"/>
      <c r="C666" s="135"/>
      <c r="D666" s="135"/>
      <c r="E666" s="135"/>
      <c r="F666" s="135"/>
      <c r="G666" s="135"/>
      <c r="H666" s="135"/>
      <c r="I666" s="135"/>
      <c r="J666" s="135"/>
      <c r="K666" s="135"/>
      <c r="L666" s="135"/>
      <c r="M666" s="135"/>
      <c r="N666" s="135"/>
      <c r="O666" s="135"/>
      <c r="P666" s="135"/>
    </row>
    <row r="667" spans="2:16">
      <c r="B667" s="135"/>
      <c r="C667" s="135"/>
      <c r="D667" s="135"/>
      <c r="E667" s="135"/>
      <c r="F667" s="135"/>
      <c r="G667" s="135"/>
      <c r="H667" s="135"/>
      <c r="I667" s="135"/>
      <c r="J667" s="135"/>
      <c r="K667" s="135"/>
      <c r="L667" s="135"/>
      <c r="M667" s="135"/>
      <c r="N667" s="135"/>
      <c r="O667" s="135"/>
      <c r="P667" s="135"/>
    </row>
    <row r="668" spans="2:16">
      <c r="B668" s="135"/>
      <c r="C668" s="135"/>
      <c r="D668" s="135"/>
      <c r="E668" s="135"/>
      <c r="F668" s="135"/>
      <c r="G668" s="135"/>
      <c r="H668" s="135"/>
      <c r="I668" s="135"/>
      <c r="J668" s="135"/>
      <c r="K668" s="135"/>
      <c r="L668" s="135"/>
      <c r="M668" s="135"/>
      <c r="N668" s="135"/>
      <c r="O668" s="135"/>
      <c r="P668" s="135"/>
    </row>
    <row r="669" spans="2:16">
      <c r="B669" s="135"/>
      <c r="C669" s="135"/>
      <c r="D669" s="135"/>
      <c r="E669" s="135"/>
      <c r="F669" s="135"/>
      <c r="G669" s="135"/>
      <c r="H669" s="135"/>
      <c r="I669" s="135"/>
      <c r="J669" s="135"/>
      <c r="K669" s="135"/>
      <c r="L669" s="135"/>
      <c r="M669" s="135"/>
      <c r="N669" s="135"/>
      <c r="O669" s="135"/>
      <c r="P669" s="135"/>
    </row>
    <row r="670" spans="2:16">
      <c r="B670" s="135"/>
      <c r="C670" s="135"/>
      <c r="D670" s="135"/>
      <c r="E670" s="135"/>
      <c r="F670" s="135"/>
      <c r="G670" s="135"/>
      <c r="H670" s="135"/>
      <c r="I670" s="135"/>
      <c r="J670" s="135"/>
      <c r="K670" s="135"/>
      <c r="L670" s="135"/>
      <c r="M670" s="135"/>
      <c r="N670" s="135"/>
      <c r="O670" s="135"/>
      <c r="P670" s="135"/>
    </row>
    <row r="671" spans="2:16">
      <c r="B671" s="135"/>
      <c r="C671" s="135"/>
      <c r="D671" s="135"/>
      <c r="E671" s="135"/>
      <c r="F671" s="135"/>
      <c r="G671" s="135"/>
      <c r="H671" s="135"/>
      <c r="I671" s="135"/>
      <c r="J671" s="135"/>
      <c r="K671" s="135"/>
      <c r="L671" s="135"/>
      <c r="M671" s="135"/>
      <c r="N671" s="135"/>
      <c r="O671" s="135"/>
      <c r="P671" s="135"/>
    </row>
    <row r="672" spans="2:16">
      <c r="B672" s="135"/>
      <c r="C672" s="135"/>
      <c r="D672" s="135"/>
      <c r="E672" s="135"/>
      <c r="F672" s="135"/>
      <c r="G672" s="135"/>
      <c r="H672" s="135"/>
      <c r="I672" s="135"/>
      <c r="J672" s="135"/>
      <c r="K672" s="135"/>
      <c r="L672" s="135"/>
      <c r="M672" s="135"/>
      <c r="N672" s="135"/>
      <c r="O672" s="135"/>
      <c r="P672" s="135"/>
    </row>
    <row r="673" spans="2:16">
      <c r="B673" s="135"/>
      <c r="C673" s="135"/>
      <c r="D673" s="135"/>
      <c r="E673" s="135"/>
      <c r="F673" s="135"/>
      <c r="G673" s="135"/>
      <c r="H673" s="135"/>
      <c r="I673" s="135"/>
      <c r="J673" s="135"/>
      <c r="K673" s="135"/>
      <c r="L673" s="135"/>
      <c r="M673" s="135"/>
      <c r="N673" s="135"/>
      <c r="O673" s="135"/>
      <c r="P673" s="135"/>
    </row>
    <row r="674" spans="2:16">
      <c r="B674" s="135"/>
      <c r="C674" s="135"/>
      <c r="D674" s="135"/>
      <c r="E674" s="135"/>
      <c r="F674" s="135"/>
      <c r="G674" s="135"/>
      <c r="H674" s="135"/>
      <c r="I674" s="135"/>
      <c r="J674" s="135"/>
      <c r="K674" s="135"/>
      <c r="L674" s="135"/>
      <c r="M674" s="135"/>
      <c r="N674" s="135"/>
      <c r="O674" s="135"/>
      <c r="P674" s="135"/>
    </row>
    <row r="675" spans="2:16">
      <c r="B675" s="135"/>
      <c r="C675" s="135"/>
      <c r="D675" s="135"/>
      <c r="E675" s="135"/>
      <c r="F675" s="135"/>
      <c r="G675" s="135"/>
      <c r="H675" s="135"/>
      <c r="I675" s="135"/>
      <c r="J675" s="135"/>
      <c r="K675" s="135"/>
      <c r="L675" s="135"/>
      <c r="M675" s="135"/>
      <c r="N675" s="135"/>
      <c r="O675" s="135"/>
      <c r="P675" s="135"/>
    </row>
    <row r="676" spans="2:16">
      <c r="B676" s="135"/>
      <c r="C676" s="135"/>
      <c r="D676" s="135"/>
      <c r="E676" s="135"/>
      <c r="F676" s="135"/>
      <c r="G676" s="135"/>
      <c r="H676" s="135"/>
      <c r="I676" s="135"/>
      <c r="J676" s="135"/>
      <c r="K676" s="135"/>
      <c r="L676" s="135"/>
      <c r="M676" s="135"/>
      <c r="N676" s="135"/>
      <c r="O676" s="135"/>
      <c r="P676" s="135"/>
    </row>
    <row r="677" spans="2:16">
      <c r="B677" s="135"/>
      <c r="C677" s="135"/>
      <c r="D677" s="135"/>
      <c r="E677" s="135"/>
      <c r="F677" s="135"/>
      <c r="G677" s="135"/>
      <c r="H677" s="135"/>
      <c r="I677" s="135"/>
      <c r="J677" s="135"/>
      <c r="K677" s="135"/>
      <c r="L677" s="135"/>
      <c r="M677" s="135"/>
      <c r="N677" s="135"/>
      <c r="O677" s="135"/>
      <c r="P677" s="135"/>
    </row>
    <row r="678" spans="2:16">
      <c r="B678" s="135"/>
      <c r="C678" s="135"/>
      <c r="D678" s="135"/>
      <c r="E678" s="135"/>
      <c r="F678" s="135"/>
      <c r="G678" s="135"/>
      <c r="H678" s="135"/>
      <c r="I678" s="135"/>
      <c r="J678" s="135"/>
      <c r="K678" s="135"/>
      <c r="L678" s="135"/>
      <c r="M678" s="135"/>
      <c r="N678" s="135"/>
      <c r="O678" s="135"/>
      <c r="P678" s="135"/>
    </row>
    <row r="679" spans="2:16">
      <c r="B679" s="135"/>
      <c r="C679" s="135"/>
      <c r="D679" s="135"/>
      <c r="E679" s="135"/>
      <c r="F679" s="135"/>
      <c r="G679" s="135"/>
      <c r="H679" s="135"/>
      <c r="I679" s="135"/>
      <c r="J679" s="135"/>
      <c r="K679" s="135"/>
      <c r="L679" s="135"/>
      <c r="M679" s="135"/>
      <c r="N679" s="135"/>
      <c r="O679" s="135"/>
      <c r="P679" s="135"/>
    </row>
    <row r="680" spans="2:16">
      <c r="B680" s="135"/>
      <c r="C680" s="135"/>
      <c r="D680" s="135"/>
      <c r="E680" s="135"/>
      <c r="F680" s="135"/>
      <c r="G680" s="135"/>
      <c r="H680" s="135"/>
      <c r="I680" s="135"/>
      <c r="J680" s="135"/>
      <c r="K680" s="135"/>
      <c r="L680" s="135"/>
      <c r="M680" s="135"/>
      <c r="N680" s="135"/>
      <c r="O680" s="135"/>
      <c r="P680" s="135"/>
    </row>
    <row r="681" spans="2:16">
      <c r="B681" s="135"/>
      <c r="C681" s="135"/>
      <c r="D681" s="135"/>
      <c r="E681" s="135"/>
      <c r="F681" s="135"/>
      <c r="G681" s="135"/>
      <c r="H681" s="135"/>
      <c r="I681" s="135"/>
      <c r="J681" s="135"/>
      <c r="K681" s="135"/>
      <c r="L681" s="135"/>
      <c r="M681" s="135"/>
      <c r="N681" s="135"/>
      <c r="O681" s="135"/>
      <c r="P681" s="135"/>
    </row>
    <row r="682" spans="2:16">
      <c r="B682" s="135"/>
      <c r="C682" s="135"/>
      <c r="D682" s="135"/>
      <c r="E682" s="135"/>
      <c r="F682" s="135"/>
      <c r="G682" s="135"/>
      <c r="H682" s="135"/>
      <c r="I682" s="135"/>
      <c r="J682" s="135"/>
      <c r="K682" s="135"/>
      <c r="L682" s="135"/>
      <c r="M682" s="135"/>
      <c r="N682" s="135"/>
      <c r="O682" s="135"/>
      <c r="P682" s="135"/>
    </row>
    <row r="683" spans="2:16">
      <c r="B683" s="135"/>
      <c r="C683" s="135"/>
      <c r="D683" s="135"/>
      <c r="E683" s="135"/>
      <c r="F683" s="135"/>
      <c r="G683" s="135"/>
      <c r="H683" s="135"/>
      <c r="I683" s="135"/>
      <c r="J683" s="135"/>
      <c r="K683" s="135"/>
      <c r="L683" s="135"/>
      <c r="M683" s="135"/>
      <c r="N683" s="135"/>
      <c r="O683" s="135"/>
      <c r="P683" s="135"/>
    </row>
    <row r="684" spans="2:16">
      <c r="B684" s="135"/>
      <c r="C684" s="135"/>
      <c r="D684" s="135"/>
      <c r="E684" s="135"/>
      <c r="F684" s="135"/>
      <c r="G684" s="135"/>
      <c r="H684" s="135"/>
      <c r="I684" s="135"/>
      <c r="J684" s="135"/>
      <c r="K684" s="135"/>
      <c r="L684" s="135"/>
      <c r="M684" s="135"/>
      <c r="N684" s="135"/>
      <c r="O684" s="135"/>
      <c r="P684" s="135"/>
    </row>
    <row r="685" spans="2:16">
      <c r="B685" s="135"/>
      <c r="C685" s="135"/>
      <c r="D685" s="135"/>
      <c r="E685" s="135"/>
      <c r="F685" s="135"/>
      <c r="G685" s="135"/>
      <c r="H685" s="135"/>
      <c r="I685" s="135"/>
      <c r="J685" s="135"/>
      <c r="K685" s="135"/>
      <c r="L685" s="135"/>
      <c r="M685" s="135"/>
      <c r="N685" s="135"/>
      <c r="O685" s="135"/>
      <c r="P685" s="135"/>
    </row>
    <row r="686" spans="2:16">
      <c r="B686" s="135"/>
      <c r="C686" s="135"/>
      <c r="D686" s="135"/>
      <c r="E686" s="135"/>
      <c r="F686" s="135"/>
      <c r="G686" s="135"/>
      <c r="H686" s="135"/>
      <c r="I686" s="135"/>
      <c r="J686" s="135"/>
      <c r="K686" s="135"/>
      <c r="L686" s="135"/>
      <c r="M686" s="135"/>
      <c r="N686" s="135"/>
      <c r="O686" s="135"/>
      <c r="P686" s="135"/>
    </row>
    <row r="687" spans="2:16">
      <c r="B687" s="135"/>
      <c r="C687" s="135"/>
      <c r="D687" s="135"/>
      <c r="E687" s="135"/>
      <c r="F687" s="135"/>
      <c r="G687" s="135"/>
      <c r="H687" s="135"/>
      <c r="I687" s="135"/>
      <c r="J687" s="135"/>
      <c r="K687" s="135"/>
      <c r="L687" s="135"/>
      <c r="M687" s="135"/>
      <c r="N687" s="135"/>
      <c r="O687" s="135"/>
      <c r="P687" s="135"/>
    </row>
    <row r="688" spans="2:16">
      <c r="B688" s="135"/>
      <c r="C688" s="135"/>
      <c r="D688" s="135"/>
      <c r="E688" s="135"/>
      <c r="F688" s="135"/>
      <c r="G688" s="135"/>
      <c r="H688" s="135"/>
      <c r="I688" s="135"/>
      <c r="J688" s="135"/>
      <c r="K688" s="135"/>
      <c r="L688" s="135"/>
      <c r="M688" s="135"/>
      <c r="N688" s="135"/>
      <c r="O688" s="135"/>
      <c r="P688" s="135"/>
    </row>
    <row r="689" spans="2:16">
      <c r="B689" s="135"/>
      <c r="C689" s="135"/>
      <c r="D689" s="135"/>
      <c r="E689" s="135"/>
      <c r="F689" s="135"/>
      <c r="G689" s="135"/>
      <c r="H689" s="135"/>
      <c r="I689" s="135"/>
      <c r="J689" s="135"/>
      <c r="K689" s="135"/>
      <c r="L689" s="135"/>
      <c r="M689" s="135"/>
      <c r="N689" s="135"/>
      <c r="O689" s="135"/>
      <c r="P689" s="135"/>
    </row>
    <row r="690" spans="2:16">
      <c r="B690" s="135"/>
      <c r="C690" s="135"/>
      <c r="D690" s="135"/>
      <c r="E690" s="135"/>
      <c r="F690" s="135"/>
      <c r="G690" s="135"/>
      <c r="H690" s="135"/>
      <c r="I690" s="135"/>
      <c r="J690" s="135"/>
      <c r="K690" s="135"/>
      <c r="L690" s="135"/>
      <c r="M690" s="135"/>
      <c r="N690" s="135"/>
      <c r="O690" s="135"/>
      <c r="P690" s="135"/>
    </row>
    <row r="691" spans="2:16">
      <c r="B691" s="135"/>
      <c r="C691" s="135"/>
      <c r="D691" s="135"/>
      <c r="E691" s="135"/>
      <c r="F691" s="135"/>
      <c r="G691" s="135"/>
      <c r="H691" s="135"/>
      <c r="I691" s="135"/>
      <c r="J691" s="135"/>
      <c r="K691" s="135"/>
      <c r="L691" s="135"/>
      <c r="M691" s="135"/>
      <c r="N691" s="135"/>
      <c r="O691" s="135"/>
      <c r="P691" s="135"/>
    </row>
    <row r="692" spans="2:16">
      <c r="B692" s="135"/>
      <c r="C692" s="135"/>
      <c r="D692" s="135"/>
      <c r="E692" s="135"/>
      <c r="F692" s="135"/>
      <c r="G692" s="135"/>
      <c r="H692" s="135"/>
      <c r="I692" s="135"/>
      <c r="J692" s="135"/>
      <c r="K692" s="135"/>
      <c r="L692" s="135"/>
      <c r="M692" s="135"/>
      <c r="N692" s="135"/>
      <c r="O692" s="135"/>
      <c r="P692" s="135"/>
    </row>
    <row r="693" spans="2:16">
      <c r="B693" s="135"/>
      <c r="C693" s="135"/>
      <c r="D693" s="135"/>
      <c r="E693" s="135"/>
      <c r="F693" s="135"/>
      <c r="G693" s="135"/>
      <c r="H693" s="135"/>
      <c r="I693" s="135"/>
      <c r="J693" s="135"/>
      <c r="K693" s="135"/>
      <c r="L693" s="135"/>
      <c r="M693" s="135"/>
      <c r="N693" s="135"/>
      <c r="O693" s="135"/>
      <c r="P693" s="135"/>
    </row>
    <row r="694" spans="2:16">
      <c r="B694" s="135"/>
      <c r="C694" s="135"/>
      <c r="D694" s="135"/>
      <c r="E694" s="135"/>
      <c r="F694" s="135"/>
      <c r="G694" s="135"/>
      <c r="H694" s="135"/>
      <c r="I694" s="135"/>
      <c r="J694" s="135"/>
      <c r="K694" s="135"/>
      <c r="L694" s="135"/>
      <c r="M694" s="135"/>
      <c r="N694" s="135"/>
      <c r="O694" s="135"/>
      <c r="P694" s="135"/>
    </row>
    <row r="695" spans="2:16">
      <c r="B695" s="135"/>
      <c r="C695" s="135"/>
      <c r="D695" s="135"/>
      <c r="E695" s="135"/>
      <c r="F695" s="135"/>
      <c r="G695" s="135"/>
      <c r="H695" s="135"/>
      <c r="I695" s="135"/>
      <c r="J695" s="135"/>
      <c r="K695" s="135"/>
      <c r="L695" s="135"/>
      <c r="M695" s="135"/>
      <c r="N695" s="135"/>
      <c r="O695" s="135"/>
      <c r="P695" s="135"/>
    </row>
    <row r="696" spans="2:16">
      <c r="B696" s="135"/>
      <c r="C696" s="135"/>
      <c r="D696" s="135"/>
      <c r="E696" s="135"/>
      <c r="F696" s="135"/>
      <c r="G696" s="135"/>
      <c r="H696" s="135"/>
      <c r="I696" s="135"/>
      <c r="J696" s="135"/>
      <c r="K696" s="135"/>
      <c r="L696" s="135"/>
      <c r="M696" s="135"/>
      <c r="N696" s="135"/>
      <c r="O696" s="135"/>
      <c r="P696" s="135"/>
    </row>
    <row r="697" spans="2:16">
      <c r="B697" s="135"/>
      <c r="C697" s="135"/>
      <c r="D697" s="135"/>
      <c r="E697" s="135"/>
      <c r="F697" s="135"/>
      <c r="G697" s="135"/>
      <c r="H697" s="135"/>
      <c r="I697" s="135"/>
      <c r="J697" s="135"/>
      <c r="K697" s="135"/>
      <c r="L697" s="135"/>
      <c r="M697" s="135"/>
      <c r="N697" s="135"/>
      <c r="O697" s="135"/>
      <c r="P697" s="135"/>
    </row>
    <row r="698" spans="2:16">
      <c r="B698" s="135"/>
      <c r="C698" s="135"/>
      <c r="D698" s="135"/>
      <c r="E698" s="135"/>
      <c r="F698" s="135"/>
      <c r="G698" s="135"/>
      <c r="H698" s="135"/>
      <c r="I698" s="135"/>
      <c r="J698" s="135"/>
      <c r="K698" s="135"/>
      <c r="L698" s="135"/>
      <c r="M698" s="135"/>
      <c r="N698" s="135"/>
      <c r="O698" s="135"/>
      <c r="P698" s="135"/>
    </row>
    <row r="699" spans="2:16">
      <c r="B699" s="135"/>
      <c r="C699" s="135"/>
      <c r="D699" s="135"/>
      <c r="E699" s="135"/>
      <c r="F699" s="135"/>
      <c r="G699" s="135"/>
      <c r="H699" s="135"/>
      <c r="I699" s="135"/>
      <c r="J699" s="135"/>
      <c r="K699" s="135"/>
      <c r="L699" s="135"/>
      <c r="M699" s="135"/>
      <c r="N699" s="135"/>
      <c r="O699" s="135"/>
      <c r="P699" s="135"/>
    </row>
    <row r="700" spans="2:16">
      <c r="B700" s="135"/>
      <c r="C700" s="135"/>
      <c r="D700" s="135"/>
      <c r="E700" s="135"/>
      <c r="F700" s="135"/>
      <c r="G700" s="135"/>
      <c r="H700" s="135"/>
      <c r="I700" s="135"/>
      <c r="J700" s="135"/>
      <c r="K700" s="135"/>
      <c r="L700" s="135"/>
      <c r="M700" s="135"/>
      <c r="N700" s="135"/>
      <c r="O700" s="135"/>
      <c r="P700" s="135"/>
    </row>
    <row r="701" spans="2:16">
      <c r="B701" s="135"/>
      <c r="C701" s="135"/>
      <c r="D701" s="135"/>
      <c r="E701" s="135"/>
      <c r="F701" s="135"/>
      <c r="G701" s="135"/>
      <c r="H701" s="135"/>
      <c r="I701" s="135"/>
      <c r="J701" s="135"/>
      <c r="K701" s="135"/>
      <c r="L701" s="135"/>
      <c r="M701" s="135"/>
      <c r="N701" s="135"/>
      <c r="O701" s="135"/>
      <c r="P701" s="135"/>
    </row>
    <row r="702" spans="2:16">
      <c r="B702" s="135"/>
      <c r="C702" s="135"/>
      <c r="D702" s="135"/>
      <c r="E702" s="135"/>
      <c r="F702" s="135"/>
      <c r="G702" s="135"/>
      <c r="H702" s="135"/>
      <c r="I702" s="135"/>
      <c r="J702" s="135"/>
      <c r="K702" s="135"/>
      <c r="L702" s="135"/>
      <c r="M702" s="135"/>
      <c r="N702" s="135"/>
      <c r="O702" s="135"/>
      <c r="P702" s="135"/>
    </row>
    <row r="703" spans="2:16">
      <c r="B703" s="135"/>
      <c r="C703" s="135"/>
      <c r="D703" s="135"/>
      <c r="E703" s="135"/>
      <c r="F703" s="135"/>
      <c r="G703" s="135"/>
      <c r="H703" s="135"/>
      <c r="I703" s="135"/>
      <c r="J703" s="135"/>
      <c r="K703" s="135"/>
      <c r="L703" s="135"/>
      <c r="M703" s="135"/>
      <c r="N703" s="135"/>
      <c r="O703" s="135"/>
      <c r="P703" s="135"/>
    </row>
    <row r="704" spans="2:16">
      <c r="B704" s="135"/>
      <c r="C704" s="135"/>
      <c r="D704" s="135"/>
      <c r="E704" s="135"/>
      <c r="F704" s="135"/>
      <c r="G704" s="135"/>
      <c r="H704" s="135"/>
      <c r="I704" s="135"/>
      <c r="J704" s="135"/>
      <c r="K704" s="135"/>
      <c r="L704" s="135"/>
      <c r="M704" s="135"/>
      <c r="N704" s="135"/>
      <c r="O704" s="135"/>
      <c r="P704" s="135"/>
    </row>
    <row r="705" spans="2:16">
      <c r="B705" s="135"/>
      <c r="C705" s="135"/>
      <c r="D705" s="135"/>
      <c r="E705" s="135"/>
      <c r="F705" s="135"/>
      <c r="G705" s="135"/>
      <c r="H705" s="135"/>
      <c r="I705" s="135"/>
      <c r="J705" s="135"/>
      <c r="K705" s="135"/>
      <c r="L705" s="135"/>
      <c r="M705" s="135"/>
      <c r="N705" s="135"/>
      <c r="O705" s="135"/>
      <c r="P705" s="135"/>
    </row>
    <row r="706" spans="2:16">
      <c r="B706" s="135"/>
      <c r="C706" s="135"/>
      <c r="D706" s="135"/>
      <c r="E706" s="135"/>
      <c r="F706" s="135"/>
      <c r="G706" s="135"/>
      <c r="H706" s="135"/>
      <c r="I706" s="135"/>
      <c r="J706" s="135"/>
      <c r="K706" s="135"/>
      <c r="L706" s="135"/>
      <c r="M706" s="135"/>
      <c r="N706" s="135"/>
      <c r="O706" s="135"/>
      <c r="P706" s="135"/>
    </row>
    <row r="707" spans="2:16">
      <c r="B707" s="135"/>
      <c r="C707" s="135"/>
      <c r="D707" s="135"/>
      <c r="E707" s="135"/>
      <c r="F707" s="135"/>
      <c r="G707" s="135"/>
      <c r="H707" s="135"/>
      <c r="I707" s="135"/>
      <c r="J707" s="135"/>
      <c r="K707" s="135"/>
      <c r="L707" s="135"/>
      <c r="M707" s="135"/>
      <c r="N707" s="135"/>
      <c r="O707" s="135"/>
      <c r="P707" s="135"/>
    </row>
    <row r="708" spans="2:16">
      <c r="B708" s="135"/>
      <c r="C708" s="135"/>
      <c r="D708" s="135"/>
      <c r="E708" s="135"/>
      <c r="F708" s="135"/>
      <c r="G708" s="135"/>
      <c r="H708" s="135"/>
      <c r="I708" s="135"/>
      <c r="J708" s="135"/>
      <c r="K708" s="135"/>
      <c r="L708" s="135"/>
      <c r="M708" s="135"/>
      <c r="N708" s="135"/>
      <c r="O708" s="135"/>
      <c r="P708" s="135"/>
    </row>
    <row r="709" spans="2:16">
      <c r="B709" s="135"/>
      <c r="C709" s="135"/>
      <c r="D709" s="135"/>
      <c r="E709" s="135"/>
      <c r="F709" s="135"/>
      <c r="G709" s="135"/>
      <c r="H709" s="135"/>
      <c r="I709" s="135"/>
      <c r="J709" s="135"/>
      <c r="K709" s="135"/>
      <c r="L709" s="135"/>
      <c r="M709" s="135"/>
      <c r="N709" s="135"/>
      <c r="O709" s="135"/>
      <c r="P709" s="135"/>
    </row>
    <row r="710" spans="2:16">
      <c r="B710" s="135"/>
      <c r="C710" s="135"/>
      <c r="D710" s="135"/>
      <c r="E710" s="135"/>
      <c r="F710" s="135"/>
      <c r="G710" s="135"/>
      <c r="H710" s="135"/>
      <c r="I710" s="135"/>
      <c r="J710" s="135"/>
      <c r="K710" s="135"/>
      <c r="L710" s="135"/>
      <c r="M710" s="135"/>
      <c r="N710" s="135"/>
      <c r="O710" s="135"/>
      <c r="P710" s="135"/>
    </row>
    <row r="711" spans="2:16">
      <c r="B711" s="135"/>
      <c r="C711" s="135"/>
      <c r="D711" s="135"/>
      <c r="E711" s="135"/>
      <c r="F711" s="135"/>
      <c r="G711" s="135"/>
      <c r="H711" s="135"/>
      <c r="I711" s="135"/>
      <c r="J711" s="135"/>
      <c r="K711" s="135"/>
      <c r="L711" s="135"/>
      <c r="M711" s="135"/>
      <c r="N711" s="135"/>
      <c r="O711" s="135"/>
      <c r="P711" s="135"/>
    </row>
    <row r="712" spans="2:16">
      <c r="B712" s="135"/>
      <c r="C712" s="135"/>
      <c r="D712" s="135"/>
      <c r="E712" s="135"/>
      <c r="F712" s="135"/>
      <c r="G712" s="135"/>
      <c r="H712" s="135"/>
      <c r="I712" s="135"/>
      <c r="J712" s="135"/>
      <c r="K712" s="135"/>
      <c r="L712" s="135"/>
      <c r="M712" s="135"/>
      <c r="N712" s="135"/>
      <c r="O712" s="135"/>
      <c r="P712" s="135"/>
    </row>
    <row r="713" spans="2:16">
      <c r="B713" s="135"/>
      <c r="C713" s="135"/>
      <c r="D713" s="135"/>
      <c r="E713" s="135"/>
      <c r="F713" s="135"/>
      <c r="G713" s="135"/>
      <c r="H713" s="135"/>
      <c r="I713" s="135"/>
      <c r="J713" s="135"/>
      <c r="K713" s="135"/>
      <c r="L713" s="135"/>
      <c r="M713" s="135"/>
      <c r="N713" s="135"/>
      <c r="O713" s="135"/>
      <c r="P713" s="135"/>
    </row>
    <row r="714" spans="2:16">
      <c r="B714" s="135"/>
      <c r="C714" s="135"/>
      <c r="D714" s="135"/>
      <c r="E714" s="135"/>
      <c r="F714" s="135"/>
      <c r="G714" s="135"/>
      <c r="H714" s="135"/>
      <c r="I714" s="135"/>
      <c r="J714" s="135"/>
      <c r="K714" s="135"/>
      <c r="L714" s="135"/>
      <c r="M714" s="135"/>
      <c r="N714" s="135"/>
      <c r="O714" s="135"/>
      <c r="P714" s="135"/>
    </row>
    <row r="715" spans="2:16">
      <c r="B715" s="135"/>
      <c r="C715" s="135"/>
      <c r="D715" s="135"/>
      <c r="E715" s="135"/>
      <c r="F715" s="135"/>
      <c r="G715" s="135"/>
      <c r="H715" s="135"/>
      <c r="I715" s="135"/>
      <c r="J715" s="135"/>
      <c r="K715" s="135"/>
      <c r="L715" s="135"/>
      <c r="M715" s="135"/>
      <c r="N715" s="135"/>
      <c r="O715" s="135"/>
      <c r="P715" s="135"/>
    </row>
    <row r="716" spans="2:16">
      <c r="B716" s="135"/>
      <c r="C716" s="135"/>
      <c r="D716" s="135"/>
      <c r="E716" s="135"/>
      <c r="F716" s="135"/>
      <c r="G716" s="135"/>
      <c r="H716" s="135"/>
      <c r="I716" s="135"/>
      <c r="J716" s="135"/>
      <c r="K716" s="135"/>
      <c r="L716" s="135"/>
      <c r="M716" s="135"/>
      <c r="N716" s="135"/>
      <c r="O716" s="135"/>
      <c r="P716" s="135"/>
    </row>
    <row r="717" spans="2:16">
      <c r="B717" s="135"/>
      <c r="C717" s="135"/>
      <c r="D717" s="135"/>
      <c r="E717" s="135"/>
      <c r="F717" s="135"/>
      <c r="G717" s="135"/>
      <c r="H717" s="135"/>
      <c r="I717" s="135"/>
      <c r="J717" s="135"/>
      <c r="K717" s="135"/>
      <c r="L717" s="135"/>
      <c r="M717" s="135"/>
      <c r="N717" s="135"/>
      <c r="O717" s="135"/>
      <c r="P717" s="135"/>
    </row>
    <row r="718" spans="2:16">
      <c r="B718" s="135"/>
      <c r="C718" s="135"/>
      <c r="D718" s="135"/>
      <c r="E718" s="135"/>
      <c r="F718" s="135"/>
      <c r="G718" s="135"/>
      <c r="H718" s="135"/>
      <c r="I718" s="135"/>
      <c r="J718" s="135"/>
      <c r="K718" s="135"/>
      <c r="L718" s="135"/>
      <c r="M718" s="135"/>
      <c r="N718" s="135"/>
      <c r="O718" s="135"/>
      <c r="P718" s="135"/>
    </row>
    <row r="719" spans="2:16">
      <c r="B719" s="135"/>
      <c r="C719" s="135"/>
      <c r="D719" s="135"/>
      <c r="E719" s="135"/>
      <c r="F719" s="135"/>
      <c r="G719" s="135"/>
      <c r="H719" s="135"/>
      <c r="I719" s="135"/>
      <c r="J719" s="135"/>
      <c r="K719" s="135"/>
      <c r="L719" s="135"/>
      <c r="M719" s="135"/>
      <c r="N719" s="135"/>
      <c r="O719" s="135"/>
      <c r="P719" s="135"/>
    </row>
    <row r="720" spans="2:16">
      <c r="B720" s="135"/>
      <c r="C720" s="135"/>
      <c r="D720" s="135"/>
      <c r="E720" s="135"/>
      <c r="F720" s="135"/>
      <c r="G720" s="135"/>
      <c r="H720" s="135"/>
      <c r="I720" s="135"/>
      <c r="J720" s="135"/>
      <c r="K720" s="135"/>
      <c r="L720" s="135"/>
      <c r="M720" s="135"/>
      <c r="N720" s="135"/>
      <c r="O720" s="135"/>
      <c r="P720" s="135"/>
    </row>
    <row r="721" spans="2:16">
      <c r="B721" s="135"/>
      <c r="C721" s="135"/>
      <c r="D721" s="135"/>
      <c r="E721" s="135"/>
      <c r="F721" s="135"/>
      <c r="G721" s="135"/>
      <c r="H721" s="135"/>
      <c r="I721" s="135"/>
      <c r="J721" s="135"/>
      <c r="K721" s="135"/>
      <c r="L721" s="135"/>
      <c r="M721" s="135"/>
      <c r="N721" s="135"/>
      <c r="O721" s="135"/>
      <c r="P721" s="135"/>
    </row>
    <row r="722" spans="2:16">
      <c r="B722" s="135"/>
      <c r="C722" s="135"/>
      <c r="D722" s="135"/>
      <c r="E722" s="135"/>
      <c r="F722" s="135"/>
      <c r="G722" s="135"/>
      <c r="H722" s="135"/>
      <c r="I722" s="135"/>
      <c r="J722" s="135"/>
      <c r="K722" s="135"/>
      <c r="L722" s="135"/>
      <c r="M722" s="135"/>
      <c r="N722" s="135"/>
      <c r="O722" s="135"/>
      <c r="P722" s="135"/>
    </row>
    <row r="723" spans="2:16">
      <c r="B723" s="135"/>
      <c r="C723" s="135"/>
      <c r="D723" s="135"/>
      <c r="E723" s="135"/>
      <c r="F723" s="135"/>
      <c r="G723" s="135"/>
      <c r="H723" s="135"/>
      <c r="I723" s="135"/>
      <c r="J723" s="135"/>
      <c r="K723" s="135"/>
      <c r="L723" s="135"/>
      <c r="M723" s="135"/>
      <c r="N723" s="135"/>
      <c r="O723" s="135"/>
      <c r="P723" s="135"/>
    </row>
    <row r="724" spans="2:16">
      <c r="B724" s="135"/>
      <c r="C724" s="135"/>
      <c r="D724" s="135"/>
      <c r="E724" s="135"/>
      <c r="F724" s="135"/>
      <c r="G724" s="135"/>
      <c r="H724" s="135"/>
      <c r="I724" s="135"/>
      <c r="J724" s="135"/>
      <c r="K724" s="135"/>
      <c r="L724" s="135"/>
      <c r="M724" s="135"/>
      <c r="N724" s="135"/>
      <c r="O724" s="135"/>
      <c r="P724" s="135"/>
    </row>
    <row r="725" spans="2:16">
      <c r="B725" s="135"/>
      <c r="C725" s="135"/>
      <c r="D725" s="135"/>
      <c r="E725" s="135"/>
      <c r="F725" s="135"/>
      <c r="G725" s="135"/>
      <c r="H725" s="135"/>
      <c r="I725" s="135"/>
      <c r="J725" s="135"/>
      <c r="K725" s="135"/>
      <c r="L725" s="135"/>
      <c r="M725" s="135"/>
      <c r="N725" s="135"/>
      <c r="O725" s="135"/>
      <c r="P725" s="135"/>
    </row>
    <row r="726" spans="2:16">
      <c r="B726" s="135"/>
      <c r="C726" s="135"/>
      <c r="D726" s="135"/>
      <c r="E726" s="135"/>
      <c r="F726" s="135"/>
      <c r="G726" s="135"/>
      <c r="H726" s="135"/>
      <c r="I726" s="135"/>
      <c r="J726" s="135"/>
      <c r="K726" s="135"/>
      <c r="L726" s="135"/>
      <c r="M726" s="135"/>
      <c r="N726" s="135"/>
      <c r="O726" s="135"/>
      <c r="P726" s="135"/>
    </row>
    <row r="727" spans="2:16">
      <c r="B727" s="135"/>
      <c r="C727" s="135"/>
      <c r="D727" s="135"/>
      <c r="E727" s="135"/>
      <c r="F727" s="135"/>
      <c r="G727" s="135"/>
      <c r="H727" s="135"/>
      <c r="I727" s="135"/>
      <c r="J727" s="135"/>
      <c r="K727" s="135"/>
      <c r="L727" s="135"/>
      <c r="M727" s="135"/>
      <c r="N727" s="135"/>
      <c r="O727" s="135"/>
      <c r="P727" s="135"/>
    </row>
    <row r="728" spans="2:16">
      <c r="B728" s="135"/>
      <c r="C728" s="135"/>
      <c r="D728" s="135"/>
      <c r="E728" s="135"/>
      <c r="F728" s="135"/>
      <c r="G728" s="135"/>
      <c r="H728" s="135"/>
      <c r="I728" s="135"/>
      <c r="J728" s="135"/>
      <c r="K728" s="135"/>
      <c r="L728" s="135"/>
      <c r="M728" s="135"/>
      <c r="N728" s="135"/>
      <c r="O728" s="135"/>
      <c r="P728" s="135"/>
    </row>
    <row r="729" spans="2:16">
      <c r="B729" s="135"/>
      <c r="C729" s="135"/>
      <c r="D729" s="135"/>
      <c r="E729" s="135"/>
      <c r="F729" s="135"/>
      <c r="G729" s="135"/>
      <c r="H729" s="135"/>
      <c r="I729" s="135"/>
      <c r="J729" s="135"/>
      <c r="K729" s="135"/>
      <c r="L729" s="135"/>
      <c r="M729" s="135"/>
      <c r="N729" s="135"/>
      <c r="O729" s="135"/>
      <c r="P729" s="135"/>
    </row>
    <row r="730" spans="2:16">
      <c r="B730" s="135"/>
      <c r="C730" s="135"/>
      <c r="D730" s="135"/>
      <c r="E730" s="135"/>
      <c r="F730" s="135"/>
      <c r="G730" s="135"/>
      <c r="H730" s="135"/>
      <c r="I730" s="135"/>
      <c r="J730" s="135"/>
      <c r="K730" s="135"/>
      <c r="L730" s="135"/>
      <c r="M730" s="135"/>
      <c r="N730" s="135"/>
      <c r="O730" s="135"/>
      <c r="P730" s="135"/>
    </row>
    <row r="731" spans="2:16">
      <c r="B731" s="135"/>
      <c r="C731" s="135"/>
      <c r="D731" s="135"/>
      <c r="E731" s="135"/>
      <c r="F731" s="135"/>
      <c r="G731" s="135"/>
      <c r="H731" s="135"/>
      <c r="I731" s="135"/>
      <c r="J731" s="135"/>
      <c r="K731" s="135"/>
      <c r="L731" s="135"/>
      <c r="M731" s="135"/>
      <c r="N731" s="135"/>
      <c r="O731" s="135"/>
      <c r="P731" s="135"/>
    </row>
    <row r="732" spans="2:16">
      <c r="B732" s="135"/>
      <c r="C732" s="135"/>
      <c r="D732" s="135"/>
      <c r="E732" s="135"/>
      <c r="F732" s="135"/>
      <c r="G732" s="135"/>
      <c r="H732" s="135"/>
      <c r="I732" s="135"/>
      <c r="J732" s="135"/>
      <c r="K732" s="135"/>
      <c r="L732" s="135"/>
      <c r="M732" s="135"/>
      <c r="N732" s="135"/>
      <c r="O732" s="135"/>
      <c r="P732" s="135"/>
    </row>
    <row r="733" spans="2:16">
      <c r="B733" s="135"/>
      <c r="C733" s="135"/>
      <c r="D733" s="135"/>
      <c r="E733" s="135"/>
      <c r="F733" s="135"/>
      <c r="G733" s="135"/>
      <c r="H733" s="135"/>
      <c r="I733" s="135"/>
      <c r="J733" s="135"/>
      <c r="K733" s="135"/>
      <c r="L733" s="135"/>
      <c r="M733" s="135"/>
      <c r="N733" s="135"/>
      <c r="O733" s="135"/>
      <c r="P733" s="135"/>
    </row>
    <row r="734" spans="2:16">
      <c r="B734" s="135"/>
      <c r="C734" s="135"/>
      <c r="D734" s="135"/>
      <c r="E734" s="135"/>
      <c r="F734" s="135"/>
      <c r="G734" s="135"/>
      <c r="H734" s="135"/>
      <c r="I734" s="135"/>
      <c r="J734" s="135"/>
      <c r="K734" s="135"/>
      <c r="L734" s="135"/>
      <c r="M734" s="135"/>
      <c r="N734" s="135"/>
      <c r="O734" s="135"/>
      <c r="P734" s="135"/>
    </row>
    <row r="735" spans="2:16">
      <c r="B735" s="135"/>
      <c r="C735" s="135"/>
      <c r="D735" s="135"/>
      <c r="E735" s="135"/>
      <c r="F735" s="135"/>
      <c r="G735" s="135"/>
      <c r="H735" s="135"/>
      <c r="I735" s="135"/>
      <c r="J735" s="135"/>
      <c r="K735" s="135"/>
      <c r="L735" s="135"/>
      <c r="M735" s="135"/>
      <c r="N735" s="135"/>
      <c r="O735" s="135"/>
      <c r="P735" s="135"/>
    </row>
    <row r="736" spans="2:16">
      <c r="B736" s="135"/>
      <c r="C736" s="135"/>
      <c r="D736" s="135"/>
      <c r="E736" s="135"/>
      <c r="F736" s="135"/>
      <c r="G736" s="135"/>
      <c r="H736" s="135"/>
      <c r="I736" s="135"/>
      <c r="J736" s="135"/>
      <c r="K736" s="135"/>
      <c r="L736" s="135"/>
      <c r="M736" s="135"/>
      <c r="N736" s="135"/>
      <c r="O736" s="135"/>
      <c r="P736" s="135"/>
    </row>
    <row r="737" spans="2:16">
      <c r="B737" s="135"/>
      <c r="C737" s="135"/>
      <c r="D737" s="135"/>
      <c r="E737" s="135"/>
      <c r="F737" s="135"/>
      <c r="G737" s="135"/>
      <c r="H737" s="135"/>
      <c r="I737" s="135"/>
      <c r="J737" s="135"/>
      <c r="K737" s="135"/>
      <c r="L737" s="135"/>
      <c r="M737" s="135"/>
      <c r="N737" s="135"/>
      <c r="O737" s="135"/>
      <c r="P737" s="135"/>
    </row>
    <row r="738" spans="2:16">
      <c r="B738" s="135"/>
      <c r="C738" s="135"/>
      <c r="D738" s="135"/>
      <c r="E738" s="135"/>
      <c r="F738" s="135"/>
      <c r="G738" s="135"/>
      <c r="H738" s="135"/>
      <c r="I738" s="135"/>
      <c r="J738" s="135"/>
      <c r="K738" s="135"/>
      <c r="L738" s="135"/>
      <c r="M738" s="135"/>
      <c r="N738" s="135"/>
      <c r="O738" s="135"/>
      <c r="P738" s="135"/>
    </row>
    <row r="739" spans="2:16">
      <c r="B739" s="135"/>
      <c r="C739" s="135"/>
      <c r="D739" s="135"/>
      <c r="E739" s="135"/>
      <c r="F739" s="135"/>
      <c r="G739" s="135"/>
      <c r="H739" s="135"/>
      <c r="I739" s="135"/>
      <c r="J739" s="135"/>
      <c r="K739" s="135"/>
      <c r="L739" s="135"/>
      <c r="M739" s="135"/>
      <c r="N739" s="135"/>
      <c r="O739" s="135"/>
      <c r="P739" s="135"/>
    </row>
    <row r="740" spans="2:16">
      <c r="B740" s="135"/>
      <c r="C740" s="135"/>
      <c r="D740" s="135"/>
      <c r="E740" s="135"/>
      <c r="F740" s="135"/>
      <c r="G740" s="135"/>
      <c r="H740" s="135"/>
      <c r="I740" s="135"/>
      <c r="J740" s="135"/>
      <c r="K740" s="135"/>
      <c r="L740" s="135"/>
      <c r="M740" s="135"/>
      <c r="N740" s="135"/>
      <c r="O740" s="135"/>
      <c r="P740" s="135"/>
    </row>
    <row r="741" spans="2:16">
      <c r="B741" s="135"/>
      <c r="C741" s="135"/>
      <c r="D741" s="135"/>
      <c r="E741" s="135"/>
      <c r="F741" s="135"/>
      <c r="G741" s="135"/>
      <c r="H741" s="135"/>
      <c r="I741" s="135"/>
      <c r="J741" s="135"/>
      <c r="K741" s="135"/>
      <c r="L741" s="135"/>
      <c r="M741" s="135"/>
      <c r="N741" s="135"/>
      <c r="O741" s="135"/>
      <c r="P741" s="135"/>
    </row>
    <row r="742" spans="2:16">
      <c r="B742" s="135"/>
      <c r="C742" s="135"/>
      <c r="D742" s="135"/>
      <c r="E742" s="135"/>
      <c r="F742" s="135"/>
      <c r="G742" s="135"/>
      <c r="H742" s="135"/>
      <c r="I742" s="135"/>
      <c r="J742" s="135"/>
      <c r="K742" s="135"/>
      <c r="L742" s="135"/>
      <c r="M742" s="135"/>
      <c r="N742" s="135"/>
      <c r="O742" s="135"/>
      <c r="P742" s="135"/>
    </row>
    <row r="743" spans="2:16">
      <c r="B743" s="135"/>
      <c r="C743" s="135"/>
      <c r="D743" s="135"/>
      <c r="E743" s="135"/>
      <c r="F743" s="135"/>
      <c r="G743" s="135"/>
      <c r="H743" s="135"/>
      <c r="I743" s="135"/>
      <c r="J743" s="135"/>
      <c r="K743" s="135"/>
      <c r="L743" s="135"/>
      <c r="M743" s="135"/>
      <c r="N743" s="135"/>
      <c r="O743" s="135"/>
      <c r="P743" s="135"/>
    </row>
    <row r="744" spans="2:16">
      <c r="B744" s="135"/>
      <c r="C744" s="135"/>
      <c r="D744" s="135"/>
      <c r="E744" s="135"/>
      <c r="F744" s="135"/>
      <c r="G744" s="135"/>
      <c r="H744" s="135"/>
      <c r="I744" s="135"/>
      <c r="J744" s="135"/>
      <c r="K744" s="135"/>
      <c r="L744" s="135"/>
      <c r="M744" s="135"/>
      <c r="N744" s="135"/>
      <c r="O744" s="135"/>
      <c r="P744" s="135"/>
    </row>
    <row r="745" spans="2:16">
      <c r="B745" s="135"/>
      <c r="C745" s="135"/>
      <c r="D745" s="135"/>
      <c r="E745" s="135"/>
      <c r="F745" s="135"/>
      <c r="G745" s="135"/>
      <c r="H745" s="135"/>
      <c r="I745" s="135"/>
      <c r="J745" s="135"/>
      <c r="K745" s="135"/>
      <c r="L745" s="135"/>
      <c r="M745" s="135"/>
      <c r="N745" s="135"/>
      <c r="O745" s="135"/>
      <c r="P745" s="135"/>
    </row>
    <row r="746" spans="2:16">
      <c r="B746" s="135"/>
      <c r="C746" s="135"/>
      <c r="D746" s="135"/>
      <c r="E746" s="135"/>
      <c r="F746" s="135"/>
      <c r="G746" s="135"/>
      <c r="H746" s="135"/>
      <c r="I746" s="135"/>
      <c r="J746" s="135"/>
      <c r="K746" s="135"/>
      <c r="L746" s="135"/>
      <c r="M746" s="135"/>
      <c r="N746" s="135"/>
      <c r="O746" s="135"/>
      <c r="P746" s="135"/>
    </row>
    <row r="747" spans="2:16">
      <c r="B747" s="135"/>
      <c r="C747" s="135"/>
      <c r="D747" s="135"/>
      <c r="E747" s="135"/>
      <c r="F747" s="135"/>
      <c r="G747" s="135"/>
      <c r="H747" s="135"/>
      <c r="I747" s="135"/>
      <c r="J747" s="135"/>
      <c r="K747" s="135"/>
      <c r="L747" s="135"/>
      <c r="M747" s="135"/>
      <c r="N747" s="135"/>
      <c r="O747" s="135"/>
      <c r="P747" s="135"/>
    </row>
    <row r="748" spans="2:16">
      <c r="B748" s="135"/>
      <c r="C748" s="135"/>
      <c r="D748" s="135"/>
      <c r="E748" s="135"/>
      <c r="F748" s="135"/>
      <c r="G748" s="135"/>
      <c r="H748" s="135"/>
      <c r="I748" s="135"/>
      <c r="J748" s="135"/>
      <c r="K748" s="135"/>
      <c r="L748" s="135"/>
      <c r="M748" s="135"/>
      <c r="N748" s="135"/>
      <c r="O748" s="135"/>
      <c r="P748" s="135"/>
    </row>
    <row r="749" spans="2:16">
      <c r="B749" s="135"/>
      <c r="C749" s="135"/>
      <c r="D749" s="135"/>
      <c r="E749" s="135"/>
      <c r="F749" s="135"/>
      <c r="G749" s="135"/>
      <c r="H749" s="135"/>
      <c r="I749" s="135"/>
      <c r="J749" s="135"/>
      <c r="K749" s="135"/>
      <c r="L749" s="135"/>
      <c r="M749" s="135"/>
      <c r="N749" s="135"/>
      <c r="O749" s="135"/>
      <c r="P749" s="135"/>
    </row>
    <row r="750" spans="2:16">
      <c r="B750" s="135"/>
      <c r="C750" s="135"/>
      <c r="D750" s="135"/>
      <c r="E750" s="135"/>
      <c r="F750" s="135"/>
      <c r="G750" s="135"/>
      <c r="H750" s="135"/>
      <c r="I750" s="135"/>
      <c r="J750" s="135"/>
      <c r="K750" s="135"/>
      <c r="L750" s="135"/>
      <c r="M750" s="135"/>
      <c r="N750" s="135"/>
      <c r="O750" s="135"/>
      <c r="P750" s="135"/>
    </row>
    <row r="751" spans="2:16">
      <c r="B751" s="135"/>
      <c r="C751" s="135"/>
      <c r="D751" s="135"/>
      <c r="E751" s="135"/>
      <c r="F751" s="135"/>
      <c r="G751" s="135"/>
      <c r="H751" s="135"/>
      <c r="I751" s="135"/>
      <c r="J751" s="135"/>
      <c r="K751" s="135"/>
      <c r="L751" s="135"/>
      <c r="M751" s="135"/>
      <c r="N751" s="135"/>
      <c r="O751" s="135"/>
      <c r="P751" s="135"/>
    </row>
    <row r="752" spans="2:16">
      <c r="B752" s="135"/>
      <c r="C752" s="135"/>
      <c r="D752" s="135"/>
      <c r="E752" s="135"/>
      <c r="F752" s="135"/>
      <c r="G752" s="135"/>
      <c r="H752" s="135"/>
      <c r="I752" s="135"/>
      <c r="J752" s="135"/>
      <c r="K752" s="135"/>
      <c r="L752" s="135"/>
      <c r="M752" s="135"/>
      <c r="N752" s="135"/>
      <c r="O752" s="135"/>
      <c r="P752" s="135"/>
    </row>
    <row r="753" spans="2:16">
      <c r="B753" s="135"/>
      <c r="C753" s="135"/>
      <c r="D753" s="135"/>
      <c r="E753" s="135"/>
      <c r="F753" s="135"/>
      <c r="G753" s="135"/>
      <c r="H753" s="135"/>
      <c r="I753" s="135"/>
      <c r="J753" s="135"/>
      <c r="K753" s="135"/>
      <c r="L753" s="135"/>
      <c r="M753" s="135"/>
      <c r="N753" s="135"/>
      <c r="O753" s="135"/>
      <c r="P753" s="135"/>
    </row>
    <row r="754" spans="2:16">
      <c r="B754" s="135"/>
      <c r="C754" s="135"/>
      <c r="D754" s="135"/>
      <c r="E754" s="135"/>
      <c r="F754" s="135"/>
      <c r="G754" s="135"/>
      <c r="H754" s="135"/>
      <c r="I754" s="135"/>
      <c r="J754" s="135"/>
      <c r="K754" s="135"/>
      <c r="L754" s="135"/>
      <c r="M754" s="135"/>
      <c r="N754" s="135"/>
      <c r="O754" s="135"/>
      <c r="P754" s="135"/>
    </row>
    <row r="755" spans="2:16">
      <c r="B755" s="135"/>
      <c r="C755" s="135"/>
      <c r="D755" s="135"/>
      <c r="E755" s="135"/>
      <c r="F755" s="135"/>
      <c r="G755" s="135"/>
      <c r="H755" s="135"/>
      <c r="I755" s="135"/>
      <c r="J755" s="135"/>
      <c r="K755" s="135"/>
      <c r="L755" s="135"/>
      <c r="M755" s="135"/>
      <c r="N755" s="135"/>
      <c r="O755" s="135"/>
      <c r="P755" s="135"/>
    </row>
    <row r="756" spans="2:16">
      <c r="B756" s="135"/>
      <c r="C756" s="135"/>
      <c r="D756" s="135"/>
      <c r="E756" s="135"/>
      <c r="F756" s="135"/>
      <c r="G756" s="135"/>
      <c r="H756" s="135"/>
      <c r="I756" s="135"/>
      <c r="J756" s="135"/>
      <c r="K756" s="135"/>
      <c r="L756" s="135"/>
      <c r="M756" s="135"/>
      <c r="N756" s="135"/>
      <c r="O756" s="135"/>
      <c r="P756" s="135"/>
    </row>
    <row r="757" spans="2:16">
      <c r="B757" s="135"/>
      <c r="C757" s="135"/>
      <c r="D757" s="135"/>
      <c r="E757" s="135"/>
      <c r="F757" s="135"/>
      <c r="G757" s="135"/>
      <c r="H757" s="135"/>
      <c r="I757" s="135"/>
      <c r="J757" s="135"/>
      <c r="K757" s="135"/>
      <c r="L757" s="135"/>
      <c r="M757" s="135"/>
      <c r="N757" s="135"/>
      <c r="O757" s="135"/>
      <c r="P757" s="135"/>
    </row>
    <row r="758" spans="2:16">
      <c r="B758" s="135"/>
      <c r="C758" s="135"/>
      <c r="D758" s="135"/>
      <c r="E758" s="135"/>
      <c r="F758" s="135"/>
      <c r="G758" s="135"/>
      <c r="H758" s="135"/>
      <c r="I758" s="135"/>
      <c r="J758" s="135"/>
      <c r="K758" s="135"/>
      <c r="L758" s="135"/>
      <c r="M758" s="135"/>
      <c r="N758" s="135"/>
      <c r="O758" s="135"/>
      <c r="P758" s="135"/>
    </row>
    <row r="759" spans="2:16">
      <c r="B759" s="135"/>
      <c r="C759" s="135"/>
      <c r="D759" s="135"/>
      <c r="E759" s="135"/>
      <c r="F759" s="135"/>
      <c r="G759" s="135"/>
      <c r="H759" s="135"/>
      <c r="I759" s="135"/>
      <c r="J759" s="135"/>
      <c r="K759" s="135"/>
      <c r="L759" s="135"/>
      <c r="M759" s="135"/>
      <c r="N759" s="135"/>
      <c r="O759" s="135"/>
      <c r="P759" s="135"/>
    </row>
    <row r="760" spans="2:16">
      <c r="B760" s="135"/>
      <c r="C760" s="135"/>
      <c r="D760" s="135"/>
      <c r="E760" s="135"/>
      <c r="F760" s="135"/>
      <c r="G760" s="135"/>
      <c r="H760" s="135"/>
      <c r="I760" s="135"/>
      <c r="J760" s="135"/>
      <c r="K760" s="135"/>
      <c r="L760" s="135"/>
      <c r="M760" s="135"/>
      <c r="N760" s="135"/>
      <c r="O760" s="135"/>
      <c r="P760" s="135"/>
    </row>
    <row r="761" spans="2:16">
      <c r="B761" s="135"/>
      <c r="C761" s="135"/>
      <c r="D761" s="135"/>
      <c r="E761" s="135"/>
      <c r="F761" s="135"/>
      <c r="G761" s="135"/>
      <c r="H761" s="135"/>
      <c r="I761" s="135"/>
      <c r="J761" s="135"/>
      <c r="K761" s="135"/>
      <c r="L761" s="135"/>
      <c r="M761" s="135"/>
      <c r="N761" s="135"/>
      <c r="O761" s="135"/>
      <c r="P761" s="135"/>
    </row>
    <row r="762" spans="2:16">
      <c r="B762" s="135"/>
      <c r="C762" s="135"/>
      <c r="D762" s="135"/>
      <c r="E762" s="135"/>
      <c r="F762" s="135"/>
      <c r="G762" s="135"/>
      <c r="H762" s="135"/>
      <c r="I762" s="135"/>
      <c r="J762" s="135"/>
      <c r="K762" s="135"/>
      <c r="L762" s="135"/>
      <c r="M762" s="135"/>
      <c r="N762" s="135"/>
      <c r="O762" s="135"/>
      <c r="P762" s="135"/>
    </row>
    <row r="763" spans="2:16">
      <c r="B763" s="135"/>
      <c r="C763" s="135"/>
      <c r="D763" s="135"/>
      <c r="E763" s="135"/>
      <c r="F763" s="135"/>
      <c r="G763" s="135"/>
      <c r="H763" s="135"/>
      <c r="I763" s="135"/>
      <c r="J763" s="135"/>
      <c r="K763" s="135"/>
      <c r="L763" s="135"/>
      <c r="M763" s="135"/>
      <c r="N763" s="135"/>
      <c r="O763" s="135"/>
      <c r="P763" s="135"/>
    </row>
    <row r="764" spans="2:16">
      <c r="B764" s="135"/>
      <c r="C764" s="135"/>
      <c r="D764" s="135"/>
      <c r="E764" s="135"/>
      <c r="F764" s="135"/>
      <c r="G764" s="135"/>
      <c r="H764" s="135"/>
      <c r="I764" s="135"/>
      <c r="J764" s="135"/>
      <c r="K764" s="135"/>
      <c r="L764" s="135"/>
      <c r="M764" s="135"/>
      <c r="N764" s="135"/>
      <c r="O764" s="135"/>
      <c r="P764" s="135"/>
    </row>
    <row r="765" spans="2:16">
      <c r="B765" s="135"/>
      <c r="C765" s="135"/>
      <c r="D765" s="135"/>
      <c r="E765" s="135"/>
      <c r="F765" s="135"/>
      <c r="G765" s="135"/>
      <c r="H765" s="135"/>
      <c r="I765" s="135"/>
      <c r="J765" s="135"/>
      <c r="K765" s="135"/>
      <c r="L765" s="135"/>
      <c r="M765" s="135"/>
      <c r="N765" s="135"/>
      <c r="O765" s="135"/>
      <c r="P765" s="135"/>
    </row>
    <row r="766" spans="2:16">
      <c r="B766" s="135"/>
      <c r="C766" s="135"/>
      <c r="D766" s="135"/>
      <c r="E766" s="135"/>
      <c r="F766" s="135"/>
      <c r="G766" s="135"/>
      <c r="H766" s="135"/>
      <c r="I766" s="135"/>
      <c r="J766" s="135"/>
      <c r="K766" s="135"/>
      <c r="L766" s="135"/>
      <c r="M766" s="135"/>
      <c r="N766" s="135"/>
      <c r="O766" s="135"/>
      <c r="P766" s="135"/>
    </row>
    <row r="767" spans="2:16">
      <c r="B767" s="135"/>
      <c r="C767" s="135"/>
      <c r="D767" s="135"/>
      <c r="E767" s="135"/>
      <c r="F767" s="135"/>
      <c r="G767" s="135"/>
      <c r="H767" s="135"/>
      <c r="I767" s="135"/>
      <c r="J767" s="135"/>
      <c r="K767" s="135"/>
      <c r="L767" s="135"/>
      <c r="M767" s="135"/>
      <c r="N767" s="135"/>
      <c r="O767" s="135"/>
      <c r="P767" s="135"/>
    </row>
    <row r="768" spans="2:16">
      <c r="B768" s="135"/>
      <c r="C768" s="135"/>
      <c r="D768" s="135"/>
      <c r="E768" s="135"/>
      <c r="F768" s="135"/>
      <c r="G768" s="135"/>
      <c r="H768" s="135"/>
      <c r="I768" s="135"/>
      <c r="J768" s="135"/>
      <c r="K768" s="135"/>
      <c r="L768" s="135"/>
      <c r="M768" s="135"/>
      <c r="N768" s="135"/>
      <c r="O768" s="135"/>
      <c r="P768" s="135"/>
    </row>
    <row r="769" spans="2:16">
      <c r="B769" s="135"/>
      <c r="C769" s="135"/>
      <c r="D769" s="135"/>
      <c r="E769" s="135"/>
      <c r="F769" s="135"/>
      <c r="G769" s="135"/>
      <c r="H769" s="135"/>
      <c r="I769" s="135"/>
      <c r="J769" s="135"/>
      <c r="K769" s="135"/>
      <c r="L769" s="135"/>
      <c r="M769" s="135"/>
      <c r="N769" s="135"/>
      <c r="O769" s="135"/>
      <c r="P769" s="135"/>
    </row>
    <row r="770" spans="2:16">
      <c r="B770" s="135"/>
      <c r="C770" s="135"/>
      <c r="D770" s="135"/>
      <c r="E770" s="135"/>
      <c r="F770" s="135"/>
      <c r="G770" s="135"/>
      <c r="H770" s="135"/>
      <c r="I770" s="135"/>
      <c r="J770" s="135"/>
      <c r="K770" s="135"/>
      <c r="L770" s="135"/>
      <c r="M770" s="135"/>
      <c r="N770" s="135"/>
      <c r="O770" s="135"/>
      <c r="P770" s="135"/>
    </row>
    <row r="771" spans="2:16">
      <c r="B771" s="135"/>
      <c r="C771" s="135"/>
      <c r="D771" s="135"/>
      <c r="E771" s="135"/>
      <c r="F771" s="135"/>
      <c r="G771" s="135"/>
      <c r="H771" s="135"/>
      <c r="I771" s="135"/>
      <c r="J771" s="135"/>
      <c r="K771" s="135"/>
      <c r="L771" s="135"/>
      <c r="M771" s="135"/>
      <c r="N771" s="135"/>
      <c r="O771" s="135"/>
      <c r="P771" s="135"/>
    </row>
    <row r="772" spans="2:16">
      <c r="B772" s="135"/>
      <c r="C772" s="135"/>
      <c r="D772" s="135"/>
      <c r="E772" s="135"/>
      <c r="F772" s="135"/>
      <c r="G772" s="135"/>
      <c r="H772" s="135"/>
      <c r="I772" s="135"/>
      <c r="J772" s="135"/>
      <c r="K772" s="135"/>
      <c r="L772" s="135"/>
      <c r="M772" s="135"/>
      <c r="N772" s="135"/>
      <c r="O772" s="135"/>
      <c r="P772" s="135"/>
    </row>
    <row r="773" spans="2:16">
      <c r="B773" s="135"/>
      <c r="C773" s="135"/>
      <c r="D773" s="135"/>
      <c r="E773" s="135"/>
      <c r="F773" s="135"/>
      <c r="G773" s="135"/>
      <c r="H773" s="135"/>
      <c r="I773" s="135"/>
      <c r="J773" s="135"/>
      <c r="K773" s="135"/>
      <c r="L773" s="135"/>
      <c r="M773" s="135"/>
      <c r="N773" s="135"/>
      <c r="O773" s="135"/>
      <c r="P773" s="135"/>
    </row>
    <row r="774" spans="2:16">
      <c r="B774" s="135"/>
      <c r="C774" s="135"/>
      <c r="D774" s="135"/>
      <c r="E774" s="135"/>
      <c r="F774" s="135"/>
      <c r="G774" s="135"/>
      <c r="H774" s="135"/>
      <c r="I774" s="135"/>
      <c r="J774" s="135"/>
      <c r="K774" s="135"/>
      <c r="L774" s="135"/>
      <c r="M774" s="135"/>
      <c r="N774" s="135"/>
      <c r="O774" s="135"/>
      <c r="P774" s="135"/>
    </row>
    <row r="775" spans="2:16">
      <c r="B775" s="135"/>
      <c r="C775" s="135"/>
      <c r="D775" s="135"/>
      <c r="E775" s="135"/>
      <c r="F775" s="135"/>
      <c r="G775" s="135"/>
      <c r="H775" s="135"/>
      <c r="I775" s="135"/>
      <c r="J775" s="135"/>
      <c r="K775" s="135"/>
      <c r="L775" s="135"/>
      <c r="M775" s="135"/>
      <c r="N775" s="135"/>
      <c r="O775" s="135"/>
      <c r="P775" s="135"/>
    </row>
    <row r="776" spans="2:16">
      <c r="B776" s="135"/>
      <c r="C776" s="135"/>
      <c r="D776" s="135"/>
      <c r="E776" s="135"/>
      <c r="F776" s="135"/>
      <c r="G776" s="135"/>
      <c r="H776" s="135"/>
      <c r="I776" s="135"/>
      <c r="J776" s="135"/>
      <c r="K776" s="135"/>
      <c r="L776" s="135"/>
      <c r="M776" s="135"/>
      <c r="N776" s="135"/>
      <c r="O776" s="135"/>
      <c r="P776" s="135"/>
    </row>
    <row r="777" spans="2:16">
      <c r="B777" s="135"/>
      <c r="C777" s="135"/>
      <c r="D777" s="135"/>
      <c r="E777" s="135"/>
      <c r="F777" s="135"/>
      <c r="G777" s="135"/>
      <c r="H777" s="135"/>
      <c r="I777" s="135"/>
      <c r="J777" s="135"/>
      <c r="K777" s="135"/>
      <c r="L777" s="135"/>
      <c r="M777" s="135"/>
      <c r="N777" s="135"/>
      <c r="O777" s="135"/>
      <c r="P777" s="135"/>
    </row>
    <row r="778" spans="2:16">
      <c r="B778" s="135"/>
      <c r="C778" s="135"/>
      <c r="D778" s="135"/>
      <c r="E778" s="135"/>
      <c r="F778" s="135"/>
      <c r="G778" s="135"/>
      <c r="H778" s="135"/>
      <c r="I778" s="135"/>
      <c r="J778" s="135"/>
      <c r="K778" s="135"/>
      <c r="L778" s="135"/>
      <c r="M778" s="135"/>
      <c r="N778" s="135"/>
      <c r="O778" s="135"/>
      <c r="P778" s="135"/>
    </row>
    <row r="779" spans="2:16">
      <c r="B779" s="135"/>
      <c r="C779" s="135"/>
      <c r="D779" s="135"/>
      <c r="E779" s="135"/>
      <c r="F779" s="135"/>
      <c r="G779" s="135"/>
      <c r="H779" s="135"/>
      <c r="I779" s="135"/>
      <c r="J779" s="135"/>
      <c r="K779" s="135"/>
      <c r="L779" s="135"/>
      <c r="M779" s="135"/>
      <c r="N779" s="135"/>
      <c r="O779" s="135"/>
      <c r="P779" s="135"/>
    </row>
    <row r="780" spans="2:16">
      <c r="B780" s="135"/>
      <c r="C780" s="135"/>
      <c r="D780" s="135"/>
      <c r="E780" s="135"/>
      <c r="F780" s="135"/>
      <c r="G780" s="135"/>
      <c r="H780" s="135"/>
      <c r="I780" s="135"/>
      <c r="J780" s="135"/>
      <c r="K780" s="135"/>
      <c r="L780" s="135"/>
      <c r="M780" s="135"/>
      <c r="N780" s="135"/>
      <c r="O780" s="135"/>
      <c r="P780" s="135"/>
    </row>
    <row r="781" spans="2:16">
      <c r="B781" s="135"/>
      <c r="C781" s="135"/>
      <c r="D781" s="135"/>
      <c r="E781" s="135"/>
      <c r="F781" s="135"/>
      <c r="G781" s="135"/>
      <c r="H781" s="135"/>
      <c r="I781" s="135"/>
      <c r="J781" s="135"/>
      <c r="K781" s="135"/>
      <c r="L781" s="135"/>
      <c r="M781" s="135"/>
      <c r="N781" s="135"/>
      <c r="O781" s="135"/>
      <c r="P781" s="135"/>
    </row>
    <row r="782" spans="2:16">
      <c r="B782" s="135"/>
      <c r="C782" s="135"/>
      <c r="D782" s="135"/>
      <c r="E782" s="135"/>
      <c r="F782" s="135"/>
      <c r="G782" s="135"/>
      <c r="H782" s="135"/>
      <c r="I782" s="135"/>
      <c r="J782" s="135"/>
      <c r="K782" s="135"/>
      <c r="L782" s="135"/>
      <c r="M782" s="135"/>
      <c r="N782" s="135"/>
      <c r="O782" s="135"/>
      <c r="P782" s="135"/>
    </row>
    <row r="783" spans="2:16">
      <c r="B783" s="135"/>
      <c r="C783" s="135"/>
      <c r="D783" s="135"/>
      <c r="E783" s="135"/>
      <c r="F783" s="135"/>
      <c r="G783" s="135"/>
      <c r="H783" s="135"/>
      <c r="I783" s="135"/>
      <c r="J783" s="135"/>
      <c r="K783" s="135"/>
      <c r="L783" s="135"/>
      <c r="M783" s="135"/>
      <c r="N783" s="135"/>
      <c r="O783" s="135"/>
      <c r="P783" s="135"/>
    </row>
    <row r="784" spans="2:16">
      <c r="B784" s="135"/>
      <c r="C784" s="135"/>
      <c r="D784" s="135"/>
      <c r="E784" s="135"/>
      <c r="F784" s="135"/>
      <c r="G784" s="135"/>
      <c r="H784" s="135"/>
      <c r="I784" s="135"/>
      <c r="J784" s="135"/>
      <c r="K784" s="135"/>
      <c r="L784" s="135"/>
      <c r="M784" s="135"/>
      <c r="N784" s="135"/>
      <c r="O784" s="135"/>
      <c r="P784" s="135"/>
    </row>
    <row r="785" spans="2:16">
      <c r="B785" s="135"/>
      <c r="C785" s="135"/>
      <c r="D785" s="135"/>
      <c r="E785" s="135"/>
      <c r="F785" s="135"/>
      <c r="G785" s="135"/>
      <c r="H785" s="135"/>
      <c r="I785" s="135"/>
      <c r="J785" s="135"/>
      <c r="K785" s="135"/>
      <c r="L785" s="135"/>
      <c r="M785" s="135"/>
      <c r="N785" s="135"/>
      <c r="O785" s="135"/>
      <c r="P785" s="135"/>
    </row>
    <row r="786" spans="2:16">
      <c r="B786" s="135"/>
      <c r="C786" s="135"/>
      <c r="D786" s="135"/>
      <c r="E786" s="135"/>
      <c r="F786" s="135"/>
      <c r="G786" s="135"/>
      <c r="H786" s="135"/>
      <c r="I786" s="135"/>
      <c r="J786" s="135"/>
      <c r="K786" s="135"/>
      <c r="L786" s="135"/>
      <c r="M786" s="135"/>
      <c r="N786" s="135"/>
      <c r="O786" s="135"/>
      <c r="P786" s="135"/>
    </row>
    <row r="787" spans="2:16">
      <c r="B787" s="135"/>
      <c r="C787" s="135"/>
      <c r="D787" s="135"/>
      <c r="E787" s="135"/>
      <c r="F787" s="135"/>
      <c r="G787" s="135"/>
      <c r="H787" s="135"/>
      <c r="I787" s="135"/>
      <c r="J787" s="135"/>
      <c r="K787" s="135"/>
      <c r="L787" s="135"/>
      <c r="M787" s="135"/>
      <c r="N787" s="135"/>
      <c r="O787" s="135"/>
      <c r="P787" s="135"/>
    </row>
    <row r="788" spans="2:16">
      <c r="B788" s="135"/>
      <c r="C788" s="135"/>
      <c r="D788" s="135"/>
      <c r="E788" s="135"/>
      <c r="F788" s="135"/>
      <c r="G788" s="135"/>
      <c r="H788" s="135"/>
      <c r="I788" s="135"/>
      <c r="J788" s="135"/>
      <c r="K788" s="135"/>
      <c r="L788" s="135"/>
      <c r="M788" s="135"/>
      <c r="N788" s="135"/>
      <c r="O788" s="135"/>
      <c r="P788" s="135"/>
    </row>
    <row r="789" spans="2:16">
      <c r="B789" s="135"/>
      <c r="C789" s="135"/>
      <c r="D789" s="135"/>
      <c r="E789" s="135"/>
      <c r="F789" s="135"/>
      <c r="G789" s="135"/>
      <c r="H789" s="135"/>
      <c r="I789" s="135"/>
      <c r="J789" s="135"/>
      <c r="K789" s="135"/>
      <c r="L789" s="135"/>
      <c r="M789" s="135"/>
      <c r="N789" s="135"/>
      <c r="O789" s="135"/>
      <c r="P789" s="135"/>
    </row>
    <row r="790" spans="2:16">
      <c r="B790" s="135"/>
      <c r="C790" s="135"/>
      <c r="D790" s="135"/>
      <c r="E790" s="135"/>
      <c r="F790" s="135"/>
      <c r="G790" s="135"/>
      <c r="H790" s="135"/>
      <c r="I790" s="135"/>
      <c r="J790" s="135"/>
      <c r="K790" s="135"/>
      <c r="L790" s="135"/>
      <c r="M790" s="135"/>
      <c r="N790" s="135"/>
      <c r="O790" s="135"/>
      <c r="P790" s="135"/>
    </row>
    <row r="791" spans="2:16">
      <c r="B791" s="135"/>
      <c r="C791" s="135"/>
      <c r="D791" s="135"/>
      <c r="E791" s="135"/>
      <c r="F791" s="135"/>
      <c r="G791" s="135"/>
      <c r="H791" s="135"/>
      <c r="I791" s="135"/>
      <c r="J791" s="135"/>
      <c r="K791" s="135"/>
      <c r="L791" s="135"/>
      <c r="M791" s="135"/>
      <c r="N791" s="135"/>
      <c r="O791" s="135"/>
      <c r="P791" s="135"/>
    </row>
    <row r="792" spans="2:16">
      <c r="B792" s="135"/>
      <c r="C792" s="135"/>
      <c r="D792" s="135"/>
      <c r="E792" s="135"/>
      <c r="F792" s="135"/>
      <c r="G792" s="135"/>
      <c r="H792" s="135"/>
      <c r="I792" s="135"/>
      <c r="J792" s="135"/>
      <c r="K792" s="135"/>
      <c r="L792" s="135"/>
      <c r="M792" s="135"/>
      <c r="N792" s="135"/>
      <c r="O792" s="135"/>
      <c r="P792" s="135"/>
    </row>
    <row r="793" spans="2:16">
      <c r="B793" s="135"/>
      <c r="C793" s="135"/>
      <c r="D793" s="135"/>
      <c r="E793" s="135"/>
      <c r="F793" s="135"/>
      <c r="G793" s="135"/>
      <c r="H793" s="135"/>
      <c r="I793" s="135"/>
      <c r="J793" s="135"/>
      <c r="K793" s="135"/>
      <c r="L793" s="135"/>
      <c r="M793" s="135"/>
      <c r="N793" s="135"/>
      <c r="O793" s="135"/>
      <c r="P793" s="135"/>
    </row>
    <row r="794" spans="2:16">
      <c r="B794" s="135"/>
      <c r="C794" s="135"/>
      <c r="D794" s="135"/>
      <c r="E794" s="135"/>
      <c r="F794" s="135"/>
      <c r="G794" s="135"/>
      <c r="H794" s="135"/>
      <c r="I794" s="135"/>
      <c r="J794" s="135"/>
      <c r="K794" s="135"/>
      <c r="L794" s="135"/>
      <c r="M794" s="135"/>
      <c r="N794" s="135"/>
      <c r="O794" s="135"/>
      <c r="P794" s="135"/>
    </row>
    <row r="795" spans="2:16">
      <c r="B795" s="135"/>
      <c r="C795" s="135"/>
      <c r="D795" s="135"/>
      <c r="E795" s="135"/>
      <c r="F795" s="135"/>
      <c r="G795" s="135"/>
      <c r="H795" s="135"/>
      <c r="I795" s="135"/>
      <c r="J795" s="135"/>
      <c r="K795" s="135"/>
      <c r="L795" s="135"/>
      <c r="M795" s="135"/>
      <c r="N795" s="135"/>
      <c r="O795" s="135"/>
      <c r="P795" s="135"/>
    </row>
    <row r="796" spans="2:16">
      <c r="B796" s="135"/>
      <c r="C796" s="135"/>
      <c r="D796" s="135"/>
      <c r="E796" s="135"/>
      <c r="F796" s="135"/>
      <c r="G796" s="135"/>
      <c r="H796" s="135"/>
      <c r="I796" s="135"/>
      <c r="J796" s="135"/>
      <c r="K796" s="135"/>
      <c r="L796" s="135"/>
      <c r="M796" s="135"/>
      <c r="N796" s="135"/>
      <c r="O796" s="135"/>
      <c r="P796" s="135"/>
    </row>
    <row r="797" spans="2:16">
      <c r="B797" s="135"/>
      <c r="C797" s="135"/>
      <c r="D797" s="135"/>
      <c r="E797" s="135"/>
      <c r="F797" s="135"/>
      <c r="G797" s="135"/>
      <c r="H797" s="135"/>
      <c r="I797" s="135"/>
      <c r="J797" s="135"/>
      <c r="K797" s="135"/>
      <c r="L797" s="135"/>
      <c r="M797" s="135"/>
      <c r="N797" s="135"/>
      <c r="O797" s="135"/>
      <c r="P797" s="135"/>
    </row>
    <row r="798" spans="2:16">
      <c r="B798" s="135"/>
      <c r="C798" s="135"/>
      <c r="D798" s="135"/>
      <c r="E798" s="135"/>
      <c r="F798" s="135"/>
      <c r="G798" s="135"/>
      <c r="H798" s="135"/>
      <c r="I798" s="135"/>
      <c r="J798" s="135"/>
      <c r="K798" s="135"/>
      <c r="L798" s="135"/>
      <c r="M798" s="135"/>
      <c r="N798" s="135"/>
      <c r="O798" s="135"/>
      <c r="P798" s="135"/>
    </row>
    <row r="799" spans="2:16">
      <c r="B799" s="135"/>
      <c r="C799" s="135"/>
      <c r="D799" s="135"/>
      <c r="E799" s="135"/>
      <c r="F799" s="135"/>
      <c r="G799" s="135"/>
      <c r="H799" s="135"/>
      <c r="I799" s="135"/>
      <c r="J799" s="135"/>
      <c r="K799" s="135"/>
      <c r="L799" s="135"/>
      <c r="M799" s="135"/>
      <c r="N799" s="135"/>
      <c r="O799" s="135"/>
      <c r="P799" s="135"/>
    </row>
    <row r="800" spans="2:16">
      <c r="B800" s="135"/>
      <c r="C800" s="135"/>
      <c r="D800" s="135"/>
      <c r="E800" s="135"/>
      <c r="F800" s="135"/>
      <c r="G800" s="135"/>
      <c r="H800" s="135"/>
      <c r="I800" s="135"/>
      <c r="J800" s="135"/>
      <c r="K800" s="135"/>
      <c r="L800" s="135"/>
      <c r="M800" s="135"/>
      <c r="N800" s="135"/>
      <c r="O800" s="135"/>
      <c r="P800" s="135"/>
    </row>
    <row r="801" spans="2:16">
      <c r="B801" s="135"/>
      <c r="C801" s="135"/>
      <c r="D801" s="135"/>
      <c r="E801" s="135"/>
      <c r="F801" s="135"/>
      <c r="G801" s="135"/>
      <c r="H801" s="135"/>
      <c r="I801" s="135"/>
      <c r="J801" s="135"/>
      <c r="K801" s="135"/>
      <c r="L801" s="135"/>
      <c r="M801" s="135"/>
      <c r="N801" s="135"/>
      <c r="O801" s="135"/>
      <c r="P801" s="135"/>
    </row>
    <row r="802" spans="2:16">
      <c r="B802" s="135"/>
      <c r="C802" s="135"/>
      <c r="D802" s="135"/>
      <c r="E802" s="135"/>
      <c r="F802" s="135"/>
      <c r="G802" s="135"/>
      <c r="H802" s="135"/>
      <c r="I802" s="135"/>
      <c r="J802" s="135"/>
      <c r="K802" s="135"/>
      <c r="L802" s="135"/>
      <c r="M802" s="135"/>
      <c r="N802" s="135"/>
      <c r="O802" s="135"/>
      <c r="P802" s="135"/>
    </row>
    <row r="803" spans="2:16">
      <c r="B803" s="135"/>
      <c r="C803" s="135"/>
      <c r="D803" s="135"/>
      <c r="E803" s="135"/>
      <c r="F803" s="135"/>
      <c r="G803" s="135"/>
      <c r="H803" s="135"/>
      <c r="I803" s="135"/>
      <c r="J803" s="135"/>
      <c r="K803" s="135"/>
      <c r="L803" s="135"/>
      <c r="M803" s="135"/>
      <c r="N803" s="135"/>
      <c r="O803" s="135"/>
      <c r="P803" s="135"/>
    </row>
    <row r="804" spans="2:16">
      <c r="B804" s="135"/>
      <c r="C804" s="135"/>
      <c r="D804" s="135"/>
      <c r="E804" s="135"/>
      <c r="F804" s="135"/>
      <c r="G804" s="135"/>
      <c r="H804" s="135"/>
      <c r="I804" s="135"/>
      <c r="J804" s="135"/>
      <c r="K804" s="135"/>
      <c r="L804" s="135"/>
      <c r="M804" s="135"/>
      <c r="N804" s="135"/>
      <c r="O804" s="135"/>
      <c r="P804" s="135"/>
    </row>
    <row r="805" spans="2:16">
      <c r="B805" s="135"/>
      <c r="C805" s="135"/>
      <c r="D805" s="135"/>
      <c r="E805" s="135"/>
      <c r="F805" s="135"/>
      <c r="G805" s="135"/>
      <c r="H805" s="135"/>
      <c r="I805" s="135"/>
      <c r="J805" s="135"/>
      <c r="K805" s="135"/>
      <c r="L805" s="135"/>
      <c r="M805" s="135"/>
      <c r="N805" s="135"/>
      <c r="O805" s="135"/>
      <c r="P805" s="135"/>
    </row>
    <row r="806" spans="2:16">
      <c r="B806" s="135"/>
      <c r="C806" s="135"/>
      <c r="D806" s="135"/>
      <c r="E806" s="135"/>
      <c r="F806" s="135"/>
      <c r="G806" s="135"/>
      <c r="H806" s="135"/>
      <c r="I806" s="135"/>
      <c r="J806" s="135"/>
      <c r="K806" s="135"/>
      <c r="L806" s="135"/>
      <c r="M806" s="135"/>
      <c r="N806" s="135"/>
      <c r="O806" s="135"/>
      <c r="P806" s="135"/>
    </row>
    <row r="807" spans="2:16">
      <c r="B807" s="135"/>
      <c r="C807" s="135"/>
      <c r="D807" s="135"/>
      <c r="E807" s="135"/>
      <c r="F807" s="135"/>
      <c r="G807" s="135"/>
      <c r="H807" s="135"/>
      <c r="I807" s="135"/>
      <c r="J807" s="135"/>
      <c r="K807" s="135"/>
      <c r="L807" s="135"/>
      <c r="M807" s="135"/>
      <c r="N807" s="135"/>
      <c r="O807" s="135"/>
      <c r="P807" s="135"/>
    </row>
    <row r="808" spans="2:16">
      <c r="B808" s="135"/>
      <c r="C808" s="135"/>
      <c r="D808" s="135"/>
      <c r="E808" s="135"/>
      <c r="F808" s="135"/>
      <c r="G808" s="135"/>
      <c r="H808" s="135"/>
      <c r="I808" s="135"/>
      <c r="J808" s="135"/>
      <c r="K808" s="135"/>
      <c r="L808" s="135"/>
      <c r="M808" s="135"/>
      <c r="N808" s="135"/>
      <c r="O808" s="135"/>
      <c r="P808" s="135"/>
    </row>
    <row r="809" spans="2:16">
      <c r="B809" s="135"/>
      <c r="C809" s="135"/>
      <c r="D809" s="135"/>
      <c r="E809" s="135"/>
      <c r="F809" s="135"/>
      <c r="G809" s="135"/>
      <c r="H809" s="135"/>
      <c r="I809" s="135"/>
      <c r="J809" s="135"/>
      <c r="K809" s="135"/>
      <c r="L809" s="135"/>
      <c r="M809" s="135"/>
      <c r="N809" s="135"/>
      <c r="O809" s="135"/>
      <c r="P809" s="135"/>
    </row>
    <row r="810" spans="2:16">
      <c r="B810" s="135"/>
      <c r="C810" s="135"/>
      <c r="D810" s="135"/>
      <c r="E810" s="135"/>
      <c r="F810" s="135"/>
      <c r="G810" s="135"/>
      <c r="H810" s="135"/>
      <c r="I810" s="135"/>
      <c r="J810" s="135"/>
      <c r="K810" s="135"/>
      <c r="L810" s="135"/>
      <c r="M810" s="135"/>
      <c r="N810" s="135"/>
      <c r="O810" s="135"/>
      <c r="P810" s="135"/>
    </row>
    <row r="811" spans="2:16">
      <c r="B811" s="135"/>
      <c r="C811" s="135"/>
      <c r="D811" s="135"/>
      <c r="E811" s="135"/>
      <c r="F811" s="135"/>
      <c r="G811" s="135"/>
      <c r="H811" s="135"/>
      <c r="I811" s="135"/>
      <c r="J811" s="135"/>
      <c r="K811" s="135"/>
      <c r="L811" s="135"/>
      <c r="M811" s="135"/>
      <c r="N811" s="135"/>
      <c r="O811" s="135"/>
      <c r="P811" s="135"/>
    </row>
    <row r="812" spans="2:16">
      <c r="B812" s="135"/>
      <c r="C812" s="135"/>
      <c r="D812" s="135"/>
      <c r="E812" s="135"/>
      <c r="F812" s="135"/>
      <c r="G812" s="135"/>
      <c r="H812" s="135"/>
      <c r="I812" s="135"/>
      <c r="J812" s="135"/>
      <c r="K812" s="135"/>
      <c r="L812" s="135"/>
      <c r="M812" s="135"/>
      <c r="N812" s="135"/>
      <c r="O812" s="135"/>
      <c r="P812" s="135"/>
    </row>
    <row r="813" spans="2:16">
      <c r="B813" s="135"/>
      <c r="C813" s="135"/>
      <c r="D813" s="135"/>
      <c r="E813" s="135"/>
      <c r="F813" s="135"/>
      <c r="G813" s="135"/>
      <c r="H813" s="135"/>
      <c r="I813" s="135"/>
      <c r="J813" s="135"/>
      <c r="K813" s="135"/>
      <c r="L813" s="135"/>
      <c r="M813" s="135"/>
      <c r="N813" s="135"/>
      <c r="O813" s="135"/>
      <c r="P813" s="135"/>
    </row>
    <row r="814" spans="2:16">
      <c r="B814" s="135"/>
      <c r="C814" s="135"/>
      <c r="D814" s="135"/>
      <c r="E814" s="135"/>
      <c r="F814" s="135"/>
      <c r="G814" s="135"/>
      <c r="H814" s="135"/>
      <c r="I814" s="135"/>
      <c r="J814" s="135"/>
      <c r="K814" s="135"/>
      <c r="L814" s="135"/>
      <c r="M814" s="135"/>
      <c r="N814" s="135"/>
      <c r="O814" s="135"/>
      <c r="P814" s="135"/>
    </row>
    <row r="815" spans="2:16">
      <c r="B815" s="135"/>
      <c r="C815" s="135"/>
      <c r="D815" s="135"/>
      <c r="E815" s="135"/>
      <c r="F815" s="135"/>
      <c r="G815" s="135"/>
      <c r="H815" s="135"/>
      <c r="I815" s="135"/>
      <c r="J815" s="135"/>
      <c r="K815" s="135"/>
      <c r="L815" s="135"/>
      <c r="M815" s="135"/>
      <c r="N815" s="135"/>
      <c r="O815" s="135"/>
      <c r="P815" s="135"/>
    </row>
    <row r="816" spans="2:16">
      <c r="B816" s="135"/>
      <c r="C816" s="135"/>
      <c r="D816" s="135"/>
      <c r="E816" s="135"/>
      <c r="F816" s="135"/>
      <c r="G816" s="135"/>
      <c r="H816" s="135"/>
      <c r="I816" s="135"/>
      <c r="J816" s="135"/>
      <c r="K816" s="135"/>
      <c r="L816" s="135"/>
      <c r="M816" s="135"/>
      <c r="N816" s="135"/>
      <c r="O816" s="135"/>
      <c r="P816" s="135"/>
    </row>
    <row r="817" spans="2:16">
      <c r="B817" s="135"/>
      <c r="C817" s="135"/>
      <c r="D817" s="135"/>
      <c r="E817" s="135"/>
      <c r="F817" s="135"/>
      <c r="G817" s="135"/>
      <c r="H817" s="135"/>
      <c r="I817" s="135"/>
      <c r="J817" s="135"/>
      <c r="K817" s="135"/>
      <c r="L817" s="135"/>
      <c r="M817" s="135"/>
      <c r="N817" s="135"/>
      <c r="O817" s="135"/>
      <c r="P817" s="135"/>
    </row>
    <row r="818" spans="2:16">
      <c r="B818" s="135"/>
      <c r="C818" s="135"/>
      <c r="D818" s="135"/>
      <c r="E818" s="135"/>
      <c r="F818" s="135"/>
      <c r="G818" s="135"/>
      <c r="H818" s="135"/>
      <c r="I818" s="135"/>
      <c r="J818" s="135"/>
      <c r="K818" s="135"/>
      <c r="L818" s="135"/>
      <c r="M818" s="135"/>
      <c r="N818" s="135"/>
      <c r="O818" s="135"/>
      <c r="P818" s="135"/>
    </row>
    <row r="819" spans="2:16">
      <c r="B819" s="135"/>
      <c r="C819" s="135"/>
      <c r="D819" s="135"/>
      <c r="E819" s="135"/>
      <c r="F819" s="135"/>
      <c r="G819" s="135"/>
      <c r="H819" s="135"/>
      <c r="I819" s="135"/>
      <c r="J819" s="135"/>
      <c r="K819" s="135"/>
      <c r="L819" s="135"/>
      <c r="M819" s="135"/>
      <c r="N819" s="135"/>
      <c r="O819" s="135"/>
      <c r="P819" s="135"/>
    </row>
    <row r="820" spans="2:16">
      <c r="B820" s="135"/>
      <c r="C820" s="135"/>
      <c r="D820" s="135"/>
      <c r="E820" s="135"/>
      <c r="F820" s="135"/>
      <c r="G820" s="135"/>
      <c r="H820" s="135"/>
      <c r="I820" s="135"/>
      <c r="J820" s="135"/>
      <c r="K820" s="135"/>
      <c r="L820" s="135"/>
      <c r="M820" s="135"/>
      <c r="N820" s="135"/>
      <c r="O820" s="135"/>
      <c r="P820" s="135"/>
    </row>
    <row r="821" spans="2:16">
      <c r="B821" s="135"/>
      <c r="C821" s="135"/>
      <c r="D821" s="135"/>
      <c r="E821" s="135"/>
      <c r="F821" s="135"/>
      <c r="G821" s="135"/>
      <c r="H821" s="135"/>
      <c r="I821" s="135"/>
      <c r="J821" s="135"/>
      <c r="K821" s="135"/>
      <c r="L821" s="135"/>
      <c r="M821" s="135"/>
      <c r="N821" s="135"/>
      <c r="O821" s="135"/>
      <c r="P821" s="135"/>
    </row>
    <row r="822" spans="2:16">
      <c r="B822" s="135"/>
      <c r="C822" s="135"/>
      <c r="D822" s="135"/>
      <c r="E822" s="135"/>
      <c r="F822" s="135"/>
      <c r="G822" s="135"/>
      <c r="H822" s="135"/>
      <c r="I822" s="135"/>
      <c r="J822" s="135"/>
      <c r="K822" s="135"/>
      <c r="L822" s="135"/>
      <c r="M822" s="135"/>
      <c r="N822" s="135"/>
      <c r="O822" s="135"/>
      <c r="P822" s="135"/>
    </row>
    <row r="823" spans="2:16">
      <c r="B823" s="135"/>
      <c r="C823" s="135"/>
      <c r="D823" s="135"/>
      <c r="E823" s="135"/>
      <c r="F823" s="135"/>
      <c r="G823" s="135"/>
      <c r="H823" s="135"/>
      <c r="I823" s="135"/>
      <c r="J823" s="135"/>
      <c r="K823" s="135"/>
      <c r="L823" s="135"/>
      <c r="M823" s="135"/>
      <c r="N823" s="135"/>
      <c r="O823" s="135"/>
      <c r="P823" s="135"/>
    </row>
    <row r="824" spans="2:16">
      <c r="B824" s="135"/>
      <c r="C824" s="135"/>
      <c r="D824" s="135"/>
      <c r="E824" s="135"/>
      <c r="F824" s="135"/>
      <c r="G824" s="135"/>
      <c r="H824" s="135"/>
      <c r="I824" s="135"/>
      <c r="J824" s="135"/>
      <c r="K824" s="135"/>
      <c r="L824" s="135"/>
      <c r="M824" s="135"/>
      <c r="N824" s="135"/>
      <c r="O824" s="135"/>
      <c r="P824" s="135"/>
    </row>
    <row r="825" spans="2:16">
      <c r="B825" s="135"/>
      <c r="C825" s="135"/>
      <c r="D825" s="135"/>
      <c r="E825" s="135"/>
      <c r="F825" s="135"/>
      <c r="G825" s="135"/>
      <c r="H825" s="135"/>
      <c r="I825" s="135"/>
      <c r="J825" s="135"/>
      <c r="K825" s="135"/>
      <c r="L825" s="135"/>
      <c r="M825" s="135"/>
      <c r="N825" s="135"/>
      <c r="O825" s="135"/>
      <c r="P825" s="135"/>
    </row>
    <row r="826" spans="2:16">
      <c r="B826" s="135"/>
      <c r="C826" s="135"/>
      <c r="D826" s="135"/>
      <c r="E826" s="135"/>
      <c r="F826" s="135"/>
      <c r="G826" s="135"/>
      <c r="H826" s="135"/>
      <c r="I826" s="135"/>
      <c r="J826" s="135"/>
      <c r="K826" s="135"/>
      <c r="L826" s="135"/>
      <c r="M826" s="135"/>
      <c r="N826" s="135"/>
      <c r="O826" s="135"/>
      <c r="P826" s="135"/>
    </row>
    <row r="827" spans="2:16">
      <c r="B827" s="135"/>
      <c r="C827" s="135"/>
      <c r="D827" s="135"/>
      <c r="E827" s="135"/>
      <c r="F827" s="135"/>
      <c r="G827" s="135"/>
      <c r="H827" s="135"/>
      <c r="I827" s="135"/>
      <c r="J827" s="135"/>
      <c r="K827" s="135"/>
      <c r="L827" s="135"/>
      <c r="M827" s="135"/>
      <c r="N827" s="135"/>
      <c r="O827" s="135"/>
      <c r="P827" s="135"/>
    </row>
    <row r="828" spans="2:16">
      <c r="B828" s="135"/>
      <c r="C828" s="135"/>
      <c r="D828" s="135"/>
      <c r="E828" s="135"/>
      <c r="F828" s="135"/>
      <c r="G828" s="135"/>
      <c r="H828" s="135"/>
      <c r="I828" s="135"/>
      <c r="J828" s="135"/>
      <c r="K828" s="135"/>
      <c r="L828" s="135"/>
      <c r="M828" s="135"/>
      <c r="N828" s="135"/>
      <c r="O828" s="135"/>
      <c r="P828" s="135"/>
    </row>
    <row r="829" spans="2:16">
      <c r="B829" s="135"/>
      <c r="C829" s="135"/>
      <c r="D829" s="135"/>
      <c r="E829" s="135"/>
      <c r="F829" s="135"/>
      <c r="G829" s="135"/>
      <c r="H829" s="135"/>
      <c r="I829" s="135"/>
      <c r="J829" s="135"/>
      <c r="K829" s="135"/>
      <c r="L829" s="135"/>
      <c r="M829" s="135"/>
      <c r="N829" s="135"/>
      <c r="O829" s="135"/>
      <c r="P829" s="135"/>
    </row>
    <row r="830" spans="2:16">
      <c r="B830" s="135"/>
      <c r="C830" s="135"/>
      <c r="D830" s="135"/>
      <c r="E830" s="135"/>
      <c r="F830" s="135"/>
      <c r="G830" s="135"/>
      <c r="H830" s="135"/>
      <c r="I830" s="135"/>
      <c r="J830" s="135"/>
      <c r="K830" s="135"/>
      <c r="L830" s="135"/>
      <c r="M830" s="135"/>
      <c r="N830" s="135"/>
      <c r="O830" s="135"/>
      <c r="P830" s="135"/>
    </row>
    <row r="831" spans="2:16">
      <c r="B831" s="135"/>
      <c r="C831" s="135"/>
      <c r="D831" s="135"/>
      <c r="E831" s="135"/>
      <c r="F831" s="135"/>
      <c r="G831" s="135"/>
      <c r="H831" s="135"/>
      <c r="I831" s="135"/>
      <c r="J831" s="135"/>
      <c r="K831" s="135"/>
      <c r="L831" s="135"/>
      <c r="M831" s="135"/>
      <c r="N831" s="135"/>
      <c r="O831" s="135"/>
      <c r="P831" s="135"/>
    </row>
    <row r="832" spans="2:16">
      <c r="B832" s="135"/>
      <c r="C832" s="135"/>
      <c r="D832" s="135"/>
      <c r="E832" s="135"/>
      <c r="F832" s="135"/>
      <c r="G832" s="135"/>
      <c r="H832" s="135"/>
      <c r="I832" s="135"/>
      <c r="J832" s="135"/>
      <c r="K832" s="135"/>
      <c r="L832" s="135"/>
      <c r="M832" s="135"/>
      <c r="N832" s="135"/>
      <c r="O832" s="135"/>
      <c r="P832" s="135"/>
    </row>
    <row r="833" spans="2:16">
      <c r="B833" s="135"/>
      <c r="C833" s="135"/>
      <c r="D833" s="135"/>
      <c r="E833" s="135"/>
      <c r="F833" s="135"/>
      <c r="G833" s="135"/>
      <c r="H833" s="135"/>
      <c r="I833" s="135"/>
      <c r="J833" s="135"/>
      <c r="K833" s="135"/>
      <c r="L833" s="135"/>
      <c r="M833" s="135"/>
      <c r="N833" s="135"/>
      <c r="O833" s="135"/>
      <c r="P833" s="135"/>
    </row>
    <row r="834" spans="2:16">
      <c r="B834" s="135"/>
      <c r="C834" s="135"/>
      <c r="D834" s="135"/>
      <c r="E834" s="135"/>
      <c r="F834" s="135"/>
      <c r="G834" s="135"/>
      <c r="H834" s="135"/>
      <c r="I834" s="135"/>
      <c r="J834" s="135"/>
      <c r="K834" s="135"/>
      <c r="L834" s="135"/>
      <c r="M834" s="135"/>
      <c r="N834" s="135"/>
      <c r="O834" s="135"/>
      <c r="P834" s="135"/>
    </row>
    <row r="835" spans="2:16">
      <c r="B835" s="135"/>
      <c r="C835" s="135"/>
      <c r="D835" s="135"/>
      <c r="E835" s="135"/>
      <c r="F835" s="135"/>
      <c r="G835" s="135"/>
      <c r="H835" s="135"/>
      <c r="I835" s="135"/>
      <c r="J835" s="135"/>
      <c r="K835" s="135"/>
      <c r="L835" s="135"/>
      <c r="M835" s="135"/>
      <c r="N835" s="135"/>
      <c r="O835" s="135"/>
      <c r="P835" s="135"/>
    </row>
    <row r="836" spans="2:16">
      <c r="B836" s="135"/>
      <c r="C836" s="135"/>
      <c r="D836" s="135"/>
      <c r="E836" s="135"/>
      <c r="F836" s="135"/>
      <c r="G836" s="135"/>
      <c r="H836" s="135"/>
      <c r="I836" s="135"/>
      <c r="J836" s="135"/>
      <c r="K836" s="135"/>
      <c r="L836" s="135"/>
      <c r="M836" s="135"/>
      <c r="N836" s="135"/>
      <c r="O836" s="135"/>
      <c r="P836" s="135"/>
    </row>
    <row r="837" spans="2:16">
      <c r="B837" s="135"/>
      <c r="C837" s="135"/>
      <c r="D837" s="135"/>
      <c r="E837" s="135"/>
      <c r="F837" s="135"/>
      <c r="G837" s="135"/>
      <c r="H837" s="135"/>
      <c r="I837" s="135"/>
      <c r="J837" s="135"/>
      <c r="K837" s="135"/>
      <c r="L837" s="135"/>
      <c r="M837" s="135"/>
      <c r="N837" s="135"/>
      <c r="O837" s="135"/>
      <c r="P837" s="135"/>
    </row>
    <row r="838" spans="2:16">
      <c r="B838" s="135"/>
      <c r="C838" s="135"/>
      <c r="D838" s="135"/>
      <c r="E838" s="135"/>
      <c r="F838" s="135"/>
      <c r="G838" s="135"/>
      <c r="H838" s="135"/>
      <c r="I838" s="135"/>
      <c r="J838" s="135"/>
      <c r="K838" s="135"/>
      <c r="L838" s="135"/>
      <c r="M838" s="135"/>
      <c r="N838" s="135"/>
      <c r="O838" s="135"/>
      <c r="P838" s="135"/>
    </row>
    <row r="839" spans="2:16">
      <c r="B839" s="135"/>
      <c r="C839" s="135"/>
      <c r="D839" s="135"/>
      <c r="E839" s="135"/>
      <c r="F839" s="135"/>
      <c r="G839" s="135"/>
      <c r="H839" s="135"/>
      <c r="I839" s="135"/>
      <c r="J839" s="135"/>
      <c r="K839" s="135"/>
      <c r="L839" s="135"/>
      <c r="M839" s="135"/>
      <c r="N839" s="135"/>
      <c r="O839" s="135"/>
      <c r="P839" s="135"/>
    </row>
    <row r="840" spans="2:16">
      <c r="B840" s="135"/>
      <c r="C840" s="135"/>
      <c r="D840" s="135"/>
      <c r="E840" s="135"/>
      <c r="F840" s="135"/>
      <c r="G840" s="135"/>
      <c r="H840" s="135"/>
      <c r="I840" s="135"/>
      <c r="J840" s="135"/>
      <c r="K840" s="135"/>
      <c r="L840" s="135"/>
      <c r="M840" s="135"/>
      <c r="N840" s="135"/>
      <c r="O840" s="135"/>
      <c r="P840" s="135"/>
    </row>
    <row r="841" spans="2:16">
      <c r="B841" s="135"/>
      <c r="C841" s="135"/>
      <c r="D841" s="135"/>
      <c r="E841" s="135"/>
      <c r="F841" s="135"/>
      <c r="G841" s="135"/>
      <c r="H841" s="135"/>
      <c r="I841" s="135"/>
      <c r="J841" s="135"/>
      <c r="K841" s="135"/>
      <c r="L841" s="135"/>
      <c r="M841" s="135"/>
      <c r="N841" s="135"/>
      <c r="O841" s="135"/>
      <c r="P841" s="135"/>
    </row>
    <row r="842" spans="2:16">
      <c r="B842" s="135"/>
      <c r="C842" s="135"/>
      <c r="D842" s="135"/>
      <c r="E842" s="135"/>
      <c r="F842" s="135"/>
      <c r="G842" s="135"/>
      <c r="H842" s="135"/>
      <c r="I842" s="135"/>
      <c r="J842" s="135"/>
      <c r="K842" s="135"/>
      <c r="L842" s="135"/>
      <c r="M842" s="135"/>
      <c r="N842" s="135"/>
      <c r="O842" s="135"/>
      <c r="P842" s="135"/>
    </row>
    <row r="843" spans="2:16">
      <c r="B843" s="135"/>
      <c r="C843" s="135"/>
      <c r="D843" s="135"/>
      <c r="E843" s="135"/>
      <c r="F843" s="135"/>
      <c r="G843" s="135"/>
      <c r="H843" s="135"/>
      <c r="I843" s="135"/>
      <c r="J843" s="135"/>
      <c r="K843" s="135"/>
      <c r="L843" s="135"/>
      <c r="M843" s="135"/>
      <c r="N843" s="135"/>
      <c r="O843" s="135"/>
      <c r="P843" s="135"/>
    </row>
    <row r="844" spans="2:16">
      <c r="B844" s="135"/>
      <c r="C844" s="135"/>
      <c r="D844" s="135"/>
      <c r="E844" s="135"/>
      <c r="F844" s="135"/>
      <c r="G844" s="135"/>
      <c r="H844" s="135"/>
      <c r="I844" s="135"/>
      <c r="J844" s="135"/>
      <c r="K844" s="135"/>
      <c r="L844" s="135"/>
      <c r="M844" s="135"/>
      <c r="N844" s="135"/>
      <c r="O844" s="135"/>
      <c r="P844" s="135"/>
    </row>
    <row r="845" spans="2:16">
      <c r="B845" s="135"/>
      <c r="C845" s="135"/>
      <c r="D845" s="135"/>
      <c r="E845" s="135"/>
      <c r="F845" s="135"/>
      <c r="G845" s="135"/>
      <c r="H845" s="135"/>
      <c r="I845" s="135"/>
      <c r="J845" s="135"/>
      <c r="K845" s="135"/>
      <c r="L845" s="135"/>
      <c r="M845" s="135"/>
      <c r="N845" s="135"/>
      <c r="O845" s="135"/>
      <c r="P845" s="135"/>
    </row>
    <row r="846" spans="2:16">
      <c r="B846" s="135"/>
      <c r="C846" s="135"/>
      <c r="D846" s="135"/>
      <c r="E846" s="135"/>
      <c r="F846" s="135"/>
      <c r="G846" s="135"/>
      <c r="H846" s="135"/>
      <c r="I846" s="135"/>
      <c r="J846" s="135"/>
      <c r="K846" s="135"/>
      <c r="L846" s="135"/>
      <c r="M846" s="135"/>
      <c r="N846" s="135"/>
      <c r="O846" s="135"/>
      <c r="P846" s="135"/>
    </row>
    <row r="847" spans="2:16">
      <c r="B847" s="135"/>
      <c r="C847" s="135"/>
      <c r="D847" s="135"/>
      <c r="E847" s="135"/>
      <c r="F847" s="135"/>
      <c r="G847" s="135"/>
      <c r="H847" s="135"/>
      <c r="I847" s="135"/>
      <c r="J847" s="135"/>
      <c r="K847" s="135"/>
      <c r="L847" s="135"/>
      <c r="M847" s="135"/>
      <c r="N847" s="135"/>
      <c r="O847" s="135"/>
      <c r="P847" s="135"/>
    </row>
    <row r="848" spans="2:16">
      <c r="B848" s="135"/>
      <c r="C848" s="135"/>
      <c r="D848" s="135"/>
      <c r="E848" s="135"/>
      <c r="F848" s="135"/>
      <c r="G848" s="135"/>
      <c r="H848" s="135"/>
      <c r="I848" s="135"/>
      <c r="J848" s="135"/>
      <c r="K848" s="135"/>
      <c r="L848" s="135"/>
      <c r="M848" s="135"/>
      <c r="N848" s="135"/>
      <c r="O848" s="135"/>
      <c r="P848" s="135"/>
    </row>
    <row r="849" spans="2:16">
      <c r="B849" s="135"/>
      <c r="C849" s="135"/>
      <c r="D849" s="135"/>
      <c r="E849" s="135"/>
      <c r="F849" s="135"/>
      <c r="G849" s="135"/>
      <c r="H849" s="135"/>
      <c r="I849" s="135"/>
      <c r="J849" s="135"/>
      <c r="K849" s="135"/>
      <c r="L849" s="135"/>
      <c r="M849" s="135"/>
      <c r="N849" s="135"/>
      <c r="O849" s="135"/>
      <c r="P849" s="135"/>
    </row>
    <row r="850" spans="2:16">
      <c r="B850" s="135"/>
      <c r="C850" s="135"/>
      <c r="D850" s="135"/>
      <c r="E850" s="135"/>
      <c r="F850" s="135"/>
      <c r="G850" s="135"/>
      <c r="H850" s="135"/>
      <c r="I850" s="135"/>
      <c r="J850" s="135"/>
      <c r="K850" s="135"/>
      <c r="L850" s="135"/>
      <c r="M850" s="135"/>
      <c r="N850" s="135"/>
      <c r="O850" s="135"/>
      <c r="P850" s="135"/>
    </row>
    <row r="851" spans="2:16">
      <c r="B851" s="135"/>
      <c r="C851" s="135"/>
      <c r="D851" s="135"/>
      <c r="E851" s="135"/>
      <c r="F851" s="135"/>
      <c r="G851" s="135"/>
      <c r="H851" s="135"/>
      <c r="I851" s="135"/>
      <c r="J851" s="135"/>
      <c r="K851" s="135"/>
      <c r="L851" s="135"/>
      <c r="M851" s="135"/>
      <c r="N851" s="135"/>
      <c r="O851" s="135"/>
      <c r="P851" s="135"/>
    </row>
    <row r="852" spans="2:16">
      <c r="B852" s="135"/>
      <c r="C852" s="135"/>
      <c r="D852" s="135"/>
      <c r="E852" s="135"/>
      <c r="F852" s="135"/>
      <c r="G852" s="135"/>
      <c r="H852" s="135"/>
      <c r="I852" s="135"/>
      <c r="J852" s="135"/>
      <c r="K852" s="135"/>
      <c r="L852" s="135"/>
      <c r="M852" s="135"/>
      <c r="N852" s="135"/>
      <c r="O852" s="135"/>
      <c r="P852" s="135"/>
    </row>
    <row r="853" spans="2:16">
      <c r="B853" s="135"/>
      <c r="C853" s="135"/>
      <c r="D853" s="135"/>
      <c r="E853" s="135"/>
      <c r="F853" s="135"/>
      <c r="G853" s="135"/>
      <c r="H853" s="135"/>
      <c r="I853" s="135"/>
      <c r="J853" s="135"/>
      <c r="K853" s="135"/>
      <c r="L853" s="135"/>
      <c r="M853" s="135"/>
      <c r="N853" s="135"/>
      <c r="O853" s="135"/>
      <c r="P853" s="135"/>
    </row>
    <row r="854" spans="2:16">
      <c r="B854" s="135"/>
      <c r="C854" s="135"/>
      <c r="D854" s="135"/>
      <c r="E854" s="135"/>
      <c r="F854" s="135"/>
      <c r="G854" s="135"/>
      <c r="H854" s="135"/>
      <c r="I854" s="135"/>
      <c r="J854" s="135"/>
      <c r="K854" s="135"/>
      <c r="L854" s="135"/>
      <c r="M854" s="135"/>
      <c r="N854" s="135"/>
      <c r="O854" s="135"/>
      <c r="P854" s="135"/>
    </row>
    <row r="855" spans="2:16">
      <c r="B855" s="135"/>
      <c r="C855" s="135"/>
      <c r="D855" s="135"/>
      <c r="E855" s="135"/>
      <c r="F855" s="135"/>
      <c r="G855" s="135"/>
      <c r="H855" s="135"/>
      <c r="I855" s="135"/>
      <c r="J855" s="135"/>
      <c r="K855" s="135"/>
      <c r="L855" s="135"/>
      <c r="M855" s="135"/>
      <c r="N855" s="135"/>
      <c r="O855" s="135"/>
      <c r="P855" s="135"/>
    </row>
    <row r="856" spans="2:16">
      <c r="B856" s="135"/>
      <c r="C856" s="135"/>
      <c r="D856" s="135"/>
      <c r="E856" s="135"/>
      <c r="F856" s="135"/>
      <c r="G856" s="135"/>
      <c r="H856" s="135"/>
      <c r="I856" s="135"/>
      <c r="J856" s="135"/>
      <c r="K856" s="135"/>
      <c r="L856" s="135"/>
      <c r="M856" s="135"/>
      <c r="N856" s="135"/>
      <c r="O856" s="135"/>
      <c r="P856" s="135"/>
    </row>
    <row r="857" spans="2:16">
      <c r="B857" s="135"/>
      <c r="C857" s="135"/>
      <c r="D857" s="135"/>
      <c r="E857" s="135"/>
      <c r="F857" s="135"/>
      <c r="G857" s="135"/>
      <c r="H857" s="135"/>
      <c r="I857" s="135"/>
      <c r="J857" s="135"/>
      <c r="K857" s="135"/>
      <c r="L857" s="135"/>
      <c r="M857" s="135"/>
      <c r="N857" s="135"/>
      <c r="O857" s="135"/>
      <c r="P857" s="135"/>
    </row>
    <row r="858" spans="2:16">
      <c r="B858" s="135"/>
      <c r="C858" s="135"/>
      <c r="D858" s="135"/>
      <c r="E858" s="135"/>
      <c r="F858" s="135"/>
      <c r="G858" s="135"/>
      <c r="H858" s="135"/>
      <c r="I858" s="135"/>
      <c r="J858" s="135"/>
      <c r="K858" s="135"/>
      <c r="L858" s="135"/>
      <c r="M858" s="135"/>
      <c r="N858" s="135"/>
      <c r="O858" s="135"/>
      <c r="P858" s="135"/>
    </row>
    <row r="859" spans="2:16">
      <c r="B859" s="135"/>
      <c r="C859" s="135"/>
      <c r="D859" s="135"/>
      <c r="E859" s="135"/>
      <c r="F859" s="135"/>
      <c r="G859" s="135"/>
      <c r="H859" s="135"/>
      <c r="I859" s="135"/>
      <c r="J859" s="135"/>
      <c r="K859" s="135"/>
      <c r="L859" s="135"/>
      <c r="M859" s="135"/>
      <c r="N859" s="135"/>
      <c r="O859" s="135"/>
      <c r="P859" s="135"/>
    </row>
    <row r="860" spans="2:16">
      <c r="B860" s="135"/>
      <c r="C860" s="135"/>
      <c r="D860" s="135"/>
      <c r="E860" s="135"/>
      <c r="F860" s="135"/>
      <c r="G860" s="135"/>
      <c r="H860" s="135"/>
      <c r="I860" s="135"/>
      <c r="J860" s="135"/>
      <c r="K860" s="135"/>
      <c r="L860" s="135"/>
      <c r="M860" s="135"/>
      <c r="N860" s="135"/>
      <c r="O860" s="135"/>
      <c r="P860" s="135"/>
    </row>
    <row r="861" spans="2:16">
      <c r="B861" s="135"/>
      <c r="C861" s="135"/>
      <c r="D861" s="135"/>
      <c r="E861" s="135"/>
      <c r="F861" s="135"/>
      <c r="G861" s="135"/>
      <c r="H861" s="135"/>
      <c r="I861" s="135"/>
      <c r="J861" s="135"/>
      <c r="K861" s="135"/>
      <c r="L861" s="135"/>
      <c r="M861" s="135"/>
      <c r="N861" s="135"/>
      <c r="O861" s="135"/>
      <c r="P861" s="135"/>
    </row>
    <row r="862" spans="2:16">
      <c r="B862" s="135"/>
      <c r="C862" s="135"/>
      <c r="D862" s="135"/>
      <c r="E862" s="135"/>
      <c r="F862" s="135"/>
      <c r="G862" s="135"/>
      <c r="H862" s="135"/>
      <c r="I862" s="135"/>
      <c r="J862" s="135"/>
      <c r="K862" s="135"/>
      <c r="L862" s="135"/>
      <c r="M862" s="135"/>
      <c r="N862" s="135"/>
      <c r="O862" s="135"/>
      <c r="P862" s="135"/>
    </row>
    <row r="863" spans="2:16">
      <c r="B863" s="135"/>
      <c r="C863" s="135"/>
      <c r="D863" s="135"/>
      <c r="E863" s="135"/>
      <c r="F863" s="135"/>
      <c r="G863" s="135"/>
      <c r="H863" s="135"/>
      <c r="I863" s="135"/>
      <c r="J863" s="135"/>
      <c r="K863" s="135"/>
      <c r="L863" s="135"/>
      <c r="M863" s="135"/>
      <c r="N863" s="135"/>
      <c r="O863" s="135"/>
      <c r="P863" s="135"/>
    </row>
    <row r="864" spans="2:16">
      <c r="B864" s="135"/>
      <c r="C864" s="135"/>
      <c r="D864" s="135"/>
      <c r="E864" s="135"/>
      <c r="F864" s="135"/>
      <c r="G864" s="135"/>
      <c r="H864" s="135"/>
      <c r="I864" s="135"/>
      <c r="J864" s="135"/>
      <c r="K864" s="135"/>
      <c r="L864" s="135"/>
      <c r="M864" s="135"/>
      <c r="N864" s="135"/>
      <c r="O864" s="135"/>
      <c r="P864" s="135"/>
    </row>
    <row r="865" spans="2:16">
      <c r="B865" s="135"/>
      <c r="C865" s="135"/>
      <c r="D865" s="135"/>
      <c r="E865" s="135"/>
      <c r="F865" s="135"/>
      <c r="G865" s="135"/>
      <c r="H865" s="135"/>
      <c r="I865" s="135"/>
      <c r="J865" s="135"/>
      <c r="K865" s="135"/>
      <c r="L865" s="135"/>
      <c r="M865" s="135"/>
      <c r="N865" s="135"/>
      <c r="O865" s="135"/>
      <c r="P865" s="135"/>
    </row>
    <row r="866" spans="2:16">
      <c r="B866" s="135"/>
      <c r="C866" s="135"/>
      <c r="D866" s="135"/>
      <c r="E866" s="135"/>
      <c r="F866" s="135"/>
      <c r="G866" s="135"/>
      <c r="H866" s="135"/>
      <c r="I866" s="135"/>
      <c r="J866" s="135"/>
      <c r="K866" s="135"/>
      <c r="L866" s="135"/>
      <c r="M866" s="135"/>
      <c r="N866" s="135"/>
      <c r="O866" s="135"/>
      <c r="P866" s="135"/>
    </row>
    <row r="867" spans="2:16">
      <c r="B867" s="135"/>
      <c r="C867" s="135"/>
      <c r="D867" s="135"/>
      <c r="E867" s="135"/>
      <c r="F867" s="135"/>
      <c r="G867" s="135"/>
      <c r="H867" s="135"/>
      <c r="I867" s="135"/>
      <c r="J867" s="135"/>
      <c r="K867" s="135"/>
      <c r="L867" s="135"/>
      <c r="M867" s="135"/>
      <c r="N867" s="135"/>
      <c r="O867" s="135"/>
      <c r="P867" s="135"/>
    </row>
    <row r="868" spans="2:16">
      <c r="B868" s="135"/>
      <c r="C868" s="135"/>
      <c r="D868" s="135"/>
      <c r="E868" s="135"/>
      <c r="F868" s="135"/>
      <c r="G868" s="135"/>
      <c r="H868" s="135"/>
      <c r="I868" s="135"/>
      <c r="J868" s="135"/>
      <c r="K868" s="135"/>
      <c r="L868" s="135"/>
      <c r="M868" s="135"/>
      <c r="N868" s="135"/>
      <c r="O868" s="135"/>
      <c r="P868" s="135"/>
    </row>
    <row r="869" spans="2:16">
      <c r="B869" s="135"/>
      <c r="C869" s="135"/>
      <c r="D869" s="135"/>
      <c r="E869" s="135"/>
      <c r="F869" s="135"/>
      <c r="G869" s="135"/>
      <c r="H869" s="135"/>
      <c r="I869" s="135"/>
      <c r="J869" s="135"/>
      <c r="K869" s="135"/>
      <c r="L869" s="135"/>
      <c r="M869" s="135"/>
      <c r="N869" s="135"/>
      <c r="O869" s="135"/>
      <c r="P869" s="135"/>
    </row>
    <row r="870" spans="2:16">
      <c r="B870" s="135"/>
      <c r="C870" s="135"/>
      <c r="D870" s="135"/>
      <c r="E870" s="135"/>
      <c r="F870" s="135"/>
      <c r="G870" s="135"/>
      <c r="H870" s="135"/>
      <c r="I870" s="135"/>
      <c r="J870" s="135"/>
      <c r="K870" s="135"/>
      <c r="L870" s="135"/>
      <c r="M870" s="135"/>
      <c r="N870" s="135"/>
      <c r="O870" s="135"/>
      <c r="P870" s="135"/>
    </row>
    <row r="871" spans="2:16">
      <c r="B871" s="135"/>
      <c r="C871" s="135"/>
      <c r="D871" s="135"/>
      <c r="E871" s="135"/>
      <c r="F871" s="135"/>
      <c r="G871" s="135"/>
      <c r="H871" s="135"/>
      <c r="I871" s="135"/>
      <c r="J871" s="135"/>
      <c r="K871" s="135"/>
      <c r="L871" s="135"/>
      <c r="M871" s="135"/>
      <c r="N871" s="135"/>
      <c r="O871" s="135"/>
      <c r="P871" s="135"/>
    </row>
    <row r="872" spans="2:16">
      <c r="B872" s="135"/>
      <c r="C872" s="135"/>
      <c r="D872" s="135"/>
      <c r="E872" s="135"/>
      <c r="F872" s="135"/>
      <c r="G872" s="135"/>
      <c r="H872" s="135"/>
      <c r="I872" s="135"/>
      <c r="J872" s="135"/>
      <c r="K872" s="135"/>
      <c r="L872" s="135"/>
      <c r="M872" s="135"/>
      <c r="N872" s="135"/>
      <c r="O872" s="135"/>
      <c r="P872" s="135"/>
    </row>
    <row r="873" spans="2:16">
      <c r="B873" s="135"/>
      <c r="C873" s="135"/>
      <c r="D873" s="135"/>
      <c r="E873" s="135"/>
      <c r="F873" s="135"/>
      <c r="G873" s="135"/>
      <c r="H873" s="135"/>
      <c r="I873" s="135"/>
      <c r="J873" s="135"/>
      <c r="K873" s="135"/>
      <c r="L873" s="135"/>
      <c r="M873" s="135"/>
      <c r="N873" s="135"/>
      <c r="O873" s="135"/>
      <c r="P873" s="135"/>
    </row>
    <row r="874" spans="2:16">
      <c r="B874" s="135"/>
      <c r="C874" s="135"/>
      <c r="D874" s="135"/>
      <c r="E874" s="135"/>
      <c r="F874" s="135"/>
      <c r="G874" s="135"/>
      <c r="H874" s="135"/>
      <c r="I874" s="135"/>
      <c r="J874" s="135"/>
      <c r="K874" s="135"/>
      <c r="L874" s="135"/>
      <c r="M874" s="135"/>
      <c r="N874" s="135"/>
      <c r="O874" s="135"/>
      <c r="P874" s="135"/>
    </row>
    <row r="875" spans="2:16">
      <c r="B875" s="135"/>
      <c r="C875" s="135"/>
      <c r="D875" s="135"/>
      <c r="E875" s="135"/>
      <c r="F875" s="135"/>
      <c r="G875" s="135"/>
      <c r="H875" s="135"/>
      <c r="I875" s="135"/>
      <c r="J875" s="135"/>
      <c r="K875" s="135"/>
      <c r="L875" s="135"/>
      <c r="M875" s="135"/>
      <c r="N875" s="135"/>
      <c r="O875" s="135"/>
      <c r="P875" s="135"/>
    </row>
    <row r="876" spans="2:16">
      <c r="B876" s="135"/>
      <c r="C876" s="135"/>
      <c r="D876" s="135"/>
      <c r="E876" s="135"/>
      <c r="F876" s="135"/>
      <c r="G876" s="135"/>
      <c r="H876" s="135"/>
      <c r="I876" s="135"/>
      <c r="J876" s="135"/>
      <c r="K876" s="135"/>
      <c r="L876" s="135"/>
      <c r="M876" s="135"/>
      <c r="N876" s="135"/>
      <c r="O876" s="135"/>
      <c r="P876" s="135"/>
    </row>
    <row r="877" spans="2:16">
      <c r="B877" s="135"/>
      <c r="C877" s="135"/>
      <c r="D877" s="135"/>
      <c r="E877" s="135"/>
      <c r="F877" s="135"/>
      <c r="G877" s="135"/>
      <c r="H877" s="135"/>
      <c r="I877" s="135"/>
      <c r="J877" s="135"/>
      <c r="K877" s="135"/>
      <c r="L877" s="135"/>
      <c r="M877" s="135"/>
      <c r="N877" s="135"/>
      <c r="O877" s="135"/>
      <c r="P877" s="135"/>
    </row>
    <row r="878" spans="2:16">
      <c r="B878" s="135"/>
      <c r="C878" s="135"/>
      <c r="D878" s="135"/>
      <c r="E878" s="135"/>
      <c r="F878" s="135"/>
      <c r="G878" s="135"/>
      <c r="H878" s="135"/>
      <c r="I878" s="135"/>
      <c r="J878" s="135"/>
      <c r="K878" s="135"/>
      <c r="L878" s="135"/>
      <c r="M878" s="135"/>
      <c r="N878" s="135"/>
      <c r="O878" s="135"/>
      <c r="P878" s="135"/>
    </row>
    <row r="879" spans="2:16">
      <c r="B879" s="135"/>
      <c r="C879" s="135"/>
      <c r="D879" s="135"/>
      <c r="E879" s="135"/>
      <c r="F879" s="135"/>
      <c r="G879" s="135"/>
      <c r="H879" s="135"/>
      <c r="I879" s="135"/>
      <c r="J879" s="135"/>
      <c r="K879" s="135"/>
      <c r="L879" s="135"/>
      <c r="M879" s="135"/>
      <c r="N879" s="135"/>
      <c r="O879" s="135"/>
      <c r="P879" s="135"/>
    </row>
    <row r="880" spans="2:16">
      <c r="B880" s="135"/>
      <c r="C880" s="135"/>
      <c r="D880" s="135"/>
      <c r="E880" s="135"/>
      <c r="F880" s="135"/>
      <c r="G880" s="135"/>
      <c r="H880" s="135"/>
      <c r="I880" s="135"/>
      <c r="J880" s="135"/>
      <c r="K880" s="135"/>
      <c r="L880" s="135"/>
      <c r="M880" s="135"/>
      <c r="N880" s="135"/>
      <c r="O880" s="135"/>
      <c r="P880" s="135"/>
    </row>
    <row r="881" spans="2:16">
      <c r="B881" s="135"/>
      <c r="C881" s="135"/>
      <c r="D881" s="135"/>
      <c r="E881" s="135"/>
      <c r="F881" s="135"/>
      <c r="G881" s="135"/>
      <c r="H881" s="135"/>
      <c r="I881" s="135"/>
      <c r="J881" s="135"/>
      <c r="K881" s="135"/>
      <c r="L881" s="135"/>
      <c r="M881" s="135"/>
      <c r="N881" s="135"/>
      <c r="O881" s="135"/>
      <c r="P881" s="135"/>
    </row>
    <row r="882" spans="2:16">
      <c r="B882" s="135"/>
      <c r="C882" s="135"/>
      <c r="D882" s="135"/>
      <c r="E882" s="135"/>
      <c r="F882" s="135"/>
      <c r="G882" s="135"/>
      <c r="H882" s="135"/>
      <c r="I882" s="135"/>
      <c r="J882" s="135"/>
      <c r="K882" s="135"/>
      <c r="L882" s="135"/>
      <c r="M882" s="135"/>
      <c r="N882" s="135"/>
      <c r="O882" s="135"/>
      <c r="P882" s="135"/>
    </row>
    <row r="883" spans="2:16">
      <c r="B883" s="135"/>
      <c r="C883" s="135"/>
      <c r="D883" s="135"/>
      <c r="E883" s="135"/>
      <c r="F883" s="135"/>
      <c r="G883" s="135"/>
      <c r="H883" s="135"/>
      <c r="I883" s="135"/>
      <c r="J883" s="135"/>
      <c r="K883" s="135"/>
      <c r="L883" s="135"/>
      <c r="M883" s="135"/>
      <c r="N883" s="135"/>
      <c r="O883" s="135"/>
      <c r="P883" s="135"/>
    </row>
    <row r="884" spans="2:16">
      <c r="B884" s="135"/>
      <c r="C884" s="135"/>
      <c r="D884" s="135"/>
      <c r="E884" s="135"/>
      <c r="F884" s="135"/>
      <c r="G884" s="135"/>
      <c r="H884" s="135"/>
      <c r="I884" s="135"/>
      <c r="J884" s="135"/>
      <c r="K884" s="135"/>
      <c r="L884" s="135"/>
      <c r="M884" s="135"/>
      <c r="N884" s="135"/>
      <c r="O884" s="135"/>
      <c r="P884" s="135"/>
    </row>
    <row r="885" spans="2:16">
      <c r="B885" s="135"/>
      <c r="C885" s="135"/>
      <c r="D885" s="135"/>
      <c r="E885" s="135"/>
      <c r="F885" s="135"/>
      <c r="G885" s="135"/>
      <c r="H885" s="135"/>
      <c r="I885" s="135"/>
      <c r="J885" s="135"/>
      <c r="K885" s="135"/>
      <c r="L885" s="135"/>
      <c r="M885" s="135"/>
      <c r="N885" s="135"/>
      <c r="O885" s="135"/>
      <c r="P885" s="135"/>
    </row>
    <row r="886" spans="2:16">
      <c r="B886" s="135"/>
      <c r="C886" s="135"/>
      <c r="D886" s="135"/>
      <c r="E886" s="135"/>
      <c r="F886" s="135"/>
      <c r="G886" s="135"/>
      <c r="H886" s="135"/>
      <c r="I886" s="135"/>
      <c r="J886" s="135"/>
      <c r="K886" s="135"/>
      <c r="L886" s="135"/>
      <c r="M886" s="135"/>
      <c r="N886" s="135"/>
      <c r="O886" s="135"/>
      <c r="P886" s="135"/>
    </row>
    <row r="887" spans="2:16">
      <c r="B887" s="135"/>
      <c r="C887" s="135"/>
      <c r="D887" s="135"/>
      <c r="E887" s="135"/>
      <c r="F887" s="135"/>
      <c r="G887" s="135"/>
      <c r="H887" s="135"/>
      <c r="I887" s="135"/>
      <c r="J887" s="135"/>
      <c r="K887" s="135"/>
      <c r="L887" s="135"/>
      <c r="M887" s="135"/>
      <c r="N887" s="135"/>
      <c r="O887" s="135"/>
      <c r="P887" s="135"/>
    </row>
    <row r="888" spans="2:16">
      <c r="B888" s="135"/>
      <c r="C888" s="135"/>
      <c r="D888" s="135"/>
      <c r="E888" s="135"/>
      <c r="F888" s="135"/>
      <c r="G888" s="135"/>
      <c r="H888" s="135"/>
      <c r="I888" s="135"/>
      <c r="J888" s="135"/>
      <c r="K888" s="135"/>
      <c r="L888" s="135"/>
      <c r="M888" s="135"/>
      <c r="N888" s="135"/>
      <c r="O888" s="135"/>
      <c r="P888" s="135"/>
    </row>
    <row r="889" spans="2:16">
      <c r="B889" s="135"/>
      <c r="C889" s="135"/>
      <c r="D889" s="135"/>
      <c r="E889" s="135"/>
      <c r="F889" s="135"/>
      <c r="G889" s="135"/>
      <c r="H889" s="135"/>
      <c r="I889" s="135"/>
      <c r="J889" s="135"/>
      <c r="K889" s="135"/>
      <c r="L889" s="135"/>
      <c r="M889" s="135"/>
      <c r="N889" s="135"/>
      <c r="O889" s="135"/>
      <c r="P889" s="135"/>
    </row>
    <row r="890" spans="2:16">
      <c r="B890" s="135"/>
      <c r="C890" s="135"/>
      <c r="D890" s="135"/>
      <c r="E890" s="135"/>
      <c r="F890" s="135"/>
      <c r="G890" s="135"/>
      <c r="H890" s="135"/>
      <c r="I890" s="135"/>
      <c r="J890" s="135"/>
      <c r="K890" s="135"/>
      <c r="L890" s="135"/>
      <c r="M890" s="135"/>
      <c r="N890" s="135"/>
      <c r="O890" s="135"/>
      <c r="P890" s="135"/>
    </row>
    <row r="891" spans="2:16">
      <c r="B891" s="135"/>
      <c r="C891" s="135"/>
      <c r="D891" s="135"/>
      <c r="E891" s="135"/>
      <c r="F891" s="135"/>
      <c r="G891" s="135"/>
      <c r="H891" s="135"/>
      <c r="I891" s="135"/>
      <c r="J891" s="135"/>
      <c r="K891" s="135"/>
      <c r="L891" s="135"/>
      <c r="M891" s="135"/>
      <c r="N891" s="135"/>
      <c r="O891" s="135"/>
      <c r="P891" s="135"/>
    </row>
    <row r="892" spans="2:16">
      <c r="B892" s="135"/>
      <c r="C892" s="135"/>
      <c r="D892" s="135"/>
      <c r="E892" s="135"/>
      <c r="F892" s="135"/>
      <c r="G892" s="135"/>
      <c r="H892" s="135"/>
      <c r="I892" s="135"/>
      <c r="J892" s="135"/>
      <c r="K892" s="135"/>
      <c r="L892" s="135"/>
      <c r="M892" s="135"/>
      <c r="N892" s="135"/>
      <c r="O892" s="135"/>
      <c r="P892" s="135"/>
    </row>
    <row r="893" spans="2:16">
      <c r="B893" s="135"/>
      <c r="C893" s="135"/>
      <c r="D893" s="135"/>
      <c r="E893" s="135"/>
      <c r="F893" s="135"/>
      <c r="G893" s="135"/>
      <c r="H893" s="135"/>
      <c r="I893" s="135"/>
      <c r="J893" s="135"/>
      <c r="K893" s="135"/>
      <c r="L893" s="135"/>
      <c r="M893" s="135"/>
      <c r="N893" s="135"/>
      <c r="O893" s="135"/>
      <c r="P893" s="135"/>
    </row>
    <row r="894" spans="2:16">
      <c r="B894" s="135"/>
      <c r="C894" s="135"/>
      <c r="D894" s="135"/>
      <c r="E894" s="135"/>
      <c r="F894" s="135"/>
      <c r="G894" s="135"/>
      <c r="H894" s="135"/>
      <c r="I894" s="135"/>
      <c r="J894" s="135"/>
      <c r="K894" s="135"/>
      <c r="L894" s="135"/>
      <c r="M894" s="135"/>
      <c r="N894" s="135"/>
      <c r="O894" s="135"/>
      <c r="P894" s="135"/>
    </row>
    <row r="895" spans="2:16">
      <c r="B895" s="135"/>
      <c r="C895" s="135"/>
      <c r="D895" s="135"/>
      <c r="E895" s="135"/>
      <c r="F895" s="135"/>
      <c r="G895" s="135"/>
      <c r="H895" s="135"/>
      <c r="I895" s="135"/>
      <c r="J895" s="135"/>
      <c r="K895" s="135"/>
      <c r="L895" s="135"/>
      <c r="M895" s="135"/>
      <c r="N895" s="135"/>
      <c r="O895" s="135"/>
      <c r="P895" s="135"/>
    </row>
    <row r="896" spans="2:16">
      <c r="B896" s="135"/>
      <c r="C896" s="135"/>
      <c r="D896" s="135"/>
      <c r="E896" s="135"/>
      <c r="F896" s="135"/>
      <c r="G896" s="135"/>
      <c r="H896" s="135"/>
      <c r="I896" s="135"/>
      <c r="J896" s="135"/>
      <c r="K896" s="135"/>
      <c r="L896" s="135"/>
      <c r="M896" s="135"/>
      <c r="N896" s="135"/>
      <c r="O896" s="135"/>
      <c r="P896" s="135"/>
    </row>
    <row r="897" spans="2:16">
      <c r="B897" s="135"/>
      <c r="C897" s="135"/>
      <c r="D897" s="135"/>
      <c r="E897" s="135"/>
      <c r="F897" s="135"/>
      <c r="G897" s="135"/>
      <c r="H897" s="135"/>
      <c r="I897" s="135"/>
      <c r="J897" s="135"/>
      <c r="K897" s="135"/>
      <c r="L897" s="135"/>
      <c r="M897" s="135"/>
      <c r="N897" s="135"/>
      <c r="O897" s="135"/>
      <c r="P897" s="135"/>
    </row>
    <row r="898" spans="2:16">
      <c r="B898" s="135"/>
      <c r="C898" s="135"/>
      <c r="D898" s="135"/>
      <c r="E898" s="135"/>
      <c r="F898" s="135"/>
      <c r="G898" s="135"/>
      <c r="H898" s="135"/>
      <c r="I898" s="135"/>
      <c r="J898" s="135"/>
      <c r="K898" s="135"/>
      <c r="L898" s="135"/>
      <c r="M898" s="135"/>
      <c r="N898" s="135"/>
      <c r="O898" s="135"/>
      <c r="P898" s="135"/>
    </row>
    <row r="899" spans="2:16">
      <c r="B899" s="135"/>
      <c r="C899" s="135"/>
      <c r="D899" s="135"/>
      <c r="E899" s="135"/>
      <c r="F899" s="135"/>
      <c r="G899" s="135"/>
      <c r="H899" s="135"/>
      <c r="I899" s="135"/>
      <c r="J899" s="135"/>
      <c r="K899" s="135"/>
      <c r="L899" s="135"/>
      <c r="M899" s="135"/>
      <c r="N899" s="135"/>
      <c r="O899" s="135"/>
      <c r="P899" s="135"/>
    </row>
    <row r="900" spans="2:16">
      <c r="B900" s="135"/>
      <c r="C900" s="135"/>
      <c r="D900" s="135"/>
      <c r="E900" s="135"/>
      <c r="F900" s="135"/>
      <c r="G900" s="135"/>
      <c r="H900" s="135"/>
      <c r="I900" s="135"/>
      <c r="J900" s="135"/>
      <c r="K900" s="135"/>
      <c r="L900" s="135"/>
      <c r="M900" s="135"/>
      <c r="N900" s="135"/>
      <c r="O900" s="135"/>
      <c r="P900" s="135"/>
    </row>
    <row r="901" spans="2:16">
      <c r="B901" s="135"/>
      <c r="C901" s="135"/>
      <c r="D901" s="135"/>
      <c r="E901" s="135"/>
      <c r="F901" s="135"/>
      <c r="G901" s="135"/>
      <c r="H901" s="135"/>
      <c r="I901" s="135"/>
      <c r="J901" s="135"/>
      <c r="K901" s="135"/>
      <c r="L901" s="135"/>
      <c r="M901" s="135"/>
      <c r="N901" s="135"/>
      <c r="O901" s="135"/>
      <c r="P901" s="135"/>
    </row>
    <row r="902" spans="2:16">
      <c r="B902" s="135"/>
      <c r="C902" s="135"/>
      <c r="D902" s="135"/>
      <c r="E902" s="135"/>
      <c r="F902" s="135"/>
      <c r="G902" s="135"/>
      <c r="H902" s="135"/>
      <c r="I902" s="135"/>
      <c r="J902" s="135"/>
      <c r="K902" s="135"/>
      <c r="L902" s="135"/>
      <c r="M902" s="135"/>
      <c r="N902" s="135"/>
      <c r="O902" s="135"/>
      <c r="P902" s="135"/>
    </row>
    <row r="903" spans="2:16">
      <c r="B903" s="135"/>
      <c r="C903" s="135"/>
      <c r="D903" s="135"/>
      <c r="E903" s="135"/>
      <c r="F903" s="135"/>
      <c r="G903" s="135"/>
      <c r="H903" s="135"/>
      <c r="I903" s="135"/>
      <c r="J903" s="135"/>
      <c r="K903" s="135"/>
      <c r="L903" s="135"/>
      <c r="M903" s="135"/>
      <c r="N903" s="135"/>
      <c r="O903" s="135"/>
      <c r="P903" s="135"/>
    </row>
    <row r="904" spans="2:16">
      <c r="B904" s="135"/>
      <c r="C904" s="135"/>
      <c r="D904" s="135"/>
      <c r="E904" s="135"/>
      <c r="F904" s="135"/>
      <c r="G904" s="135"/>
      <c r="H904" s="135"/>
      <c r="I904" s="135"/>
      <c r="J904" s="135"/>
      <c r="K904" s="135"/>
      <c r="L904" s="135"/>
      <c r="M904" s="135"/>
      <c r="N904" s="135"/>
      <c r="O904" s="135"/>
      <c r="P904" s="135"/>
    </row>
    <row r="905" spans="2:16">
      <c r="B905" s="135"/>
      <c r="C905" s="135"/>
      <c r="D905" s="135"/>
      <c r="E905" s="135"/>
      <c r="F905" s="135"/>
      <c r="G905" s="135"/>
      <c r="H905" s="135"/>
      <c r="I905" s="135"/>
      <c r="J905" s="135"/>
      <c r="K905" s="135"/>
      <c r="L905" s="135"/>
      <c r="M905" s="135"/>
      <c r="N905" s="135"/>
      <c r="O905" s="135"/>
      <c r="P905" s="135"/>
    </row>
    <row r="906" spans="2:16">
      <c r="B906" s="135"/>
      <c r="C906" s="135"/>
      <c r="D906" s="135"/>
      <c r="E906" s="135"/>
      <c r="F906" s="135"/>
      <c r="G906" s="135"/>
      <c r="H906" s="135"/>
      <c r="I906" s="135"/>
      <c r="J906" s="135"/>
      <c r="K906" s="135"/>
      <c r="L906" s="135"/>
      <c r="M906" s="135"/>
      <c r="N906" s="135"/>
      <c r="O906" s="135"/>
      <c r="P906" s="135"/>
    </row>
    <row r="907" spans="2:16">
      <c r="B907" s="135"/>
      <c r="C907" s="135"/>
      <c r="D907" s="135"/>
      <c r="E907" s="135"/>
      <c r="F907" s="135"/>
      <c r="G907" s="135"/>
      <c r="H907" s="135"/>
      <c r="I907" s="135"/>
      <c r="J907" s="135"/>
      <c r="K907" s="135"/>
      <c r="L907" s="135"/>
      <c r="M907" s="135"/>
      <c r="N907" s="135"/>
      <c r="O907" s="135"/>
      <c r="P907" s="135"/>
    </row>
    <row r="908" spans="2:16">
      <c r="B908" s="135"/>
      <c r="C908" s="135"/>
      <c r="D908" s="135"/>
      <c r="E908" s="135"/>
      <c r="F908" s="135"/>
      <c r="G908" s="135"/>
      <c r="H908" s="135"/>
      <c r="I908" s="135"/>
      <c r="J908" s="135"/>
      <c r="K908" s="135"/>
      <c r="L908" s="135"/>
      <c r="M908" s="135"/>
      <c r="N908" s="135"/>
      <c r="O908" s="135"/>
      <c r="P908" s="135"/>
    </row>
    <row r="909" spans="2:16">
      <c r="B909" s="135"/>
      <c r="C909" s="135"/>
      <c r="D909" s="135"/>
      <c r="E909" s="135"/>
      <c r="F909" s="135"/>
      <c r="G909" s="135"/>
      <c r="H909" s="135"/>
      <c r="I909" s="135"/>
      <c r="J909" s="135"/>
      <c r="K909" s="135"/>
      <c r="L909" s="135"/>
      <c r="M909" s="135"/>
      <c r="N909" s="135"/>
      <c r="O909" s="135"/>
      <c r="P909" s="135"/>
    </row>
    <row r="910" spans="2:16">
      <c r="B910" s="135"/>
      <c r="C910" s="135"/>
      <c r="D910" s="135"/>
      <c r="E910" s="135"/>
      <c r="F910" s="135"/>
      <c r="G910" s="135"/>
      <c r="H910" s="135"/>
      <c r="I910" s="135"/>
      <c r="J910" s="135"/>
      <c r="K910" s="135"/>
      <c r="L910" s="135"/>
      <c r="M910" s="135"/>
      <c r="N910" s="135"/>
      <c r="O910" s="135"/>
      <c r="P910" s="135"/>
    </row>
    <row r="911" spans="2:16">
      <c r="B911" s="135"/>
      <c r="C911" s="135"/>
      <c r="D911" s="135"/>
      <c r="E911" s="135"/>
      <c r="F911" s="135"/>
      <c r="G911" s="135"/>
      <c r="H911" s="135"/>
      <c r="I911" s="135"/>
      <c r="J911" s="135"/>
      <c r="K911" s="135"/>
      <c r="L911" s="135"/>
      <c r="M911" s="135"/>
      <c r="N911" s="135"/>
      <c r="O911" s="135"/>
      <c r="P911" s="135"/>
    </row>
    <row r="912" spans="2:16">
      <c r="B912" s="135"/>
      <c r="C912" s="135"/>
      <c r="D912" s="135"/>
      <c r="E912" s="135"/>
      <c r="F912" s="135"/>
      <c r="G912" s="135"/>
      <c r="H912" s="135"/>
      <c r="I912" s="135"/>
      <c r="J912" s="135"/>
      <c r="K912" s="135"/>
      <c r="L912" s="135"/>
      <c r="M912" s="135"/>
      <c r="N912" s="135"/>
      <c r="O912" s="135"/>
      <c r="P912" s="135"/>
    </row>
    <row r="913" spans="2:16">
      <c r="B913" s="135"/>
      <c r="C913" s="135"/>
      <c r="D913" s="135"/>
      <c r="E913" s="135"/>
      <c r="F913" s="135"/>
      <c r="G913" s="135"/>
      <c r="H913" s="135"/>
      <c r="I913" s="135"/>
      <c r="J913" s="135"/>
      <c r="K913" s="135"/>
      <c r="L913" s="135"/>
      <c r="M913" s="135"/>
      <c r="N913" s="135"/>
      <c r="O913" s="135"/>
      <c r="P913" s="135"/>
    </row>
    <row r="914" spans="2:16">
      <c r="B914" s="135"/>
      <c r="C914" s="135"/>
      <c r="D914" s="135"/>
      <c r="E914" s="135"/>
      <c r="F914" s="135"/>
      <c r="G914" s="135"/>
      <c r="H914" s="135"/>
      <c r="I914" s="135"/>
      <c r="J914" s="135"/>
      <c r="K914" s="135"/>
      <c r="L914" s="135"/>
      <c r="M914" s="135"/>
      <c r="N914" s="135"/>
      <c r="O914" s="135"/>
      <c r="P914" s="135"/>
    </row>
    <row r="915" spans="2:16">
      <c r="B915" s="135"/>
      <c r="C915" s="135"/>
      <c r="D915" s="135"/>
      <c r="E915" s="135"/>
      <c r="F915" s="135"/>
      <c r="G915" s="135"/>
      <c r="H915" s="135"/>
      <c r="I915" s="135"/>
      <c r="J915" s="135"/>
      <c r="K915" s="135"/>
      <c r="L915" s="135"/>
      <c r="M915" s="135"/>
      <c r="N915" s="135"/>
      <c r="O915" s="135"/>
      <c r="P915" s="135"/>
    </row>
    <row r="916" spans="2:16">
      <c r="B916" s="135"/>
      <c r="C916" s="135"/>
      <c r="D916" s="135"/>
      <c r="E916" s="135"/>
      <c r="F916" s="135"/>
      <c r="G916" s="135"/>
      <c r="H916" s="135"/>
      <c r="I916" s="135"/>
      <c r="J916" s="135"/>
      <c r="K916" s="135"/>
      <c r="L916" s="135"/>
      <c r="M916" s="135"/>
      <c r="N916" s="135"/>
      <c r="O916" s="135"/>
      <c r="P916" s="135"/>
    </row>
    <row r="917" spans="2:16">
      <c r="B917" s="135"/>
      <c r="C917" s="135"/>
      <c r="D917" s="135"/>
      <c r="E917" s="135"/>
      <c r="F917" s="135"/>
      <c r="G917" s="135"/>
      <c r="H917" s="135"/>
      <c r="I917" s="135"/>
      <c r="J917" s="135"/>
      <c r="K917" s="135"/>
      <c r="L917" s="135"/>
      <c r="M917" s="135"/>
      <c r="N917" s="135"/>
      <c r="O917" s="135"/>
      <c r="P917" s="135"/>
    </row>
    <row r="918" spans="2:16">
      <c r="B918" s="135"/>
      <c r="C918" s="135"/>
      <c r="D918" s="135"/>
      <c r="E918" s="135"/>
      <c r="F918" s="135"/>
      <c r="G918" s="135"/>
      <c r="H918" s="135"/>
      <c r="I918" s="135"/>
      <c r="J918" s="135"/>
      <c r="K918" s="135"/>
      <c r="L918" s="135"/>
      <c r="M918" s="135"/>
      <c r="N918" s="135"/>
      <c r="O918" s="135"/>
      <c r="P918" s="135"/>
    </row>
    <row r="919" spans="2:16">
      <c r="B919" s="135"/>
      <c r="C919" s="135"/>
      <c r="D919" s="135"/>
      <c r="E919" s="135"/>
      <c r="F919" s="135"/>
      <c r="G919" s="135"/>
      <c r="H919" s="135"/>
      <c r="I919" s="135"/>
      <c r="J919" s="135"/>
      <c r="K919" s="135"/>
      <c r="L919" s="135"/>
      <c r="M919" s="135"/>
      <c r="N919" s="135"/>
      <c r="O919" s="135"/>
      <c r="P919" s="135"/>
    </row>
    <row r="920" spans="2:16">
      <c r="B920" s="135"/>
      <c r="C920" s="135"/>
      <c r="D920" s="135"/>
      <c r="E920" s="135"/>
      <c r="F920" s="135"/>
      <c r="G920" s="135"/>
      <c r="H920" s="135"/>
      <c r="I920" s="135"/>
      <c r="J920" s="135"/>
      <c r="K920" s="135"/>
      <c r="L920" s="135"/>
      <c r="M920" s="135"/>
      <c r="N920" s="135"/>
      <c r="O920" s="135"/>
      <c r="P920" s="135"/>
    </row>
    <row r="921" spans="2:16">
      <c r="B921" s="135"/>
      <c r="C921" s="135"/>
      <c r="D921" s="135"/>
      <c r="E921" s="135"/>
      <c r="F921" s="135"/>
      <c r="G921" s="135"/>
      <c r="H921" s="135"/>
      <c r="I921" s="135"/>
      <c r="J921" s="135"/>
      <c r="K921" s="135"/>
      <c r="L921" s="135"/>
      <c r="M921" s="135"/>
      <c r="N921" s="135"/>
      <c r="O921" s="135"/>
      <c r="P921" s="135"/>
    </row>
    <row r="922" spans="2:16">
      <c r="B922" s="135"/>
      <c r="C922" s="135"/>
      <c r="D922" s="135"/>
      <c r="E922" s="135"/>
      <c r="F922" s="135"/>
      <c r="G922" s="135"/>
      <c r="H922" s="135"/>
      <c r="I922" s="135"/>
      <c r="J922" s="135"/>
      <c r="K922" s="135"/>
      <c r="L922" s="135"/>
      <c r="M922" s="135"/>
      <c r="N922" s="135"/>
      <c r="O922" s="135"/>
      <c r="P922" s="135"/>
    </row>
    <row r="923" spans="2:16">
      <c r="B923" s="135"/>
      <c r="C923" s="135"/>
      <c r="D923" s="135"/>
      <c r="E923" s="135"/>
      <c r="F923" s="135"/>
      <c r="G923" s="135"/>
      <c r="H923" s="135"/>
      <c r="I923" s="135"/>
      <c r="J923" s="135"/>
      <c r="K923" s="135"/>
      <c r="L923" s="135"/>
      <c r="M923" s="135"/>
      <c r="N923" s="135"/>
      <c r="O923" s="135"/>
      <c r="P923" s="135"/>
    </row>
    <row r="924" spans="2:16">
      <c r="B924" s="135"/>
      <c r="C924" s="135"/>
      <c r="D924" s="135"/>
      <c r="E924" s="135"/>
      <c r="F924" s="135"/>
      <c r="G924" s="135"/>
      <c r="H924" s="135"/>
      <c r="I924" s="135"/>
      <c r="J924" s="135"/>
      <c r="K924" s="135"/>
      <c r="L924" s="135"/>
      <c r="M924" s="135"/>
      <c r="N924" s="135"/>
      <c r="O924" s="135"/>
      <c r="P924" s="135"/>
    </row>
    <row r="925" spans="2:16">
      <c r="B925" s="135"/>
      <c r="C925" s="135"/>
      <c r="D925" s="135"/>
      <c r="E925" s="135"/>
      <c r="F925" s="135"/>
      <c r="G925" s="135"/>
      <c r="H925" s="135"/>
      <c r="I925" s="135"/>
      <c r="J925" s="135"/>
      <c r="K925" s="135"/>
      <c r="L925" s="135"/>
      <c r="M925" s="135"/>
      <c r="N925" s="135"/>
      <c r="O925" s="135"/>
      <c r="P925" s="135"/>
    </row>
    <row r="926" spans="2:16">
      <c r="B926" s="135"/>
      <c r="C926" s="135"/>
      <c r="D926" s="135"/>
      <c r="E926" s="135"/>
      <c r="F926" s="135"/>
      <c r="G926" s="135"/>
      <c r="H926" s="135"/>
      <c r="I926" s="135"/>
      <c r="J926" s="135"/>
      <c r="K926" s="135"/>
      <c r="L926" s="135"/>
      <c r="M926" s="135"/>
      <c r="N926" s="135"/>
      <c r="O926" s="135"/>
      <c r="P926" s="135"/>
    </row>
    <row r="927" spans="2:16">
      <c r="B927" s="135"/>
      <c r="C927" s="135"/>
      <c r="D927" s="135"/>
      <c r="E927" s="135"/>
      <c r="F927" s="135"/>
      <c r="G927" s="135"/>
      <c r="H927" s="135"/>
      <c r="I927" s="135"/>
      <c r="J927" s="135"/>
      <c r="K927" s="135"/>
      <c r="L927" s="135"/>
      <c r="M927" s="135"/>
      <c r="N927" s="135"/>
      <c r="O927" s="135"/>
      <c r="P927" s="135"/>
    </row>
    <row r="928" spans="2:16">
      <c r="B928" s="135"/>
      <c r="C928" s="135"/>
      <c r="D928" s="135"/>
      <c r="E928" s="135"/>
      <c r="F928" s="135"/>
      <c r="G928" s="135"/>
      <c r="H928" s="135"/>
      <c r="I928" s="135"/>
      <c r="J928" s="135"/>
      <c r="K928" s="135"/>
      <c r="L928" s="135"/>
      <c r="M928" s="135"/>
      <c r="N928" s="135"/>
      <c r="O928" s="135"/>
      <c r="P928" s="135"/>
    </row>
    <row r="929" spans="2:16">
      <c r="B929" s="135"/>
      <c r="C929" s="135"/>
      <c r="D929" s="135"/>
      <c r="E929" s="135"/>
      <c r="F929" s="135"/>
      <c r="G929" s="135"/>
      <c r="H929" s="135"/>
      <c r="I929" s="135"/>
      <c r="J929" s="135"/>
      <c r="K929" s="135"/>
      <c r="L929" s="135"/>
      <c r="M929" s="135"/>
      <c r="N929" s="135"/>
      <c r="O929" s="135"/>
      <c r="P929" s="135"/>
    </row>
    <row r="930" spans="2:16">
      <c r="B930" s="135"/>
      <c r="C930" s="135"/>
      <c r="D930" s="135"/>
      <c r="E930" s="135"/>
      <c r="F930" s="135"/>
      <c r="G930" s="135"/>
      <c r="H930" s="135"/>
      <c r="I930" s="135"/>
      <c r="J930" s="135"/>
      <c r="K930" s="135"/>
      <c r="L930" s="135"/>
      <c r="M930" s="135"/>
      <c r="N930" s="135"/>
      <c r="O930" s="135"/>
      <c r="P930" s="135"/>
    </row>
    <row r="931" spans="2:16">
      <c r="B931" s="135"/>
      <c r="C931" s="135"/>
      <c r="D931" s="135"/>
      <c r="E931" s="135"/>
      <c r="F931" s="135"/>
      <c r="G931" s="135"/>
      <c r="H931" s="135"/>
      <c r="I931" s="135"/>
      <c r="J931" s="135"/>
      <c r="K931" s="135"/>
      <c r="L931" s="135"/>
      <c r="M931" s="135"/>
      <c r="N931" s="135"/>
      <c r="O931" s="135"/>
      <c r="P931" s="135"/>
    </row>
    <row r="932" spans="2:16">
      <c r="B932" s="135"/>
      <c r="C932" s="135"/>
      <c r="D932" s="135"/>
      <c r="E932" s="135"/>
      <c r="F932" s="135"/>
      <c r="G932" s="135"/>
      <c r="H932" s="135"/>
      <c r="I932" s="135"/>
      <c r="J932" s="135"/>
      <c r="K932" s="135"/>
      <c r="L932" s="135"/>
      <c r="M932" s="135"/>
      <c r="N932" s="135"/>
      <c r="O932" s="135"/>
      <c r="P932" s="135"/>
    </row>
    <row r="933" spans="2:16">
      <c r="B933" s="135"/>
      <c r="C933" s="135"/>
      <c r="D933" s="135"/>
      <c r="E933" s="135"/>
      <c r="F933" s="135"/>
      <c r="G933" s="135"/>
      <c r="H933" s="135"/>
      <c r="I933" s="135"/>
      <c r="J933" s="135"/>
      <c r="K933" s="135"/>
      <c r="L933" s="135"/>
      <c r="M933" s="135"/>
      <c r="N933" s="135"/>
      <c r="O933" s="135"/>
      <c r="P933" s="135"/>
    </row>
    <row r="934" spans="2:16">
      <c r="B934" s="135"/>
      <c r="C934" s="135"/>
      <c r="D934" s="135"/>
      <c r="E934" s="135"/>
      <c r="F934" s="135"/>
      <c r="G934" s="135"/>
      <c r="H934" s="135"/>
      <c r="I934" s="135"/>
      <c r="J934" s="135"/>
      <c r="K934" s="135"/>
      <c r="L934" s="135"/>
      <c r="M934" s="135"/>
      <c r="N934" s="135"/>
      <c r="O934" s="135"/>
      <c r="P934" s="135"/>
    </row>
    <row r="935" spans="2:16">
      <c r="B935" s="135"/>
      <c r="C935" s="135"/>
      <c r="D935" s="135"/>
      <c r="E935" s="135"/>
      <c r="F935" s="135"/>
      <c r="G935" s="135"/>
      <c r="H935" s="135"/>
      <c r="I935" s="135"/>
      <c r="J935" s="135"/>
      <c r="K935" s="135"/>
      <c r="L935" s="135"/>
      <c r="M935" s="135"/>
      <c r="N935" s="135"/>
      <c r="O935" s="135"/>
      <c r="P935" s="135"/>
    </row>
    <row r="936" spans="2:16">
      <c r="B936" s="135"/>
      <c r="C936" s="135"/>
      <c r="D936" s="135"/>
      <c r="E936" s="135"/>
      <c r="F936" s="135"/>
      <c r="G936" s="135"/>
      <c r="H936" s="135"/>
      <c r="I936" s="135"/>
      <c r="J936" s="135"/>
      <c r="K936" s="135"/>
      <c r="L936" s="135"/>
      <c r="M936" s="135"/>
      <c r="N936" s="135"/>
      <c r="O936" s="135"/>
      <c r="P936" s="135"/>
    </row>
    <row r="937" spans="2:16">
      <c r="B937" s="135"/>
      <c r="C937" s="135"/>
      <c r="D937" s="135"/>
      <c r="E937" s="135"/>
      <c r="F937" s="135"/>
      <c r="G937" s="135"/>
      <c r="H937" s="135"/>
      <c r="I937" s="135"/>
      <c r="J937" s="135"/>
      <c r="K937" s="135"/>
      <c r="L937" s="135"/>
      <c r="M937" s="135"/>
      <c r="N937" s="135"/>
      <c r="O937" s="135"/>
      <c r="P937" s="135"/>
    </row>
    <row r="938" spans="2:16">
      <c r="B938" s="135"/>
      <c r="C938" s="135"/>
      <c r="D938" s="135"/>
      <c r="E938" s="135"/>
      <c r="F938" s="135"/>
      <c r="G938" s="135"/>
      <c r="H938" s="135"/>
      <c r="I938" s="135"/>
      <c r="J938" s="135"/>
      <c r="K938" s="135"/>
      <c r="L938" s="135"/>
      <c r="M938" s="135"/>
      <c r="N938" s="135"/>
      <c r="O938" s="135"/>
      <c r="P938" s="135"/>
    </row>
    <row r="939" spans="2:16">
      <c r="B939" s="135"/>
      <c r="C939" s="135"/>
      <c r="D939" s="135"/>
      <c r="E939" s="135"/>
      <c r="F939" s="135"/>
      <c r="G939" s="135"/>
      <c r="H939" s="135"/>
      <c r="I939" s="135"/>
      <c r="J939" s="135"/>
      <c r="K939" s="135"/>
      <c r="L939" s="135"/>
      <c r="M939" s="135"/>
      <c r="N939" s="135"/>
      <c r="O939" s="135"/>
      <c r="P939" s="135"/>
    </row>
    <row r="940" spans="2:16">
      <c r="B940" s="135"/>
      <c r="C940" s="135"/>
      <c r="D940" s="135"/>
      <c r="E940" s="135"/>
      <c r="F940" s="135"/>
      <c r="G940" s="135"/>
      <c r="H940" s="135"/>
      <c r="I940" s="135"/>
      <c r="J940" s="135"/>
      <c r="K940" s="135"/>
      <c r="L940" s="135"/>
      <c r="M940" s="135"/>
      <c r="N940" s="135"/>
      <c r="O940" s="135"/>
      <c r="P940" s="135"/>
    </row>
    <row r="941" spans="2:16">
      <c r="B941" s="135"/>
      <c r="C941" s="135"/>
      <c r="D941" s="135"/>
      <c r="E941" s="135"/>
      <c r="F941" s="135"/>
      <c r="G941" s="135"/>
      <c r="H941" s="135"/>
      <c r="I941" s="135"/>
      <c r="J941" s="135"/>
      <c r="K941" s="135"/>
      <c r="L941" s="135"/>
      <c r="M941" s="135"/>
      <c r="N941" s="135"/>
      <c r="O941" s="135"/>
      <c r="P941" s="135"/>
    </row>
    <row r="942" spans="2:16">
      <c r="B942" s="135"/>
      <c r="C942" s="135"/>
      <c r="D942" s="135"/>
      <c r="E942" s="135"/>
      <c r="F942" s="135"/>
      <c r="G942" s="135"/>
      <c r="H942" s="135"/>
      <c r="I942" s="135"/>
      <c r="J942" s="135"/>
      <c r="K942" s="135"/>
      <c r="L942" s="135"/>
      <c r="M942" s="135"/>
      <c r="N942" s="135"/>
      <c r="O942" s="135"/>
      <c r="P942" s="135"/>
    </row>
    <row r="943" spans="2:16">
      <c r="B943" s="135"/>
      <c r="C943" s="135"/>
      <c r="D943" s="135"/>
      <c r="E943" s="135"/>
      <c r="F943" s="135"/>
      <c r="G943" s="135"/>
      <c r="H943" s="135"/>
      <c r="I943" s="135"/>
      <c r="J943" s="135"/>
      <c r="K943" s="135"/>
      <c r="L943" s="135"/>
      <c r="M943" s="135"/>
      <c r="N943" s="135"/>
      <c r="O943" s="135"/>
      <c r="P943" s="135"/>
    </row>
    <row r="944" spans="2:16">
      <c r="B944" s="135"/>
      <c r="C944" s="135"/>
      <c r="D944" s="135"/>
      <c r="E944" s="135"/>
      <c r="F944" s="135"/>
      <c r="G944" s="135"/>
      <c r="H944" s="135"/>
      <c r="I944" s="135"/>
      <c r="J944" s="135"/>
      <c r="K944" s="135"/>
      <c r="L944" s="135"/>
      <c r="M944" s="135"/>
      <c r="N944" s="135"/>
      <c r="O944" s="135"/>
      <c r="P944" s="135"/>
    </row>
    <row r="945" spans="2:16">
      <c r="B945" s="135"/>
      <c r="C945" s="135"/>
      <c r="D945" s="135"/>
      <c r="E945" s="135"/>
      <c r="F945" s="135"/>
      <c r="G945" s="135"/>
      <c r="H945" s="135"/>
      <c r="I945" s="135"/>
      <c r="J945" s="135"/>
      <c r="K945" s="135"/>
      <c r="L945" s="135"/>
      <c r="M945" s="135"/>
      <c r="N945" s="135"/>
      <c r="O945" s="135"/>
      <c r="P945" s="135"/>
    </row>
    <row r="946" spans="2:16">
      <c r="B946" s="135"/>
      <c r="C946" s="135"/>
      <c r="D946" s="135"/>
      <c r="E946" s="135"/>
      <c r="F946" s="135"/>
      <c r="G946" s="135"/>
      <c r="H946" s="135"/>
      <c r="I946" s="135"/>
      <c r="J946" s="135"/>
      <c r="K946" s="135"/>
      <c r="L946" s="135"/>
      <c r="M946" s="135"/>
      <c r="N946" s="135"/>
      <c r="O946" s="135"/>
      <c r="P946" s="135"/>
    </row>
    <row r="947" spans="2:16">
      <c r="B947" s="135"/>
      <c r="C947" s="135"/>
      <c r="D947" s="135"/>
      <c r="E947" s="135"/>
      <c r="F947" s="135"/>
      <c r="G947" s="135"/>
      <c r="H947" s="135"/>
      <c r="I947" s="135"/>
      <c r="J947" s="135"/>
      <c r="K947" s="135"/>
      <c r="L947" s="135"/>
      <c r="M947" s="135"/>
      <c r="N947" s="135"/>
      <c r="O947" s="135"/>
      <c r="P947" s="135"/>
    </row>
    <row r="948" spans="2:16">
      <c r="B948" s="135"/>
      <c r="C948" s="135"/>
      <c r="D948" s="135"/>
      <c r="E948" s="135"/>
      <c r="F948" s="135"/>
      <c r="G948" s="135"/>
      <c r="H948" s="135"/>
      <c r="I948" s="135"/>
      <c r="J948" s="135"/>
      <c r="K948" s="135"/>
      <c r="L948" s="135"/>
      <c r="M948" s="135"/>
      <c r="N948" s="135"/>
      <c r="O948" s="135"/>
      <c r="P948" s="135"/>
    </row>
    <row r="949" spans="2:16">
      <c r="B949" s="135"/>
      <c r="C949" s="135"/>
      <c r="D949" s="135"/>
      <c r="E949" s="135"/>
      <c r="F949" s="135"/>
      <c r="G949" s="135"/>
      <c r="H949" s="135"/>
      <c r="I949" s="135"/>
      <c r="J949" s="135"/>
      <c r="K949" s="135"/>
      <c r="L949" s="135"/>
      <c r="M949" s="135"/>
      <c r="N949" s="135"/>
      <c r="O949" s="135"/>
      <c r="P949" s="135"/>
    </row>
    <row r="950" spans="2:16">
      <c r="B950" s="135"/>
      <c r="C950" s="135"/>
      <c r="D950" s="135"/>
      <c r="E950" s="135"/>
      <c r="F950" s="135"/>
      <c r="G950" s="135"/>
      <c r="H950" s="135"/>
      <c r="I950" s="135"/>
      <c r="J950" s="135"/>
      <c r="K950" s="135"/>
      <c r="L950" s="135"/>
      <c r="M950" s="135"/>
      <c r="N950" s="135"/>
      <c r="O950" s="135"/>
      <c r="P950" s="135"/>
    </row>
    <row r="951" spans="2:16">
      <c r="B951" s="135"/>
      <c r="C951" s="135"/>
      <c r="D951" s="135"/>
      <c r="E951" s="135"/>
      <c r="F951" s="135"/>
      <c r="G951" s="135"/>
      <c r="H951" s="135"/>
      <c r="I951" s="135"/>
      <c r="J951" s="135"/>
      <c r="K951" s="135"/>
      <c r="L951" s="135"/>
      <c r="M951" s="135"/>
      <c r="N951" s="135"/>
      <c r="O951" s="135"/>
      <c r="P951" s="135"/>
    </row>
    <row r="952" spans="2:16">
      <c r="B952" s="135"/>
      <c r="C952" s="135"/>
      <c r="D952" s="135"/>
      <c r="E952" s="135"/>
      <c r="F952" s="135"/>
      <c r="G952" s="135"/>
      <c r="H952" s="135"/>
      <c r="I952" s="135"/>
      <c r="J952" s="135"/>
      <c r="K952" s="135"/>
      <c r="L952" s="135"/>
      <c r="M952" s="135"/>
      <c r="N952" s="135"/>
      <c r="O952" s="135"/>
      <c r="P952" s="135"/>
    </row>
    <row r="953" spans="2:16">
      <c r="B953" s="135"/>
      <c r="C953" s="135"/>
      <c r="D953" s="135"/>
      <c r="E953" s="135"/>
      <c r="F953" s="135"/>
      <c r="G953" s="135"/>
      <c r="H953" s="135"/>
      <c r="I953" s="135"/>
      <c r="J953" s="135"/>
      <c r="K953" s="135"/>
      <c r="L953" s="135"/>
      <c r="M953" s="135"/>
      <c r="N953" s="135"/>
      <c r="O953" s="135"/>
      <c r="P953" s="135"/>
    </row>
    <row r="954" spans="2:16">
      <c r="B954" s="135"/>
      <c r="C954" s="135"/>
      <c r="D954" s="135"/>
      <c r="E954" s="135"/>
      <c r="F954" s="135"/>
      <c r="G954" s="135"/>
      <c r="H954" s="135"/>
      <c r="I954" s="135"/>
      <c r="J954" s="135"/>
      <c r="K954" s="135"/>
      <c r="L954" s="135"/>
      <c r="M954" s="135"/>
      <c r="N954" s="135"/>
      <c r="O954" s="135"/>
      <c r="P954" s="135"/>
    </row>
    <row r="955" spans="2:16">
      <c r="B955" s="135"/>
      <c r="C955" s="135"/>
      <c r="D955" s="135"/>
      <c r="E955" s="135"/>
      <c r="F955" s="135"/>
      <c r="G955" s="135"/>
      <c r="H955" s="135"/>
      <c r="I955" s="135"/>
      <c r="J955" s="135"/>
      <c r="K955" s="135"/>
      <c r="L955" s="135"/>
      <c r="M955" s="135"/>
      <c r="N955" s="135"/>
      <c r="O955" s="135"/>
      <c r="P955" s="135"/>
    </row>
    <row r="956" spans="2:16">
      <c r="B956" s="135"/>
      <c r="C956" s="135"/>
      <c r="D956" s="135"/>
      <c r="E956" s="135"/>
      <c r="F956" s="135"/>
      <c r="G956" s="135"/>
      <c r="H956" s="135"/>
      <c r="I956" s="135"/>
      <c r="J956" s="135"/>
      <c r="K956" s="135"/>
      <c r="L956" s="135"/>
      <c r="M956" s="135"/>
      <c r="N956" s="135"/>
      <c r="O956" s="135"/>
      <c r="P956" s="135"/>
    </row>
    <row r="957" spans="2:16">
      <c r="B957" s="135"/>
      <c r="C957" s="135"/>
      <c r="D957" s="135"/>
      <c r="E957" s="135"/>
      <c r="F957" s="135"/>
      <c r="G957" s="135"/>
      <c r="H957" s="135"/>
      <c r="I957" s="135"/>
      <c r="J957" s="135"/>
      <c r="K957" s="135"/>
      <c r="L957" s="135"/>
      <c r="M957" s="135"/>
      <c r="N957" s="135"/>
      <c r="O957" s="135"/>
      <c r="P957" s="135"/>
    </row>
    <row r="958" spans="2:16">
      <c r="B958" s="135"/>
      <c r="C958" s="135"/>
      <c r="D958" s="135"/>
      <c r="E958" s="135"/>
      <c r="F958" s="135"/>
      <c r="G958" s="135"/>
      <c r="H958" s="135"/>
      <c r="I958" s="135"/>
      <c r="J958" s="135"/>
      <c r="K958" s="135"/>
      <c r="L958" s="135"/>
      <c r="M958" s="135"/>
      <c r="N958" s="135"/>
      <c r="O958" s="135"/>
      <c r="P958" s="135"/>
    </row>
    <row r="959" spans="2:16">
      <c r="B959" s="135"/>
      <c r="C959" s="135"/>
      <c r="D959" s="135"/>
      <c r="E959" s="135"/>
      <c r="F959" s="135"/>
      <c r="G959" s="135"/>
      <c r="H959" s="135"/>
      <c r="I959" s="135"/>
      <c r="J959" s="135"/>
      <c r="K959" s="135"/>
      <c r="L959" s="135"/>
      <c r="M959" s="135"/>
      <c r="N959" s="135"/>
      <c r="O959" s="135"/>
      <c r="P959" s="135"/>
    </row>
    <row r="960" spans="2:16">
      <c r="B960" s="135"/>
      <c r="C960" s="135"/>
      <c r="D960" s="135"/>
      <c r="E960" s="135"/>
      <c r="F960" s="135"/>
      <c r="G960" s="135"/>
      <c r="H960" s="135"/>
      <c r="I960" s="135"/>
      <c r="J960" s="135"/>
      <c r="K960" s="135"/>
      <c r="L960" s="135"/>
      <c r="M960" s="135"/>
      <c r="N960" s="135"/>
      <c r="O960" s="135"/>
      <c r="P960" s="135"/>
    </row>
    <row r="961" spans="2:16">
      <c r="B961" s="135"/>
      <c r="C961" s="135"/>
      <c r="D961" s="135"/>
      <c r="E961" s="135"/>
      <c r="F961" s="135"/>
      <c r="G961" s="135"/>
      <c r="H961" s="135"/>
      <c r="I961" s="135"/>
      <c r="J961" s="135"/>
      <c r="K961" s="135"/>
      <c r="L961" s="135"/>
      <c r="M961" s="135"/>
      <c r="N961" s="135"/>
      <c r="O961" s="135"/>
      <c r="P961" s="135"/>
    </row>
    <row r="962" spans="2:16">
      <c r="B962" s="135"/>
      <c r="C962" s="135"/>
      <c r="D962" s="135"/>
      <c r="E962" s="135"/>
      <c r="F962" s="135"/>
      <c r="G962" s="135"/>
      <c r="H962" s="135"/>
      <c r="I962" s="135"/>
      <c r="J962" s="135"/>
      <c r="K962" s="135"/>
      <c r="L962" s="135"/>
      <c r="M962" s="135"/>
      <c r="N962" s="135"/>
      <c r="O962" s="135"/>
      <c r="P962" s="135"/>
    </row>
    <row r="963" spans="2:16">
      <c r="B963" s="135"/>
      <c r="C963" s="135"/>
      <c r="D963" s="135"/>
      <c r="E963" s="135"/>
      <c r="F963" s="135"/>
      <c r="G963" s="135"/>
      <c r="H963" s="135"/>
      <c r="I963" s="135"/>
      <c r="J963" s="135"/>
      <c r="K963" s="135"/>
      <c r="L963" s="135"/>
      <c r="M963" s="135"/>
      <c r="N963" s="135"/>
      <c r="O963" s="135"/>
      <c r="P963" s="135"/>
    </row>
    <row r="964" spans="2:16">
      <c r="B964" s="135"/>
      <c r="C964" s="135"/>
      <c r="D964" s="135"/>
      <c r="E964" s="135"/>
      <c r="F964" s="135"/>
      <c r="G964" s="135"/>
      <c r="H964" s="135"/>
      <c r="I964" s="135"/>
      <c r="J964" s="135"/>
      <c r="K964" s="135"/>
      <c r="L964" s="135"/>
      <c r="M964" s="135"/>
      <c r="N964" s="135"/>
      <c r="O964" s="135"/>
      <c r="P964" s="135"/>
    </row>
    <row r="965" spans="2:16">
      <c r="B965" s="135"/>
      <c r="C965" s="135"/>
      <c r="D965" s="135"/>
      <c r="E965" s="135"/>
      <c r="F965" s="135"/>
      <c r="G965" s="135"/>
      <c r="H965" s="135"/>
      <c r="I965" s="135"/>
      <c r="J965" s="135"/>
      <c r="K965" s="135"/>
      <c r="L965" s="135"/>
      <c r="M965" s="135"/>
      <c r="N965" s="135"/>
      <c r="O965" s="135"/>
      <c r="P965" s="135"/>
    </row>
    <row r="966" spans="2:16">
      <c r="B966" s="135"/>
      <c r="C966" s="135"/>
      <c r="D966" s="135"/>
      <c r="E966" s="135"/>
      <c r="F966" s="135"/>
      <c r="G966" s="135"/>
      <c r="H966" s="135"/>
      <c r="I966" s="135"/>
      <c r="J966" s="135"/>
      <c r="K966" s="135"/>
      <c r="L966" s="135"/>
      <c r="M966" s="135"/>
      <c r="N966" s="135"/>
      <c r="O966" s="135"/>
      <c r="P966" s="135"/>
    </row>
    <row r="967" spans="2:16">
      <c r="B967" s="135"/>
      <c r="C967" s="135"/>
      <c r="D967" s="135"/>
      <c r="E967" s="135"/>
      <c r="F967" s="135"/>
      <c r="G967" s="135"/>
      <c r="H967" s="135"/>
      <c r="I967" s="135"/>
      <c r="J967" s="135"/>
      <c r="K967" s="135"/>
      <c r="L967" s="135"/>
      <c r="M967" s="135"/>
      <c r="N967" s="135"/>
      <c r="O967" s="135"/>
      <c r="P967" s="135"/>
    </row>
    <row r="968" spans="2:16">
      <c r="B968" s="135"/>
      <c r="C968" s="135"/>
      <c r="D968" s="135"/>
      <c r="E968" s="135"/>
      <c r="F968" s="135"/>
      <c r="G968" s="135"/>
      <c r="H968" s="135"/>
      <c r="I968" s="135"/>
      <c r="J968" s="135"/>
      <c r="K968" s="135"/>
      <c r="L968" s="135"/>
      <c r="M968" s="135"/>
      <c r="N968" s="135"/>
      <c r="O968" s="135"/>
      <c r="P968" s="135"/>
    </row>
    <row r="969" spans="2:16">
      <c r="B969" s="135"/>
      <c r="C969" s="135"/>
      <c r="D969" s="135"/>
      <c r="E969" s="135"/>
      <c r="F969" s="135"/>
      <c r="G969" s="135"/>
      <c r="H969" s="135"/>
      <c r="I969" s="135"/>
      <c r="J969" s="135"/>
      <c r="K969" s="135"/>
      <c r="L969" s="135"/>
      <c r="M969" s="135"/>
      <c r="N969" s="135"/>
      <c r="O969" s="135"/>
      <c r="P969" s="135"/>
    </row>
    <row r="970" spans="2:16">
      <c r="B970" s="135"/>
      <c r="C970" s="135"/>
      <c r="D970" s="135"/>
      <c r="E970" s="135"/>
      <c r="F970" s="135"/>
      <c r="G970" s="135"/>
      <c r="H970" s="135"/>
      <c r="I970" s="135"/>
      <c r="J970" s="135"/>
      <c r="K970" s="135"/>
      <c r="L970" s="135"/>
      <c r="M970" s="135"/>
      <c r="N970" s="135"/>
      <c r="O970" s="135"/>
      <c r="P970" s="135"/>
    </row>
    <row r="971" spans="2:16">
      <c r="B971" s="135"/>
      <c r="C971" s="135"/>
      <c r="D971" s="135"/>
      <c r="E971" s="135"/>
      <c r="F971" s="135"/>
      <c r="G971" s="135"/>
      <c r="H971" s="135"/>
      <c r="I971" s="135"/>
      <c r="J971" s="135"/>
      <c r="K971" s="135"/>
      <c r="L971" s="135"/>
      <c r="M971" s="135"/>
      <c r="N971" s="135"/>
      <c r="O971" s="135"/>
      <c r="P971" s="135"/>
    </row>
    <row r="972" spans="2:16">
      <c r="B972" s="135"/>
      <c r="C972" s="135"/>
      <c r="D972" s="135"/>
      <c r="E972" s="135"/>
      <c r="F972" s="135"/>
      <c r="G972" s="135"/>
      <c r="H972" s="135"/>
      <c r="I972" s="135"/>
      <c r="J972" s="135"/>
      <c r="K972" s="135"/>
      <c r="L972" s="135"/>
      <c r="M972" s="135"/>
      <c r="N972" s="135"/>
      <c r="O972" s="135"/>
      <c r="P972" s="135"/>
    </row>
    <row r="973" spans="2:16">
      <c r="B973" s="135"/>
      <c r="C973" s="135"/>
      <c r="D973" s="135"/>
      <c r="E973" s="135"/>
      <c r="F973" s="135"/>
      <c r="G973" s="135"/>
      <c r="H973" s="135"/>
      <c r="I973" s="135"/>
      <c r="J973" s="135"/>
      <c r="K973" s="135"/>
      <c r="L973" s="135"/>
      <c r="M973" s="135"/>
      <c r="N973" s="135"/>
      <c r="O973" s="135"/>
      <c r="P973" s="135"/>
    </row>
    <row r="974" spans="2:16">
      <c r="B974" s="135"/>
      <c r="C974" s="135"/>
      <c r="D974" s="135"/>
      <c r="E974" s="135"/>
      <c r="F974" s="135"/>
      <c r="G974" s="135"/>
      <c r="H974" s="135"/>
      <c r="I974" s="135"/>
      <c r="J974" s="135"/>
      <c r="K974" s="135"/>
      <c r="L974" s="135"/>
      <c r="M974" s="135"/>
      <c r="N974" s="135"/>
      <c r="O974" s="135"/>
      <c r="P974" s="135"/>
    </row>
    <row r="975" spans="2:16">
      <c r="B975" s="135"/>
      <c r="C975" s="135"/>
      <c r="D975" s="135"/>
      <c r="E975" s="135"/>
      <c r="F975" s="135"/>
      <c r="G975" s="135"/>
      <c r="H975" s="135"/>
      <c r="I975" s="135"/>
      <c r="J975" s="135"/>
      <c r="K975" s="135"/>
      <c r="L975" s="135"/>
      <c r="M975" s="135"/>
      <c r="N975" s="135"/>
      <c r="O975" s="135"/>
      <c r="P975" s="135"/>
    </row>
    <row r="976" spans="2:16">
      <c r="B976" s="135"/>
      <c r="C976" s="135"/>
      <c r="D976" s="135"/>
      <c r="E976" s="135"/>
      <c r="F976" s="135"/>
      <c r="G976" s="135"/>
      <c r="H976" s="135"/>
      <c r="I976" s="135"/>
      <c r="J976" s="135"/>
      <c r="K976" s="135"/>
      <c r="L976" s="135"/>
      <c r="M976" s="135"/>
      <c r="N976" s="135"/>
      <c r="O976" s="135"/>
      <c r="P976" s="135"/>
    </row>
    <row r="977" spans="2:16">
      <c r="B977" s="135"/>
      <c r="C977" s="135"/>
      <c r="D977" s="135"/>
      <c r="E977" s="135"/>
      <c r="F977" s="135"/>
      <c r="G977" s="135"/>
      <c r="H977" s="135"/>
      <c r="I977" s="135"/>
      <c r="J977" s="135"/>
      <c r="K977" s="135"/>
      <c r="L977" s="135"/>
      <c r="M977" s="135"/>
      <c r="N977" s="135"/>
      <c r="O977" s="135"/>
      <c r="P977" s="135"/>
    </row>
    <row r="978" spans="2:16">
      <c r="B978" s="135"/>
      <c r="C978" s="135"/>
      <c r="D978" s="135"/>
      <c r="E978" s="135"/>
      <c r="F978" s="135"/>
      <c r="G978" s="135"/>
      <c r="H978" s="135"/>
      <c r="I978" s="135"/>
      <c r="J978" s="135"/>
      <c r="K978" s="135"/>
      <c r="L978" s="135"/>
      <c r="M978" s="135"/>
      <c r="N978" s="135"/>
      <c r="O978" s="135"/>
      <c r="P978" s="135"/>
    </row>
    <row r="979" spans="2:16">
      <c r="B979" s="135"/>
      <c r="C979" s="135"/>
      <c r="D979" s="135"/>
      <c r="E979" s="135"/>
      <c r="F979" s="135"/>
      <c r="G979" s="135"/>
      <c r="H979" s="135"/>
      <c r="I979" s="135"/>
      <c r="J979" s="135"/>
      <c r="K979" s="135"/>
      <c r="L979" s="135"/>
      <c r="M979" s="135"/>
      <c r="N979" s="135"/>
      <c r="O979" s="135"/>
      <c r="P979" s="135"/>
    </row>
    <row r="980" spans="2:16">
      <c r="B980" s="135"/>
      <c r="C980" s="135"/>
      <c r="D980" s="135"/>
      <c r="E980" s="135"/>
      <c r="F980" s="135"/>
      <c r="G980" s="135"/>
      <c r="H980" s="135"/>
      <c r="I980" s="135"/>
      <c r="J980" s="135"/>
      <c r="K980" s="135"/>
      <c r="L980" s="135"/>
      <c r="M980" s="135"/>
      <c r="N980" s="135"/>
      <c r="O980" s="135"/>
      <c r="P980" s="135"/>
    </row>
    <row r="981" spans="2:16">
      <c r="B981" s="135"/>
      <c r="C981" s="135"/>
      <c r="D981" s="135"/>
      <c r="E981" s="135"/>
      <c r="F981" s="135"/>
      <c r="G981" s="135"/>
      <c r="H981" s="135"/>
      <c r="I981" s="135"/>
      <c r="J981" s="135"/>
      <c r="K981" s="135"/>
      <c r="L981" s="135"/>
      <c r="M981" s="135"/>
      <c r="N981" s="135"/>
      <c r="O981" s="135"/>
      <c r="P981" s="135"/>
    </row>
    <row r="982" spans="2:16">
      <c r="B982" s="135"/>
      <c r="C982" s="135"/>
      <c r="D982" s="135"/>
      <c r="E982" s="135"/>
      <c r="F982" s="135"/>
      <c r="G982" s="135"/>
      <c r="H982" s="135"/>
      <c r="I982" s="135"/>
      <c r="J982" s="135"/>
      <c r="K982" s="135"/>
      <c r="L982" s="135"/>
      <c r="M982" s="135"/>
      <c r="N982" s="135"/>
      <c r="O982" s="135"/>
      <c r="P982" s="135"/>
    </row>
    <row r="983" spans="2:16">
      <c r="B983" s="135"/>
      <c r="C983" s="135"/>
      <c r="D983" s="135"/>
      <c r="E983" s="135"/>
      <c r="F983" s="135"/>
      <c r="G983" s="135"/>
      <c r="H983" s="135"/>
      <c r="I983" s="135"/>
      <c r="J983" s="135"/>
      <c r="K983" s="135"/>
      <c r="L983" s="135"/>
      <c r="M983" s="135"/>
      <c r="N983" s="135"/>
      <c r="O983" s="135"/>
      <c r="P983" s="135"/>
    </row>
    <row r="984" spans="2:16">
      <c r="B984" s="135"/>
      <c r="C984" s="135"/>
      <c r="D984" s="135"/>
      <c r="E984" s="135"/>
      <c r="F984" s="135"/>
      <c r="G984" s="135"/>
      <c r="H984" s="135"/>
      <c r="I984" s="135"/>
      <c r="J984" s="135"/>
      <c r="K984" s="135"/>
      <c r="L984" s="135"/>
      <c r="M984" s="135"/>
      <c r="N984" s="135"/>
      <c r="O984" s="135"/>
      <c r="P984" s="135"/>
    </row>
    <row r="985" spans="2:16">
      <c r="B985" s="135"/>
      <c r="C985" s="135"/>
      <c r="D985" s="135"/>
      <c r="E985" s="135"/>
      <c r="F985" s="135"/>
      <c r="G985" s="135"/>
      <c r="H985" s="135"/>
      <c r="I985" s="135"/>
      <c r="J985" s="135"/>
      <c r="K985" s="135"/>
      <c r="L985" s="135"/>
      <c r="M985" s="135"/>
      <c r="N985" s="135"/>
      <c r="O985" s="135"/>
      <c r="P985" s="135"/>
    </row>
    <row r="986" spans="2:16">
      <c r="B986" s="135"/>
      <c r="C986" s="135"/>
      <c r="D986" s="135"/>
      <c r="E986" s="135"/>
      <c r="F986" s="135"/>
      <c r="G986" s="135"/>
      <c r="H986" s="135"/>
      <c r="I986" s="135"/>
      <c r="J986" s="135"/>
      <c r="K986" s="135"/>
      <c r="L986" s="135"/>
      <c r="M986" s="135"/>
      <c r="N986" s="135"/>
      <c r="O986" s="135"/>
      <c r="P986" s="135"/>
    </row>
    <row r="987" spans="2:16">
      <c r="B987" s="135"/>
      <c r="C987" s="135"/>
      <c r="D987" s="135"/>
      <c r="E987" s="135"/>
      <c r="F987" s="135"/>
      <c r="G987" s="135"/>
      <c r="H987" s="135"/>
      <c r="I987" s="135"/>
      <c r="J987" s="135"/>
      <c r="K987" s="135"/>
      <c r="L987" s="135"/>
      <c r="M987" s="135"/>
      <c r="N987" s="135"/>
      <c r="O987" s="135"/>
      <c r="P987" s="135"/>
    </row>
    <row r="988" spans="2:16">
      <c r="B988" s="135"/>
      <c r="C988" s="135"/>
      <c r="D988" s="135"/>
      <c r="E988" s="135"/>
      <c r="F988" s="135"/>
      <c r="G988" s="135"/>
      <c r="H988" s="135"/>
      <c r="I988" s="135"/>
      <c r="J988" s="135"/>
      <c r="K988" s="135"/>
      <c r="L988" s="135"/>
      <c r="M988" s="135"/>
      <c r="N988" s="135"/>
      <c r="O988" s="135"/>
      <c r="P988" s="135"/>
    </row>
    <row r="989" spans="2:16">
      <c r="B989" s="135"/>
      <c r="C989" s="135"/>
      <c r="D989" s="135"/>
      <c r="E989" s="135"/>
      <c r="F989" s="135"/>
      <c r="G989" s="135"/>
      <c r="H989" s="135"/>
      <c r="I989" s="135"/>
      <c r="J989" s="135"/>
      <c r="K989" s="135"/>
      <c r="L989" s="135"/>
      <c r="M989" s="135"/>
      <c r="N989" s="135"/>
      <c r="O989" s="135"/>
      <c r="P989" s="135"/>
    </row>
    <row r="990" spans="2:16">
      <c r="B990" s="135"/>
      <c r="C990" s="135"/>
      <c r="D990" s="135"/>
      <c r="E990" s="135"/>
      <c r="F990" s="135"/>
      <c r="G990" s="135"/>
      <c r="H990" s="135"/>
      <c r="I990" s="135"/>
      <c r="J990" s="135"/>
      <c r="K990" s="135"/>
      <c r="L990" s="135"/>
      <c r="M990" s="135"/>
      <c r="N990" s="135"/>
      <c r="O990" s="135"/>
      <c r="P990" s="135"/>
    </row>
    <row r="991" spans="2:16">
      <c r="B991" s="135"/>
      <c r="C991" s="135"/>
      <c r="D991" s="135"/>
      <c r="E991" s="135"/>
      <c r="F991" s="135"/>
      <c r="G991" s="135"/>
      <c r="H991" s="135"/>
      <c r="I991" s="135"/>
      <c r="J991" s="135"/>
      <c r="K991" s="135"/>
      <c r="L991" s="135"/>
      <c r="M991" s="135"/>
      <c r="N991" s="135"/>
      <c r="O991" s="135"/>
      <c r="P991" s="135"/>
    </row>
    <row r="992" spans="2:16">
      <c r="B992" s="135"/>
      <c r="C992" s="135"/>
      <c r="D992" s="135"/>
      <c r="E992" s="135"/>
      <c r="F992" s="135"/>
      <c r="G992" s="135"/>
      <c r="H992" s="135"/>
      <c r="I992" s="135"/>
      <c r="J992" s="135"/>
      <c r="K992" s="135"/>
      <c r="L992" s="135"/>
      <c r="M992" s="135"/>
      <c r="N992" s="135"/>
      <c r="O992" s="135"/>
      <c r="P992" s="135"/>
    </row>
    <row r="993" spans="2:16">
      <c r="B993" s="135"/>
      <c r="C993" s="135"/>
      <c r="D993" s="135"/>
      <c r="E993" s="135"/>
      <c r="F993" s="135"/>
      <c r="G993" s="135"/>
      <c r="H993" s="135"/>
      <c r="I993" s="135"/>
      <c r="J993" s="135"/>
      <c r="K993" s="135"/>
      <c r="L993" s="135"/>
      <c r="M993" s="135"/>
      <c r="N993" s="135"/>
      <c r="O993" s="135"/>
      <c r="P993" s="135"/>
    </row>
    <row r="994" spans="2:16">
      <c r="B994" s="135"/>
      <c r="C994" s="135"/>
      <c r="D994" s="135"/>
      <c r="E994" s="135"/>
      <c r="F994" s="135"/>
      <c r="G994" s="135"/>
      <c r="H994" s="135"/>
      <c r="I994" s="135"/>
      <c r="J994" s="135"/>
      <c r="K994" s="135"/>
      <c r="L994" s="135"/>
      <c r="M994" s="135"/>
      <c r="N994" s="135"/>
      <c r="O994" s="135"/>
      <c r="P994" s="135"/>
    </row>
    <row r="995" spans="2:16">
      <c r="B995" s="135"/>
      <c r="C995" s="135"/>
      <c r="D995" s="135"/>
      <c r="E995" s="135"/>
      <c r="F995" s="135"/>
      <c r="G995" s="135"/>
      <c r="H995" s="135"/>
      <c r="I995" s="135"/>
      <c r="J995" s="135"/>
      <c r="K995" s="135"/>
      <c r="L995" s="135"/>
      <c r="M995" s="135"/>
      <c r="N995" s="135"/>
      <c r="O995" s="135"/>
      <c r="P995" s="135"/>
    </row>
    <row r="996" spans="2:16">
      <c r="B996" s="135"/>
      <c r="C996" s="135"/>
      <c r="D996" s="135"/>
      <c r="E996" s="135"/>
      <c r="F996" s="135"/>
      <c r="G996" s="135"/>
      <c r="H996" s="135"/>
      <c r="I996" s="135"/>
      <c r="J996" s="135"/>
      <c r="K996" s="135"/>
      <c r="L996" s="135"/>
      <c r="M996" s="135"/>
      <c r="N996" s="135"/>
      <c r="O996" s="135"/>
      <c r="P996" s="135"/>
    </row>
    <row r="997" spans="2:16">
      <c r="B997" s="135"/>
      <c r="C997" s="135"/>
      <c r="D997" s="135"/>
      <c r="E997" s="135"/>
      <c r="F997" s="135"/>
      <c r="G997" s="135"/>
      <c r="H997" s="135"/>
      <c r="I997" s="135"/>
      <c r="J997" s="135"/>
      <c r="K997" s="135"/>
      <c r="L997" s="135"/>
      <c r="M997" s="135"/>
      <c r="N997" s="135"/>
      <c r="O997" s="135"/>
      <c r="P997" s="135"/>
    </row>
    <row r="998" spans="2:16">
      <c r="B998" s="135"/>
      <c r="C998" s="135"/>
      <c r="D998" s="135"/>
      <c r="E998" s="135"/>
      <c r="F998" s="135"/>
      <c r="G998" s="135"/>
      <c r="H998" s="135"/>
      <c r="I998" s="135"/>
      <c r="J998" s="135"/>
      <c r="K998" s="135"/>
      <c r="L998" s="135"/>
      <c r="M998" s="135"/>
      <c r="N998" s="135"/>
      <c r="O998" s="135"/>
      <c r="P998" s="135"/>
    </row>
    <row r="999" spans="2:16">
      <c r="B999" s="135"/>
      <c r="C999" s="135"/>
      <c r="D999" s="135"/>
      <c r="E999" s="135"/>
      <c r="F999" s="135"/>
      <c r="G999" s="135"/>
      <c r="H999" s="135"/>
      <c r="I999" s="135"/>
      <c r="J999" s="135"/>
      <c r="K999" s="135"/>
      <c r="L999" s="135"/>
      <c r="M999" s="135"/>
      <c r="N999" s="135"/>
      <c r="O999" s="135"/>
      <c r="P999" s="135"/>
    </row>
    <row r="1000" spans="2:16">
      <c r="B1000" s="135"/>
      <c r="C1000" s="135"/>
      <c r="D1000" s="135"/>
      <c r="E1000" s="135"/>
      <c r="F1000" s="135"/>
      <c r="G1000" s="135"/>
      <c r="H1000" s="135"/>
      <c r="I1000" s="135"/>
      <c r="J1000" s="135"/>
      <c r="K1000" s="135"/>
      <c r="L1000" s="135"/>
      <c r="M1000" s="135"/>
      <c r="N1000" s="135"/>
      <c r="O1000" s="135"/>
      <c r="P1000" s="135"/>
    </row>
  </sheetData>
  <mergeCells count="31">
    <mergeCell ref="D1:W1"/>
    <mergeCell ref="D2:W2"/>
    <mergeCell ref="M4:M5"/>
    <mergeCell ref="D3:E3"/>
    <mergeCell ref="F3:M3"/>
    <mergeCell ref="D4:D5"/>
    <mergeCell ref="E4:E5"/>
    <mergeCell ref="F4:F5"/>
    <mergeCell ref="B4:B5"/>
    <mergeCell ref="C4:C5"/>
    <mergeCell ref="N4:P4"/>
    <mergeCell ref="Q4:R4"/>
    <mergeCell ref="G4:G5"/>
    <mergeCell ref="L4:L5"/>
    <mergeCell ref="H4:H5"/>
    <mergeCell ref="I4:I5"/>
    <mergeCell ref="K4:K5"/>
    <mergeCell ref="J4:J5"/>
    <mergeCell ref="X4:Z4"/>
    <mergeCell ref="V4:W4"/>
    <mergeCell ref="X3:AA3"/>
    <mergeCell ref="AA14:AA16"/>
    <mergeCell ref="S14:S16"/>
    <mergeCell ref="U4:U5"/>
    <mergeCell ref="S4:T4"/>
    <mergeCell ref="N3:W3"/>
    <mergeCell ref="AB18:AC25"/>
    <mergeCell ref="AB17:AC17"/>
    <mergeCell ref="AB14:AC16"/>
    <mergeCell ref="AB6:AC9"/>
    <mergeCell ref="AB10:AC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pageSetUpPr fitToPage="1"/>
  </sheetPr>
  <dimension ref="A1:Y1170"/>
  <sheetViews>
    <sheetView workbookViewId="0">
      <pane ySplit="3" topLeftCell="A4" activePane="bottomLeft" state="frozen"/>
      <selection activeCell="B4" sqref="B4"/>
      <selection pane="bottomLeft" activeCell="B4" sqref="B4"/>
    </sheetView>
  </sheetViews>
  <sheetFormatPr baseColWidth="10" defaultColWidth="14.42578125" defaultRowHeight="15" customHeight="1"/>
  <cols>
    <col min="1" max="1" width="24.7109375" customWidth="1"/>
    <col min="2" max="2" width="11.140625" customWidth="1"/>
    <col min="3" max="4" width="12.28515625" customWidth="1"/>
    <col min="5" max="5" width="58.7109375" customWidth="1"/>
    <col min="6" max="6" width="13.7109375" customWidth="1"/>
    <col min="7" max="7" width="14.7109375" customWidth="1"/>
    <col min="8" max="8" width="4.7109375" customWidth="1"/>
    <col min="9" max="20" width="12.28515625" customWidth="1"/>
    <col min="21" max="21" width="14.42578125" customWidth="1"/>
    <col min="22" max="22" width="8" customWidth="1"/>
    <col min="23" max="23" width="10.7109375" customWidth="1"/>
  </cols>
  <sheetData>
    <row r="1" spans="1:24" ht="28.5" customHeight="1">
      <c r="B1" s="65"/>
      <c r="C1" s="65"/>
      <c r="D1" s="65"/>
      <c r="E1" s="1908" t="s">
        <v>57</v>
      </c>
      <c r="F1" s="1554"/>
      <c r="G1" s="1554"/>
      <c r="H1" s="1554"/>
      <c r="I1" s="1764"/>
      <c r="J1" s="67"/>
      <c r="K1" s="67"/>
      <c r="L1" s="67"/>
      <c r="M1" s="67"/>
      <c r="N1" s="67"/>
      <c r="O1" s="67"/>
      <c r="P1" s="67"/>
      <c r="Q1" s="67"/>
      <c r="R1" s="67"/>
      <c r="S1" s="67"/>
      <c r="T1" s="67"/>
      <c r="U1" s="67"/>
      <c r="V1" s="68"/>
      <c r="W1" s="67"/>
      <c r="X1" s="69"/>
    </row>
    <row r="2" spans="1:24" ht="28.5" customHeight="1">
      <c r="A2" s="73"/>
      <c r="B2" s="74"/>
      <c r="C2" s="74"/>
      <c r="D2" s="74"/>
      <c r="F2" s="76" t="str">
        <f>+'PAA 2018'!F4:W4</f>
        <v>Septiembre</v>
      </c>
      <c r="G2" s="77"/>
      <c r="H2" s="77"/>
      <c r="I2" s="78"/>
      <c r="J2" s="67"/>
      <c r="K2" s="67"/>
      <c r="L2" s="67"/>
      <c r="M2" s="67"/>
      <c r="N2" s="67"/>
      <c r="O2" s="67"/>
      <c r="P2" s="67"/>
      <c r="Q2" s="67"/>
      <c r="R2" s="67"/>
      <c r="S2" s="67"/>
      <c r="T2" s="67"/>
      <c r="U2" s="67"/>
      <c r="V2" s="68"/>
      <c r="W2" s="67"/>
      <c r="X2" s="69"/>
    </row>
    <row r="3" spans="1:24" ht="45">
      <c r="A3" s="81" t="s">
        <v>23</v>
      </c>
      <c r="B3" s="83" t="s">
        <v>58</v>
      </c>
      <c r="C3" s="83" t="s">
        <v>59</v>
      </c>
      <c r="D3" s="84"/>
      <c r="E3" s="84" t="s">
        <v>60</v>
      </c>
      <c r="F3" s="84" t="s">
        <v>28</v>
      </c>
      <c r="G3" s="85" t="s">
        <v>61</v>
      </c>
      <c r="H3" s="86" t="s">
        <v>62</v>
      </c>
      <c r="I3" s="88" t="s">
        <v>63</v>
      </c>
      <c r="J3" s="88" t="s">
        <v>64</v>
      </c>
      <c r="K3" s="88" t="s">
        <v>65</v>
      </c>
      <c r="L3" s="88" t="s">
        <v>66</v>
      </c>
      <c r="M3" s="88" t="s">
        <v>67</v>
      </c>
      <c r="N3" s="88" t="s">
        <v>68</v>
      </c>
      <c r="O3" s="88" t="s">
        <v>69</v>
      </c>
      <c r="P3" s="88" t="s">
        <v>70</v>
      </c>
      <c r="Q3" s="88" t="s">
        <v>71</v>
      </c>
      <c r="R3" s="88" t="s">
        <v>72</v>
      </c>
      <c r="S3" s="88" t="s">
        <v>73</v>
      </c>
      <c r="T3" s="88" t="s">
        <v>74</v>
      </c>
      <c r="U3" s="88" t="s">
        <v>75</v>
      </c>
      <c r="V3" s="88" t="s">
        <v>76</v>
      </c>
      <c r="W3" s="88" t="s">
        <v>77</v>
      </c>
    </row>
    <row r="4" spans="1:24">
      <c r="A4" s="1913" t="str">
        <f>+'PAA 2018'!A7</f>
        <v>GESTIÓN CARTOGRÁFICA</v>
      </c>
      <c r="B4" s="1884">
        <f>+'PAA 2018'!B7</f>
        <v>0.04</v>
      </c>
      <c r="C4" s="1884">
        <f>+'PAA 2018'!B43</f>
        <v>3.5751268614338513E-2</v>
      </c>
      <c r="D4" s="1891">
        <v>1</v>
      </c>
      <c r="E4" s="1893" t="str">
        <f>+'PAA 2018'!G7</f>
        <v>Cartografía a escala 1:25.000</v>
      </c>
      <c r="F4" s="1890">
        <f>+'PAA 2018'!K7</f>
        <v>2500000</v>
      </c>
      <c r="G4" s="1890" t="str">
        <f>+'PAA 2018'!L7</f>
        <v>Hectareas</v>
      </c>
      <c r="H4" s="92" t="s">
        <v>47</v>
      </c>
      <c r="I4" s="93">
        <f>Cartog!J5</f>
        <v>0</v>
      </c>
      <c r="J4" s="94">
        <f>Cartog!K5</f>
        <v>195200</v>
      </c>
      <c r="K4" s="95">
        <f>Cartog!L5</f>
        <v>105322</v>
      </c>
      <c r="L4" s="95">
        <f>Cartog!M5</f>
        <v>287500</v>
      </c>
      <c r="M4" s="95">
        <f>Cartog!N5</f>
        <v>287500</v>
      </c>
      <c r="N4" s="95">
        <f>Cartog!O5</f>
        <v>262500</v>
      </c>
      <c r="O4" s="95">
        <f>Cartog!P5</f>
        <v>262500</v>
      </c>
      <c r="P4" s="95">
        <f>Cartog!Q5</f>
        <v>237500</v>
      </c>
      <c r="Q4" s="95">
        <f>Cartog!R5</f>
        <v>187500</v>
      </c>
      <c r="R4" s="95">
        <f>Cartog!S5</f>
        <v>187500</v>
      </c>
      <c r="S4" s="95">
        <f>Cartog!T5</f>
        <v>268750</v>
      </c>
      <c r="T4" s="95">
        <f>Cartog!U5</f>
        <v>218228</v>
      </c>
      <c r="U4" s="96">
        <f t="shared" ref="U4:U5" si="0">SUM(I4:T4)</f>
        <v>2500000</v>
      </c>
      <c r="V4" s="1903">
        <f>Cartog!W5</f>
        <v>0.2</v>
      </c>
      <c r="W4" s="97">
        <f>+(U4/U4)*V4</f>
        <v>0.2</v>
      </c>
    </row>
    <row r="5" spans="1:24">
      <c r="A5" s="1914"/>
      <c r="B5" s="1532"/>
      <c r="C5" s="1532"/>
      <c r="D5" s="1532"/>
      <c r="E5" s="1532"/>
      <c r="F5" s="1532"/>
      <c r="G5" s="1532"/>
      <c r="H5" s="98" t="s">
        <v>78</v>
      </c>
      <c r="I5" s="99">
        <f>Cartog!J6</f>
        <v>0</v>
      </c>
      <c r="J5" s="99">
        <f>Cartog!K6</f>
        <v>195200</v>
      </c>
      <c r="K5" s="99">
        <f>Cartog!L6</f>
        <v>105322</v>
      </c>
      <c r="L5" s="99">
        <f>Cartog!M6</f>
        <v>252000</v>
      </c>
      <c r="M5" s="100">
        <f>Cartog!N6</f>
        <v>306194</v>
      </c>
      <c r="N5" s="100">
        <f>Cartog!O6</f>
        <v>466807</v>
      </c>
      <c r="O5" s="100">
        <f>Cartog!P6</f>
        <v>171662</v>
      </c>
      <c r="P5" s="100">
        <f>Cartog!Q6</f>
        <v>370752</v>
      </c>
      <c r="Q5" s="100">
        <f>Cartog!R6</f>
        <v>75000</v>
      </c>
      <c r="R5" s="100">
        <f>Cartog!S6</f>
        <v>0</v>
      </c>
      <c r="S5" s="100">
        <f>Cartog!T6</f>
        <v>0</v>
      </c>
      <c r="T5" s="100">
        <f>Cartog!U6</f>
        <v>0</v>
      </c>
      <c r="U5" s="102">
        <f t="shared" si="0"/>
        <v>1942937</v>
      </c>
      <c r="V5" s="1532"/>
      <c r="W5" s="103">
        <f>+U5/U4*V4</f>
        <v>0.15543496000000001</v>
      </c>
    </row>
    <row r="6" spans="1:24">
      <c r="A6" s="1914"/>
      <c r="B6" s="1532"/>
      <c r="C6" s="1532"/>
      <c r="D6" s="1558"/>
      <c r="E6" s="1558"/>
      <c r="F6" s="1558"/>
      <c r="G6" s="1558"/>
      <c r="H6" s="104" t="s">
        <v>79</v>
      </c>
      <c r="I6" s="105">
        <f t="shared" ref="I6:U6" si="1">IF(OR(I5=0,I4=0),0,I5/I4)</f>
        <v>0</v>
      </c>
      <c r="J6" s="105">
        <f t="shared" si="1"/>
        <v>1</v>
      </c>
      <c r="K6" s="105">
        <f t="shared" si="1"/>
        <v>1</v>
      </c>
      <c r="L6" s="105">
        <f t="shared" si="1"/>
        <v>0.87652173913043474</v>
      </c>
      <c r="M6" s="105">
        <f t="shared" si="1"/>
        <v>1.0650226086956522</v>
      </c>
      <c r="N6" s="105">
        <f t="shared" si="1"/>
        <v>1.7783123809523809</v>
      </c>
      <c r="O6" s="105">
        <f t="shared" si="1"/>
        <v>0.65395047619047619</v>
      </c>
      <c r="P6" s="105">
        <f t="shared" si="1"/>
        <v>1.5610610526315789</v>
      </c>
      <c r="Q6" s="105">
        <f t="shared" si="1"/>
        <v>0.4</v>
      </c>
      <c r="R6" s="105">
        <f t="shared" si="1"/>
        <v>0</v>
      </c>
      <c r="S6" s="105">
        <f t="shared" si="1"/>
        <v>0</v>
      </c>
      <c r="T6" s="105">
        <f t="shared" si="1"/>
        <v>0</v>
      </c>
      <c r="U6" s="105">
        <f t="shared" si="1"/>
        <v>0.77717480000000005</v>
      </c>
      <c r="V6" s="106"/>
      <c r="W6" s="107">
        <f>IF(OR(W5=0,W4=0),0,W5/W4)</f>
        <v>0.77717480000000005</v>
      </c>
    </row>
    <row r="7" spans="1:24">
      <c r="A7" s="1914"/>
      <c r="B7" s="1532"/>
      <c r="C7" s="1532"/>
      <c r="D7" s="1886">
        <v>2</v>
      </c>
      <c r="E7" s="1881" t="str">
        <f>+'PAA 2018'!G17</f>
        <v>Cartografía a escala 1:2.000</v>
      </c>
      <c r="F7" s="1875">
        <f>+'PAA 2018'!K17</f>
        <v>451</v>
      </c>
      <c r="G7" s="1875" t="str">
        <f>+'PAA 2018'!L17</f>
        <v>Hectareas</v>
      </c>
      <c r="H7" s="108" t="s">
        <v>47</v>
      </c>
      <c r="I7" s="109">
        <f>Cartog!J25</f>
        <v>0</v>
      </c>
      <c r="J7" s="110">
        <f>Cartog!K25</f>
        <v>18</v>
      </c>
      <c r="K7" s="110">
        <f>Cartog!L25</f>
        <v>63</v>
      </c>
      <c r="L7" s="110">
        <f>Cartog!M25</f>
        <v>86</v>
      </c>
      <c r="M7" s="110">
        <f>Cartog!N25</f>
        <v>95</v>
      </c>
      <c r="N7" s="110">
        <f>Cartog!O25</f>
        <v>95</v>
      </c>
      <c r="O7" s="110">
        <f>Cartog!P25</f>
        <v>59</v>
      </c>
      <c r="P7" s="110">
        <f>Cartog!Q25</f>
        <v>35</v>
      </c>
      <c r="Q7" s="110">
        <f>Cartog!R25</f>
        <v>0</v>
      </c>
      <c r="R7" s="110">
        <f>Cartog!S25</f>
        <v>0</v>
      </c>
      <c r="S7" s="110">
        <f>Cartog!T25</f>
        <v>0</v>
      </c>
      <c r="T7" s="110">
        <f>Cartog!U25</f>
        <v>0</v>
      </c>
      <c r="U7" s="112">
        <f t="shared" ref="U7:U8" si="2">SUM(I7:T7)</f>
        <v>451</v>
      </c>
      <c r="V7" s="1902">
        <f>Cartog!W25</f>
        <v>0.2</v>
      </c>
      <c r="W7" s="113">
        <f>+(U7/U7)*V7</f>
        <v>0.2</v>
      </c>
    </row>
    <row r="8" spans="1:24">
      <c r="A8" s="1914"/>
      <c r="B8" s="1532"/>
      <c r="C8" s="1532"/>
      <c r="D8" s="1532"/>
      <c r="E8" s="1532"/>
      <c r="F8" s="1532"/>
      <c r="G8" s="1532"/>
      <c r="H8" s="114" t="s">
        <v>78</v>
      </c>
      <c r="I8" s="115">
        <f>Cartog!J26</f>
        <v>0</v>
      </c>
      <c r="J8" s="116">
        <f>Cartog!K26</f>
        <v>18</v>
      </c>
      <c r="K8" s="116">
        <f>Cartog!L26</f>
        <v>138</v>
      </c>
      <c r="L8" s="116">
        <f>Cartog!M26</f>
        <v>78</v>
      </c>
      <c r="M8" s="116">
        <f>Cartog!N26</f>
        <v>121</v>
      </c>
      <c r="N8" s="117">
        <f>Cartog!O26</f>
        <v>160.46</v>
      </c>
      <c r="O8" s="116">
        <f>Cartog!P26</f>
        <v>0</v>
      </c>
      <c r="P8" s="117">
        <f>Cartog!Q26</f>
        <v>138.4</v>
      </c>
      <c r="Q8" s="116">
        <f>Cartog!R26</f>
        <v>0</v>
      </c>
      <c r="R8" s="116">
        <f>Cartog!S26</f>
        <v>0</v>
      </c>
      <c r="S8" s="116">
        <f>Cartog!T26</f>
        <v>0</v>
      </c>
      <c r="T8" s="116">
        <f>Cartog!U26</f>
        <v>0</v>
      </c>
      <c r="U8" s="118">
        <f t="shared" si="2"/>
        <v>653.86</v>
      </c>
      <c r="V8" s="1532"/>
      <c r="W8" s="103">
        <f>+U8/U7*V7</f>
        <v>0.28996008869179607</v>
      </c>
    </row>
    <row r="9" spans="1:24">
      <c r="A9" s="1914"/>
      <c r="B9" s="1532"/>
      <c r="C9" s="1532"/>
      <c r="D9" s="1558"/>
      <c r="E9" s="1558"/>
      <c r="F9" s="1558"/>
      <c r="G9" s="1558"/>
      <c r="H9" s="104" t="s">
        <v>79</v>
      </c>
      <c r="I9" s="105">
        <f t="shared" ref="I9:U9" si="3">IF(OR(I8=0,I7=0),0,I8/I7)</f>
        <v>0</v>
      </c>
      <c r="J9" s="105">
        <f t="shared" si="3"/>
        <v>1</v>
      </c>
      <c r="K9" s="105">
        <f t="shared" si="3"/>
        <v>2.1904761904761907</v>
      </c>
      <c r="L9" s="105">
        <f t="shared" si="3"/>
        <v>0.90697674418604646</v>
      </c>
      <c r="M9" s="105">
        <f t="shared" si="3"/>
        <v>1.2736842105263158</v>
      </c>
      <c r="N9" s="105">
        <f t="shared" si="3"/>
        <v>1.6890526315789474</v>
      </c>
      <c r="O9" s="105">
        <f t="shared" si="3"/>
        <v>0</v>
      </c>
      <c r="P9" s="105">
        <f t="shared" si="3"/>
        <v>3.9542857142857146</v>
      </c>
      <c r="Q9" s="105">
        <f t="shared" si="3"/>
        <v>0</v>
      </c>
      <c r="R9" s="105">
        <f t="shared" si="3"/>
        <v>0</v>
      </c>
      <c r="S9" s="105">
        <f t="shared" si="3"/>
        <v>0</v>
      </c>
      <c r="T9" s="105">
        <f t="shared" si="3"/>
        <v>0</v>
      </c>
      <c r="U9" s="105">
        <f t="shared" si="3"/>
        <v>1.4498004434589802</v>
      </c>
      <c r="V9" s="119"/>
      <c r="W9" s="107">
        <f>IF(OR(W8=0,W7=0),0,W8/W7)</f>
        <v>1.4498004434589802</v>
      </c>
    </row>
    <row r="10" spans="1:24">
      <c r="A10" s="1914"/>
      <c r="B10" s="1532"/>
      <c r="C10" s="1532"/>
      <c r="D10" s="1856">
        <v>3</v>
      </c>
      <c r="E10" s="1853" t="str">
        <f>+'PAA 2018'!G27</f>
        <v xml:space="preserve"> Imágenes geográficas incorporadas al Banco Nacional de Imágenes - BNI</v>
      </c>
      <c r="F10" s="1875">
        <f>+'PAA 2018'!K27</f>
        <v>15000</v>
      </c>
      <c r="G10" s="1875" t="str">
        <f>+'PAA 2018'!L27</f>
        <v>Número</v>
      </c>
      <c r="H10" s="120" t="s">
        <v>47</v>
      </c>
      <c r="I10" s="121">
        <f>Cartog!J45</f>
        <v>0</v>
      </c>
      <c r="J10" s="121">
        <f>Cartog!K45</f>
        <v>197</v>
      </c>
      <c r="K10" s="121">
        <f>Cartog!L45</f>
        <v>1500</v>
      </c>
      <c r="L10" s="121">
        <f>Cartog!M45</f>
        <v>1500</v>
      </c>
      <c r="M10" s="121">
        <f>Cartog!N45</f>
        <v>1500</v>
      </c>
      <c r="N10" s="121">
        <f>Cartog!O45</f>
        <v>1500</v>
      </c>
      <c r="O10" s="121">
        <f>Cartog!P45</f>
        <v>1500</v>
      </c>
      <c r="P10" s="121">
        <f>Cartog!Q45</f>
        <v>1500</v>
      </c>
      <c r="Q10" s="121">
        <f>Cartog!R45</f>
        <v>1500</v>
      </c>
      <c r="R10" s="121">
        <f>Cartog!S45</f>
        <v>1500</v>
      </c>
      <c r="S10" s="121">
        <f>Cartog!T45</f>
        <v>1500</v>
      </c>
      <c r="T10" s="121">
        <f>Cartog!U45</f>
        <v>1303</v>
      </c>
      <c r="U10" s="122">
        <f t="shared" ref="U10:U11" si="4">SUM(I10:T10)</f>
        <v>15000</v>
      </c>
      <c r="V10" s="1901">
        <f>Cartog!W45</f>
        <v>0.2</v>
      </c>
      <c r="W10" s="103">
        <f>+(U10/U10)*V10</f>
        <v>0.2</v>
      </c>
    </row>
    <row r="11" spans="1:24">
      <c r="A11" s="1914"/>
      <c r="B11" s="1532"/>
      <c r="C11" s="1532"/>
      <c r="D11" s="1532"/>
      <c r="E11" s="1532"/>
      <c r="F11" s="1532"/>
      <c r="G11" s="1532"/>
      <c r="H11" s="114" t="s">
        <v>78</v>
      </c>
      <c r="I11" s="123">
        <f>Cartog!J46</f>
        <v>0</v>
      </c>
      <c r="J11" s="115">
        <f>Cartog!K46</f>
        <v>197</v>
      </c>
      <c r="K11" s="115">
        <f>Cartog!L46</f>
        <v>3813</v>
      </c>
      <c r="L11" s="115">
        <f>Cartog!M46</f>
        <v>2665</v>
      </c>
      <c r="M11" s="115">
        <f>Cartog!N46</f>
        <v>2631</v>
      </c>
      <c r="N11" s="115">
        <f>Cartog!O46</f>
        <v>2249</v>
      </c>
      <c r="O11" s="115">
        <f>Cartog!P46</f>
        <v>1555</v>
      </c>
      <c r="P11" s="115">
        <f>Cartog!Q46</f>
        <v>291</v>
      </c>
      <c r="Q11" s="115">
        <f>Cartog!R46</f>
        <v>503</v>
      </c>
      <c r="R11" s="115">
        <f>Cartog!S46</f>
        <v>0</v>
      </c>
      <c r="S11" s="115">
        <f>Cartog!T46</f>
        <v>0</v>
      </c>
      <c r="T11" s="115">
        <f>Cartog!U46</f>
        <v>0</v>
      </c>
      <c r="U11" s="102">
        <f t="shared" si="4"/>
        <v>13904</v>
      </c>
      <c r="V11" s="1532"/>
      <c r="W11" s="103">
        <f>+U11/U10*V10</f>
        <v>0.1853866666666667</v>
      </c>
    </row>
    <row r="12" spans="1:24">
      <c r="A12" s="1914"/>
      <c r="B12" s="1532"/>
      <c r="C12" s="1532"/>
      <c r="D12" s="1558"/>
      <c r="E12" s="1558"/>
      <c r="F12" s="1558"/>
      <c r="G12" s="1558"/>
      <c r="H12" s="104" t="s">
        <v>79</v>
      </c>
      <c r="I12" s="105">
        <f t="shared" ref="I12:U12" si="5">IF(OR(I11=0,I10=0),0,I11/I10)</f>
        <v>0</v>
      </c>
      <c r="J12" s="105">
        <f t="shared" si="5"/>
        <v>1</v>
      </c>
      <c r="K12" s="105">
        <f t="shared" si="5"/>
        <v>2.5419999999999998</v>
      </c>
      <c r="L12" s="105">
        <f t="shared" si="5"/>
        <v>1.7766666666666666</v>
      </c>
      <c r="M12" s="105">
        <f t="shared" si="5"/>
        <v>1.754</v>
      </c>
      <c r="N12" s="105">
        <f t="shared" si="5"/>
        <v>1.4993333333333334</v>
      </c>
      <c r="O12" s="105">
        <f t="shared" si="5"/>
        <v>1.0366666666666666</v>
      </c>
      <c r="P12" s="105">
        <f t="shared" si="5"/>
        <v>0.19400000000000001</v>
      </c>
      <c r="Q12" s="105">
        <f t="shared" si="5"/>
        <v>0.33533333333333332</v>
      </c>
      <c r="R12" s="105">
        <f t="shared" si="5"/>
        <v>0</v>
      </c>
      <c r="S12" s="105">
        <f t="shared" si="5"/>
        <v>0</v>
      </c>
      <c r="T12" s="105">
        <f t="shared" si="5"/>
        <v>0</v>
      </c>
      <c r="U12" s="105">
        <f t="shared" si="5"/>
        <v>0.92693333333333339</v>
      </c>
      <c r="V12" s="119"/>
      <c r="W12" s="107">
        <f>IF(OR(W11=0,W10=0),0,W11/W10)</f>
        <v>0.9269333333333335</v>
      </c>
    </row>
    <row r="13" spans="1:24">
      <c r="A13" s="1914"/>
      <c r="B13" s="1532"/>
      <c r="C13" s="1532"/>
      <c r="D13" s="1856">
        <v>4</v>
      </c>
      <c r="E13" s="1853" t="str">
        <f>+'PAA 2018'!G33</f>
        <v>Levantamientos Topográficos o Planimetricos para restituciòn de tierras</v>
      </c>
      <c r="F13" s="1875">
        <f>+'PAA 2018'!K33</f>
        <v>1</v>
      </c>
      <c r="G13" s="1875" t="str">
        <f>+'PAA 2018'!L33</f>
        <v>Porcentaje</v>
      </c>
      <c r="H13" s="120" t="s">
        <v>47</v>
      </c>
      <c r="I13" s="124">
        <f>Cartog!J65</f>
        <v>0</v>
      </c>
      <c r="J13" s="125">
        <f>Cartog!K65</f>
        <v>0.05</v>
      </c>
      <c r="K13" s="125">
        <f>Cartog!L65</f>
        <v>0.08</v>
      </c>
      <c r="L13" s="125">
        <f>Cartog!M65</f>
        <v>0.08</v>
      </c>
      <c r="M13" s="125">
        <f>Cartog!N65</f>
        <v>0.08</v>
      </c>
      <c r="N13" s="125">
        <f>Cartog!O65</f>
        <v>0.08</v>
      </c>
      <c r="O13" s="125">
        <f>Cartog!P65</f>
        <v>0.1</v>
      </c>
      <c r="P13" s="125">
        <f>Cartog!Q65</f>
        <v>0.1</v>
      </c>
      <c r="Q13" s="125">
        <f>Cartog!R65</f>
        <v>0.12</v>
      </c>
      <c r="R13" s="125">
        <f>Cartog!S65</f>
        <v>0.12</v>
      </c>
      <c r="S13" s="125">
        <f>Cartog!T65</f>
        <v>0.12</v>
      </c>
      <c r="T13" s="125">
        <f>Cartog!U65</f>
        <v>7.0000000000000007E-2</v>
      </c>
      <c r="U13" s="126">
        <f t="shared" ref="U13:U14" si="6">SUM(I13:T13)</f>
        <v>1</v>
      </c>
      <c r="V13" s="1901">
        <f>Cartog!W65</f>
        <v>0.2</v>
      </c>
      <c r="W13" s="103">
        <f>+(U13/U13)*V13</f>
        <v>0.2</v>
      </c>
    </row>
    <row r="14" spans="1:24">
      <c r="A14" s="1914"/>
      <c r="B14" s="1532"/>
      <c r="C14" s="1532"/>
      <c r="D14" s="1532"/>
      <c r="E14" s="1532"/>
      <c r="F14" s="1532"/>
      <c r="G14" s="1532"/>
      <c r="H14" s="114" t="s">
        <v>78</v>
      </c>
      <c r="I14" s="123">
        <f>Cartog!J66</f>
        <v>0</v>
      </c>
      <c r="J14" s="123">
        <f>Cartog!K66</f>
        <v>0.05</v>
      </c>
      <c r="K14" s="123">
        <f>Cartog!L66</f>
        <v>0.08</v>
      </c>
      <c r="L14" s="123">
        <f>Cartog!M66</f>
        <v>0.06</v>
      </c>
      <c r="M14" s="123">
        <f>Cartog!N66</f>
        <v>0.08</v>
      </c>
      <c r="N14" s="123">
        <f>Cartog!O66</f>
        <v>0.1</v>
      </c>
      <c r="O14" s="123">
        <f>Cartog!P66</f>
        <v>0.1</v>
      </c>
      <c r="P14" s="123">
        <f>Cartog!Q66</f>
        <v>0.1</v>
      </c>
      <c r="Q14" s="123">
        <f>Cartog!R66</f>
        <v>0.12</v>
      </c>
      <c r="R14" s="123">
        <f>Cartog!S66</f>
        <v>0</v>
      </c>
      <c r="S14" s="123">
        <f>Cartog!T66</f>
        <v>0</v>
      </c>
      <c r="T14" s="123">
        <f>Cartog!U66</f>
        <v>0</v>
      </c>
      <c r="U14" s="127">
        <f t="shared" si="6"/>
        <v>0.69</v>
      </c>
      <c r="V14" s="1532"/>
      <c r="W14" s="103">
        <f>+U14/U13*V13</f>
        <v>0.13799999999999998</v>
      </c>
    </row>
    <row r="15" spans="1:24">
      <c r="A15" s="1914"/>
      <c r="B15" s="1532"/>
      <c r="C15" s="1532"/>
      <c r="D15" s="1558"/>
      <c r="E15" s="1558"/>
      <c r="F15" s="1558"/>
      <c r="G15" s="1558"/>
      <c r="H15" s="104" t="s">
        <v>79</v>
      </c>
      <c r="I15" s="105">
        <f t="shared" ref="I15:U15" si="7">IF(OR(I14=0,I13=0),0,I14/I13)</f>
        <v>0</v>
      </c>
      <c r="J15" s="105">
        <f t="shared" si="7"/>
        <v>1</v>
      </c>
      <c r="K15" s="105">
        <f t="shared" si="7"/>
        <v>1</v>
      </c>
      <c r="L15" s="105">
        <f t="shared" si="7"/>
        <v>0.75</v>
      </c>
      <c r="M15" s="105">
        <f t="shared" si="7"/>
        <v>1</v>
      </c>
      <c r="N15" s="105">
        <f t="shared" si="7"/>
        <v>1.25</v>
      </c>
      <c r="O15" s="105">
        <f t="shared" si="7"/>
        <v>1</v>
      </c>
      <c r="P15" s="105">
        <f t="shared" si="7"/>
        <v>1</v>
      </c>
      <c r="Q15" s="105">
        <f t="shared" si="7"/>
        <v>1</v>
      </c>
      <c r="R15" s="105">
        <f t="shared" si="7"/>
        <v>0</v>
      </c>
      <c r="S15" s="105">
        <f t="shared" si="7"/>
        <v>0</v>
      </c>
      <c r="T15" s="105">
        <f t="shared" si="7"/>
        <v>0</v>
      </c>
      <c r="U15" s="105">
        <f t="shared" si="7"/>
        <v>0.69</v>
      </c>
      <c r="V15" s="119"/>
      <c r="W15" s="107">
        <f>IF(OR(W14=0,W13=0),0,W14/W13)</f>
        <v>0.68999999999999984</v>
      </c>
    </row>
    <row r="16" spans="1:24">
      <c r="A16" s="1914"/>
      <c r="B16" s="1532"/>
      <c r="C16" s="1532"/>
      <c r="D16" s="1856">
        <v>5</v>
      </c>
      <c r="E16" s="1853" t="str">
        <f>+'PAA 2018'!G37</f>
        <v>Documentos técnicos de investigación e innovacción</v>
      </c>
      <c r="F16" s="1875">
        <f>+'PAA 2018'!K37</f>
        <v>2</v>
      </c>
      <c r="G16" s="1875" t="str">
        <f>+'PAA 2018'!L37</f>
        <v>Número</v>
      </c>
      <c r="H16" s="120" t="s">
        <v>47</v>
      </c>
      <c r="I16" s="124">
        <f>Cartog!J85</f>
        <v>0</v>
      </c>
      <c r="J16" s="124">
        <f>Cartog!K85</f>
        <v>0</v>
      </c>
      <c r="K16" s="124">
        <f>Cartog!L85</f>
        <v>0</v>
      </c>
      <c r="L16" s="124">
        <f>Cartog!M85</f>
        <v>0.2</v>
      </c>
      <c r="M16" s="124">
        <f>Cartog!N85</f>
        <v>0.2</v>
      </c>
      <c r="N16" s="124">
        <f>Cartog!O85</f>
        <v>0.2</v>
      </c>
      <c r="O16" s="124">
        <f>Cartog!P85</f>
        <v>0.2</v>
      </c>
      <c r="P16" s="124">
        <f>Cartog!Q85</f>
        <v>0.3</v>
      </c>
      <c r="Q16" s="124">
        <f>Cartog!R85</f>
        <v>0.3</v>
      </c>
      <c r="R16" s="124">
        <f>Cartog!S85</f>
        <v>0.3</v>
      </c>
      <c r="S16" s="124">
        <f>Cartog!T85</f>
        <v>0.2</v>
      </c>
      <c r="T16" s="124">
        <f>Cartog!U85</f>
        <v>0.1</v>
      </c>
      <c r="U16" s="128">
        <f t="shared" ref="U16:U17" si="8">SUM(I16:T16)</f>
        <v>2</v>
      </c>
      <c r="V16" s="1901">
        <f>Cartog!W85</f>
        <v>0.1</v>
      </c>
      <c r="W16" s="103">
        <f>+(U16/U16)*V16</f>
        <v>0.1</v>
      </c>
    </row>
    <row r="17" spans="1:25">
      <c r="A17" s="1914"/>
      <c r="B17" s="1532"/>
      <c r="C17" s="1532"/>
      <c r="D17" s="1532"/>
      <c r="E17" s="1532"/>
      <c r="F17" s="1532"/>
      <c r="G17" s="1532"/>
      <c r="H17" s="114" t="s">
        <v>78</v>
      </c>
      <c r="I17" s="115">
        <f>Cartog!J86</f>
        <v>0</v>
      </c>
      <c r="J17" s="115">
        <f>Cartog!K86</f>
        <v>0</v>
      </c>
      <c r="K17" s="115">
        <f>Cartog!L86</f>
        <v>0</v>
      </c>
      <c r="L17" s="115">
        <f>Cartog!M86</f>
        <v>0.2</v>
      </c>
      <c r="M17" s="115">
        <f>Cartog!N86</f>
        <v>0.2</v>
      </c>
      <c r="N17" s="115">
        <f>Cartog!O86</f>
        <v>0.2</v>
      </c>
      <c r="O17" s="115">
        <f>Cartog!P86</f>
        <v>0.2</v>
      </c>
      <c r="P17" s="115">
        <f>Cartog!Q86</f>
        <v>0.3</v>
      </c>
      <c r="Q17" s="115">
        <f>Cartog!R86</f>
        <v>0.3</v>
      </c>
      <c r="R17" s="115">
        <f>Cartog!S86</f>
        <v>0</v>
      </c>
      <c r="S17" s="115">
        <f>Cartog!T86</f>
        <v>0</v>
      </c>
      <c r="T17" s="115">
        <f>Cartog!U86</f>
        <v>0</v>
      </c>
      <c r="U17" s="118">
        <f t="shared" si="8"/>
        <v>1.4000000000000001</v>
      </c>
      <c r="V17" s="1532"/>
      <c r="W17" s="103">
        <f>+U17/U16*V16</f>
        <v>7.0000000000000007E-2</v>
      </c>
    </row>
    <row r="18" spans="1:25">
      <c r="A18" s="1914"/>
      <c r="B18" s="1532"/>
      <c r="C18" s="1532"/>
      <c r="D18" s="1558"/>
      <c r="E18" s="1558"/>
      <c r="F18" s="1558"/>
      <c r="G18" s="1558"/>
      <c r="H18" s="104" t="s">
        <v>79</v>
      </c>
      <c r="I18" s="105">
        <f t="shared" ref="I18:U18" si="9">IF(OR(I17=0,I16=0),0,I17/I16)</f>
        <v>0</v>
      </c>
      <c r="J18" s="105">
        <f t="shared" si="9"/>
        <v>0</v>
      </c>
      <c r="K18" s="105">
        <f t="shared" si="9"/>
        <v>0</v>
      </c>
      <c r="L18" s="105">
        <f t="shared" si="9"/>
        <v>1</v>
      </c>
      <c r="M18" s="105">
        <f t="shared" si="9"/>
        <v>1</v>
      </c>
      <c r="N18" s="105">
        <f t="shared" si="9"/>
        <v>1</v>
      </c>
      <c r="O18" s="105">
        <f t="shared" si="9"/>
        <v>1</v>
      </c>
      <c r="P18" s="105">
        <f t="shared" si="9"/>
        <v>1</v>
      </c>
      <c r="Q18" s="105">
        <f t="shared" si="9"/>
        <v>1</v>
      </c>
      <c r="R18" s="105">
        <f t="shared" si="9"/>
        <v>0</v>
      </c>
      <c r="S18" s="105">
        <f t="shared" si="9"/>
        <v>0</v>
      </c>
      <c r="T18" s="105">
        <f t="shared" si="9"/>
        <v>0</v>
      </c>
      <c r="U18" s="105">
        <f t="shared" si="9"/>
        <v>0.70000000000000007</v>
      </c>
      <c r="V18" s="119"/>
      <c r="W18" s="107">
        <f>IF(OR(W17=0,W16=0),0,W17/W16)</f>
        <v>0.70000000000000007</v>
      </c>
    </row>
    <row r="19" spans="1:25">
      <c r="A19" s="1914"/>
      <c r="B19" s="1532"/>
      <c r="C19" s="1532"/>
      <c r="D19" s="1856">
        <v>6</v>
      </c>
      <c r="E19" s="1853" t="str">
        <f>+'PAA 2018'!G41</f>
        <v>Plan Nacional de Cartografía actualizado</v>
      </c>
      <c r="F19" s="1875">
        <f>+'PAA 2018'!K41</f>
        <v>1</v>
      </c>
      <c r="G19" s="1875" t="str">
        <f>+'PAA 2018'!L41</f>
        <v>Porcentaje</v>
      </c>
      <c r="H19" s="120" t="s">
        <v>47</v>
      </c>
      <c r="I19" s="125">
        <f>Cartog!J95</f>
        <v>0</v>
      </c>
      <c r="J19" s="125">
        <f>Cartog!K95</f>
        <v>0</v>
      </c>
      <c r="K19" s="125">
        <f>Cartog!L95</f>
        <v>0</v>
      </c>
      <c r="L19" s="125">
        <f>Cartog!M95</f>
        <v>0.1</v>
      </c>
      <c r="M19" s="125">
        <f>Cartog!N95</f>
        <v>0.1</v>
      </c>
      <c r="N19" s="125">
        <f>Cartog!O95</f>
        <v>0.1</v>
      </c>
      <c r="O19" s="125">
        <f>Cartog!P95</f>
        <v>0.1</v>
      </c>
      <c r="P19" s="125">
        <f>Cartog!Q95</f>
        <v>0.15</v>
      </c>
      <c r="Q19" s="125">
        <f>Cartog!R95</f>
        <v>0.15</v>
      </c>
      <c r="R19" s="125">
        <f>Cartog!S95</f>
        <v>0.15</v>
      </c>
      <c r="S19" s="125">
        <f>Cartog!T95</f>
        <v>0.1</v>
      </c>
      <c r="T19" s="125">
        <f>Cartog!U95</f>
        <v>0.05</v>
      </c>
      <c r="U19" s="126">
        <f t="shared" ref="U19:U20" si="10">SUM(I19:T19)</f>
        <v>1</v>
      </c>
      <c r="V19" s="1901">
        <f>Cartog!W95</f>
        <v>0.1</v>
      </c>
      <c r="W19" s="103">
        <f>+(U19/U19)*V19</f>
        <v>0.1</v>
      </c>
    </row>
    <row r="20" spans="1:25">
      <c r="A20" s="1914"/>
      <c r="B20" s="1532"/>
      <c r="C20" s="1532"/>
      <c r="D20" s="1532"/>
      <c r="E20" s="1532"/>
      <c r="F20" s="1532"/>
      <c r="G20" s="1532"/>
      <c r="H20" s="114" t="s">
        <v>78</v>
      </c>
      <c r="I20" s="123">
        <f>Cartog!J96</f>
        <v>0</v>
      </c>
      <c r="J20" s="123">
        <f>Cartog!K96</f>
        <v>0</v>
      </c>
      <c r="K20" s="123">
        <f>Cartog!L96</f>
        <v>0</v>
      </c>
      <c r="L20" s="123">
        <f>Cartog!M96</f>
        <v>0.1</v>
      </c>
      <c r="M20" s="123">
        <f>Cartog!N96</f>
        <v>0.1</v>
      </c>
      <c r="N20" s="123">
        <f>Cartog!O96</f>
        <v>0.1</v>
      </c>
      <c r="O20" s="123">
        <f>Cartog!P96</f>
        <v>0.1</v>
      </c>
      <c r="P20" s="123">
        <f>Cartog!Q96</f>
        <v>0.1</v>
      </c>
      <c r="Q20" s="123">
        <f>Cartog!R96</f>
        <v>0.05</v>
      </c>
      <c r="R20" s="123">
        <f>Cartog!S96</f>
        <v>0</v>
      </c>
      <c r="S20" s="123">
        <f>Cartog!T96</f>
        <v>0</v>
      </c>
      <c r="T20" s="123">
        <f>Cartog!U96</f>
        <v>0</v>
      </c>
      <c r="U20" s="127">
        <f t="shared" si="10"/>
        <v>0.55000000000000004</v>
      </c>
      <c r="V20" s="1532"/>
      <c r="W20" s="103">
        <f>+U20/U19*V19</f>
        <v>5.5000000000000007E-2</v>
      </c>
    </row>
    <row r="21" spans="1:25">
      <c r="A21" s="1914"/>
      <c r="B21" s="1532"/>
      <c r="C21" s="1532"/>
      <c r="D21" s="1533"/>
      <c r="E21" s="1533"/>
      <c r="F21" s="1533"/>
      <c r="G21" s="1533"/>
      <c r="H21" s="145" t="s">
        <v>79</v>
      </c>
      <c r="I21" s="147">
        <f t="shared" ref="I21:U21" si="11">IF(OR(I20=0,I19=0),0,I20/I19)</f>
        <v>0</v>
      </c>
      <c r="J21" s="147">
        <f t="shared" si="11"/>
        <v>0</v>
      </c>
      <c r="K21" s="147">
        <f t="shared" si="11"/>
        <v>0</v>
      </c>
      <c r="L21" s="147">
        <f t="shared" si="11"/>
        <v>1</v>
      </c>
      <c r="M21" s="147">
        <f t="shared" si="11"/>
        <v>1</v>
      </c>
      <c r="N21" s="147">
        <f t="shared" si="11"/>
        <v>1</v>
      </c>
      <c r="O21" s="147">
        <f t="shared" si="11"/>
        <v>1</v>
      </c>
      <c r="P21" s="147">
        <f t="shared" si="11"/>
        <v>0.66666666666666674</v>
      </c>
      <c r="Q21" s="147">
        <f t="shared" si="11"/>
        <v>0.33333333333333337</v>
      </c>
      <c r="R21" s="147">
        <f t="shared" si="11"/>
        <v>0</v>
      </c>
      <c r="S21" s="147">
        <f t="shared" si="11"/>
        <v>0</v>
      </c>
      <c r="T21" s="147">
        <f t="shared" si="11"/>
        <v>0</v>
      </c>
      <c r="U21" s="147">
        <f t="shared" si="11"/>
        <v>0.55000000000000004</v>
      </c>
      <c r="V21" s="148"/>
      <c r="W21" s="149">
        <f>IF(OR(W20=0,W19=0),0,W20/W19)</f>
        <v>0.55000000000000004</v>
      </c>
    </row>
    <row r="22" spans="1:25">
      <c r="A22" s="1914"/>
      <c r="B22" s="1532"/>
      <c r="C22" s="1532"/>
      <c r="D22" s="1863" t="s">
        <v>85</v>
      </c>
      <c r="E22" s="1577"/>
      <c r="F22" s="1876" t="str">
        <f>A4</f>
        <v>GESTIÓN CARTOGRÁFICA</v>
      </c>
      <c r="G22" s="1578"/>
      <c r="H22" s="150" t="s">
        <v>47</v>
      </c>
      <c r="I22" s="151">
        <f t="shared" ref="I22:T22" si="12">(I4/$U$4)*$V$4+(I7/$U$7)*$V$7+(I10/$U$10)*$V$10+(I13/$U$13)*$V$13+(I16/$U$16)*$V$16+(I19/$U$19)*$V$19</f>
        <v>0</v>
      </c>
      <c r="J22" s="151">
        <f t="shared" si="12"/>
        <v>3.622492830746489E-2</v>
      </c>
      <c r="K22" s="151">
        <f t="shared" si="12"/>
        <v>7.2363675742793801E-2</v>
      </c>
      <c r="L22" s="151">
        <f t="shared" si="12"/>
        <v>0.11713747228381377</v>
      </c>
      <c r="M22" s="151">
        <f t="shared" si="12"/>
        <v>0.12112860310421289</v>
      </c>
      <c r="N22" s="151">
        <f t="shared" si="12"/>
        <v>0.11912860310421289</v>
      </c>
      <c r="O22" s="151">
        <f t="shared" si="12"/>
        <v>0.10716407982261644</v>
      </c>
      <c r="P22" s="151">
        <f t="shared" si="12"/>
        <v>0.10452106430155211</v>
      </c>
      <c r="Q22" s="151">
        <f t="shared" si="12"/>
        <v>8.900000000000001E-2</v>
      </c>
      <c r="R22" s="151">
        <f t="shared" si="12"/>
        <v>8.900000000000001E-2</v>
      </c>
      <c r="S22" s="151">
        <f t="shared" si="12"/>
        <v>8.550000000000002E-2</v>
      </c>
      <c r="T22" s="151">
        <f t="shared" si="12"/>
        <v>5.8831573333333345E-2</v>
      </c>
      <c r="U22" s="156">
        <f t="shared" ref="U22:U23" si="13">SUM(I22:T22)</f>
        <v>1.0000000000000002</v>
      </c>
      <c r="V22" s="1821">
        <f>SUM(V4:V21)</f>
        <v>1</v>
      </c>
      <c r="W22" s="1823"/>
    </row>
    <row r="23" spans="1:25">
      <c r="A23" s="1914"/>
      <c r="B23" s="1532"/>
      <c r="C23" s="1532"/>
      <c r="D23" s="1536"/>
      <c r="E23" s="1547"/>
      <c r="F23" s="1547"/>
      <c r="G23" s="1548"/>
      <c r="H23" s="162" t="s">
        <v>78</v>
      </c>
      <c r="I23" s="151">
        <f t="shared" ref="I23:T23" si="14">(I5/$U$4)*$V$4+(I8/$U$7)*$V$7+(I11/$U$10)*$V$10+(I14/$U$13)*$V$13+(I17/$U$16)*$V$16+(I20/$U$19)*$V$19</f>
        <v>0</v>
      </c>
      <c r="J23" s="151">
        <f t="shared" si="14"/>
        <v>3.622492830746489E-2</v>
      </c>
      <c r="K23" s="151">
        <f t="shared" si="14"/>
        <v>0.13646309924611971</v>
      </c>
      <c r="L23" s="151">
        <f t="shared" si="14"/>
        <v>0.12228313377679231</v>
      </c>
      <c r="M23" s="151">
        <f t="shared" si="14"/>
        <v>0.14923405658536587</v>
      </c>
      <c r="N23" s="151">
        <f t="shared" si="14"/>
        <v>0.17848865460458246</v>
      </c>
      <c r="O23" s="151">
        <f t="shared" si="14"/>
        <v>7.446629333333335E-2</v>
      </c>
      <c r="P23" s="151">
        <f t="shared" si="14"/>
        <v>0.13991488283813749</v>
      </c>
      <c r="Q23" s="151">
        <f t="shared" si="14"/>
        <v>5.6706666666666669E-2</v>
      </c>
      <c r="R23" s="151">
        <f t="shared" si="14"/>
        <v>0</v>
      </c>
      <c r="S23" s="151">
        <f t="shared" si="14"/>
        <v>0</v>
      </c>
      <c r="T23" s="151">
        <f t="shared" si="14"/>
        <v>0</v>
      </c>
      <c r="U23" s="156">
        <f t="shared" si="13"/>
        <v>0.89378171535846274</v>
      </c>
      <c r="V23" s="1817"/>
      <c r="W23" s="1826"/>
    </row>
    <row r="24" spans="1:25">
      <c r="A24" s="1915"/>
      <c r="B24" s="1885"/>
      <c r="C24" s="1885"/>
      <c r="D24" s="1887"/>
      <c r="E24" s="1877"/>
      <c r="F24" s="1877"/>
      <c r="G24" s="1878"/>
      <c r="H24" s="167" t="s">
        <v>79</v>
      </c>
      <c r="I24" s="168">
        <f t="shared" ref="I24:U24" si="15">IF(OR(I23=0,I22=0),0,I23/I22)</f>
        <v>0</v>
      </c>
      <c r="J24" s="168">
        <f t="shared" si="15"/>
        <v>1</v>
      </c>
      <c r="K24" s="168">
        <f t="shared" si="15"/>
        <v>1.8857955714018457</v>
      </c>
      <c r="L24" s="168">
        <f t="shared" si="15"/>
        <v>1.0439283979127623</v>
      </c>
      <c r="M24" s="168">
        <f t="shared" si="15"/>
        <v>1.2320298654560762</v>
      </c>
      <c r="N24" s="168">
        <f t="shared" si="15"/>
        <v>1.4982854659047904</v>
      </c>
      <c r="O24" s="168">
        <f t="shared" si="15"/>
        <v>0.69488109688053901</v>
      </c>
      <c r="P24" s="168">
        <f t="shared" si="15"/>
        <v>1.3386285699739071</v>
      </c>
      <c r="Q24" s="168">
        <f t="shared" si="15"/>
        <v>0.63715355805243445</v>
      </c>
      <c r="R24" s="168">
        <f t="shared" si="15"/>
        <v>0</v>
      </c>
      <c r="S24" s="168">
        <f t="shared" si="15"/>
        <v>0</v>
      </c>
      <c r="T24" s="168">
        <f t="shared" si="15"/>
        <v>0</v>
      </c>
      <c r="U24" s="168">
        <f t="shared" si="15"/>
        <v>0.89378171535846251</v>
      </c>
      <c r="V24" s="1822"/>
      <c r="W24" s="1827"/>
    </row>
    <row r="25" spans="1:25">
      <c r="A25" s="1913" t="str">
        <f>+'PAA 2018'!A46</f>
        <v>GESTIÓN GEODÉSICA</v>
      </c>
      <c r="B25" s="1884">
        <f>+'PAA 2018'!B46</f>
        <v>2.5000000000000001E-2</v>
      </c>
      <c r="C25" s="1884">
        <f>+'PAA 2018'!B100</f>
        <v>1.908871809528739E-2</v>
      </c>
      <c r="D25" s="1891">
        <v>7</v>
      </c>
      <c r="E25" s="1893" t="str">
        <f>+'PAA 2018'!G46</f>
        <v xml:space="preserve">DATOS ALTIMÉTRICOS DE LA RED GEODÉSICA VERTICAL  NACIONAL </v>
      </c>
      <c r="F25" s="1890">
        <f>+'PAA 2018'!K46</f>
        <v>974</v>
      </c>
      <c r="G25" s="1890" t="str">
        <f>+'PAA 2018'!L46</f>
        <v>Kilometros</v>
      </c>
      <c r="H25" s="92" t="s">
        <v>47</v>
      </c>
      <c r="I25" s="169">
        <f>Geods!J5</f>
        <v>0</v>
      </c>
      <c r="J25" s="169">
        <f>Geods!K5</f>
        <v>104</v>
      </c>
      <c r="K25" s="169">
        <f>Geods!L5</f>
        <v>114</v>
      </c>
      <c r="L25" s="169">
        <f>Geods!M5</f>
        <v>114</v>
      </c>
      <c r="M25" s="169">
        <f>Geods!N5</f>
        <v>81</v>
      </c>
      <c r="N25" s="169">
        <f>Geods!O5</f>
        <v>122</v>
      </c>
      <c r="O25" s="169">
        <f>Geods!P5</f>
        <v>130</v>
      </c>
      <c r="P25" s="169">
        <f>Geods!Q5</f>
        <v>73</v>
      </c>
      <c r="Q25" s="169">
        <f>Geods!R5</f>
        <v>73</v>
      </c>
      <c r="R25" s="169">
        <f>Geods!S5</f>
        <v>73</v>
      </c>
      <c r="S25" s="169">
        <f>Geods!T5</f>
        <v>67</v>
      </c>
      <c r="T25" s="169">
        <f>Geods!U5</f>
        <v>23</v>
      </c>
      <c r="U25" s="169">
        <f>Geods!V5</f>
        <v>974</v>
      </c>
      <c r="V25" s="1900">
        <f>Geods!W5</f>
        <v>0.2</v>
      </c>
      <c r="W25" s="177">
        <f>+(U25/U25)*V25</f>
        <v>0.2</v>
      </c>
    </row>
    <row r="26" spans="1:25">
      <c r="A26" s="1914"/>
      <c r="B26" s="1532"/>
      <c r="C26" s="1532"/>
      <c r="D26" s="1532"/>
      <c r="E26" s="1532"/>
      <c r="F26" s="1532"/>
      <c r="G26" s="1532"/>
      <c r="H26" s="98" t="s">
        <v>78</v>
      </c>
      <c r="I26" s="115">
        <f>Geods!J6</f>
        <v>0</v>
      </c>
      <c r="J26" s="116">
        <f>Geods!K6</f>
        <v>103.926</v>
      </c>
      <c r="K26" s="116">
        <f>Geods!L6</f>
        <v>112.116</v>
      </c>
      <c r="L26" s="116">
        <f>Geods!M6</f>
        <v>31.338999999999999</v>
      </c>
      <c r="M26" s="116">
        <f>Geods!N6</f>
        <v>23.728999999999999</v>
      </c>
      <c r="N26" s="116">
        <f>Geods!O6</f>
        <v>101.96</v>
      </c>
      <c r="O26" s="116">
        <f>Geods!P6</f>
        <v>98.05</v>
      </c>
      <c r="P26" s="116">
        <f>Geods!Q6</f>
        <v>110.4</v>
      </c>
      <c r="Q26" s="116">
        <f>Geods!R6</f>
        <v>62</v>
      </c>
      <c r="R26" s="116">
        <f>Geods!S6</f>
        <v>0</v>
      </c>
      <c r="S26" s="116">
        <f>Geods!T6</f>
        <v>0</v>
      </c>
      <c r="T26" s="116">
        <f>Geods!U6</f>
        <v>0</v>
      </c>
      <c r="U26" s="182">
        <f>Geods!V6</f>
        <v>643.52</v>
      </c>
      <c r="V26" s="1806"/>
      <c r="W26" s="185">
        <f>+U26/U25*V25</f>
        <v>0.13213963039014373</v>
      </c>
    </row>
    <row r="27" spans="1:25">
      <c r="A27" s="1914"/>
      <c r="B27" s="1532"/>
      <c r="C27" s="1532"/>
      <c r="D27" s="1558"/>
      <c r="E27" s="1558"/>
      <c r="F27" s="1558"/>
      <c r="G27" s="1558"/>
      <c r="H27" s="187" t="s">
        <v>79</v>
      </c>
      <c r="I27" s="188">
        <f t="shared" ref="I27:U27" si="16">IF(OR(I26=0,I25=0),0,I26/I25)</f>
        <v>0</v>
      </c>
      <c r="J27" s="188">
        <f t="shared" si="16"/>
        <v>0.99928846153846151</v>
      </c>
      <c r="K27" s="188">
        <f t="shared" si="16"/>
        <v>0.98347368421052628</v>
      </c>
      <c r="L27" s="188">
        <f t="shared" si="16"/>
        <v>0.27490350877192982</v>
      </c>
      <c r="M27" s="188">
        <f t="shared" si="16"/>
        <v>0.29295061728395061</v>
      </c>
      <c r="N27" s="188">
        <f t="shared" si="16"/>
        <v>0.83573770491803279</v>
      </c>
      <c r="O27" s="188">
        <f t="shared" si="16"/>
        <v>0.75423076923076926</v>
      </c>
      <c r="P27" s="188">
        <f t="shared" si="16"/>
        <v>1.5123287671232877</v>
      </c>
      <c r="Q27" s="188">
        <f t="shared" si="16"/>
        <v>0.84931506849315064</v>
      </c>
      <c r="R27" s="188">
        <f t="shared" si="16"/>
        <v>0</v>
      </c>
      <c r="S27" s="188">
        <f t="shared" si="16"/>
        <v>0</v>
      </c>
      <c r="T27" s="188">
        <f t="shared" si="16"/>
        <v>0</v>
      </c>
      <c r="U27" s="188">
        <f t="shared" si="16"/>
        <v>0.66069815195071868</v>
      </c>
      <c r="V27" s="192"/>
      <c r="W27" s="194">
        <f>IF(OR(W26=0,W25=0),0,W26/W25)</f>
        <v>0.66069815195071857</v>
      </c>
    </row>
    <row r="28" spans="1:25">
      <c r="A28" s="1914"/>
      <c r="B28" s="1532"/>
      <c r="C28" s="1532"/>
      <c r="D28" s="1886">
        <v>8</v>
      </c>
      <c r="E28" s="1881" t="str">
        <f>+'PAA 2018'!G52</f>
        <v xml:space="preserve">Datos Rinex </v>
      </c>
      <c r="F28" s="1875">
        <f>+'PAA 2018'!K52</f>
        <v>9490</v>
      </c>
      <c r="G28" s="1880" t="str">
        <f>+'PAA 2018'!L52</f>
        <v xml:space="preserve">Número </v>
      </c>
      <c r="H28" s="195" t="s">
        <v>47</v>
      </c>
      <c r="I28" s="196">
        <f>Geods!J25</f>
        <v>798</v>
      </c>
      <c r="J28" s="196">
        <f>Geods!K25</f>
        <v>742</v>
      </c>
      <c r="K28" s="196">
        <f>Geods!L25</f>
        <v>804</v>
      </c>
      <c r="L28" s="196">
        <f>Geods!M25</f>
        <v>791</v>
      </c>
      <c r="M28" s="196">
        <f>Geods!N25</f>
        <v>791</v>
      </c>
      <c r="N28" s="196">
        <f>Geods!O25</f>
        <v>791</v>
      </c>
      <c r="O28" s="196">
        <f>Geods!P25</f>
        <v>791</v>
      </c>
      <c r="P28" s="196">
        <f>Geods!Q25</f>
        <v>791</v>
      </c>
      <c r="Q28" s="196">
        <f>Geods!R25</f>
        <v>791</v>
      </c>
      <c r="R28" s="196">
        <f>Geods!S25</f>
        <v>790</v>
      </c>
      <c r="S28" s="196">
        <f>Geods!T25</f>
        <v>790</v>
      </c>
      <c r="T28" s="196">
        <f>Geods!U25</f>
        <v>820</v>
      </c>
      <c r="U28" s="197">
        <f>Geods!V25</f>
        <v>9490</v>
      </c>
      <c r="V28" s="1816">
        <f>Geods!W25</f>
        <v>0.2</v>
      </c>
      <c r="W28" s="198">
        <f>+(U28/U28)*V28</f>
        <v>0.2</v>
      </c>
    </row>
    <row r="29" spans="1:25">
      <c r="A29" s="1914"/>
      <c r="B29" s="1532"/>
      <c r="C29" s="1532"/>
      <c r="D29" s="1532"/>
      <c r="E29" s="1532"/>
      <c r="F29" s="1532"/>
      <c r="G29" s="1532"/>
      <c r="H29" s="98" t="s">
        <v>78</v>
      </c>
      <c r="I29" s="199">
        <f>Geods!J26</f>
        <v>797.95</v>
      </c>
      <c r="J29" s="199">
        <f>Geods!K26</f>
        <v>742.12</v>
      </c>
      <c r="K29" s="199">
        <f>Geods!L26</f>
        <v>801.27</v>
      </c>
      <c r="L29" s="199">
        <f>Geods!M26</f>
        <v>777.39</v>
      </c>
      <c r="M29" s="199">
        <f>Geods!N26</f>
        <v>858.84</v>
      </c>
      <c r="N29" s="199">
        <f>Geods!O26</f>
        <v>667</v>
      </c>
      <c r="O29" s="199">
        <f>Geods!P26</f>
        <v>1012</v>
      </c>
      <c r="P29" s="199">
        <f>Geods!Q26</f>
        <v>800</v>
      </c>
      <c r="Q29" s="199">
        <f>Geods!R26</f>
        <v>791</v>
      </c>
      <c r="R29" s="199">
        <f>Geods!S26</f>
        <v>0</v>
      </c>
      <c r="S29" s="199">
        <f>Geods!T26</f>
        <v>0</v>
      </c>
      <c r="T29" s="199">
        <f>Geods!U26</f>
        <v>0</v>
      </c>
      <c r="U29" s="199">
        <f>Geods!V26</f>
        <v>7247.57</v>
      </c>
      <c r="V29" s="1817"/>
      <c r="W29" s="202">
        <f>+U29/U28*V28</f>
        <v>0.15274120126448895</v>
      </c>
      <c r="Y29" s="203"/>
    </row>
    <row r="30" spans="1:25">
      <c r="A30" s="1914"/>
      <c r="B30" s="1532"/>
      <c r="C30" s="1532"/>
      <c r="D30" s="1558"/>
      <c r="E30" s="1558"/>
      <c r="F30" s="1558"/>
      <c r="G30" s="1558"/>
      <c r="H30" s="187" t="s">
        <v>79</v>
      </c>
      <c r="I30" s="204">
        <f t="shared" ref="I30:U30" si="17">IF(OR(I29=0,I28=0),0,I29/I28)</f>
        <v>0.99993734335839601</v>
      </c>
      <c r="J30" s="204">
        <f t="shared" si="17"/>
        <v>1.0001617250673855</v>
      </c>
      <c r="K30" s="204">
        <f t="shared" si="17"/>
        <v>0.99660447761194026</v>
      </c>
      <c r="L30" s="204">
        <f t="shared" si="17"/>
        <v>0.98279393173198482</v>
      </c>
      <c r="M30" s="204">
        <f t="shared" si="17"/>
        <v>1.0857648546144121</v>
      </c>
      <c r="N30" s="204">
        <f t="shared" si="17"/>
        <v>0.84323640960809099</v>
      </c>
      <c r="O30" s="204">
        <f t="shared" si="17"/>
        <v>1.2793931731984829</v>
      </c>
      <c r="P30" s="204">
        <f t="shared" si="17"/>
        <v>1.0113780025284449</v>
      </c>
      <c r="Q30" s="204">
        <f t="shared" si="17"/>
        <v>1</v>
      </c>
      <c r="R30" s="204">
        <f t="shared" si="17"/>
        <v>0</v>
      </c>
      <c r="S30" s="204">
        <f t="shared" si="17"/>
        <v>0</v>
      </c>
      <c r="T30" s="204">
        <f t="shared" si="17"/>
        <v>0</v>
      </c>
      <c r="U30" s="204">
        <f t="shared" si="17"/>
        <v>0.76370600632244467</v>
      </c>
      <c r="V30" s="192"/>
      <c r="W30" s="205">
        <f>IF(OR(W29=0,W28=0),0,W29/W28)</f>
        <v>0.76370600632244467</v>
      </c>
    </row>
    <row r="31" spans="1:25">
      <c r="A31" s="1914"/>
      <c r="B31" s="1532"/>
      <c r="C31" s="1532"/>
      <c r="D31" s="1892">
        <v>9</v>
      </c>
      <c r="E31" s="1881" t="str">
        <f>+'PAA 2018'!G58</f>
        <v xml:space="preserve">PUNTOS GEODÉSICOS MATERIALIZADOS DE LA RED GEODÉSICA NACIONAL  </v>
      </c>
      <c r="F31" s="1875">
        <f>+'PAA 2018'!K58</f>
        <v>51</v>
      </c>
      <c r="G31" s="1875" t="str">
        <f>+'PAA 2018'!L58</f>
        <v>Número</v>
      </c>
      <c r="H31" s="206" t="s">
        <v>47</v>
      </c>
      <c r="I31" s="207">
        <f>Geods!J45</f>
        <v>0</v>
      </c>
      <c r="J31" s="207">
        <f>Geods!K45</f>
        <v>0</v>
      </c>
      <c r="K31" s="207">
        <f>Geods!L45</f>
        <v>0</v>
      </c>
      <c r="L31" s="207">
        <f>Geods!M45</f>
        <v>0</v>
      </c>
      <c r="M31" s="207">
        <f>Geods!N45</f>
        <v>0</v>
      </c>
      <c r="N31" s="208">
        <f>Geods!O45</f>
        <v>12.75</v>
      </c>
      <c r="O31" s="208">
        <f>Geods!P45</f>
        <v>12.75</v>
      </c>
      <c r="P31" s="208">
        <f>Geods!Q45</f>
        <v>5.0994899999999994</v>
      </c>
      <c r="Q31" s="208">
        <f>Geods!R45</f>
        <v>7.2249149999999993</v>
      </c>
      <c r="R31" s="208">
        <f>Geods!S45</f>
        <v>8.9247449999999997</v>
      </c>
      <c r="S31" s="208">
        <f>Geods!T45</f>
        <v>2.1254249999999999</v>
      </c>
      <c r="T31" s="208">
        <f>Geods!U45</f>
        <v>2.1254249999999999</v>
      </c>
      <c r="U31" s="209">
        <f>Geods!V45</f>
        <v>51</v>
      </c>
      <c r="V31" s="1818">
        <f>Geods!W45</f>
        <v>0.2</v>
      </c>
      <c r="W31" s="210">
        <f>+(U31/U31)*V31</f>
        <v>0.2</v>
      </c>
    </row>
    <row r="32" spans="1:25">
      <c r="A32" s="1914"/>
      <c r="B32" s="1532"/>
      <c r="C32" s="1532"/>
      <c r="D32" s="1532"/>
      <c r="E32" s="1532"/>
      <c r="F32" s="1532"/>
      <c r="G32" s="1532"/>
      <c r="H32" s="212" t="s">
        <v>78</v>
      </c>
      <c r="I32" s="213">
        <f>Geods!J46</f>
        <v>0</v>
      </c>
      <c r="J32" s="213">
        <f>Geods!K46</f>
        <v>0</v>
      </c>
      <c r="K32" s="213">
        <f>Geods!L46</f>
        <v>0</v>
      </c>
      <c r="L32" s="213">
        <f>Geods!M46</f>
        <v>0</v>
      </c>
      <c r="M32" s="213">
        <f>Geods!N46</f>
        <v>0</v>
      </c>
      <c r="N32" s="213">
        <f>Geods!O46</f>
        <v>12.75</v>
      </c>
      <c r="O32" s="213">
        <f>Geods!P46</f>
        <v>12.75</v>
      </c>
      <c r="P32" s="213">
        <f>Geods!Q46</f>
        <v>5.0999999999999996</v>
      </c>
      <c r="Q32" s="213">
        <f>Geods!R46</f>
        <v>7.22</v>
      </c>
      <c r="R32" s="213">
        <f>Geods!S46</f>
        <v>0</v>
      </c>
      <c r="S32" s="213">
        <f>Geods!T46</f>
        <v>0</v>
      </c>
      <c r="T32" s="213">
        <f>Geods!U46</f>
        <v>0</v>
      </c>
      <c r="U32" s="213">
        <f>Geods!V46</f>
        <v>37.82</v>
      </c>
      <c r="V32" s="1806"/>
      <c r="W32" s="216">
        <f>+U32/U31*V31</f>
        <v>0.14831372549019609</v>
      </c>
    </row>
    <row r="33" spans="1:23">
      <c r="A33" s="1914"/>
      <c r="B33" s="1532"/>
      <c r="C33" s="1532"/>
      <c r="D33" s="1558"/>
      <c r="E33" s="1558"/>
      <c r="F33" s="1558"/>
      <c r="G33" s="1558"/>
      <c r="H33" s="187" t="s">
        <v>79</v>
      </c>
      <c r="I33" s="188">
        <f t="shared" ref="I33:U33" si="18">IF(OR(I32=0,I31=0),0,I32/I31)</f>
        <v>0</v>
      </c>
      <c r="J33" s="188">
        <f t="shared" si="18"/>
        <v>0</v>
      </c>
      <c r="K33" s="188">
        <f t="shared" si="18"/>
        <v>0</v>
      </c>
      <c r="L33" s="188">
        <f t="shared" si="18"/>
        <v>0</v>
      </c>
      <c r="M33" s="188">
        <f t="shared" si="18"/>
        <v>0</v>
      </c>
      <c r="N33" s="188">
        <f t="shared" si="18"/>
        <v>1</v>
      </c>
      <c r="O33" s="188">
        <f t="shared" si="18"/>
        <v>1</v>
      </c>
      <c r="P33" s="188">
        <f t="shared" si="18"/>
        <v>1.0001000100010002</v>
      </c>
      <c r="Q33" s="188">
        <f t="shared" si="18"/>
        <v>0.99931971518004026</v>
      </c>
      <c r="R33" s="188">
        <f t="shared" si="18"/>
        <v>0</v>
      </c>
      <c r="S33" s="188">
        <f t="shared" si="18"/>
        <v>0</v>
      </c>
      <c r="T33" s="188">
        <f t="shared" si="18"/>
        <v>0</v>
      </c>
      <c r="U33" s="188">
        <f t="shared" si="18"/>
        <v>0.7415686274509804</v>
      </c>
      <c r="V33" s="217"/>
      <c r="W33" s="194">
        <f>IF(OR(W32=0,W31=0),0,W32/W31)</f>
        <v>0.7415686274509804</v>
      </c>
    </row>
    <row r="34" spans="1:23">
      <c r="A34" s="1914"/>
      <c r="B34" s="1532"/>
      <c r="C34" s="1532"/>
      <c r="D34" s="1886">
        <v>10</v>
      </c>
      <c r="E34" s="1881" t="str">
        <f>+'PAA 2018'!G64</f>
        <v xml:space="preserve">Valores geomagnéticos </v>
      </c>
      <c r="F34" s="1875">
        <f>+'PAA 2018'!K64</f>
        <v>2400</v>
      </c>
      <c r="G34" s="1875" t="str">
        <f>+'PAA 2018'!L64</f>
        <v>Número</v>
      </c>
      <c r="H34" s="218" t="s">
        <v>47</v>
      </c>
      <c r="I34" s="219">
        <f>Geods!J65</f>
        <v>0</v>
      </c>
      <c r="J34" s="220">
        <f>Geods!K65</f>
        <v>87.263999999999996</v>
      </c>
      <c r="K34" s="220">
        <f>Geods!L65</f>
        <v>202.46399999999997</v>
      </c>
      <c r="L34" s="220">
        <f>Geods!M65</f>
        <v>231.26400000000001</v>
      </c>
      <c r="M34" s="220">
        <f>Geods!N65</f>
        <v>231.26400000000001</v>
      </c>
      <c r="N34" s="220">
        <f>Geods!O65</f>
        <v>231.26400000000001</v>
      </c>
      <c r="O34" s="220">
        <f>Geods!P65</f>
        <v>231.26400000000001</v>
      </c>
      <c r="P34" s="220">
        <f>Geods!Q65</f>
        <v>231.26400000000001</v>
      </c>
      <c r="Q34" s="220">
        <f>Geods!R65</f>
        <v>231.26400000000001</v>
      </c>
      <c r="R34" s="220">
        <f>Geods!S65</f>
        <v>231.26400000000001</v>
      </c>
      <c r="S34" s="220">
        <f>Geods!T65</f>
        <v>231.26400000000001</v>
      </c>
      <c r="T34" s="220">
        <f>Geods!U65</f>
        <v>260.15999999999997</v>
      </c>
      <c r="U34" s="222">
        <f>Geods!V65</f>
        <v>2400.0000000000005</v>
      </c>
      <c r="V34" s="1816">
        <f>Geods!W65</f>
        <v>0.05</v>
      </c>
      <c r="W34" s="223">
        <f>+(U34/U34)*V34</f>
        <v>0.05</v>
      </c>
    </row>
    <row r="35" spans="1:23">
      <c r="A35" s="1914"/>
      <c r="B35" s="1532"/>
      <c r="C35" s="1532"/>
      <c r="D35" s="1532"/>
      <c r="E35" s="1532"/>
      <c r="F35" s="1532"/>
      <c r="G35" s="1532"/>
      <c r="H35" s="224" t="s">
        <v>78</v>
      </c>
      <c r="I35" s="225">
        <f>Geods!J66</f>
        <v>0</v>
      </c>
      <c r="J35" s="225">
        <f>Geods!K66</f>
        <v>87</v>
      </c>
      <c r="K35" s="225">
        <f>Geods!L66</f>
        <v>145</v>
      </c>
      <c r="L35" s="225">
        <f>Geods!M66</f>
        <v>202</v>
      </c>
      <c r="M35" s="225">
        <f>Geods!N66</f>
        <v>235</v>
      </c>
      <c r="N35" s="225">
        <f>Geods!O66</f>
        <v>231</v>
      </c>
      <c r="O35" s="225">
        <f>Geods!P66</f>
        <v>231</v>
      </c>
      <c r="P35" s="225">
        <f>Geods!Q66</f>
        <v>231</v>
      </c>
      <c r="Q35" s="225">
        <f>Geods!R66</f>
        <v>231</v>
      </c>
      <c r="R35" s="225">
        <f>Geods!S66</f>
        <v>0</v>
      </c>
      <c r="S35" s="225">
        <f>Geods!T66</f>
        <v>0</v>
      </c>
      <c r="T35" s="225">
        <f>Geods!U66</f>
        <v>0</v>
      </c>
      <c r="U35" s="225">
        <f>Geods!V66</f>
        <v>1593</v>
      </c>
      <c r="V35" s="1817"/>
      <c r="W35" s="226">
        <f>+U35/U34*V34</f>
        <v>3.3187499999999995E-2</v>
      </c>
    </row>
    <row r="36" spans="1:23">
      <c r="A36" s="1914"/>
      <c r="B36" s="1532"/>
      <c r="C36" s="1532"/>
      <c r="D36" s="1558"/>
      <c r="E36" s="1558"/>
      <c r="F36" s="1558"/>
      <c r="G36" s="1558"/>
      <c r="H36" s="187" t="s">
        <v>79</v>
      </c>
      <c r="I36" s="204">
        <f t="shared" ref="I36:U36" si="19">IF(OR(I35=0,I34=0),0,I35/I34)</f>
        <v>0</v>
      </c>
      <c r="J36" s="204">
        <f t="shared" si="19"/>
        <v>0.99697469746974698</v>
      </c>
      <c r="K36" s="204">
        <f t="shared" si="19"/>
        <v>0.71617670301880842</v>
      </c>
      <c r="L36" s="204">
        <f t="shared" si="19"/>
        <v>0.87346063373460625</v>
      </c>
      <c r="M36" s="204">
        <f t="shared" si="19"/>
        <v>1.016154697661547</v>
      </c>
      <c r="N36" s="204">
        <f t="shared" si="19"/>
        <v>0.99885844748858443</v>
      </c>
      <c r="O36" s="204">
        <f t="shared" si="19"/>
        <v>0.99885844748858443</v>
      </c>
      <c r="P36" s="204">
        <f t="shared" si="19"/>
        <v>0.99885844748858443</v>
      </c>
      <c r="Q36" s="204">
        <f t="shared" si="19"/>
        <v>0.99885844748858443</v>
      </c>
      <c r="R36" s="204">
        <f t="shared" si="19"/>
        <v>0</v>
      </c>
      <c r="S36" s="204">
        <f t="shared" si="19"/>
        <v>0</v>
      </c>
      <c r="T36" s="204">
        <f t="shared" si="19"/>
        <v>0</v>
      </c>
      <c r="U36" s="204">
        <f t="shared" si="19"/>
        <v>0.66374999999999984</v>
      </c>
      <c r="V36" s="217"/>
      <c r="W36" s="205">
        <f>IF(OR(W35=0,W34=0),0,W35/W34)</f>
        <v>0.66374999999999984</v>
      </c>
    </row>
    <row r="37" spans="1:23">
      <c r="A37" s="1914"/>
      <c r="B37" s="1532"/>
      <c r="C37" s="1532"/>
      <c r="D37" s="1892">
        <v>11</v>
      </c>
      <c r="E37" s="1881" t="str">
        <f>+'PAA 2018'!G70</f>
        <v>Documentos técnicos de investigación e Innovación</v>
      </c>
      <c r="F37" s="1875">
        <f>+'PAA 2018'!K70</f>
        <v>12</v>
      </c>
      <c r="G37" s="1875" t="str">
        <f>+'PAA 2018'!L70</f>
        <v>Número</v>
      </c>
      <c r="H37" s="206" t="s">
        <v>47</v>
      </c>
      <c r="I37" s="227">
        <f>Geods!J85</f>
        <v>0</v>
      </c>
      <c r="J37" s="228">
        <f>Geods!K85</f>
        <v>0.44</v>
      </c>
      <c r="K37" s="228">
        <f>Geods!L85</f>
        <v>0.75</v>
      </c>
      <c r="L37" s="227">
        <f>Geods!M85</f>
        <v>1.1100000000000001</v>
      </c>
      <c r="M37" s="228">
        <f>Geods!N85</f>
        <v>1.2</v>
      </c>
      <c r="N37" s="228">
        <f>Geods!O85</f>
        <v>1.2</v>
      </c>
      <c r="O37" s="228">
        <f>Geods!P85</f>
        <v>1.2</v>
      </c>
      <c r="P37" s="228">
        <f>Geods!Q85</f>
        <v>1.3</v>
      </c>
      <c r="Q37" s="228">
        <f>Geods!R85</f>
        <v>1.4</v>
      </c>
      <c r="R37" s="228">
        <f>Geods!S85</f>
        <v>1.2</v>
      </c>
      <c r="S37" s="228">
        <f>Geods!T85</f>
        <v>1.2</v>
      </c>
      <c r="T37" s="228">
        <f>Geods!U85</f>
        <v>1</v>
      </c>
      <c r="U37" s="229">
        <f>Geods!V85</f>
        <v>11.999999999999998</v>
      </c>
      <c r="V37" s="1818">
        <f>Geods!W85</f>
        <v>0.2</v>
      </c>
      <c r="W37" s="210">
        <f>+(U37/U37)*V37</f>
        <v>0.2</v>
      </c>
    </row>
    <row r="38" spans="1:23">
      <c r="A38" s="1914"/>
      <c r="B38" s="1532"/>
      <c r="C38" s="1532"/>
      <c r="D38" s="1532"/>
      <c r="E38" s="1532"/>
      <c r="F38" s="1532"/>
      <c r="G38" s="1532"/>
      <c r="H38" s="212" t="s">
        <v>78</v>
      </c>
      <c r="I38" s="231">
        <f>Geods!J86</f>
        <v>0</v>
      </c>
      <c r="J38" s="232">
        <f>Geods!K86</f>
        <v>0.44</v>
      </c>
      <c r="K38" s="232">
        <f>Geods!L86</f>
        <v>0.75</v>
      </c>
      <c r="L38" s="232">
        <f>Geods!M86</f>
        <v>1.1599999999999999</v>
      </c>
      <c r="M38" s="232">
        <f>Geods!N86</f>
        <v>1.8</v>
      </c>
      <c r="N38" s="232">
        <f>Geods!O86</f>
        <v>1.26</v>
      </c>
      <c r="O38" s="232">
        <f>Geods!P86</f>
        <v>1.21</v>
      </c>
      <c r="P38" s="232">
        <f>Geods!Q86</f>
        <v>1.36</v>
      </c>
      <c r="Q38" s="232">
        <f>Geods!R86</f>
        <v>1.36</v>
      </c>
      <c r="R38" s="232">
        <f>Geods!S86</f>
        <v>0</v>
      </c>
      <c r="S38" s="232">
        <f>Geods!T86</f>
        <v>0</v>
      </c>
      <c r="T38" s="232">
        <f>Geods!U86</f>
        <v>0</v>
      </c>
      <c r="U38" s="233">
        <f>Geods!V86</f>
        <v>9.34</v>
      </c>
      <c r="V38" s="1806"/>
      <c r="W38" s="216">
        <f>+U38/U37*V37</f>
        <v>0.1556666666666667</v>
      </c>
    </row>
    <row r="39" spans="1:23">
      <c r="A39" s="1914"/>
      <c r="B39" s="1532"/>
      <c r="C39" s="1532"/>
      <c r="D39" s="1558"/>
      <c r="E39" s="1558"/>
      <c r="F39" s="1558"/>
      <c r="G39" s="1558"/>
      <c r="H39" s="187" t="s">
        <v>79</v>
      </c>
      <c r="I39" s="188">
        <f t="shared" ref="I39:U39" si="20">IF(OR(I38=0,I37=0),0,I38/I37)</f>
        <v>0</v>
      </c>
      <c r="J39" s="188">
        <f t="shared" si="20"/>
        <v>1</v>
      </c>
      <c r="K39" s="188">
        <f t="shared" si="20"/>
        <v>1</v>
      </c>
      <c r="L39" s="188">
        <f t="shared" si="20"/>
        <v>1.0450450450450448</v>
      </c>
      <c r="M39" s="188">
        <f t="shared" si="20"/>
        <v>1.5</v>
      </c>
      <c r="N39" s="188">
        <f t="shared" si="20"/>
        <v>1.05</v>
      </c>
      <c r="O39" s="188">
        <f t="shared" si="20"/>
        <v>1.0083333333333333</v>
      </c>
      <c r="P39" s="188">
        <f t="shared" si="20"/>
        <v>1.0461538461538462</v>
      </c>
      <c r="Q39" s="188">
        <f t="shared" si="20"/>
        <v>0.97142857142857153</v>
      </c>
      <c r="R39" s="188">
        <f t="shared" si="20"/>
        <v>0</v>
      </c>
      <c r="S39" s="188">
        <f t="shared" si="20"/>
        <v>0</v>
      </c>
      <c r="T39" s="188">
        <f t="shared" si="20"/>
        <v>0</v>
      </c>
      <c r="U39" s="188">
        <f t="shared" si="20"/>
        <v>0.77833333333333343</v>
      </c>
      <c r="V39" s="217"/>
      <c r="W39" s="194">
        <f>IF(OR(W38=0,W37=0),0,W38/W37)</f>
        <v>0.77833333333333343</v>
      </c>
    </row>
    <row r="40" spans="1:23">
      <c r="A40" s="1914"/>
      <c r="B40" s="1532"/>
      <c r="C40" s="1532"/>
      <c r="D40" s="1886">
        <v>12</v>
      </c>
      <c r="E40" s="1881" t="str">
        <f>+'PAA 2018'!G94</f>
        <v>Documentos de regulación de  información Geódesica</v>
      </c>
      <c r="F40" s="1875">
        <f>+'PAA 2018'!K94</f>
        <v>3</v>
      </c>
      <c r="G40" s="1875" t="str">
        <f>+'PAA 2018'!L94</f>
        <v>Número</v>
      </c>
      <c r="H40" s="218" t="s">
        <v>47</v>
      </c>
      <c r="I40" s="234">
        <f>Geods!J115</f>
        <v>0</v>
      </c>
      <c r="J40" s="235">
        <f>Geods!K115</f>
        <v>0.15</v>
      </c>
      <c r="K40" s="235">
        <f>Geods!L115</f>
        <v>0.3</v>
      </c>
      <c r="L40" s="235">
        <f>Geods!M115</f>
        <v>0.3</v>
      </c>
      <c r="M40" s="235">
        <f>Geods!N115</f>
        <v>0.3</v>
      </c>
      <c r="N40" s="235">
        <f>Geods!O115</f>
        <v>0.3</v>
      </c>
      <c r="O40" s="235">
        <f>Geods!P115</f>
        <v>0.3</v>
      </c>
      <c r="P40" s="235">
        <f>Geods!Q115</f>
        <v>0.3</v>
      </c>
      <c r="Q40" s="235">
        <f>Geods!R115</f>
        <v>0.3</v>
      </c>
      <c r="R40" s="235">
        <f>Geods!S115</f>
        <v>0.3</v>
      </c>
      <c r="S40" s="235">
        <f>Geods!T115</f>
        <v>0.3</v>
      </c>
      <c r="T40" s="235">
        <f>Geods!U115</f>
        <v>0.15</v>
      </c>
      <c r="U40" s="235">
        <f>Geods!V115</f>
        <v>2.9999999999999996</v>
      </c>
      <c r="V40" s="1816">
        <f>Geods!W115</f>
        <v>0.15</v>
      </c>
      <c r="W40" s="223">
        <f>+(U40/U40)*V40</f>
        <v>0.15</v>
      </c>
    </row>
    <row r="41" spans="1:23">
      <c r="A41" s="1914"/>
      <c r="B41" s="1532"/>
      <c r="C41" s="1532"/>
      <c r="D41" s="1532"/>
      <c r="E41" s="1532"/>
      <c r="F41" s="1532"/>
      <c r="G41" s="1532"/>
      <c r="H41" s="224" t="s">
        <v>78</v>
      </c>
      <c r="I41" s="236">
        <f>Geods!J116</f>
        <v>0</v>
      </c>
      <c r="J41" s="237">
        <f>Geods!K116</f>
        <v>0.15</v>
      </c>
      <c r="K41" s="237">
        <f>Geods!L116</f>
        <v>0.3</v>
      </c>
      <c r="L41" s="237">
        <f>Geods!M116</f>
        <v>0.3</v>
      </c>
      <c r="M41" s="237">
        <f>Geods!N116</f>
        <v>0.6</v>
      </c>
      <c r="N41" s="237">
        <f>Geods!O116</f>
        <v>0.8</v>
      </c>
      <c r="O41" s="237">
        <f>Geods!P116</f>
        <v>0.3</v>
      </c>
      <c r="P41" s="237">
        <f>Geods!Q116</f>
        <v>0.22</v>
      </c>
      <c r="Q41" s="237">
        <f>Geods!R116</f>
        <v>0.16</v>
      </c>
      <c r="R41" s="238">
        <f>Geods!S116</f>
        <v>0</v>
      </c>
      <c r="S41" s="238">
        <f>Geods!T116</f>
        <v>0</v>
      </c>
      <c r="T41" s="238">
        <f>Geods!U116</f>
        <v>0</v>
      </c>
      <c r="U41" s="239">
        <f>Geods!V116</f>
        <v>2.8300000000000005</v>
      </c>
      <c r="V41" s="1817"/>
      <c r="W41" s="226">
        <f>+U41/U40*V40</f>
        <v>0.14150000000000004</v>
      </c>
    </row>
    <row r="42" spans="1:23">
      <c r="A42" s="1914"/>
      <c r="B42" s="1532"/>
      <c r="C42" s="1532"/>
      <c r="D42" s="1532"/>
      <c r="E42" s="1532"/>
      <c r="F42" s="1532"/>
      <c r="G42" s="1532"/>
      <c r="H42" s="187" t="s">
        <v>79</v>
      </c>
      <c r="I42" s="204">
        <f t="shared" ref="I42:U42" si="21">IF(OR(I41=0,I40=0),0,I41/I40)</f>
        <v>0</v>
      </c>
      <c r="J42" s="204">
        <f t="shared" si="21"/>
        <v>1</v>
      </c>
      <c r="K42" s="204">
        <f t="shared" si="21"/>
        <v>1</v>
      </c>
      <c r="L42" s="204">
        <f t="shared" si="21"/>
        <v>1</v>
      </c>
      <c r="M42" s="204">
        <f t="shared" si="21"/>
        <v>2</v>
      </c>
      <c r="N42" s="204">
        <f t="shared" si="21"/>
        <v>2.666666666666667</v>
      </c>
      <c r="O42" s="204">
        <f t="shared" si="21"/>
        <v>1</v>
      </c>
      <c r="P42" s="204">
        <f t="shared" si="21"/>
        <v>0.73333333333333339</v>
      </c>
      <c r="Q42" s="204">
        <f t="shared" si="21"/>
        <v>0.53333333333333333</v>
      </c>
      <c r="R42" s="204">
        <f t="shared" si="21"/>
        <v>0</v>
      </c>
      <c r="S42" s="204">
        <f t="shared" si="21"/>
        <v>0</v>
      </c>
      <c r="T42" s="204">
        <f t="shared" si="21"/>
        <v>0</v>
      </c>
      <c r="U42" s="204">
        <f t="shared" si="21"/>
        <v>0.94333333333333369</v>
      </c>
      <c r="V42" s="217"/>
      <c r="W42" s="205">
        <f>IF(OR(W41=0,W40=0),0,W41/W40)</f>
        <v>0.94333333333333369</v>
      </c>
    </row>
    <row r="43" spans="1:23">
      <c r="A43" s="1914"/>
      <c r="B43" s="1532"/>
      <c r="C43" s="1532"/>
      <c r="D43" s="1863" t="s">
        <v>85</v>
      </c>
      <c r="E43" s="1577"/>
      <c r="F43" s="1876" t="str">
        <f>A25</f>
        <v>GESTIÓN GEODÉSICA</v>
      </c>
      <c r="G43" s="1578"/>
      <c r="H43" s="150" t="s">
        <v>47</v>
      </c>
      <c r="I43" s="151">
        <f t="shared" ref="I43:T43" si="22">(I25/$U$25)*$V$25+(I28/$U$28)*$V$28+(I31/$U$31)*$V$31+(I34/$U$34)*$V$34+(I37/$U$37)*$V$37+(I40/$U$40)*$V$40</f>
        <v>1.6817702845100105E-2</v>
      </c>
      <c r="J43" s="151">
        <f t="shared" si="22"/>
        <v>5.3644082644723479E-2</v>
      </c>
      <c r="K43" s="151">
        <f t="shared" si="22"/>
        <v>7.207077596865176E-2</v>
      </c>
      <c r="L43" s="151">
        <f t="shared" si="22"/>
        <v>7.8396803365912038E-2</v>
      </c>
      <c r="M43" s="151">
        <f t="shared" si="22"/>
        <v>7.312062266776008E-2</v>
      </c>
      <c r="N43" s="151">
        <f t="shared" si="22"/>
        <v>0.13153951383819129</v>
      </c>
      <c r="O43" s="151">
        <f t="shared" si="22"/>
        <v>0.13318222431047055</v>
      </c>
      <c r="P43" s="151">
        <f t="shared" si="22"/>
        <v>9.3142578862147482E-2</v>
      </c>
      <c r="Q43" s="151">
        <f t="shared" si="22"/>
        <v>0.10314424552881414</v>
      </c>
      <c r="R43" s="151">
        <f t="shared" si="22"/>
        <v>0.10645583737988545</v>
      </c>
      <c r="S43" s="151">
        <f t="shared" si="22"/>
        <v>7.8559804525676014E-2</v>
      </c>
      <c r="T43" s="151">
        <f t="shared" si="22"/>
        <v>5.9925808062667646E-2</v>
      </c>
      <c r="U43" s="156">
        <f t="shared" ref="U43:U44" si="23">SUM(I43:T43)</f>
        <v>1</v>
      </c>
      <c r="V43" s="1805">
        <f>SUM(V25:V42)</f>
        <v>1</v>
      </c>
      <c r="W43" s="1823"/>
    </row>
    <row r="44" spans="1:23">
      <c r="A44" s="1914"/>
      <c r="B44" s="1532"/>
      <c r="C44" s="1532"/>
      <c r="D44" s="1536"/>
      <c r="E44" s="1547"/>
      <c r="F44" s="1547"/>
      <c r="G44" s="1548"/>
      <c r="H44" s="162" t="s">
        <v>78</v>
      </c>
      <c r="I44" s="151">
        <f t="shared" ref="I44:T44" si="24">(I26/$U$25)*$V$25+(I29/$U$28)*$V$28+(I32/$U$31)*$V$31+(I35/$U$34)*$V$34+(I38/$U$37)*$V$37+(I41/$U$40)*$V$40</f>
        <v>1.681664910432034E-2</v>
      </c>
      <c r="J44" s="151">
        <f t="shared" si="24"/>
        <v>5.3625916550726342E-2</v>
      </c>
      <c r="K44" s="151">
        <f t="shared" si="24"/>
        <v>7.0429216739187978E-2</v>
      </c>
      <c r="L44" s="151">
        <f t="shared" si="24"/>
        <v>6.1360130498691309E-2</v>
      </c>
      <c r="M44" s="151">
        <f t="shared" si="24"/>
        <v>8.786821255884468E-2</v>
      </c>
      <c r="N44" s="151">
        <f t="shared" si="24"/>
        <v>0.15080574697130666</v>
      </c>
      <c r="O44" s="151">
        <f t="shared" si="24"/>
        <v>0.13144035027504725</v>
      </c>
      <c r="P44" s="151">
        <f t="shared" si="24"/>
        <v>9.8008423660411292E-2</v>
      </c>
      <c r="Q44" s="151">
        <f t="shared" si="24"/>
        <v>9.3194077452959587E-2</v>
      </c>
      <c r="R44" s="151">
        <f t="shared" si="24"/>
        <v>0</v>
      </c>
      <c r="S44" s="151">
        <f t="shared" si="24"/>
        <v>0</v>
      </c>
      <c r="T44" s="151">
        <f t="shared" si="24"/>
        <v>0</v>
      </c>
      <c r="U44" s="156">
        <f t="shared" si="23"/>
        <v>0.76354872381149552</v>
      </c>
      <c r="V44" s="1806"/>
      <c r="W44" s="1824"/>
    </row>
    <row r="45" spans="1:23">
      <c r="A45" s="1915"/>
      <c r="B45" s="1885"/>
      <c r="C45" s="1885"/>
      <c r="D45" s="1887"/>
      <c r="E45" s="1877"/>
      <c r="F45" s="1877"/>
      <c r="G45" s="1878"/>
      <c r="H45" s="240" t="s">
        <v>79</v>
      </c>
      <c r="I45" s="241">
        <f t="shared" ref="I45:U45" si="25">IF(OR(I44=0,I43=0),0,I44/I43)</f>
        <v>0.99993734335839624</v>
      </c>
      <c r="J45" s="241">
        <f t="shared" si="25"/>
        <v>0.99966135884702423</v>
      </c>
      <c r="K45" s="241">
        <f t="shared" si="25"/>
        <v>0.97722295608170218</v>
      </c>
      <c r="L45" s="241">
        <f t="shared" si="25"/>
        <v>0.78268663853928899</v>
      </c>
      <c r="M45" s="241">
        <f t="shared" si="25"/>
        <v>1.2016885162219362</v>
      </c>
      <c r="N45" s="241">
        <f t="shared" si="25"/>
        <v>1.1464672672944121</v>
      </c>
      <c r="O45" s="241">
        <f t="shared" si="25"/>
        <v>0.98692112221100392</v>
      </c>
      <c r="P45" s="241">
        <f t="shared" si="25"/>
        <v>1.0522408210906995</v>
      </c>
      <c r="Q45" s="241">
        <f t="shared" si="25"/>
        <v>0.90353152495477895</v>
      </c>
      <c r="R45" s="241">
        <f t="shared" si="25"/>
        <v>0</v>
      </c>
      <c r="S45" s="241">
        <f t="shared" si="25"/>
        <v>0</v>
      </c>
      <c r="T45" s="241">
        <f t="shared" si="25"/>
        <v>0</v>
      </c>
      <c r="U45" s="241">
        <f t="shared" si="25"/>
        <v>0.76354872381149552</v>
      </c>
      <c r="V45" s="1807"/>
      <c r="W45" s="1825"/>
    </row>
    <row r="46" spans="1:23">
      <c r="A46" s="1913" t="str">
        <f>+'PAA 2018'!A103</f>
        <v>GESTION GEOGRAFICA</v>
      </c>
      <c r="B46" s="1884">
        <f>+'PAA 2018'!B103</f>
        <v>0.03</v>
      </c>
      <c r="C46" s="1884">
        <f>+'PAA 2018'!B183</f>
        <v>2.6481149999999998E-2</v>
      </c>
      <c r="D46" s="1891">
        <v>13</v>
      </c>
      <c r="E46" s="1893" t="str">
        <f>+'PAA 2018'!G103</f>
        <v>Geografias Temáticas y departamentales.</v>
      </c>
      <c r="F46" s="1890">
        <f>+'PAA 2018'!K103</f>
        <v>1</v>
      </c>
      <c r="G46" s="1890" t="str">
        <f>+'PAA 2018'!L103</f>
        <v xml:space="preserve">Documentos </v>
      </c>
      <c r="H46" s="242" t="s">
        <v>47</v>
      </c>
      <c r="I46" s="243">
        <f>Geogr!J5</f>
        <v>0</v>
      </c>
      <c r="J46" s="244">
        <f>Geogr!K5</f>
        <v>0.04</v>
      </c>
      <c r="K46" s="244">
        <f>Geogr!L5</f>
        <v>0.06</v>
      </c>
      <c r="L46" s="244">
        <f>Geogr!M5</f>
        <v>0.1</v>
      </c>
      <c r="M46" s="244">
        <f>Geogr!N5</f>
        <v>0.36</v>
      </c>
      <c r="N46" s="244">
        <f>Geogr!O5</f>
        <v>0.15</v>
      </c>
      <c r="O46" s="244">
        <f>Geogr!P5</f>
        <v>0.15</v>
      </c>
      <c r="P46" s="244">
        <f>Geogr!Q5</f>
        <v>0.08</v>
      </c>
      <c r="Q46" s="244">
        <f>Geogr!R5</f>
        <v>0.04</v>
      </c>
      <c r="R46" s="244">
        <f>Geogr!S5</f>
        <v>0.01</v>
      </c>
      <c r="S46" s="244">
        <f>Geogr!T5</f>
        <v>0.01</v>
      </c>
      <c r="T46" s="243">
        <f>Geogr!U5</f>
        <v>0</v>
      </c>
      <c r="U46" s="245">
        <f>Geogr!V5</f>
        <v>1</v>
      </c>
      <c r="V46" s="1840">
        <f>Geogr!W5</f>
        <v>0.12</v>
      </c>
      <c r="W46" s="246">
        <f>+(U46/U46)*V46</f>
        <v>0.12</v>
      </c>
    </row>
    <row r="47" spans="1:23">
      <c r="A47" s="1914"/>
      <c r="B47" s="1532"/>
      <c r="C47" s="1532"/>
      <c r="D47" s="1532"/>
      <c r="E47" s="1532"/>
      <c r="F47" s="1532"/>
      <c r="G47" s="1532"/>
      <c r="H47" s="224" t="s">
        <v>78</v>
      </c>
      <c r="I47" s="236">
        <f>Geogr!J6</f>
        <v>0</v>
      </c>
      <c r="J47" s="236">
        <f>Geogr!K6</f>
        <v>0.04</v>
      </c>
      <c r="K47" s="236">
        <f>Geogr!L6</f>
        <v>0.04</v>
      </c>
      <c r="L47" s="236">
        <f>Geogr!M6</f>
        <v>0.08</v>
      </c>
      <c r="M47" s="236">
        <f>Geogr!N6</f>
        <v>0.18</v>
      </c>
      <c r="N47" s="236">
        <f>Geogr!O6</f>
        <v>0.27</v>
      </c>
      <c r="O47" s="236">
        <f>Geogr!P6</f>
        <v>0.15</v>
      </c>
      <c r="P47" s="236">
        <f>Geogr!Q6</f>
        <v>0.13</v>
      </c>
      <c r="Q47" s="236">
        <f>Geogr!R6</f>
        <v>3.5000000000000003E-2</v>
      </c>
      <c r="R47" s="236">
        <f>Geogr!S6</f>
        <v>0</v>
      </c>
      <c r="S47" s="236">
        <f>Geogr!T6</f>
        <v>0</v>
      </c>
      <c r="T47" s="236">
        <f>Geogr!U6</f>
        <v>0</v>
      </c>
      <c r="U47" s="236">
        <f>Geogr!V6</f>
        <v>0.92500000000000004</v>
      </c>
      <c r="V47" s="1819"/>
      <c r="W47" s="226">
        <f>+U47/U46*V46</f>
        <v>0.111</v>
      </c>
    </row>
    <row r="48" spans="1:23">
      <c r="A48" s="1914"/>
      <c r="B48" s="1532"/>
      <c r="C48" s="1532"/>
      <c r="D48" s="1558"/>
      <c r="E48" s="1558"/>
      <c r="F48" s="1558"/>
      <c r="G48" s="1558"/>
      <c r="H48" s="187" t="s">
        <v>79</v>
      </c>
      <c r="I48" s="204">
        <f t="shared" ref="I48:U48" si="26">IF(OR(I47=0,I46=0),0,I47/I46)</f>
        <v>0</v>
      </c>
      <c r="J48" s="204">
        <f t="shared" si="26"/>
        <v>1</v>
      </c>
      <c r="K48" s="204">
        <f t="shared" si="26"/>
        <v>0.66666666666666674</v>
      </c>
      <c r="L48" s="204">
        <f t="shared" si="26"/>
        <v>0.79999999999999993</v>
      </c>
      <c r="M48" s="204">
        <f t="shared" si="26"/>
        <v>0.5</v>
      </c>
      <c r="N48" s="204">
        <f t="shared" si="26"/>
        <v>1.8000000000000003</v>
      </c>
      <c r="O48" s="204">
        <f t="shared" si="26"/>
        <v>1</v>
      </c>
      <c r="P48" s="204">
        <f t="shared" si="26"/>
        <v>1.625</v>
      </c>
      <c r="Q48" s="204">
        <f t="shared" si="26"/>
        <v>0.87500000000000011</v>
      </c>
      <c r="R48" s="204">
        <f t="shared" si="26"/>
        <v>0</v>
      </c>
      <c r="S48" s="204">
        <f t="shared" si="26"/>
        <v>0</v>
      </c>
      <c r="T48" s="204">
        <f t="shared" si="26"/>
        <v>0</v>
      </c>
      <c r="U48" s="204">
        <f t="shared" si="26"/>
        <v>0.92500000000000004</v>
      </c>
      <c r="V48" s="217"/>
      <c r="W48" s="205">
        <f>IF(OR(W47=0,W46=0),0,W47/W46)</f>
        <v>0.92500000000000004</v>
      </c>
    </row>
    <row r="49" spans="1:23">
      <c r="A49" s="1914"/>
      <c r="B49" s="1532"/>
      <c r="C49" s="1532"/>
      <c r="D49" s="1856">
        <v>14</v>
      </c>
      <c r="E49" s="1853" t="str">
        <f>+'PAA 2018'!G115</f>
        <v>Documentos técnicos metodológico
para revisión y ajuste de esquemas de ordenamiento territoriall</v>
      </c>
      <c r="F49" s="1875">
        <f>+'PAA 2018'!K115</f>
        <v>1</v>
      </c>
      <c r="G49" s="1880" t="str">
        <f>+'PAA 2018'!L115</f>
        <v xml:space="preserve">Documentos </v>
      </c>
      <c r="H49" s="206" t="s">
        <v>47</v>
      </c>
      <c r="I49" s="227">
        <f>Geogr!J25</f>
        <v>0.06</v>
      </c>
      <c r="J49" s="227">
        <f>Geogr!K25</f>
        <v>0.21</v>
      </c>
      <c r="K49" s="227">
        <f>Geogr!L25</f>
        <v>0.12</v>
      </c>
      <c r="L49" s="227">
        <f>Geogr!M25</f>
        <v>0.21</v>
      </c>
      <c r="M49" s="227">
        <f>Geogr!N25</f>
        <v>0.19</v>
      </c>
      <c r="N49" s="227">
        <f>Geogr!O25</f>
        <v>7.0000000000000007E-2</v>
      </c>
      <c r="O49" s="227">
        <f>Geogr!P25</f>
        <v>7.0000000000000007E-2</v>
      </c>
      <c r="P49" s="227">
        <f>Geogr!Q25</f>
        <v>0.02</v>
      </c>
      <c r="Q49" s="227">
        <f>Geogr!R25</f>
        <v>0.02</v>
      </c>
      <c r="R49" s="227">
        <f>Geogr!S25</f>
        <v>0.02</v>
      </c>
      <c r="S49" s="227">
        <f>Geogr!T25</f>
        <v>0.01</v>
      </c>
      <c r="T49" s="229">
        <f>Geogr!U25</f>
        <v>0</v>
      </c>
      <c r="U49" s="227">
        <f>Geogr!V25</f>
        <v>1.0000000000000002</v>
      </c>
      <c r="V49" s="1839">
        <f>Geogr!W25</f>
        <v>0.11</v>
      </c>
      <c r="W49" s="210">
        <f>+(U49/U49)*V49</f>
        <v>0.11</v>
      </c>
    </row>
    <row r="50" spans="1:23">
      <c r="A50" s="1914"/>
      <c r="B50" s="1532"/>
      <c r="C50" s="1532"/>
      <c r="D50" s="1532"/>
      <c r="E50" s="1532"/>
      <c r="F50" s="1532"/>
      <c r="G50" s="1532"/>
      <c r="H50" s="212" t="s">
        <v>78</v>
      </c>
      <c r="I50" s="231">
        <f>Geogr!J26</f>
        <v>0.06</v>
      </c>
      <c r="J50" s="231">
        <f>Geogr!K26</f>
        <v>0.21</v>
      </c>
      <c r="K50" s="231">
        <f>Geogr!L26</f>
        <v>0.12</v>
      </c>
      <c r="L50" s="231">
        <f>Geogr!M26</f>
        <v>0.21</v>
      </c>
      <c r="M50" s="231">
        <f>Geogr!N26</f>
        <v>0.19</v>
      </c>
      <c r="N50" s="231">
        <f>Geogr!O26</f>
        <v>7.0000000000000007E-2</v>
      </c>
      <c r="O50" s="231">
        <f>Geogr!P26</f>
        <v>7.0000000000000007E-2</v>
      </c>
      <c r="P50" s="231">
        <f>Geogr!Q26</f>
        <v>0.02</v>
      </c>
      <c r="Q50" s="231">
        <f>Geogr!R26</f>
        <v>0.02</v>
      </c>
      <c r="R50" s="231">
        <f>Geogr!S26</f>
        <v>0</v>
      </c>
      <c r="S50" s="231">
        <f>Geogr!T26</f>
        <v>0</v>
      </c>
      <c r="T50" s="231">
        <f>Geogr!U26</f>
        <v>0</v>
      </c>
      <c r="U50" s="231">
        <f>Geogr!V26</f>
        <v>0.9700000000000002</v>
      </c>
      <c r="V50" s="1815"/>
      <c r="W50" s="216">
        <f>+U50/U49*V49</f>
        <v>0.1067</v>
      </c>
    </row>
    <row r="51" spans="1:23">
      <c r="A51" s="1914"/>
      <c r="B51" s="1532"/>
      <c r="C51" s="1532"/>
      <c r="D51" s="1558"/>
      <c r="E51" s="1558"/>
      <c r="F51" s="1558"/>
      <c r="G51" s="1558"/>
      <c r="H51" s="187" t="s">
        <v>79</v>
      </c>
      <c r="I51" s="188">
        <f t="shared" ref="I51:U51" si="27">IF(OR(I50=0,I49=0),0,I50/I49)</f>
        <v>1</v>
      </c>
      <c r="J51" s="188">
        <f t="shared" si="27"/>
        <v>1</v>
      </c>
      <c r="K51" s="188">
        <f t="shared" si="27"/>
        <v>1</v>
      </c>
      <c r="L51" s="188">
        <f t="shared" si="27"/>
        <v>1</v>
      </c>
      <c r="M51" s="188">
        <f t="shared" si="27"/>
        <v>1</v>
      </c>
      <c r="N51" s="188">
        <f t="shared" si="27"/>
        <v>1</v>
      </c>
      <c r="O51" s="188">
        <f t="shared" si="27"/>
        <v>1</v>
      </c>
      <c r="P51" s="188">
        <f t="shared" si="27"/>
        <v>1</v>
      </c>
      <c r="Q51" s="188">
        <f t="shared" si="27"/>
        <v>1</v>
      </c>
      <c r="R51" s="188">
        <f t="shared" si="27"/>
        <v>0</v>
      </c>
      <c r="S51" s="188">
        <f t="shared" si="27"/>
        <v>0</v>
      </c>
      <c r="T51" s="188">
        <f t="shared" si="27"/>
        <v>0</v>
      </c>
      <c r="U51" s="188">
        <f t="shared" si="27"/>
        <v>0.97</v>
      </c>
      <c r="V51" s="217"/>
      <c r="W51" s="194">
        <f>IF(OR(W50=0,W49=0),0,W50/W49)</f>
        <v>0.97</v>
      </c>
    </row>
    <row r="52" spans="1:23">
      <c r="A52" s="1914"/>
      <c r="B52" s="1532"/>
      <c r="C52" s="1532"/>
      <c r="D52" s="1856">
        <v>15</v>
      </c>
      <c r="E52" s="1853" t="str">
        <f>+'PAA 2018'!G125</f>
        <v>Informacion Geográfica Dispuesta Para Apoyar Los Procesos De Ordenamiento Territorial</v>
      </c>
      <c r="F52" s="1875">
        <f>+'PAA 2018'!K125</f>
        <v>50</v>
      </c>
      <c r="G52" s="1880" t="str">
        <f>+'PAA 2018'!L125</f>
        <v>Variables SIGOT</v>
      </c>
      <c r="H52" s="250" t="s">
        <v>47</v>
      </c>
      <c r="I52" s="251">
        <f>Geogr!J45</f>
        <v>0</v>
      </c>
      <c r="J52" s="251">
        <f>Geogr!K45</f>
        <v>2</v>
      </c>
      <c r="K52" s="251">
        <f>Geogr!L45</f>
        <v>6</v>
      </c>
      <c r="L52" s="251">
        <f>Geogr!M45</f>
        <v>7.0000000000000009</v>
      </c>
      <c r="M52" s="251">
        <f>Geogr!N45</f>
        <v>7.0000000000000009</v>
      </c>
      <c r="N52" s="251">
        <f>Geogr!O45</f>
        <v>9</v>
      </c>
      <c r="O52" s="251">
        <f>Geogr!P45</f>
        <v>6.0000000000000009</v>
      </c>
      <c r="P52" s="251">
        <f>Geogr!Q45</f>
        <v>3.0000000000000004</v>
      </c>
      <c r="Q52" s="251">
        <f>Geogr!R45</f>
        <v>3.0000000000000004</v>
      </c>
      <c r="R52" s="251">
        <f>Geogr!S45</f>
        <v>3.0000000000000004</v>
      </c>
      <c r="S52" s="251">
        <f>Geogr!T45</f>
        <v>4</v>
      </c>
      <c r="T52" s="251">
        <f>Geogr!U45</f>
        <v>0</v>
      </c>
      <c r="U52" s="254">
        <f>Geogr!V45</f>
        <v>50</v>
      </c>
      <c r="V52" s="1810">
        <f>Geogr!W45</f>
        <v>0.11</v>
      </c>
      <c r="W52" s="257">
        <f>+(U52/U52)*V52</f>
        <v>0.11</v>
      </c>
    </row>
    <row r="53" spans="1:23">
      <c r="A53" s="1914"/>
      <c r="B53" s="1532"/>
      <c r="C53" s="1532"/>
      <c r="D53" s="1532"/>
      <c r="E53" s="1532"/>
      <c r="F53" s="1532"/>
      <c r="G53" s="1532"/>
      <c r="H53" s="259" t="s">
        <v>78</v>
      </c>
      <c r="I53" s="260">
        <f>Geogr!J46</f>
        <v>0</v>
      </c>
      <c r="J53" s="260">
        <f>Geogr!K46</f>
        <v>2</v>
      </c>
      <c r="K53" s="260">
        <f>Geogr!L46</f>
        <v>6</v>
      </c>
      <c r="L53" s="260">
        <f>Geogr!M46</f>
        <v>7</v>
      </c>
      <c r="M53" s="260">
        <f>Geogr!N46</f>
        <v>7</v>
      </c>
      <c r="N53" s="260">
        <f>Geogr!O46</f>
        <v>9</v>
      </c>
      <c r="O53" s="260">
        <f>Geogr!P46</f>
        <v>9</v>
      </c>
      <c r="P53" s="260">
        <f>Geogr!Q46</f>
        <v>6</v>
      </c>
      <c r="Q53" s="260">
        <f>Geogr!R46</f>
        <v>1</v>
      </c>
      <c r="R53" s="260">
        <f>Geogr!S46</f>
        <v>0</v>
      </c>
      <c r="S53" s="260">
        <f>Geogr!T46</f>
        <v>0</v>
      </c>
      <c r="T53" s="260">
        <f>Geogr!U46</f>
        <v>0</v>
      </c>
      <c r="U53" s="263">
        <f>Geogr!V46</f>
        <v>47</v>
      </c>
      <c r="V53" s="1819"/>
      <c r="W53" s="266">
        <f>+U53/U52*V52</f>
        <v>0.10339999999999999</v>
      </c>
    </row>
    <row r="54" spans="1:23">
      <c r="A54" s="1914"/>
      <c r="B54" s="1532"/>
      <c r="C54" s="1532"/>
      <c r="D54" s="1558"/>
      <c r="E54" s="1558"/>
      <c r="F54" s="1558"/>
      <c r="G54" s="1558"/>
      <c r="H54" s="187" t="s">
        <v>79</v>
      </c>
      <c r="I54" s="204">
        <f t="shared" ref="I54:U54" si="28">IF(OR(I53=0,I52=0),0,I53/I52)</f>
        <v>0</v>
      </c>
      <c r="J54" s="204">
        <f t="shared" si="28"/>
        <v>1</v>
      </c>
      <c r="K54" s="204">
        <f t="shared" si="28"/>
        <v>1</v>
      </c>
      <c r="L54" s="204">
        <f t="shared" si="28"/>
        <v>0.99999999999999989</v>
      </c>
      <c r="M54" s="204">
        <f t="shared" si="28"/>
        <v>0.99999999999999989</v>
      </c>
      <c r="N54" s="204">
        <f t="shared" si="28"/>
        <v>1</v>
      </c>
      <c r="O54" s="204">
        <f t="shared" si="28"/>
        <v>1.4999999999999998</v>
      </c>
      <c r="P54" s="204">
        <f t="shared" si="28"/>
        <v>1.9999999999999998</v>
      </c>
      <c r="Q54" s="204">
        <f t="shared" si="28"/>
        <v>0.33333333333333326</v>
      </c>
      <c r="R54" s="204">
        <f t="shared" si="28"/>
        <v>0</v>
      </c>
      <c r="S54" s="204">
        <f t="shared" si="28"/>
        <v>0</v>
      </c>
      <c r="T54" s="204">
        <f t="shared" si="28"/>
        <v>0</v>
      </c>
      <c r="U54" s="204">
        <f t="shared" si="28"/>
        <v>0.94</v>
      </c>
      <c r="V54" s="217"/>
      <c r="W54" s="205">
        <f>IF(OR(W53=0,W52=0),0,W53/W52)</f>
        <v>0.94</v>
      </c>
    </row>
    <row r="55" spans="1:23">
      <c r="A55" s="1914"/>
      <c r="B55" s="1532"/>
      <c r="C55" s="1532"/>
      <c r="D55" s="1856">
        <v>16</v>
      </c>
      <c r="E55" s="1853" t="str">
        <f>+'PAA 2018'!G135</f>
        <v>Informes Técnicos de deslindes de entidades territoriales municipales y departamentales</v>
      </c>
      <c r="F55" s="1875">
        <f>+'PAA 2018'!K135</f>
        <v>2</v>
      </c>
      <c r="G55" s="1875" t="str">
        <f>+'PAA 2018'!L135</f>
        <v>Documentos</v>
      </c>
      <c r="H55" s="271" t="s">
        <v>47</v>
      </c>
      <c r="I55" s="273">
        <f>Geogr!J65</f>
        <v>0</v>
      </c>
      <c r="J55" s="274">
        <f>Geogr!K65</f>
        <v>0.1</v>
      </c>
      <c r="K55" s="274">
        <f>Geogr!L65</f>
        <v>0.2</v>
      </c>
      <c r="L55" s="274">
        <f>Geogr!M65</f>
        <v>0.2</v>
      </c>
      <c r="M55" s="274">
        <f>Geogr!N65</f>
        <v>0.2</v>
      </c>
      <c r="N55" s="274">
        <f>Geogr!O65</f>
        <v>0.2</v>
      </c>
      <c r="O55" s="274">
        <f>Geogr!P65</f>
        <v>0.2</v>
      </c>
      <c r="P55" s="274">
        <f>Geogr!Q65</f>
        <v>0.2</v>
      </c>
      <c r="Q55" s="274">
        <f>Geogr!R65</f>
        <v>0.2</v>
      </c>
      <c r="R55" s="274">
        <f>Geogr!S65</f>
        <v>0.2</v>
      </c>
      <c r="S55" s="274">
        <f>Geogr!T65</f>
        <v>0.2</v>
      </c>
      <c r="T55" s="274">
        <f>Geogr!U65</f>
        <v>0.1</v>
      </c>
      <c r="U55" s="281">
        <f>Geogr!V65</f>
        <v>1.9999999999999998</v>
      </c>
      <c r="V55" s="1808">
        <f>Geogr!W65</f>
        <v>0.11</v>
      </c>
      <c r="W55" s="282">
        <f>+(U55/U55)*V55</f>
        <v>0.11</v>
      </c>
    </row>
    <row r="56" spans="1:23" ht="18" customHeight="1">
      <c r="A56" s="1914"/>
      <c r="B56" s="1532"/>
      <c r="C56" s="1532"/>
      <c r="D56" s="1532"/>
      <c r="E56" s="1532"/>
      <c r="F56" s="1532"/>
      <c r="G56" s="1532"/>
      <c r="H56" s="283" t="s">
        <v>78</v>
      </c>
      <c r="I56" s="284">
        <f>Geogr!J66</f>
        <v>0</v>
      </c>
      <c r="J56" s="284">
        <f>Geogr!K66</f>
        <v>0.1</v>
      </c>
      <c r="K56" s="284">
        <f>Geogr!L66</f>
        <v>0.2</v>
      </c>
      <c r="L56" s="284">
        <f>Geogr!M66</f>
        <v>0.2</v>
      </c>
      <c r="M56" s="284">
        <f>Geogr!N66</f>
        <v>0.2</v>
      </c>
      <c r="N56" s="284">
        <f>Geogr!O66</f>
        <v>0.47499999999999998</v>
      </c>
      <c r="O56" s="284">
        <f>Geogr!P66</f>
        <v>0.15</v>
      </c>
      <c r="P56" s="284">
        <f>Geogr!Q66</f>
        <v>0.15</v>
      </c>
      <c r="Q56" s="284">
        <f>Geogr!R66</f>
        <v>0.15</v>
      </c>
      <c r="R56" s="284">
        <f>Geogr!S66</f>
        <v>0</v>
      </c>
      <c r="S56" s="284">
        <f>Geogr!T66</f>
        <v>0</v>
      </c>
      <c r="T56" s="284">
        <f>Geogr!U66</f>
        <v>0</v>
      </c>
      <c r="U56" s="289">
        <f>Geogr!V66</f>
        <v>1.6249999999999996</v>
      </c>
      <c r="V56" s="1815"/>
      <c r="W56" s="290">
        <f>+U56/U55*V55</f>
        <v>8.9374999999999982E-2</v>
      </c>
    </row>
    <row r="57" spans="1:23" ht="16.5" customHeight="1">
      <c r="A57" s="1914"/>
      <c r="B57" s="1532"/>
      <c r="C57" s="1532"/>
      <c r="D57" s="1558"/>
      <c r="E57" s="1558"/>
      <c r="F57" s="1558"/>
      <c r="G57" s="1558"/>
      <c r="H57" s="187" t="s">
        <v>79</v>
      </c>
      <c r="I57" s="292">
        <f t="shared" ref="I57:U57" si="29">IF(OR(I56=0,I55=0),0,I56/I55)</f>
        <v>0</v>
      </c>
      <c r="J57" s="292">
        <f t="shared" si="29"/>
        <v>1</v>
      </c>
      <c r="K57" s="292">
        <f t="shared" si="29"/>
        <v>1</v>
      </c>
      <c r="L57" s="292">
        <f t="shared" si="29"/>
        <v>1</v>
      </c>
      <c r="M57" s="292">
        <f t="shared" si="29"/>
        <v>1</v>
      </c>
      <c r="N57" s="292">
        <f t="shared" si="29"/>
        <v>2.3749999999999996</v>
      </c>
      <c r="O57" s="292">
        <f t="shared" si="29"/>
        <v>0.74999999999999989</v>
      </c>
      <c r="P57" s="292">
        <f t="shared" si="29"/>
        <v>0.74999999999999989</v>
      </c>
      <c r="Q57" s="292">
        <f t="shared" si="29"/>
        <v>0.74999999999999989</v>
      </c>
      <c r="R57" s="292">
        <f t="shared" si="29"/>
        <v>0</v>
      </c>
      <c r="S57" s="292">
        <f t="shared" si="29"/>
        <v>0</v>
      </c>
      <c r="T57" s="292">
        <f t="shared" si="29"/>
        <v>0</v>
      </c>
      <c r="U57" s="292">
        <f t="shared" si="29"/>
        <v>0.81249999999999989</v>
      </c>
      <c r="V57" s="217"/>
      <c r="W57" s="194">
        <f>IF(OR(W56=0,W55=0),0,W56/W55)</f>
        <v>0.81249999999999989</v>
      </c>
    </row>
    <row r="58" spans="1:23" ht="16.5" customHeight="1">
      <c r="A58" s="1914"/>
      <c r="B58" s="1532"/>
      <c r="C58" s="1532"/>
      <c r="D58" s="1856">
        <v>17</v>
      </c>
      <c r="E58" s="1853" t="str">
        <f>+'PAA 2018'!G143</f>
        <v xml:space="preserve">Informes Tècnicos de solicitudes recibidas a través de la cancillería </v>
      </c>
      <c r="F58" s="1875">
        <f>+'PAA 2018'!K143</f>
        <v>1</v>
      </c>
      <c r="G58" s="1875" t="str">
        <f>+'PAA 2018'!L143</f>
        <v>Porcentaje</v>
      </c>
      <c r="H58" s="250" t="s">
        <v>47</v>
      </c>
      <c r="I58" s="297">
        <f>Geogr!J85</f>
        <v>0</v>
      </c>
      <c r="J58" s="297">
        <f>Geogr!K85</f>
        <v>0.1</v>
      </c>
      <c r="K58" s="297">
        <f>Geogr!L85</f>
        <v>0.1</v>
      </c>
      <c r="L58" s="297">
        <f>Geogr!M85</f>
        <v>0.1</v>
      </c>
      <c r="M58" s="297">
        <f>Geogr!N85</f>
        <v>0.1</v>
      </c>
      <c r="N58" s="297">
        <f>Geogr!O85</f>
        <v>0.1</v>
      </c>
      <c r="O58" s="297">
        <f>Geogr!P85</f>
        <v>0.1</v>
      </c>
      <c r="P58" s="297">
        <f>Geogr!Q85</f>
        <v>0.1</v>
      </c>
      <c r="Q58" s="297">
        <f>Geogr!R85</f>
        <v>0.1</v>
      </c>
      <c r="R58" s="297">
        <f>Geogr!S85</f>
        <v>0.1</v>
      </c>
      <c r="S58" s="297">
        <f>Geogr!T85</f>
        <v>0.1</v>
      </c>
      <c r="T58" s="297">
        <f>Geogr!U85</f>
        <v>0</v>
      </c>
      <c r="U58" s="297">
        <f>Geogr!V85</f>
        <v>0.99999999999999989</v>
      </c>
      <c r="V58" s="1810">
        <f>Geogr!W85</f>
        <v>0.11</v>
      </c>
      <c r="W58" s="257">
        <f>+(U58/U58)*V58</f>
        <v>0.11</v>
      </c>
    </row>
    <row r="59" spans="1:23" ht="15.75" customHeight="1">
      <c r="A59" s="1914"/>
      <c r="B59" s="1532"/>
      <c r="C59" s="1532"/>
      <c r="D59" s="1532"/>
      <c r="E59" s="1532"/>
      <c r="F59" s="1532"/>
      <c r="G59" s="1532"/>
      <c r="H59" s="259" t="s">
        <v>78</v>
      </c>
      <c r="I59" s="298">
        <f>Geogr!J86</f>
        <v>0</v>
      </c>
      <c r="J59" s="298">
        <f>Geogr!K86</f>
        <v>0.1</v>
      </c>
      <c r="K59" s="298">
        <f>Geogr!L86</f>
        <v>0.1</v>
      </c>
      <c r="L59" s="298">
        <f>Geogr!M86</f>
        <v>0.1</v>
      </c>
      <c r="M59" s="298">
        <f>Geogr!N86</f>
        <v>0.1</v>
      </c>
      <c r="N59" s="298">
        <f>Geogr!O86</f>
        <v>0.1</v>
      </c>
      <c r="O59" s="298">
        <f>Geogr!P86</f>
        <v>0.1</v>
      </c>
      <c r="P59" s="298">
        <f>Geogr!Q86</f>
        <v>0.1</v>
      </c>
      <c r="Q59" s="298">
        <f>Geogr!R86</f>
        <v>0.1</v>
      </c>
      <c r="R59" s="298">
        <f>Geogr!S86</f>
        <v>0</v>
      </c>
      <c r="S59" s="298">
        <f>Geogr!T86</f>
        <v>0</v>
      </c>
      <c r="T59" s="298">
        <f>Geogr!U86</f>
        <v>0</v>
      </c>
      <c r="U59" s="298">
        <f>Geogr!V86</f>
        <v>0.79999999999999993</v>
      </c>
      <c r="V59" s="1819"/>
      <c r="W59" s="266">
        <f>+U59/U58*V58</f>
        <v>8.8000000000000009E-2</v>
      </c>
    </row>
    <row r="60" spans="1:23" ht="15.75" customHeight="1">
      <c r="A60" s="1914"/>
      <c r="B60" s="1532"/>
      <c r="C60" s="1532"/>
      <c r="D60" s="1558"/>
      <c r="E60" s="1558"/>
      <c r="F60" s="1558"/>
      <c r="G60" s="1558"/>
      <c r="H60" s="187" t="s">
        <v>79</v>
      </c>
      <c r="I60" s="301">
        <f t="shared" ref="I60:U60" si="30">IF(OR(I59=0,I58=0),0,I59/I58)</f>
        <v>0</v>
      </c>
      <c r="J60" s="301">
        <f t="shared" si="30"/>
        <v>1</v>
      </c>
      <c r="K60" s="301">
        <f t="shared" si="30"/>
        <v>1</v>
      </c>
      <c r="L60" s="301">
        <f t="shared" si="30"/>
        <v>1</v>
      </c>
      <c r="M60" s="301">
        <f t="shared" si="30"/>
        <v>1</v>
      </c>
      <c r="N60" s="301">
        <f t="shared" si="30"/>
        <v>1</v>
      </c>
      <c r="O60" s="301">
        <f t="shared" si="30"/>
        <v>1</v>
      </c>
      <c r="P60" s="301">
        <f t="shared" si="30"/>
        <v>1</v>
      </c>
      <c r="Q60" s="301">
        <f t="shared" si="30"/>
        <v>1</v>
      </c>
      <c r="R60" s="301">
        <f t="shared" si="30"/>
        <v>0</v>
      </c>
      <c r="S60" s="301">
        <f t="shared" si="30"/>
        <v>0</v>
      </c>
      <c r="T60" s="301">
        <f t="shared" si="30"/>
        <v>0</v>
      </c>
      <c r="U60" s="301">
        <f t="shared" si="30"/>
        <v>0.8</v>
      </c>
      <c r="V60" s="217"/>
      <c r="W60" s="205">
        <f>IF(OR(W59=0,W58=0),0,W59/W58)</f>
        <v>0.8</v>
      </c>
    </row>
    <row r="61" spans="1:23" ht="15.75" customHeight="1">
      <c r="A61" s="1914"/>
      <c r="B61" s="1532"/>
      <c r="C61" s="1532"/>
      <c r="D61" s="1856">
        <v>18</v>
      </c>
      <c r="E61" s="1881" t="str">
        <f>+'PAA 2018'!G149</f>
        <v>ESTUDIO GEOGRÁFICO DEL DESLINDE</v>
      </c>
      <c r="F61" s="1875">
        <f>+'PAA 2018'!K149</f>
        <v>1</v>
      </c>
      <c r="G61" s="1875" t="str">
        <f>+'PAA 2018'!L149</f>
        <v>Documento</v>
      </c>
      <c r="H61" s="271" t="s">
        <v>47</v>
      </c>
      <c r="I61" s="281">
        <f>Geogr!J105</f>
        <v>0.05</v>
      </c>
      <c r="J61" s="281">
        <f>Geogr!K105</f>
        <v>0.3</v>
      </c>
      <c r="K61" s="281">
        <f>Geogr!L105</f>
        <v>0.6</v>
      </c>
      <c r="L61" s="281">
        <f>Geogr!M105</f>
        <v>0.05</v>
      </c>
      <c r="M61" s="309">
        <f>Geogr!N105</f>
        <v>0</v>
      </c>
      <c r="N61" s="309">
        <f>Geogr!O105</f>
        <v>0</v>
      </c>
      <c r="O61" s="309">
        <f>Geogr!P105</f>
        <v>0</v>
      </c>
      <c r="P61" s="309">
        <f>Geogr!Q105</f>
        <v>0</v>
      </c>
      <c r="Q61" s="309">
        <f>Geogr!R105</f>
        <v>0</v>
      </c>
      <c r="R61" s="309">
        <f>Geogr!S105</f>
        <v>0</v>
      </c>
      <c r="S61" s="309">
        <f>Geogr!T105</f>
        <v>0</v>
      </c>
      <c r="T61" s="309">
        <f>Geogr!U105</f>
        <v>0</v>
      </c>
      <c r="U61" s="281">
        <f>Geogr!V105</f>
        <v>1</v>
      </c>
      <c r="V61" s="1808">
        <f>Geogr!W105</f>
        <v>0.11</v>
      </c>
      <c r="W61" s="282">
        <f>+(U61/U61)*V61</f>
        <v>0.11</v>
      </c>
    </row>
    <row r="62" spans="1:23" ht="15.75" customHeight="1">
      <c r="A62" s="1914"/>
      <c r="B62" s="1532"/>
      <c r="C62" s="1532"/>
      <c r="D62" s="1532"/>
      <c r="E62" s="1532"/>
      <c r="F62" s="1532"/>
      <c r="G62" s="1532"/>
      <c r="H62" s="283" t="s">
        <v>78</v>
      </c>
      <c r="I62" s="289">
        <f>Geogr!J106</f>
        <v>0.05</v>
      </c>
      <c r="J62" s="289">
        <f>Geogr!K106</f>
        <v>0.3</v>
      </c>
      <c r="K62" s="289">
        <f>Geogr!L106</f>
        <v>0.6</v>
      </c>
      <c r="L62" s="289">
        <f>Geogr!M106</f>
        <v>4.2500000000000003E-2</v>
      </c>
      <c r="M62" s="313">
        <f>Geogr!N106</f>
        <v>3.5000000000000001E-3</v>
      </c>
      <c r="N62" s="313">
        <f>Geogr!O106</f>
        <v>2.5000000000000001E-3</v>
      </c>
      <c r="O62" s="315">
        <f>Geogr!P106</f>
        <v>5.0000000000000001E-4</v>
      </c>
      <c r="P62" s="315">
        <f>Geogr!Q106</f>
        <v>1E-3</v>
      </c>
      <c r="Q62" s="317">
        <f>Geogr!R106</f>
        <v>0</v>
      </c>
      <c r="R62" s="317">
        <f>Geogr!S106</f>
        <v>0</v>
      </c>
      <c r="S62" s="317">
        <f>Geogr!T106</f>
        <v>0</v>
      </c>
      <c r="T62" s="317">
        <f>Geogr!U106</f>
        <v>0</v>
      </c>
      <c r="U62" s="289">
        <f>Geogr!V106</f>
        <v>0.99999999999999978</v>
      </c>
      <c r="V62" s="1815"/>
      <c r="W62" s="290">
        <f>+U62/U61*V61</f>
        <v>0.10999999999999997</v>
      </c>
    </row>
    <row r="63" spans="1:23" ht="15.75" customHeight="1">
      <c r="A63" s="1914"/>
      <c r="B63" s="1532"/>
      <c r="C63" s="1532"/>
      <c r="D63" s="1558"/>
      <c r="E63" s="1558"/>
      <c r="F63" s="1558"/>
      <c r="G63" s="1558"/>
      <c r="H63" s="187" t="s">
        <v>79</v>
      </c>
      <c r="I63" s="188">
        <f t="shared" ref="I63:U63" si="31">IF(OR(I62=0,I61=0),0,I62/I61)</f>
        <v>1</v>
      </c>
      <c r="J63" s="188">
        <f t="shared" si="31"/>
        <v>1</v>
      </c>
      <c r="K63" s="188">
        <f t="shared" si="31"/>
        <v>1</v>
      </c>
      <c r="L63" s="188">
        <f t="shared" si="31"/>
        <v>0.85</v>
      </c>
      <c r="M63" s="188">
        <f t="shared" si="31"/>
        <v>0</v>
      </c>
      <c r="N63" s="188">
        <f t="shared" si="31"/>
        <v>0</v>
      </c>
      <c r="O63" s="188">
        <f t="shared" si="31"/>
        <v>0</v>
      </c>
      <c r="P63" s="188">
        <f t="shared" si="31"/>
        <v>0</v>
      </c>
      <c r="Q63" s="188">
        <f t="shared" si="31"/>
        <v>0</v>
      </c>
      <c r="R63" s="188">
        <f t="shared" si="31"/>
        <v>0</v>
      </c>
      <c r="S63" s="188">
        <f t="shared" si="31"/>
        <v>0</v>
      </c>
      <c r="T63" s="188">
        <f t="shared" si="31"/>
        <v>0</v>
      </c>
      <c r="U63" s="188">
        <f t="shared" si="31"/>
        <v>0.99999999999999978</v>
      </c>
      <c r="V63" s="217"/>
      <c r="W63" s="194">
        <f>IF(OR(W62=0,W61=0),0,W62/W61)</f>
        <v>0.99999999999999978</v>
      </c>
    </row>
    <row r="64" spans="1:23" ht="15.75" customHeight="1">
      <c r="A64" s="1914"/>
      <c r="B64" s="1532"/>
      <c r="C64" s="1532"/>
      <c r="D64" s="1856">
        <v>19</v>
      </c>
      <c r="E64" s="1881" t="str">
        <f>+'PAA 2018'!G163</f>
        <v>DICCIONARIO GEOGRÁFICO</v>
      </c>
      <c r="F64" s="1875">
        <f>+'PAA 2018'!K163</f>
        <v>16000</v>
      </c>
      <c r="G64" s="1875" t="str">
        <f>+'PAA 2018'!L163</f>
        <v>Registros</v>
      </c>
      <c r="H64" s="250" t="s">
        <v>47</v>
      </c>
      <c r="I64" s="325">
        <f>Geogr!J125</f>
        <v>0</v>
      </c>
      <c r="J64" s="325">
        <f>Geogr!K125</f>
        <v>0</v>
      </c>
      <c r="K64" s="325">
        <f>Geogr!L125</f>
        <v>0</v>
      </c>
      <c r="L64" s="325">
        <f>Geogr!M125</f>
        <v>5440</v>
      </c>
      <c r="M64" s="325">
        <f>Geogr!N125</f>
        <v>0</v>
      </c>
      <c r="N64" s="325">
        <f>Geogr!O125</f>
        <v>0</v>
      </c>
      <c r="O64" s="325">
        <f>Geogr!P125</f>
        <v>0</v>
      </c>
      <c r="P64" s="325">
        <f>Geogr!Q125</f>
        <v>5680</v>
      </c>
      <c r="Q64" s="325">
        <f>Geogr!R125</f>
        <v>0</v>
      </c>
      <c r="R64" s="325">
        <f>Geogr!S125</f>
        <v>0</v>
      </c>
      <c r="S64" s="325">
        <f>Geogr!T125</f>
        <v>4880</v>
      </c>
      <c r="T64" s="325">
        <f>Geogr!U125</f>
        <v>0</v>
      </c>
      <c r="U64" s="254">
        <f>Geogr!V125</f>
        <v>16000</v>
      </c>
      <c r="V64" s="1810">
        <f>Geogr!W125</f>
        <v>0.11</v>
      </c>
      <c r="W64" s="257">
        <f>+(U64/U64)*V64</f>
        <v>0.11</v>
      </c>
    </row>
    <row r="65" spans="1:23" ht="15.75" customHeight="1">
      <c r="A65" s="1914"/>
      <c r="B65" s="1532"/>
      <c r="C65" s="1532"/>
      <c r="D65" s="1532"/>
      <c r="E65" s="1532"/>
      <c r="F65" s="1532"/>
      <c r="G65" s="1532"/>
      <c r="H65" s="259" t="s">
        <v>78</v>
      </c>
      <c r="I65" s="263">
        <f>Geogr!J126</f>
        <v>0</v>
      </c>
      <c r="J65" s="263">
        <f>Geogr!K126</f>
        <v>0</v>
      </c>
      <c r="K65" s="263">
        <f>Geogr!L126</f>
        <v>0</v>
      </c>
      <c r="L65" s="263">
        <f>Geogr!M126</f>
        <v>5440</v>
      </c>
      <c r="M65" s="263">
        <f>Geogr!N126</f>
        <v>0</v>
      </c>
      <c r="N65" s="263">
        <f>Geogr!O126</f>
        <v>0</v>
      </c>
      <c r="O65" s="263">
        <f>Geogr!P126</f>
        <v>0</v>
      </c>
      <c r="P65" s="263">
        <f>Geogr!Q126</f>
        <v>5680</v>
      </c>
      <c r="Q65" s="263">
        <f>Geogr!R126</f>
        <v>0</v>
      </c>
      <c r="R65" s="263">
        <f>Geogr!S126</f>
        <v>0</v>
      </c>
      <c r="S65" s="263">
        <f>Geogr!T126</f>
        <v>0</v>
      </c>
      <c r="T65" s="263">
        <f>Geogr!U126</f>
        <v>0</v>
      </c>
      <c r="U65" s="263">
        <f>Geogr!V126</f>
        <v>11120</v>
      </c>
      <c r="V65" s="1819"/>
      <c r="W65" s="266">
        <f>+U65/U64*V64</f>
        <v>7.644999999999999E-2</v>
      </c>
    </row>
    <row r="66" spans="1:23" ht="15.75" customHeight="1">
      <c r="A66" s="1914"/>
      <c r="B66" s="1532"/>
      <c r="C66" s="1532"/>
      <c r="D66" s="1558"/>
      <c r="E66" s="1558"/>
      <c r="F66" s="1558"/>
      <c r="G66" s="1558"/>
      <c r="H66" s="187" t="s">
        <v>79</v>
      </c>
      <c r="I66" s="204">
        <f t="shared" ref="I66:U66" si="32">IF(OR(I65=0,I64=0),0,I65/I64)</f>
        <v>0</v>
      </c>
      <c r="J66" s="204">
        <f t="shared" si="32"/>
        <v>0</v>
      </c>
      <c r="K66" s="204">
        <f t="shared" si="32"/>
        <v>0</v>
      </c>
      <c r="L66" s="204">
        <f t="shared" si="32"/>
        <v>1</v>
      </c>
      <c r="M66" s="204">
        <f t="shared" si="32"/>
        <v>0</v>
      </c>
      <c r="N66" s="204">
        <f t="shared" si="32"/>
        <v>0</v>
      </c>
      <c r="O66" s="204">
        <f t="shared" si="32"/>
        <v>0</v>
      </c>
      <c r="P66" s="204">
        <f t="shared" si="32"/>
        <v>1</v>
      </c>
      <c r="Q66" s="204">
        <f t="shared" si="32"/>
        <v>0</v>
      </c>
      <c r="R66" s="204">
        <f t="shared" si="32"/>
        <v>0</v>
      </c>
      <c r="S66" s="204">
        <f t="shared" si="32"/>
        <v>0</v>
      </c>
      <c r="T66" s="204">
        <f t="shared" si="32"/>
        <v>0</v>
      </c>
      <c r="U66" s="204">
        <f t="shared" si="32"/>
        <v>0.69499999999999995</v>
      </c>
      <c r="V66" s="217"/>
      <c r="W66" s="205">
        <f>IF(OR(W65=0,W64=0),0,W65/W64)</f>
        <v>0.69499999999999995</v>
      </c>
    </row>
    <row r="67" spans="1:23" ht="15.75" customHeight="1">
      <c r="A67" s="1914"/>
      <c r="B67" s="1532"/>
      <c r="C67" s="1532"/>
      <c r="D67" s="1856">
        <v>20</v>
      </c>
      <c r="E67" s="1881" t="str">
        <f>+'PAA 2018'!G171</f>
        <v>NOMBRES GEOGRÁFICOS</v>
      </c>
      <c r="F67" s="1875">
        <f>+'PAA 2018'!K171</f>
        <v>1</v>
      </c>
      <c r="G67" s="1875" t="str">
        <f>+'PAA 2018'!L171</f>
        <v>Documento</v>
      </c>
      <c r="H67" s="271" t="s">
        <v>47</v>
      </c>
      <c r="I67" s="274">
        <f>Geogr!J139</f>
        <v>0</v>
      </c>
      <c r="J67" s="281">
        <f>Geogr!K139</f>
        <v>0.25</v>
      </c>
      <c r="K67" s="281">
        <f>Geogr!L139</f>
        <v>0.5</v>
      </c>
      <c r="L67" s="281">
        <f>Geogr!M139</f>
        <v>0.25</v>
      </c>
      <c r="M67" s="274">
        <f>Geogr!N139</f>
        <v>0</v>
      </c>
      <c r="N67" s="274">
        <f>Geogr!O139</f>
        <v>0</v>
      </c>
      <c r="O67" s="274">
        <f>Geogr!P139</f>
        <v>0</v>
      </c>
      <c r="P67" s="274">
        <f>Geogr!Q139</f>
        <v>0</v>
      </c>
      <c r="Q67" s="274">
        <f>Geogr!R139</f>
        <v>0</v>
      </c>
      <c r="R67" s="274">
        <f>Geogr!S139</f>
        <v>0</v>
      </c>
      <c r="S67" s="274">
        <f>Geogr!T139</f>
        <v>0</v>
      </c>
      <c r="T67" s="274">
        <f>Geogr!U139</f>
        <v>0</v>
      </c>
      <c r="U67" s="281">
        <f>Geogr!V139</f>
        <v>1</v>
      </c>
      <c r="V67" s="1808">
        <f>Geogr!W139</f>
        <v>0.11</v>
      </c>
      <c r="W67" s="282">
        <f>+(U67/U67)*V67</f>
        <v>0.11</v>
      </c>
    </row>
    <row r="68" spans="1:23" ht="15.75" customHeight="1">
      <c r="A68" s="1914"/>
      <c r="B68" s="1532"/>
      <c r="C68" s="1532"/>
      <c r="D68" s="1532"/>
      <c r="E68" s="1532"/>
      <c r="F68" s="1532"/>
      <c r="G68" s="1532"/>
      <c r="H68" s="283" t="s">
        <v>78</v>
      </c>
      <c r="I68" s="332">
        <f>Geogr!J140</f>
        <v>0</v>
      </c>
      <c r="J68" s="289">
        <f>Geogr!K140</f>
        <v>0.25</v>
      </c>
      <c r="K68" s="289">
        <f>Geogr!L140</f>
        <v>0.5</v>
      </c>
      <c r="L68" s="289">
        <f>Geogr!M140</f>
        <v>0.25</v>
      </c>
      <c r="M68" s="332">
        <f>Geogr!N140</f>
        <v>0</v>
      </c>
      <c r="N68" s="332">
        <f>Geogr!O140</f>
        <v>0</v>
      </c>
      <c r="O68" s="332">
        <f>Geogr!P140</f>
        <v>0</v>
      </c>
      <c r="P68" s="332">
        <f>Geogr!Q140</f>
        <v>0</v>
      </c>
      <c r="Q68" s="332">
        <f>Geogr!R140</f>
        <v>0</v>
      </c>
      <c r="R68" s="332">
        <f>Geogr!S140</f>
        <v>0</v>
      </c>
      <c r="S68" s="332">
        <f>Geogr!T140</f>
        <v>0</v>
      </c>
      <c r="T68" s="332">
        <f>Geogr!U140</f>
        <v>0</v>
      </c>
      <c r="U68" s="289">
        <f>Geogr!V140</f>
        <v>1</v>
      </c>
      <c r="V68" s="1815"/>
      <c r="W68" s="290">
        <f>+U68/U67*V67</f>
        <v>0.11</v>
      </c>
    </row>
    <row r="69" spans="1:23" ht="15.75" customHeight="1">
      <c r="A69" s="1914"/>
      <c r="B69" s="1532"/>
      <c r="C69" s="1532"/>
      <c r="D69" s="1558"/>
      <c r="E69" s="1558"/>
      <c r="F69" s="1558"/>
      <c r="G69" s="1558"/>
      <c r="H69" s="187" t="s">
        <v>79</v>
      </c>
      <c r="I69" s="188">
        <f t="shared" ref="I69:U69" si="33">IF(OR(I68=0,I67=0),0,I68/I67)</f>
        <v>0</v>
      </c>
      <c r="J69" s="188">
        <f t="shared" si="33"/>
        <v>1</v>
      </c>
      <c r="K69" s="188">
        <f t="shared" si="33"/>
        <v>1</v>
      </c>
      <c r="L69" s="188">
        <f t="shared" si="33"/>
        <v>1</v>
      </c>
      <c r="M69" s="188">
        <f t="shared" si="33"/>
        <v>0</v>
      </c>
      <c r="N69" s="188">
        <f t="shared" si="33"/>
        <v>0</v>
      </c>
      <c r="O69" s="188">
        <f t="shared" si="33"/>
        <v>0</v>
      </c>
      <c r="P69" s="188">
        <f t="shared" si="33"/>
        <v>0</v>
      </c>
      <c r="Q69" s="188">
        <f t="shared" si="33"/>
        <v>0</v>
      </c>
      <c r="R69" s="188">
        <f t="shared" si="33"/>
        <v>0</v>
      </c>
      <c r="S69" s="188">
        <f t="shared" si="33"/>
        <v>0</v>
      </c>
      <c r="T69" s="188">
        <f t="shared" si="33"/>
        <v>0</v>
      </c>
      <c r="U69" s="188">
        <f t="shared" si="33"/>
        <v>1</v>
      </c>
      <c r="V69" s="217"/>
      <c r="W69" s="194">
        <f>IF(OR(W68=0,W67=0),0,W68/W67)</f>
        <v>1</v>
      </c>
    </row>
    <row r="70" spans="1:23" ht="15.75" customHeight="1">
      <c r="A70" s="1914"/>
      <c r="B70" s="1532"/>
      <c r="C70" s="1532"/>
      <c r="D70" s="1895">
        <v>21</v>
      </c>
      <c r="E70" s="1894" t="str">
        <f>+'PAA 2018'!G175</f>
        <v>MAPAS TEMÁTICOS</v>
      </c>
      <c r="F70" s="1896">
        <f>+'PAA 2018'!K175</f>
        <v>1</v>
      </c>
      <c r="G70" s="1895" t="str">
        <f>+'PAA 2018'!L175</f>
        <v>Porcentaje</v>
      </c>
      <c r="H70" s="250" t="s">
        <v>47</v>
      </c>
      <c r="I70" s="297">
        <f>Geogr!J149</f>
        <v>0</v>
      </c>
      <c r="J70" s="297">
        <f>Geogr!K149</f>
        <v>0.09</v>
      </c>
      <c r="K70" s="297">
        <f>Geogr!L149</f>
        <v>0.09</v>
      </c>
      <c r="L70" s="297">
        <f>Geogr!M149</f>
        <v>0.16</v>
      </c>
      <c r="M70" s="297">
        <f>Geogr!N149</f>
        <v>0.14000000000000001</v>
      </c>
      <c r="N70" s="297">
        <f>Geogr!O149</f>
        <v>0.1</v>
      </c>
      <c r="O70" s="297">
        <f>Geogr!P149</f>
        <v>0.1</v>
      </c>
      <c r="P70" s="297">
        <f>Geogr!Q149</f>
        <v>0.08</v>
      </c>
      <c r="Q70" s="297">
        <f>Geogr!R149</f>
        <v>7.0000000000000007E-2</v>
      </c>
      <c r="R70" s="297">
        <f>Geogr!S149</f>
        <v>7.0000000000000007E-2</v>
      </c>
      <c r="S70" s="297">
        <f>Geogr!T149</f>
        <v>0.05</v>
      </c>
      <c r="T70" s="297">
        <f>Geogr!U149</f>
        <v>0.05</v>
      </c>
      <c r="U70" s="297">
        <f>Geogr!V149</f>
        <v>1</v>
      </c>
      <c r="V70" s="1810">
        <f>Geogr!W149</f>
        <v>0.11</v>
      </c>
      <c r="W70" s="257">
        <f>+(U70/U70)*V70</f>
        <v>0.11</v>
      </c>
    </row>
    <row r="71" spans="1:23" ht="15.75" customHeight="1">
      <c r="A71" s="1914"/>
      <c r="B71" s="1532"/>
      <c r="C71" s="1532"/>
      <c r="D71" s="1532"/>
      <c r="E71" s="1532"/>
      <c r="F71" s="1532"/>
      <c r="G71" s="1532"/>
      <c r="H71" s="259" t="s">
        <v>78</v>
      </c>
      <c r="I71" s="298">
        <f>Geogr!J150</f>
        <v>0</v>
      </c>
      <c r="J71" s="298">
        <f>Geogr!K150</f>
        <v>0.09</v>
      </c>
      <c r="K71" s="298">
        <f>Geogr!L150</f>
        <v>0.09</v>
      </c>
      <c r="L71" s="298">
        <f>Geogr!M150</f>
        <v>0.16</v>
      </c>
      <c r="M71" s="298">
        <f>Geogr!N150</f>
        <v>0.14000000000000001</v>
      </c>
      <c r="N71" s="298">
        <f>Geogr!O150</f>
        <v>0.1</v>
      </c>
      <c r="O71" s="298">
        <f>Geogr!P150</f>
        <v>4.3999999999999997E-2</v>
      </c>
      <c r="P71" s="298">
        <f>Geogr!Q150</f>
        <v>0.08</v>
      </c>
      <c r="Q71" s="298">
        <f>Geogr!R150</f>
        <v>9.4E-2</v>
      </c>
      <c r="R71" s="298">
        <f>Geogr!S150</f>
        <v>0</v>
      </c>
      <c r="S71" s="298">
        <f>Geogr!T150</f>
        <v>0</v>
      </c>
      <c r="T71" s="298">
        <f>Geogr!U150</f>
        <v>0</v>
      </c>
      <c r="U71" s="298">
        <f>Geogr!V150</f>
        <v>0.79799999999999993</v>
      </c>
      <c r="V71" s="1819"/>
      <c r="W71" s="266">
        <f>+U71/U70*V70</f>
        <v>8.7779999999999997E-2</v>
      </c>
    </row>
    <row r="72" spans="1:23" ht="15.75" customHeight="1">
      <c r="A72" s="1914"/>
      <c r="B72" s="1532"/>
      <c r="C72" s="1532"/>
      <c r="D72" s="1533"/>
      <c r="E72" s="1533"/>
      <c r="F72" s="1533"/>
      <c r="G72" s="1533"/>
      <c r="H72" s="187" t="s">
        <v>79</v>
      </c>
      <c r="I72" s="204">
        <f t="shared" ref="I72:U72" si="34">IF(OR(I71=0,I70=0),0,I71/I70)</f>
        <v>0</v>
      </c>
      <c r="J72" s="204">
        <f t="shared" si="34"/>
        <v>1</v>
      </c>
      <c r="K72" s="204">
        <f t="shared" si="34"/>
        <v>1</v>
      </c>
      <c r="L72" s="204">
        <f t="shared" si="34"/>
        <v>1</v>
      </c>
      <c r="M72" s="204">
        <f t="shared" si="34"/>
        <v>1</v>
      </c>
      <c r="N72" s="204">
        <f t="shared" si="34"/>
        <v>1</v>
      </c>
      <c r="O72" s="204">
        <f t="shared" si="34"/>
        <v>0.43999999999999995</v>
      </c>
      <c r="P72" s="204">
        <f t="shared" si="34"/>
        <v>1</v>
      </c>
      <c r="Q72" s="204">
        <f t="shared" si="34"/>
        <v>1.3428571428571427</v>
      </c>
      <c r="R72" s="204">
        <f t="shared" si="34"/>
        <v>0</v>
      </c>
      <c r="S72" s="204">
        <f t="shared" si="34"/>
        <v>0</v>
      </c>
      <c r="T72" s="204">
        <f t="shared" si="34"/>
        <v>0</v>
      </c>
      <c r="U72" s="204">
        <f t="shared" si="34"/>
        <v>0.79799999999999993</v>
      </c>
      <c r="V72" s="217"/>
      <c r="W72" s="205">
        <f>IF(OR(W71=0,W70=0),0,W71/W70)</f>
        <v>0.79799999999999993</v>
      </c>
    </row>
    <row r="73" spans="1:23" ht="15.75" customHeight="1">
      <c r="A73" s="1914"/>
      <c r="B73" s="1532"/>
      <c r="C73" s="1532"/>
      <c r="D73" s="1863" t="s">
        <v>85</v>
      </c>
      <c r="E73" s="1577"/>
      <c r="F73" s="1876" t="str">
        <f>A46</f>
        <v>GESTION GEOGRAFICA</v>
      </c>
      <c r="G73" s="1578"/>
      <c r="H73" s="150" t="s">
        <v>47</v>
      </c>
      <c r="I73" s="151">
        <f t="shared" ref="I73:T73" si="35">(I46/$U$46)*$V$46+(I49/$U$49)*$V$49+(I52/$U$52)*$V$52+(I55/$U$55)*$V$55+(I58/$U$58)*$V$58+(I61/$U$61)*$V$61+(I64/$U$64)*$V$64+(I67/$U$67)*$V$67+(I70/$U$70)*$V$70</f>
        <v>1.21E-2</v>
      </c>
      <c r="J73" s="151">
        <f t="shared" si="35"/>
        <v>0.11919999999999997</v>
      </c>
      <c r="K73" s="151">
        <f t="shared" si="35"/>
        <v>0.1865</v>
      </c>
      <c r="L73" s="151">
        <f t="shared" si="35"/>
        <v>0.16050000000000003</v>
      </c>
      <c r="M73" s="151">
        <f t="shared" si="35"/>
        <v>0.1169</v>
      </c>
      <c r="N73" s="151">
        <f t="shared" si="35"/>
        <v>7.85E-2</v>
      </c>
      <c r="O73" s="151">
        <f t="shared" si="35"/>
        <v>7.1900000000000006E-2</v>
      </c>
      <c r="P73" s="151">
        <f t="shared" si="35"/>
        <v>8.8250000000000009E-2</v>
      </c>
      <c r="Q73" s="151">
        <f t="shared" si="35"/>
        <v>4.3300000000000005E-2</v>
      </c>
      <c r="R73" s="151">
        <f t="shared" si="35"/>
        <v>3.9700000000000006E-2</v>
      </c>
      <c r="S73" s="151">
        <f t="shared" si="35"/>
        <v>7.2150000000000006E-2</v>
      </c>
      <c r="T73" s="151">
        <f t="shared" si="35"/>
        <v>1.1000000000000003E-2</v>
      </c>
      <c r="U73" s="156">
        <f t="shared" ref="U73:U74" si="36">SUM(I73:T73)</f>
        <v>1</v>
      </c>
      <c r="V73" s="1805">
        <f>SUM(V46:V72)</f>
        <v>0.99999999999999989</v>
      </c>
      <c r="W73" s="1823"/>
    </row>
    <row r="74" spans="1:23" ht="15.75" customHeight="1">
      <c r="A74" s="1914"/>
      <c r="B74" s="1532"/>
      <c r="C74" s="1532"/>
      <c r="D74" s="1536"/>
      <c r="E74" s="1547"/>
      <c r="F74" s="1547"/>
      <c r="G74" s="1548"/>
      <c r="H74" s="162" t="s">
        <v>78</v>
      </c>
      <c r="I74" s="151">
        <f t="shared" ref="I74:T74" si="37">(I47/$U$46)*$V$46+(I50/$U$49)*$V$49+(I53/$U$52)*$V$52+(I56/$U$55)*$V$55+(I59/$U$58)*$V$58+(I62/$U$61)*$V$61+(I65/$U$64)*$V$64+(I68/$U$67)*$V$67+(I71/$U$70)*$V$70</f>
        <v>1.21E-2</v>
      </c>
      <c r="J74" s="151">
        <f t="shared" si="37"/>
        <v>0.11919999999999997</v>
      </c>
      <c r="K74" s="151">
        <f t="shared" si="37"/>
        <v>0.18409999999999999</v>
      </c>
      <c r="L74" s="151">
        <f t="shared" si="37"/>
        <v>0.157275</v>
      </c>
      <c r="M74" s="151">
        <f t="shared" si="37"/>
        <v>9.5684999999999992E-2</v>
      </c>
      <c r="N74" s="151">
        <f t="shared" si="37"/>
        <v>0.10829999999999999</v>
      </c>
      <c r="O74" s="151">
        <f t="shared" si="37"/>
        <v>6.9644999999999999E-2</v>
      </c>
      <c r="P74" s="151">
        <f t="shared" si="37"/>
        <v>9.8210000000000006E-2</v>
      </c>
      <c r="Q74" s="151">
        <f t="shared" si="37"/>
        <v>3.8190000000000009E-2</v>
      </c>
      <c r="R74" s="151">
        <f t="shared" si="37"/>
        <v>0</v>
      </c>
      <c r="S74" s="151">
        <f t="shared" si="37"/>
        <v>0</v>
      </c>
      <c r="T74" s="151">
        <f t="shared" si="37"/>
        <v>0</v>
      </c>
      <c r="U74" s="156">
        <f t="shared" si="36"/>
        <v>0.88270499999999996</v>
      </c>
      <c r="V74" s="1806"/>
      <c r="W74" s="1824"/>
    </row>
    <row r="75" spans="1:23" ht="15.75" customHeight="1">
      <c r="A75" s="1915"/>
      <c r="B75" s="1885"/>
      <c r="C75" s="1885"/>
      <c r="D75" s="1887"/>
      <c r="E75" s="1877"/>
      <c r="F75" s="1877"/>
      <c r="G75" s="1878"/>
      <c r="H75" s="240" t="s">
        <v>79</v>
      </c>
      <c r="I75" s="241">
        <f t="shared" ref="I75:U75" si="38">IF(OR(I74=0,I73=0),0,I74/I73)</f>
        <v>1</v>
      </c>
      <c r="J75" s="241">
        <f t="shared" si="38"/>
        <v>1</v>
      </c>
      <c r="K75" s="241">
        <f t="shared" si="38"/>
        <v>0.98713136729222517</v>
      </c>
      <c r="L75" s="241">
        <f t="shared" si="38"/>
        <v>0.97990654205607453</v>
      </c>
      <c r="M75" s="241">
        <f t="shared" si="38"/>
        <v>0.81852010265183905</v>
      </c>
      <c r="N75" s="241">
        <f t="shared" si="38"/>
        <v>1.3796178343949044</v>
      </c>
      <c r="O75" s="241">
        <f t="shared" si="38"/>
        <v>0.96863699582753815</v>
      </c>
      <c r="P75" s="241">
        <f t="shared" si="38"/>
        <v>1.1128611898016996</v>
      </c>
      <c r="Q75" s="241">
        <f t="shared" si="38"/>
        <v>0.88198614318706703</v>
      </c>
      <c r="R75" s="241">
        <f t="shared" si="38"/>
        <v>0</v>
      </c>
      <c r="S75" s="241">
        <f t="shared" si="38"/>
        <v>0</v>
      </c>
      <c r="T75" s="241">
        <f t="shared" si="38"/>
        <v>0</v>
      </c>
      <c r="U75" s="241">
        <f t="shared" si="38"/>
        <v>0.88270499999999996</v>
      </c>
      <c r="V75" s="1807"/>
      <c r="W75" s="1825"/>
    </row>
    <row r="76" spans="1:23" ht="15.75" customHeight="1">
      <c r="A76" s="1913" t="str">
        <f>+'PAA 2018'!A186</f>
        <v>GESTION AGROLOGICA</v>
      </c>
      <c r="B76" s="1884">
        <f>+'PAA 2018'!B186</f>
        <v>4.4999999999999998E-2</v>
      </c>
      <c r="C76" s="1884">
        <f>+'PAA 2018'!B234</f>
        <v>3.5539251428571429E-2</v>
      </c>
      <c r="D76" s="1873">
        <v>22</v>
      </c>
      <c r="E76" s="1882" t="str">
        <f>+'PAA 2018'!G186</f>
        <v>0403001 - Servicio de levantamientos de suelos competitivos del país</v>
      </c>
      <c r="F76" s="1890">
        <f>+'PAA 2018'!K186</f>
        <v>1050000</v>
      </c>
      <c r="G76" s="1890" t="str">
        <f>+'PAA 2018'!L186</f>
        <v>Hectáreas</v>
      </c>
      <c r="H76" s="349" t="s">
        <v>47</v>
      </c>
      <c r="I76" s="350">
        <f>Agrologia!J5</f>
        <v>50085.000000000007</v>
      </c>
      <c r="J76" s="350">
        <f>Agrologia!K5</f>
        <v>109725.00000000001</v>
      </c>
      <c r="K76" s="350">
        <f>Agrologia!L5</f>
        <v>119490</v>
      </c>
      <c r="L76" s="350">
        <f>Agrologia!M5</f>
        <v>112350.00000000001</v>
      </c>
      <c r="M76" s="350">
        <f>Agrologia!N5</f>
        <v>113925.00000000001</v>
      </c>
      <c r="N76" s="350">
        <f>Agrologia!O5</f>
        <v>107625.00000000001</v>
      </c>
      <c r="O76" s="350">
        <f>Agrologia!P5</f>
        <v>85050</v>
      </c>
      <c r="P76" s="350">
        <f>Agrologia!Q5</f>
        <v>90300</v>
      </c>
      <c r="Q76" s="350">
        <f>Agrologia!R5</f>
        <v>90300</v>
      </c>
      <c r="R76" s="350">
        <f>Agrologia!S5</f>
        <v>84000</v>
      </c>
      <c r="S76" s="350">
        <f>Agrologia!T5</f>
        <v>45150</v>
      </c>
      <c r="T76" s="350">
        <f>Agrologia!U5</f>
        <v>42000</v>
      </c>
      <c r="U76" s="350">
        <f>Agrologia!V5</f>
        <v>1050000</v>
      </c>
      <c r="V76" s="1813">
        <f>Agrologia!W5</f>
        <v>0.4</v>
      </c>
      <c r="W76" s="351">
        <f>+(U76/U76)*V76</f>
        <v>0.4</v>
      </c>
    </row>
    <row r="77" spans="1:23" ht="15.75" customHeight="1">
      <c r="A77" s="1914"/>
      <c r="B77" s="1532"/>
      <c r="C77" s="1532"/>
      <c r="D77" s="1532"/>
      <c r="E77" s="1532"/>
      <c r="F77" s="1532"/>
      <c r="G77" s="1532"/>
      <c r="H77" s="259" t="s">
        <v>78</v>
      </c>
      <c r="I77" s="263">
        <f>Agrologia!J6</f>
        <v>50085</v>
      </c>
      <c r="J77" s="263">
        <f>Agrologia!K6</f>
        <v>116395</v>
      </c>
      <c r="K77" s="263">
        <f>Agrologia!L6</f>
        <v>129408</v>
      </c>
      <c r="L77" s="263">
        <f>Agrologia!M6</f>
        <v>127234</v>
      </c>
      <c r="M77" s="263">
        <f>Agrologia!N6</f>
        <v>142674</v>
      </c>
      <c r="N77" s="263">
        <f>Agrologia!O6</f>
        <v>104626</v>
      </c>
      <c r="O77" s="263">
        <f>Agrologia!P6</f>
        <v>83471</v>
      </c>
      <c r="P77" s="263">
        <f>Agrologia!Q6</f>
        <v>94705</v>
      </c>
      <c r="Q77" s="263">
        <f>Agrologia!R6</f>
        <v>133200</v>
      </c>
      <c r="R77" s="263">
        <f>Agrologia!S6</f>
        <v>0</v>
      </c>
      <c r="S77" s="263">
        <f>Agrologia!T6</f>
        <v>0</v>
      </c>
      <c r="T77" s="263">
        <f>Agrologia!U6</f>
        <v>0</v>
      </c>
      <c r="U77" s="263">
        <f>Agrologia!V6</f>
        <v>981798</v>
      </c>
      <c r="V77" s="1819"/>
      <c r="W77" s="266">
        <f>+U77/U76*V76</f>
        <v>0.37401828571428575</v>
      </c>
    </row>
    <row r="78" spans="1:23" ht="15.75" customHeight="1">
      <c r="A78" s="1914"/>
      <c r="B78" s="1532"/>
      <c r="C78" s="1532"/>
      <c r="D78" s="1558"/>
      <c r="E78" s="1558"/>
      <c r="F78" s="1558"/>
      <c r="G78" s="1558"/>
      <c r="H78" s="187" t="s">
        <v>79</v>
      </c>
      <c r="I78" s="204">
        <f t="shared" ref="I78:U78" si="39">IF(OR(I77=0,I76=0),0,I77/I76)</f>
        <v>0.99999999999999989</v>
      </c>
      <c r="J78" s="204">
        <f t="shared" si="39"/>
        <v>1.0607883344725448</v>
      </c>
      <c r="K78" s="204">
        <f t="shared" si="39"/>
        <v>1.0830027617373839</v>
      </c>
      <c r="L78" s="204">
        <f t="shared" si="39"/>
        <v>1.1324788607031597</v>
      </c>
      <c r="M78" s="204">
        <f t="shared" si="39"/>
        <v>1.2523502304147465</v>
      </c>
      <c r="N78" s="204">
        <f t="shared" si="39"/>
        <v>0.97213472706155624</v>
      </c>
      <c r="O78" s="204">
        <f t="shared" si="39"/>
        <v>0.9814344503233392</v>
      </c>
      <c r="P78" s="204">
        <f t="shared" si="39"/>
        <v>1.048781838316722</v>
      </c>
      <c r="Q78" s="204">
        <f t="shared" si="39"/>
        <v>1.4750830564784052</v>
      </c>
      <c r="R78" s="204">
        <f t="shared" si="39"/>
        <v>0</v>
      </c>
      <c r="S78" s="204">
        <f t="shared" si="39"/>
        <v>0</v>
      </c>
      <c r="T78" s="204">
        <f t="shared" si="39"/>
        <v>0</v>
      </c>
      <c r="U78" s="204">
        <f t="shared" si="39"/>
        <v>0.93504571428571426</v>
      </c>
      <c r="V78" s="217"/>
      <c r="W78" s="205">
        <f>IF(OR(W77=0,W76=0),0,W77/W76)</f>
        <v>0.93504571428571437</v>
      </c>
    </row>
    <row r="79" spans="1:23" ht="15.75" customHeight="1">
      <c r="A79" s="1914"/>
      <c r="B79" s="1532"/>
      <c r="C79" s="1532"/>
      <c r="D79" s="1856">
        <v>23</v>
      </c>
      <c r="E79" s="1853" t="str">
        <f>+'PAA 2018'!G194</f>
        <v>Compromisos Institucionales nacionales e internacionales</v>
      </c>
      <c r="F79" s="1909" t="str">
        <f>+'PAA 2018'!K194</f>
        <v>100%</v>
      </c>
      <c r="G79" s="1880" t="str">
        <f>+'PAA 2018'!L194</f>
        <v>Porcentaje</v>
      </c>
      <c r="H79" s="271" t="s">
        <v>47</v>
      </c>
      <c r="I79" s="354">
        <f>Agrologia!J19</f>
        <v>0</v>
      </c>
      <c r="J79" s="354">
        <f>Agrologia!K19</f>
        <v>0</v>
      </c>
      <c r="K79" s="354">
        <f>Agrologia!L19</f>
        <v>0.25</v>
      </c>
      <c r="L79" s="354">
        <f>Agrologia!M19</f>
        <v>0</v>
      </c>
      <c r="M79" s="354">
        <f>Agrologia!N19</f>
        <v>0</v>
      </c>
      <c r="N79" s="354">
        <f>Agrologia!O19</f>
        <v>0.25</v>
      </c>
      <c r="O79" s="354">
        <f>Agrologia!P19</f>
        <v>0</v>
      </c>
      <c r="P79" s="354">
        <f>Agrologia!Q19</f>
        <v>0</v>
      </c>
      <c r="Q79" s="354">
        <f>Agrologia!R19</f>
        <v>0.25</v>
      </c>
      <c r="R79" s="354">
        <f>Agrologia!S19</f>
        <v>0</v>
      </c>
      <c r="S79" s="354">
        <f>Agrologia!T19</f>
        <v>0</v>
      </c>
      <c r="T79" s="354">
        <f>Agrologia!U19</f>
        <v>0.25</v>
      </c>
      <c r="U79" s="354">
        <f>Agrologia!V19</f>
        <v>1</v>
      </c>
      <c r="V79" s="1808">
        <f>Agrologia!W19</f>
        <v>0.1</v>
      </c>
      <c r="W79" s="282">
        <f>+(U79/U79)*V79</f>
        <v>0.1</v>
      </c>
    </row>
    <row r="80" spans="1:23" ht="17.25" customHeight="1">
      <c r="A80" s="1914"/>
      <c r="B80" s="1532"/>
      <c r="C80" s="1532"/>
      <c r="D80" s="1532"/>
      <c r="E80" s="1532"/>
      <c r="F80" s="1532"/>
      <c r="G80" s="1532"/>
      <c r="H80" s="283" t="s">
        <v>78</v>
      </c>
      <c r="I80" s="359">
        <f>Agrologia!J20</f>
        <v>0</v>
      </c>
      <c r="J80" s="359">
        <f>Agrologia!K20</f>
        <v>0</v>
      </c>
      <c r="K80" s="359">
        <f>Agrologia!L20</f>
        <v>0.25</v>
      </c>
      <c r="L80" s="359">
        <f>Agrologia!M20</f>
        <v>0</v>
      </c>
      <c r="M80" s="359">
        <f>Agrologia!N20</f>
        <v>0</v>
      </c>
      <c r="N80" s="359">
        <f>Agrologia!O20</f>
        <v>0.25</v>
      </c>
      <c r="O80" s="359">
        <f>Agrologia!P20</f>
        <v>0</v>
      </c>
      <c r="P80" s="359">
        <f>Agrologia!Q20</f>
        <v>0</v>
      </c>
      <c r="Q80" s="359">
        <f>Agrologia!R20</f>
        <v>0.25</v>
      </c>
      <c r="R80" s="359">
        <f>Agrologia!S20</f>
        <v>0</v>
      </c>
      <c r="S80" s="359">
        <f>Agrologia!T20</f>
        <v>0</v>
      </c>
      <c r="T80" s="359">
        <f>Agrologia!U20</f>
        <v>0</v>
      </c>
      <c r="U80" s="359">
        <f>Agrologia!V20</f>
        <v>0.75</v>
      </c>
      <c r="V80" s="1815"/>
      <c r="W80" s="290">
        <f>+U80/U79*V79</f>
        <v>7.5000000000000011E-2</v>
      </c>
    </row>
    <row r="81" spans="1:23" ht="17.25" customHeight="1">
      <c r="A81" s="1914"/>
      <c r="B81" s="1532"/>
      <c r="C81" s="1532"/>
      <c r="D81" s="1558"/>
      <c r="E81" s="1558"/>
      <c r="F81" s="1558"/>
      <c r="G81" s="1558"/>
      <c r="H81" s="187" t="s">
        <v>79</v>
      </c>
      <c r="I81" s="188">
        <f t="shared" ref="I81:U81" si="40">IF(OR(I80=0,I79=0),0,I80/I79)</f>
        <v>0</v>
      </c>
      <c r="J81" s="188">
        <f t="shared" si="40"/>
        <v>0</v>
      </c>
      <c r="K81" s="188">
        <f t="shared" si="40"/>
        <v>1</v>
      </c>
      <c r="L81" s="188">
        <f t="shared" si="40"/>
        <v>0</v>
      </c>
      <c r="M81" s="188">
        <f t="shared" si="40"/>
        <v>0</v>
      </c>
      <c r="N81" s="188">
        <f t="shared" si="40"/>
        <v>1</v>
      </c>
      <c r="O81" s="188">
        <f t="shared" si="40"/>
        <v>0</v>
      </c>
      <c r="P81" s="188">
        <f t="shared" si="40"/>
        <v>0</v>
      </c>
      <c r="Q81" s="188">
        <f t="shared" si="40"/>
        <v>1</v>
      </c>
      <c r="R81" s="188">
        <f t="shared" si="40"/>
        <v>0</v>
      </c>
      <c r="S81" s="188">
        <f t="shared" si="40"/>
        <v>0</v>
      </c>
      <c r="T81" s="188">
        <f t="shared" si="40"/>
        <v>0</v>
      </c>
      <c r="U81" s="188">
        <f t="shared" si="40"/>
        <v>0.75</v>
      </c>
      <c r="V81" s="217"/>
      <c r="W81" s="194">
        <f>IF(OR(W80=0,W79=0),0,W80/W79)</f>
        <v>0.75000000000000011</v>
      </c>
    </row>
    <row r="82" spans="1:23" ht="16.5" customHeight="1">
      <c r="A82" s="1914"/>
      <c r="B82" s="1532"/>
      <c r="C82" s="1532"/>
      <c r="D82" s="1856">
        <v>24</v>
      </c>
      <c r="E82" s="1853" t="str">
        <f>+'PAA 2018'!G202</f>
        <v>0403003 - Servicio de identificación de áreas homogéneas de tierras</v>
      </c>
      <c r="F82" s="1875" t="str">
        <f>+'PAA 2018'!K202</f>
        <v>150</v>
      </c>
      <c r="G82" s="1880" t="str">
        <f>+'PAA 2018'!L202</f>
        <v>municipio</v>
      </c>
      <c r="H82" s="250" t="s">
        <v>47</v>
      </c>
      <c r="I82" s="254">
        <f>Agrologia!J33</f>
        <v>1.5000000000000002</v>
      </c>
      <c r="J82" s="254">
        <f>Agrologia!K33</f>
        <v>8.6999999999999993</v>
      </c>
      <c r="K82" s="254">
        <f>Agrologia!L33</f>
        <v>15.450000000000001</v>
      </c>
      <c r="L82" s="254">
        <f>Agrologia!M33</f>
        <v>15.450000000000001</v>
      </c>
      <c r="M82" s="254">
        <f>Agrologia!N33</f>
        <v>15.450000000000001</v>
      </c>
      <c r="N82" s="254">
        <f>Agrologia!O33</f>
        <v>15.450000000000001</v>
      </c>
      <c r="O82" s="254">
        <f>Agrologia!P33</f>
        <v>15.750000000000002</v>
      </c>
      <c r="P82" s="254">
        <f>Agrologia!Q33</f>
        <v>15</v>
      </c>
      <c r="Q82" s="254">
        <f>Agrologia!R33</f>
        <v>15</v>
      </c>
      <c r="R82" s="254">
        <f>Agrologia!S33</f>
        <v>15</v>
      </c>
      <c r="S82" s="254">
        <f>Agrologia!T33</f>
        <v>15</v>
      </c>
      <c r="T82" s="254">
        <f>Agrologia!U33</f>
        <v>2.2500000000000004</v>
      </c>
      <c r="U82" s="254">
        <f>Agrologia!V33</f>
        <v>150</v>
      </c>
      <c r="V82" s="1810">
        <f>Agrologia!W33</f>
        <v>0.15</v>
      </c>
      <c r="W82" s="257">
        <f>+(U82/U82)*V82</f>
        <v>0.15</v>
      </c>
    </row>
    <row r="83" spans="1:23" ht="15.75" customHeight="1">
      <c r="A83" s="1914"/>
      <c r="B83" s="1532"/>
      <c r="C83" s="1532"/>
      <c r="D83" s="1532"/>
      <c r="E83" s="1532"/>
      <c r="F83" s="1532"/>
      <c r="G83" s="1532"/>
      <c r="H83" s="259" t="s">
        <v>78</v>
      </c>
      <c r="I83" s="263">
        <f>Agrologia!J34</f>
        <v>1.5</v>
      </c>
      <c r="J83" s="263">
        <f>Agrologia!K34</f>
        <v>9.6</v>
      </c>
      <c r="K83" s="263">
        <f>Agrologia!L34</f>
        <v>15.45</v>
      </c>
      <c r="L83" s="263">
        <f>Agrologia!M34</f>
        <v>15</v>
      </c>
      <c r="M83" s="263">
        <f>Agrologia!N34</f>
        <v>15</v>
      </c>
      <c r="N83" s="263">
        <f>Agrologia!O34</f>
        <v>15</v>
      </c>
      <c r="O83" s="263">
        <f>Agrologia!P34</f>
        <v>16</v>
      </c>
      <c r="P83" s="263">
        <f>Agrologia!Q34</f>
        <v>15</v>
      </c>
      <c r="Q83" s="263">
        <f>Agrologia!R34</f>
        <v>15</v>
      </c>
      <c r="R83" s="263">
        <f>Agrologia!S34</f>
        <v>0</v>
      </c>
      <c r="S83" s="263">
        <f>Agrologia!T34</f>
        <v>0</v>
      </c>
      <c r="T83" s="263">
        <f>Agrologia!U34</f>
        <v>0</v>
      </c>
      <c r="U83" s="263">
        <f>Agrologia!V34</f>
        <v>117.55</v>
      </c>
      <c r="V83" s="1819"/>
      <c r="W83" s="266">
        <f>+U83/U82*V82</f>
        <v>0.11754999999999999</v>
      </c>
    </row>
    <row r="84" spans="1:23" ht="15.75" customHeight="1">
      <c r="A84" s="1914"/>
      <c r="B84" s="1532"/>
      <c r="C84" s="1532"/>
      <c r="D84" s="1558"/>
      <c r="E84" s="1558"/>
      <c r="F84" s="1558"/>
      <c r="G84" s="1558"/>
      <c r="H84" s="187" t="s">
        <v>79</v>
      </c>
      <c r="I84" s="204">
        <f t="shared" ref="I84:U84" si="41">IF(OR(I83=0,I82=0),0,I83/I82)</f>
        <v>0.99999999999999989</v>
      </c>
      <c r="J84" s="204">
        <f t="shared" si="41"/>
        <v>1.103448275862069</v>
      </c>
      <c r="K84" s="204">
        <f t="shared" si="41"/>
        <v>0.99999999999999989</v>
      </c>
      <c r="L84" s="204">
        <f t="shared" si="41"/>
        <v>0.97087378640776689</v>
      </c>
      <c r="M84" s="204">
        <f t="shared" si="41"/>
        <v>0.97087378640776689</v>
      </c>
      <c r="N84" s="204">
        <f t="shared" si="41"/>
        <v>0.97087378640776689</v>
      </c>
      <c r="O84" s="204">
        <f t="shared" si="41"/>
        <v>1.0158730158730158</v>
      </c>
      <c r="P84" s="204">
        <f t="shared" si="41"/>
        <v>1</v>
      </c>
      <c r="Q84" s="204">
        <f t="shared" si="41"/>
        <v>1</v>
      </c>
      <c r="R84" s="204">
        <f t="shared" si="41"/>
        <v>0</v>
      </c>
      <c r="S84" s="204">
        <f t="shared" si="41"/>
        <v>0</v>
      </c>
      <c r="T84" s="204">
        <f t="shared" si="41"/>
        <v>0</v>
      </c>
      <c r="U84" s="204">
        <f t="shared" si="41"/>
        <v>0.78366666666666662</v>
      </c>
      <c r="V84" s="217"/>
      <c r="W84" s="205">
        <f>IF(OR(W83=0,W82=0),0,W83/W82)</f>
        <v>0.78366666666666662</v>
      </c>
    </row>
    <row r="85" spans="1:23" ht="15.75" customHeight="1">
      <c r="A85" s="1914"/>
      <c r="B85" s="1532"/>
      <c r="C85" s="1532"/>
      <c r="D85" s="1856">
        <v>25</v>
      </c>
      <c r="E85" s="1853" t="str">
        <f>+'PAA 2018'!G212</f>
        <v>0403002 - Servicio de análisis químicos, físicos, mineralógicos y biológicos de suelos</v>
      </c>
      <c r="F85" s="1875">
        <f>+'PAA 2018'!K212</f>
        <v>84000</v>
      </c>
      <c r="G85" s="1875" t="str">
        <f>+'PAA 2018'!L212</f>
        <v>Análisis</v>
      </c>
      <c r="H85" s="271" t="s">
        <v>47</v>
      </c>
      <c r="I85" s="365">
        <f>Agrologia!J49</f>
        <v>235.3176</v>
      </c>
      <c r="J85" s="365">
        <f>Agrologia!K49</f>
        <v>2915.4384</v>
      </c>
      <c r="K85" s="365">
        <f>Agrologia!L49</f>
        <v>8776.9920000000002</v>
      </c>
      <c r="L85" s="365">
        <f>Agrologia!M49</f>
        <v>9197.7480000000014</v>
      </c>
      <c r="M85" s="365">
        <f>Agrologia!N49</f>
        <v>8357.7479999999996</v>
      </c>
      <c r="N85" s="365">
        <f>Agrologia!O49</f>
        <v>6679.7639999999992</v>
      </c>
      <c r="O85" s="365">
        <f>Agrologia!P49</f>
        <v>7310.0663999999997</v>
      </c>
      <c r="P85" s="365">
        <f>Agrologia!Q49</f>
        <v>8023.0583999999999</v>
      </c>
      <c r="Q85" s="365">
        <f>Agrologia!R49</f>
        <v>9071.7983999999997</v>
      </c>
      <c r="R85" s="365">
        <f>Agrologia!S49</f>
        <v>8062.5887999999995</v>
      </c>
      <c r="S85" s="365">
        <f>Agrologia!T49</f>
        <v>7810.7399999999989</v>
      </c>
      <c r="T85" s="365">
        <f>Agrologia!U49</f>
        <v>7558.74</v>
      </c>
      <c r="U85" s="365">
        <f>Agrologia!V49</f>
        <v>84000.000000000015</v>
      </c>
      <c r="V85" s="1808">
        <f>Agrologia!W49</f>
        <v>0.2</v>
      </c>
      <c r="W85" s="282">
        <f>+(U85/U85)*V85</f>
        <v>0.2</v>
      </c>
    </row>
    <row r="86" spans="1:23" ht="15.75" customHeight="1">
      <c r="A86" s="1914"/>
      <c r="B86" s="1532"/>
      <c r="C86" s="1532"/>
      <c r="D86" s="1532"/>
      <c r="E86" s="1532"/>
      <c r="F86" s="1532"/>
      <c r="G86" s="1532"/>
      <c r="H86" s="283" t="s">
        <v>78</v>
      </c>
      <c r="I86" s="366">
        <f>Agrologia!J50</f>
        <v>398</v>
      </c>
      <c r="J86" s="366">
        <f>Agrologia!K50</f>
        <v>4610</v>
      </c>
      <c r="K86" s="366">
        <f>Agrologia!L50</f>
        <v>2645</v>
      </c>
      <c r="L86" s="366">
        <f>Agrologia!M50</f>
        <v>3077</v>
      </c>
      <c r="M86" s="366">
        <f>Agrologia!N50</f>
        <v>8230</v>
      </c>
      <c r="N86" s="366">
        <f>Agrologia!O50</f>
        <v>7515</v>
      </c>
      <c r="O86" s="366">
        <f>Agrologia!P50</f>
        <v>8189</v>
      </c>
      <c r="P86" s="366">
        <f>Agrologia!Q50</f>
        <v>5160</v>
      </c>
      <c r="Q86" s="366">
        <f>Agrologia!R50</f>
        <v>5722</v>
      </c>
      <c r="R86" s="366">
        <f>Agrologia!S50</f>
        <v>0</v>
      </c>
      <c r="S86" s="366">
        <f>Agrologia!T50</f>
        <v>0</v>
      </c>
      <c r="T86" s="366">
        <f>Agrologia!U50</f>
        <v>0</v>
      </c>
      <c r="U86" s="366">
        <f>Agrologia!V50</f>
        <v>45546</v>
      </c>
      <c r="V86" s="1815"/>
      <c r="W86" s="290">
        <f>+U86/U85*V85</f>
        <v>0.10844285714285713</v>
      </c>
    </row>
    <row r="87" spans="1:23" ht="15.75" customHeight="1">
      <c r="A87" s="1914"/>
      <c r="B87" s="1532"/>
      <c r="C87" s="1532"/>
      <c r="D87" s="1558"/>
      <c r="E87" s="1558"/>
      <c r="F87" s="1558"/>
      <c r="G87" s="1558"/>
      <c r="H87" s="187" t="s">
        <v>79</v>
      </c>
      <c r="I87" s="188">
        <f t="shared" ref="I87:U87" si="42">IF(OR(I86=0,I85=0),0,I86/I85)</f>
        <v>1.6913312051457265</v>
      </c>
      <c r="J87" s="188">
        <f t="shared" si="42"/>
        <v>1.5812373192313032</v>
      </c>
      <c r="K87" s="188">
        <f t="shared" si="42"/>
        <v>0.30135609101614769</v>
      </c>
      <c r="L87" s="188">
        <f t="shared" si="42"/>
        <v>0.33453841092406528</v>
      </c>
      <c r="M87" s="188">
        <f t="shared" si="42"/>
        <v>0.98471502131914013</v>
      </c>
      <c r="N87" s="188">
        <f t="shared" si="42"/>
        <v>1.1250397469132145</v>
      </c>
      <c r="O87" s="188">
        <f t="shared" si="42"/>
        <v>1.1202360624248229</v>
      </c>
      <c r="P87" s="188">
        <f t="shared" si="42"/>
        <v>0.64314625953613902</v>
      </c>
      <c r="Q87" s="188">
        <f t="shared" si="42"/>
        <v>0.63074593897501074</v>
      </c>
      <c r="R87" s="188">
        <f t="shared" si="42"/>
        <v>0</v>
      </c>
      <c r="S87" s="188">
        <f t="shared" si="42"/>
        <v>0</v>
      </c>
      <c r="T87" s="188">
        <f t="shared" si="42"/>
        <v>0</v>
      </c>
      <c r="U87" s="188">
        <f t="shared" si="42"/>
        <v>0.54221428571428565</v>
      </c>
      <c r="V87" s="217"/>
      <c r="W87" s="194">
        <f>IF(OR(W86=0,W85=0),0,W86/W85)</f>
        <v>0.54221428571428565</v>
      </c>
    </row>
    <row r="88" spans="1:23" ht="15.75" customHeight="1">
      <c r="A88" s="1914"/>
      <c r="B88" s="1532"/>
      <c r="C88" s="1532"/>
      <c r="D88" s="1856">
        <v>26</v>
      </c>
      <c r="E88" s="1853" t="str">
        <f>+'PAA 2018'!G228</f>
        <v>0403004 - Documentos de estudios técnicos sobre cobertura, usos de la tierra y conflictos del territorio</v>
      </c>
      <c r="F88" s="1875" t="str">
        <f>+'PAA 2018'!K228</f>
        <v>100%</v>
      </c>
      <c r="G88" s="1875" t="str">
        <f>+'PAA 2018'!L228</f>
        <v>Porcentaje</v>
      </c>
      <c r="H88" s="250" t="s">
        <v>47</v>
      </c>
      <c r="I88" s="297">
        <f>Agrologia!J71</f>
        <v>2.6000000000000002E-2</v>
      </c>
      <c r="J88" s="297">
        <f>Agrologia!K71</f>
        <v>5.2000000000000005E-2</v>
      </c>
      <c r="K88" s="297">
        <f>Agrologia!L71</f>
        <v>7.0000000000000007E-2</v>
      </c>
      <c r="L88" s="297">
        <f>Agrologia!M71</f>
        <v>5.000000000000001E-2</v>
      </c>
      <c r="M88" s="297">
        <f>Agrologia!N71</f>
        <v>0.10000000000000002</v>
      </c>
      <c r="N88" s="297">
        <f>Agrologia!O71</f>
        <v>0.11200000000000002</v>
      </c>
      <c r="O88" s="297">
        <f>Agrologia!P71</f>
        <v>0.11200000000000002</v>
      </c>
      <c r="P88" s="297">
        <f>Agrologia!Q71</f>
        <v>0.11200000000000002</v>
      </c>
      <c r="Q88" s="297">
        <f>Agrologia!R71</f>
        <v>0.11200000000000002</v>
      </c>
      <c r="R88" s="297">
        <f>Agrologia!S71</f>
        <v>0.11200000000000002</v>
      </c>
      <c r="S88" s="297">
        <f>Agrologia!T71</f>
        <v>9.1999999999999998E-2</v>
      </c>
      <c r="T88" s="297">
        <f>Agrologia!U71</f>
        <v>5.000000000000001E-2</v>
      </c>
      <c r="U88" s="297">
        <f>Agrologia!V71</f>
        <v>1</v>
      </c>
      <c r="V88" s="1810">
        <f>Agrologia!W71</f>
        <v>0.15</v>
      </c>
      <c r="W88" s="257">
        <f>+(U88/U88)*V88</f>
        <v>0.15</v>
      </c>
    </row>
    <row r="89" spans="1:23" ht="15.75" customHeight="1">
      <c r="A89" s="1914"/>
      <c r="B89" s="1532"/>
      <c r="C89" s="1532"/>
      <c r="D89" s="1532"/>
      <c r="E89" s="1532"/>
      <c r="F89" s="1532"/>
      <c r="G89" s="1532"/>
      <c r="H89" s="259" t="s">
        <v>78</v>
      </c>
      <c r="I89" s="298">
        <f>Agrologia!J72</f>
        <v>2.6000000000000002E-2</v>
      </c>
      <c r="J89" s="298">
        <f>Agrologia!K72</f>
        <v>5.6800000000000003E-2</v>
      </c>
      <c r="K89" s="298">
        <f>Agrologia!L72</f>
        <v>6.6400000000000015E-2</v>
      </c>
      <c r="L89" s="298">
        <f>Agrologia!M72</f>
        <v>6.1199999999999997E-2</v>
      </c>
      <c r="M89" s="298">
        <f>Agrologia!N72</f>
        <v>0.1004</v>
      </c>
      <c r="N89" s="298">
        <f>Agrologia!O72</f>
        <v>0.1066</v>
      </c>
      <c r="O89" s="298">
        <f>Agrologia!P72</f>
        <v>0.11</v>
      </c>
      <c r="P89" s="298">
        <f>Agrologia!Q72</f>
        <v>0.1192</v>
      </c>
      <c r="Q89" s="298">
        <f>Agrologia!R72</f>
        <v>0.11840000000000001</v>
      </c>
      <c r="R89" s="298">
        <f>Agrologia!S72</f>
        <v>0</v>
      </c>
      <c r="S89" s="298">
        <f>Agrologia!T72</f>
        <v>0</v>
      </c>
      <c r="T89" s="298">
        <f>Agrologia!U72</f>
        <v>0</v>
      </c>
      <c r="U89" s="298">
        <f>Agrologia!V72</f>
        <v>0.7649999999999999</v>
      </c>
      <c r="V89" s="1819"/>
      <c r="W89" s="266">
        <f>+U89/U88*V88</f>
        <v>0.11474999999999998</v>
      </c>
    </row>
    <row r="90" spans="1:23" ht="18" customHeight="1">
      <c r="A90" s="1914"/>
      <c r="B90" s="1532"/>
      <c r="C90" s="1532"/>
      <c r="D90" s="1532"/>
      <c r="E90" s="1532"/>
      <c r="F90" s="1532"/>
      <c r="G90" s="1532"/>
      <c r="H90" s="187" t="s">
        <v>79</v>
      </c>
      <c r="I90" s="204">
        <f t="shared" ref="I90:U90" si="43">IF(OR(I89=0,I88=0),0,I89/I88)</f>
        <v>1</v>
      </c>
      <c r="J90" s="204">
        <f t="shared" si="43"/>
        <v>1.0923076923076922</v>
      </c>
      <c r="K90" s="204">
        <f t="shared" si="43"/>
        <v>0.94857142857142873</v>
      </c>
      <c r="L90" s="204">
        <f t="shared" si="43"/>
        <v>1.2239999999999998</v>
      </c>
      <c r="M90" s="204">
        <f t="shared" si="43"/>
        <v>1.0039999999999998</v>
      </c>
      <c r="N90" s="204">
        <f t="shared" si="43"/>
        <v>0.95178571428571412</v>
      </c>
      <c r="O90" s="204">
        <f t="shared" si="43"/>
        <v>0.98214285714285698</v>
      </c>
      <c r="P90" s="204">
        <f t="shared" si="43"/>
        <v>1.0642857142857141</v>
      </c>
      <c r="Q90" s="204">
        <f t="shared" si="43"/>
        <v>1.0571428571428569</v>
      </c>
      <c r="R90" s="204">
        <f t="shared" si="43"/>
        <v>0</v>
      </c>
      <c r="S90" s="204">
        <f t="shared" si="43"/>
        <v>0</v>
      </c>
      <c r="T90" s="204">
        <f t="shared" si="43"/>
        <v>0</v>
      </c>
      <c r="U90" s="204">
        <f t="shared" si="43"/>
        <v>0.7649999999999999</v>
      </c>
      <c r="V90" s="217"/>
      <c r="W90" s="205">
        <f>IF(OR(W89=0,W88=0),0,W89/W88)</f>
        <v>0.7649999999999999</v>
      </c>
    </row>
    <row r="91" spans="1:23" ht="15.75" customHeight="1">
      <c r="A91" s="1914"/>
      <c r="B91" s="1532"/>
      <c r="C91" s="1532"/>
      <c r="D91" s="1863" t="s">
        <v>85</v>
      </c>
      <c r="E91" s="1577"/>
      <c r="F91" s="1876" t="str">
        <f>A76</f>
        <v>GESTION AGROLOGICA</v>
      </c>
      <c r="G91" s="1578"/>
      <c r="H91" s="150" t="s">
        <v>47</v>
      </c>
      <c r="I91" s="151">
        <f t="shared" ref="I91:T91" si="44">(I76/$U$76)*$V$76+(I79/$U$79)*$V$79+(I82/$U$82)*$V$82+(I85/$U$85)*$V$85+(I88/$U$88)*$V$88</f>
        <v>2.5040280000000005E-2</v>
      </c>
      <c r="J91" s="151">
        <f t="shared" si="44"/>
        <v>6.5241519999999997E-2</v>
      </c>
      <c r="K91" s="151">
        <f t="shared" si="44"/>
        <v>0.1173676</v>
      </c>
      <c r="L91" s="151">
        <f t="shared" si="44"/>
        <v>8.7649400000000016E-2</v>
      </c>
      <c r="M91" s="151">
        <f t="shared" si="44"/>
        <v>9.3749399999999997E-2</v>
      </c>
      <c r="N91" s="151">
        <f t="shared" si="44"/>
        <v>0.11415420000000001</v>
      </c>
      <c r="O91" s="151">
        <f t="shared" si="44"/>
        <v>8.2354919999999998E-2</v>
      </c>
      <c r="P91" s="151">
        <f t="shared" si="44"/>
        <v>8.5302519999999993E-2</v>
      </c>
      <c r="Q91" s="151">
        <f t="shared" si="44"/>
        <v>0.11279951999999999</v>
      </c>
      <c r="R91" s="151">
        <f t="shared" si="44"/>
        <v>8.299664000000001E-2</v>
      </c>
      <c r="S91" s="151">
        <f t="shared" si="44"/>
        <v>6.4596999999999988E-2</v>
      </c>
      <c r="T91" s="151">
        <f t="shared" si="44"/>
        <v>6.8747000000000003E-2</v>
      </c>
      <c r="U91" s="156">
        <f t="shared" ref="U91:U92" si="45">SUM(I91:T91)</f>
        <v>0.99999999999999989</v>
      </c>
      <c r="V91" s="1805">
        <f>SUM(V76:V90)</f>
        <v>1</v>
      </c>
      <c r="W91" s="1823"/>
    </row>
    <row r="92" spans="1:23" ht="15.75" customHeight="1">
      <c r="A92" s="1914"/>
      <c r="B92" s="1532"/>
      <c r="C92" s="1532"/>
      <c r="D92" s="1536"/>
      <c r="E92" s="1547"/>
      <c r="F92" s="1547"/>
      <c r="G92" s="1548"/>
      <c r="H92" s="162" t="s">
        <v>78</v>
      </c>
      <c r="I92" s="151">
        <f t="shared" ref="I92:T92" si="46">(I77/$U$76)*$V$76+(I80/$U$79)*$V$79+(I83/$U$82)*$V$82+(I86/$U$85)*$V$85+(I89/$U$88)*$V$88</f>
        <v>2.542761904761905E-2</v>
      </c>
      <c r="J92" s="151">
        <f t="shared" si="46"/>
        <v>7.3437142857142854E-2</v>
      </c>
      <c r="K92" s="151">
        <f t="shared" si="46"/>
        <v>0.10600590476190477</v>
      </c>
      <c r="L92" s="151">
        <f t="shared" si="46"/>
        <v>7.9976285714285708E-2</v>
      </c>
      <c r="M92" s="151">
        <f t="shared" si="46"/>
        <v>0.1040072380952381</v>
      </c>
      <c r="N92" s="151">
        <f t="shared" si="46"/>
        <v>0.11374038095238095</v>
      </c>
      <c r="O92" s="151">
        <f t="shared" si="46"/>
        <v>8.3796095238095239E-2</v>
      </c>
      <c r="P92" s="151">
        <f t="shared" si="46"/>
        <v>8.1243809523809524E-2</v>
      </c>
      <c r="Q92" s="151">
        <f t="shared" si="46"/>
        <v>0.12212666666666666</v>
      </c>
      <c r="R92" s="151">
        <f t="shared" si="46"/>
        <v>0</v>
      </c>
      <c r="S92" s="151">
        <f t="shared" si="46"/>
        <v>0</v>
      </c>
      <c r="T92" s="151">
        <f t="shared" si="46"/>
        <v>0</v>
      </c>
      <c r="U92" s="156">
        <f t="shared" si="45"/>
        <v>0.78976114285714294</v>
      </c>
      <c r="V92" s="1806"/>
      <c r="W92" s="1824"/>
    </row>
    <row r="93" spans="1:23" ht="15.75" customHeight="1">
      <c r="A93" s="1915"/>
      <c r="B93" s="1885"/>
      <c r="C93" s="1885"/>
      <c r="D93" s="1887"/>
      <c r="E93" s="1877"/>
      <c r="F93" s="1877"/>
      <c r="G93" s="1878"/>
      <c r="H93" s="240" t="s">
        <v>79</v>
      </c>
      <c r="I93" s="241">
        <f t="shared" ref="I93:U93" si="47">IF(OR(I92=0,I91=0),0,I92/I91)</f>
        <v>1.0154686388338727</v>
      </c>
      <c r="J93" s="241">
        <f t="shared" si="47"/>
        <v>1.1256197411884772</v>
      </c>
      <c r="K93" s="241">
        <f t="shared" si="47"/>
        <v>0.90319564140277875</v>
      </c>
      <c r="L93" s="241">
        <f t="shared" si="47"/>
        <v>0.91245673917089787</v>
      </c>
      <c r="M93" s="241">
        <f t="shared" si="47"/>
        <v>1.1094176399554354</v>
      </c>
      <c r="N93" s="241">
        <f t="shared" si="47"/>
        <v>0.9963749117630446</v>
      </c>
      <c r="O93" s="241">
        <f t="shared" si="47"/>
        <v>1.0174995645444771</v>
      </c>
      <c r="P93" s="241">
        <f t="shared" si="47"/>
        <v>0.95241980569635609</v>
      </c>
      <c r="Q93" s="241">
        <f t="shared" si="47"/>
        <v>1.0826878223122463</v>
      </c>
      <c r="R93" s="241">
        <f t="shared" si="47"/>
        <v>0</v>
      </c>
      <c r="S93" s="241">
        <f t="shared" si="47"/>
        <v>0</v>
      </c>
      <c r="T93" s="241">
        <f t="shared" si="47"/>
        <v>0</v>
      </c>
      <c r="U93" s="241">
        <f t="shared" si="47"/>
        <v>0.78976114285714305</v>
      </c>
      <c r="V93" s="1807"/>
      <c r="W93" s="1825"/>
    </row>
    <row r="94" spans="1:23" ht="15.75" customHeight="1">
      <c r="A94" s="1919" t="str">
        <f>+'PAA 2018'!A237</f>
        <v>GESTION CATASTRAL</v>
      </c>
      <c r="B94" s="1884">
        <f>+'PAA 2018'!B237</f>
        <v>0.28999999999999998</v>
      </c>
      <c r="C94" s="1884">
        <f>+'PAA 2018'!B313</f>
        <v>0.15217328148050172</v>
      </c>
      <c r="D94" s="1873">
        <v>27</v>
      </c>
      <c r="E94" s="1882" t="str">
        <f>+'PAA 2018'!G237</f>
        <v>Modelo de gestión y operación de Catastro Multipropósito en el marco del posconflicto</v>
      </c>
      <c r="F94" s="1890" t="str">
        <f>+'PAA 2018'!K237</f>
        <v>100%</v>
      </c>
      <c r="G94" s="1890" t="str">
        <f>+'PAA 2018'!L237</f>
        <v>Porcentaje</v>
      </c>
      <c r="H94" s="349" t="s">
        <v>47</v>
      </c>
      <c r="I94" s="397"/>
      <c r="J94" s="397">
        <f>Catastro!K5</f>
        <v>0</v>
      </c>
      <c r="K94" s="397">
        <f>Catastro!L5</f>
        <v>0</v>
      </c>
      <c r="L94" s="397">
        <f>Catastro!M5</f>
        <v>0</v>
      </c>
      <c r="M94" s="397">
        <f>Catastro!N5</f>
        <v>0.25</v>
      </c>
      <c r="N94" s="397">
        <f>Catastro!O5</f>
        <v>0.25</v>
      </c>
      <c r="O94" s="397">
        <f>Catastro!P5</f>
        <v>0.5</v>
      </c>
      <c r="P94" s="397">
        <f>Catastro!Q5</f>
        <v>0</v>
      </c>
      <c r="Q94" s="397">
        <f>Catastro!R5</f>
        <v>0</v>
      </c>
      <c r="R94" s="397">
        <f>Catastro!S5</f>
        <v>0</v>
      </c>
      <c r="S94" s="397">
        <f>Catastro!T5</f>
        <v>0</v>
      </c>
      <c r="T94" s="397">
        <f>Catastro!U5</f>
        <v>0</v>
      </c>
      <c r="U94" s="397">
        <f>Catastro!V5</f>
        <v>1</v>
      </c>
      <c r="V94" s="1813">
        <f>Catastro!W5</f>
        <v>0.11</v>
      </c>
      <c r="W94" s="351">
        <f>+(U94/U94)*V94</f>
        <v>0.11</v>
      </c>
    </row>
    <row r="95" spans="1:23" ht="15.75" customHeight="1">
      <c r="A95" s="1920"/>
      <c r="B95" s="1532"/>
      <c r="C95" s="1532"/>
      <c r="D95" s="1532"/>
      <c r="E95" s="1532"/>
      <c r="F95" s="1532"/>
      <c r="G95" s="1532"/>
      <c r="H95" s="259" t="s">
        <v>78</v>
      </c>
      <c r="I95" s="298">
        <f>Catastro!J6</f>
        <v>0</v>
      </c>
      <c r="J95" s="298">
        <f>Catastro!K6</f>
        <v>0</v>
      </c>
      <c r="K95" s="298">
        <f>Catastro!L6</f>
        <v>0</v>
      </c>
      <c r="L95" s="298">
        <f>Catastro!M6</f>
        <v>0</v>
      </c>
      <c r="M95" s="298">
        <f>Catastro!N6</f>
        <v>0.25</v>
      </c>
      <c r="N95" s="298">
        <f>Catastro!O6</f>
        <v>0.25</v>
      </c>
      <c r="O95" s="298">
        <f>Catastro!P6</f>
        <v>0</v>
      </c>
      <c r="P95" s="298">
        <f>Catastro!Q6</f>
        <v>0</v>
      </c>
      <c r="Q95" s="298">
        <f>Catastro!R6</f>
        <v>0</v>
      </c>
      <c r="R95" s="298">
        <f>Catastro!S6</f>
        <v>0</v>
      </c>
      <c r="S95" s="298">
        <f>Catastro!T6</f>
        <v>0</v>
      </c>
      <c r="T95" s="298">
        <f>Catastro!U6</f>
        <v>0</v>
      </c>
      <c r="U95" s="298">
        <f>Catastro!V6</f>
        <v>0.5</v>
      </c>
      <c r="V95" s="1804"/>
      <c r="W95" s="266">
        <f>+U95/U94*V94</f>
        <v>5.5E-2</v>
      </c>
    </row>
    <row r="96" spans="1:23" ht="15.75" customHeight="1">
      <c r="A96" s="1920"/>
      <c r="B96" s="1532"/>
      <c r="C96" s="1532"/>
      <c r="D96" s="1558"/>
      <c r="E96" s="1558"/>
      <c r="F96" s="1558"/>
      <c r="G96" s="1558"/>
      <c r="H96" s="187" t="s">
        <v>79</v>
      </c>
      <c r="I96" s="204">
        <f t="shared" ref="I96:U96" si="48">IF(OR(I95=0,I94=0),0,I95/I94)</f>
        <v>0</v>
      </c>
      <c r="J96" s="204">
        <f t="shared" si="48"/>
        <v>0</v>
      </c>
      <c r="K96" s="204">
        <f t="shared" si="48"/>
        <v>0</v>
      </c>
      <c r="L96" s="204">
        <f t="shared" si="48"/>
        <v>0</v>
      </c>
      <c r="M96" s="204">
        <f t="shared" si="48"/>
        <v>1</v>
      </c>
      <c r="N96" s="204">
        <f t="shared" si="48"/>
        <v>1</v>
      </c>
      <c r="O96" s="204">
        <f t="shared" si="48"/>
        <v>0</v>
      </c>
      <c r="P96" s="204">
        <f t="shared" si="48"/>
        <v>0</v>
      </c>
      <c r="Q96" s="204">
        <f t="shared" si="48"/>
        <v>0</v>
      </c>
      <c r="R96" s="204">
        <f t="shared" si="48"/>
        <v>0</v>
      </c>
      <c r="S96" s="204">
        <f t="shared" si="48"/>
        <v>0</v>
      </c>
      <c r="T96" s="204">
        <f t="shared" si="48"/>
        <v>0</v>
      </c>
      <c r="U96" s="204">
        <f t="shared" si="48"/>
        <v>0.5</v>
      </c>
      <c r="V96" s="217"/>
      <c r="W96" s="205">
        <f>IF(OR(W95=0,W94=0),0,W95/W94)</f>
        <v>0.5</v>
      </c>
    </row>
    <row r="97" spans="1:23" ht="15.75" customHeight="1">
      <c r="A97" s="1920"/>
      <c r="B97" s="1532"/>
      <c r="C97" s="1532"/>
      <c r="D97" s="1856">
        <v>28</v>
      </c>
      <c r="E97" s="1853" t="str">
        <f>+'PAA 2018'!G247</f>
        <v>Metodologias y aplicaciones que transformen los datos catastrales para la toma de decisiones, en los diferentes niveles de la organización y en el marco del posconflicto</v>
      </c>
      <c r="F97" s="1875" t="str">
        <f>+'PAA 2018'!K247</f>
        <v>100%</v>
      </c>
      <c r="G97" s="1880" t="str">
        <f>+'PAA 2018'!L247</f>
        <v>Porcentaje</v>
      </c>
      <c r="H97" s="271" t="s">
        <v>47</v>
      </c>
      <c r="I97" s="354"/>
      <c r="J97" s="354">
        <f>Catastro!K25</f>
        <v>0</v>
      </c>
      <c r="K97" s="354">
        <f>Catastro!L25</f>
        <v>0</v>
      </c>
      <c r="L97" s="354">
        <f>Catastro!M25</f>
        <v>0.15</v>
      </c>
      <c r="M97" s="354">
        <f>Catastro!N25</f>
        <v>0.15</v>
      </c>
      <c r="N97" s="354">
        <f>Catastro!O25</f>
        <v>0.15</v>
      </c>
      <c r="O97" s="354">
        <f>Catastro!P25</f>
        <v>0.15</v>
      </c>
      <c r="P97" s="354">
        <f>Catastro!Q25</f>
        <v>0.15</v>
      </c>
      <c r="Q97" s="354">
        <f>Catastro!R25</f>
        <v>0.15</v>
      </c>
      <c r="R97" s="354">
        <f>Catastro!S25</f>
        <v>0.1</v>
      </c>
      <c r="S97" s="354">
        <f>Catastro!T25</f>
        <v>0</v>
      </c>
      <c r="T97" s="354">
        <f>Catastro!U25</f>
        <v>0</v>
      </c>
      <c r="U97" s="354">
        <f>Catastro!V25</f>
        <v>1</v>
      </c>
      <c r="V97" s="1808">
        <f>Catastro!W25</f>
        <v>0.11</v>
      </c>
      <c r="W97" s="282">
        <f>+(U97/U97)*V97</f>
        <v>0.11</v>
      </c>
    </row>
    <row r="98" spans="1:23" ht="15.75" customHeight="1">
      <c r="A98" s="1920"/>
      <c r="B98" s="1532"/>
      <c r="C98" s="1532"/>
      <c r="D98" s="1532"/>
      <c r="E98" s="1532"/>
      <c r="F98" s="1532"/>
      <c r="G98" s="1532"/>
      <c r="H98" s="283" t="s">
        <v>78</v>
      </c>
      <c r="I98" s="359">
        <f>Catastro!J26</f>
        <v>0</v>
      </c>
      <c r="J98" s="359">
        <f>Catastro!K26</f>
        <v>0</v>
      </c>
      <c r="K98" s="359">
        <f>Catastro!L26</f>
        <v>0</v>
      </c>
      <c r="L98" s="359">
        <f>Catastro!M26</f>
        <v>0.15</v>
      </c>
      <c r="M98" s="359">
        <f>Catastro!N26</f>
        <v>0.15</v>
      </c>
      <c r="N98" s="359">
        <f>Catastro!O26</f>
        <v>0.15</v>
      </c>
      <c r="O98" s="359">
        <f>Catastro!P26</f>
        <v>0.15</v>
      </c>
      <c r="P98" s="359">
        <f>Catastro!Q26</f>
        <v>0.15</v>
      </c>
      <c r="Q98" s="359">
        <f>Catastro!R26</f>
        <v>0.15</v>
      </c>
      <c r="R98" s="359">
        <f>Catastro!S26</f>
        <v>0</v>
      </c>
      <c r="S98" s="359">
        <f>Catastro!T26</f>
        <v>0</v>
      </c>
      <c r="T98" s="359">
        <f>Catastro!U26</f>
        <v>0</v>
      </c>
      <c r="U98" s="359">
        <f>Catastro!V26</f>
        <v>0.9</v>
      </c>
      <c r="V98" s="1809"/>
      <c r="W98" s="290">
        <f>+U98/U97*V97</f>
        <v>9.9000000000000005E-2</v>
      </c>
    </row>
    <row r="99" spans="1:23" ht="15.75" customHeight="1">
      <c r="A99" s="1920"/>
      <c r="B99" s="1532"/>
      <c r="C99" s="1532"/>
      <c r="D99" s="1558"/>
      <c r="E99" s="1558"/>
      <c r="F99" s="1558"/>
      <c r="G99" s="1558"/>
      <c r="H99" s="187" t="s">
        <v>79</v>
      </c>
      <c r="I99" s="188">
        <f t="shared" ref="I99:U99" si="49">IF(OR(I98=0,I97=0),0,I98/I97)</f>
        <v>0</v>
      </c>
      <c r="J99" s="188">
        <f t="shared" si="49"/>
        <v>0</v>
      </c>
      <c r="K99" s="188">
        <f t="shared" si="49"/>
        <v>0</v>
      </c>
      <c r="L99" s="188">
        <f t="shared" si="49"/>
        <v>1</v>
      </c>
      <c r="M99" s="188">
        <f t="shared" si="49"/>
        <v>1</v>
      </c>
      <c r="N99" s="188">
        <f t="shared" si="49"/>
        <v>1</v>
      </c>
      <c r="O99" s="188">
        <f t="shared" si="49"/>
        <v>1</v>
      </c>
      <c r="P99" s="188">
        <f t="shared" si="49"/>
        <v>1</v>
      </c>
      <c r="Q99" s="188">
        <f t="shared" si="49"/>
        <v>1</v>
      </c>
      <c r="R99" s="188">
        <f t="shared" si="49"/>
        <v>0</v>
      </c>
      <c r="S99" s="188">
        <f t="shared" si="49"/>
        <v>0</v>
      </c>
      <c r="T99" s="188">
        <f t="shared" si="49"/>
        <v>0</v>
      </c>
      <c r="U99" s="188">
        <f t="shared" si="49"/>
        <v>0.9</v>
      </c>
      <c r="V99" s="217"/>
      <c r="W99" s="194">
        <f>IF(OR(W98=0,W97=0),0,W98/W97)</f>
        <v>0.9</v>
      </c>
    </row>
    <row r="100" spans="1:23" ht="15.75" customHeight="1">
      <c r="A100" s="1920"/>
      <c r="B100" s="1532"/>
      <c r="C100" s="1532"/>
      <c r="D100" s="1856">
        <v>29</v>
      </c>
      <c r="E100" s="1853" t="str">
        <f>+'PAA 2018'!G259</f>
        <v>Avalúos</v>
      </c>
      <c r="F100" s="1875">
        <f>+'PAA 2018'!K259</f>
        <v>6800</v>
      </c>
      <c r="G100" s="1880" t="str">
        <f>+'PAA 2018'!L259</f>
        <v>AVALUOS</v>
      </c>
      <c r="H100" s="250" t="s">
        <v>47</v>
      </c>
      <c r="I100" s="254">
        <f>Catastro!J45</f>
        <v>42.5</v>
      </c>
      <c r="J100" s="254">
        <f>Catastro!K45</f>
        <v>108.8</v>
      </c>
      <c r="K100" s="254">
        <f>Catastro!L45</f>
        <v>146.19999999999999</v>
      </c>
      <c r="L100" s="254">
        <f>Catastro!M45</f>
        <v>187</v>
      </c>
      <c r="M100" s="254">
        <f>Catastro!N45</f>
        <v>244.79999999999998</v>
      </c>
      <c r="N100" s="254">
        <f>Catastro!O45</f>
        <v>258.39999999999998</v>
      </c>
      <c r="O100" s="254">
        <f>Catastro!P45</f>
        <v>326.40000000000003</v>
      </c>
      <c r="P100" s="254">
        <f>Catastro!Q45</f>
        <v>387.6</v>
      </c>
      <c r="Q100" s="254">
        <f>Catastro!R45</f>
        <v>397.8</v>
      </c>
      <c r="R100" s="254">
        <f>Catastro!S45</f>
        <v>1873.4</v>
      </c>
      <c r="S100" s="254">
        <f>Catastro!T45</f>
        <v>2451.06</v>
      </c>
      <c r="T100" s="254">
        <f>Catastro!U45</f>
        <v>376.04</v>
      </c>
      <c r="U100" s="254">
        <f>Catastro!V45</f>
        <v>6800</v>
      </c>
      <c r="V100" s="1810">
        <f>Catastro!W45</f>
        <v>0.11</v>
      </c>
      <c r="W100" s="257">
        <f>+(U100/U100)*V100</f>
        <v>0.11</v>
      </c>
    </row>
    <row r="101" spans="1:23" ht="15.75" customHeight="1">
      <c r="A101" s="1920"/>
      <c r="B101" s="1532"/>
      <c r="C101" s="1532"/>
      <c r="D101" s="1532"/>
      <c r="E101" s="1532"/>
      <c r="F101" s="1532"/>
      <c r="G101" s="1532"/>
      <c r="H101" s="259" t="s">
        <v>78</v>
      </c>
      <c r="I101" s="263">
        <f>Catastro!J46</f>
        <v>341</v>
      </c>
      <c r="J101" s="263">
        <f>Catastro!K46</f>
        <v>22</v>
      </c>
      <c r="K101" s="263">
        <f>Catastro!L46</f>
        <v>28</v>
      </c>
      <c r="L101" s="263">
        <f>Catastro!M46</f>
        <v>135</v>
      </c>
      <c r="M101" s="263">
        <f>Catastro!N46</f>
        <v>109</v>
      </c>
      <c r="N101" s="263">
        <f>Catastro!O46</f>
        <v>107</v>
      </c>
      <c r="O101" s="263">
        <f>Catastro!P46</f>
        <v>102</v>
      </c>
      <c r="P101" s="263">
        <f>Catastro!Q46</f>
        <v>622</v>
      </c>
      <c r="Q101" s="263">
        <f>Catastro!R46</f>
        <v>271</v>
      </c>
      <c r="R101" s="263">
        <f>Catastro!S46</f>
        <v>0</v>
      </c>
      <c r="S101" s="263">
        <f>Catastro!T46</f>
        <v>0</v>
      </c>
      <c r="T101" s="263">
        <f>Catastro!U46</f>
        <v>0</v>
      </c>
      <c r="U101" s="263">
        <f>Catastro!V46</f>
        <v>1737</v>
      </c>
      <c r="V101" s="1804"/>
      <c r="W101" s="266">
        <f>+U101/U100*V100</f>
        <v>2.8098529411764706E-2</v>
      </c>
    </row>
    <row r="102" spans="1:23" ht="15.75" customHeight="1">
      <c r="A102" s="1920"/>
      <c r="B102" s="1532"/>
      <c r="C102" s="1532"/>
      <c r="D102" s="1558"/>
      <c r="E102" s="1558"/>
      <c r="F102" s="1558"/>
      <c r="G102" s="1558"/>
      <c r="H102" s="187" t="s">
        <v>79</v>
      </c>
      <c r="I102" s="204">
        <f t="shared" ref="I102:U102" si="50">IF(OR(I101=0,I100=0),0,I101/I100)</f>
        <v>8.0235294117647058</v>
      </c>
      <c r="J102" s="204">
        <f t="shared" si="50"/>
        <v>0.20220588235294118</v>
      </c>
      <c r="K102" s="204">
        <f t="shared" si="50"/>
        <v>0.19151846785225721</v>
      </c>
      <c r="L102" s="204">
        <f t="shared" si="50"/>
        <v>0.72192513368983957</v>
      </c>
      <c r="M102" s="204">
        <f t="shared" si="50"/>
        <v>0.44526143790849676</v>
      </c>
      <c r="N102" s="204">
        <f t="shared" si="50"/>
        <v>0.41408668730650161</v>
      </c>
      <c r="O102" s="204">
        <f t="shared" si="50"/>
        <v>0.31249999999999994</v>
      </c>
      <c r="P102" s="204">
        <f t="shared" si="50"/>
        <v>1.6047471620227036</v>
      </c>
      <c r="Q102" s="204">
        <f t="shared" si="50"/>
        <v>0.68124685771744597</v>
      </c>
      <c r="R102" s="204">
        <f t="shared" si="50"/>
        <v>0</v>
      </c>
      <c r="S102" s="204">
        <f t="shared" si="50"/>
        <v>0</v>
      </c>
      <c r="T102" s="204">
        <f t="shared" si="50"/>
        <v>0</v>
      </c>
      <c r="U102" s="204">
        <f t="shared" si="50"/>
        <v>0.25544117647058823</v>
      </c>
      <c r="V102" s="217"/>
      <c r="W102" s="205">
        <f>IF(OR(W101=0,W100=0),0,W101/W100)</f>
        <v>0.25544117647058823</v>
      </c>
    </row>
    <row r="103" spans="1:23" ht="15.75" customHeight="1">
      <c r="A103" s="1920"/>
      <c r="B103" s="1532"/>
      <c r="C103" s="1532"/>
      <c r="D103" s="1856">
        <v>30</v>
      </c>
      <c r="E103" s="1853" t="str">
        <f>+'PAA 2018'!G263</f>
        <v>Predios actualizados catastralmente</v>
      </c>
      <c r="F103" s="1875">
        <f>+'PAA 2018'!K263</f>
        <v>292221</v>
      </c>
      <c r="G103" s="1880" t="str">
        <f>+'PAA 2018'!L263</f>
        <v>PREDIOS</v>
      </c>
      <c r="H103" s="271" t="s">
        <v>47</v>
      </c>
      <c r="I103" s="354"/>
      <c r="J103" s="354">
        <f>Catastro!K65</f>
        <v>0</v>
      </c>
      <c r="K103" s="354">
        <f>Catastro!L65</f>
        <v>0</v>
      </c>
      <c r="L103" s="354">
        <f>Catastro!M65</f>
        <v>0</v>
      </c>
      <c r="M103" s="354">
        <f>Catastro!N65</f>
        <v>0</v>
      </c>
      <c r="N103" s="354">
        <f>Catastro!O65</f>
        <v>0</v>
      </c>
      <c r="O103" s="354">
        <f>Catastro!P65</f>
        <v>0</v>
      </c>
      <c r="P103" s="354">
        <f>Catastro!Q65</f>
        <v>0</v>
      </c>
      <c r="Q103" s="354">
        <f>Catastro!R65</f>
        <v>0</v>
      </c>
      <c r="R103" s="354">
        <f>Catastro!S65</f>
        <v>0</v>
      </c>
      <c r="S103" s="354">
        <f>Catastro!T65</f>
        <v>0</v>
      </c>
      <c r="T103" s="365">
        <f>Catastro!U65</f>
        <v>292221</v>
      </c>
      <c r="U103" s="365">
        <f>Catastro!V65</f>
        <v>292221</v>
      </c>
      <c r="V103" s="1808">
        <f>Catastro!W65</f>
        <v>0.2</v>
      </c>
      <c r="W103" s="282">
        <f>+(U103/U103)*V103</f>
        <v>0.2</v>
      </c>
    </row>
    <row r="104" spans="1:23" ht="15.75" customHeight="1">
      <c r="A104" s="1920"/>
      <c r="B104" s="1532"/>
      <c r="C104" s="1532"/>
      <c r="D104" s="1532"/>
      <c r="E104" s="1532"/>
      <c r="F104" s="1532"/>
      <c r="G104" s="1532"/>
      <c r="H104" s="283" t="s">
        <v>78</v>
      </c>
      <c r="I104" s="366">
        <f>Catastro!J66</f>
        <v>0</v>
      </c>
      <c r="J104" s="366">
        <f>Catastro!K66</f>
        <v>0</v>
      </c>
      <c r="K104" s="366">
        <f>Catastro!L66</f>
        <v>0</v>
      </c>
      <c r="L104" s="366">
        <f>Catastro!M66</f>
        <v>0</v>
      </c>
      <c r="M104" s="366">
        <f>Catastro!N66</f>
        <v>0</v>
      </c>
      <c r="N104" s="366">
        <f>Catastro!O66</f>
        <v>0</v>
      </c>
      <c r="O104" s="366">
        <f>Catastro!P66</f>
        <v>0</v>
      </c>
      <c r="P104" s="366">
        <f>Catastro!Q66</f>
        <v>0</v>
      </c>
      <c r="Q104" s="366">
        <f>Catastro!R66</f>
        <v>0</v>
      </c>
      <c r="R104" s="366">
        <f>Catastro!S66</f>
        <v>0</v>
      </c>
      <c r="S104" s="366">
        <f>Catastro!T66</f>
        <v>0</v>
      </c>
      <c r="T104" s="366">
        <f>Catastro!U66</f>
        <v>0</v>
      </c>
      <c r="U104" s="366">
        <f>Catastro!V66</f>
        <v>0</v>
      </c>
      <c r="V104" s="1809"/>
      <c r="W104" s="290">
        <f>+U104/U103*V103</f>
        <v>0</v>
      </c>
    </row>
    <row r="105" spans="1:23" ht="15.75" customHeight="1">
      <c r="A105" s="1920"/>
      <c r="B105" s="1532"/>
      <c r="C105" s="1532"/>
      <c r="D105" s="1558"/>
      <c r="E105" s="1558"/>
      <c r="F105" s="1558"/>
      <c r="G105" s="1558"/>
      <c r="H105" s="187" t="s">
        <v>79</v>
      </c>
      <c r="I105" s="188">
        <f t="shared" ref="I105:U105" si="51">IF(OR(I104=0,I103=0),0,I104/I103)</f>
        <v>0</v>
      </c>
      <c r="J105" s="188">
        <f t="shared" si="51"/>
        <v>0</v>
      </c>
      <c r="K105" s="188">
        <f t="shared" si="51"/>
        <v>0</v>
      </c>
      <c r="L105" s="188">
        <f t="shared" si="51"/>
        <v>0</v>
      </c>
      <c r="M105" s="188">
        <f t="shared" si="51"/>
        <v>0</v>
      </c>
      <c r="N105" s="188">
        <f t="shared" si="51"/>
        <v>0</v>
      </c>
      <c r="O105" s="188">
        <f t="shared" si="51"/>
        <v>0</v>
      </c>
      <c r="P105" s="188">
        <f t="shared" si="51"/>
        <v>0</v>
      </c>
      <c r="Q105" s="188">
        <f t="shared" si="51"/>
        <v>0</v>
      </c>
      <c r="R105" s="188">
        <f t="shared" si="51"/>
        <v>0</v>
      </c>
      <c r="S105" s="188">
        <f t="shared" si="51"/>
        <v>0</v>
      </c>
      <c r="T105" s="188">
        <f t="shared" si="51"/>
        <v>0</v>
      </c>
      <c r="U105" s="188">
        <f t="shared" si="51"/>
        <v>0</v>
      </c>
      <c r="V105" s="217"/>
      <c r="W105" s="194">
        <f>IF(OR(W104=0,W103=0),0,W104/W103)</f>
        <v>0</v>
      </c>
    </row>
    <row r="106" spans="1:23" ht="15.75" customHeight="1">
      <c r="A106" s="1920"/>
      <c r="B106" s="1532"/>
      <c r="C106" s="1532"/>
      <c r="D106" s="1856">
        <v>31</v>
      </c>
      <c r="E106" s="1853" t="str">
        <f>+'PAA 2018'!G277</f>
        <v>Mutaciones catastrales</v>
      </c>
      <c r="F106" s="1875">
        <f>+'PAA 2018'!K277</f>
        <v>924350</v>
      </c>
      <c r="G106" s="1880" t="str">
        <f>+'PAA 2018'!L277</f>
        <v>Mutaciones</v>
      </c>
      <c r="H106" s="250" t="s">
        <v>47</v>
      </c>
      <c r="I106" s="254">
        <f>Catastro!J85</f>
        <v>23108.75</v>
      </c>
      <c r="J106" s="254">
        <f>Catastro!K85</f>
        <v>46217.5</v>
      </c>
      <c r="K106" s="254">
        <f>Catastro!L85</f>
        <v>92435</v>
      </c>
      <c r="L106" s="254">
        <f>Catastro!M85</f>
        <v>92435</v>
      </c>
      <c r="M106" s="254">
        <f>Catastro!N85</f>
        <v>92435</v>
      </c>
      <c r="N106" s="254">
        <f>Catastro!O85</f>
        <v>92435</v>
      </c>
      <c r="O106" s="254">
        <f>Catastro!P85</f>
        <v>92435</v>
      </c>
      <c r="P106" s="254">
        <f>Catastro!Q85</f>
        <v>92435</v>
      </c>
      <c r="Q106" s="254">
        <f>Catastro!R85</f>
        <v>92435</v>
      </c>
      <c r="R106" s="254">
        <f>Catastro!S85</f>
        <v>92435</v>
      </c>
      <c r="S106" s="254">
        <f>Catastro!T85</f>
        <v>69326.250000000015</v>
      </c>
      <c r="T106" s="254">
        <f>Catastro!U85</f>
        <v>46217.5</v>
      </c>
      <c r="U106" s="254">
        <f>Catastro!V85</f>
        <v>924350</v>
      </c>
      <c r="V106" s="1810">
        <f>Catastro!W85</f>
        <v>0.2</v>
      </c>
      <c r="W106" s="257">
        <f>+(U106/U106)*V106</f>
        <v>0.2</v>
      </c>
    </row>
    <row r="107" spans="1:23" ht="15.75" customHeight="1">
      <c r="A107" s="1920"/>
      <c r="B107" s="1532"/>
      <c r="C107" s="1532"/>
      <c r="D107" s="1532"/>
      <c r="E107" s="1532"/>
      <c r="F107" s="1532"/>
      <c r="G107" s="1532"/>
      <c r="H107" s="259" t="s">
        <v>78</v>
      </c>
      <c r="I107" s="263">
        <f>Catastro!J86</f>
        <v>20226</v>
      </c>
      <c r="J107" s="263">
        <f>Catastro!K86</f>
        <v>74406</v>
      </c>
      <c r="K107" s="263">
        <f>Catastro!L86</f>
        <v>84992</v>
      </c>
      <c r="L107" s="263">
        <f>Catastro!M86</f>
        <v>116124</v>
      </c>
      <c r="M107" s="263">
        <f>Catastro!N86</f>
        <v>126777</v>
      </c>
      <c r="N107" s="263">
        <f>Catastro!O86</f>
        <v>79215</v>
      </c>
      <c r="O107" s="263">
        <f>Catastro!P86</f>
        <v>75492</v>
      </c>
      <c r="P107" s="263">
        <f>Catastro!Q86</f>
        <v>38328</v>
      </c>
      <c r="Q107" s="263">
        <f>Catastro!R86</f>
        <v>48864</v>
      </c>
      <c r="R107" s="263">
        <f>Catastro!S86</f>
        <v>0</v>
      </c>
      <c r="S107" s="263">
        <f>Catastro!T86</f>
        <v>0</v>
      </c>
      <c r="T107" s="263">
        <f>Catastro!U86</f>
        <v>0</v>
      </c>
      <c r="U107" s="263">
        <f>Catastro!V86</f>
        <v>664424</v>
      </c>
      <c r="V107" s="1804"/>
      <c r="W107" s="266">
        <f>+U107/U106*V106</f>
        <v>0.14376026396927571</v>
      </c>
    </row>
    <row r="108" spans="1:23" ht="15.75" customHeight="1">
      <c r="A108" s="1920"/>
      <c r="B108" s="1532"/>
      <c r="C108" s="1532"/>
      <c r="D108" s="1558"/>
      <c r="E108" s="1558"/>
      <c r="F108" s="1558"/>
      <c r="G108" s="1558"/>
      <c r="H108" s="187" t="s">
        <v>79</v>
      </c>
      <c r="I108" s="204">
        <f t="shared" ref="I108:U108" si="52">IF(OR(I107=0,I106=0),0,I107/I106)</f>
        <v>0.87525288040244498</v>
      </c>
      <c r="J108" s="204">
        <f t="shared" si="52"/>
        <v>1.6099096662519607</v>
      </c>
      <c r="K108" s="204">
        <f t="shared" si="52"/>
        <v>0.9194785524963488</v>
      </c>
      <c r="L108" s="204">
        <f t="shared" si="52"/>
        <v>1.2562773841077515</v>
      </c>
      <c r="M108" s="204">
        <f t="shared" si="52"/>
        <v>1.3715259371450208</v>
      </c>
      <c r="N108" s="204">
        <f t="shared" si="52"/>
        <v>0.85698058094877483</v>
      </c>
      <c r="O108" s="204">
        <f t="shared" si="52"/>
        <v>0.81670362957754095</v>
      </c>
      <c r="P108" s="204">
        <f t="shared" si="52"/>
        <v>0.41464813111916482</v>
      </c>
      <c r="Q108" s="204">
        <f t="shared" si="52"/>
        <v>0.52863092984259208</v>
      </c>
      <c r="R108" s="204">
        <f t="shared" si="52"/>
        <v>0</v>
      </c>
      <c r="S108" s="204">
        <f t="shared" si="52"/>
        <v>0</v>
      </c>
      <c r="T108" s="204">
        <f t="shared" si="52"/>
        <v>0</v>
      </c>
      <c r="U108" s="204">
        <f t="shared" si="52"/>
        <v>0.71880131984637852</v>
      </c>
      <c r="V108" s="217"/>
      <c r="W108" s="205">
        <f>IF(OR(W107=0,W106=0),0,W107/W106)</f>
        <v>0.71880131984637852</v>
      </c>
    </row>
    <row r="109" spans="1:23" ht="15.75" customHeight="1">
      <c r="A109" s="1920"/>
      <c r="B109" s="1532"/>
      <c r="C109" s="1532"/>
      <c r="D109" s="1856">
        <v>32</v>
      </c>
      <c r="E109" s="1853" t="str">
        <f>+'PAA 2018'!G291</f>
        <v>Modelo de gestión y operación del proceso de Delegación de funciones catastrales para el IGAC</v>
      </c>
      <c r="F109" s="1875" t="str">
        <f>+'PAA 2018'!K291</f>
        <v>100%</v>
      </c>
      <c r="G109" s="1880" t="str">
        <f>+'PAA 2018'!L291</f>
        <v>Porcentaje</v>
      </c>
      <c r="H109" s="271" t="s">
        <v>47</v>
      </c>
      <c r="I109" s="354"/>
      <c r="J109" s="354">
        <f>Catastro!K105</f>
        <v>0</v>
      </c>
      <c r="K109" s="354">
        <f>Catastro!L105</f>
        <v>0.1</v>
      </c>
      <c r="L109" s="354">
        <f>Catastro!M105</f>
        <v>0</v>
      </c>
      <c r="M109" s="354">
        <f>Catastro!N105</f>
        <v>0</v>
      </c>
      <c r="N109" s="354">
        <f>Catastro!O105</f>
        <v>0.35</v>
      </c>
      <c r="O109" s="354">
        <f>Catastro!P105</f>
        <v>0</v>
      </c>
      <c r="P109" s="354">
        <f>Catastro!Q105</f>
        <v>0</v>
      </c>
      <c r="Q109" s="354">
        <f>Catastro!R105</f>
        <v>0.35</v>
      </c>
      <c r="R109" s="354">
        <f>Catastro!S105</f>
        <v>0</v>
      </c>
      <c r="S109" s="354">
        <f>Catastro!T105</f>
        <v>0</v>
      </c>
      <c r="T109" s="354">
        <f>Catastro!U105</f>
        <v>0.2</v>
      </c>
      <c r="U109" s="354">
        <f>Catastro!V105</f>
        <v>1</v>
      </c>
      <c r="V109" s="1808">
        <f>Catastro!W105</f>
        <v>0.11</v>
      </c>
      <c r="W109" s="282">
        <f>+(U109/U109)*V109</f>
        <v>0.11</v>
      </c>
    </row>
    <row r="110" spans="1:23" ht="15.75" customHeight="1">
      <c r="A110" s="1920"/>
      <c r="B110" s="1532"/>
      <c r="C110" s="1532"/>
      <c r="D110" s="1532"/>
      <c r="E110" s="1532"/>
      <c r="F110" s="1532"/>
      <c r="G110" s="1532"/>
      <c r="H110" s="283" t="s">
        <v>78</v>
      </c>
      <c r="I110" s="359">
        <f>Catastro!J106</f>
        <v>0</v>
      </c>
      <c r="J110" s="359">
        <f>Catastro!K106</f>
        <v>0</v>
      </c>
      <c r="K110" s="359">
        <f>Catastro!L106</f>
        <v>0.1</v>
      </c>
      <c r="L110" s="359">
        <f>Catastro!M106</f>
        <v>0</v>
      </c>
      <c r="M110" s="359">
        <f>Catastro!N106</f>
        <v>0</v>
      </c>
      <c r="N110" s="359">
        <f>Catastro!O106</f>
        <v>0.35</v>
      </c>
      <c r="O110" s="359">
        <f>Catastro!P106</f>
        <v>0</v>
      </c>
      <c r="P110" s="359">
        <f>Catastro!Q106</f>
        <v>0</v>
      </c>
      <c r="Q110" s="359">
        <f>Catastro!R106</f>
        <v>0.35</v>
      </c>
      <c r="R110" s="359">
        <f>Catastro!S106</f>
        <v>0</v>
      </c>
      <c r="S110" s="359">
        <f>Catastro!T106</f>
        <v>0</v>
      </c>
      <c r="T110" s="359">
        <f>Catastro!U106</f>
        <v>0</v>
      </c>
      <c r="U110" s="359">
        <f>Catastro!V106</f>
        <v>0.79999999999999993</v>
      </c>
      <c r="V110" s="1809"/>
      <c r="W110" s="290">
        <f>+U110/U109*V109</f>
        <v>8.7999999999999995E-2</v>
      </c>
    </row>
    <row r="111" spans="1:23" ht="15.75" customHeight="1">
      <c r="A111" s="1920"/>
      <c r="B111" s="1532"/>
      <c r="C111" s="1532"/>
      <c r="D111" s="1558"/>
      <c r="E111" s="1558"/>
      <c r="F111" s="1558"/>
      <c r="G111" s="1558"/>
      <c r="H111" s="187" t="s">
        <v>79</v>
      </c>
      <c r="I111" s="188">
        <f t="shared" ref="I111:U111" si="53">IF(OR(I110=0,I109=0),0,I110/I109)</f>
        <v>0</v>
      </c>
      <c r="J111" s="188">
        <f t="shared" si="53"/>
        <v>0</v>
      </c>
      <c r="K111" s="188">
        <f t="shared" si="53"/>
        <v>1</v>
      </c>
      <c r="L111" s="188">
        <f t="shared" si="53"/>
        <v>0</v>
      </c>
      <c r="M111" s="188">
        <f t="shared" si="53"/>
        <v>0</v>
      </c>
      <c r="N111" s="188">
        <f t="shared" si="53"/>
        <v>1</v>
      </c>
      <c r="O111" s="188">
        <f t="shared" si="53"/>
        <v>0</v>
      </c>
      <c r="P111" s="188">
        <f t="shared" si="53"/>
        <v>0</v>
      </c>
      <c r="Q111" s="188">
        <f t="shared" si="53"/>
        <v>1</v>
      </c>
      <c r="R111" s="188">
        <f t="shared" si="53"/>
        <v>0</v>
      </c>
      <c r="S111" s="188">
        <f t="shared" si="53"/>
        <v>0</v>
      </c>
      <c r="T111" s="188">
        <f t="shared" si="53"/>
        <v>0</v>
      </c>
      <c r="U111" s="188">
        <f t="shared" si="53"/>
        <v>0.79999999999999993</v>
      </c>
      <c r="V111" s="217"/>
      <c r="W111" s="194">
        <f>IF(OR(W110=0,W109=0),0,W110/W109)</f>
        <v>0.79999999999999993</v>
      </c>
    </row>
    <row r="112" spans="1:23" ht="15.75" customHeight="1">
      <c r="A112" s="1920"/>
      <c r="B112" s="1532"/>
      <c r="C112" s="1532"/>
      <c r="D112" s="1856">
        <v>33</v>
      </c>
      <c r="E112" s="1853" t="str">
        <f>+'PAA 2018'!G301</f>
        <v>Solicitudes y requerimientos en el marco de la Política de Reparación Integral a Victimas y de sentencias de Restitución de Tierras atendidos</v>
      </c>
      <c r="F112" s="1875" t="str">
        <f>+'PAA 2018'!K301</f>
        <v>100%</v>
      </c>
      <c r="G112" s="1880" t="str">
        <f>+'PAA 2018'!L301</f>
        <v>Porcentaje</v>
      </c>
      <c r="H112" s="250" t="s">
        <v>47</v>
      </c>
      <c r="I112" s="297"/>
      <c r="J112" s="297">
        <f>Catastro!K125</f>
        <v>4.1500000000000002E-2</v>
      </c>
      <c r="K112" s="297">
        <f>Catastro!L125</f>
        <v>8.900000000000001E-2</v>
      </c>
      <c r="L112" s="297">
        <f>Catastro!M125</f>
        <v>8.900000000000001E-2</v>
      </c>
      <c r="M112" s="297">
        <f>Catastro!N125</f>
        <v>8.900000000000001E-2</v>
      </c>
      <c r="N112" s="297">
        <f>Catastro!O125</f>
        <v>0.1</v>
      </c>
      <c r="O112" s="297">
        <f>Catastro!P125</f>
        <v>0.1</v>
      </c>
      <c r="P112" s="297">
        <f>Catastro!Q125</f>
        <v>0.1</v>
      </c>
      <c r="Q112" s="297">
        <f>Catastro!R125</f>
        <v>0.1</v>
      </c>
      <c r="R112" s="297">
        <f>Catastro!S125</f>
        <v>0.1</v>
      </c>
      <c r="S112" s="297">
        <f>Catastro!T125</f>
        <v>0.1</v>
      </c>
      <c r="T112" s="297">
        <f>Catastro!U125</f>
        <v>9.1499999999999998E-2</v>
      </c>
      <c r="U112" s="297">
        <f>Catastro!V125</f>
        <v>1</v>
      </c>
      <c r="V112" s="1810">
        <f>Catastro!W125</f>
        <v>0.11</v>
      </c>
      <c r="W112" s="257">
        <f>+(U112/U112)*V112</f>
        <v>0.11</v>
      </c>
    </row>
    <row r="113" spans="1:23" ht="15.75" customHeight="1">
      <c r="A113" s="1920"/>
      <c r="B113" s="1532"/>
      <c r="C113" s="1532"/>
      <c r="D113" s="1532"/>
      <c r="E113" s="1532"/>
      <c r="F113" s="1532"/>
      <c r="G113" s="1532"/>
      <c r="H113" s="259" t="s">
        <v>78</v>
      </c>
      <c r="I113" s="298">
        <f>Catastro!J126</f>
        <v>0</v>
      </c>
      <c r="J113" s="298">
        <f>Catastro!K126</f>
        <v>3.44E-2</v>
      </c>
      <c r="K113" s="298">
        <f>Catastro!L126</f>
        <v>7.5800000000000006E-2</v>
      </c>
      <c r="L113" s="298">
        <f>Catastro!M126</f>
        <v>9.0300000000000005E-2</v>
      </c>
      <c r="M113" s="298">
        <f>Catastro!N126</f>
        <v>8.3699999999999997E-2</v>
      </c>
      <c r="N113" s="298">
        <f>Catastro!O126</f>
        <v>0.1</v>
      </c>
      <c r="O113" s="298">
        <f>Catastro!P126</f>
        <v>9.3180000000000013E-2</v>
      </c>
      <c r="P113" s="298">
        <f>Catastro!Q126</f>
        <v>9.5380000000000006E-2</v>
      </c>
      <c r="Q113" s="298">
        <f>Catastro!R126</f>
        <v>9.4346000000000013E-2</v>
      </c>
      <c r="R113" s="298">
        <f>Catastro!S126</f>
        <v>0</v>
      </c>
      <c r="S113" s="298">
        <f>Catastro!T126</f>
        <v>0</v>
      </c>
      <c r="T113" s="298">
        <f>Catastro!U126</f>
        <v>0</v>
      </c>
      <c r="U113" s="298">
        <f>Catastro!V126</f>
        <v>0.66710600000000009</v>
      </c>
      <c r="V113" s="1804"/>
      <c r="W113" s="266">
        <f>+U113/U112*V112</f>
        <v>7.3381660000000015E-2</v>
      </c>
    </row>
    <row r="114" spans="1:23" ht="15.75" customHeight="1">
      <c r="A114" s="1920"/>
      <c r="B114" s="1532"/>
      <c r="C114" s="1532"/>
      <c r="D114" s="1558"/>
      <c r="E114" s="1558"/>
      <c r="F114" s="1558"/>
      <c r="G114" s="1558"/>
      <c r="H114" s="187" t="s">
        <v>79</v>
      </c>
      <c r="I114" s="204">
        <f t="shared" ref="I114:U114" si="54">IF(OR(I113=0,I112=0),0,I113/I112)</f>
        <v>0</v>
      </c>
      <c r="J114" s="204">
        <f t="shared" si="54"/>
        <v>0.82891566265060235</v>
      </c>
      <c r="K114" s="204">
        <f t="shared" si="54"/>
        <v>0.85168539325842696</v>
      </c>
      <c r="L114" s="204">
        <f t="shared" si="54"/>
        <v>1.0146067415730338</v>
      </c>
      <c r="M114" s="204">
        <f t="shared" si="54"/>
        <v>0.94044943820224702</v>
      </c>
      <c r="N114" s="204">
        <f t="shared" si="54"/>
        <v>1</v>
      </c>
      <c r="O114" s="204">
        <f t="shared" si="54"/>
        <v>0.93180000000000007</v>
      </c>
      <c r="P114" s="204">
        <f t="shared" si="54"/>
        <v>0.95379999999999998</v>
      </c>
      <c r="Q114" s="204">
        <f t="shared" si="54"/>
        <v>0.94346000000000008</v>
      </c>
      <c r="R114" s="204">
        <f t="shared" si="54"/>
        <v>0</v>
      </c>
      <c r="S114" s="204">
        <f t="shared" si="54"/>
        <v>0</v>
      </c>
      <c r="T114" s="204">
        <f t="shared" si="54"/>
        <v>0</v>
      </c>
      <c r="U114" s="204">
        <f t="shared" si="54"/>
        <v>0.66710600000000009</v>
      </c>
      <c r="V114" s="217"/>
      <c r="W114" s="205">
        <f>IF(OR(W113=0,W112=0),0,W113/W112)</f>
        <v>0.66710600000000009</v>
      </c>
    </row>
    <row r="115" spans="1:23" ht="15.75" customHeight="1">
      <c r="A115" s="1920"/>
      <c r="B115" s="1532"/>
      <c r="C115" s="1532"/>
      <c r="D115" s="1886">
        <v>34</v>
      </c>
      <c r="E115" s="1881" t="str">
        <f>+'PAA 2018'!G311</f>
        <v>Requerimientos atendidos en el marco del posconflicto</v>
      </c>
      <c r="F115" s="1875" t="str">
        <f>+'PAA 2018'!K311</f>
        <v>100%</v>
      </c>
      <c r="G115" s="1880" t="str">
        <f>+'PAA 2018'!L311</f>
        <v>Porcentaje</v>
      </c>
      <c r="H115" s="271" t="s">
        <v>47</v>
      </c>
      <c r="I115" s="354">
        <f>Catastro!J145</f>
        <v>8.3333333333333343E-2</v>
      </c>
      <c r="J115" s="354">
        <f>Catastro!K145</f>
        <v>8.3333333333333343E-2</v>
      </c>
      <c r="K115" s="354">
        <f>Catastro!L145</f>
        <v>8.3333333333333343E-2</v>
      </c>
      <c r="L115" s="354">
        <f>Catastro!M145</f>
        <v>8.3333333333333343E-2</v>
      </c>
      <c r="M115" s="354">
        <f>Catastro!N145</f>
        <v>8.3333333333333343E-2</v>
      </c>
      <c r="N115" s="354">
        <f>Catastro!O145</f>
        <v>8.3333333333333343E-2</v>
      </c>
      <c r="O115" s="354">
        <f>Catastro!P145</f>
        <v>8.3333333333333343E-2</v>
      </c>
      <c r="P115" s="354">
        <f>Catastro!Q145</f>
        <v>8.3333333333333343E-2</v>
      </c>
      <c r="Q115" s="354">
        <f>Catastro!R145</f>
        <v>8.3333333333333343E-2</v>
      </c>
      <c r="R115" s="354">
        <f>Catastro!S145</f>
        <v>8.3333333333333343E-2</v>
      </c>
      <c r="S115" s="354">
        <f>Catastro!T145</f>
        <v>8.3333333333333343E-2</v>
      </c>
      <c r="T115" s="354">
        <f>Catastro!U145</f>
        <v>8.3333333333333343E-2</v>
      </c>
      <c r="U115" s="354">
        <f>Catastro!V145</f>
        <v>1.0000000000000002</v>
      </c>
      <c r="V115" s="1808">
        <f>Catastro!W145</f>
        <v>0.05</v>
      </c>
      <c r="W115" s="282">
        <f>+(U115/U115)*V115</f>
        <v>0.05</v>
      </c>
    </row>
    <row r="116" spans="1:23" ht="15.75" customHeight="1">
      <c r="A116" s="1920"/>
      <c r="B116" s="1532"/>
      <c r="C116" s="1532"/>
      <c r="D116" s="1532"/>
      <c r="E116" s="1532"/>
      <c r="F116" s="1532"/>
      <c r="G116" s="1532"/>
      <c r="H116" s="283" t="s">
        <v>78</v>
      </c>
      <c r="I116" s="359">
        <f>Catastro!J146</f>
        <v>8.3333333333333343E-2</v>
      </c>
      <c r="J116" s="359">
        <f>Catastro!K146</f>
        <v>8.3333333333333343E-2</v>
      </c>
      <c r="K116" s="359">
        <f>Catastro!L146</f>
        <v>8.3333333333333343E-2</v>
      </c>
      <c r="L116" s="359">
        <f>Catastro!M146</f>
        <v>8.3333333333333343E-2</v>
      </c>
      <c r="M116" s="359">
        <f>Catastro!N146</f>
        <v>8.3333333333333343E-2</v>
      </c>
      <c r="N116" s="359">
        <f>Catastro!O146</f>
        <v>8.3333333333333343E-2</v>
      </c>
      <c r="O116" s="359">
        <f>Catastro!P146</f>
        <v>8.3299999999999999E-2</v>
      </c>
      <c r="P116" s="359">
        <f>Catastro!Q146</f>
        <v>8.3299999999999999E-2</v>
      </c>
      <c r="Q116" s="359">
        <f>Catastro!R146</f>
        <v>8.3299999999999999E-2</v>
      </c>
      <c r="R116" s="359">
        <f>Catastro!S146</f>
        <v>0</v>
      </c>
      <c r="S116" s="359">
        <f>Catastro!T146</f>
        <v>0</v>
      </c>
      <c r="T116" s="359">
        <f>Catastro!U146</f>
        <v>0</v>
      </c>
      <c r="U116" s="359">
        <f>Catastro!V146</f>
        <v>0.74990000000000023</v>
      </c>
      <c r="V116" s="1809"/>
      <c r="W116" s="290">
        <f>+U116/U115*V115</f>
        <v>3.7495000000000001E-2</v>
      </c>
    </row>
    <row r="117" spans="1:23" ht="15.75" customHeight="1">
      <c r="A117" s="1920"/>
      <c r="B117" s="1532"/>
      <c r="C117" s="1532"/>
      <c r="D117" s="1533"/>
      <c r="E117" s="1533"/>
      <c r="F117" s="1533"/>
      <c r="G117" s="1533"/>
      <c r="H117" s="187" t="s">
        <v>79</v>
      </c>
      <c r="I117" s="188">
        <f t="shared" ref="I117:U117" si="55">IF(OR(I116=0,I115=0),0,I116/I115)</f>
        <v>1</v>
      </c>
      <c r="J117" s="188">
        <f t="shared" si="55"/>
        <v>1</v>
      </c>
      <c r="K117" s="188">
        <f t="shared" si="55"/>
        <v>1</v>
      </c>
      <c r="L117" s="188">
        <f t="shared" si="55"/>
        <v>1</v>
      </c>
      <c r="M117" s="188">
        <f t="shared" si="55"/>
        <v>1</v>
      </c>
      <c r="N117" s="188">
        <f t="shared" si="55"/>
        <v>1</v>
      </c>
      <c r="O117" s="188">
        <f t="shared" si="55"/>
        <v>0.99959999999999993</v>
      </c>
      <c r="P117" s="188">
        <f t="shared" si="55"/>
        <v>0.99959999999999993</v>
      </c>
      <c r="Q117" s="188">
        <f t="shared" si="55"/>
        <v>0.99959999999999993</v>
      </c>
      <c r="R117" s="188">
        <f t="shared" si="55"/>
        <v>0</v>
      </c>
      <c r="S117" s="188">
        <f t="shared" si="55"/>
        <v>0</v>
      </c>
      <c r="T117" s="188">
        <f t="shared" si="55"/>
        <v>0</v>
      </c>
      <c r="U117" s="188">
        <f t="shared" si="55"/>
        <v>0.74990000000000001</v>
      </c>
      <c r="V117" s="217"/>
      <c r="W117" s="194">
        <f>IF(OR(W116=0,W115=0),0,W116/W115)</f>
        <v>0.74990000000000001</v>
      </c>
    </row>
    <row r="118" spans="1:23" ht="15.75" customHeight="1">
      <c r="A118" s="1920"/>
      <c r="B118" s="1532"/>
      <c r="C118" s="1532"/>
      <c r="D118" s="1863" t="s">
        <v>85</v>
      </c>
      <c r="E118" s="1577"/>
      <c r="F118" s="1876" t="str">
        <f>A94</f>
        <v>GESTION CATASTRAL</v>
      </c>
      <c r="G118" s="1578"/>
      <c r="H118" s="150" t="s">
        <v>47</v>
      </c>
      <c r="I118" s="151">
        <f t="shared" ref="I118:T118" si="56">(I94/$U$94)*$V$94+(I97/$U$97)*$V$97+(I100/$U$100)*$V$100+(I103/$U$103)*$V$103+(I106/$U$106)*$V$106+(I109/$U$109)*$V$109+(I112/$U$112)*$V$112+(I115/$U$115)*$V$115</f>
        <v>9.8541666666666673E-3</v>
      </c>
      <c r="J118" s="151">
        <f t="shared" si="56"/>
        <v>2.0491666666666668E-2</v>
      </c>
      <c r="K118" s="151">
        <f t="shared" si="56"/>
        <v>4.7321666666666672E-2</v>
      </c>
      <c r="L118" s="151">
        <f t="shared" si="56"/>
        <v>5.348166666666667E-2</v>
      </c>
      <c r="M118" s="151">
        <f t="shared" si="56"/>
        <v>8.1916666666666665E-2</v>
      </c>
      <c r="N118" s="151">
        <f t="shared" si="56"/>
        <v>0.12184666666666666</v>
      </c>
      <c r="O118" s="151">
        <f t="shared" si="56"/>
        <v>0.11194666666666668</v>
      </c>
      <c r="P118" s="151">
        <f t="shared" si="56"/>
        <v>5.7936666666666671E-2</v>
      </c>
      <c r="Q118" s="151">
        <f t="shared" si="56"/>
        <v>9.6601666666666669E-2</v>
      </c>
      <c r="R118" s="151">
        <f t="shared" si="56"/>
        <v>7.6471666666666674E-2</v>
      </c>
      <c r="S118" s="151">
        <f t="shared" si="56"/>
        <v>6.9816166666666665E-2</v>
      </c>
      <c r="T118" s="151">
        <f t="shared" si="56"/>
        <v>0.25231466666666669</v>
      </c>
      <c r="U118" s="156">
        <f t="shared" ref="U118:U119" si="57">SUM(I118:T118)</f>
        <v>1</v>
      </c>
      <c r="V118" s="1821">
        <f>SUM(V94:V117)</f>
        <v>1</v>
      </c>
      <c r="W118" s="1823"/>
    </row>
    <row r="119" spans="1:23" ht="15.75" customHeight="1">
      <c r="A119" s="1920"/>
      <c r="B119" s="1532"/>
      <c r="C119" s="1532"/>
      <c r="D119" s="1536"/>
      <c r="E119" s="1547"/>
      <c r="F119" s="1547"/>
      <c r="G119" s="1548"/>
      <c r="H119" s="162" t="s">
        <v>78</v>
      </c>
      <c r="I119" s="151">
        <f t="shared" ref="I119:T119" si="58">(I95/$U$94)*$V$94+(I98/$U$97)*$V$97+(I101/$U$100)*$V$100+(I104/$U$103)*$V$103+(I107/$U$106)*$V$106+(I110/$U$109)*$V$109+(I113/$U$112)*$V$112+(I116/$U$115)*$V$115</f>
        <v>1.4059107539267125E-2</v>
      </c>
      <c r="J119" s="151">
        <f t="shared" si="58"/>
        <v>2.4405645682127452E-2</v>
      </c>
      <c r="K119" s="151">
        <f t="shared" si="58"/>
        <v>4.2347178893064233E-2</v>
      </c>
      <c r="L119" s="151">
        <f t="shared" si="58"/>
        <v>5.7909037878233469E-2</v>
      </c>
      <c r="M119" s="151">
        <f t="shared" si="58"/>
        <v>8.6567420703684742E-2</v>
      </c>
      <c r="N119" s="151">
        <f t="shared" si="58"/>
        <v>0.11653716063858333</v>
      </c>
      <c r="O119" s="151">
        <f t="shared" si="58"/>
        <v>4.8898872591550825E-2</v>
      </c>
      <c r="P119" s="151">
        <f t="shared" si="58"/>
        <v>4.9511527328265657E-2</v>
      </c>
      <c r="Q119" s="151">
        <f t="shared" si="58"/>
        <v>8.4499502126263615E-2</v>
      </c>
      <c r="R119" s="151">
        <f t="shared" si="58"/>
        <v>0</v>
      </c>
      <c r="S119" s="151">
        <f t="shared" si="58"/>
        <v>0</v>
      </c>
      <c r="T119" s="151">
        <f t="shared" si="58"/>
        <v>0</v>
      </c>
      <c r="U119" s="156">
        <f t="shared" si="57"/>
        <v>0.52473545338104044</v>
      </c>
      <c r="V119" s="1817"/>
      <c r="W119" s="1826"/>
    </row>
    <row r="120" spans="1:23" ht="15.75" customHeight="1">
      <c r="A120" s="1921"/>
      <c r="B120" s="1885"/>
      <c r="C120" s="1885"/>
      <c r="D120" s="1887"/>
      <c r="E120" s="1877"/>
      <c r="F120" s="1877"/>
      <c r="G120" s="1878"/>
      <c r="H120" s="167" t="s">
        <v>79</v>
      </c>
      <c r="I120" s="168">
        <f t="shared" ref="I120:U120" si="59">IF(OR(I119=0,I118=0),0,I119/I118)</f>
        <v>1.4267170441539576</v>
      </c>
      <c r="J120" s="168">
        <f t="shared" si="59"/>
        <v>1.191003449310815</v>
      </c>
      <c r="K120" s="168">
        <f t="shared" si="59"/>
        <v>0.89487927784448762</v>
      </c>
      <c r="L120" s="168">
        <f t="shared" si="59"/>
        <v>1.0827829700813387</v>
      </c>
      <c r="M120" s="168">
        <f t="shared" si="59"/>
        <v>1.0567742100144628</v>
      </c>
      <c r="N120" s="168">
        <f t="shared" si="59"/>
        <v>0.95642469200566282</v>
      </c>
      <c r="O120" s="168">
        <f t="shared" si="59"/>
        <v>0.43680507912890798</v>
      </c>
      <c r="P120" s="168">
        <f t="shared" si="59"/>
        <v>0.85458018517229706</v>
      </c>
      <c r="Q120" s="168">
        <f t="shared" si="59"/>
        <v>0.87472095505181358</v>
      </c>
      <c r="R120" s="168">
        <f t="shared" si="59"/>
        <v>0</v>
      </c>
      <c r="S120" s="168">
        <f t="shared" si="59"/>
        <v>0</v>
      </c>
      <c r="T120" s="168">
        <f t="shared" si="59"/>
        <v>0</v>
      </c>
      <c r="U120" s="168">
        <f t="shared" si="59"/>
        <v>0.52473545338104044</v>
      </c>
      <c r="V120" s="1822"/>
      <c r="W120" s="1827"/>
    </row>
    <row r="121" spans="1:23" ht="15.75" customHeight="1">
      <c r="A121" s="1913" t="str">
        <f>+'PAA 2018'!A316</f>
        <v xml:space="preserve">GESTIÓN DEL CONOCIMIENTO </v>
      </c>
      <c r="B121" s="1884">
        <f>+'PAA 2018'!B316</f>
        <v>3.5000000000000003E-2</v>
      </c>
      <c r="C121" s="1884">
        <f>+'PAA 2018'!B456</f>
        <v>2.3473333333333336E-2</v>
      </c>
      <c r="D121" s="1873">
        <v>35</v>
      </c>
      <c r="E121" s="1882" t="str">
        <f>+'PAA 2018'!G316</f>
        <v>Metodologías de procesamiento digital de imágenes para observación de la tierra</v>
      </c>
      <c r="F121" s="1883">
        <f>+'PAA 2018'!K316</f>
        <v>2</v>
      </c>
      <c r="G121" s="1883" t="str">
        <f>+'PAA 2018'!L316</f>
        <v>Número</v>
      </c>
      <c r="H121" s="443" t="s">
        <v>47</v>
      </c>
      <c r="I121" s="444">
        <f>Ciaf!J5</f>
        <v>0</v>
      </c>
      <c r="J121" s="444">
        <f>Ciaf!K5</f>
        <v>0</v>
      </c>
      <c r="K121" s="444">
        <f>Ciaf!L5</f>
        <v>0</v>
      </c>
      <c r="L121" s="444">
        <f>Ciaf!M5</f>
        <v>0</v>
      </c>
      <c r="M121" s="444">
        <f>Ciaf!N5</f>
        <v>0</v>
      </c>
      <c r="N121" s="444">
        <f>Ciaf!O5</f>
        <v>0</v>
      </c>
      <c r="O121" s="444">
        <f>Ciaf!P5</f>
        <v>0</v>
      </c>
      <c r="P121" s="444">
        <f>Ciaf!Q5</f>
        <v>0</v>
      </c>
      <c r="Q121" s="444">
        <f>Ciaf!R5</f>
        <v>0</v>
      </c>
      <c r="R121" s="444">
        <f>Ciaf!S5</f>
        <v>0</v>
      </c>
      <c r="S121" s="445">
        <f>Ciaf!T5</f>
        <v>1</v>
      </c>
      <c r="T121" s="445">
        <f>Ciaf!U5</f>
        <v>1</v>
      </c>
      <c r="U121" s="445">
        <f>Ciaf!V5</f>
        <v>2</v>
      </c>
      <c r="V121" s="1820">
        <f>Ciaf!W5</f>
        <v>0.1</v>
      </c>
      <c r="W121" s="446">
        <f>+(U121/U121)*V121</f>
        <v>0.1</v>
      </c>
    </row>
    <row r="122" spans="1:23" ht="15.75" customHeight="1">
      <c r="A122" s="1914"/>
      <c r="B122" s="1532"/>
      <c r="C122" s="1532"/>
      <c r="D122" s="1532"/>
      <c r="E122" s="1532"/>
      <c r="F122" s="1532"/>
      <c r="G122" s="1532"/>
      <c r="H122" s="283" t="s">
        <v>78</v>
      </c>
      <c r="I122" s="366">
        <f>Ciaf!J6</f>
        <v>0</v>
      </c>
      <c r="J122" s="366">
        <f>Ciaf!K6</f>
        <v>0</v>
      </c>
      <c r="K122" s="366">
        <f>Ciaf!L6</f>
        <v>0</v>
      </c>
      <c r="L122" s="366">
        <f>Ciaf!M6</f>
        <v>0</v>
      </c>
      <c r="M122" s="366">
        <f>Ciaf!N6</f>
        <v>0</v>
      </c>
      <c r="N122" s="366">
        <f>Ciaf!O6</f>
        <v>0</v>
      </c>
      <c r="O122" s="366">
        <f>Ciaf!P6</f>
        <v>0</v>
      </c>
      <c r="P122" s="366">
        <f>Ciaf!Q6</f>
        <v>0</v>
      </c>
      <c r="Q122" s="366">
        <f>Ciaf!R6</f>
        <v>0</v>
      </c>
      <c r="R122" s="366">
        <f>Ciaf!S6</f>
        <v>0</v>
      </c>
      <c r="S122" s="366">
        <f>Ciaf!T6</f>
        <v>0</v>
      </c>
      <c r="T122" s="366">
        <f>Ciaf!U6</f>
        <v>0</v>
      </c>
      <c r="U122" s="366">
        <f>Ciaf!V6</f>
        <v>0</v>
      </c>
      <c r="V122" s="1809"/>
      <c r="W122" s="290">
        <f>+U122/U121*V121</f>
        <v>0</v>
      </c>
    </row>
    <row r="123" spans="1:23" ht="15.75" customHeight="1">
      <c r="A123" s="1914"/>
      <c r="B123" s="1532"/>
      <c r="C123" s="1532"/>
      <c r="D123" s="1558"/>
      <c r="E123" s="1558"/>
      <c r="F123" s="1558"/>
      <c r="G123" s="1558"/>
      <c r="H123" s="187" t="s">
        <v>79</v>
      </c>
      <c r="I123" s="188">
        <f t="shared" ref="I123:U123" si="60">IF(OR(I122=0,I121=0),0,I122/I121)</f>
        <v>0</v>
      </c>
      <c r="J123" s="188">
        <f t="shared" si="60"/>
        <v>0</v>
      </c>
      <c r="K123" s="188">
        <f t="shared" si="60"/>
        <v>0</v>
      </c>
      <c r="L123" s="188">
        <f t="shared" si="60"/>
        <v>0</v>
      </c>
      <c r="M123" s="188">
        <f t="shared" si="60"/>
        <v>0</v>
      </c>
      <c r="N123" s="188">
        <f t="shared" si="60"/>
        <v>0</v>
      </c>
      <c r="O123" s="188">
        <f t="shared" si="60"/>
        <v>0</v>
      </c>
      <c r="P123" s="188">
        <f t="shared" si="60"/>
        <v>0</v>
      </c>
      <c r="Q123" s="188">
        <f t="shared" si="60"/>
        <v>0</v>
      </c>
      <c r="R123" s="188">
        <f t="shared" si="60"/>
        <v>0</v>
      </c>
      <c r="S123" s="188">
        <f t="shared" si="60"/>
        <v>0</v>
      </c>
      <c r="T123" s="188">
        <f t="shared" si="60"/>
        <v>0</v>
      </c>
      <c r="U123" s="188">
        <f t="shared" si="60"/>
        <v>0</v>
      </c>
      <c r="V123" s="217"/>
      <c r="W123" s="194">
        <f>IF(OR(W122=0,W121=0),0,W122/W121)</f>
        <v>0</v>
      </c>
    </row>
    <row r="124" spans="1:23" ht="15.75" customHeight="1">
      <c r="A124" s="1914"/>
      <c r="B124" s="1532"/>
      <c r="C124" s="1532"/>
      <c r="D124" s="1856">
        <v>36</v>
      </c>
      <c r="E124" s="1853" t="str">
        <f>+'PAA 2018'!G344</f>
        <v>Memorias técnicas de las jornadas técnico científicas realizadas en tmeas de uso y aplicación de las tecnologías de la información geográfica.</v>
      </c>
      <c r="F124" s="1875">
        <f>+'PAA 2018'!K344</f>
        <v>5</v>
      </c>
      <c r="G124" s="1880" t="str">
        <f>+'PAA 2018'!L344</f>
        <v>Jornadas</v>
      </c>
      <c r="H124" s="250" t="s">
        <v>47</v>
      </c>
      <c r="I124" s="254">
        <f>Ciaf!J39</f>
        <v>0</v>
      </c>
      <c r="J124" s="254">
        <f>Ciaf!K39</f>
        <v>0</v>
      </c>
      <c r="K124" s="254">
        <f>Ciaf!L39</f>
        <v>1</v>
      </c>
      <c r="L124" s="254">
        <f>Ciaf!M39</f>
        <v>0</v>
      </c>
      <c r="M124" s="254">
        <f>Ciaf!N39</f>
        <v>1</v>
      </c>
      <c r="N124" s="254">
        <f>Ciaf!O39</f>
        <v>0</v>
      </c>
      <c r="O124" s="254">
        <f>Ciaf!P39</f>
        <v>1</v>
      </c>
      <c r="P124" s="254">
        <f>Ciaf!Q39</f>
        <v>0</v>
      </c>
      <c r="Q124" s="254">
        <f>Ciaf!R39</f>
        <v>1</v>
      </c>
      <c r="R124" s="254">
        <f>Ciaf!S39</f>
        <v>0</v>
      </c>
      <c r="S124" s="254">
        <f>Ciaf!T39</f>
        <v>1</v>
      </c>
      <c r="T124" s="254">
        <f>Ciaf!U39</f>
        <v>0</v>
      </c>
      <c r="U124" s="254">
        <f>Ciaf!V39</f>
        <v>5</v>
      </c>
      <c r="V124" s="1812">
        <f>Ciaf!W39</f>
        <v>0.1</v>
      </c>
      <c r="W124" s="257">
        <f>+(U124/U124)*V124</f>
        <v>0.1</v>
      </c>
    </row>
    <row r="125" spans="1:23" ht="15.75" customHeight="1">
      <c r="A125" s="1914"/>
      <c r="B125" s="1532"/>
      <c r="C125" s="1532"/>
      <c r="D125" s="1532"/>
      <c r="E125" s="1532"/>
      <c r="F125" s="1532"/>
      <c r="G125" s="1532"/>
      <c r="H125" s="259" t="s">
        <v>78</v>
      </c>
      <c r="I125" s="263">
        <f>Ciaf!J40</f>
        <v>0</v>
      </c>
      <c r="J125" s="263">
        <f>Ciaf!K40</f>
        <v>0</v>
      </c>
      <c r="K125" s="263">
        <f>Ciaf!L40</f>
        <v>1</v>
      </c>
      <c r="L125" s="263">
        <f>Ciaf!M40</f>
        <v>0</v>
      </c>
      <c r="M125" s="263">
        <f>Ciaf!N40</f>
        <v>1</v>
      </c>
      <c r="N125" s="263">
        <f>Ciaf!O40</f>
        <v>1</v>
      </c>
      <c r="O125" s="263">
        <f>Ciaf!P40</f>
        <v>0</v>
      </c>
      <c r="P125" s="263">
        <f>Ciaf!Q40</f>
        <v>0</v>
      </c>
      <c r="Q125" s="263">
        <f>Ciaf!R40</f>
        <v>1</v>
      </c>
      <c r="R125" s="263">
        <f>Ciaf!S40</f>
        <v>0</v>
      </c>
      <c r="S125" s="263">
        <f>Ciaf!T40</f>
        <v>0</v>
      </c>
      <c r="T125" s="263">
        <f>Ciaf!U40</f>
        <v>0</v>
      </c>
      <c r="U125" s="263">
        <f>Ciaf!V40</f>
        <v>4</v>
      </c>
      <c r="V125" s="1804"/>
      <c r="W125" s="266">
        <f>+U125/U124*V124</f>
        <v>8.0000000000000016E-2</v>
      </c>
    </row>
    <row r="126" spans="1:23" ht="15.75" customHeight="1">
      <c r="A126" s="1914"/>
      <c r="B126" s="1532"/>
      <c r="C126" s="1532"/>
      <c r="D126" s="1558"/>
      <c r="E126" s="1558"/>
      <c r="F126" s="1558"/>
      <c r="G126" s="1558"/>
      <c r="H126" s="187" t="s">
        <v>79</v>
      </c>
      <c r="I126" s="204">
        <f t="shared" ref="I126:U126" si="61">IF(OR(I125=0,I124=0),0,I125/I124)</f>
        <v>0</v>
      </c>
      <c r="J126" s="204">
        <f t="shared" si="61"/>
        <v>0</v>
      </c>
      <c r="K126" s="204">
        <f t="shared" si="61"/>
        <v>1</v>
      </c>
      <c r="L126" s="204">
        <f t="shared" si="61"/>
        <v>0</v>
      </c>
      <c r="M126" s="204">
        <f t="shared" si="61"/>
        <v>1</v>
      </c>
      <c r="N126" s="204">
        <f t="shared" si="61"/>
        <v>0</v>
      </c>
      <c r="O126" s="204">
        <f t="shared" si="61"/>
        <v>0</v>
      </c>
      <c r="P126" s="204">
        <f t="shared" si="61"/>
        <v>0</v>
      </c>
      <c r="Q126" s="204">
        <f t="shared" si="61"/>
        <v>1</v>
      </c>
      <c r="R126" s="204">
        <f t="shared" si="61"/>
        <v>0</v>
      </c>
      <c r="S126" s="204">
        <f t="shared" si="61"/>
        <v>0</v>
      </c>
      <c r="T126" s="204">
        <f t="shared" si="61"/>
        <v>0</v>
      </c>
      <c r="U126" s="204">
        <f t="shared" si="61"/>
        <v>0.8</v>
      </c>
      <c r="V126" s="217"/>
      <c r="W126" s="205">
        <f>IF(OR(W125=0,W124=0),0,W125/W124)</f>
        <v>0.80000000000000016</v>
      </c>
    </row>
    <row r="127" spans="1:23" ht="15.75" customHeight="1">
      <c r="A127" s="1914"/>
      <c r="B127" s="1532"/>
      <c r="C127" s="1532"/>
      <c r="D127" s="1856">
        <v>37</v>
      </c>
      <c r="E127" s="1853" t="str">
        <f>+'PAA 2018'!G352</f>
        <v>Procesos de transferencia presencial y virtual</v>
      </c>
      <c r="F127" s="1875">
        <f>+'PAA 2018'!K352</f>
        <v>25</v>
      </c>
      <c r="G127" s="1880" t="str">
        <f>+'PAA 2018'!L352</f>
        <v>Procesos</v>
      </c>
      <c r="H127" s="271" t="s">
        <v>47</v>
      </c>
      <c r="I127" s="365">
        <f>Ciaf!J59</f>
        <v>0</v>
      </c>
      <c r="J127" s="365">
        <f>Ciaf!K59</f>
        <v>0</v>
      </c>
      <c r="K127" s="365">
        <f>Ciaf!L59</f>
        <v>2</v>
      </c>
      <c r="L127" s="365">
        <f>Ciaf!M59</f>
        <v>0</v>
      </c>
      <c r="M127" s="365">
        <f>Ciaf!N59</f>
        <v>1</v>
      </c>
      <c r="N127" s="365">
        <f>Ciaf!O59</f>
        <v>2</v>
      </c>
      <c r="O127" s="365">
        <f>Ciaf!P59</f>
        <v>1</v>
      </c>
      <c r="P127" s="365">
        <f>Ciaf!Q59</f>
        <v>2</v>
      </c>
      <c r="Q127" s="365">
        <f>Ciaf!R59</f>
        <v>3</v>
      </c>
      <c r="R127" s="365">
        <f>Ciaf!S59</f>
        <v>4</v>
      </c>
      <c r="S127" s="365">
        <f>Ciaf!T59</f>
        <v>10</v>
      </c>
      <c r="T127" s="365">
        <f>Ciaf!U59</f>
        <v>0</v>
      </c>
      <c r="U127" s="365">
        <f>Ciaf!V59</f>
        <v>25</v>
      </c>
      <c r="V127" s="1811">
        <f>Ciaf!W59</f>
        <v>0.1</v>
      </c>
      <c r="W127" s="282">
        <f>+(U127/U127)*V127</f>
        <v>0.1</v>
      </c>
    </row>
    <row r="128" spans="1:23" ht="15.75" customHeight="1">
      <c r="A128" s="1914"/>
      <c r="B128" s="1532"/>
      <c r="C128" s="1532"/>
      <c r="D128" s="1532"/>
      <c r="E128" s="1532"/>
      <c r="F128" s="1532"/>
      <c r="G128" s="1532"/>
      <c r="H128" s="283" t="s">
        <v>78</v>
      </c>
      <c r="I128" s="366">
        <f>Ciaf!J60</f>
        <v>0</v>
      </c>
      <c r="J128" s="366">
        <f>Ciaf!K60</f>
        <v>0</v>
      </c>
      <c r="K128" s="366">
        <f>Ciaf!L60</f>
        <v>2</v>
      </c>
      <c r="L128" s="366">
        <f>Ciaf!M60</f>
        <v>0</v>
      </c>
      <c r="M128" s="366">
        <f>Ciaf!N60</f>
        <v>2</v>
      </c>
      <c r="N128" s="366">
        <f>Ciaf!O60</f>
        <v>1</v>
      </c>
      <c r="O128" s="366">
        <f>Ciaf!P60</f>
        <v>2</v>
      </c>
      <c r="P128" s="366">
        <f>Ciaf!Q60</f>
        <v>2</v>
      </c>
      <c r="Q128" s="366">
        <f>Ciaf!R60</f>
        <v>2</v>
      </c>
      <c r="R128" s="366">
        <f>Ciaf!S60</f>
        <v>0</v>
      </c>
      <c r="S128" s="366">
        <f>Ciaf!T60</f>
        <v>0</v>
      </c>
      <c r="T128" s="366">
        <f>Ciaf!U60</f>
        <v>0</v>
      </c>
      <c r="U128" s="366">
        <f>Ciaf!V60</f>
        <v>11</v>
      </c>
      <c r="V128" s="1809"/>
      <c r="W128" s="290">
        <f>+U128/U127*V127</f>
        <v>4.4000000000000004E-2</v>
      </c>
    </row>
    <row r="129" spans="1:23" ht="15.75" customHeight="1">
      <c r="A129" s="1914"/>
      <c r="B129" s="1532"/>
      <c r="C129" s="1532"/>
      <c r="D129" s="1558"/>
      <c r="E129" s="1558"/>
      <c r="F129" s="1558"/>
      <c r="G129" s="1558"/>
      <c r="H129" s="187" t="s">
        <v>79</v>
      </c>
      <c r="I129" s="188">
        <f t="shared" ref="I129:U129" si="62">IF(OR(I128=0,I127=0),0,I128/I127)</f>
        <v>0</v>
      </c>
      <c r="J129" s="188">
        <f t="shared" si="62"/>
        <v>0</v>
      </c>
      <c r="K129" s="188">
        <f t="shared" si="62"/>
        <v>1</v>
      </c>
      <c r="L129" s="188">
        <f t="shared" si="62"/>
        <v>0</v>
      </c>
      <c r="M129" s="188">
        <f t="shared" si="62"/>
        <v>2</v>
      </c>
      <c r="N129" s="188">
        <f t="shared" si="62"/>
        <v>0.5</v>
      </c>
      <c r="O129" s="188">
        <f t="shared" si="62"/>
        <v>2</v>
      </c>
      <c r="P129" s="188">
        <f t="shared" si="62"/>
        <v>1</v>
      </c>
      <c r="Q129" s="188">
        <f t="shared" si="62"/>
        <v>0.66666666666666663</v>
      </c>
      <c r="R129" s="188">
        <f t="shared" si="62"/>
        <v>0</v>
      </c>
      <c r="S129" s="188">
        <f t="shared" si="62"/>
        <v>0</v>
      </c>
      <c r="T129" s="188">
        <f t="shared" si="62"/>
        <v>0</v>
      </c>
      <c r="U129" s="188">
        <f t="shared" si="62"/>
        <v>0.44</v>
      </c>
      <c r="V129" s="217"/>
      <c r="W129" s="194">
        <f>IF(OR(W128=0,W127=0),0,W128/W127)</f>
        <v>0.44</v>
      </c>
    </row>
    <row r="130" spans="1:23" ht="15.75" customHeight="1">
      <c r="A130" s="1914"/>
      <c r="B130" s="1532"/>
      <c r="C130" s="1532"/>
      <c r="D130" s="1856">
        <v>38</v>
      </c>
      <c r="E130" s="1853" t="str">
        <f>+'PAA 2018'!G358</f>
        <v>Metodologías y procedimientos innovadores en percepción remota para la generación de información geográfica, cartográfica, agrologica y catastral I+D+i</v>
      </c>
      <c r="F130" s="1875">
        <f>+'PAA 2018'!K358</f>
        <v>4</v>
      </c>
      <c r="G130" s="1880" t="str">
        <f>+'PAA 2018'!L358</f>
        <v>Metodologías</v>
      </c>
      <c r="H130" s="250" t="s">
        <v>47</v>
      </c>
      <c r="I130" s="254">
        <f>Ciaf!J79</f>
        <v>0</v>
      </c>
      <c r="J130" s="254">
        <f>Ciaf!K79</f>
        <v>0</v>
      </c>
      <c r="K130" s="254">
        <f>Ciaf!L79</f>
        <v>0</v>
      </c>
      <c r="L130" s="254">
        <f>Ciaf!M79</f>
        <v>0</v>
      </c>
      <c r="M130" s="254">
        <f>Ciaf!N79</f>
        <v>0</v>
      </c>
      <c r="N130" s="254">
        <f>Ciaf!O79</f>
        <v>0</v>
      </c>
      <c r="O130" s="254">
        <f>Ciaf!P79</f>
        <v>0</v>
      </c>
      <c r="P130" s="254">
        <f>Ciaf!Q79</f>
        <v>0</v>
      </c>
      <c r="Q130" s="254">
        <f>Ciaf!R79</f>
        <v>1</v>
      </c>
      <c r="R130" s="254">
        <f>Ciaf!S79</f>
        <v>1</v>
      </c>
      <c r="S130" s="254">
        <f>Ciaf!T79</f>
        <v>2</v>
      </c>
      <c r="T130" s="254">
        <f>Ciaf!U79</f>
        <v>0</v>
      </c>
      <c r="U130" s="254">
        <f>Ciaf!V79</f>
        <v>4</v>
      </c>
      <c r="V130" s="1812">
        <f>Ciaf!W79</f>
        <v>0.1</v>
      </c>
      <c r="W130" s="257">
        <f>+(U130/U130)*V130</f>
        <v>0.1</v>
      </c>
    </row>
    <row r="131" spans="1:23" ht="15.75" customHeight="1">
      <c r="A131" s="1914"/>
      <c r="B131" s="1532"/>
      <c r="C131" s="1532"/>
      <c r="D131" s="1532"/>
      <c r="E131" s="1532"/>
      <c r="F131" s="1532"/>
      <c r="G131" s="1532"/>
      <c r="H131" s="259" t="s">
        <v>78</v>
      </c>
      <c r="I131" s="263">
        <f>Ciaf!J80</f>
        <v>0</v>
      </c>
      <c r="J131" s="263">
        <f>Ciaf!K80</f>
        <v>0</v>
      </c>
      <c r="K131" s="263">
        <f>Ciaf!L80</f>
        <v>0</v>
      </c>
      <c r="L131" s="263">
        <f>Ciaf!M80</f>
        <v>0</v>
      </c>
      <c r="M131" s="263">
        <f>Ciaf!N80</f>
        <v>0</v>
      </c>
      <c r="N131" s="263">
        <f>Ciaf!O80</f>
        <v>0</v>
      </c>
      <c r="O131" s="263">
        <f>Ciaf!P80</f>
        <v>0</v>
      </c>
      <c r="P131" s="263">
        <f>Ciaf!Q80</f>
        <v>0</v>
      </c>
      <c r="Q131" s="263">
        <f>Ciaf!R80</f>
        <v>2</v>
      </c>
      <c r="R131" s="263">
        <f>Ciaf!S80</f>
        <v>0</v>
      </c>
      <c r="S131" s="263">
        <f>Ciaf!T80</f>
        <v>0</v>
      </c>
      <c r="T131" s="263">
        <f>Ciaf!U80</f>
        <v>0</v>
      </c>
      <c r="U131" s="263">
        <f>Ciaf!V80</f>
        <v>2</v>
      </c>
      <c r="V131" s="1804"/>
      <c r="W131" s="266">
        <f>+U131/U130*V130</f>
        <v>0.05</v>
      </c>
    </row>
    <row r="132" spans="1:23" ht="15.75" customHeight="1">
      <c r="A132" s="1914"/>
      <c r="B132" s="1532"/>
      <c r="C132" s="1532"/>
      <c r="D132" s="1558"/>
      <c r="E132" s="1558"/>
      <c r="F132" s="1558"/>
      <c r="G132" s="1558"/>
      <c r="H132" s="187" t="s">
        <v>79</v>
      </c>
      <c r="I132" s="204">
        <f t="shared" ref="I132:U132" si="63">IF(OR(I131=0,I130=0),0,I131/I130)</f>
        <v>0</v>
      </c>
      <c r="J132" s="204">
        <f t="shared" si="63"/>
        <v>0</v>
      </c>
      <c r="K132" s="204">
        <f t="shared" si="63"/>
        <v>0</v>
      </c>
      <c r="L132" s="204">
        <f t="shared" si="63"/>
        <v>0</v>
      </c>
      <c r="M132" s="204">
        <f t="shared" si="63"/>
        <v>0</v>
      </c>
      <c r="N132" s="204">
        <f t="shared" si="63"/>
        <v>0</v>
      </c>
      <c r="O132" s="204">
        <f t="shared" si="63"/>
        <v>0</v>
      </c>
      <c r="P132" s="204">
        <f t="shared" si="63"/>
        <v>0</v>
      </c>
      <c r="Q132" s="204">
        <f t="shared" si="63"/>
        <v>2</v>
      </c>
      <c r="R132" s="204">
        <f t="shared" si="63"/>
        <v>0</v>
      </c>
      <c r="S132" s="204">
        <f t="shared" si="63"/>
        <v>0</v>
      </c>
      <c r="T132" s="204">
        <f t="shared" si="63"/>
        <v>0</v>
      </c>
      <c r="U132" s="204">
        <f t="shared" si="63"/>
        <v>0.5</v>
      </c>
      <c r="V132" s="217"/>
      <c r="W132" s="205">
        <f>IF(OR(W131=0,W130=0),0,W131/W130)</f>
        <v>0.5</v>
      </c>
    </row>
    <row r="133" spans="1:23" ht="15.75" customHeight="1">
      <c r="A133" s="1914"/>
      <c r="B133" s="1532"/>
      <c r="C133" s="1532"/>
      <c r="D133" s="1856">
        <v>39</v>
      </c>
      <c r="E133" s="1853" t="str">
        <f>+'PAA 2018'!G402</f>
        <v>Artículos científicos enviados para evaluación de revistas indexadas</v>
      </c>
      <c r="F133" s="1880">
        <f>+'PAA 2018'!K402</f>
        <v>1</v>
      </c>
      <c r="G133" s="1880" t="str">
        <f>+'PAA 2018'!L402</f>
        <v>Porcentaje</v>
      </c>
      <c r="H133" s="271" t="s">
        <v>47</v>
      </c>
      <c r="I133" s="354">
        <f>Ciaf!J129</f>
        <v>0</v>
      </c>
      <c r="J133" s="354">
        <f>Ciaf!K129</f>
        <v>0</v>
      </c>
      <c r="K133" s="354">
        <f>Ciaf!L129</f>
        <v>0.05</v>
      </c>
      <c r="L133" s="354">
        <f>Ciaf!M129</f>
        <v>0.1</v>
      </c>
      <c r="M133" s="354">
        <f>Ciaf!N129</f>
        <v>0.15</v>
      </c>
      <c r="N133" s="354">
        <f>Ciaf!O129</f>
        <v>0.15</v>
      </c>
      <c r="O133" s="354">
        <f>Ciaf!P129</f>
        <v>0.15</v>
      </c>
      <c r="P133" s="354">
        <f>Ciaf!Q129</f>
        <v>0.15</v>
      </c>
      <c r="Q133" s="354">
        <f>Ciaf!R129</f>
        <v>0.15</v>
      </c>
      <c r="R133" s="354">
        <f>Ciaf!S129</f>
        <v>0.05</v>
      </c>
      <c r="S133" s="354">
        <f>Ciaf!T129</f>
        <v>0.05</v>
      </c>
      <c r="T133" s="354">
        <f>Ciaf!U129</f>
        <v>0</v>
      </c>
      <c r="U133" s="309">
        <f>Ciaf!V129</f>
        <v>1.0000000000000002</v>
      </c>
      <c r="V133" s="1811">
        <f>Ciaf!W129</f>
        <v>0.1</v>
      </c>
      <c r="W133" s="282">
        <f>+(U133/U133)*V133</f>
        <v>0.1</v>
      </c>
    </row>
    <row r="134" spans="1:23" ht="15.75" customHeight="1">
      <c r="A134" s="1914"/>
      <c r="B134" s="1532"/>
      <c r="C134" s="1532"/>
      <c r="D134" s="1532"/>
      <c r="E134" s="1532"/>
      <c r="F134" s="1532"/>
      <c r="G134" s="1532"/>
      <c r="H134" s="283" t="s">
        <v>78</v>
      </c>
      <c r="I134" s="359">
        <f>Ciaf!J130</f>
        <v>0</v>
      </c>
      <c r="J134" s="359">
        <f>Ciaf!K130</f>
        <v>0</v>
      </c>
      <c r="K134" s="359">
        <f>Ciaf!L130</f>
        <v>0.05</v>
      </c>
      <c r="L134" s="359">
        <f>Ciaf!M130</f>
        <v>0.1</v>
      </c>
      <c r="M134" s="359">
        <f>Ciaf!N130</f>
        <v>0.15</v>
      </c>
      <c r="N134" s="359">
        <f>Ciaf!O130</f>
        <v>0.15</v>
      </c>
      <c r="O134" s="359">
        <f>Ciaf!P130</f>
        <v>0.15</v>
      </c>
      <c r="P134" s="359">
        <f>Ciaf!Q130</f>
        <v>0.15</v>
      </c>
      <c r="Q134" s="359">
        <f>Ciaf!R130</f>
        <v>0.15</v>
      </c>
      <c r="R134" s="359">
        <f>Ciaf!S130</f>
        <v>0</v>
      </c>
      <c r="S134" s="359">
        <f>Ciaf!T130</f>
        <v>0</v>
      </c>
      <c r="T134" s="359">
        <f>Ciaf!U130</f>
        <v>0</v>
      </c>
      <c r="U134" s="317">
        <f>Ciaf!V130</f>
        <v>0.90000000000000013</v>
      </c>
      <c r="V134" s="1809"/>
      <c r="W134" s="290">
        <f>+U134/U133*V133</f>
        <v>0.09</v>
      </c>
    </row>
    <row r="135" spans="1:23" ht="15.75" customHeight="1">
      <c r="A135" s="1914"/>
      <c r="B135" s="1532"/>
      <c r="C135" s="1532"/>
      <c r="D135" s="1558"/>
      <c r="E135" s="1558"/>
      <c r="F135" s="1558"/>
      <c r="G135" s="1558"/>
      <c r="H135" s="187" t="s">
        <v>79</v>
      </c>
      <c r="I135" s="188">
        <f t="shared" ref="I135:U135" si="64">IF(OR(I134=0,I133=0),0,I134/I133)</f>
        <v>0</v>
      </c>
      <c r="J135" s="188">
        <f t="shared" si="64"/>
        <v>0</v>
      </c>
      <c r="K135" s="188">
        <f t="shared" si="64"/>
        <v>1</v>
      </c>
      <c r="L135" s="188">
        <f t="shared" si="64"/>
        <v>1</v>
      </c>
      <c r="M135" s="188">
        <f t="shared" si="64"/>
        <v>1</v>
      </c>
      <c r="N135" s="188">
        <f t="shared" si="64"/>
        <v>1</v>
      </c>
      <c r="O135" s="188">
        <f t="shared" si="64"/>
        <v>1</v>
      </c>
      <c r="P135" s="188">
        <f t="shared" si="64"/>
        <v>1</v>
      </c>
      <c r="Q135" s="188">
        <f t="shared" si="64"/>
        <v>1</v>
      </c>
      <c r="R135" s="188">
        <f t="shared" si="64"/>
        <v>0</v>
      </c>
      <c r="S135" s="188">
        <f t="shared" si="64"/>
        <v>0</v>
      </c>
      <c r="T135" s="188">
        <f t="shared" si="64"/>
        <v>0</v>
      </c>
      <c r="U135" s="188">
        <f t="shared" si="64"/>
        <v>0.89999999999999991</v>
      </c>
      <c r="V135" s="217"/>
      <c r="W135" s="194">
        <f>IF(OR(W134=0,W133=0),0,W134/W133)</f>
        <v>0.89999999999999991</v>
      </c>
    </row>
    <row r="136" spans="1:23" ht="15.75" customHeight="1">
      <c r="A136" s="1914"/>
      <c r="B136" s="1532"/>
      <c r="C136" s="1532"/>
      <c r="D136" s="1856">
        <v>40</v>
      </c>
      <c r="E136" s="1853" t="str">
        <f>+'PAA 2018'!G418</f>
        <v>Nuevos geo-servicios de planchas historicas a escala 1:25,000 integrado en el SIG - NODO para el apoyo a la política de Tierras</v>
      </c>
      <c r="F136" s="1880">
        <f>+'PAA 2018'!K418</f>
        <v>5</v>
      </c>
      <c r="G136" s="1880" t="str">
        <f>+'PAA 2018'!L418</f>
        <v>Geo-servicios</v>
      </c>
      <c r="H136" s="250" t="s">
        <v>47</v>
      </c>
      <c r="I136" s="254">
        <f>Ciaf!J151</f>
        <v>0</v>
      </c>
      <c r="J136" s="254">
        <f>Ciaf!K151</f>
        <v>0</v>
      </c>
      <c r="K136" s="254">
        <f>Ciaf!L151</f>
        <v>0</v>
      </c>
      <c r="L136" s="254">
        <f>Ciaf!M151</f>
        <v>0</v>
      </c>
      <c r="M136" s="254">
        <f>Ciaf!N151</f>
        <v>2</v>
      </c>
      <c r="N136" s="254">
        <f>Ciaf!O151</f>
        <v>0</v>
      </c>
      <c r="O136" s="254">
        <f>Ciaf!P151</f>
        <v>0</v>
      </c>
      <c r="P136" s="254">
        <f>Ciaf!Q151</f>
        <v>2</v>
      </c>
      <c r="Q136" s="254">
        <f>Ciaf!R151</f>
        <v>0</v>
      </c>
      <c r="R136" s="254">
        <f>Ciaf!S151</f>
        <v>0</v>
      </c>
      <c r="S136" s="254">
        <f>Ciaf!T151</f>
        <v>1</v>
      </c>
      <c r="T136" s="254">
        <f>Ciaf!U151</f>
        <v>0</v>
      </c>
      <c r="U136" s="254">
        <f>Ciaf!V151</f>
        <v>5</v>
      </c>
      <c r="V136" s="1812">
        <f>Ciaf!W151</f>
        <v>0.1</v>
      </c>
      <c r="W136" s="257">
        <f>+(U136/U136)*V136</f>
        <v>0.1</v>
      </c>
    </row>
    <row r="137" spans="1:23" ht="15.75" customHeight="1">
      <c r="A137" s="1914"/>
      <c r="B137" s="1532"/>
      <c r="C137" s="1532"/>
      <c r="D137" s="1532"/>
      <c r="E137" s="1532"/>
      <c r="F137" s="1532"/>
      <c r="G137" s="1532"/>
      <c r="H137" s="259" t="s">
        <v>78</v>
      </c>
      <c r="I137" s="263">
        <f>Ciaf!J152</f>
        <v>0</v>
      </c>
      <c r="J137" s="263">
        <f>Ciaf!K152</f>
        <v>0</v>
      </c>
      <c r="K137" s="263">
        <f>Ciaf!L152</f>
        <v>0</v>
      </c>
      <c r="L137" s="263">
        <f>Ciaf!M152</f>
        <v>0</v>
      </c>
      <c r="M137" s="263">
        <f>Ciaf!N152</f>
        <v>2</v>
      </c>
      <c r="N137" s="263">
        <f>Ciaf!O152</f>
        <v>0</v>
      </c>
      <c r="O137" s="263">
        <f>Ciaf!P152</f>
        <v>0</v>
      </c>
      <c r="P137" s="263">
        <f>Ciaf!Q152</f>
        <v>2</v>
      </c>
      <c r="Q137" s="263">
        <f>Ciaf!R152</f>
        <v>0</v>
      </c>
      <c r="R137" s="263">
        <f>Ciaf!S152</f>
        <v>0</v>
      </c>
      <c r="S137" s="263">
        <f>Ciaf!T152</f>
        <v>0</v>
      </c>
      <c r="T137" s="263">
        <f>Ciaf!U152</f>
        <v>0</v>
      </c>
      <c r="U137" s="263">
        <f>Ciaf!V152</f>
        <v>4</v>
      </c>
      <c r="V137" s="1804"/>
      <c r="W137" s="266">
        <f>+U137/U136*V136</f>
        <v>8.0000000000000016E-2</v>
      </c>
    </row>
    <row r="138" spans="1:23" ht="15.75" customHeight="1">
      <c r="A138" s="1914"/>
      <c r="B138" s="1532"/>
      <c r="C138" s="1532"/>
      <c r="D138" s="1558"/>
      <c r="E138" s="1558"/>
      <c r="F138" s="1558"/>
      <c r="G138" s="1558"/>
      <c r="H138" s="187" t="s">
        <v>79</v>
      </c>
      <c r="I138" s="204">
        <f t="shared" ref="I138:U138" si="65">IF(OR(I137=0,I136=0),0,I137/I136)</f>
        <v>0</v>
      </c>
      <c r="J138" s="204">
        <f t="shared" si="65"/>
        <v>0</v>
      </c>
      <c r="K138" s="204">
        <f t="shared" si="65"/>
        <v>0</v>
      </c>
      <c r="L138" s="204">
        <f t="shared" si="65"/>
        <v>0</v>
      </c>
      <c r="M138" s="204">
        <f t="shared" si="65"/>
        <v>1</v>
      </c>
      <c r="N138" s="204">
        <f t="shared" si="65"/>
        <v>0</v>
      </c>
      <c r="O138" s="204">
        <f t="shared" si="65"/>
        <v>0</v>
      </c>
      <c r="P138" s="204">
        <f t="shared" si="65"/>
        <v>1</v>
      </c>
      <c r="Q138" s="204">
        <f t="shared" si="65"/>
        <v>0</v>
      </c>
      <c r="R138" s="204">
        <f t="shared" si="65"/>
        <v>0</v>
      </c>
      <c r="S138" s="204">
        <f t="shared" si="65"/>
        <v>0</v>
      </c>
      <c r="T138" s="204">
        <f t="shared" si="65"/>
        <v>0</v>
      </c>
      <c r="U138" s="204">
        <f t="shared" si="65"/>
        <v>0.8</v>
      </c>
      <c r="V138" s="217"/>
      <c r="W138" s="205">
        <f>IF(OR(W137=0,W136=0),0,W137/W136)</f>
        <v>0.80000000000000016</v>
      </c>
    </row>
    <row r="139" spans="1:23" ht="15.75" customHeight="1">
      <c r="A139" s="1914"/>
      <c r="B139" s="1532"/>
      <c r="C139" s="1532"/>
      <c r="D139" s="1856">
        <v>41</v>
      </c>
      <c r="E139" s="1853" t="str">
        <f>+'PAA 2018'!G428</f>
        <v>Nuevos geo-servicios disponibles dentro del portal geográfico nacional</v>
      </c>
      <c r="F139" s="1880">
        <f>+'PAA 2018'!K428</f>
        <v>30</v>
      </c>
      <c r="G139" s="1880" t="str">
        <f>+'PAA 2018'!L428</f>
        <v xml:space="preserve">Geo-servicios </v>
      </c>
      <c r="H139" s="271" t="s">
        <v>47</v>
      </c>
      <c r="I139" s="354">
        <f>Ciaf!J171</f>
        <v>0</v>
      </c>
      <c r="J139" s="354">
        <f>Ciaf!K171</f>
        <v>0</v>
      </c>
      <c r="K139" s="354">
        <f>Ciaf!L171</f>
        <v>0</v>
      </c>
      <c r="L139" s="354">
        <f>Ciaf!M171</f>
        <v>0</v>
      </c>
      <c r="M139" s="354">
        <f>Ciaf!N171</f>
        <v>0</v>
      </c>
      <c r="N139" s="458">
        <f>Ciaf!O171</f>
        <v>10</v>
      </c>
      <c r="O139" s="354">
        <f>Ciaf!P171</f>
        <v>0</v>
      </c>
      <c r="P139" s="354">
        <f>Ciaf!Q171</f>
        <v>0</v>
      </c>
      <c r="Q139" s="458">
        <f>Ciaf!R171</f>
        <v>10</v>
      </c>
      <c r="R139" s="354">
        <f>Ciaf!S171</f>
        <v>0</v>
      </c>
      <c r="S139" s="354">
        <f>Ciaf!T171</f>
        <v>0</v>
      </c>
      <c r="T139" s="458">
        <f>Ciaf!U171</f>
        <v>10</v>
      </c>
      <c r="U139" s="365">
        <f>Ciaf!V171</f>
        <v>30</v>
      </c>
      <c r="V139" s="1811">
        <f>Ciaf!W171</f>
        <v>0.1</v>
      </c>
      <c r="W139" s="282">
        <f>+(U139/U139)*V139</f>
        <v>0.1</v>
      </c>
    </row>
    <row r="140" spans="1:23" ht="15.75" customHeight="1">
      <c r="A140" s="1914"/>
      <c r="B140" s="1532"/>
      <c r="C140" s="1532"/>
      <c r="D140" s="1532"/>
      <c r="E140" s="1532"/>
      <c r="F140" s="1532"/>
      <c r="G140" s="1532"/>
      <c r="H140" s="283" t="s">
        <v>78</v>
      </c>
      <c r="I140" s="359">
        <f>Ciaf!J172</f>
        <v>0</v>
      </c>
      <c r="J140" s="359">
        <f>Ciaf!K172</f>
        <v>0</v>
      </c>
      <c r="K140" s="359">
        <f>Ciaf!L172</f>
        <v>0</v>
      </c>
      <c r="L140" s="359">
        <f>Ciaf!M172</f>
        <v>0</v>
      </c>
      <c r="M140" s="359">
        <f>Ciaf!N172</f>
        <v>0</v>
      </c>
      <c r="N140" s="289">
        <f>Ciaf!O172</f>
        <v>10</v>
      </c>
      <c r="O140" s="359">
        <f>Ciaf!P172</f>
        <v>0</v>
      </c>
      <c r="P140" s="359">
        <f>Ciaf!Q172</f>
        <v>0</v>
      </c>
      <c r="Q140" s="459">
        <f>Ciaf!R172</f>
        <v>15</v>
      </c>
      <c r="R140" s="359">
        <f>Ciaf!S172</f>
        <v>0</v>
      </c>
      <c r="S140" s="359">
        <f>Ciaf!T172</f>
        <v>0</v>
      </c>
      <c r="T140" s="359">
        <f>Ciaf!U172</f>
        <v>0</v>
      </c>
      <c r="U140" s="366">
        <f>Ciaf!V172</f>
        <v>20</v>
      </c>
      <c r="V140" s="1809"/>
      <c r="W140" s="290">
        <f>+U140/U139*V139</f>
        <v>6.6666666666666666E-2</v>
      </c>
    </row>
    <row r="141" spans="1:23" ht="15.75" customHeight="1">
      <c r="A141" s="1914"/>
      <c r="B141" s="1532"/>
      <c r="C141" s="1532"/>
      <c r="D141" s="1558"/>
      <c r="E141" s="1558"/>
      <c r="F141" s="1558"/>
      <c r="G141" s="1558"/>
      <c r="H141" s="187" t="s">
        <v>79</v>
      </c>
      <c r="I141" s="188">
        <f t="shared" ref="I141:U141" si="66">IF(OR(I140=0,I139=0),0,I140/I139)</f>
        <v>0</v>
      </c>
      <c r="J141" s="188">
        <f t="shared" si="66"/>
        <v>0</v>
      </c>
      <c r="K141" s="188">
        <f t="shared" si="66"/>
        <v>0</v>
      </c>
      <c r="L141" s="188">
        <f t="shared" si="66"/>
        <v>0</v>
      </c>
      <c r="M141" s="188">
        <f t="shared" si="66"/>
        <v>0</v>
      </c>
      <c r="N141" s="188">
        <f t="shared" si="66"/>
        <v>1</v>
      </c>
      <c r="O141" s="188">
        <f t="shared" si="66"/>
        <v>0</v>
      </c>
      <c r="P141" s="188">
        <f t="shared" si="66"/>
        <v>0</v>
      </c>
      <c r="Q141" s="188">
        <f t="shared" si="66"/>
        <v>1.5</v>
      </c>
      <c r="R141" s="188">
        <f t="shared" si="66"/>
        <v>0</v>
      </c>
      <c r="S141" s="188">
        <f t="shared" si="66"/>
        <v>0</v>
      </c>
      <c r="T141" s="188">
        <f t="shared" si="66"/>
        <v>0</v>
      </c>
      <c r="U141" s="188">
        <f t="shared" si="66"/>
        <v>0.66666666666666663</v>
      </c>
      <c r="V141" s="217"/>
      <c r="W141" s="194">
        <f>IF(OR(W140=0,W139=0),0,W140/W139)</f>
        <v>0.66666666666666663</v>
      </c>
    </row>
    <row r="142" spans="1:23" ht="15.75" customHeight="1">
      <c r="A142" s="1914"/>
      <c r="B142" s="1532"/>
      <c r="C142" s="1532"/>
      <c r="D142" s="1856">
        <v>42</v>
      </c>
      <c r="E142" s="1853" t="str">
        <f>+'PAA 2018'!G436</f>
        <v>Entidades acompañadas en la difusión e implementación de Estándares y buenas practicas para la gestión de información geográfica</v>
      </c>
      <c r="F142" s="1880">
        <f>+'PAA 2018'!K436</f>
        <v>10</v>
      </c>
      <c r="G142" s="1880" t="str">
        <f>+'PAA 2018'!L436</f>
        <v>Entidades</v>
      </c>
      <c r="H142" s="250" t="s">
        <v>47</v>
      </c>
      <c r="I142" s="254">
        <f>Ciaf!J192</f>
        <v>0</v>
      </c>
      <c r="J142" s="254">
        <f>Ciaf!K192</f>
        <v>0</v>
      </c>
      <c r="K142" s="254">
        <f>Ciaf!L192</f>
        <v>0</v>
      </c>
      <c r="L142" s="254">
        <f>Ciaf!M192</f>
        <v>0</v>
      </c>
      <c r="M142" s="254">
        <f>Ciaf!N192</f>
        <v>2</v>
      </c>
      <c r="N142" s="254">
        <f>Ciaf!O192</f>
        <v>2</v>
      </c>
      <c r="O142" s="254">
        <f>Ciaf!P192</f>
        <v>2</v>
      </c>
      <c r="P142" s="254">
        <f>Ciaf!Q192</f>
        <v>2</v>
      </c>
      <c r="Q142" s="254">
        <f>Ciaf!R192</f>
        <v>2</v>
      </c>
      <c r="R142" s="254">
        <f>Ciaf!S192</f>
        <v>0</v>
      </c>
      <c r="S142" s="254">
        <f>Ciaf!T192</f>
        <v>0</v>
      </c>
      <c r="T142" s="254">
        <f>Ciaf!U192</f>
        <v>0</v>
      </c>
      <c r="U142" s="254">
        <f>Ciaf!V192</f>
        <v>10</v>
      </c>
      <c r="V142" s="1812">
        <f>Ciaf!W192</f>
        <v>0.1</v>
      </c>
      <c r="W142" s="257">
        <f>+(U142/U142)*V142</f>
        <v>0.1</v>
      </c>
    </row>
    <row r="143" spans="1:23" ht="15.75" customHeight="1">
      <c r="A143" s="1914"/>
      <c r="B143" s="1532"/>
      <c r="C143" s="1532"/>
      <c r="D143" s="1532"/>
      <c r="E143" s="1532"/>
      <c r="F143" s="1532"/>
      <c r="G143" s="1532"/>
      <c r="H143" s="259" t="s">
        <v>78</v>
      </c>
      <c r="I143" s="263">
        <f>Ciaf!J193</f>
        <v>0</v>
      </c>
      <c r="J143" s="263">
        <f>Ciaf!K193</f>
        <v>0</v>
      </c>
      <c r="K143" s="263">
        <f>Ciaf!L193</f>
        <v>0</v>
      </c>
      <c r="L143" s="263">
        <f>Ciaf!M193</f>
        <v>0</v>
      </c>
      <c r="M143" s="263">
        <f>Ciaf!N193</f>
        <v>2</v>
      </c>
      <c r="N143" s="263">
        <f>Ciaf!O193</f>
        <v>2</v>
      </c>
      <c r="O143" s="263">
        <f>Ciaf!P193</f>
        <v>1</v>
      </c>
      <c r="P143" s="263">
        <f>Ciaf!Q193</f>
        <v>2</v>
      </c>
      <c r="Q143" s="263">
        <f>Ciaf!R193</f>
        <v>1</v>
      </c>
      <c r="R143" s="263">
        <f>Ciaf!S193</f>
        <v>0</v>
      </c>
      <c r="S143" s="263">
        <f>Ciaf!T193</f>
        <v>0</v>
      </c>
      <c r="T143" s="263">
        <f>Ciaf!U193</f>
        <v>0</v>
      </c>
      <c r="U143" s="263">
        <f>Ciaf!V193</f>
        <v>8</v>
      </c>
      <c r="V143" s="1804"/>
      <c r="W143" s="266">
        <f>+U143/U142*V142</f>
        <v>8.0000000000000016E-2</v>
      </c>
    </row>
    <row r="144" spans="1:23" ht="15.75" customHeight="1">
      <c r="A144" s="1914"/>
      <c r="B144" s="1532"/>
      <c r="C144" s="1532"/>
      <c r="D144" s="1558"/>
      <c r="E144" s="1558"/>
      <c r="F144" s="1558"/>
      <c r="G144" s="1558"/>
      <c r="H144" s="187" t="s">
        <v>79</v>
      </c>
      <c r="I144" s="204">
        <f t="shared" ref="I144:U144" si="67">IF(OR(I143=0,I142=0),0,I143/I142)</f>
        <v>0</v>
      </c>
      <c r="J144" s="204">
        <f t="shared" si="67"/>
        <v>0</v>
      </c>
      <c r="K144" s="204">
        <f t="shared" si="67"/>
        <v>0</v>
      </c>
      <c r="L144" s="204">
        <f t="shared" si="67"/>
        <v>0</v>
      </c>
      <c r="M144" s="204">
        <f t="shared" si="67"/>
        <v>1</v>
      </c>
      <c r="N144" s="204">
        <f t="shared" si="67"/>
        <v>1</v>
      </c>
      <c r="O144" s="204">
        <f t="shared" si="67"/>
        <v>0.5</v>
      </c>
      <c r="P144" s="204">
        <f t="shared" si="67"/>
        <v>1</v>
      </c>
      <c r="Q144" s="204">
        <f t="shared" si="67"/>
        <v>0.5</v>
      </c>
      <c r="R144" s="204">
        <f t="shared" si="67"/>
        <v>0</v>
      </c>
      <c r="S144" s="204">
        <f t="shared" si="67"/>
        <v>0</v>
      </c>
      <c r="T144" s="204">
        <f t="shared" si="67"/>
        <v>0</v>
      </c>
      <c r="U144" s="204">
        <f t="shared" si="67"/>
        <v>0.8</v>
      </c>
      <c r="V144" s="217"/>
      <c r="W144" s="205">
        <f>IF(OR(W143=0,W142=0),0,W143/W142)</f>
        <v>0.80000000000000016</v>
      </c>
    </row>
    <row r="145" spans="1:23" ht="15.75" customHeight="1">
      <c r="A145" s="1914"/>
      <c r="B145" s="1532"/>
      <c r="C145" s="1532"/>
      <c r="D145" s="1856">
        <v>43</v>
      </c>
      <c r="E145" s="1853" t="str">
        <f>+'PAA 2018'!G444</f>
        <v>Documento con parámetros para el establecimiento y conformación de IDES temáticas o regionales o institucionales en diferentes etapas de desarrollo</v>
      </c>
      <c r="F145" s="1880">
        <f>+'PAA 2018'!K444</f>
        <v>5</v>
      </c>
      <c r="G145" s="1880" t="str">
        <f>+'PAA 2018'!L444</f>
        <v>Documentos</v>
      </c>
      <c r="H145" s="271" t="s">
        <v>47</v>
      </c>
      <c r="I145" s="365">
        <f>Ciaf!J210</f>
        <v>0</v>
      </c>
      <c r="J145" s="365">
        <f>Ciaf!K210</f>
        <v>0</v>
      </c>
      <c r="K145" s="365">
        <f>Ciaf!L210</f>
        <v>0</v>
      </c>
      <c r="L145" s="365">
        <f>Ciaf!M210</f>
        <v>1</v>
      </c>
      <c r="M145" s="365">
        <f>Ciaf!N210</f>
        <v>0</v>
      </c>
      <c r="N145" s="365">
        <f>Ciaf!O210</f>
        <v>0</v>
      </c>
      <c r="O145" s="365">
        <f>Ciaf!P210</f>
        <v>1</v>
      </c>
      <c r="P145" s="365">
        <f>Ciaf!Q210</f>
        <v>0</v>
      </c>
      <c r="Q145" s="365">
        <f>Ciaf!R210</f>
        <v>3</v>
      </c>
      <c r="R145" s="365">
        <f>Ciaf!S210</f>
        <v>0</v>
      </c>
      <c r="S145" s="365">
        <f>Ciaf!T210</f>
        <v>0</v>
      </c>
      <c r="T145" s="365">
        <f>Ciaf!U210</f>
        <v>0</v>
      </c>
      <c r="U145" s="365">
        <f>Ciaf!V210</f>
        <v>5</v>
      </c>
      <c r="V145" s="1811">
        <f>Ciaf!W210</f>
        <v>0.1</v>
      </c>
      <c r="W145" s="282">
        <f>+(U145/U145)*V145</f>
        <v>0.1</v>
      </c>
    </row>
    <row r="146" spans="1:23" ht="15.75" customHeight="1">
      <c r="A146" s="1914"/>
      <c r="B146" s="1532"/>
      <c r="C146" s="1532"/>
      <c r="D146" s="1532"/>
      <c r="E146" s="1532"/>
      <c r="F146" s="1532"/>
      <c r="G146" s="1532"/>
      <c r="H146" s="283" t="s">
        <v>78</v>
      </c>
      <c r="I146" s="366">
        <f>Ciaf!J211</f>
        <v>0</v>
      </c>
      <c r="J146" s="366">
        <f>Ciaf!K211</f>
        <v>0</v>
      </c>
      <c r="K146" s="366">
        <f>Ciaf!L211</f>
        <v>0</v>
      </c>
      <c r="L146" s="366">
        <f>Ciaf!M211</f>
        <v>0</v>
      </c>
      <c r="M146" s="366">
        <f>Ciaf!N211</f>
        <v>1</v>
      </c>
      <c r="N146" s="366">
        <f>Ciaf!O211</f>
        <v>0</v>
      </c>
      <c r="O146" s="366">
        <f>Ciaf!P211</f>
        <v>1</v>
      </c>
      <c r="P146" s="366">
        <f>Ciaf!Q211</f>
        <v>2</v>
      </c>
      <c r="Q146" s="366">
        <f>Ciaf!R211</f>
        <v>0</v>
      </c>
      <c r="R146" s="366">
        <f>Ciaf!S211</f>
        <v>0</v>
      </c>
      <c r="S146" s="366">
        <f>Ciaf!T211</f>
        <v>0</v>
      </c>
      <c r="T146" s="366">
        <f>Ciaf!U211</f>
        <v>0</v>
      </c>
      <c r="U146" s="366">
        <f>Ciaf!V211</f>
        <v>4</v>
      </c>
      <c r="V146" s="1809"/>
      <c r="W146" s="290">
        <f>+U146/U145*V145</f>
        <v>8.0000000000000016E-2</v>
      </c>
    </row>
    <row r="147" spans="1:23" ht="15.75" customHeight="1">
      <c r="A147" s="1914"/>
      <c r="B147" s="1532"/>
      <c r="C147" s="1532"/>
      <c r="D147" s="1558"/>
      <c r="E147" s="1558"/>
      <c r="F147" s="1558"/>
      <c r="G147" s="1558"/>
      <c r="H147" s="187" t="s">
        <v>79</v>
      </c>
      <c r="I147" s="188">
        <f t="shared" ref="I147:U147" si="68">IF(OR(I146=0,I145=0),0,I146/I145)</f>
        <v>0</v>
      </c>
      <c r="J147" s="188">
        <f t="shared" si="68"/>
        <v>0</v>
      </c>
      <c r="K147" s="188">
        <f t="shared" si="68"/>
        <v>0</v>
      </c>
      <c r="L147" s="188">
        <f t="shared" si="68"/>
        <v>0</v>
      </c>
      <c r="M147" s="188">
        <f t="shared" si="68"/>
        <v>0</v>
      </c>
      <c r="N147" s="188">
        <f t="shared" si="68"/>
        <v>0</v>
      </c>
      <c r="O147" s="188">
        <f t="shared" si="68"/>
        <v>1</v>
      </c>
      <c r="P147" s="188">
        <f t="shared" si="68"/>
        <v>0</v>
      </c>
      <c r="Q147" s="188">
        <f t="shared" si="68"/>
        <v>0</v>
      </c>
      <c r="R147" s="188">
        <f t="shared" si="68"/>
        <v>0</v>
      </c>
      <c r="S147" s="188">
        <f t="shared" si="68"/>
        <v>0</v>
      </c>
      <c r="T147" s="188">
        <f t="shared" si="68"/>
        <v>0</v>
      </c>
      <c r="U147" s="188">
        <f t="shared" si="68"/>
        <v>0.8</v>
      </c>
      <c r="V147" s="217"/>
      <c r="W147" s="194">
        <f>IF(OR(W146=0,W145=0),0,W146/W145)</f>
        <v>0.80000000000000016</v>
      </c>
    </row>
    <row r="148" spans="1:23" ht="15.75" customHeight="1">
      <c r="A148" s="1914"/>
      <c r="B148" s="1532"/>
      <c r="C148" s="1532"/>
      <c r="D148" s="1856">
        <v>44</v>
      </c>
      <c r="E148" s="1853" t="str">
        <f>+'PAA 2018'!G450</f>
        <v>Guías de implementación de normas técnicas internacionales para la gestión de información geográfica.</v>
      </c>
      <c r="F148" s="1880">
        <f>+'PAA 2018'!K450</f>
        <v>4</v>
      </c>
      <c r="G148" s="1880" t="str">
        <f>+'PAA 2018'!L450</f>
        <v>Guías</v>
      </c>
      <c r="H148" s="250" t="s">
        <v>47</v>
      </c>
      <c r="I148" s="254">
        <f>Ciaf!J230</f>
        <v>0</v>
      </c>
      <c r="J148" s="254">
        <f>Ciaf!K230</f>
        <v>0</v>
      </c>
      <c r="K148" s="254">
        <f>Ciaf!L230</f>
        <v>0</v>
      </c>
      <c r="L148" s="254">
        <f>Ciaf!M230</f>
        <v>0</v>
      </c>
      <c r="M148" s="254">
        <f>Ciaf!N230</f>
        <v>0</v>
      </c>
      <c r="N148" s="254">
        <f>Ciaf!O230</f>
        <v>1</v>
      </c>
      <c r="O148" s="254">
        <f>Ciaf!P230</f>
        <v>0</v>
      </c>
      <c r="P148" s="254">
        <f>Ciaf!Q230</f>
        <v>1</v>
      </c>
      <c r="Q148" s="254">
        <f>Ciaf!R230</f>
        <v>0</v>
      </c>
      <c r="R148" s="254">
        <f>Ciaf!S230</f>
        <v>1</v>
      </c>
      <c r="S148" s="254">
        <f>Ciaf!T230</f>
        <v>0</v>
      </c>
      <c r="T148" s="254">
        <f>Ciaf!U230</f>
        <v>1</v>
      </c>
      <c r="U148" s="254">
        <f>Ciaf!V230</f>
        <v>4</v>
      </c>
      <c r="V148" s="1812">
        <f>Ciaf!W230</f>
        <v>0.1</v>
      </c>
      <c r="W148" s="257">
        <f>+(U148/U148)*V148</f>
        <v>0.1</v>
      </c>
    </row>
    <row r="149" spans="1:23" ht="15.75" customHeight="1">
      <c r="A149" s="1914"/>
      <c r="B149" s="1532"/>
      <c r="C149" s="1532"/>
      <c r="D149" s="1532"/>
      <c r="E149" s="1532"/>
      <c r="F149" s="1532"/>
      <c r="G149" s="1532"/>
      <c r="H149" s="259" t="s">
        <v>78</v>
      </c>
      <c r="I149" s="263">
        <f>Ciaf!J231</f>
        <v>0</v>
      </c>
      <c r="J149" s="263">
        <f>Ciaf!K231</f>
        <v>0</v>
      </c>
      <c r="K149" s="263">
        <f>Ciaf!L231</f>
        <v>0</v>
      </c>
      <c r="L149" s="263">
        <f>Ciaf!M231</f>
        <v>0</v>
      </c>
      <c r="M149" s="263">
        <f>Ciaf!N231</f>
        <v>0</v>
      </c>
      <c r="N149" s="263">
        <f>Ciaf!O231</f>
        <v>2</v>
      </c>
      <c r="O149" s="263">
        <f>Ciaf!P231</f>
        <v>1</v>
      </c>
      <c r="P149" s="263">
        <f>Ciaf!Q231</f>
        <v>1</v>
      </c>
      <c r="Q149" s="263">
        <f>Ciaf!R231</f>
        <v>0</v>
      </c>
      <c r="R149" s="263">
        <f>Ciaf!S231</f>
        <v>0</v>
      </c>
      <c r="S149" s="263">
        <f>Ciaf!T231</f>
        <v>0</v>
      </c>
      <c r="T149" s="263">
        <f>Ciaf!U231</f>
        <v>0</v>
      </c>
      <c r="U149" s="263">
        <f>Ciaf!V231</f>
        <v>4</v>
      </c>
      <c r="V149" s="1804"/>
      <c r="W149" s="266">
        <f>+U149/U148*V148</f>
        <v>0.1</v>
      </c>
    </row>
    <row r="150" spans="1:23" ht="15.75" customHeight="1">
      <c r="A150" s="1914"/>
      <c r="B150" s="1532"/>
      <c r="C150" s="1532"/>
      <c r="D150" s="1533"/>
      <c r="E150" s="1533"/>
      <c r="F150" s="1533"/>
      <c r="G150" s="1533"/>
      <c r="H150" s="187" t="s">
        <v>79</v>
      </c>
      <c r="I150" s="204">
        <f t="shared" ref="I150:U150" si="69">IF(OR(I149=0,I148=0),0,I149/I148)</f>
        <v>0</v>
      </c>
      <c r="J150" s="204">
        <f t="shared" si="69"/>
        <v>0</v>
      </c>
      <c r="K150" s="204">
        <f t="shared" si="69"/>
        <v>0</v>
      </c>
      <c r="L150" s="204">
        <f t="shared" si="69"/>
        <v>0</v>
      </c>
      <c r="M150" s="204">
        <f t="shared" si="69"/>
        <v>0</v>
      </c>
      <c r="N150" s="204">
        <f t="shared" si="69"/>
        <v>2</v>
      </c>
      <c r="O150" s="204">
        <f t="shared" si="69"/>
        <v>0</v>
      </c>
      <c r="P150" s="204">
        <f t="shared" si="69"/>
        <v>1</v>
      </c>
      <c r="Q150" s="204">
        <f t="shared" si="69"/>
        <v>0</v>
      </c>
      <c r="R150" s="204">
        <f t="shared" si="69"/>
        <v>0</v>
      </c>
      <c r="S150" s="204">
        <f t="shared" si="69"/>
        <v>0</v>
      </c>
      <c r="T150" s="204">
        <f t="shared" si="69"/>
        <v>0</v>
      </c>
      <c r="U150" s="204">
        <f t="shared" si="69"/>
        <v>1</v>
      </c>
      <c r="V150" s="217"/>
      <c r="W150" s="205">
        <f>IF(OR(W149=0,W148=0),0,W149/W148)</f>
        <v>1</v>
      </c>
    </row>
    <row r="151" spans="1:23" ht="15.75" customHeight="1">
      <c r="A151" s="1914"/>
      <c r="B151" s="1532"/>
      <c r="C151" s="1532"/>
      <c r="D151" s="1863" t="s">
        <v>85</v>
      </c>
      <c r="E151" s="1577"/>
      <c r="F151" s="1876" t="str">
        <f>A121</f>
        <v xml:space="preserve">GESTIÓN DEL CONOCIMIENTO </v>
      </c>
      <c r="G151" s="1578"/>
      <c r="H151" s="150" t="s">
        <v>47</v>
      </c>
      <c r="I151" s="151">
        <f t="shared" ref="I151:T151" si="70">(I121/$U$121)*$V$121+(I124/$U$124)*$V$124+(I127/$U$127)*$V$127+(I130/$U$130)*$V$130+(I133/$U$133)*$V$133+(I136/$U$136)*$V$136+(I139/$U$139)*$V$139+(I142/$U$142)*$V$142+(I145/$U$145)*$V$145+(I148/$U$148)*$V$148</f>
        <v>0</v>
      </c>
      <c r="J151" s="151">
        <f t="shared" si="70"/>
        <v>0</v>
      </c>
      <c r="K151" s="151">
        <f t="shared" si="70"/>
        <v>3.3000000000000002E-2</v>
      </c>
      <c r="L151" s="151">
        <f t="shared" si="70"/>
        <v>3.0000000000000002E-2</v>
      </c>
      <c r="M151" s="151">
        <f t="shared" si="70"/>
        <v>9.9000000000000019E-2</v>
      </c>
      <c r="N151" s="151">
        <f t="shared" si="70"/>
        <v>0.10133333333333333</v>
      </c>
      <c r="O151" s="151">
        <f t="shared" si="70"/>
        <v>7.9000000000000015E-2</v>
      </c>
      <c r="P151" s="151">
        <f t="shared" si="70"/>
        <v>0.10800000000000001</v>
      </c>
      <c r="Q151" s="151">
        <f t="shared" si="70"/>
        <v>0.18533333333333335</v>
      </c>
      <c r="R151" s="151">
        <f t="shared" si="70"/>
        <v>7.1000000000000008E-2</v>
      </c>
      <c r="S151" s="151">
        <f t="shared" si="70"/>
        <v>0.18500000000000005</v>
      </c>
      <c r="T151" s="151">
        <f t="shared" si="70"/>
        <v>0.10833333333333334</v>
      </c>
      <c r="U151" s="156">
        <f t="shared" ref="U151:U152" si="71">SUM(I151:T151)</f>
        <v>1.0000000000000002</v>
      </c>
      <c r="V151" s="1805">
        <f>SUM(V121:V150)</f>
        <v>0.99999999999999989</v>
      </c>
      <c r="W151" s="1823"/>
    </row>
    <row r="152" spans="1:23" ht="15.75" customHeight="1">
      <c r="A152" s="1914"/>
      <c r="B152" s="1532"/>
      <c r="C152" s="1532"/>
      <c r="D152" s="1536"/>
      <c r="E152" s="1547"/>
      <c r="F152" s="1547"/>
      <c r="G152" s="1548"/>
      <c r="H152" s="162" t="s">
        <v>78</v>
      </c>
      <c r="I152" s="151">
        <f t="shared" ref="I152:T152" si="72">(I122/$U$121)*$V$121+(I125/$U$124)*$V$124+(I128/$U$127)*$V$127+(I131/$U$130)*$V$130+(I134/$U$133)*$V$133+(I137/$U$136)*$V$136+(I140/$U$139)*$V$139+(I143/$U$142)*$V$142+(I146/$U$145)*$V$145+(I149/$U$148)*$V$148</f>
        <v>0</v>
      </c>
      <c r="J152" s="151">
        <f t="shared" si="72"/>
        <v>0</v>
      </c>
      <c r="K152" s="151">
        <f t="shared" si="72"/>
        <v>3.3000000000000002E-2</v>
      </c>
      <c r="L152" s="151">
        <f t="shared" si="72"/>
        <v>9.9999999999999985E-3</v>
      </c>
      <c r="M152" s="151">
        <f t="shared" si="72"/>
        <v>0.12300000000000003</v>
      </c>
      <c r="N152" s="151">
        <f t="shared" si="72"/>
        <v>0.14233333333333334</v>
      </c>
      <c r="O152" s="151">
        <f t="shared" si="72"/>
        <v>7.8000000000000014E-2</v>
      </c>
      <c r="P152" s="151">
        <f t="shared" si="72"/>
        <v>0.14800000000000002</v>
      </c>
      <c r="Q152" s="151">
        <f t="shared" si="72"/>
        <v>0.15300000000000002</v>
      </c>
      <c r="R152" s="151">
        <f t="shared" si="72"/>
        <v>0</v>
      </c>
      <c r="S152" s="151">
        <f t="shared" si="72"/>
        <v>0</v>
      </c>
      <c r="T152" s="151">
        <f t="shared" si="72"/>
        <v>0</v>
      </c>
      <c r="U152" s="156">
        <f t="shared" si="71"/>
        <v>0.68733333333333335</v>
      </c>
      <c r="V152" s="1806"/>
      <c r="W152" s="1824"/>
    </row>
    <row r="153" spans="1:23" ht="15.75" customHeight="1">
      <c r="A153" s="1915"/>
      <c r="B153" s="1885"/>
      <c r="C153" s="1885"/>
      <c r="D153" s="1887"/>
      <c r="E153" s="1877"/>
      <c r="F153" s="1877"/>
      <c r="G153" s="1878"/>
      <c r="H153" s="240" t="s">
        <v>79</v>
      </c>
      <c r="I153" s="241">
        <f t="shared" ref="I153:U153" si="73">IF(OR(I152=0,I151=0),0,I152/I151)</f>
        <v>0</v>
      </c>
      <c r="J153" s="241">
        <f t="shared" si="73"/>
        <v>0</v>
      </c>
      <c r="K153" s="241">
        <f t="shared" si="73"/>
        <v>1</v>
      </c>
      <c r="L153" s="241">
        <f t="shared" si="73"/>
        <v>0.33333333333333326</v>
      </c>
      <c r="M153" s="241">
        <f t="shared" si="73"/>
        <v>1.2424242424242424</v>
      </c>
      <c r="N153" s="241">
        <f t="shared" si="73"/>
        <v>1.4046052631578949</v>
      </c>
      <c r="O153" s="241">
        <f t="shared" si="73"/>
        <v>0.98734177215189878</v>
      </c>
      <c r="P153" s="241">
        <f t="shared" si="73"/>
        <v>1.3703703703703705</v>
      </c>
      <c r="Q153" s="241">
        <f t="shared" si="73"/>
        <v>0.82553956834532383</v>
      </c>
      <c r="R153" s="241">
        <f t="shared" si="73"/>
        <v>0</v>
      </c>
      <c r="S153" s="241">
        <f t="shared" si="73"/>
        <v>0</v>
      </c>
      <c r="T153" s="241">
        <f t="shared" si="73"/>
        <v>0</v>
      </c>
      <c r="U153" s="241">
        <f t="shared" si="73"/>
        <v>0.68733333333333324</v>
      </c>
      <c r="V153" s="1807"/>
      <c r="W153" s="1825"/>
    </row>
    <row r="154" spans="1:23" ht="15.75" customHeight="1">
      <c r="A154" s="1913" t="str">
        <f>+'PAA 2018'!A459</f>
        <v xml:space="preserve">DIFUSION Y COMERCIALIZACION </v>
      </c>
      <c r="B154" s="1884">
        <f>+'PAA 2018'!B459</f>
        <v>0.05</v>
      </c>
      <c r="C154" s="1884">
        <f>+'PAA 2018'!B489</f>
        <v>3.7768061031761953E-2</v>
      </c>
      <c r="D154" s="1873">
        <v>45</v>
      </c>
      <c r="E154" s="1882" t="str">
        <f>+'PAA 2018'!G459</f>
        <v>Investigaciones de Mercado</v>
      </c>
      <c r="F154" s="1890">
        <f>+'PAA 2018'!K459</f>
        <v>1</v>
      </c>
      <c r="G154" s="1890" t="str">
        <f>+'PAA 2018'!L459</f>
        <v>Porcentaje</v>
      </c>
      <c r="H154" s="349" t="s">
        <v>47</v>
      </c>
      <c r="I154" s="397">
        <f>Difu!J5</f>
        <v>0</v>
      </c>
      <c r="J154" s="397">
        <f>Difu!K5</f>
        <v>0</v>
      </c>
      <c r="K154" s="397">
        <f>Difu!L5</f>
        <v>0.21249999999999999</v>
      </c>
      <c r="L154" s="397">
        <f>Difu!M5</f>
        <v>0</v>
      </c>
      <c r="M154" s="397">
        <f>Difu!N5</f>
        <v>0</v>
      </c>
      <c r="N154" s="397">
        <f>Difu!O5</f>
        <v>0.13750000000000001</v>
      </c>
      <c r="O154" s="397">
        <f>Difu!P5</f>
        <v>0</v>
      </c>
      <c r="P154" s="397">
        <f>Difu!Q5</f>
        <v>0</v>
      </c>
      <c r="Q154" s="397">
        <f>Difu!R5</f>
        <v>0.26250000000000001</v>
      </c>
      <c r="R154" s="397">
        <f>Difu!S5</f>
        <v>0</v>
      </c>
      <c r="S154" s="397">
        <f>Difu!T5</f>
        <v>0</v>
      </c>
      <c r="T154" s="397">
        <f>Difu!U5</f>
        <v>0.38750000000000001</v>
      </c>
      <c r="U154" s="397">
        <f>Difu!V5</f>
        <v>1</v>
      </c>
      <c r="V154" s="1813">
        <f>Difu!W5</f>
        <v>0.2</v>
      </c>
      <c r="W154" s="351">
        <f>+(U154/U154)*V154</f>
        <v>0.2</v>
      </c>
    </row>
    <row r="155" spans="1:23" ht="15.75" customHeight="1">
      <c r="A155" s="1914"/>
      <c r="B155" s="1532"/>
      <c r="C155" s="1532"/>
      <c r="D155" s="1532"/>
      <c r="E155" s="1532"/>
      <c r="F155" s="1532"/>
      <c r="G155" s="1532"/>
      <c r="H155" s="259" t="s">
        <v>78</v>
      </c>
      <c r="I155" s="298">
        <f>Difu!J6</f>
        <v>0</v>
      </c>
      <c r="J155" s="298">
        <f>Difu!K6</f>
        <v>0</v>
      </c>
      <c r="K155" s="298">
        <f>Difu!L6</f>
        <v>0.21249999999999999</v>
      </c>
      <c r="L155" s="298">
        <f>Difu!M6</f>
        <v>0</v>
      </c>
      <c r="M155" s="298">
        <f>Difu!N6</f>
        <v>0</v>
      </c>
      <c r="N155" s="298">
        <f>Difu!O6</f>
        <v>0.13750000000000001</v>
      </c>
      <c r="O155" s="298">
        <f>Difu!P6</f>
        <v>0</v>
      </c>
      <c r="P155" s="298">
        <f>Difu!Q6</f>
        <v>0</v>
      </c>
      <c r="Q155" s="298">
        <f>Difu!R6</f>
        <v>0.33750000000000002</v>
      </c>
      <c r="R155" s="298">
        <f>Difu!S6</f>
        <v>0</v>
      </c>
      <c r="S155" s="298">
        <f>Difu!T6</f>
        <v>0</v>
      </c>
      <c r="T155" s="298">
        <f>Difu!U6</f>
        <v>0</v>
      </c>
      <c r="U155" s="298">
        <f>Difu!V6</f>
        <v>0.6875</v>
      </c>
      <c r="V155" s="1804"/>
      <c r="W155" s="266">
        <f>+U155/U154*V154</f>
        <v>0.13750000000000001</v>
      </c>
    </row>
    <row r="156" spans="1:23" ht="15.75" customHeight="1">
      <c r="A156" s="1914"/>
      <c r="B156" s="1532"/>
      <c r="C156" s="1532"/>
      <c r="D156" s="1558"/>
      <c r="E156" s="1558"/>
      <c r="F156" s="1558"/>
      <c r="G156" s="1558"/>
      <c r="H156" s="187" t="s">
        <v>79</v>
      </c>
      <c r="I156" s="204">
        <f t="shared" ref="I156:U156" si="74">IF(OR(I155=0,I154=0),0,I155/I154)</f>
        <v>0</v>
      </c>
      <c r="J156" s="204">
        <f t="shared" si="74"/>
        <v>0</v>
      </c>
      <c r="K156" s="204">
        <f t="shared" si="74"/>
        <v>1</v>
      </c>
      <c r="L156" s="204">
        <f t="shared" si="74"/>
        <v>0</v>
      </c>
      <c r="M156" s="204">
        <f t="shared" si="74"/>
        <v>0</v>
      </c>
      <c r="N156" s="204">
        <f t="shared" si="74"/>
        <v>1</v>
      </c>
      <c r="O156" s="204">
        <f t="shared" si="74"/>
        <v>0</v>
      </c>
      <c r="P156" s="204">
        <f t="shared" si="74"/>
        <v>0</v>
      </c>
      <c r="Q156" s="204">
        <f t="shared" si="74"/>
        <v>1.2857142857142858</v>
      </c>
      <c r="R156" s="204">
        <f t="shared" si="74"/>
        <v>0</v>
      </c>
      <c r="S156" s="204">
        <f t="shared" si="74"/>
        <v>0</v>
      </c>
      <c r="T156" s="204">
        <f t="shared" si="74"/>
        <v>0</v>
      </c>
      <c r="U156" s="204">
        <f t="shared" si="74"/>
        <v>0.6875</v>
      </c>
      <c r="V156" s="217"/>
      <c r="W156" s="205">
        <f>IF(OR(W155=0,W154=0),0,W155/W154)</f>
        <v>0.6875</v>
      </c>
    </row>
    <row r="157" spans="1:23" ht="15.75" customHeight="1">
      <c r="A157" s="1914"/>
      <c r="B157" s="1532"/>
      <c r="C157" s="1532"/>
      <c r="D157" s="1856">
        <v>46</v>
      </c>
      <c r="E157" s="1853" t="str">
        <f>+'PAA 2018'!G469</f>
        <v>Difusión y promoción de los bienes y servicios Geográficos en el país</v>
      </c>
      <c r="F157" s="1875" t="str">
        <f>+'PAA 2018'!K469</f>
        <v>100%</v>
      </c>
      <c r="G157" s="1875" t="str">
        <f>+'PAA 2018'!L469</f>
        <v>Porcentaje</v>
      </c>
      <c r="H157" s="271" t="s">
        <v>47</v>
      </c>
      <c r="I157" s="354">
        <f>Difu!J25</f>
        <v>1.4999999999999999E-2</v>
      </c>
      <c r="J157" s="354">
        <f>Difu!K25</f>
        <v>5.1999999999999998E-2</v>
      </c>
      <c r="K157" s="354">
        <f>Difu!L25</f>
        <v>9.7000000000000003E-2</v>
      </c>
      <c r="L157" s="354">
        <f>Difu!M25</f>
        <v>5.1999999999999998E-2</v>
      </c>
      <c r="M157" s="354">
        <f>Difu!N25</f>
        <v>4.2000000000000003E-2</v>
      </c>
      <c r="N157" s="354">
        <f>Difu!O25</f>
        <v>0.22539999999999999</v>
      </c>
      <c r="O157" s="354">
        <f>Difu!P25</f>
        <v>6.7000000000000004E-2</v>
      </c>
      <c r="P157" s="354">
        <f>Difu!Q25</f>
        <v>6.7000000000000004E-2</v>
      </c>
      <c r="Q157" s="354">
        <f>Difu!R25</f>
        <v>0.12520000000000001</v>
      </c>
      <c r="R157" s="354">
        <f>Difu!S25</f>
        <v>5.7000000000000002E-2</v>
      </c>
      <c r="S157" s="354">
        <f>Difu!T25</f>
        <v>2.7E-2</v>
      </c>
      <c r="T157" s="354">
        <f>Difu!U25</f>
        <v>0.1734</v>
      </c>
      <c r="U157" s="354">
        <f>Difu!V25</f>
        <v>1</v>
      </c>
      <c r="V157" s="1808">
        <f>Difu!W25</f>
        <v>0.3</v>
      </c>
      <c r="W157" s="282">
        <f>+(U157/U157)*V157</f>
        <v>0.3</v>
      </c>
    </row>
    <row r="158" spans="1:23" ht="15.75" customHeight="1">
      <c r="A158" s="1914"/>
      <c r="B158" s="1532"/>
      <c r="C158" s="1532"/>
      <c r="D158" s="1532"/>
      <c r="E158" s="1532"/>
      <c r="F158" s="1532"/>
      <c r="G158" s="1532"/>
      <c r="H158" s="283" t="s">
        <v>78</v>
      </c>
      <c r="I158" s="359">
        <f>Difu!J26</f>
        <v>1.7999999999999999E-2</v>
      </c>
      <c r="J158" s="359">
        <f>Difu!K26</f>
        <v>5.5E-2</v>
      </c>
      <c r="K158" s="359">
        <f>Difu!L26</f>
        <v>0.13100000000000001</v>
      </c>
      <c r="L158" s="359">
        <f>Difu!M26</f>
        <v>9.0999999999999998E-2</v>
      </c>
      <c r="M158" s="359">
        <f>Difu!N26</f>
        <v>7.3800000000000004E-2</v>
      </c>
      <c r="N158" s="359">
        <f>Difu!O26</f>
        <v>0.2127</v>
      </c>
      <c r="O158" s="359">
        <f>Difu!P26</f>
        <v>0.14299999999999999</v>
      </c>
      <c r="P158" s="359">
        <f>Difu!Q26</f>
        <v>9.1999999999999998E-2</v>
      </c>
      <c r="Q158" s="359">
        <f>Difu!R26</f>
        <v>0.13170000000000001</v>
      </c>
      <c r="R158" s="359">
        <f>Difu!S26</f>
        <v>0</v>
      </c>
      <c r="S158" s="359">
        <f>Difu!T26</f>
        <v>0</v>
      </c>
      <c r="T158" s="359">
        <f>Difu!U26</f>
        <v>0</v>
      </c>
      <c r="U158" s="359">
        <f>Difu!V26</f>
        <v>0.94820000000000004</v>
      </c>
      <c r="V158" s="1809"/>
      <c r="W158" s="290">
        <f>+U158/U157*V157</f>
        <v>0.28445999999999999</v>
      </c>
    </row>
    <row r="159" spans="1:23" ht="15.75" customHeight="1">
      <c r="A159" s="1914"/>
      <c r="B159" s="1532"/>
      <c r="C159" s="1532"/>
      <c r="D159" s="1558"/>
      <c r="E159" s="1558"/>
      <c r="F159" s="1558"/>
      <c r="G159" s="1558"/>
      <c r="H159" s="187" t="s">
        <v>79</v>
      </c>
      <c r="I159" s="188">
        <f t="shared" ref="I159:U159" si="75">IF(OR(I158=0,I157=0),0,I158/I157)</f>
        <v>1.2</v>
      </c>
      <c r="J159" s="188">
        <f t="shared" si="75"/>
        <v>1.0576923076923077</v>
      </c>
      <c r="K159" s="188">
        <f t="shared" si="75"/>
        <v>1.3505154639175259</v>
      </c>
      <c r="L159" s="188">
        <f t="shared" si="75"/>
        <v>1.75</v>
      </c>
      <c r="M159" s="188">
        <f t="shared" si="75"/>
        <v>1.7571428571428571</v>
      </c>
      <c r="N159" s="188">
        <f t="shared" si="75"/>
        <v>0.94365572315882884</v>
      </c>
      <c r="O159" s="188">
        <f t="shared" si="75"/>
        <v>2.1343283582089549</v>
      </c>
      <c r="P159" s="188">
        <f t="shared" si="75"/>
        <v>1.3731343283582089</v>
      </c>
      <c r="Q159" s="188">
        <f t="shared" si="75"/>
        <v>1.0519169329073483</v>
      </c>
      <c r="R159" s="188">
        <f t="shared" si="75"/>
        <v>0</v>
      </c>
      <c r="S159" s="188">
        <f t="shared" si="75"/>
        <v>0</v>
      </c>
      <c r="T159" s="188">
        <f t="shared" si="75"/>
        <v>0</v>
      </c>
      <c r="U159" s="188">
        <f t="shared" si="75"/>
        <v>0.94820000000000004</v>
      </c>
      <c r="V159" s="217"/>
      <c r="W159" s="194">
        <f>IF(OR(W158=0,W157=0),0,W158/W157)</f>
        <v>0.94820000000000004</v>
      </c>
    </row>
    <row r="160" spans="1:23" ht="15.75" customHeight="1">
      <c r="A160" s="1914"/>
      <c r="B160" s="1532"/>
      <c r="C160" s="1532"/>
      <c r="D160" s="1856">
        <v>47</v>
      </c>
      <c r="E160" s="1853" t="str">
        <f>+'PAA 2018'!G481</f>
        <v>Ingresos por venta de bienes y servicios Geográficos de la Entidad</v>
      </c>
      <c r="F160" s="1875">
        <f>+'PAA 2018'!K481</f>
        <v>8903115208</v>
      </c>
      <c r="G160" s="1875" t="str">
        <f>+'PAA 2018'!L481</f>
        <v>Pesos</v>
      </c>
      <c r="H160" s="250" t="s">
        <v>47</v>
      </c>
      <c r="I160" s="254">
        <f>Difu!J45</f>
        <v>534186912.48000002</v>
      </c>
      <c r="J160" s="254">
        <f>Difu!K45</f>
        <v>534186912.48000002</v>
      </c>
      <c r="K160" s="254">
        <f>Difu!L45</f>
        <v>623218064.56000018</v>
      </c>
      <c r="L160" s="254">
        <f>Difu!M45</f>
        <v>712249216.63999999</v>
      </c>
      <c r="M160" s="254">
        <f>Difu!N45</f>
        <v>712249216.63999999</v>
      </c>
      <c r="N160" s="254">
        <f>Difu!O45</f>
        <v>712249216.63999999</v>
      </c>
      <c r="O160" s="254">
        <f>Difu!P45</f>
        <v>890311520.80000031</v>
      </c>
      <c r="P160" s="254">
        <f>Difu!Q45</f>
        <v>979342672.88000011</v>
      </c>
      <c r="Q160" s="254">
        <f>Difu!R45</f>
        <v>1068373824.96</v>
      </c>
      <c r="R160" s="254">
        <f>Difu!S45</f>
        <v>801280368.72000003</v>
      </c>
      <c r="S160" s="254">
        <f>Difu!T45</f>
        <v>712249216.63999999</v>
      </c>
      <c r="T160" s="254">
        <f>Difu!U45</f>
        <v>623218064.56000018</v>
      </c>
      <c r="U160" s="254">
        <f>Difu!V45</f>
        <v>8903115208.0000019</v>
      </c>
      <c r="V160" s="1810">
        <f>Difu!W45</f>
        <v>0.3</v>
      </c>
      <c r="W160" s="257">
        <f>+(U160/U160)*V160</f>
        <v>0.3</v>
      </c>
    </row>
    <row r="161" spans="1:23" ht="15.75" customHeight="1">
      <c r="A161" s="1914"/>
      <c r="B161" s="1532"/>
      <c r="C161" s="1532"/>
      <c r="D161" s="1532"/>
      <c r="E161" s="1532"/>
      <c r="F161" s="1532"/>
      <c r="G161" s="1532"/>
      <c r="H161" s="259" t="s">
        <v>78</v>
      </c>
      <c r="I161" s="263">
        <f>Difu!J46</f>
        <v>367411043</v>
      </c>
      <c r="J161" s="263">
        <f>Difu!K46</f>
        <v>677631403</v>
      </c>
      <c r="K161" s="263">
        <f>Difu!L46</f>
        <v>578230526</v>
      </c>
      <c r="L161" s="263">
        <f>Difu!M46</f>
        <v>872962837</v>
      </c>
      <c r="M161" s="263">
        <f>Difu!N46</f>
        <v>659581087</v>
      </c>
      <c r="N161" s="263">
        <f>Difu!O46</f>
        <v>593733144</v>
      </c>
      <c r="O161" s="263">
        <f>Difu!P46</f>
        <v>656160837</v>
      </c>
      <c r="P161" s="263">
        <f>Difu!Q46</f>
        <v>725402752</v>
      </c>
      <c r="Q161" s="263">
        <f>Difu!R46</f>
        <v>610838364</v>
      </c>
      <c r="R161" s="263">
        <f>Difu!S46</f>
        <v>0</v>
      </c>
      <c r="S161" s="263">
        <f>Difu!T46</f>
        <v>0</v>
      </c>
      <c r="T161" s="263">
        <f>Difu!U46</f>
        <v>0</v>
      </c>
      <c r="U161" s="263">
        <f>Difu!V46</f>
        <v>5741951993</v>
      </c>
      <c r="V161" s="1804"/>
      <c r="W161" s="266">
        <f>+U161/U160*V160</f>
        <v>0.19348122063523898</v>
      </c>
    </row>
    <row r="162" spans="1:23" ht="15.75" customHeight="1">
      <c r="A162" s="1914"/>
      <c r="B162" s="1532"/>
      <c r="C162" s="1532"/>
      <c r="D162" s="1558"/>
      <c r="E162" s="1558"/>
      <c r="F162" s="1558"/>
      <c r="G162" s="1558"/>
      <c r="H162" s="187" t="s">
        <v>79</v>
      </c>
      <c r="I162" s="204">
        <f t="shared" ref="I162:U162" si="76">IF(OR(I161=0,I160=0),0,I161/I160)</f>
        <v>0.68779491675351723</v>
      </c>
      <c r="J162" s="204">
        <f t="shared" si="76"/>
        <v>1.2685286501199531</v>
      </c>
      <c r="K162" s="204">
        <f t="shared" si="76"/>
        <v>0.92781412940627461</v>
      </c>
      <c r="L162" s="204">
        <f t="shared" si="76"/>
        <v>1.225642396797793</v>
      </c>
      <c r="M162" s="204">
        <f t="shared" si="76"/>
        <v>0.92605379071042115</v>
      </c>
      <c r="N162" s="204">
        <f t="shared" si="76"/>
        <v>0.83360308460696719</v>
      </c>
      <c r="O162" s="204">
        <f t="shared" si="76"/>
        <v>0.73700139970153222</v>
      </c>
      <c r="P162" s="204">
        <f t="shared" si="76"/>
        <v>0.74070371085411113</v>
      </c>
      <c r="Q162" s="204">
        <f t="shared" si="76"/>
        <v>0.57174590927746649</v>
      </c>
      <c r="R162" s="204">
        <f t="shared" si="76"/>
        <v>0</v>
      </c>
      <c r="S162" s="204">
        <f t="shared" si="76"/>
        <v>0</v>
      </c>
      <c r="T162" s="204">
        <f t="shared" si="76"/>
        <v>0</v>
      </c>
      <c r="U162" s="204">
        <f t="shared" si="76"/>
        <v>0.64493740211746331</v>
      </c>
      <c r="V162" s="217"/>
      <c r="W162" s="205">
        <f>IF(OR(W161=0,W160=0),0,W161/W160)</f>
        <v>0.64493740211746331</v>
      </c>
    </row>
    <row r="163" spans="1:23" ht="15.75" customHeight="1">
      <c r="A163" s="1914"/>
      <c r="B163" s="1532"/>
      <c r="C163" s="1532"/>
      <c r="D163" s="1856">
        <v>48</v>
      </c>
      <c r="E163" s="1853" t="str">
        <f>'PAA 2018'!G485</f>
        <v>Proyecto piloto de CRM (Customer Relationship Managment)</v>
      </c>
      <c r="F163" s="1879">
        <f>'PAA 2018'!K485</f>
        <v>1</v>
      </c>
      <c r="G163" s="1875" t="str">
        <f>'PAA 2018'!L485</f>
        <v>Porcentaje</v>
      </c>
      <c r="H163" s="271" t="s">
        <v>47</v>
      </c>
      <c r="I163" s="354">
        <f>Difu!J65</f>
        <v>0</v>
      </c>
      <c r="J163" s="354">
        <f>Difu!K65</f>
        <v>0</v>
      </c>
      <c r="K163" s="354">
        <f>Difu!L65</f>
        <v>0.3</v>
      </c>
      <c r="L163" s="354">
        <f>Difu!M65</f>
        <v>0</v>
      </c>
      <c r="M163" s="354">
        <f>Difu!N65</f>
        <v>0</v>
      </c>
      <c r="N163" s="354">
        <f>Difu!O65</f>
        <v>0.2</v>
      </c>
      <c r="O163" s="354">
        <f>Difu!P65</f>
        <v>0</v>
      </c>
      <c r="P163" s="354">
        <f>Difu!Q65</f>
        <v>0</v>
      </c>
      <c r="Q163" s="354">
        <f>Difu!R65</f>
        <v>0.25</v>
      </c>
      <c r="R163" s="354">
        <f>Difu!S65</f>
        <v>0</v>
      </c>
      <c r="S163" s="354">
        <f>Difu!T65</f>
        <v>0</v>
      </c>
      <c r="T163" s="354">
        <f>Difu!U65</f>
        <v>0.25</v>
      </c>
      <c r="U163" s="354">
        <f>Difu!V65</f>
        <v>1</v>
      </c>
      <c r="V163" s="1808">
        <f>Difu!W65</f>
        <v>0.2</v>
      </c>
      <c r="W163" s="282">
        <f>+(U163/U163)*V163</f>
        <v>0.2</v>
      </c>
    </row>
    <row r="164" spans="1:23" ht="15.75" customHeight="1">
      <c r="A164" s="1914"/>
      <c r="B164" s="1532"/>
      <c r="C164" s="1532"/>
      <c r="D164" s="1532"/>
      <c r="E164" s="1532"/>
      <c r="F164" s="1532"/>
      <c r="G164" s="1532"/>
      <c r="H164" s="283" t="s">
        <v>78</v>
      </c>
      <c r="I164" s="359">
        <f>Difu!J66</f>
        <v>0</v>
      </c>
      <c r="J164" s="359">
        <f>Difu!K66</f>
        <v>0</v>
      </c>
      <c r="K164" s="359">
        <f>Difu!L66</f>
        <v>0.3004</v>
      </c>
      <c r="L164" s="359">
        <f>Difu!M66</f>
        <v>0</v>
      </c>
      <c r="M164" s="359">
        <f>Difu!N66</f>
        <v>0</v>
      </c>
      <c r="N164" s="359">
        <f>Difu!O66</f>
        <v>0.1</v>
      </c>
      <c r="O164" s="359">
        <f>Difu!P66</f>
        <v>0</v>
      </c>
      <c r="P164" s="359">
        <f>Difu!Q66</f>
        <v>0</v>
      </c>
      <c r="Q164" s="359">
        <f>Difu!R66</f>
        <v>0.29920000000000002</v>
      </c>
      <c r="R164" s="359">
        <f>Difu!S66</f>
        <v>0</v>
      </c>
      <c r="S164" s="359">
        <f>Difu!T66</f>
        <v>0</v>
      </c>
      <c r="T164" s="359">
        <f>Difu!U66</f>
        <v>0</v>
      </c>
      <c r="U164" s="359">
        <f>Difu!V66</f>
        <v>0.6996</v>
      </c>
      <c r="V164" s="1809"/>
      <c r="W164" s="290">
        <f>+U164/U163*V163</f>
        <v>0.13992000000000002</v>
      </c>
    </row>
    <row r="165" spans="1:23" ht="15.75" customHeight="1">
      <c r="A165" s="1914"/>
      <c r="B165" s="1532"/>
      <c r="C165" s="1532"/>
      <c r="D165" s="1533"/>
      <c r="E165" s="1533"/>
      <c r="F165" s="1533"/>
      <c r="G165" s="1533"/>
      <c r="H165" s="187" t="s">
        <v>79</v>
      </c>
      <c r="I165" s="188">
        <f t="shared" ref="I165:U165" si="77">IF(OR(I164=0,I163=0),0,I164/I163)</f>
        <v>0</v>
      </c>
      <c r="J165" s="188">
        <f t="shared" si="77"/>
        <v>0</v>
      </c>
      <c r="K165" s="188">
        <f t="shared" si="77"/>
        <v>1.0013333333333334</v>
      </c>
      <c r="L165" s="188">
        <f t="shared" si="77"/>
        <v>0</v>
      </c>
      <c r="M165" s="188">
        <f t="shared" si="77"/>
        <v>0</v>
      </c>
      <c r="N165" s="188">
        <f t="shared" si="77"/>
        <v>0.5</v>
      </c>
      <c r="O165" s="188">
        <f t="shared" si="77"/>
        <v>0</v>
      </c>
      <c r="P165" s="188">
        <f t="shared" si="77"/>
        <v>0</v>
      </c>
      <c r="Q165" s="188">
        <f t="shared" si="77"/>
        <v>1.1968000000000001</v>
      </c>
      <c r="R165" s="188">
        <f t="shared" si="77"/>
        <v>0</v>
      </c>
      <c r="S165" s="188">
        <f t="shared" si="77"/>
        <v>0</v>
      </c>
      <c r="T165" s="188">
        <f t="shared" si="77"/>
        <v>0</v>
      </c>
      <c r="U165" s="188">
        <f t="shared" si="77"/>
        <v>0.6996</v>
      </c>
      <c r="V165" s="217"/>
      <c r="W165" s="194">
        <f>IF(OR(W164=0,W163=0),0,W164/W163)</f>
        <v>0.6996</v>
      </c>
    </row>
    <row r="166" spans="1:23" ht="16.5" customHeight="1">
      <c r="A166" s="1914"/>
      <c r="B166" s="1532"/>
      <c r="C166" s="1532"/>
      <c r="D166" s="1863" t="s">
        <v>85</v>
      </c>
      <c r="E166" s="1577"/>
      <c r="F166" s="1876" t="str">
        <f>A154</f>
        <v xml:space="preserve">DIFUSION Y COMERCIALIZACION </v>
      </c>
      <c r="G166" s="1578"/>
      <c r="H166" s="150" t="s">
        <v>47</v>
      </c>
      <c r="I166" s="151">
        <f t="shared" ref="I166:T166" si="78">(I154/$U$154)*$V$154+(I157/$U$157)*$V$157+(I160/$U$160)*$V$160+(I163/$U$163)*$V$163</f>
        <v>2.2499999999999996E-2</v>
      </c>
      <c r="J166" s="151">
        <f t="shared" si="78"/>
        <v>3.3599999999999991E-2</v>
      </c>
      <c r="K166" s="151">
        <f t="shared" si="78"/>
        <v>0.15260000000000001</v>
      </c>
      <c r="L166" s="151">
        <f t="shared" si="78"/>
        <v>3.9599999999999996E-2</v>
      </c>
      <c r="M166" s="151">
        <f t="shared" si="78"/>
        <v>3.6599999999999994E-2</v>
      </c>
      <c r="N166" s="151">
        <f t="shared" si="78"/>
        <v>0.15912000000000001</v>
      </c>
      <c r="O166" s="151">
        <f t="shared" si="78"/>
        <v>5.0100000000000006E-2</v>
      </c>
      <c r="P166" s="151">
        <f t="shared" si="78"/>
        <v>5.3099999999999994E-2</v>
      </c>
      <c r="Q166" s="151">
        <f t="shared" si="78"/>
        <v>0.17605999999999999</v>
      </c>
      <c r="R166" s="151">
        <f t="shared" si="78"/>
        <v>4.4099999999999993E-2</v>
      </c>
      <c r="S166" s="151">
        <f t="shared" si="78"/>
        <v>3.2099999999999997E-2</v>
      </c>
      <c r="T166" s="151">
        <f t="shared" si="78"/>
        <v>0.20052000000000003</v>
      </c>
      <c r="U166" s="156">
        <f t="shared" ref="U166:U167" si="79">SUM(I166:T166)</f>
        <v>1</v>
      </c>
      <c r="V166" s="1821">
        <f>SUM(V154:V165)</f>
        <v>1</v>
      </c>
      <c r="W166" s="1823"/>
    </row>
    <row r="167" spans="1:23" ht="16.5" customHeight="1">
      <c r="A167" s="1914"/>
      <c r="B167" s="1532"/>
      <c r="C167" s="1532"/>
      <c r="D167" s="1536"/>
      <c r="E167" s="1547"/>
      <c r="F167" s="1547"/>
      <c r="G167" s="1548"/>
      <c r="H167" s="162" t="s">
        <v>78</v>
      </c>
      <c r="I167" s="151">
        <f t="shared" ref="I167:T167" si="80">(I155/$U$154)*$V$154+(I158/$U$157)*$V$157+(I161/$U$160)*$V$160+(I164/$U$163)*$V$163</f>
        <v>1.7780308501563306E-2</v>
      </c>
      <c r="J167" s="151">
        <f t="shared" si="80"/>
        <v>3.933351570215915E-2</v>
      </c>
      <c r="K167" s="151">
        <f t="shared" si="80"/>
        <v>0.16136409671753177</v>
      </c>
      <c r="L167" s="151">
        <f t="shared" si="80"/>
        <v>5.6715417523147016E-2</v>
      </c>
      <c r="M167" s="151">
        <f t="shared" si="80"/>
        <v>4.4365290977050109E-2</v>
      </c>
      <c r="N167" s="151">
        <f t="shared" si="80"/>
        <v>0.13131647403056723</v>
      </c>
      <c r="O167" s="151">
        <f t="shared" si="80"/>
        <v>6.5010041991045958E-2</v>
      </c>
      <c r="P167" s="151">
        <f t="shared" si="80"/>
        <v>5.2043222458185663E-2</v>
      </c>
      <c r="Q167" s="151">
        <f t="shared" si="80"/>
        <v>0.1874328527339888</v>
      </c>
      <c r="R167" s="151">
        <f t="shared" si="80"/>
        <v>0</v>
      </c>
      <c r="S167" s="151">
        <f t="shared" si="80"/>
        <v>0</v>
      </c>
      <c r="T167" s="151">
        <f t="shared" si="80"/>
        <v>0</v>
      </c>
      <c r="U167" s="156">
        <f t="shared" si="79"/>
        <v>0.75536122063523903</v>
      </c>
      <c r="V167" s="1817"/>
      <c r="W167" s="1826"/>
    </row>
    <row r="168" spans="1:23" ht="16.5" customHeight="1">
      <c r="A168" s="1915"/>
      <c r="B168" s="1885"/>
      <c r="C168" s="1885"/>
      <c r="D168" s="1887"/>
      <c r="E168" s="1877"/>
      <c r="F168" s="1877"/>
      <c r="G168" s="1878"/>
      <c r="H168" s="167" t="s">
        <v>79</v>
      </c>
      <c r="I168" s="168">
        <f t="shared" ref="I168:U168" si="81">IF(OR(I167=0,I166=0),0,I167/I166)</f>
        <v>0.79023593340281373</v>
      </c>
      <c r="J168" s="168">
        <f t="shared" si="81"/>
        <v>1.1706403482785463</v>
      </c>
      <c r="K168" s="168">
        <f t="shared" si="81"/>
        <v>1.0574318264582683</v>
      </c>
      <c r="L168" s="168">
        <f t="shared" si="81"/>
        <v>1.4322075132107834</v>
      </c>
      <c r="M168" s="168">
        <f t="shared" si="81"/>
        <v>1.2121664201379814</v>
      </c>
      <c r="N168" s="168">
        <f t="shared" si="81"/>
        <v>0.82526693081050295</v>
      </c>
      <c r="O168" s="168">
        <f t="shared" si="81"/>
        <v>1.2976056285637914</v>
      </c>
      <c r="P168" s="168">
        <f t="shared" si="81"/>
        <v>0.98009835137826118</v>
      </c>
      <c r="Q168" s="168">
        <f t="shared" si="81"/>
        <v>1.06459645992269</v>
      </c>
      <c r="R168" s="168">
        <f t="shared" si="81"/>
        <v>0</v>
      </c>
      <c r="S168" s="168">
        <f t="shared" si="81"/>
        <v>0</v>
      </c>
      <c r="T168" s="168">
        <f t="shared" si="81"/>
        <v>0</v>
      </c>
      <c r="U168" s="168">
        <f t="shared" si="81"/>
        <v>0.75536122063523903</v>
      </c>
      <c r="V168" s="1822"/>
      <c r="W168" s="1827"/>
    </row>
    <row r="169" spans="1:23" ht="22.5" customHeight="1">
      <c r="A169" s="1917" t="str">
        <f>+'PAA 2018'!A492</f>
        <v>EVALUACION Y CONTROL DE LA GESTIÓN INTERNA</v>
      </c>
      <c r="B169" s="1912">
        <f>+'PAA 2018'!B492</f>
        <v>0.05</v>
      </c>
      <c r="C169" s="1912">
        <f>+'PAA 2018'!B504</f>
        <v>3.7785431250000001E-2</v>
      </c>
      <c r="D169" s="1906">
        <v>49</v>
      </c>
      <c r="E169" s="1904" t="str">
        <f>+'PAA 2018'!G492</f>
        <v>Informes de auditorias</v>
      </c>
      <c r="F169" s="1874">
        <f>+'PAA 2018'!K492</f>
        <v>1</v>
      </c>
      <c r="G169" s="1905" t="str">
        <f>+'PAA 2018'!M492</f>
        <v>Porcentaje avance cumplimiento del plan auditorías</v>
      </c>
      <c r="H169" s="496" t="s">
        <v>47</v>
      </c>
      <c r="I169" s="497">
        <f>'C Interno'!J5</f>
        <v>2.8995E-2</v>
      </c>
      <c r="J169" s="497">
        <f>'C Interno'!K5</f>
        <v>0.10339499999999999</v>
      </c>
      <c r="K169" s="497">
        <f>'C Interno'!L5</f>
        <v>0.10341</v>
      </c>
      <c r="L169" s="497">
        <f>'C Interno'!M5</f>
        <v>0.10339499999999999</v>
      </c>
      <c r="M169" s="497">
        <f>'C Interno'!N5</f>
        <v>7.4495000000000006E-2</v>
      </c>
      <c r="N169" s="497">
        <f>'C Interno'!O5</f>
        <v>5.7959999999999998E-2</v>
      </c>
      <c r="O169" s="497">
        <f>'C Interno'!P5</f>
        <v>0.129805</v>
      </c>
      <c r="P169" s="497">
        <f>'C Interno'!Q5</f>
        <v>0.22608500000000004</v>
      </c>
      <c r="Q169" s="497">
        <f>'C Interno'!R5</f>
        <v>9.4960000000000003E-2</v>
      </c>
      <c r="R169" s="497">
        <f>'C Interno'!S5</f>
        <v>3.2495000000000003E-2</v>
      </c>
      <c r="S169" s="497">
        <f>'C Interno'!T5</f>
        <v>3.2495000000000003E-2</v>
      </c>
      <c r="T169" s="497">
        <f>'C Interno'!U5</f>
        <v>1.251E-2</v>
      </c>
      <c r="U169" s="497">
        <f>'C Interno'!V5</f>
        <v>1.0000000000000002</v>
      </c>
      <c r="V169" s="1814">
        <f>'C Interno'!W5</f>
        <v>0.97499999999999998</v>
      </c>
      <c r="W169" s="498">
        <f>+(U169/U169)*V169</f>
        <v>0.97499999999999998</v>
      </c>
    </row>
    <row r="170" spans="1:23" ht="22.5" customHeight="1">
      <c r="A170" s="1539"/>
      <c r="B170" s="1532"/>
      <c r="C170" s="1532"/>
      <c r="D170" s="1532"/>
      <c r="E170" s="1532"/>
      <c r="F170" s="1532"/>
      <c r="G170" s="1532"/>
      <c r="H170" s="283" t="s">
        <v>78</v>
      </c>
      <c r="I170" s="359">
        <f>'C Interno'!J6</f>
        <v>2.8995E-2</v>
      </c>
      <c r="J170" s="359">
        <f>'C Interno'!K6</f>
        <v>5.6384999999999998E-2</v>
      </c>
      <c r="K170" s="359">
        <f>'C Interno'!L6</f>
        <v>0.14385000000000001</v>
      </c>
      <c r="L170" s="359">
        <f>'C Interno'!M6</f>
        <v>0.10589999999999999</v>
      </c>
      <c r="M170" s="359">
        <f>'C Interno'!N6</f>
        <v>7.3564999999999992E-2</v>
      </c>
      <c r="N170" s="359">
        <f>'C Interno'!O6</f>
        <v>3.5310000000000001E-2</v>
      </c>
      <c r="O170" s="359">
        <f>'C Interno'!P6</f>
        <v>7.8365000000000004E-2</v>
      </c>
      <c r="P170" s="359">
        <f>'C Interno'!Q6</f>
        <v>0.21291500000000002</v>
      </c>
      <c r="Q170" s="359">
        <f>'C Interno'!R6</f>
        <v>2.0570000000000001E-2</v>
      </c>
      <c r="R170" s="359">
        <f>'C Interno'!S6</f>
        <v>0</v>
      </c>
      <c r="S170" s="359">
        <f>'C Interno'!T6</f>
        <v>0</v>
      </c>
      <c r="T170" s="359">
        <f>'C Interno'!U6</f>
        <v>0</v>
      </c>
      <c r="U170" s="359">
        <f>'C Interno'!V6</f>
        <v>0.75585499999999994</v>
      </c>
      <c r="V170" s="1809"/>
      <c r="W170" s="499">
        <f>+U170/U169*V169</f>
        <v>0.73695862499999976</v>
      </c>
    </row>
    <row r="171" spans="1:23" ht="22.5" customHeight="1">
      <c r="A171" s="1539"/>
      <c r="B171" s="1532"/>
      <c r="C171" s="1532"/>
      <c r="D171" s="1558"/>
      <c r="E171" s="1558"/>
      <c r="F171" s="1558"/>
      <c r="G171" s="1558"/>
      <c r="H171" s="187" t="s">
        <v>79</v>
      </c>
      <c r="I171" s="188">
        <f t="shared" ref="I171:U171" si="82">IF(OR(I170=0,I169=0),0,I170/I169)</f>
        <v>1</v>
      </c>
      <c r="J171" s="188">
        <f t="shared" si="82"/>
        <v>0.54533584796170032</v>
      </c>
      <c r="K171" s="188">
        <f t="shared" si="82"/>
        <v>1.3910646939367566</v>
      </c>
      <c r="L171" s="188">
        <f t="shared" si="82"/>
        <v>1.0242274771507327</v>
      </c>
      <c r="M171" s="188">
        <f t="shared" si="82"/>
        <v>0.98751594066715864</v>
      </c>
      <c r="N171" s="188">
        <f t="shared" si="82"/>
        <v>0.60921325051759834</v>
      </c>
      <c r="O171" s="188">
        <f t="shared" si="82"/>
        <v>0.60371326220099386</v>
      </c>
      <c r="P171" s="188">
        <f t="shared" si="82"/>
        <v>0.9417475728155339</v>
      </c>
      <c r="Q171" s="188">
        <f t="shared" si="82"/>
        <v>0.21661752316764954</v>
      </c>
      <c r="R171" s="188">
        <f t="shared" si="82"/>
        <v>0</v>
      </c>
      <c r="S171" s="188">
        <f t="shared" si="82"/>
        <v>0</v>
      </c>
      <c r="T171" s="188">
        <f t="shared" si="82"/>
        <v>0</v>
      </c>
      <c r="U171" s="188">
        <f t="shared" si="82"/>
        <v>0.75585499999999972</v>
      </c>
      <c r="V171" s="217"/>
      <c r="W171" s="502">
        <f>IF(OR(W170=0,W169=0),0,W170/W169)</f>
        <v>0.75585499999999972</v>
      </c>
    </row>
    <row r="172" spans="1:23" ht="18" customHeight="1">
      <c r="A172" s="1539"/>
      <c r="B172" s="1532"/>
      <c r="C172" s="1532"/>
      <c r="D172" s="1856">
        <v>50</v>
      </c>
      <c r="E172" s="1853" t="str">
        <f>+'PAA 2018'!G502</f>
        <v xml:space="preserve"> Fomento de la cultura de autocontrol y  autoevaluación</v>
      </c>
      <c r="F172" s="1879">
        <f>+'PAA 2018'!K502</f>
        <v>1</v>
      </c>
      <c r="G172" s="1875" t="str">
        <f>+'PAA 2018'!L502</f>
        <v>Porcentaje</v>
      </c>
      <c r="H172" s="250" t="s">
        <v>47</v>
      </c>
      <c r="I172" s="297">
        <f>'C Interno'!J25</f>
        <v>0</v>
      </c>
      <c r="J172" s="297">
        <f>'C Interno'!K25</f>
        <v>0</v>
      </c>
      <c r="K172" s="297">
        <f>'C Interno'!L25</f>
        <v>0.25</v>
      </c>
      <c r="L172" s="297">
        <f>'C Interno'!M25</f>
        <v>0</v>
      </c>
      <c r="M172" s="297">
        <f>'C Interno'!N25</f>
        <v>0</v>
      </c>
      <c r="N172" s="297">
        <f>'C Interno'!O25</f>
        <v>0.25</v>
      </c>
      <c r="O172" s="297">
        <f>'C Interno'!P25</f>
        <v>0</v>
      </c>
      <c r="P172" s="297">
        <f>'C Interno'!Q25</f>
        <v>0</v>
      </c>
      <c r="Q172" s="297">
        <f>'C Interno'!R25</f>
        <v>0.25</v>
      </c>
      <c r="R172" s="297">
        <f>'C Interno'!S25</f>
        <v>0</v>
      </c>
      <c r="S172" s="297">
        <f>'C Interno'!T25</f>
        <v>0</v>
      </c>
      <c r="T172" s="297">
        <f>'C Interno'!U25</f>
        <v>0.25</v>
      </c>
      <c r="U172" s="297">
        <f>'C Interno'!V25</f>
        <v>1</v>
      </c>
      <c r="V172" s="1810">
        <f>'C Interno'!W25</f>
        <v>2.5000000000000001E-2</v>
      </c>
      <c r="W172" s="504">
        <f>+(U172/U172)*V172</f>
        <v>2.5000000000000001E-2</v>
      </c>
    </row>
    <row r="173" spans="1:23" ht="18" customHeight="1">
      <c r="A173" s="1539"/>
      <c r="B173" s="1532"/>
      <c r="C173" s="1532"/>
      <c r="D173" s="1532"/>
      <c r="E173" s="1532"/>
      <c r="F173" s="1532"/>
      <c r="G173" s="1532"/>
      <c r="H173" s="259" t="s">
        <v>78</v>
      </c>
      <c r="I173" s="298">
        <f>'C Interno'!J26</f>
        <v>0</v>
      </c>
      <c r="J173" s="298">
        <f>'C Interno'!K26</f>
        <v>0</v>
      </c>
      <c r="K173" s="298">
        <f>'C Interno'!L26</f>
        <v>0.25</v>
      </c>
      <c r="L173" s="298">
        <f>'C Interno'!M26</f>
        <v>0</v>
      </c>
      <c r="M173" s="298">
        <f>'C Interno'!N26</f>
        <v>0</v>
      </c>
      <c r="N173" s="298">
        <f>'C Interno'!O26</f>
        <v>0.25</v>
      </c>
      <c r="O173" s="298">
        <f>'C Interno'!P26</f>
        <v>0</v>
      </c>
      <c r="P173" s="298">
        <f>'C Interno'!Q26</f>
        <v>0</v>
      </c>
      <c r="Q173" s="298">
        <f>'C Interno'!R26</f>
        <v>0.25</v>
      </c>
      <c r="R173" s="298">
        <f>'C Interno'!S26</f>
        <v>0</v>
      </c>
      <c r="S173" s="298">
        <f>'C Interno'!T26</f>
        <v>0</v>
      </c>
      <c r="T173" s="298">
        <f>'C Interno'!U26</f>
        <v>0</v>
      </c>
      <c r="U173" s="298">
        <f>'C Interno'!V26</f>
        <v>0.75</v>
      </c>
      <c r="V173" s="1804"/>
      <c r="W173" s="498">
        <f>+U173/U172*V172</f>
        <v>1.8750000000000003E-2</v>
      </c>
    </row>
    <row r="174" spans="1:23" ht="18" customHeight="1">
      <c r="A174" s="1539"/>
      <c r="B174" s="1532"/>
      <c r="C174" s="1532"/>
      <c r="D174" s="1533"/>
      <c r="E174" s="1533"/>
      <c r="F174" s="1533"/>
      <c r="G174" s="1533"/>
      <c r="H174" s="187" t="s">
        <v>79</v>
      </c>
      <c r="I174" s="204">
        <f t="shared" ref="I174:U174" si="83">IF(OR(I173=0,I172=0),0,I173/I172)</f>
        <v>0</v>
      </c>
      <c r="J174" s="204">
        <f t="shared" si="83"/>
        <v>0</v>
      </c>
      <c r="K174" s="204">
        <f t="shared" si="83"/>
        <v>1</v>
      </c>
      <c r="L174" s="204">
        <f t="shared" si="83"/>
        <v>0</v>
      </c>
      <c r="M174" s="204">
        <f t="shared" si="83"/>
        <v>0</v>
      </c>
      <c r="N174" s="204">
        <f t="shared" si="83"/>
        <v>1</v>
      </c>
      <c r="O174" s="204">
        <f t="shared" si="83"/>
        <v>0</v>
      </c>
      <c r="P174" s="204">
        <f t="shared" si="83"/>
        <v>0</v>
      </c>
      <c r="Q174" s="204">
        <f t="shared" si="83"/>
        <v>1</v>
      </c>
      <c r="R174" s="204">
        <f t="shared" si="83"/>
        <v>0</v>
      </c>
      <c r="S174" s="204">
        <f t="shared" si="83"/>
        <v>0</v>
      </c>
      <c r="T174" s="204">
        <f t="shared" si="83"/>
        <v>0</v>
      </c>
      <c r="U174" s="204">
        <f t="shared" si="83"/>
        <v>0.75</v>
      </c>
      <c r="V174" s="217"/>
      <c r="W174" s="508">
        <f>IF(OR(W173=0,W172=0),0,W173/W172)</f>
        <v>0.75000000000000011</v>
      </c>
    </row>
    <row r="175" spans="1:23" ht="18" customHeight="1">
      <c r="A175" s="1539"/>
      <c r="B175" s="1532"/>
      <c r="C175" s="1532"/>
      <c r="D175" s="1863" t="s">
        <v>85</v>
      </c>
      <c r="E175" s="1577"/>
      <c r="F175" s="1876" t="str">
        <f>A169</f>
        <v>EVALUACION Y CONTROL DE LA GESTIÓN INTERNA</v>
      </c>
      <c r="G175" s="1578"/>
      <c r="H175" s="150" t="s">
        <v>47</v>
      </c>
      <c r="I175" s="151">
        <f t="shared" ref="I175:T175" si="84">(I169/$U$169)*$V$169+(I172/$U$172)*$V$172</f>
        <v>2.8270124999999993E-2</v>
      </c>
      <c r="J175" s="151">
        <f t="shared" si="84"/>
        <v>0.10081012499999996</v>
      </c>
      <c r="K175" s="151">
        <f t="shared" si="84"/>
        <v>0.10707474999999998</v>
      </c>
      <c r="L175" s="151">
        <f t="shared" si="84"/>
        <v>0.10081012499999996</v>
      </c>
      <c r="M175" s="151">
        <f t="shared" si="84"/>
        <v>7.2632624999999992E-2</v>
      </c>
      <c r="N175" s="151">
        <f t="shared" si="84"/>
        <v>6.2760999999999983E-2</v>
      </c>
      <c r="O175" s="151">
        <f t="shared" si="84"/>
        <v>0.12655987499999996</v>
      </c>
      <c r="P175" s="151">
        <f t="shared" si="84"/>
        <v>0.22043287499999997</v>
      </c>
      <c r="Q175" s="151">
        <f t="shared" si="84"/>
        <v>9.8835999999999979E-2</v>
      </c>
      <c r="R175" s="151">
        <f t="shared" si="84"/>
        <v>3.1682624999999992E-2</v>
      </c>
      <c r="S175" s="151">
        <f t="shared" si="84"/>
        <v>3.1682624999999992E-2</v>
      </c>
      <c r="T175" s="151">
        <f t="shared" si="84"/>
        <v>1.8447249999999998E-2</v>
      </c>
      <c r="U175" s="156">
        <f t="shared" ref="U175:U176" si="85">SUM(I175:T175)</f>
        <v>0.99999999999999989</v>
      </c>
      <c r="V175" s="1805">
        <f>SUM(V169:V174)</f>
        <v>1</v>
      </c>
      <c r="W175" s="1823"/>
    </row>
    <row r="176" spans="1:23" ht="18" customHeight="1">
      <c r="A176" s="1539"/>
      <c r="B176" s="1532"/>
      <c r="C176" s="1532"/>
      <c r="D176" s="1536"/>
      <c r="E176" s="1547"/>
      <c r="F176" s="1547"/>
      <c r="G176" s="1548"/>
      <c r="H176" s="162" t="s">
        <v>78</v>
      </c>
      <c r="I176" s="151">
        <f t="shared" ref="I176:T176" si="86">(I170/$U$169)*$V$169+(I173/$U$172)*$V$172</f>
        <v>2.8270124999999993E-2</v>
      </c>
      <c r="J176" s="151">
        <f t="shared" si="86"/>
        <v>5.4975374999999986E-2</v>
      </c>
      <c r="K176" s="151">
        <f t="shared" si="86"/>
        <v>0.14650374999999999</v>
      </c>
      <c r="L176" s="151">
        <f t="shared" si="86"/>
        <v>0.10325249999999997</v>
      </c>
      <c r="M176" s="151">
        <f t="shared" si="86"/>
        <v>7.1725874999999981E-2</v>
      </c>
      <c r="N176" s="151">
        <f t="shared" si="86"/>
        <v>4.0677249999999991E-2</v>
      </c>
      <c r="O176" s="151">
        <f t="shared" si="86"/>
        <v>7.6405874999999984E-2</v>
      </c>
      <c r="P176" s="151">
        <f t="shared" si="86"/>
        <v>0.20759212499999996</v>
      </c>
      <c r="Q176" s="151">
        <f t="shared" si="86"/>
        <v>2.6305749999999996E-2</v>
      </c>
      <c r="R176" s="151">
        <f t="shared" si="86"/>
        <v>0</v>
      </c>
      <c r="S176" s="151">
        <f t="shared" si="86"/>
        <v>0</v>
      </c>
      <c r="T176" s="151">
        <f t="shared" si="86"/>
        <v>0</v>
      </c>
      <c r="U176" s="156">
        <f t="shared" si="85"/>
        <v>0.75570862499999991</v>
      </c>
      <c r="V176" s="1806"/>
      <c r="W176" s="1824"/>
    </row>
    <row r="177" spans="1:23" ht="18" customHeight="1">
      <c r="A177" s="1540"/>
      <c r="B177" s="1532"/>
      <c r="C177" s="1532"/>
      <c r="D177" s="1887"/>
      <c r="E177" s="1877"/>
      <c r="F177" s="1877"/>
      <c r="G177" s="1878"/>
      <c r="H177" s="240" t="s">
        <v>79</v>
      </c>
      <c r="I177" s="241">
        <f t="shared" ref="I177:U177" si="87">IF(OR(I176=0,I175=0),0,I176/I175)</f>
        <v>1</v>
      </c>
      <c r="J177" s="241">
        <f t="shared" si="87"/>
        <v>0.54533584796170032</v>
      </c>
      <c r="K177" s="241">
        <f t="shared" si="87"/>
        <v>1.3682380766707372</v>
      </c>
      <c r="L177" s="241">
        <f t="shared" si="87"/>
        <v>1.0242274771507327</v>
      </c>
      <c r="M177" s="241">
        <f t="shared" si="87"/>
        <v>0.98751594066715875</v>
      </c>
      <c r="N177" s="241">
        <f t="shared" si="87"/>
        <v>0.64812941157725346</v>
      </c>
      <c r="O177" s="241">
        <f t="shared" si="87"/>
        <v>0.60371326220099386</v>
      </c>
      <c r="P177" s="241">
        <f t="shared" si="87"/>
        <v>0.9417475728155339</v>
      </c>
      <c r="Q177" s="241">
        <f t="shared" si="87"/>
        <v>0.2661555506090898</v>
      </c>
      <c r="R177" s="241">
        <f t="shared" si="87"/>
        <v>0</v>
      </c>
      <c r="S177" s="241">
        <f t="shared" si="87"/>
        <v>0</v>
      </c>
      <c r="T177" s="241">
        <f t="shared" si="87"/>
        <v>0</v>
      </c>
      <c r="U177" s="241">
        <f t="shared" si="87"/>
        <v>0.75570862500000002</v>
      </c>
      <c r="V177" s="1807"/>
      <c r="W177" s="1825"/>
    </row>
    <row r="178" spans="1:23" ht="15.75" customHeight="1">
      <c r="A178" s="1913" t="str">
        <f>+'PAA 2018'!A507</f>
        <v>GESTIÓN INFORMÁTICA</v>
      </c>
      <c r="B178" s="1884">
        <f>+'PAA 2018'!B507</f>
        <v>0.03</v>
      </c>
      <c r="C178" s="1884">
        <f>+'PAA 2018'!B577</f>
        <v>2.8600000000000004E-2</v>
      </c>
      <c r="D178" s="1873">
        <v>51</v>
      </c>
      <c r="E178" s="1882" t="str">
        <f>+'PAA 2018'!G507</f>
        <v>Estrategia y gobierno de TI adoptada</v>
      </c>
      <c r="F178" s="1890">
        <f>+'PAA 2018'!K507</f>
        <v>1</v>
      </c>
      <c r="G178" s="1890" t="str">
        <f>+'PAA 2018'!L507</f>
        <v>Porcentaje</v>
      </c>
      <c r="H178" s="349" t="s">
        <v>47</v>
      </c>
      <c r="I178" s="397">
        <f>Informatica!J5</f>
        <v>0</v>
      </c>
      <c r="J178" s="397">
        <f>Informatica!K5</f>
        <v>0</v>
      </c>
      <c r="K178" s="397">
        <f>Informatica!L5</f>
        <v>0</v>
      </c>
      <c r="L178" s="397">
        <f>Informatica!M5</f>
        <v>0</v>
      </c>
      <c r="M178" s="397">
        <f>Informatica!N5</f>
        <v>0</v>
      </c>
      <c r="N178" s="397">
        <f>Informatica!O5</f>
        <v>0.6</v>
      </c>
      <c r="O178" s="397">
        <f>Informatica!P5</f>
        <v>0</v>
      </c>
      <c r="P178" s="397">
        <f>Informatica!Q5</f>
        <v>0</v>
      </c>
      <c r="Q178" s="397">
        <f>Informatica!R5</f>
        <v>0.3</v>
      </c>
      <c r="R178" s="397">
        <f>Informatica!S5</f>
        <v>0</v>
      </c>
      <c r="S178" s="397">
        <f>Informatica!T5</f>
        <v>0</v>
      </c>
      <c r="T178" s="397">
        <f>Informatica!U5</f>
        <v>0.1</v>
      </c>
      <c r="U178" s="397">
        <f>Informatica!V5</f>
        <v>0.99999999999999989</v>
      </c>
      <c r="V178" s="1813">
        <f>Informatica!W5</f>
        <v>0.1</v>
      </c>
      <c r="W178" s="351">
        <f>+(U178/U178)*V178</f>
        <v>0.1</v>
      </c>
    </row>
    <row r="179" spans="1:23" ht="15.75" customHeight="1">
      <c r="A179" s="1914"/>
      <c r="B179" s="1532"/>
      <c r="C179" s="1532"/>
      <c r="D179" s="1532"/>
      <c r="E179" s="1532"/>
      <c r="F179" s="1532"/>
      <c r="G179" s="1532"/>
      <c r="H179" s="259" t="s">
        <v>78</v>
      </c>
      <c r="I179" s="263">
        <f>Informatica!J6</f>
        <v>0</v>
      </c>
      <c r="J179" s="298">
        <f>Informatica!K6</f>
        <v>0</v>
      </c>
      <c r="K179" s="298">
        <f>Informatica!L6</f>
        <v>0</v>
      </c>
      <c r="L179" s="298">
        <f>Informatica!M6</f>
        <v>0</v>
      </c>
      <c r="M179" s="298">
        <f>Informatica!N6</f>
        <v>0</v>
      </c>
      <c r="N179" s="298">
        <f>Informatica!O6</f>
        <v>0.6</v>
      </c>
      <c r="O179" s="298">
        <f>Informatica!P6</f>
        <v>0</v>
      </c>
      <c r="P179" s="298">
        <f>Informatica!Q6</f>
        <v>0</v>
      </c>
      <c r="Q179" s="298">
        <f>Informatica!R6</f>
        <v>0.2</v>
      </c>
      <c r="R179" s="298">
        <f>Informatica!S6</f>
        <v>0</v>
      </c>
      <c r="S179" s="298">
        <f>Informatica!T6</f>
        <v>0</v>
      </c>
      <c r="T179" s="298">
        <f>Informatica!U6</f>
        <v>0</v>
      </c>
      <c r="U179" s="298">
        <f>Informatica!V6</f>
        <v>0.8</v>
      </c>
      <c r="V179" s="1804"/>
      <c r="W179" s="266">
        <f>+U179/U178*V178</f>
        <v>8.0000000000000016E-2</v>
      </c>
    </row>
    <row r="180" spans="1:23" ht="15.75" customHeight="1">
      <c r="A180" s="1914"/>
      <c r="B180" s="1532"/>
      <c r="C180" s="1532"/>
      <c r="D180" s="1558"/>
      <c r="E180" s="1558"/>
      <c r="F180" s="1558"/>
      <c r="G180" s="1558"/>
      <c r="H180" s="187" t="s">
        <v>79</v>
      </c>
      <c r="I180" s="204">
        <f t="shared" ref="I180:U180" si="88">IF(OR(I179=0,I178=0),0,I179/I178)</f>
        <v>0</v>
      </c>
      <c r="J180" s="204">
        <f t="shared" si="88"/>
        <v>0</v>
      </c>
      <c r="K180" s="204">
        <f t="shared" si="88"/>
        <v>0</v>
      </c>
      <c r="L180" s="204">
        <f t="shared" si="88"/>
        <v>0</v>
      </c>
      <c r="M180" s="204">
        <f t="shared" si="88"/>
        <v>0</v>
      </c>
      <c r="N180" s="204">
        <f t="shared" si="88"/>
        <v>1</v>
      </c>
      <c r="O180" s="204">
        <f t="shared" si="88"/>
        <v>0</v>
      </c>
      <c r="P180" s="204">
        <f t="shared" si="88"/>
        <v>0</v>
      </c>
      <c r="Q180" s="204">
        <f t="shared" si="88"/>
        <v>0.66666666666666674</v>
      </c>
      <c r="R180" s="204">
        <f t="shared" si="88"/>
        <v>0</v>
      </c>
      <c r="S180" s="204">
        <f t="shared" si="88"/>
        <v>0</v>
      </c>
      <c r="T180" s="204">
        <f t="shared" si="88"/>
        <v>0</v>
      </c>
      <c r="U180" s="204">
        <f t="shared" si="88"/>
        <v>0.80000000000000016</v>
      </c>
      <c r="V180" s="217"/>
      <c r="W180" s="205">
        <f>IF(OR(W179=0,W178=0),0,W179/W178)</f>
        <v>0.80000000000000016</v>
      </c>
    </row>
    <row r="181" spans="1:23" ht="15.75" customHeight="1">
      <c r="A181" s="1914"/>
      <c r="B181" s="1532"/>
      <c r="C181" s="1532"/>
      <c r="D181" s="1906">
        <v>52</v>
      </c>
      <c r="E181" s="1904" t="str">
        <f>+'PAA 2018'!G521</f>
        <v>Plataformas de TI implementadas y soportadas</v>
      </c>
      <c r="F181" s="1874">
        <f>+'PAA 2018'!K521</f>
        <v>100</v>
      </c>
      <c r="G181" s="1874" t="str">
        <f>+'PAA 2018'!L521</f>
        <v>Porcentaje</v>
      </c>
      <c r="H181" s="271" t="s">
        <v>47</v>
      </c>
      <c r="I181" s="354">
        <f>Informatica!J25</f>
        <v>0</v>
      </c>
      <c r="J181" s="354">
        <f>Informatica!K25</f>
        <v>0</v>
      </c>
      <c r="K181" s="354">
        <f>Informatica!L25</f>
        <v>0</v>
      </c>
      <c r="L181" s="354">
        <f>Informatica!M25</f>
        <v>0</v>
      </c>
      <c r="M181" s="354">
        <f>Informatica!N25</f>
        <v>0</v>
      </c>
      <c r="N181" s="354">
        <f>Informatica!O25</f>
        <v>0.5</v>
      </c>
      <c r="O181" s="354">
        <f>Informatica!P25</f>
        <v>0</v>
      </c>
      <c r="P181" s="354">
        <f>Informatica!Q25</f>
        <v>0</v>
      </c>
      <c r="Q181" s="354">
        <f>Informatica!R25</f>
        <v>0.4</v>
      </c>
      <c r="R181" s="354">
        <f>Informatica!S25</f>
        <v>0</v>
      </c>
      <c r="S181" s="354">
        <f>Informatica!T25</f>
        <v>0</v>
      </c>
      <c r="T181" s="354">
        <f>Informatica!U25</f>
        <v>0.1</v>
      </c>
      <c r="U181" s="354">
        <f>Informatica!V25</f>
        <v>1</v>
      </c>
      <c r="V181" s="1808">
        <f>Informatica!W25</f>
        <v>0.2</v>
      </c>
      <c r="W181" s="282">
        <f>+(U181/U181)*V181</f>
        <v>0.2</v>
      </c>
    </row>
    <row r="182" spans="1:23" ht="15.75" customHeight="1">
      <c r="A182" s="1914"/>
      <c r="B182" s="1532"/>
      <c r="C182" s="1532"/>
      <c r="D182" s="1532"/>
      <c r="E182" s="1532"/>
      <c r="F182" s="1532"/>
      <c r="G182" s="1532"/>
      <c r="H182" s="283" t="s">
        <v>78</v>
      </c>
      <c r="I182" s="359">
        <f>Informatica!J26</f>
        <v>0</v>
      </c>
      <c r="J182" s="359">
        <f>Informatica!K26</f>
        <v>0</v>
      </c>
      <c r="K182" s="359">
        <f>Informatica!L26</f>
        <v>0</v>
      </c>
      <c r="L182" s="359">
        <f>Informatica!M26</f>
        <v>0</v>
      </c>
      <c r="M182" s="359">
        <f>Informatica!N26</f>
        <v>0</v>
      </c>
      <c r="N182" s="359">
        <f>Informatica!O26</f>
        <v>0.5</v>
      </c>
      <c r="O182" s="359">
        <f>Informatica!P26</f>
        <v>0</v>
      </c>
      <c r="P182" s="359">
        <f>Informatica!Q26</f>
        <v>0</v>
      </c>
      <c r="Q182" s="359">
        <f>Informatica!R26</f>
        <v>0.3</v>
      </c>
      <c r="R182" s="359">
        <f>Informatica!S26</f>
        <v>0</v>
      </c>
      <c r="S182" s="359">
        <f>Informatica!T26</f>
        <v>0</v>
      </c>
      <c r="T182" s="359">
        <f>Informatica!U26</f>
        <v>0</v>
      </c>
      <c r="U182" s="359">
        <f>Informatica!V26</f>
        <v>0.8</v>
      </c>
      <c r="V182" s="1809"/>
      <c r="W182" s="290">
        <f>+U182/U181*V181</f>
        <v>0.16000000000000003</v>
      </c>
    </row>
    <row r="183" spans="1:23" ht="15.75" customHeight="1">
      <c r="A183" s="1914"/>
      <c r="B183" s="1532"/>
      <c r="C183" s="1532"/>
      <c r="D183" s="1558"/>
      <c r="E183" s="1558"/>
      <c r="F183" s="1558"/>
      <c r="G183" s="1558"/>
      <c r="H183" s="187" t="s">
        <v>79</v>
      </c>
      <c r="I183" s="188">
        <f t="shared" ref="I183:U183" si="89">IF(OR(I182=0,I181=0),0,I182/I181)</f>
        <v>0</v>
      </c>
      <c r="J183" s="188">
        <f t="shared" si="89"/>
        <v>0</v>
      </c>
      <c r="K183" s="188">
        <f t="shared" si="89"/>
        <v>0</v>
      </c>
      <c r="L183" s="188">
        <f t="shared" si="89"/>
        <v>0</v>
      </c>
      <c r="M183" s="188">
        <f t="shared" si="89"/>
        <v>0</v>
      </c>
      <c r="N183" s="188">
        <f t="shared" si="89"/>
        <v>1</v>
      </c>
      <c r="O183" s="188">
        <f t="shared" si="89"/>
        <v>0</v>
      </c>
      <c r="P183" s="188">
        <f t="shared" si="89"/>
        <v>0</v>
      </c>
      <c r="Q183" s="188">
        <f t="shared" si="89"/>
        <v>0.74999999999999989</v>
      </c>
      <c r="R183" s="188">
        <f t="shared" si="89"/>
        <v>0</v>
      </c>
      <c r="S183" s="188">
        <f t="shared" si="89"/>
        <v>0</v>
      </c>
      <c r="T183" s="188">
        <f t="shared" si="89"/>
        <v>0</v>
      </c>
      <c r="U183" s="188">
        <f t="shared" si="89"/>
        <v>0.8</v>
      </c>
      <c r="V183" s="217"/>
      <c r="W183" s="194">
        <f>IF(OR(W182=0,W181=0),0,W182/W181)</f>
        <v>0.80000000000000016</v>
      </c>
    </row>
    <row r="184" spans="1:23" ht="15.75" customHeight="1">
      <c r="A184" s="1914"/>
      <c r="B184" s="1532"/>
      <c r="C184" s="1532"/>
      <c r="D184" s="1906">
        <v>53</v>
      </c>
      <c r="E184" s="1904" t="str">
        <f>+'PAA 2018'!G539</f>
        <v>Sistemas de información, portales y  aplicaciones  implementados y soportados</v>
      </c>
      <c r="F184" s="1874">
        <f>+'PAA 2018'!K539</f>
        <v>1</v>
      </c>
      <c r="G184" s="1874" t="str">
        <f>+'PAA 2018'!L539</f>
        <v>Porcentaje</v>
      </c>
      <c r="H184" s="250" t="s">
        <v>47</v>
      </c>
      <c r="I184" s="297">
        <f>Informatica!J49</f>
        <v>0</v>
      </c>
      <c r="J184" s="297">
        <f>Informatica!K49</f>
        <v>0</v>
      </c>
      <c r="K184" s="297">
        <f>Informatica!L49</f>
        <v>0</v>
      </c>
      <c r="L184" s="297">
        <f>Informatica!M49</f>
        <v>0</v>
      </c>
      <c r="M184" s="297">
        <f>Informatica!N49</f>
        <v>0</v>
      </c>
      <c r="N184" s="297">
        <f>Informatica!O49</f>
        <v>0.5</v>
      </c>
      <c r="O184" s="297">
        <f>Informatica!P49</f>
        <v>0</v>
      </c>
      <c r="P184" s="297">
        <f>Informatica!Q49</f>
        <v>0</v>
      </c>
      <c r="Q184" s="297">
        <f>Informatica!R49</f>
        <v>0.4</v>
      </c>
      <c r="R184" s="297">
        <f>Informatica!S49</f>
        <v>0</v>
      </c>
      <c r="S184" s="297">
        <f>Informatica!T49</f>
        <v>0</v>
      </c>
      <c r="T184" s="297">
        <f>Informatica!U49</f>
        <v>0.1</v>
      </c>
      <c r="U184" s="297">
        <f>Informatica!V49</f>
        <v>1</v>
      </c>
      <c r="V184" s="1810">
        <f>Informatica!W49</f>
        <v>0.2</v>
      </c>
      <c r="W184" s="257">
        <f>+(U184/U184)*V184</f>
        <v>0.2</v>
      </c>
    </row>
    <row r="185" spans="1:23" ht="15.75" customHeight="1">
      <c r="A185" s="1914"/>
      <c r="B185" s="1532"/>
      <c r="C185" s="1532"/>
      <c r="D185" s="1532"/>
      <c r="E185" s="1532"/>
      <c r="F185" s="1532"/>
      <c r="G185" s="1532"/>
      <c r="H185" s="259" t="s">
        <v>78</v>
      </c>
      <c r="I185" s="298">
        <f>Informatica!J50</f>
        <v>0</v>
      </c>
      <c r="J185" s="298">
        <f>Informatica!K50</f>
        <v>0</v>
      </c>
      <c r="K185" s="298">
        <f>Informatica!L50</f>
        <v>0</v>
      </c>
      <c r="L185" s="298">
        <f>Informatica!M50</f>
        <v>0</v>
      </c>
      <c r="M185" s="298">
        <f>Informatica!N50</f>
        <v>0</v>
      </c>
      <c r="N185" s="298">
        <f>Informatica!O50</f>
        <v>0.5</v>
      </c>
      <c r="O185" s="298">
        <f>Informatica!P50</f>
        <v>0</v>
      </c>
      <c r="P185" s="298">
        <f>Informatica!Q50</f>
        <v>0</v>
      </c>
      <c r="Q185" s="298">
        <f>Informatica!R50</f>
        <v>0.3</v>
      </c>
      <c r="R185" s="298">
        <f>Informatica!S50</f>
        <v>0</v>
      </c>
      <c r="S185" s="298">
        <f>Informatica!T50</f>
        <v>0</v>
      </c>
      <c r="T185" s="298">
        <f>Informatica!U50</f>
        <v>0</v>
      </c>
      <c r="U185" s="298">
        <f>Informatica!V50</f>
        <v>0.8</v>
      </c>
      <c r="V185" s="1804"/>
      <c r="W185" s="266">
        <f>+U185/U184*V184</f>
        <v>0.16000000000000003</v>
      </c>
    </row>
    <row r="186" spans="1:23" ht="15.75" customHeight="1">
      <c r="A186" s="1914"/>
      <c r="B186" s="1532"/>
      <c r="C186" s="1532"/>
      <c r="D186" s="1558"/>
      <c r="E186" s="1558"/>
      <c r="F186" s="1558"/>
      <c r="G186" s="1558"/>
      <c r="H186" s="187" t="s">
        <v>79</v>
      </c>
      <c r="I186" s="204">
        <f t="shared" ref="I186:U186" si="90">IF(OR(I185=0,I184=0),0,I185/I184)</f>
        <v>0</v>
      </c>
      <c r="J186" s="204">
        <f t="shared" si="90"/>
        <v>0</v>
      </c>
      <c r="K186" s="204">
        <f t="shared" si="90"/>
        <v>0</v>
      </c>
      <c r="L186" s="204">
        <f t="shared" si="90"/>
        <v>0</v>
      </c>
      <c r="M186" s="204">
        <f t="shared" si="90"/>
        <v>0</v>
      </c>
      <c r="N186" s="204">
        <f t="shared" si="90"/>
        <v>1</v>
      </c>
      <c r="O186" s="204">
        <f t="shared" si="90"/>
        <v>0</v>
      </c>
      <c r="P186" s="204">
        <f t="shared" si="90"/>
        <v>0</v>
      </c>
      <c r="Q186" s="204">
        <f t="shared" si="90"/>
        <v>0.74999999999999989</v>
      </c>
      <c r="R186" s="204">
        <f t="shared" si="90"/>
        <v>0</v>
      </c>
      <c r="S186" s="204">
        <f t="shared" si="90"/>
        <v>0</v>
      </c>
      <c r="T186" s="204">
        <f t="shared" si="90"/>
        <v>0</v>
      </c>
      <c r="U186" s="204">
        <f t="shared" si="90"/>
        <v>0.8</v>
      </c>
      <c r="V186" s="217"/>
      <c r="W186" s="205">
        <f>IF(OR(W185=0,W184=0),0,W185/W184)</f>
        <v>0.80000000000000016</v>
      </c>
    </row>
    <row r="187" spans="1:23" ht="15.75" customHeight="1">
      <c r="A187" s="1914"/>
      <c r="B187" s="1532"/>
      <c r="C187" s="1532"/>
      <c r="D187" s="1906">
        <v>54</v>
      </c>
      <c r="E187" s="1904" t="str">
        <f>+'PAA 2018'!G571</f>
        <v>Inventario de activos por proceso</v>
      </c>
      <c r="F187" s="1874">
        <f>+'PAA 2018'!K571</f>
        <v>15</v>
      </c>
      <c r="G187" s="1874" t="str">
        <f>+'PAA 2018'!L571</f>
        <v xml:space="preserve">Procesos </v>
      </c>
      <c r="H187" s="271" t="s">
        <v>47</v>
      </c>
      <c r="I187" s="365">
        <f>Informatica!J87</f>
        <v>0</v>
      </c>
      <c r="J187" s="365">
        <f>Informatica!K87</f>
        <v>0</v>
      </c>
      <c r="K187" s="365">
        <f>Informatica!L87</f>
        <v>0</v>
      </c>
      <c r="L187" s="365">
        <f>Informatica!M87</f>
        <v>5</v>
      </c>
      <c r="M187" s="365">
        <f>Informatica!N87</f>
        <v>0</v>
      </c>
      <c r="N187" s="365">
        <f>Informatica!O87</f>
        <v>0</v>
      </c>
      <c r="O187" s="365">
        <f>Informatica!P87</f>
        <v>0</v>
      </c>
      <c r="P187" s="365">
        <f>Informatica!Q87</f>
        <v>5</v>
      </c>
      <c r="Q187" s="365">
        <f>Informatica!R87</f>
        <v>0</v>
      </c>
      <c r="R187" s="365">
        <f>Informatica!S87</f>
        <v>0</v>
      </c>
      <c r="S187" s="365">
        <f>Informatica!T87</f>
        <v>0</v>
      </c>
      <c r="T187" s="365">
        <f>Informatica!U87</f>
        <v>5</v>
      </c>
      <c r="U187" s="365">
        <f>Informatica!V87</f>
        <v>15</v>
      </c>
      <c r="V187" s="1808">
        <f>Informatica!W87</f>
        <v>0.2</v>
      </c>
      <c r="W187" s="282">
        <f>+(U187/U187)*V187</f>
        <v>0.2</v>
      </c>
    </row>
    <row r="188" spans="1:23" ht="15.75" customHeight="1">
      <c r="A188" s="1914"/>
      <c r="B188" s="1532"/>
      <c r="C188" s="1532"/>
      <c r="D188" s="1532"/>
      <c r="E188" s="1532"/>
      <c r="F188" s="1532"/>
      <c r="G188" s="1532"/>
      <c r="H188" s="283" t="s">
        <v>78</v>
      </c>
      <c r="I188" s="366">
        <f>Informatica!J88</f>
        <v>0</v>
      </c>
      <c r="J188" s="366">
        <f>Informatica!K88</f>
        <v>0</v>
      </c>
      <c r="K188" s="366">
        <f>Informatica!L88</f>
        <v>0</v>
      </c>
      <c r="L188" s="366">
        <f>Informatica!M88</f>
        <v>0</v>
      </c>
      <c r="M188" s="366">
        <f>Informatica!N88</f>
        <v>0</v>
      </c>
      <c r="N188" s="366">
        <f>Informatica!O88</f>
        <v>10</v>
      </c>
      <c r="O188" s="366">
        <f>Informatica!P88</f>
        <v>0</v>
      </c>
      <c r="P188" s="366">
        <f>Informatica!Q88</f>
        <v>5</v>
      </c>
      <c r="Q188" s="366">
        <f>Informatica!R88</f>
        <v>0</v>
      </c>
      <c r="R188" s="366">
        <f>Informatica!S88</f>
        <v>0</v>
      </c>
      <c r="S188" s="366">
        <f>Informatica!T88</f>
        <v>0</v>
      </c>
      <c r="T188" s="366">
        <f>Informatica!U88</f>
        <v>0</v>
      </c>
      <c r="U188" s="366">
        <f>Informatica!V88</f>
        <v>15</v>
      </c>
      <c r="V188" s="1809"/>
      <c r="W188" s="290">
        <f>+U188/U187*V187</f>
        <v>0.2</v>
      </c>
    </row>
    <row r="189" spans="1:23" ht="15.75" customHeight="1">
      <c r="A189" s="1914"/>
      <c r="B189" s="1532"/>
      <c r="C189" s="1532"/>
      <c r="D189" s="1558"/>
      <c r="E189" s="1558"/>
      <c r="F189" s="1558"/>
      <c r="G189" s="1558"/>
      <c r="H189" s="187" t="s">
        <v>79</v>
      </c>
      <c r="I189" s="188">
        <f t="shared" ref="I189:U189" si="91">IF(OR(I188=0,I187=0),0,I188/I187)</f>
        <v>0</v>
      </c>
      <c r="J189" s="188">
        <f t="shared" si="91"/>
        <v>0</v>
      </c>
      <c r="K189" s="188">
        <f t="shared" si="91"/>
        <v>0</v>
      </c>
      <c r="L189" s="188">
        <f t="shared" si="91"/>
        <v>0</v>
      </c>
      <c r="M189" s="188">
        <f t="shared" si="91"/>
        <v>0</v>
      </c>
      <c r="N189" s="188">
        <f t="shared" si="91"/>
        <v>0</v>
      </c>
      <c r="O189" s="188">
        <f t="shared" si="91"/>
        <v>0</v>
      </c>
      <c r="P189" s="188">
        <f t="shared" si="91"/>
        <v>1</v>
      </c>
      <c r="Q189" s="188">
        <f t="shared" si="91"/>
        <v>0</v>
      </c>
      <c r="R189" s="188">
        <f t="shared" si="91"/>
        <v>0</v>
      </c>
      <c r="S189" s="188">
        <f t="shared" si="91"/>
        <v>0</v>
      </c>
      <c r="T189" s="188">
        <f t="shared" si="91"/>
        <v>0</v>
      </c>
      <c r="U189" s="188">
        <f t="shared" si="91"/>
        <v>1</v>
      </c>
      <c r="V189" s="217"/>
      <c r="W189" s="194">
        <f>IF(OR(W188=0,W187=0),0,W188/W187)</f>
        <v>1</v>
      </c>
    </row>
    <row r="190" spans="1:23" ht="15.75" customHeight="1">
      <c r="A190" s="1914"/>
      <c r="B190" s="1532"/>
      <c r="C190" s="1532"/>
      <c r="D190" s="1856">
        <v>55</v>
      </c>
      <c r="E190" s="1853" t="str">
        <f>+'PAA 2018'!G573</f>
        <v>Riesgos de seguridad de la información identificados, evaluados y tratados por procesos</v>
      </c>
      <c r="F190" s="1875">
        <f>+'PAA 2018'!K573</f>
        <v>15</v>
      </c>
      <c r="G190" s="1875" t="str">
        <f>+'PAA 2018'!L573</f>
        <v xml:space="preserve">Procesos </v>
      </c>
      <c r="H190" s="250" t="s">
        <v>47</v>
      </c>
      <c r="I190" s="254">
        <f>Informatica!J107</f>
        <v>0</v>
      </c>
      <c r="J190" s="254">
        <f>Informatica!K107</f>
        <v>0</v>
      </c>
      <c r="K190" s="254">
        <f>Informatica!L107</f>
        <v>0</v>
      </c>
      <c r="L190" s="254">
        <f>Informatica!M107</f>
        <v>5</v>
      </c>
      <c r="M190" s="254">
        <f>Informatica!N107</f>
        <v>0</v>
      </c>
      <c r="N190" s="254">
        <f>Informatica!O107</f>
        <v>0</v>
      </c>
      <c r="O190" s="254">
        <f>Informatica!P107</f>
        <v>0</v>
      </c>
      <c r="P190" s="254">
        <f>Informatica!Q107</f>
        <v>5</v>
      </c>
      <c r="Q190" s="254">
        <f>Informatica!R107</f>
        <v>0</v>
      </c>
      <c r="R190" s="254">
        <f>Informatica!S107</f>
        <v>0</v>
      </c>
      <c r="S190" s="254">
        <f>Informatica!T107</f>
        <v>0</v>
      </c>
      <c r="T190" s="254">
        <f>Informatica!U107</f>
        <v>5</v>
      </c>
      <c r="U190" s="254">
        <f>Informatica!V107</f>
        <v>15</v>
      </c>
      <c r="V190" s="1810">
        <f>Informatica!W107</f>
        <v>0.2</v>
      </c>
      <c r="W190" s="257">
        <f>+(U190/U190)*V190</f>
        <v>0.2</v>
      </c>
    </row>
    <row r="191" spans="1:23" ht="15.75" customHeight="1">
      <c r="A191" s="1914"/>
      <c r="B191" s="1532"/>
      <c r="C191" s="1532"/>
      <c r="D191" s="1532"/>
      <c r="E191" s="1532"/>
      <c r="F191" s="1532"/>
      <c r="G191" s="1532"/>
      <c r="H191" s="259" t="s">
        <v>78</v>
      </c>
      <c r="I191" s="263">
        <f>Informatica!J108</f>
        <v>0</v>
      </c>
      <c r="J191" s="263">
        <f>Informatica!K108</f>
        <v>0</v>
      </c>
      <c r="K191" s="263">
        <f>Informatica!L108</f>
        <v>0</v>
      </c>
      <c r="L191" s="263">
        <f>Informatica!M108</f>
        <v>0</v>
      </c>
      <c r="M191" s="263">
        <f>Informatica!N108</f>
        <v>0</v>
      </c>
      <c r="N191" s="263">
        <f>Informatica!O108</f>
        <v>10</v>
      </c>
      <c r="O191" s="263">
        <f>Informatica!P108</f>
        <v>0</v>
      </c>
      <c r="P191" s="263">
        <f>Informatica!Q108</f>
        <v>3</v>
      </c>
      <c r="Q191" s="263">
        <f>Informatica!R108</f>
        <v>0</v>
      </c>
      <c r="R191" s="263">
        <f>Informatica!S108</f>
        <v>0</v>
      </c>
      <c r="S191" s="263">
        <f>Informatica!T108</f>
        <v>0</v>
      </c>
      <c r="T191" s="263">
        <f>Informatica!U108</f>
        <v>0</v>
      </c>
      <c r="U191" s="263">
        <f>Informatica!V108</f>
        <v>13</v>
      </c>
      <c r="V191" s="1804"/>
      <c r="W191" s="266">
        <f>+U191/U190*V190</f>
        <v>0.17333333333333334</v>
      </c>
    </row>
    <row r="192" spans="1:23" ht="15.75" customHeight="1">
      <c r="A192" s="1914"/>
      <c r="B192" s="1532"/>
      <c r="C192" s="1532"/>
      <c r="D192" s="1558"/>
      <c r="E192" s="1558"/>
      <c r="F192" s="1558"/>
      <c r="G192" s="1558"/>
      <c r="H192" s="187" t="s">
        <v>79</v>
      </c>
      <c r="I192" s="204">
        <f t="shared" ref="I192:U192" si="92">IF(OR(I191=0,I190=0),0,I191/I190)</f>
        <v>0</v>
      </c>
      <c r="J192" s="204">
        <f t="shared" si="92"/>
        <v>0</v>
      </c>
      <c r="K192" s="204">
        <f t="shared" si="92"/>
        <v>0</v>
      </c>
      <c r="L192" s="204">
        <f t="shared" si="92"/>
        <v>0</v>
      </c>
      <c r="M192" s="204">
        <f t="shared" si="92"/>
        <v>0</v>
      </c>
      <c r="N192" s="204">
        <f t="shared" si="92"/>
        <v>0</v>
      </c>
      <c r="O192" s="204">
        <f t="shared" si="92"/>
        <v>0</v>
      </c>
      <c r="P192" s="204">
        <f t="shared" si="92"/>
        <v>0.6</v>
      </c>
      <c r="Q192" s="204">
        <f t="shared" si="92"/>
        <v>0</v>
      </c>
      <c r="R192" s="204">
        <f t="shared" si="92"/>
        <v>0</v>
      </c>
      <c r="S192" s="204">
        <f t="shared" si="92"/>
        <v>0</v>
      </c>
      <c r="T192" s="204">
        <f t="shared" si="92"/>
        <v>0</v>
      </c>
      <c r="U192" s="204">
        <f t="shared" si="92"/>
        <v>0.8666666666666667</v>
      </c>
      <c r="V192" s="217"/>
      <c r="W192" s="205">
        <f>IF(OR(W191=0,W190=0),0,W191/W190)</f>
        <v>0.8666666666666667</v>
      </c>
    </row>
    <row r="193" spans="1:23" ht="15.75" customHeight="1">
      <c r="A193" s="1914"/>
      <c r="B193" s="1532"/>
      <c r="C193" s="1532"/>
      <c r="D193" s="1856">
        <v>56</v>
      </c>
      <c r="E193" s="1853" t="str">
        <f>+'PAA 2018'!G575</f>
        <v>Jornadas de socialización y divulgación en seguridad de la información</v>
      </c>
      <c r="F193" s="1875">
        <f>+'PAA 2018'!K575</f>
        <v>20</v>
      </c>
      <c r="G193" s="1875" t="str">
        <f>+'PAA 2018'!L575</f>
        <v>Jornadas</v>
      </c>
      <c r="H193" s="271" t="s">
        <v>47</v>
      </c>
      <c r="I193" s="365">
        <f>Informatica!J127</f>
        <v>0</v>
      </c>
      <c r="J193" s="365">
        <f>Informatica!K127</f>
        <v>0</v>
      </c>
      <c r="K193" s="365">
        <f>Informatica!L127</f>
        <v>0</v>
      </c>
      <c r="L193" s="365">
        <f>Informatica!M127</f>
        <v>0</v>
      </c>
      <c r="M193" s="365">
        <f>Informatica!N127</f>
        <v>0</v>
      </c>
      <c r="N193" s="365">
        <f>Informatica!O127</f>
        <v>10</v>
      </c>
      <c r="O193" s="365">
        <f>Informatica!P127</f>
        <v>0</v>
      </c>
      <c r="P193" s="365">
        <f>Informatica!Q127</f>
        <v>0</v>
      </c>
      <c r="Q193" s="365">
        <f>Informatica!R127</f>
        <v>0</v>
      </c>
      <c r="R193" s="365">
        <f>Informatica!S127</f>
        <v>0</v>
      </c>
      <c r="S193" s="365">
        <f>Informatica!T127</f>
        <v>0</v>
      </c>
      <c r="T193" s="365">
        <f>Informatica!U127</f>
        <v>10</v>
      </c>
      <c r="U193" s="365">
        <f>Informatica!V127</f>
        <v>20</v>
      </c>
      <c r="V193" s="1808">
        <f>Informatica!W127</f>
        <v>0.1</v>
      </c>
      <c r="W193" s="282">
        <f>+(U193/U193)*V193</f>
        <v>0.1</v>
      </c>
    </row>
    <row r="194" spans="1:23" ht="15.75" customHeight="1">
      <c r="A194" s="1914"/>
      <c r="B194" s="1532"/>
      <c r="C194" s="1532"/>
      <c r="D194" s="1532"/>
      <c r="E194" s="1532"/>
      <c r="F194" s="1532"/>
      <c r="G194" s="1532"/>
      <c r="H194" s="283" t="s">
        <v>78</v>
      </c>
      <c r="I194" s="366">
        <f>Informatica!J128</f>
        <v>0</v>
      </c>
      <c r="J194" s="366">
        <f>Informatica!K128</f>
        <v>0</v>
      </c>
      <c r="K194" s="366">
        <f>Informatica!L128</f>
        <v>0</v>
      </c>
      <c r="L194" s="366">
        <f>Informatica!M128</f>
        <v>0</v>
      </c>
      <c r="M194" s="366">
        <f>Informatica!N128</f>
        <v>0</v>
      </c>
      <c r="N194" s="366">
        <f>Informatica!O128</f>
        <v>34</v>
      </c>
      <c r="O194" s="366">
        <f>Informatica!P128</f>
        <v>0</v>
      </c>
      <c r="P194" s="366">
        <f>Informatica!Q128</f>
        <v>0</v>
      </c>
      <c r="Q194" s="366">
        <f>Informatica!R128</f>
        <v>2</v>
      </c>
      <c r="R194" s="366">
        <f>Informatica!S128</f>
        <v>0</v>
      </c>
      <c r="S194" s="366">
        <f>Informatica!T128</f>
        <v>0</v>
      </c>
      <c r="T194" s="366">
        <f>Informatica!U128</f>
        <v>0</v>
      </c>
      <c r="U194" s="366">
        <f>Informatica!V128</f>
        <v>36</v>
      </c>
      <c r="V194" s="1809"/>
      <c r="W194" s="290">
        <f>+U194/U193*V193</f>
        <v>0.18000000000000002</v>
      </c>
    </row>
    <row r="195" spans="1:23" ht="15.75" customHeight="1">
      <c r="A195" s="1914"/>
      <c r="B195" s="1532"/>
      <c r="C195" s="1532"/>
      <c r="D195" s="1533"/>
      <c r="E195" s="1533"/>
      <c r="F195" s="1533"/>
      <c r="G195" s="1533"/>
      <c r="H195" s="187" t="s">
        <v>79</v>
      </c>
      <c r="I195" s="188">
        <f t="shared" ref="I195:U195" si="93">IF(OR(I194=0,I193=0),0,I194/I193)</f>
        <v>0</v>
      </c>
      <c r="J195" s="188">
        <f t="shared" si="93"/>
        <v>0</v>
      </c>
      <c r="K195" s="188">
        <f t="shared" si="93"/>
        <v>0</v>
      </c>
      <c r="L195" s="188">
        <f t="shared" si="93"/>
        <v>0</v>
      </c>
      <c r="M195" s="188">
        <f t="shared" si="93"/>
        <v>0</v>
      </c>
      <c r="N195" s="188">
        <f t="shared" si="93"/>
        <v>3.4</v>
      </c>
      <c r="O195" s="188">
        <f t="shared" si="93"/>
        <v>0</v>
      </c>
      <c r="P195" s="188">
        <f t="shared" si="93"/>
        <v>0</v>
      </c>
      <c r="Q195" s="188">
        <f t="shared" si="93"/>
        <v>0</v>
      </c>
      <c r="R195" s="188">
        <f t="shared" si="93"/>
        <v>0</v>
      </c>
      <c r="S195" s="188">
        <f t="shared" si="93"/>
        <v>0</v>
      </c>
      <c r="T195" s="188">
        <f t="shared" si="93"/>
        <v>0</v>
      </c>
      <c r="U195" s="188">
        <f t="shared" si="93"/>
        <v>1.8</v>
      </c>
      <c r="V195" s="217"/>
      <c r="W195" s="194">
        <f>IF(OR(W194=0,W193=0),0,W194/W193)</f>
        <v>1.8</v>
      </c>
    </row>
    <row r="196" spans="1:23" ht="15.75" customHeight="1">
      <c r="A196" s="1914"/>
      <c r="B196" s="1532"/>
      <c r="C196" s="1532"/>
      <c r="D196" s="1863" t="s">
        <v>85</v>
      </c>
      <c r="E196" s="1577"/>
      <c r="F196" s="1876" t="str">
        <f>A178</f>
        <v>GESTIÓN INFORMÁTICA</v>
      </c>
      <c r="G196" s="1578"/>
      <c r="H196" s="150" t="s">
        <v>47</v>
      </c>
      <c r="I196" s="151">
        <f t="shared" ref="I196:T196" si="94">(I178/$U$178)*$V$178+(I181/$U$181)*$V$181+(I184/$U$184)*$V$184+(I187/$U$187)*$V$187+(I190/$U$190)*$V$190+(I193/$U$193)*$V$193</f>
        <v>0</v>
      </c>
      <c r="J196" s="151">
        <f t="shared" si="94"/>
        <v>0</v>
      </c>
      <c r="K196" s="151">
        <f t="shared" si="94"/>
        <v>0</v>
      </c>
      <c r="L196" s="151">
        <f t="shared" si="94"/>
        <v>0.13333333333333333</v>
      </c>
      <c r="M196" s="151">
        <f t="shared" si="94"/>
        <v>0</v>
      </c>
      <c r="N196" s="151">
        <f t="shared" si="94"/>
        <v>0.31</v>
      </c>
      <c r="O196" s="151">
        <f t="shared" si="94"/>
        <v>0</v>
      </c>
      <c r="P196" s="151">
        <f t="shared" si="94"/>
        <v>0.13333333333333333</v>
      </c>
      <c r="Q196" s="151">
        <f t="shared" si="94"/>
        <v>0.19000000000000003</v>
      </c>
      <c r="R196" s="151">
        <f t="shared" si="94"/>
        <v>0</v>
      </c>
      <c r="S196" s="151">
        <f t="shared" si="94"/>
        <v>0</v>
      </c>
      <c r="T196" s="151">
        <f t="shared" si="94"/>
        <v>0.23333333333333334</v>
      </c>
      <c r="U196" s="156">
        <f t="shared" ref="U196:U197" si="95">SUM(I196:T196)</f>
        <v>1</v>
      </c>
      <c r="V196" s="1821">
        <f>SUM(V178:V195)</f>
        <v>0.99999999999999989</v>
      </c>
      <c r="W196" s="1823"/>
    </row>
    <row r="197" spans="1:23" ht="15.75" customHeight="1">
      <c r="A197" s="1914"/>
      <c r="B197" s="1532"/>
      <c r="C197" s="1532"/>
      <c r="D197" s="1536"/>
      <c r="E197" s="1547"/>
      <c r="F197" s="1547"/>
      <c r="G197" s="1548"/>
      <c r="H197" s="162" t="s">
        <v>78</v>
      </c>
      <c r="I197" s="151">
        <f t="shared" ref="I197:T197" si="96">(I179/$U$178)*$V$178+(I182/$U$181)*$V$181+(I185/$U$184)*$V$184+(I188/$U$187)*$V$187+(I191/$U$190)*$V$190+(I194/$U$193)*$V$193</f>
        <v>0</v>
      </c>
      <c r="J197" s="151">
        <f t="shared" si="96"/>
        <v>0</v>
      </c>
      <c r="K197" s="151">
        <f t="shared" si="96"/>
        <v>0</v>
      </c>
      <c r="L197" s="151">
        <f t="shared" si="96"/>
        <v>0</v>
      </c>
      <c r="M197" s="151">
        <f t="shared" si="96"/>
        <v>0</v>
      </c>
      <c r="N197" s="151">
        <f t="shared" si="96"/>
        <v>0.69666666666666666</v>
      </c>
      <c r="O197" s="151">
        <f t="shared" si="96"/>
        <v>0</v>
      </c>
      <c r="P197" s="151">
        <f t="shared" si="96"/>
        <v>0.10666666666666667</v>
      </c>
      <c r="Q197" s="151">
        <f t="shared" si="96"/>
        <v>0.15000000000000002</v>
      </c>
      <c r="R197" s="151">
        <f t="shared" si="96"/>
        <v>0</v>
      </c>
      <c r="S197" s="151">
        <f t="shared" si="96"/>
        <v>0</v>
      </c>
      <c r="T197" s="151">
        <f t="shared" si="96"/>
        <v>0</v>
      </c>
      <c r="U197" s="156">
        <f t="shared" si="95"/>
        <v>0.95333333333333337</v>
      </c>
      <c r="V197" s="1817"/>
      <c r="W197" s="1826"/>
    </row>
    <row r="198" spans="1:23" ht="15.75" customHeight="1">
      <c r="A198" s="1915"/>
      <c r="B198" s="1885"/>
      <c r="C198" s="1885"/>
      <c r="D198" s="1887"/>
      <c r="E198" s="1877"/>
      <c r="F198" s="1877"/>
      <c r="G198" s="1878"/>
      <c r="H198" s="167" t="s">
        <v>79</v>
      </c>
      <c r="I198" s="168">
        <f t="shared" ref="I198:U198" si="97">IF(OR(I197=0,I196=0),0,I197/I196)</f>
        <v>0</v>
      </c>
      <c r="J198" s="168">
        <f t="shared" si="97"/>
        <v>0</v>
      </c>
      <c r="K198" s="168">
        <f t="shared" si="97"/>
        <v>0</v>
      </c>
      <c r="L198" s="168">
        <f t="shared" si="97"/>
        <v>0</v>
      </c>
      <c r="M198" s="168">
        <f t="shared" si="97"/>
        <v>0</v>
      </c>
      <c r="N198" s="168">
        <f t="shared" si="97"/>
        <v>2.247311827956989</v>
      </c>
      <c r="O198" s="168">
        <f t="shared" si="97"/>
        <v>0</v>
      </c>
      <c r="P198" s="168">
        <f t="shared" si="97"/>
        <v>0.8</v>
      </c>
      <c r="Q198" s="168">
        <f t="shared" si="97"/>
        <v>0.78947368421052633</v>
      </c>
      <c r="R198" s="168">
        <f t="shared" si="97"/>
        <v>0</v>
      </c>
      <c r="S198" s="168">
        <f t="shared" si="97"/>
        <v>0</v>
      </c>
      <c r="T198" s="168">
        <f t="shared" si="97"/>
        <v>0</v>
      </c>
      <c r="U198" s="168">
        <f t="shared" si="97"/>
        <v>0.95333333333333337</v>
      </c>
      <c r="V198" s="1822"/>
      <c r="W198" s="1827"/>
    </row>
    <row r="199" spans="1:23" ht="15.75" customHeight="1">
      <c r="A199" s="1918" t="str">
        <f>Comunica!I2</f>
        <v>COMUNICACIONES</v>
      </c>
      <c r="B199" s="1884">
        <f>+'PAA 2018'!B580</f>
        <v>3.5000000000000003E-2</v>
      </c>
      <c r="C199" s="1884">
        <f>+'PAA 2018'!B586</f>
        <v>3.052175E-2</v>
      </c>
      <c r="D199" s="1873">
        <v>57</v>
      </c>
      <c r="E199" s="1882" t="str">
        <f>+'PAA 2018'!G580</f>
        <v xml:space="preserve">Plan de Comunicaciones del IGAC 2018 implementado </v>
      </c>
      <c r="F199" s="1890">
        <f>+'PAA 2018'!K580</f>
        <v>1</v>
      </c>
      <c r="G199" s="1890" t="str">
        <f>+'PAA 2018'!L580</f>
        <v>Porcentaje</v>
      </c>
      <c r="H199" s="443" t="s">
        <v>47</v>
      </c>
      <c r="I199" s="444">
        <f>Comunica!J5</f>
        <v>3.8870000000000002E-2</v>
      </c>
      <c r="J199" s="444">
        <f>Comunica!K5</f>
        <v>8.4150000000000003E-2</v>
      </c>
      <c r="K199" s="444">
        <f>Comunica!L5</f>
        <v>6.744E-2</v>
      </c>
      <c r="L199" s="444">
        <f>Comunica!M5</f>
        <v>9.3210000000000001E-2</v>
      </c>
      <c r="M199" s="444">
        <f>Comunica!N5</f>
        <v>7.9039999999999999E-2</v>
      </c>
      <c r="N199" s="444">
        <f>Comunica!O5</f>
        <v>8.3019999999999997E-2</v>
      </c>
      <c r="O199" s="444">
        <f>Comunica!P5</f>
        <v>8.1720000000000001E-2</v>
      </c>
      <c r="P199" s="444">
        <f>Comunica!Q5</f>
        <v>0.11306000000000001</v>
      </c>
      <c r="Q199" s="444">
        <f>Comunica!R5</f>
        <v>0.10223000000000002</v>
      </c>
      <c r="R199" s="444">
        <f>Comunica!S5</f>
        <v>0.10442000000000001</v>
      </c>
      <c r="S199" s="444">
        <f>Comunica!T5</f>
        <v>8.0700000000000008E-2</v>
      </c>
      <c r="T199" s="444">
        <f>Comunica!U5</f>
        <v>7.2139999999999996E-2</v>
      </c>
      <c r="U199" s="444">
        <f>Comunica!V5</f>
        <v>1.0000000000000002</v>
      </c>
      <c r="V199" s="1844">
        <f>Comunica!W5</f>
        <v>1</v>
      </c>
      <c r="W199" s="446">
        <f>+(U199/U199)*V199</f>
        <v>1</v>
      </c>
    </row>
    <row r="200" spans="1:23" ht="15.75" customHeight="1">
      <c r="A200" s="1914"/>
      <c r="B200" s="1532"/>
      <c r="C200" s="1532"/>
      <c r="D200" s="1532"/>
      <c r="E200" s="1532"/>
      <c r="F200" s="1532"/>
      <c r="G200" s="1532"/>
      <c r="H200" s="283" t="s">
        <v>78</v>
      </c>
      <c r="I200" s="359">
        <f>Comunica!J6</f>
        <v>4.3029999999999999E-2</v>
      </c>
      <c r="J200" s="359">
        <f>Comunica!K6</f>
        <v>0.1237</v>
      </c>
      <c r="K200" s="359">
        <f>Comunica!L6</f>
        <v>8.5050000000000001E-2</v>
      </c>
      <c r="L200" s="359">
        <f>Comunica!M6</f>
        <v>0.11044</v>
      </c>
      <c r="M200" s="359">
        <f>Comunica!N6</f>
        <v>9.2760000000000009E-2</v>
      </c>
      <c r="N200" s="359">
        <f>Comunica!O6</f>
        <v>7.9240000000000005E-2</v>
      </c>
      <c r="O200" s="359">
        <f>Comunica!P6</f>
        <v>0.14435999999999999</v>
      </c>
      <c r="P200" s="359">
        <f>Comunica!Q6</f>
        <v>0.10669000000000001</v>
      </c>
      <c r="Q200" s="359">
        <f>Comunica!R6</f>
        <v>8.6779999999999996E-2</v>
      </c>
      <c r="R200" s="359">
        <f>Comunica!S6</f>
        <v>0</v>
      </c>
      <c r="S200" s="359">
        <f>Comunica!T6</f>
        <v>0</v>
      </c>
      <c r="T200" s="359">
        <f>Comunica!U6</f>
        <v>0</v>
      </c>
      <c r="U200" s="359">
        <f>Comunica!V6</f>
        <v>0.87204999999999988</v>
      </c>
      <c r="V200" s="1809"/>
      <c r="W200" s="290">
        <f>+U200/U199*V199</f>
        <v>0.87204999999999966</v>
      </c>
    </row>
    <row r="201" spans="1:23" ht="15.75" customHeight="1">
      <c r="A201" s="1915"/>
      <c r="B201" s="1885"/>
      <c r="C201" s="1885"/>
      <c r="D201" s="1885"/>
      <c r="E201" s="1885"/>
      <c r="F201" s="1885"/>
      <c r="G201" s="1885"/>
      <c r="H201" s="548" t="s">
        <v>79</v>
      </c>
      <c r="I201" s="549">
        <f t="shared" ref="I201:U201" si="98">IF(OR(I200=0,I199=0),0,I200/I199)</f>
        <v>1.1070234113712374</v>
      </c>
      <c r="J201" s="549">
        <f t="shared" si="98"/>
        <v>1.4699940582293523</v>
      </c>
      <c r="K201" s="549">
        <f t="shared" si="98"/>
        <v>1.2611209964412811</v>
      </c>
      <c r="L201" s="549">
        <f t="shared" si="98"/>
        <v>1.1848514107928334</v>
      </c>
      <c r="M201" s="549">
        <f t="shared" si="98"/>
        <v>1.1735829959514172</v>
      </c>
      <c r="N201" s="549">
        <f t="shared" si="98"/>
        <v>0.95446880269814516</v>
      </c>
      <c r="O201" s="549">
        <f t="shared" si="98"/>
        <v>1.766519823788546</v>
      </c>
      <c r="P201" s="549">
        <f t="shared" si="98"/>
        <v>0.94365823456571729</v>
      </c>
      <c r="Q201" s="549">
        <f t="shared" si="98"/>
        <v>0.84887019465910185</v>
      </c>
      <c r="R201" s="549">
        <f t="shared" si="98"/>
        <v>0</v>
      </c>
      <c r="S201" s="549">
        <f t="shared" si="98"/>
        <v>0</v>
      </c>
      <c r="T201" s="549">
        <f t="shared" si="98"/>
        <v>0</v>
      </c>
      <c r="U201" s="549">
        <f t="shared" si="98"/>
        <v>0.87204999999999966</v>
      </c>
      <c r="V201" s="550"/>
      <c r="W201" s="551">
        <f>IF(OR(W200=0,W199=0),0,W200/W199)</f>
        <v>0.87204999999999966</v>
      </c>
    </row>
    <row r="202" spans="1:23" ht="15.75" customHeight="1">
      <c r="A202" s="1848" t="str">
        <f>'PAA 2018'!A589</f>
        <v>GESTION JURIDICA</v>
      </c>
      <c r="B202" s="1916">
        <f>'PAA 2018'!B589</f>
        <v>2.5000000000000001E-2</v>
      </c>
      <c r="C202" s="1916">
        <f>'PAA 2018'!B601</f>
        <v>1.9250000000000003E-2</v>
      </c>
      <c r="D202" s="1855">
        <v>58</v>
      </c>
      <c r="E202" s="1854" t="str">
        <f>'PAA 2018'!G589</f>
        <v xml:space="preserve">Servicio de defensa jurídica del IGAC </v>
      </c>
      <c r="F202" s="1911">
        <f>'PAA 2018'!K589</f>
        <v>1</v>
      </c>
      <c r="G202" s="1872" t="str">
        <f>'PAA 2018'!L589</f>
        <v>Porcentaje</v>
      </c>
      <c r="H202" s="552" t="s">
        <v>47</v>
      </c>
      <c r="I202" s="553">
        <f>Juridica!J5</f>
        <v>0</v>
      </c>
      <c r="J202" s="553">
        <f>Juridica!K5</f>
        <v>0</v>
      </c>
      <c r="K202" s="553">
        <f>Juridica!L5</f>
        <v>0.25</v>
      </c>
      <c r="L202" s="553">
        <f>Juridica!M5</f>
        <v>0</v>
      </c>
      <c r="M202" s="553">
        <f>Juridica!N5</f>
        <v>0</v>
      </c>
      <c r="N202" s="553">
        <f>Juridica!O5</f>
        <v>0.25</v>
      </c>
      <c r="O202" s="553">
        <f>Juridica!P5</f>
        <v>0</v>
      </c>
      <c r="P202" s="553">
        <f>Juridica!Q5</f>
        <v>0</v>
      </c>
      <c r="Q202" s="553">
        <f>Juridica!R5</f>
        <v>0.25</v>
      </c>
      <c r="R202" s="553">
        <f>Juridica!S5</f>
        <v>0</v>
      </c>
      <c r="S202" s="553">
        <f>Juridica!T5</f>
        <v>0</v>
      </c>
      <c r="T202" s="553">
        <f>Juridica!U5</f>
        <v>0.25</v>
      </c>
      <c r="U202" s="553">
        <f>Juridica!V5</f>
        <v>1</v>
      </c>
      <c r="V202" s="1838">
        <f>Juridica!W5</f>
        <v>0.4</v>
      </c>
      <c r="W202" s="554">
        <f>+(U202/U202)*V202</f>
        <v>0.4</v>
      </c>
    </row>
    <row r="203" spans="1:23" ht="15.75" customHeight="1">
      <c r="A203" s="1849"/>
      <c r="B203" s="1532"/>
      <c r="C203" s="1532"/>
      <c r="D203" s="1532"/>
      <c r="E203" s="1532"/>
      <c r="F203" s="1532"/>
      <c r="G203" s="1532"/>
      <c r="H203" s="259" t="s">
        <v>78</v>
      </c>
      <c r="I203" s="298">
        <f>Juridica!J6</f>
        <v>0</v>
      </c>
      <c r="J203" s="298">
        <f>Juridica!K6</f>
        <v>0</v>
      </c>
      <c r="K203" s="298">
        <f>Juridica!L6</f>
        <v>0.25</v>
      </c>
      <c r="L203" s="298">
        <f>Juridica!M6</f>
        <v>0</v>
      </c>
      <c r="M203" s="298">
        <f>Juridica!N6</f>
        <v>0</v>
      </c>
      <c r="N203" s="298">
        <f>Juridica!O6</f>
        <v>0.25</v>
      </c>
      <c r="O203" s="298">
        <f>Juridica!P6</f>
        <v>0</v>
      </c>
      <c r="P203" s="298">
        <f>Juridica!Q6</f>
        <v>0</v>
      </c>
      <c r="Q203" s="298">
        <f>Juridica!R6</f>
        <v>0.25</v>
      </c>
      <c r="R203" s="298">
        <f>Juridica!S6</f>
        <v>0</v>
      </c>
      <c r="S203" s="298">
        <f>Juridica!T6</f>
        <v>0</v>
      </c>
      <c r="T203" s="298">
        <f>Juridica!U6</f>
        <v>0</v>
      </c>
      <c r="U203" s="298">
        <f>Juridica!V6</f>
        <v>0.75</v>
      </c>
      <c r="V203" s="1804"/>
      <c r="W203" s="555">
        <f>+U203/U202*V202</f>
        <v>0.30000000000000004</v>
      </c>
    </row>
    <row r="204" spans="1:23" ht="15.75" customHeight="1">
      <c r="A204" s="1849"/>
      <c r="B204" s="1532"/>
      <c r="C204" s="1532"/>
      <c r="D204" s="1532"/>
      <c r="E204" s="1532"/>
      <c r="F204" s="1558"/>
      <c r="G204" s="1558"/>
      <c r="H204" s="187" t="s">
        <v>79</v>
      </c>
      <c r="I204" s="204">
        <f t="shared" ref="I204:U204" si="99">IF(OR(I203=0,I202=0),0,I203/I202)</f>
        <v>0</v>
      </c>
      <c r="J204" s="204">
        <f t="shared" si="99"/>
        <v>0</v>
      </c>
      <c r="K204" s="204">
        <f t="shared" si="99"/>
        <v>1</v>
      </c>
      <c r="L204" s="204">
        <f t="shared" si="99"/>
        <v>0</v>
      </c>
      <c r="M204" s="204">
        <f t="shared" si="99"/>
        <v>0</v>
      </c>
      <c r="N204" s="204">
        <f t="shared" si="99"/>
        <v>1</v>
      </c>
      <c r="O204" s="204">
        <f t="shared" si="99"/>
        <v>0</v>
      </c>
      <c r="P204" s="204">
        <f t="shared" si="99"/>
        <v>0</v>
      </c>
      <c r="Q204" s="204">
        <f t="shared" si="99"/>
        <v>1</v>
      </c>
      <c r="R204" s="204">
        <f t="shared" si="99"/>
        <v>0</v>
      </c>
      <c r="S204" s="204">
        <f t="shared" si="99"/>
        <v>0</v>
      </c>
      <c r="T204" s="204">
        <f t="shared" si="99"/>
        <v>0</v>
      </c>
      <c r="U204" s="204">
        <f t="shared" si="99"/>
        <v>0.75</v>
      </c>
      <c r="V204" s="217"/>
      <c r="W204" s="558">
        <f>IF(OR(W203=0,W202=0),0,W203/W202)</f>
        <v>0.75000000000000011</v>
      </c>
    </row>
    <row r="205" spans="1:23" ht="15.75" customHeight="1">
      <c r="A205" s="1849"/>
      <c r="B205" s="1532"/>
      <c r="C205" s="1532"/>
      <c r="D205" s="1532"/>
      <c r="E205" s="1532"/>
      <c r="F205" s="1845">
        <f>'PAA 2018'!K593</f>
        <v>1</v>
      </c>
      <c r="G205" s="1875" t="str">
        <f>'PAA 2018'!L593</f>
        <v>Porcentaje</v>
      </c>
      <c r="H205" s="271" t="s">
        <v>47</v>
      </c>
      <c r="I205" s="354">
        <f>Juridica!J7</f>
        <v>0</v>
      </c>
      <c r="J205" s="354">
        <f>Juridica!K7</f>
        <v>0</v>
      </c>
      <c r="K205" s="354">
        <f>Juridica!L7</f>
        <v>0.25</v>
      </c>
      <c r="L205" s="354">
        <f>Juridica!M7</f>
        <v>0</v>
      </c>
      <c r="M205" s="354">
        <f>Juridica!N7</f>
        <v>0</v>
      </c>
      <c r="N205" s="354">
        <f>Juridica!O7</f>
        <v>0.25</v>
      </c>
      <c r="O205" s="354">
        <f>Juridica!P7</f>
        <v>0</v>
      </c>
      <c r="P205" s="354">
        <f>Juridica!Q7</f>
        <v>0</v>
      </c>
      <c r="Q205" s="354">
        <f>Juridica!R7</f>
        <v>0.25</v>
      </c>
      <c r="R205" s="354">
        <f>Juridica!S7</f>
        <v>0</v>
      </c>
      <c r="S205" s="354">
        <f>Juridica!T7</f>
        <v>0</v>
      </c>
      <c r="T205" s="354">
        <f>Juridica!U7</f>
        <v>0.25</v>
      </c>
      <c r="U205" s="354">
        <f>Juridica!V7</f>
        <v>1</v>
      </c>
      <c r="V205" s="1808">
        <f>Juridica!W7</f>
        <v>0.4</v>
      </c>
      <c r="W205" s="564">
        <f>+(U205/U205)*V205</f>
        <v>0.4</v>
      </c>
    </row>
    <row r="206" spans="1:23" ht="15.75" customHeight="1">
      <c r="A206" s="1849"/>
      <c r="B206" s="1532"/>
      <c r="C206" s="1532"/>
      <c r="D206" s="1532"/>
      <c r="E206" s="1532"/>
      <c r="F206" s="1532"/>
      <c r="G206" s="1532"/>
      <c r="H206" s="283" t="s">
        <v>78</v>
      </c>
      <c r="I206" s="359">
        <f>Juridica!J8</f>
        <v>0</v>
      </c>
      <c r="J206" s="359">
        <f>Juridica!K8</f>
        <v>0</v>
      </c>
      <c r="K206" s="359">
        <f>Juridica!L8</f>
        <v>0.25</v>
      </c>
      <c r="L206" s="359">
        <f>Juridica!M8</f>
        <v>0</v>
      </c>
      <c r="M206" s="359">
        <f>Juridica!N8</f>
        <v>0</v>
      </c>
      <c r="N206" s="359">
        <f>Juridica!O8</f>
        <v>0.25</v>
      </c>
      <c r="O206" s="359">
        <f>Juridica!P8</f>
        <v>0</v>
      </c>
      <c r="P206" s="359">
        <f>Juridica!Q8</f>
        <v>0</v>
      </c>
      <c r="Q206" s="359">
        <f>Juridica!R8</f>
        <v>0.25</v>
      </c>
      <c r="R206" s="359">
        <f>Juridica!S8</f>
        <v>0</v>
      </c>
      <c r="S206" s="359">
        <f>Juridica!T8</f>
        <v>0</v>
      </c>
      <c r="T206" s="359">
        <f>Juridica!U8</f>
        <v>0</v>
      </c>
      <c r="U206" s="359">
        <f>Juridica!V8</f>
        <v>0.75</v>
      </c>
      <c r="V206" s="1809"/>
      <c r="W206" s="565">
        <f>+U206/U205*V205</f>
        <v>0.30000000000000004</v>
      </c>
    </row>
    <row r="207" spans="1:23" ht="15.75" customHeight="1">
      <c r="A207" s="1849"/>
      <c r="B207" s="1532"/>
      <c r="C207" s="1532"/>
      <c r="D207" s="1532"/>
      <c r="E207" s="1532"/>
      <c r="F207" s="1558"/>
      <c r="G207" s="1558"/>
      <c r="H207" s="548" t="s">
        <v>79</v>
      </c>
      <c r="I207" s="549">
        <f t="shared" ref="I207:U207" si="100">IF(OR(I206=0,I205=0),0,I206/I205)</f>
        <v>0</v>
      </c>
      <c r="J207" s="549">
        <f t="shared" si="100"/>
        <v>0</v>
      </c>
      <c r="K207" s="549">
        <f t="shared" si="100"/>
        <v>1</v>
      </c>
      <c r="L207" s="549">
        <f t="shared" si="100"/>
        <v>0</v>
      </c>
      <c r="M207" s="549">
        <f t="shared" si="100"/>
        <v>0</v>
      </c>
      <c r="N207" s="549">
        <f t="shared" si="100"/>
        <v>1</v>
      </c>
      <c r="O207" s="549">
        <f t="shared" si="100"/>
        <v>0</v>
      </c>
      <c r="P207" s="549">
        <f t="shared" si="100"/>
        <v>0</v>
      </c>
      <c r="Q207" s="549">
        <f t="shared" si="100"/>
        <v>1</v>
      </c>
      <c r="R207" s="549">
        <f t="shared" si="100"/>
        <v>0</v>
      </c>
      <c r="S207" s="549">
        <f t="shared" si="100"/>
        <v>0</v>
      </c>
      <c r="T207" s="549">
        <f t="shared" si="100"/>
        <v>0</v>
      </c>
      <c r="U207" s="549">
        <f t="shared" si="100"/>
        <v>0.75</v>
      </c>
      <c r="V207" s="550"/>
      <c r="W207" s="566">
        <f>IF(OR(W206=0,W205=0),0,W206/W205)</f>
        <v>0.75000000000000011</v>
      </c>
    </row>
    <row r="208" spans="1:23" ht="15.75" customHeight="1">
      <c r="A208" s="1849"/>
      <c r="B208" s="1532"/>
      <c r="C208" s="1532"/>
      <c r="D208" s="1856">
        <v>59</v>
      </c>
      <c r="E208" s="1853" t="str">
        <f>'PAA 2018'!G595</f>
        <v>Servicio de apoyo jurídico a las áreas técnicas del Instituto</v>
      </c>
      <c r="F208" s="1845" t="str">
        <f>'PAA 2018'!K595</f>
        <v>100%</v>
      </c>
      <c r="G208" s="1875" t="str">
        <f>'PAA 2018'!L595</f>
        <v>Porcentaje</v>
      </c>
      <c r="H208" s="567" t="s">
        <v>47</v>
      </c>
      <c r="I208" s="568">
        <f>Juridica!J21</f>
        <v>4.9979999999999997E-2</v>
      </c>
      <c r="J208" s="568">
        <f>Juridica!K21</f>
        <v>4.9979999999999997E-2</v>
      </c>
      <c r="K208" s="568">
        <f>Juridica!L21</f>
        <v>4.9979999999999997E-2</v>
      </c>
      <c r="L208" s="568">
        <f>Juridica!M21</f>
        <v>4.9979999999999997E-2</v>
      </c>
      <c r="M208" s="568">
        <f>Juridica!N21</f>
        <v>4.9979999999999997E-2</v>
      </c>
      <c r="N208" s="568">
        <f>Juridica!O21</f>
        <v>0.24997999999999998</v>
      </c>
      <c r="O208" s="568">
        <f>Juridica!P21</f>
        <v>4.9979999999999997E-2</v>
      </c>
      <c r="P208" s="568">
        <f>Juridica!Q21</f>
        <v>4.9979999999999997E-2</v>
      </c>
      <c r="Q208" s="568">
        <f>Juridica!R21</f>
        <v>0.24997999999999998</v>
      </c>
      <c r="R208" s="568">
        <f>Juridica!S21</f>
        <v>4.9979999999999997E-2</v>
      </c>
      <c r="S208" s="568">
        <f>Juridica!T21</f>
        <v>5.0099999999999999E-2</v>
      </c>
      <c r="T208" s="568">
        <f>Juridica!U21</f>
        <v>5.0099999999999999E-2</v>
      </c>
      <c r="U208" s="568">
        <f>Juridica!V21</f>
        <v>1</v>
      </c>
      <c r="V208" s="1842">
        <f>Juridica!W21</f>
        <v>0.2</v>
      </c>
      <c r="W208" s="570">
        <f>+(U208/U208)*V208</f>
        <v>0.2</v>
      </c>
    </row>
    <row r="209" spans="1:23" ht="15.75" customHeight="1">
      <c r="A209" s="1849"/>
      <c r="B209" s="1532"/>
      <c r="C209" s="1532"/>
      <c r="D209" s="1532"/>
      <c r="E209" s="1532"/>
      <c r="F209" s="1532"/>
      <c r="G209" s="1532"/>
      <c r="H209" s="572" t="s">
        <v>78</v>
      </c>
      <c r="I209" s="574">
        <f>Juridica!J22</f>
        <v>0.05</v>
      </c>
      <c r="J209" s="574">
        <f>Juridica!K22</f>
        <v>0.05</v>
      </c>
      <c r="K209" s="574">
        <f>Juridica!L22</f>
        <v>0.05</v>
      </c>
      <c r="L209" s="574">
        <f>Juridica!M22</f>
        <v>0.05</v>
      </c>
      <c r="M209" s="574">
        <f>Juridica!N22</f>
        <v>0.05</v>
      </c>
      <c r="N209" s="574">
        <f>Juridica!O22</f>
        <v>0.25</v>
      </c>
      <c r="O209" s="574">
        <f>Juridica!P22</f>
        <v>0.05</v>
      </c>
      <c r="P209" s="574">
        <f>Juridica!Q22</f>
        <v>0.05</v>
      </c>
      <c r="Q209" s="574">
        <f>Juridica!R22</f>
        <v>0.25</v>
      </c>
      <c r="R209" s="574">
        <f>Juridica!S22</f>
        <v>0</v>
      </c>
      <c r="S209" s="574">
        <f>Juridica!T22</f>
        <v>0</v>
      </c>
      <c r="T209" s="574">
        <f>Juridica!U22</f>
        <v>0</v>
      </c>
      <c r="U209" s="574">
        <f>Juridica!V22</f>
        <v>0.85000000000000009</v>
      </c>
      <c r="V209" s="1843"/>
      <c r="W209" s="575">
        <f>+U209/U208*V208</f>
        <v>0.17000000000000004</v>
      </c>
    </row>
    <row r="210" spans="1:23" ht="15.75" customHeight="1">
      <c r="A210" s="1849"/>
      <c r="B210" s="1532"/>
      <c r="C210" s="1532"/>
      <c r="D210" s="1558"/>
      <c r="E210" s="1558"/>
      <c r="F210" s="1558"/>
      <c r="G210" s="1558"/>
      <c r="H210" s="576" t="s">
        <v>79</v>
      </c>
      <c r="I210" s="125">
        <f t="shared" ref="I210:U210" si="101">IF(OR(I209=0,I208=0),0,I209/I208)</f>
        <v>1.0004001600640258</v>
      </c>
      <c r="J210" s="125">
        <f t="shared" si="101"/>
        <v>1.0004001600640258</v>
      </c>
      <c r="K210" s="125">
        <f t="shared" si="101"/>
        <v>1.0004001600640258</v>
      </c>
      <c r="L210" s="125">
        <f t="shared" si="101"/>
        <v>1.0004001600640258</v>
      </c>
      <c r="M210" s="125">
        <f t="shared" si="101"/>
        <v>1.0004001600640258</v>
      </c>
      <c r="N210" s="125">
        <f t="shared" si="101"/>
        <v>1.0000800064005122</v>
      </c>
      <c r="O210" s="125">
        <f t="shared" si="101"/>
        <v>1.0004001600640258</v>
      </c>
      <c r="P210" s="125">
        <f t="shared" si="101"/>
        <v>1.0004001600640258</v>
      </c>
      <c r="Q210" s="125">
        <f t="shared" si="101"/>
        <v>1.0000800064005122</v>
      </c>
      <c r="R210" s="125">
        <f t="shared" si="101"/>
        <v>0</v>
      </c>
      <c r="S210" s="125">
        <f t="shared" si="101"/>
        <v>0</v>
      </c>
      <c r="T210" s="125">
        <f t="shared" si="101"/>
        <v>0</v>
      </c>
      <c r="U210" s="125">
        <f t="shared" si="101"/>
        <v>0.85000000000000009</v>
      </c>
      <c r="V210" s="577"/>
      <c r="W210" s="578">
        <f>IF(OR(W209=0,W208=0),0,W209/W208)</f>
        <v>0.8500000000000002</v>
      </c>
    </row>
    <row r="211" spans="1:23" ht="15.75" customHeight="1">
      <c r="A211" s="1849"/>
      <c r="B211" s="1532"/>
      <c r="C211" s="1532"/>
      <c r="D211" s="1863" t="s">
        <v>85</v>
      </c>
      <c r="E211" s="1578"/>
      <c r="F211" s="1869" t="str">
        <f>A202</f>
        <v>GESTION JURIDICA</v>
      </c>
      <c r="G211" s="1578"/>
      <c r="H211" s="579" t="s">
        <v>47</v>
      </c>
      <c r="I211" s="580">
        <f t="shared" ref="I211:T211" si="102">(I202/$U$202)*$V$202+(I205/$U$205)*$V$205+(I208/$U$208)*$V$208</f>
        <v>9.9959999999999997E-3</v>
      </c>
      <c r="J211" s="580">
        <f t="shared" si="102"/>
        <v>9.9959999999999997E-3</v>
      </c>
      <c r="K211" s="580">
        <f t="shared" si="102"/>
        <v>0.20999600000000002</v>
      </c>
      <c r="L211" s="580">
        <f t="shared" si="102"/>
        <v>9.9959999999999997E-3</v>
      </c>
      <c r="M211" s="580">
        <f t="shared" si="102"/>
        <v>9.9959999999999997E-3</v>
      </c>
      <c r="N211" s="580">
        <f t="shared" si="102"/>
        <v>0.249996</v>
      </c>
      <c r="O211" s="580">
        <f t="shared" si="102"/>
        <v>9.9959999999999997E-3</v>
      </c>
      <c r="P211" s="580">
        <f t="shared" si="102"/>
        <v>9.9959999999999997E-3</v>
      </c>
      <c r="Q211" s="580">
        <f t="shared" si="102"/>
        <v>0.249996</v>
      </c>
      <c r="R211" s="580">
        <f t="shared" si="102"/>
        <v>9.9959999999999997E-3</v>
      </c>
      <c r="S211" s="580">
        <f t="shared" si="102"/>
        <v>1.0020000000000001E-2</v>
      </c>
      <c r="T211" s="580">
        <f t="shared" si="102"/>
        <v>0.21002000000000001</v>
      </c>
      <c r="U211" s="156">
        <f t="shared" ref="U211:U212" si="103">SUM(I211:T211)</f>
        <v>1</v>
      </c>
      <c r="V211" s="1831">
        <f>SUM(V202:V210)</f>
        <v>1</v>
      </c>
      <c r="W211" s="1828"/>
    </row>
    <row r="212" spans="1:23" ht="15.75" customHeight="1">
      <c r="A212" s="1849"/>
      <c r="B212" s="1532"/>
      <c r="C212" s="1532"/>
      <c r="D212" s="1536"/>
      <c r="E212" s="1548"/>
      <c r="F212" s="1536"/>
      <c r="G212" s="1548"/>
      <c r="H212" s="581" t="s">
        <v>78</v>
      </c>
      <c r="I212" s="580">
        <f t="shared" ref="I212:T212" si="104">(I203/$U$202)*$V$202+(I206/$U$205)*$V$205+(I209/$U$208)*$V$208</f>
        <v>1.0000000000000002E-2</v>
      </c>
      <c r="J212" s="580">
        <f t="shared" si="104"/>
        <v>1.0000000000000002E-2</v>
      </c>
      <c r="K212" s="580">
        <f t="shared" si="104"/>
        <v>0.21000000000000002</v>
      </c>
      <c r="L212" s="580">
        <f t="shared" si="104"/>
        <v>1.0000000000000002E-2</v>
      </c>
      <c r="M212" s="580">
        <f t="shared" si="104"/>
        <v>1.0000000000000002E-2</v>
      </c>
      <c r="N212" s="580">
        <f t="shared" si="104"/>
        <v>0.25</v>
      </c>
      <c r="O212" s="580">
        <f t="shared" si="104"/>
        <v>1.0000000000000002E-2</v>
      </c>
      <c r="P212" s="580">
        <f t="shared" si="104"/>
        <v>1.0000000000000002E-2</v>
      </c>
      <c r="Q212" s="580">
        <f t="shared" si="104"/>
        <v>0.25</v>
      </c>
      <c r="R212" s="580">
        <f t="shared" si="104"/>
        <v>0</v>
      </c>
      <c r="S212" s="580">
        <f t="shared" si="104"/>
        <v>0</v>
      </c>
      <c r="T212" s="580">
        <f t="shared" si="104"/>
        <v>0</v>
      </c>
      <c r="U212" s="156">
        <f t="shared" si="103"/>
        <v>0.77</v>
      </c>
      <c r="V212" s="1806"/>
      <c r="W212" s="1829"/>
    </row>
    <row r="213" spans="1:23" ht="15.75" customHeight="1">
      <c r="A213" s="1850"/>
      <c r="B213" s="1852"/>
      <c r="C213" s="1852"/>
      <c r="D213" s="1864"/>
      <c r="E213" s="1865"/>
      <c r="F213" s="1864"/>
      <c r="G213" s="1865"/>
      <c r="H213" s="582" t="s">
        <v>79</v>
      </c>
      <c r="I213" s="583">
        <f t="shared" ref="I213:U213" si="105">IF(OR(I212=0,I211=0),0,I212/I211)</f>
        <v>1.0004001600640258</v>
      </c>
      <c r="J213" s="583">
        <f t="shared" si="105"/>
        <v>1.0004001600640258</v>
      </c>
      <c r="K213" s="583">
        <f t="shared" si="105"/>
        <v>1.0000190479818662</v>
      </c>
      <c r="L213" s="583">
        <f t="shared" si="105"/>
        <v>1.0004001600640258</v>
      </c>
      <c r="M213" s="583">
        <f t="shared" si="105"/>
        <v>1.0004001600640258</v>
      </c>
      <c r="N213" s="583">
        <f t="shared" si="105"/>
        <v>1.0000160002560041</v>
      </c>
      <c r="O213" s="583">
        <f t="shared" si="105"/>
        <v>1.0004001600640258</v>
      </c>
      <c r="P213" s="583">
        <f t="shared" si="105"/>
        <v>1.0004001600640258</v>
      </c>
      <c r="Q213" s="583">
        <f t="shared" si="105"/>
        <v>1.0000160002560041</v>
      </c>
      <c r="R213" s="583">
        <f t="shared" si="105"/>
        <v>0</v>
      </c>
      <c r="S213" s="583">
        <f t="shared" si="105"/>
        <v>0</v>
      </c>
      <c r="T213" s="583">
        <f t="shared" si="105"/>
        <v>0</v>
      </c>
      <c r="U213" s="583">
        <f t="shared" si="105"/>
        <v>0.77</v>
      </c>
      <c r="V213" s="1832"/>
      <c r="W213" s="1830"/>
    </row>
    <row r="214" spans="1:23" ht="15.75" customHeight="1">
      <c r="A214" s="1917" t="str">
        <f>+'PAA 2018'!A604</f>
        <v>DIRECCIONAMIENTO ESTRATÉGICO</v>
      </c>
      <c r="B214" s="1912">
        <f>'PAA 2018'!B604</f>
        <v>3.5000000000000003E-2</v>
      </c>
      <c r="C214" s="1912">
        <f>'PAA 2018'!B632</f>
        <v>2.6910800000000002E-2</v>
      </c>
      <c r="D214" s="1906">
        <v>60</v>
      </c>
      <c r="E214" s="1904" t="str">
        <f>+'PAA 2018'!G604</f>
        <v>Seguimiento y evaluación a los procesos institucionales en el cumplimiento de la programación y la gestión de la planeación de la entidad.</v>
      </c>
      <c r="F214" s="1910" t="str">
        <f>+'PAA 2018'!K604</f>
        <v>100%</v>
      </c>
      <c r="G214" s="1874" t="str">
        <f>+'PAA 2018'!L604</f>
        <v>Porcentaje</v>
      </c>
      <c r="H214" s="584" t="s">
        <v>47</v>
      </c>
      <c r="I214" s="585">
        <f>OAP!J5</f>
        <v>2.0825E-2</v>
      </c>
      <c r="J214" s="585">
        <f>OAP!K5</f>
        <v>2.0825E-2</v>
      </c>
      <c r="K214" s="585">
        <f>OAP!L5</f>
        <v>5.0824999999999995E-2</v>
      </c>
      <c r="L214" s="585">
        <f>OAP!M5</f>
        <v>0.21834999999999999</v>
      </c>
      <c r="M214" s="585">
        <f>OAP!N5</f>
        <v>8.0825000000000008E-2</v>
      </c>
      <c r="N214" s="585">
        <f>OAP!O5</f>
        <v>7.0824999999999999E-2</v>
      </c>
      <c r="O214" s="585">
        <f>OAP!P5</f>
        <v>0.25835000000000002</v>
      </c>
      <c r="P214" s="585">
        <f>OAP!Q5</f>
        <v>3.3325E-2</v>
      </c>
      <c r="Q214" s="585">
        <f>OAP!R5</f>
        <v>3.3325E-2</v>
      </c>
      <c r="R214" s="585">
        <f>OAP!S5</f>
        <v>0.14584999999999998</v>
      </c>
      <c r="S214" s="585">
        <f>OAP!T5</f>
        <v>3.3325E-2</v>
      </c>
      <c r="T214" s="585">
        <f>OAP!U5</f>
        <v>3.3350000000000005E-2</v>
      </c>
      <c r="U214" s="585">
        <f>OAP!V5</f>
        <v>1.0000000000000002</v>
      </c>
      <c r="V214" s="1803">
        <f>OAP!W5</f>
        <v>0.8</v>
      </c>
      <c r="W214" s="499">
        <f>+(U214/U214)*V214</f>
        <v>0.8</v>
      </c>
    </row>
    <row r="215" spans="1:23" ht="15.75" customHeight="1">
      <c r="A215" s="1539"/>
      <c r="B215" s="1532"/>
      <c r="C215" s="1532"/>
      <c r="D215" s="1532"/>
      <c r="E215" s="1532"/>
      <c r="F215" s="1532"/>
      <c r="G215" s="1532"/>
      <c r="H215" s="259" t="s">
        <v>78</v>
      </c>
      <c r="I215" s="298">
        <f>OAP!J6</f>
        <v>2.0799999999999999E-2</v>
      </c>
      <c r="J215" s="298">
        <f>OAP!K6</f>
        <v>2.0799999999999999E-2</v>
      </c>
      <c r="K215" s="298">
        <f>OAP!L6</f>
        <v>5.0799999999999998E-2</v>
      </c>
      <c r="L215" s="298">
        <f>OAP!M6</f>
        <v>0.1996</v>
      </c>
      <c r="M215" s="298">
        <f>OAP!N6</f>
        <v>8.0799999999999997E-2</v>
      </c>
      <c r="N215" s="298">
        <f>OAP!O6</f>
        <v>7.0800000000000002E-2</v>
      </c>
      <c r="O215" s="298">
        <f>OAP!P6</f>
        <v>0.25840000000000002</v>
      </c>
      <c r="P215" s="298">
        <f>OAP!Q6</f>
        <v>3.3300000000000003E-2</v>
      </c>
      <c r="Q215" s="298">
        <f>OAP!R6</f>
        <v>3.3300000000000003E-2</v>
      </c>
      <c r="R215" s="298">
        <f>OAP!S6</f>
        <v>0</v>
      </c>
      <c r="S215" s="298">
        <f>OAP!T6</f>
        <v>0</v>
      </c>
      <c r="T215" s="298">
        <f>OAP!U6</f>
        <v>0</v>
      </c>
      <c r="U215" s="298">
        <f>OAP!V6</f>
        <v>0.76859999999999995</v>
      </c>
      <c r="V215" s="1804"/>
      <c r="W215" s="498">
        <f>+U215/U214*V214</f>
        <v>0.61487999999999987</v>
      </c>
    </row>
    <row r="216" spans="1:23" ht="15.75" customHeight="1">
      <c r="A216" s="1539"/>
      <c r="B216" s="1532"/>
      <c r="C216" s="1532"/>
      <c r="D216" s="1558"/>
      <c r="E216" s="1558"/>
      <c r="F216" s="1558"/>
      <c r="G216" s="1558"/>
      <c r="H216" s="187" t="s">
        <v>79</v>
      </c>
      <c r="I216" s="204">
        <f t="shared" ref="I216:U216" si="106">IF(OR(I215=0,I214=0),0,I215/I214)</f>
        <v>0.99879951980792314</v>
      </c>
      <c r="J216" s="204">
        <f t="shared" si="106"/>
        <v>0.99879951980792314</v>
      </c>
      <c r="K216" s="204">
        <f t="shared" si="106"/>
        <v>0.9995081160846041</v>
      </c>
      <c r="L216" s="204">
        <f t="shared" si="106"/>
        <v>0.91412869246622397</v>
      </c>
      <c r="M216" s="204">
        <f t="shared" si="106"/>
        <v>0.99969068976183095</v>
      </c>
      <c r="N216" s="204">
        <f t="shared" si="106"/>
        <v>0.99964701729615257</v>
      </c>
      <c r="O216" s="204">
        <f t="shared" si="106"/>
        <v>1.0001935359009095</v>
      </c>
      <c r="P216" s="204">
        <f t="shared" si="106"/>
        <v>0.9992498124531134</v>
      </c>
      <c r="Q216" s="204">
        <f t="shared" si="106"/>
        <v>0.9992498124531134</v>
      </c>
      <c r="R216" s="204">
        <f t="shared" si="106"/>
        <v>0</v>
      </c>
      <c r="S216" s="204">
        <f t="shared" si="106"/>
        <v>0</v>
      </c>
      <c r="T216" s="204">
        <f t="shared" si="106"/>
        <v>0</v>
      </c>
      <c r="U216" s="204">
        <f t="shared" si="106"/>
        <v>0.76859999999999973</v>
      </c>
      <c r="V216" s="217"/>
      <c r="W216" s="508">
        <f>IF(OR(W215=0,W214=0),0,W215/W214)</f>
        <v>0.76859999999999984</v>
      </c>
    </row>
    <row r="217" spans="1:23" ht="15.75" customHeight="1">
      <c r="A217" s="1539"/>
      <c r="B217" s="1532"/>
      <c r="C217" s="1532"/>
      <c r="D217" s="1856">
        <v>61</v>
      </c>
      <c r="E217" s="1853" t="str">
        <f>+'PAA 2018'!G618</f>
        <v>Iniciativas identificadas por el IGAC que se enmarcan en los ODS de la Hoja de ruta de la Cooperación Internacional del IGAC</v>
      </c>
      <c r="F217" s="1845">
        <f>+'PAA 2018'!K618</f>
        <v>1</v>
      </c>
      <c r="G217" s="1875" t="str">
        <f>+'PAA 2018'!L618</f>
        <v>Porcentaje</v>
      </c>
      <c r="H217" s="271" t="s">
        <v>47</v>
      </c>
      <c r="I217" s="354">
        <f>OAP!J25</f>
        <v>0</v>
      </c>
      <c r="J217" s="354">
        <f>OAP!K25</f>
        <v>0.11</v>
      </c>
      <c r="K217" s="354">
        <f>OAP!L25</f>
        <v>0.11</v>
      </c>
      <c r="L217" s="354">
        <f>OAP!M25</f>
        <v>0</v>
      </c>
      <c r="M217" s="354">
        <f>OAP!N25</f>
        <v>0.11</v>
      </c>
      <c r="N217" s="354">
        <f>OAP!O25</f>
        <v>0.11</v>
      </c>
      <c r="O217" s="354">
        <f>OAP!P25</f>
        <v>0.11</v>
      </c>
      <c r="P217" s="354">
        <f>OAP!Q25</f>
        <v>0.11</v>
      </c>
      <c r="Q217" s="354">
        <f>OAP!R25</f>
        <v>0.11</v>
      </c>
      <c r="R217" s="354">
        <f>OAP!S25</f>
        <v>0.11</v>
      </c>
      <c r="S217" s="354">
        <f>OAP!T25</f>
        <v>0.12</v>
      </c>
      <c r="T217" s="354">
        <f>OAP!U25</f>
        <v>0</v>
      </c>
      <c r="U217" s="354">
        <f>OAP!V25</f>
        <v>1</v>
      </c>
      <c r="V217" s="1808">
        <f>OAP!W25</f>
        <v>0.2</v>
      </c>
      <c r="W217" s="589">
        <f>+(U217/U217)*V217</f>
        <v>0.2</v>
      </c>
    </row>
    <row r="218" spans="1:23" ht="15.75" customHeight="1">
      <c r="A218" s="1539"/>
      <c r="B218" s="1532"/>
      <c r="C218" s="1532"/>
      <c r="D218" s="1532"/>
      <c r="E218" s="1532"/>
      <c r="F218" s="1532"/>
      <c r="G218" s="1532"/>
      <c r="H218" s="283" t="s">
        <v>78</v>
      </c>
      <c r="I218" s="359">
        <f>OAP!J26</f>
        <v>0</v>
      </c>
      <c r="J218" s="359">
        <f>OAP!K26</f>
        <v>0.11</v>
      </c>
      <c r="K218" s="359">
        <f>OAP!L26</f>
        <v>0.11</v>
      </c>
      <c r="L218" s="359">
        <f>OAP!M26</f>
        <v>0</v>
      </c>
      <c r="M218" s="359">
        <f>OAP!N26</f>
        <v>0.11</v>
      </c>
      <c r="N218" s="359">
        <f>OAP!O26</f>
        <v>0.11</v>
      </c>
      <c r="O218" s="359">
        <f>OAP!P26</f>
        <v>0.11</v>
      </c>
      <c r="P218" s="359">
        <f>OAP!Q26</f>
        <v>0.11</v>
      </c>
      <c r="Q218" s="359">
        <f>OAP!R26</f>
        <v>0.11</v>
      </c>
      <c r="R218" s="359">
        <f>OAP!S26</f>
        <v>0</v>
      </c>
      <c r="S218" s="359">
        <f>OAP!T26</f>
        <v>0</v>
      </c>
      <c r="T218" s="359">
        <f>OAP!U26</f>
        <v>0</v>
      </c>
      <c r="U218" s="359">
        <f>OAP!V26</f>
        <v>0.77</v>
      </c>
      <c r="V218" s="1809"/>
      <c r="W218" s="499">
        <f>+U218/U217*V217</f>
        <v>0.15400000000000003</v>
      </c>
    </row>
    <row r="219" spans="1:23" ht="15.75" customHeight="1">
      <c r="A219" s="1539"/>
      <c r="B219" s="1532"/>
      <c r="C219" s="1532"/>
      <c r="D219" s="1533"/>
      <c r="E219" s="1533"/>
      <c r="F219" s="1533"/>
      <c r="G219" s="1533"/>
      <c r="H219" s="187" t="s">
        <v>79</v>
      </c>
      <c r="I219" s="188">
        <f t="shared" ref="I219:U219" si="107">IF(OR(I218=0,I217=0),0,I218/I217)</f>
        <v>0</v>
      </c>
      <c r="J219" s="188">
        <f t="shared" si="107"/>
        <v>1</v>
      </c>
      <c r="K219" s="188">
        <f t="shared" si="107"/>
        <v>1</v>
      </c>
      <c r="L219" s="188">
        <f t="shared" si="107"/>
        <v>0</v>
      </c>
      <c r="M219" s="188">
        <f t="shared" si="107"/>
        <v>1</v>
      </c>
      <c r="N219" s="188">
        <f t="shared" si="107"/>
        <v>1</v>
      </c>
      <c r="O219" s="188">
        <f t="shared" si="107"/>
        <v>1</v>
      </c>
      <c r="P219" s="188">
        <f t="shared" si="107"/>
        <v>1</v>
      </c>
      <c r="Q219" s="188">
        <f t="shared" si="107"/>
        <v>1</v>
      </c>
      <c r="R219" s="188">
        <f t="shared" si="107"/>
        <v>0</v>
      </c>
      <c r="S219" s="188">
        <f t="shared" si="107"/>
        <v>0</v>
      </c>
      <c r="T219" s="188">
        <f t="shared" si="107"/>
        <v>0</v>
      </c>
      <c r="U219" s="188">
        <f t="shared" si="107"/>
        <v>0.77</v>
      </c>
      <c r="V219" s="217"/>
      <c r="W219" s="502">
        <f>IF(OR(W218=0,W217=0),0,W218/W217)</f>
        <v>0.77000000000000013</v>
      </c>
    </row>
    <row r="220" spans="1:23" ht="15.75" customHeight="1">
      <c r="A220" s="1539"/>
      <c r="B220" s="1532"/>
      <c r="C220" s="1532"/>
      <c r="D220" s="1863" t="s">
        <v>85</v>
      </c>
      <c r="E220" s="1578"/>
      <c r="F220" s="1869">
        <f>A211</f>
        <v>0</v>
      </c>
      <c r="G220" s="1578"/>
      <c r="H220" s="579" t="s">
        <v>47</v>
      </c>
      <c r="I220" s="580">
        <f t="shared" ref="I220:T220" si="108">(I214/$U$214)*$V$214+(I217/$U$217)*$V$217</f>
        <v>1.6659999999999998E-2</v>
      </c>
      <c r="J220" s="580">
        <f t="shared" si="108"/>
        <v>3.866E-2</v>
      </c>
      <c r="K220" s="580">
        <f t="shared" si="108"/>
        <v>6.2659999999999993E-2</v>
      </c>
      <c r="L220" s="580">
        <f t="shared" si="108"/>
        <v>0.17467999999999995</v>
      </c>
      <c r="M220" s="580">
        <f t="shared" si="108"/>
        <v>8.6660000000000001E-2</v>
      </c>
      <c r="N220" s="580">
        <f t="shared" si="108"/>
        <v>7.8659999999999994E-2</v>
      </c>
      <c r="O220" s="580">
        <f t="shared" si="108"/>
        <v>0.22867999999999997</v>
      </c>
      <c r="P220" s="580">
        <f t="shared" si="108"/>
        <v>4.8659999999999995E-2</v>
      </c>
      <c r="Q220" s="580">
        <f t="shared" si="108"/>
        <v>4.8659999999999995E-2</v>
      </c>
      <c r="R220" s="580">
        <f t="shared" si="108"/>
        <v>0.13867999999999997</v>
      </c>
      <c r="S220" s="580">
        <f t="shared" si="108"/>
        <v>5.0659999999999997E-2</v>
      </c>
      <c r="T220" s="580">
        <f t="shared" si="108"/>
        <v>2.6679999999999999E-2</v>
      </c>
      <c r="U220" s="156">
        <f t="shared" ref="U220:U221" si="109">SUM(I220:T220)</f>
        <v>1</v>
      </c>
      <c r="V220" s="1836">
        <f>SUM(V214:V219)</f>
        <v>1</v>
      </c>
      <c r="W220" s="1828"/>
    </row>
    <row r="221" spans="1:23" ht="15.75" customHeight="1">
      <c r="A221" s="1539"/>
      <c r="B221" s="1532"/>
      <c r="C221" s="1532"/>
      <c r="D221" s="1536"/>
      <c r="E221" s="1548"/>
      <c r="F221" s="1536"/>
      <c r="G221" s="1548"/>
      <c r="H221" s="581" t="s">
        <v>78</v>
      </c>
      <c r="I221" s="580">
        <f t="shared" ref="I221:T221" si="110">(I215/$U$214)*$V$214+(I218/$U$217)*$V$217</f>
        <v>1.6639999999999999E-2</v>
      </c>
      <c r="J221" s="580">
        <f t="shared" si="110"/>
        <v>3.8640000000000001E-2</v>
      </c>
      <c r="K221" s="580">
        <f t="shared" si="110"/>
        <v>6.2639999999999987E-2</v>
      </c>
      <c r="L221" s="580">
        <f t="shared" si="110"/>
        <v>0.15967999999999996</v>
      </c>
      <c r="M221" s="580">
        <f t="shared" si="110"/>
        <v>8.6639999999999995E-2</v>
      </c>
      <c r="N221" s="580">
        <f t="shared" si="110"/>
        <v>7.8640000000000002E-2</v>
      </c>
      <c r="O221" s="580">
        <f t="shared" si="110"/>
        <v>0.22871999999999998</v>
      </c>
      <c r="P221" s="580">
        <f t="shared" si="110"/>
        <v>4.8640000000000003E-2</v>
      </c>
      <c r="Q221" s="580">
        <f t="shared" si="110"/>
        <v>4.8640000000000003E-2</v>
      </c>
      <c r="R221" s="580">
        <f t="shared" si="110"/>
        <v>0</v>
      </c>
      <c r="S221" s="580">
        <f t="shared" si="110"/>
        <v>0</v>
      </c>
      <c r="T221" s="580">
        <f t="shared" si="110"/>
        <v>0</v>
      </c>
      <c r="U221" s="156">
        <f t="shared" si="109"/>
        <v>0.76888000000000001</v>
      </c>
      <c r="V221" s="1817"/>
      <c r="W221" s="1834"/>
    </row>
    <row r="222" spans="1:23" ht="15.75" customHeight="1">
      <c r="A222" s="1540"/>
      <c r="B222" s="1532"/>
      <c r="C222" s="1532"/>
      <c r="D222" s="1864"/>
      <c r="E222" s="1865"/>
      <c r="F222" s="1864"/>
      <c r="G222" s="1865"/>
      <c r="H222" s="593" t="s">
        <v>79</v>
      </c>
      <c r="I222" s="594">
        <f t="shared" ref="I222:U222" si="111">IF(OR(I221=0,I220=0),0,I221/I220)</f>
        <v>0.99879951980792325</v>
      </c>
      <c r="J222" s="594">
        <f t="shared" si="111"/>
        <v>0.99948266942576314</v>
      </c>
      <c r="K222" s="594">
        <f t="shared" si="111"/>
        <v>0.99968081710820289</v>
      </c>
      <c r="L222" s="594">
        <f t="shared" si="111"/>
        <v>0.91412869246622397</v>
      </c>
      <c r="M222" s="594">
        <f t="shared" si="111"/>
        <v>0.99976921301638577</v>
      </c>
      <c r="N222" s="594">
        <f t="shared" si="111"/>
        <v>0.99974574116450554</v>
      </c>
      <c r="O222" s="594">
        <f t="shared" si="111"/>
        <v>1.0001749169144656</v>
      </c>
      <c r="P222" s="594">
        <f t="shared" si="111"/>
        <v>0.99958898479243752</v>
      </c>
      <c r="Q222" s="594">
        <f t="shared" si="111"/>
        <v>0.99958898479243752</v>
      </c>
      <c r="R222" s="594">
        <f t="shared" si="111"/>
        <v>0</v>
      </c>
      <c r="S222" s="594">
        <f t="shared" si="111"/>
        <v>0</v>
      </c>
      <c r="T222" s="594">
        <f t="shared" si="111"/>
        <v>0</v>
      </c>
      <c r="U222" s="594">
        <f t="shared" si="111"/>
        <v>0.76888000000000001</v>
      </c>
      <c r="V222" s="1837"/>
      <c r="W222" s="1835"/>
    </row>
    <row r="223" spans="1:23" ht="15.75" customHeight="1">
      <c r="A223" s="1848" t="str">
        <f>+'PAA 2018'!A635</f>
        <v>MEJORA CONTINUA</v>
      </c>
      <c r="B223" s="1851">
        <f>+'PAA 2018'!B635</f>
        <v>2.5000000000000001E-2</v>
      </c>
      <c r="C223" s="1851">
        <f>+'PAA 2018'!B649</f>
        <v>1.6450000000000003E-2</v>
      </c>
      <c r="D223" s="1855">
        <v>62</v>
      </c>
      <c r="E223" s="1854" t="str">
        <f>+'PAA 2018'!G635</f>
        <v>Sistema de Gestión de Calidad  implementado y mejorado cumpliendo los requisitos de la norma ISO 9001:2015</v>
      </c>
      <c r="F223" s="1889" t="str">
        <f>+'PAA 2018'!K635</f>
        <v>100%</v>
      </c>
      <c r="G223" s="1872" t="str">
        <f>+'PAA 2018'!L635</f>
        <v>Porcentaje</v>
      </c>
      <c r="H223" s="599" t="s">
        <v>47</v>
      </c>
      <c r="I223" s="601">
        <f>'Mejora Cont'!J5</f>
        <v>0.08</v>
      </c>
      <c r="J223" s="601">
        <f>'Mejora Cont'!K5</f>
        <v>2.7E-2</v>
      </c>
      <c r="K223" s="601">
        <f>'Mejora Cont'!L5</f>
        <v>7.1999999999999995E-2</v>
      </c>
      <c r="L223" s="601">
        <f>'Mejora Cont'!M5</f>
        <v>8.1000000000000003E-2</v>
      </c>
      <c r="M223" s="601">
        <f>'Mejora Cont'!N5</f>
        <v>6.3E-2</v>
      </c>
      <c r="N223" s="601">
        <f>'Mejora Cont'!O5</f>
        <v>7.1999999999999995E-2</v>
      </c>
      <c r="O223" s="601">
        <f>'Mejora Cont'!P5</f>
        <v>8.1000000000000003E-2</v>
      </c>
      <c r="P223" s="601">
        <f>'Mejora Cont'!Q5</f>
        <v>7.1999999999999995E-2</v>
      </c>
      <c r="Q223" s="601">
        <f>'Mejora Cont'!R5</f>
        <v>0.11</v>
      </c>
      <c r="R223" s="601">
        <f>'Mejora Cont'!S5</f>
        <v>0.17899999999999999</v>
      </c>
      <c r="S223" s="601">
        <f>'Mejora Cont'!T5</f>
        <v>0.13400000000000001</v>
      </c>
      <c r="T223" s="601">
        <f>'Mejora Cont'!U5</f>
        <v>2.9000000000000001E-2</v>
      </c>
      <c r="U223" s="601">
        <f>'Mejora Cont'!V5</f>
        <v>1</v>
      </c>
      <c r="V223" s="1841">
        <f>'Mejora Cont'!W5</f>
        <v>1</v>
      </c>
      <c r="W223" s="609">
        <f>+(U223/U223)*V223</f>
        <v>1</v>
      </c>
    </row>
    <row r="224" spans="1:23" ht="15.75" customHeight="1">
      <c r="A224" s="1849"/>
      <c r="B224" s="1532"/>
      <c r="C224" s="1532"/>
      <c r="D224" s="1532"/>
      <c r="E224" s="1532"/>
      <c r="F224" s="1532"/>
      <c r="G224" s="1532"/>
      <c r="H224" s="283" t="s">
        <v>78</v>
      </c>
      <c r="I224" s="359">
        <f>'Mejora Cont'!J6</f>
        <v>0.08</v>
      </c>
      <c r="J224" s="359">
        <f>'Mejora Cont'!K6</f>
        <v>2.7E-2</v>
      </c>
      <c r="K224" s="359">
        <f>'Mejora Cont'!L6</f>
        <v>7.1999999999999995E-2</v>
      </c>
      <c r="L224" s="359">
        <f>'Mejora Cont'!M6</f>
        <v>8.1000000000000003E-2</v>
      </c>
      <c r="M224" s="359">
        <f>'Mejora Cont'!N6</f>
        <v>6.3E-2</v>
      </c>
      <c r="N224" s="359">
        <f>'Mejora Cont'!O6</f>
        <v>7.1999999999999995E-2</v>
      </c>
      <c r="O224" s="359">
        <f>'Mejora Cont'!P6</f>
        <v>8.1000000000000003E-2</v>
      </c>
      <c r="P224" s="359">
        <f>'Mejora Cont'!Q6</f>
        <v>7.1999999999999995E-2</v>
      </c>
      <c r="Q224" s="359">
        <f>'Mejora Cont'!R6</f>
        <v>0.11</v>
      </c>
      <c r="R224" s="359">
        <f>'Mejora Cont'!S6</f>
        <v>0</v>
      </c>
      <c r="S224" s="359">
        <f>'Mejora Cont'!T6</f>
        <v>0</v>
      </c>
      <c r="T224" s="359">
        <f>'Mejora Cont'!U6</f>
        <v>0</v>
      </c>
      <c r="U224" s="359">
        <f>'Mejora Cont'!V6</f>
        <v>0.65800000000000003</v>
      </c>
      <c r="V224" s="1809"/>
      <c r="W224" s="565">
        <f>+U224/U223*V223</f>
        <v>0.65800000000000003</v>
      </c>
    </row>
    <row r="225" spans="1:23" ht="15.75" customHeight="1">
      <c r="A225" s="1850"/>
      <c r="B225" s="1852"/>
      <c r="C225" s="1852"/>
      <c r="D225" s="1852"/>
      <c r="E225" s="1852"/>
      <c r="F225" s="1852"/>
      <c r="G225" s="1852"/>
      <c r="H225" s="612" t="s">
        <v>79</v>
      </c>
      <c r="I225" s="583">
        <f t="shared" ref="I225:U225" si="112">IF(OR(I224=0,I223=0),0,I224/I223)</f>
        <v>1</v>
      </c>
      <c r="J225" s="583">
        <f t="shared" si="112"/>
        <v>1</v>
      </c>
      <c r="K225" s="583">
        <f t="shared" si="112"/>
        <v>1</v>
      </c>
      <c r="L225" s="583">
        <f t="shared" si="112"/>
        <v>1</v>
      </c>
      <c r="M225" s="583">
        <f t="shared" si="112"/>
        <v>1</v>
      </c>
      <c r="N225" s="583">
        <f t="shared" si="112"/>
        <v>1</v>
      </c>
      <c r="O225" s="583">
        <f t="shared" si="112"/>
        <v>1</v>
      </c>
      <c r="P225" s="583">
        <f t="shared" si="112"/>
        <v>1</v>
      </c>
      <c r="Q225" s="583">
        <f t="shared" si="112"/>
        <v>1</v>
      </c>
      <c r="R225" s="583">
        <f t="shared" si="112"/>
        <v>0</v>
      </c>
      <c r="S225" s="583">
        <f t="shared" si="112"/>
        <v>0</v>
      </c>
      <c r="T225" s="583">
        <f t="shared" si="112"/>
        <v>0</v>
      </c>
      <c r="U225" s="583">
        <f t="shared" si="112"/>
        <v>0.65800000000000003</v>
      </c>
      <c r="V225" s="613"/>
      <c r="W225" s="614">
        <f>IF(OR(W224=0,W223=0),0,W224/W223)</f>
        <v>0.65800000000000003</v>
      </c>
    </row>
    <row r="226" spans="1:23" ht="15.75" customHeight="1">
      <c r="A226" s="1848" t="str">
        <f>+'PAA 2018'!A652</f>
        <v>GESTIÓN HUMANA</v>
      </c>
      <c r="B226" s="1851">
        <f>+'PAA 2018'!B652</f>
        <v>0.05</v>
      </c>
      <c r="C226" s="1851">
        <f>+'PAA 2018'!B695</f>
        <v>3.9262500000000006E-2</v>
      </c>
      <c r="D226" s="1855">
        <v>63</v>
      </c>
      <c r="E226" s="1854" t="str">
        <f>+'PAA 2018'!G652</f>
        <v>Plan de Gestión Estratégica del Talento Humano Ejecutado.</v>
      </c>
      <c r="F226" s="1888">
        <f>+'PAA 2018'!K652</f>
        <v>1</v>
      </c>
      <c r="G226" s="1872" t="str">
        <f>+'PAA 2018'!L652</f>
        <v>Porcentaje</v>
      </c>
      <c r="H226" s="552" t="s">
        <v>47</v>
      </c>
      <c r="I226" s="553">
        <f>'T Humano'!J5</f>
        <v>1.9000000000000003E-2</v>
      </c>
      <c r="J226" s="553">
        <f>'T Humano'!K5</f>
        <v>4.0500000000000008E-2</v>
      </c>
      <c r="K226" s="553">
        <f>'T Humano'!L5</f>
        <v>7.9000000000000015E-2</v>
      </c>
      <c r="L226" s="553">
        <f>'T Humano'!M5</f>
        <v>0.14900000000000002</v>
      </c>
      <c r="M226" s="553">
        <f>'T Humano'!N5</f>
        <v>0.10850000000000003</v>
      </c>
      <c r="N226" s="553">
        <f>'T Humano'!O5</f>
        <v>9.650000000000003E-2</v>
      </c>
      <c r="O226" s="553">
        <f>'T Humano'!P5</f>
        <v>7.0000000000000007E-2</v>
      </c>
      <c r="P226" s="553">
        <f>'T Humano'!Q5</f>
        <v>8.1000000000000016E-2</v>
      </c>
      <c r="Q226" s="553">
        <f>'T Humano'!R5</f>
        <v>8.3500000000000019E-2</v>
      </c>
      <c r="R226" s="553">
        <f>'T Humano'!S5</f>
        <v>9.0000000000000011E-2</v>
      </c>
      <c r="S226" s="553">
        <f>'T Humano'!T5</f>
        <v>0.12500000000000003</v>
      </c>
      <c r="T226" s="553">
        <f>'T Humano'!U5</f>
        <v>5.8000000000000017E-2</v>
      </c>
      <c r="U226" s="553">
        <f>'T Humano'!V5</f>
        <v>1.0000000000000002</v>
      </c>
      <c r="V226" s="1838">
        <f>'T Humano'!W5</f>
        <v>0.7</v>
      </c>
      <c r="W226" s="554">
        <f>+(U226/U226)*V226</f>
        <v>0.7</v>
      </c>
    </row>
    <row r="227" spans="1:23" ht="15.75" customHeight="1">
      <c r="A227" s="1849"/>
      <c r="B227" s="1532"/>
      <c r="C227" s="1532"/>
      <c r="D227" s="1532"/>
      <c r="E227" s="1532"/>
      <c r="F227" s="1532"/>
      <c r="G227" s="1532"/>
      <c r="H227" s="259" t="s">
        <v>78</v>
      </c>
      <c r="I227" s="298">
        <f>'T Humano'!J6</f>
        <v>1.9000000000000003E-2</v>
      </c>
      <c r="J227" s="298">
        <f>'T Humano'!K6</f>
        <v>4.0500000000000008E-2</v>
      </c>
      <c r="K227" s="298">
        <f>'T Humano'!L6</f>
        <v>7.9000000000000015E-2</v>
      </c>
      <c r="L227" s="298">
        <f>'T Humano'!M6</f>
        <v>0.14900000000000002</v>
      </c>
      <c r="M227" s="298">
        <f>'T Humano'!N6</f>
        <v>0.10850000000000003</v>
      </c>
      <c r="N227" s="298">
        <f>'T Humano'!O6</f>
        <v>9.650000000000003E-2</v>
      </c>
      <c r="O227" s="298">
        <f>'T Humano'!P6</f>
        <v>7.0000000000000007E-2</v>
      </c>
      <c r="P227" s="298">
        <f>'T Humano'!Q6</f>
        <v>7.5500000000000012E-2</v>
      </c>
      <c r="Q227" s="298">
        <f>'T Humano'!R6</f>
        <v>6.5500000000000017E-2</v>
      </c>
      <c r="R227" s="298">
        <f>'T Humano'!S6</f>
        <v>0</v>
      </c>
      <c r="S227" s="298">
        <f>'T Humano'!T6</f>
        <v>0</v>
      </c>
      <c r="T227" s="298">
        <f>'T Humano'!U6</f>
        <v>0</v>
      </c>
      <c r="U227" s="298">
        <f>'T Humano'!V6</f>
        <v>0.70350000000000013</v>
      </c>
      <c r="V227" s="1804"/>
      <c r="W227" s="555">
        <f>+U227/U226*V226</f>
        <v>0.49245</v>
      </c>
    </row>
    <row r="228" spans="1:23" ht="15.75" customHeight="1">
      <c r="A228" s="1849"/>
      <c r="B228" s="1532"/>
      <c r="C228" s="1532"/>
      <c r="D228" s="1558"/>
      <c r="E228" s="1558"/>
      <c r="F228" s="1558"/>
      <c r="G228" s="1558"/>
      <c r="H228" s="187" t="s">
        <v>79</v>
      </c>
      <c r="I228" s="204">
        <f t="shared" ref="I228:U228" si="113">IF(OR(I227=0,I226=0),0,I227/I226)</f>
        <v>1</v>
      </c>
      <c r="J228" s="204">
        <f t="shared" si="113"/>
        <v>1</v>
      </c>
      <c r="K228" s="204">
        <f t="shared" si="113"/>
        <v>1</v>
      </c>
      <c r="L228" s="204">
        <f t="shared" si="113"/>
        <v>1</v>
      </c>
      <c r="M228" s="204">
        <f t="shared" si="113"/>
        <v>1</v>
      </c>
      <c r="N228" s="204">
        <f t="shared" si="113"/>
        <v>1</v>
      </c>
      <c r="O228" s="204">
        <f t="shared" si="113"/>
        <v>1</v>
      </c>
      <c r="P228" s="204">
        <f t="shared" si="113"/>
        <v>0.93209876543209869</v>
      </c>
      <c r="Q228" s="204">
        <f t="shared" si="113"/>
        <v>0.78443113772455098</v>
      </c>
      <c r="R228" s="204">
        <f t="shared" si="113"/>
        <v>0</v>
      </c>
      <c r="S228" s="204">
        <f t="shared" si="113"/>
        <v>0</v>
      </c>
      <c r="T228" s="204">
        <f t="shared" si="113"/>
        <v>0</v>
      </c>
      <c r="U228" s="204">
        <f t="shared" si="113"/>
        <v>0.70350000000000001</v>
      </c>
      <c r="V228" s="217"/>
      <c r="W228" s="558">
        <f>IF(OR(W227=0,W226=0),0,W227/W226)</f>
        <v>0.70350000000000001</v>
      </c>
    </row>
    <row r="229" spans="1:23" ht="15.75" customHeight="1">
      <c r="A229" s="1849"/>
      <c r="B229" s="1532"/>
      <c r="C229" s="1532"/>
      <c r="D229" s="1856">
        <v>64</v>
      </c>
      <c r="E229" s="1853" t="str">
        <f>+'PAA 2018'!G689</f>
        <v>Documento de análisis para el fortalecimiento institucional elaborado</v>
      </c>
      <c r="F229" s="1858">
        <f>+'PAA 2018'!K689</f>
        <v>1</v>
      </c>
      <c r="G229" s="1875" t="str">
        <f>+'PAA 2018'!L689</f>
        <v>Porcentaje</v>
      </c>
      <c r="H229" s="271" t="s">
        <v>47</v>
      </c>
      <c r="I229" s="354">
        <f>'T Humano'!J48</f>
        <v>0.12</v>
      </c>
      <c r="J229" s="354">
        <f>'T Humano'!K48</f>
        <v>0.14799999999999999</v>
      </c>
      <c r="K229" s="354">
        <f>'T Humano'!L48</f>
        <v>0.20400000000000001</v>
      </c>
      <c r="L229" s="354">
        <f>'T Humano'!M48</f>
        <v>0.12</v>
      </c>
      <c r="M229" s="354">
        <f>'T Humano'!N48</f>
        <v>0.12</v>
      </c>
      <c r="N229" s="354">
        <f>'T Humano'!O48</f>
        <v>0.12</v>
      </c>
      <c r="O229" s="354">
        <f>'T Humano'!P48</f>
        <v>0.16800000000000001</v>
      </c>
      <c r="P229" s="354">
        <f>'T Humano'!Q48</f>
        <v>0</v>
      </c>
      <c r="Q229" s="354">
        <f>'T Humano'!R48</f>
        <v>0</v>
      </c>
      <c r="R229" s="354">
        <f>'T Humano'!S48</f>
        <v>0</v>
      </c>
      <c r="S229" s="354">
        <f>'T Humano'!T48</f>
        <v>0</v>
      </c>
      <c r="T229" s="354">
        <f>'T Humano'!U48</f>
        <v>0</v>
      </c>
      <c r="U229" s="354">
        <f>'T Humano'!V48</f>
        <v>1</v>
      </c>
      <c r="V229" s="1808">
        <f>'T Humano'!W48</f>
        <v>0.3</v>
      </c>
      <c r="W229" s="564">
        <f>+(U229/U229)*V229</f>
        <v>0.3</v>
      </c>
    </row>
    <row r="230" spans="1:23" ht="15.75" customHeight="1">
      <c r="A230" s="1849"/>
      <c r="B230" s="1532"/>
      <c r="C230" s="1532"/>
      <c r="D230" s="1532"/>
      <c r="E230" s="1532"/>
      <c r="F230" s="1532"/>
      <c r="G230" s="1532"/>
      <c r="H230" s="283" t="s">
        <v>78</v>
      </c>
      <c r="I230" s="359">
        <f>'T Humano'!J49</f>
        <v>0.12</v>
      </c>
      <c r="J230" s="359">
        <f>'T Humano'!K49</f>
        <v>0.14799999999999999</v>
      </c>
      <c r="K230" s="359">
        <f>'T Humano'!L49</f>
        <v>0.20400000000000001</v>
      </c>
      <c r="L230" s="359">
        <f>'T Humano'!M49</f>
        <v>0.12</v>
      </c>
      <c r="M230" s="359">
        <f>'T Humano'!N49</f>
        <v>0.12</v>
      </c>
      <c r="N230" s="359">
        <f>'T Humano'!O49</f>
        <v>0.14400000000000002</v>
      </c>
      <c r="O230" s="359">
        <f>'T Humano'!P49</f>
        <v>9.6000000000000002E-2</v>
      </c>
      <c r="P230" s="359">
        <f>'T Humano'!Q49</f>
        <v>1.2E-2</v>
      </c>
      <c r="Q230" s="359">
        <f>'T Humano'!R49</f>
        <v>1.2E-2</v>
      </c>
      <c r="R230" s="359">
        <f>'T Humano'!S49</f>
        <v>0</v>
      </c>
      <c r="S230" s="359">
        <f>'T Humano'!T49</f>
        <v>0</v>
      </c>
      <c r="T230" s="359">
        <f>'T Humano'!U49</f>
        <v>0</v>
      </c>
      <c r="U230" s="359">
        <f>'T Humano'!V49</f>
        <v>0.97600000000000009</v>
      </c>
      <c r="V230" s="1809"/>
      <c r="W230" s="565">
        <f>+U230/U229*V229</f>
        <v>0.2928</v>
      </c>
    </row>
    <row r="231" spans="1:23" ht="15.75" customHeight="1">
      <c r="A231" s="1849"/>
      <c r="B231" s="1532"/>
      <c r="C231" s="1532"/>
      <c r="D231" s="1533"/>
      <c r="E231" s="1533"/>
      <c r="F231" s="1533"/>
      <c r="G231" s="1533"/>
      <c r="H231" s="187" t="s">
        <v>79</v>
      </c>
      <c r="I231" s="188">
        <f t="shared" ref="I231:U231" si="114">IF(OR(I230=0,I229=0),0,I230/I229)</f>
        <v>1</v>
      </c>
      <c r="J231" s="188">
        <f t="shared" si="114"/>
        <v>1</v>
      </c>
      <c r="K231" s="188">
        <f t="shared" si="114"/>
        <v>1</v>
      </c>
      <c r="L231" s="188">
        <f t="shared" si="114"/>
        <v>1</v>
      </c>
      <c r="M231" s="188">
        <f t="shared" si="114"/>
        <v>1</v>
      </c>
      <c r="N231" s="188">
        <f t="shared" si="114"/>
        <v>1.2000000000000002</v>
      </c>
      <c r="O231" s="188">
        <f t="shared" si="114"/>
        <v>0.5714285714285714</v>
      </c>
      <c r="P231" s="188">
        <f t="shared" si="114"/>
        <v>0</v>
      </c>
      <c r="Q231" s="188">
        <f t="shared" si="114"/>
        <v>0</v>
      </c>
      <c r="R231" s="188">
        <f t="shared" si="114"/>
        <v>0</v>
      </c>
      <c r="S231" s="188">
        <f t="shared" si="114"/>
        <v>0</v>
      </c>
      <c r="T231" s="188">
        <f t="shared" si="114"/>
        <v>0</v>
      </c>
      <c r="U231" s="188">
        <f t="shared" si="114"/>
        <v>0.97600000000000009</v>
      </c>
      <c r="V231" s="217"/>
      <c r="W231" s="619">
        <f>IF(OR(W230=0,W229=0),0,W230/W229)</f>
        <v>0.97600000000000009</v>
      </c>
    </row>
    <row r="232" spans="1:23" ht="15.75" customHeight="1">
      <c r="A232" s="1849"/>
      <c r="B232" s="1532"/>
      <c r="C232" s="1532"/>
      <c r="D232" s="1863" t="s">
        <v>85</v>
      </c>
      <c r="E232" s="1578"/>
      <c r="F232" s="1869" t="str">
        <f>A226</f>
        <v>GESTIÓN HUMANA</v>
      </c>
      <c r="G232" s="1578"/>
      <c r="H232" s="579" t="s">
        <v>47</v>
      </c>
      <c r="I232" s="580">
        <f t="shared" ref="I232:T232" si="115">(I226/$U$214)*$V$214+(I229/$U$217)*$V$217</f>
        <v>3.9199999999999999E-2</v>
      </c>
      <c r="J232" s="580">
        <f t="shared" si="115"/>
        <v>6.2000000000000006E-2</v>
      </c>
      <c r="K232" s="580">
        <f t="shared" si="115"/>
        <v>0.10400000000000001</v>
      </c>
      <c r="L232" s="580">
        <f t="shared" si="115"/>
        <v>0.14319999999999999</v>
      </c>
      <c r="M232" s="580">
        <f t="shared" si="115"/>
        <v>0.11080000000000001</v>
      </c>
      <c r="N232" s="580">
        <f t="shared" si="115"/>
        <v>0.10120000000000001</v>
      </c>
      <c r="O232" s="580">
        <f t="shared" si="115"/>
        <v>8.9599999999999999E-2</v>
      </c>
      <c r="P232" s="580">
        <f t="shared" si="115"/>
        <v>6.480000000000001E-2</v>
      </c>
      <c r="Q232" s="580">
        <f t="shared" si="115"/>
        <v>6.6800000000000012E-2</v>
      </c>
      <c r="R232" s="580">
        <f t="shared" si="115"/>
        <v>7.1999999999999995E-2</v>
      </c>
      <c r="S232" s="580">
        <f t="shared" si="115"/>
        <v>0.1</v>
      </c>
      <c r="T232" s="580">
        <f t="shared" si="115"/>
        <v>4.6400000000000004E-2</v>
      </c>
      <c r="U232" s="156">
        <f t="shared" ref="U232:U233" si="116">SUM(I232:T232)</f>
        <v>0.99999999999999989</v>
      </c>
      <c r="V232" s="1836">
        <f>SUM(V226:V231)</f>
        <v>1</v>
      </c>
      <c r="W232" s="1828"/>
    </row>
    <row r="233" spans="1:23" ht="15.75" customHeight="1">
      <c r="A233" s="1849"/>
      <c r="B233" s="1532"/>
      <c r="C233" s="1532"/>
      <c r="D233" s="1536"/>
      <c r="E233" s="1548"/>
      <c r="F233" s="1536"/>
      <c r="G233" s="1548"/>
      <c r="H233" s="581" t="s">
        <v>78</v>
      </c>
      <c r="I233" s="580">
        <f t="shared" ref="I233:T233" si="117">(I227/$U$214)*$V$214+(I230/$U$217)*$V$217</f>
        <v>3.9199999999999999E-2</v>
      </c>
      <c r="J233" s="580">
        <f t="shared" si="117"/>
        <v>6.2000000000000006E-2</v>
      </c>
      <c r="K233" s="580">
        <f t="shared" si="117"/>
        <v>0.10400000000000001</v>
      </c>
      <c r="L233" s="580">
        <f t="shared" si="117"/>
        <v>0.14319999999999999</v>
      </c>
      <c r="M233" s="580">
        <f t="shared" si="117"/>
        <v>0.11080000000000001</v>
      </c>
      <c r="N233" s="580">
        <f t="shared" si="117"/>
        <v>0.10600000000000001</v>
      </c>
      <c r="O233" s="580">
        <f t="shared" si="117"/>
        <v>7.5199999999999989E-2</v>
      </c>
      <c r="P233" s="580">
        <f t="shared" si="117"/>
        <v>6.2800000000000009E-2</v>
      </c>
      <c r="Q233" s="580">
        <f t="shared" si="117"/>
        <v>5.4800000000000001E-2</v>
      </c>
      <c r="R233" s="580">
        <f t="shared" si="117"/>
        <v>0</v>
      </c>
      <c r="S233" s="580">
        <f t="shared" si="117"/>
        <v>0</v>
      </c>
      <c r="T233" s="580">
        <f t="shared" si="117"/>
        <v>0</v>
      </c>
      <c r="U233" s="156">
        <f t="shared" si="116"/>
        <v>0.75800000000000001</v>
      </c>
      <c r="V233" s="1817"/>
      <c r="W233" s="1834"/>
    </row>
    <row r="234" spans="1:23" ht="15.75" customHeight="1">
      <c r="A234" s="1850"/>
      <c r="B234" s="1852"/>
      <c r="C234" s="1852"/>
      <c r="D234" s="1864"/>
      <c r="E234" s="1865"/>
      <c r="F234" s="1864"/>
      <c r="G234" s="1865"/>
      <c r="H234" s="593" t="s">
        <v>79</v>
      </c>
      <c r="I234" s="594">
        <f t="shared" ref="I234:U234" si="118">IF(OR(I233=0,I232=0),0,I233/I232)</f>
        <v>1</v>
      </c>
      <c r="J234" s="594">
        <f t="shared" si="118"/>
        <v>1</v>
      </c>
      <c r="K234" s="594">
        <f t="shared" si="118"/>
        <v>1</v>
      </c>
      <c r="L234" s="594">
        <f t="shared" si="118"/>
        <v>1</v>
      </c>
      <c r="M234" s="594">
        <f t="shared" si="118"/>
        <v>1</v>
      </c>
      <c r="N234" s="594">
        <f t="shared" si="118"/>
        <v>1.0474308300395256</v>
      </c>
      <c r="O234" s="594">
        <f t="shared" si="118"/>
        <v>0.83928571428571419</v>
      </c>
      <c r="P234" s="594">
        <f t="shared" si="118"/>
        <v>0.96913580246913578</v>
      </c>
      <c r="Q234" s="594">
        <f t="shared" si="118"/>
        <v>0.82035928143712566</v>
      </c>
      <c r="R234" s="594">
        <f t="shared" si="118"/>
        <v>0</v>
      </c>
      <c r="S234" s="594">
        <f t="shared" si="118"/>
        <v>0</v>
      </c>
      <c r="T234" s="594">
        <f t="shared" si="118"/>
        <v>0</v>
      </c>
      <c r="U234" s="594">
        <f t="shared" si="118"/>
        <v>0.75800000000000012</v>
      </c>
      <c r="V234" s="1837"/>
      <c r="W234" s="1835"/>
    </row>
    <row r="235" spans="1:23" ht="15.75" customHeight="1">
      <c r="A235" s="1848" t="str">
        <f>+'PAA 2018'!A698</f>
        <v>SERVICIO AL CIUDADANO</v>
      </c>
      <c r="B235" s="1851">
        <f>+'PAA 2018'!B698</f>
        <v>0.04</v>
      </c>
      <c r="C235" s="1851">
        <f>+'PAA 2018'!B726</f>
        <v>2.7363359999999996E-2</v>
      </c>
      <c r="D235" s="1855">
        <v>65</v>
      </c>
      <c r="E235" s="1854" t="str">
        <f>+'PAA 2018'!G698</f>
        <v>Modelo de Gestión Eficiente de Servicio al Ciudadano implementado.</v>
      </c>
      <c r="F235" s="1888">
        <f>+'PAA 2018'!K698</f>
        <v>0.82</v>
      </c>
      <c r="G235" s="1872" t="str">
        <f>+'PAA 2018'!L698</f>
        <v>Porcentaje</v>
      </c>
      <c r="H235" s="599" t="s">
        <v>47</v>
      </c>
      <c r="I235" s="601">
        <f>'Serv Ciud'!J5</f>
        <v>0</v>
      </c>
      <c r="J235" s="601">
        <f>'Serv Ciud'!K5</f>
        <v>0</v>
      </c>
      <c r="K235" s="601">
        <f>'Serv Ciud'!L5</f>
        <v>0</v>
      </c>
      <c r="L235" s="601">
        <f>'Serv Ciud'!M5</f>
        <v>0</v>
      </c>
      <c r="M235" s="601">
        <f>'Serv Ciud'!N5</f>
        <v>0</v>
      </c>
      <c r="N235" s="601">
        <f>'Serv Ciud'!O5</f>
        <v>0</v>
      </c>
      <c r="O235" s="601">
        <f>'Serv Ciud'!P5</f>
        <v>0.82</v>
      </c>
      <c r="P235" s="601">
        <f>'Serv Ciud'!Q5</f>
        <v>0</v>
      </c>
      <c r="Q235" s="601">
        <f>'Serv Ciud'!R5</f>
        <v>0</v>
      </c>
      <c r="R235" s="601">
        <f>'Serv Ciud'!S5</f>
        <v>0</v>
      </c>
      <c r="S235" s="601">
        <f>'Serv Ciud'!T5</f>
        <v>0</v>
      </c>
      <c r="T235" s="601">
        <f>'Serv Ciud'!U5</f>
        <v>0.82</v>
      </c>
      <c r="U235" s="601">
        <f>'Serv Ciud'!V5</f>
        <v>1</v>
      </c>
      <c r="V235" s="1841">
        <f>'Serv Ciud'!W5</f>
        <v>0.3</v>
      </c>
      <c r="W235" s="609">
        <f>+(U235/U235)*V235</f>
        <v>0.3</v>
      </c>
    </row>
    <row r="236" spans="1:23" ht="15.75" customHeight="1">
      <c r="A236" s="1849"/>
      <c r="B236" s="1532"/>
      <c r="C236" s="1532"/>
      <c r="D236" s="1532"/>
      <c r="E236" s="1532"/>
      <c r="F236" s="1532"/>
      <c r="G236" s="1532"/>
      <c r="H236" s="283" t="s">
        <v>78</v>
      </c>
      <c r="I236" s="621">
        <f>'Serv Ciud'!J6</f>
        <v>0</v>
      </c>
      <c r="J236" s="621">
        <f>'Serv Ciud'!K6</f>
        <v>0</v>
      </c>
      <c r="K236" s="621">
        <f>'Serv Ciud'!L6</f>
        <v>0</v>
      </c>
      <c r="L236" s="621">
        <f>'Serv Ciud'!M6</f>
        <v>0</v>
      </c>
      <c r="M236" s="621">
        <f>'Serv Ciud'!N6</f>
        <v>0</v>
      </c>
      <c r="N236" s="621">
        <f>'Serv Ciud'!O6</f>
        <v>0</v>
      </c>
      <c r="O236" s="359">
        <f>'Serv Ciud'!P6</f>
        <v>0.75</v>
      </c>
      <c r="P236" s="621">
        <f>'Serv Ciud'!Q6</f>
        <v>0</v>
      </c>
      <c r="Q236" s="621">
        <f>'Serv Ciud'!R6</f>
        <v>0</v>
      </c>
      <c r="R236" s="621">
        <f>'Serv Ciud'!S6</f>
        <v>0</v>
      </c>
      <c r="S236" s="621">
        <f>'Serv Ciud'!T6</f>
        <v>0</v>
      </c>
      <c r="T236" s="359">
        <f>'Serv Ciud'!U6</f>
        <v>0</v>
      </c>
      <c r="U236" s="359">
        <f>'Serv Ciud'!V6</f>
        <v>0.75</v>
      </c>
      <c r="V236" s="1809"/>
      <c r="W236" s="565">
        <f>+U236/U235*V235</f>
        <v>0.22499999999999998</v>
      </c>
    </row>
    <row r="237" spans="1:23" ht="15.75" customHeight="1">
      <c r="A237" s="1849"/>
      <c r="B237" s="1532"/>
      <c r="C237" s="1532"/>
      <c r="D237" s="1532"/>
      <c r="E237" s="1532"/>
      <c r="F237" s="1558"/>
      <c r="G237" s="1558"/>
      <c r="H237" s="187" t="s">
        <v>79</v>
      </c>
      <c r="I237" s="188">
        <f t="shared" ref="I237:U237" si="119">IF(OR(I236=0,I235=0),0,I236/I235)</f>
        <v>0</v>
      </c>
      <c r="J237" s="188">
        <f t="shared" si="119"/>
        <v>0</v>
      </c>
      <c r="K237" s="188">
        <f t="shared" si="119"/>
        <v>0</v>
      </c>
      <c r="L237" s="188">
        <f t="shared" si="119"/>
        <v>0</v>
      </c>
      <c r="M237" s="188">
        <f t="shared" si="119"/>
        <v>0</v>
      </c>
      <c r="N237" s="188">
        <f t="shared" si="119"/>
        <v>0</v>
      </c>
      <c r="O237" s="188">
        <f t="shared" si="119"/>
        <v>0.91463414634146345</v>
      </c>
      <c r="P237" s="188">
        <f t="shared" si="119"/>
        <v>0</v>
      </c>
      <c r="Q237" s="188">
        <f t="shared" si="119"/>
        <v>0</v>
      </c>
      <c r="R237" s="188">
        <f t="shared" si="119"/>
        <v>0</v>
      </c>
      <c r="S237" s="188">
        <f t="shared" si="119"/>
        <v>0</v>
      </c>
      <c r="T237" s="188">
        <f t="shared" si="119"/>
        <v>0</v>
      </c>
      <c r="U237" s="188">
        <f t="shared" si="119"/>
        <v>0.75</v>
      </c>
      <c r="V237" s="217"/>
      <c r="W237" s="619">
        <f>IF(OR(W236=0,W235=0),0,W236/W235)</f>
        <v>0.75</v>
      </c>
    </row>
    <row r="238" spans="1:23" ht="15.75" customHeight="1">
      <c r="A238" s="1849"/>
      <c r="B238" s="1532"/>
      <c r="C238" s="1532"/>
      <c r="D238" s="1532"/>
      <c r="E238" s="1532"/>
      <c r="F238" s="1857">
        <f>+'PAA 2018'!K708</f>
        <v>1</v>
      </c>
      <c r="G238" s="1874" t="str">
        <f>+'PAA 2018'!L708</f>
        <v>Porcentaje</v>
      </c>
      <c r="H238" s="250" t="s">
        <v>47</v>
      </c>
      <c r="I238" s="297">
        <f>'Serv Ciud'!J7</f>
        <v>0</v>
      </c>
      <c r="J238" s="297">
        <f>'Serv Ciud'!K7</f>
        <v>1.15E-2</v>
      </c>
      <c r="K238" s="297">
        <f>'Serv Ciud'!L7</f>
        <v>9.7999999999999997E-3</v>
      </c>
      <c r="L238" s="297">
        <f>'Serv Ciud'!M7</f>
        <v>0.1308</v>
      </c>
      <c r="M238" s="297">
        <f>'Serv Ciud'!N7</f>
        <v>6.2199999999999998E-2</v>
      </c>
      <c r="N238" s="297">
        <f>'Serv Ciud'!O7</f>
        <v>3.4000000000000002E-2</v>
      </c>
      <c r="O238" s="297">
        <f>'Serv Ciud'!P7</f>
        <v>0.12470000000000001</v>
      </c>
      <c r="P238" s="297">
        <f>'Serv Ciud'!Q7</f>
        <v>0.2767</v>
      </c>
      <c r="Q238" s="297">
        <f>'Serv Ciud'!R7</f>
        <v>2.7300000000000001E-2</v>
      </c>
      <c r="R238" s="297">
        <f>'Serv Ciud'!S7</f>
        <v>0.15920000000000001</v>
      </c>
      <c r="S238" s="297">
        <f>'Serv Ciud'!T7</f>
        <v>3.5400000000000001E-2</v>
      </c>
      <c r="T238" s="297">
        <f>'Serv Ciud'!U7</f>
        <v>0.12839999999999999</v>
      </c>
      <c r="U238" s="297">
        <f>'Serv Ciud'!V7</f>
        <v>0.99999999999999989</v>
      </c>
      <c r="V238" s="1810">
        <f>'Serv Ciud'!W7</f>
        <v>0.3</v>
      </c>
      <c r="W238" s="622">
        <f>+(U238/U238)*V238</f>
        <v>0.3</v>
      </c>
    </row>
    <row r="239" spans="1:23" ht="15.75" customHeight="1">
      <c r="A239" s="1849"/>
      <c r="B239" s="1532"/>
      <c r="C239" s="1532"/>
      <c r="D239" s="1532"/>
      <c r="E239" s="1532"/>
      <c r="F239" s="1532"/>
      <c r="G239" s="1532"/>
      <c r="H239" s="259" t="s">
        <v>78</v>
      </c>
      <c r="I239" s="623">
        <f>'Serv Ciud'!J8</f>
        <v>0</v>
      </c>
      <c r="J239" s="298">
        <f>'Serv Ciud'!K8</f>
        <v>1.15E-2</v>
      </c>
      <c r="K239" s="298">
        <f>'Serv Ciud'!L8</f>
        <v>9.7999999999999997E-3</v>
      </c>
      <c r="L239" s="298">
        <f>'Serv Ciud'!M8</f>
        <v>0.1308</v>
      </c>
      <c r="M239" s="298">
        <f>'Serv Ciud'!N8</f>
        <v>6.2199999999999998E-2</v>
      </c>
      <c r="N239" s="298">
        <f>'Serv Ciud'!O8</f>
        <v>3.4000000000000002E-2</v>
      </c>
      <c r="O239" s="298">
        <f>'Serv Ciud'!P8</f>
        <v>0.12470000000000001</v>
      </c>
      <c r="P239" s="298">
        <f>'Serv Ciud'!Q8</f>
        <v>0.2767</v>
      </c>
      <c r="Q239" s="298">
        <f>'Serv Ciud'!R8</f>
        <v>2.7300000000000001E-2</v>
      </c>
      <c r="R239" s="298">
        <f>'Serv Ciud'!S8</f>
        <v>0</v>
      </c>
      <c r="S239" s="298">
        <f>'Serv Ciud'!T8</f>
        <v>0</v>
      </c>
      <c r="T239" s="298">
        <f>'Serv Ciud'!U8</f>
        <v>0</v>
      </c>
      <c r="U239" s="298">
        <f>'Serv Ciud'!V8</f>
        <v>0.67699999999999994</v>
      </c>
      <c r="V239" s="1804"/>
      <c r="W239" s="555">
        <f>+U239/U238*V238</f>
        <v>0.2031</v>
      </c>
    </row>
    <row r="240" spans="1:23" ht="15.75" customHeight="1">
      <c r="A240" s="1849"/>
      <c r="B240" s="1532"/>
      <c r="C240" s="1532"/>
      <c r="D240" s="1532"/>
      <c r="E240" s="1532"/>
      <c r="F240" s="1532"/>
      <c r="G240" s="1532"/>
      <c r="H240" s="187" t="s">
        <v>79</v>
      </c>
      <c r="I240" s="204">
        <f t="shared" ref="I240:U240" si="120">IF(OR(I239=0,I238=0),0,I239/I238)</f>
        <v>0</v>
      </c>
      <c r="J240" s="204">
        <f t="shared" si="120"/>
        <v>1</v>
      </c>
      <c r="K240" s="204">
        <f t="shared" si="120"/>
        <v>1</v>
      </c>
      <c r="L240" s="204">
        <f t="shared" si="120"/>
        <v>1</v>
      </c>
      <c r="M240" s="204">
        <f t="shared" si="120"/>
        <v>1</v>
      </c>
      <c r="N240" s="204">
        <f t="shared" si="120"/>
        <v>1</v>
      </c>
      <c r="O240" s="204">
        <f t="shared" si="120"/>
        <v>1</v>
      </c>
      <c r="P240" s="204">
        <f t="shared" si="120"/>
        <v>1</v>
      </c>
      <c r="Q240" s="204">
        <f t="shared" si="120"/>
        <v>1</v>
      </c>
      <c r="R240" s="204">
        <f t="shared" si="120"/>
        <v>0</v>
      </c>
      <c r="S240" s="204">
        <f t="shared" si="120"/>
        <v>0</v>
      </c>
      <c r="T240" s="204">
        <f t="shared" si="120"/>
        <v>0</v>
      </c>
      <c r="U240" s="204">
        <f t="shared" si="120"/>
        <v>0.67700000000000005</v>
      </c>
      <c r="V240" s="217"/>
      <c r="W240" s="558">
        <f>IF(OR(W239=0,W238=0),0,W239/W238)</f>
        <v>0.67700000000000005</v>
      </c>
    </row>
    <row r="241" spans="1:23">
      <c r="A241" s="1849"/>
      <c r="B241" s="1532"/>
      <c r="C241" s="1532"/>
      <c r="D241" s="1856">
        <v>66</v>
      </c>
      <c r="E241" s="1853" t="str">
        <f>+'PAA 2018'!G716</f>
        <v>Documentos de análisis para el fortalecimiento institucional elaborados.</v>
      </c>
      <c r="F241" s="1858">
        <f>+'PAA 2018'!K716</f>
        <v>1</v>
      </c>
      <c r="G241" s="1875" t="str">
        <f>+'PAA 2018'!L716</f>
        <v>Porcentaje</v>
      </c>
      <c r="H241" s="271" t="s">
        <v>47</v>
      </c>
      <c r="I241" s="354">
        <f>'Serv Ciud'!J31</f>
        <v>2.2499999999999998E-3</v>
      </c>
      <c r="J241" s="354">
        <f>'Serv Ciud'!K31</f>
        <v>5.0899999999999994E-2</v>
      </c>
      <c r="K241" s="354">
        <f>'Serv Ciud'!L31</f>
        <v>5.8979999999999998E-2</v>
      </c>
      <c r="L241" s="354">
        <f>'Serv Ciud'!M31</f>
        <v>9.6329999999999999E-2</v>
      </c>
      <c r="M241" s="354">
        <f>'Serv Ciud'!N31</f>
        <v>8.1279999999999991E-2</v>
      </c>
      <c r="N241" s="354">
        <f>'Serv Ciud'!O31</f>
        <v>6.318E-2</v>
      </c>
      <c r="O241" s="354">
        <f>'Serv Ciud'!P31</f>
        <v>0.10278</v>
      </c>
      <c r="P241" s="354">
        <f>'Serv Ciud'!Q31</f>
        <v>0.12857999999999997</v>
      </c>
      <c r="Q241" s="354">
        <f>'Serv Ciud'!R31</f>
        <v>5.5679999999999993E-2</v>
      </c>
      <c r="R241" s="354">
        <f>'Serv Ciud'!S31</f>
        <v>0.10213</v>
      </c>
      <c r="S241" s="354">
        <f>'Serv Ciud'!T31</f>
        <v>6.3579999999999998E-2</v>
      </c>
      <c r="T241" s="354">
        <f>'Serv Ciud'!U31</f>
        <v>0.19433</v>
      </c>
      <c r="U241" s="354">
        <f>'Serv Ciud'!V31</f>
        <v>0.99999999999999989</v>
      </c>
      <c r="V241" s="1808">
        <f>'Serv Ciud'!W31</f>
        <v>0.4</v>
      </c>
      <c r="W241" s="564">
        <f>+(U241/U241)*V241</f>
        <v>0.4</v>
      </c>
    </row>
    <row r="242" spans="1:23" ht="15.75" customHeight="1">
      <c r="A242" s="1849"/>
      <c r="B242" s="1532"/>
      <c r="C242" s="1532"/>
      <c r="D242" s="1532"/>
      <c r="E242" s="1532"/>
      <c r="F242" s="1532"/>
      <c r="G242" s="1532"/>
      <c r="H242" s="283" t="s">
        <v>78</v>
      </c>
      <c r="I242" s="359">
        <f>'Serv Ciud'!J32</f>
        <v>2.2499999999999998E-3</v>
      </c>
      <c r="J242" s="359">
        <f>'Serv Ciud'!K32</f>
        <v>5.0899999999999994E-2</v>
      </c>
      <c r="K242" s="359">
        <f>'Serv Ciud'!L32</f>
        <v>5.8979999999999998E-2</v>
      </c>
      <c r="L242" s="359">
        <f>'Serv Ciud'!M32</f>
        <v>9.6329999999999999E-2</v>
      </c>
      <c r="M242" s="359">
        <f>'Serv Ciud'!N32</f>
        <v>8.1279999999999991E-2</v>
      </c>
      <c r="N242" s="359">
        <f>'Serv Ciud'!O32</f>
        <v>6.318E-2</v>
      </c>
      <c r="O242" s="359">
        <f>'Serv Ciud'!P32</f>
        <v>0.10278</v>
      </c>
      <c r="P242" s="359">
        <f>'Serv Ciud'!Q32</f>
        <v>0.12857999999999997</v>
      </c>
      <c r="Q242" s="359">
        <f>'Serv Ciud'!R32</f>
        <v>5.5679999999999993E-2</v>
      </c>
      <c r="R242" s="359">
        <f>'Serv Ciud'!S32</f>
        <v>0</v>
      </c>
      <c r="S242" s="359">
        <f>'Serv Ciud'!T32</f>
        <v>0</v>
      </c>
      <c r="T242" s="359">
        <f>'Serv Ciud'!U32</f>
        <v>0</v>
      </c>
      <c r="U242" s="359">
        <f>'Serv Ciud'!V32</f>
        <v>0.63995999999999986</v>
      </c>
      <c r="V242" s="1809"/>
      <c r="W242" s="565">
        <f>+U242/U241*V241</f>
        <v>0.25598399999999999</v>
      </c>
    </row>
    <row r="243" spans="1:23" ht="15.75" customHeight="1">
      <c r="A243" s="1849"/>
      <c r="B243" s="1532"/>
      <c r="C243" s="1532"/>
      <c r="D243" s="1533"/>
      <c r="E243" s="1533"/>
      <c r="F243" s="1533"/>
      <c r="G243" s="1533"/>
      <c r="H243" s="187" t="s">
        <v>79</v>
      </c>
      <c r="I243" s="188">
        <f t="shared" ref="I243:U243" si="121">IF(OR(I242=0,I241=0),0,I242/I241)</f>
        <v>1</v>
      </c>
      <c r="J243" s="188">
        <f t="shared" si="121"/>
        <v>1</v>
      </c>
      <c r="K243" s="188">
        <f t="shared" si="121"/>
        <v>1</v>
      </c>
      <c r="L243" s="188">
        <f t="shared" si="121"/>
        <v>1</v>
      </c>
      <c r="M243" s="188">
        <f t="shared" si="121"/>
        <v>1</v>
      </c>
      <c r="N243" s="188">
        <f t="shared" si="121"/>
        <v>1</v>
      </c>
      <c r="O243" s="188">
        <f t="shared" si="121"/>
        <v>1</v>
      </c>
      <c r="P243" s="188">
        <f t="shared" si="121"/>
        <v>1</v>
      </c>
      <c r="Q243" s="188">
        <f t="shared" si="121"/>
        <v>1</v>
      </c>
      <c r="R243" s="188">
        <f t="shared" si="121"/>
        <v>0</v>
      </c>
      <c r="S243" s="188">
        <f t="shared" si="121"/>
        <v>0</v>
      </c>
      <c r="T243" s="188">
        <f t="shared" si="121"/>
        <v>0</v>
      </c>
      <c r="U243" s="188">
        <f t="shared" si="121"/>
        <v>0.63995999999999997</v>
      </c>
      <c r="V243" s="217"/>
      <c r="W243" s="619">
        <f>IF(OR(W242=0,W241=0),0,W242/W241)</f>
        <v>0.63995999999999997</v>
      </c>
    </row>
    <row r="244" spans="1:23" ht="15.75" customHeight="1">
      <c r="A244" s="1849"/>
      <c r="B244" s="1532"/>
      <c r="C244" s="1532"/>
      <c r="D244" s="1863" t="s">
        <v>85</v>
      </c>
      <c r="E244" s="1578"/>
      <c r="F244" s="1869" t="str">
        <f>A235</f>
        <v>SERVICIO AL CIUDADANO</v>
      </c>
      <c r="G244" s="1578"/>
      <c r="H244" s="579" t="s">
        <v>47</v>
      </c>
      <c r="I244" s="580">
        <f t="shared" ref="I244:T244" si="122">(I235/$U$235)*$V$235+(I238/$U$238)*$V$238+(I241/$U$241)*$V$241</f>
        <v>9.0000000000000019E-4</v>
      </c>
      <c r="J244" s="580">
        <f t="shared" si="122"/>
        <v>2.3810000000000005E-2</v>
      </c>
      <c r="K244" s="580">
        <f t="shared" si="122"/>
        <v>2.6532000000000003E-2</v>
      </c>
      <c r="L244" s="580">
        <f t="shared" si="122"/>
        <v>7.7772000000000008E-2</v>
      </c>
      <c r="M244" s="580">
        <f t="shared" si="122"/>
        <v>5.1172000000000009E-2</v>
      </c>
      <c r="N244" s="580">
        <f t="shared" si="122"/>
        <v>3.547200000000001E-2</v>
      </c>
      <c r="O244" s="580">
        <f t="shared" si="122"/>
        <v>0.32452199999999998</v>
      </c>
      <c r="P244" s="580">
        <f t="shared" si="122"/>
        <v>0.13444200000000001</v>
      </c>
      <c r="Q244" s="580">
        <f t="shared" si="122"/>
        <v>3.0462000000000003E-2</v>
      </c>
      <c r="R244" s="580">
        <f t="shared" si="122"/>
        <v>8.8612000000000024E-2</v>
      </c>
      <c r="S244" s="580">
        <f t="shared" si="122"/>
        <v>3.6052000000000008E-2</v>
      </c>
      <c r="T244" s="580">
        <f t="shared" si="122"/>
        <v>0.36225200000000002</v>
      </c>
      <c r="U244" s="156">
        <f t="shared" ref="U244:U245" si="123">SUM(I244:T244)</f>
        <v>1.1920000000000002</v>
      </c>
      <c r="V244" s="1836">
        <f>SUM(V235:V243)</f>
        <v>1</v>
      </c>
      <c r="W244" s="1828"/>
    </row>
    <row r="245" spans="1:23" ht="15.75" customHeight="1">
      <c r="A245" s="1849"/>
      <c r="B245" s="1532"/>
      <c r="C245" s="1532"/>
      <c r="D245" s="1536"/>
      <c r="E245" s="1548"/>
      <c r="F245" s="1536"/>
      <c r="G245" s="1548"/>
      <c r="H245" s="581" t="s">
        <v>78</v>
      </c>
      <c r="I245" s="580">
        <f t="shared" ref="I245:T245" si="124">(I236/$U$235)*$V$235+(I239/$U$238)*$V$238+(I242/$U$241)*$V$241</f>
        <v>9.0000000000000019E-4</v>
      </c>
      <c r="J245" s="580">
        <f t="shared" si="124"/>
        <v>2.3810000000000005E-2</v>
      </c>
      <c r="K245" s="580">
        <f t="shared" si="124"/>
        <v>2.6532000000000003E-2</v>
      </c>
      <c r="L245" s="580">
        <f t="shared" si="124"/>
        <v>7.7772000000000008E-2</v>
      </c>
      <c r="M245" s="580">
        <f t="shared" si="124"/>
        <v>5.1172000000000009E-2</v>
      </c>
      <c r="N245" s="580">
        <f t="shared" si="124"/>
        <v>3.547200000000001E-2</v>
      </c>
      <c r="O245" s="580">
        <f t="shared" si="124"/>
        <v>0.30352199999999996</v>
      </c>
      <c r="P245" s="580">
        <f t="shared" si="124"/>
        <v>0.13444200000000001</v>
      </c>
      <c r="Q245" s="580">
        <f t="shared" si="124"/>
        <v>3.0462000000000003E-2</v>
      </c>
      <c r="R245" s="580">
        <f t="shared" si="124"/>
        <v>0</v>
      </c>
      <c r="S245" s="580">
        <f t="shared" si="124"/>
        <v>0</v>
      </c>
      <c r="T245" s="580">
        <f t="shared" si="124"/>
        <v>0</v>
      </c>
      <c r="U245" s="156">
        <f t="shared" si="123"/>
        <v>0.68408399999999991</v>
      </c>
      <c r="V245" s="1817"/>
      <c r="W245" s="1834"/>
    </row>
    <row r="246" spans="1:23" ht="15.75" customHeight="1">
      <c r="A246" s="1850"/>
      <c r="B246" s="1852"/>
      <c r="C246" s="1852"/>
      <c r="D246" s="1864"/>
      <c r="E246" s="1865"/>
      <c r="F246" s="1864"/>
      <c r="G246" s="1865"/>
      <c r="H246" s="593" t="s">
        <v>79</v>
      </c>
      <c r="I246" s="594">
        <f t="shared" ref="I246:U246" si="125">IF(OR(I245=0,I244=0),0,I245/I244)</f>
        <v>1</v>
      </c>
      <c r="J246" s="594">
        <f t="shared" si="125"/>
        <v>1</v>
      </c>
      <c r="K246" s="594">
        <f t="shared" si="125"/>
        <v>1</v>
      </c>
      <c r="L246" s="594">
        <f t="shared" si="125"/>
        <v>1</v>
      </c>
      <c r="M246" s="594">
        <f t="shared" si="125"/>
        <v>1</v>
      </c>
      <c r="N246" s="594">
        <f t="shared" si="125"/>
        <v>1</v>
      </c>
      <c r="O246" s="594">
        <f t="shared" si="125"/>
        <v>0.93528944108565826</v>
      </c>
      <c r="P246" s="594">
        <f t="shared" si="125"/>
        <v>1</v>
      </c>
      <c r="Q246" s="594">
        <f t="shared" si="125"/>
        <v>1</v>
      </c>
      <c r="R246" s="594">
        <f t="shared" si="125"/>
        <v>0</v>
      </c>
      <c r="S246" s="594">
        <f t="shared" si="125"/>
        <v>0</v>
      </c>
      <c r="T246" s="594">
        <f t="shared" si="125"/>
        <v>0</v>
      </c>
      <c r="U246" s="594">
        <f t="shared" si="125"/>
        <v>0.57389597315436225</v>
      </c>
      <c r="V246" s="1837"/>
      <c r="W246" s="1835"/>
    </row>
    <row r="247" spans="1:23" ht="15.75" customHeight="1">
      <c r="A247" s="1848" t="str">
        <f>+'PAA 2018'!A729</f>
        <v>GESTIÓN FINANCIERA</v>
      </c>
      <c r="B247" s="1851">
        <f>+'PAA 2018'!B729</f>
        <v>0.1</v>
      </c>
      <c r="C247" s="1907">
        <f>+'PAA 2018'!B747</f>
        <v>4.4439999999999993E-2</v>
      </c>
      <c r="D247" s="1855">
        <v>67</v>
      </c>
      <c r="E247" s="1866" t="str">
        <f>+'PAA 2018'!G729</f>
        <v>Nuevo Marco Normativo NICSP implementado</v>
      </c>
      <c r="F247" s="1899">
        <f>+'PAA 2018'!K729</f>
        <v>1</v>
      </c>
      <c r="G247" s="1872" t="str">
        <f>+'PAA 2018'!L729</f>
        <v>Porcentaje</v>
      </c>
      <c r="H247" s="599" t="s">
        <v>47</v>
      </c>
      <c r="I247" s="601">
        <f>financ!J5</f>
        <v>1.4999999999999999E-2</v>
      </c>
      <c r="J247" s="601">
        <f>financ!K5</f>
        <v>1.4999999999999999E-2</v>
      </c>
      <c r="K247" s="601">
        <f>financ!L5</f>
        <v>0.18</v>
      </c>
      <c r="L247" s="601">
        <f>financ!M5</f>
        <v>0.26800000000000002</v>
      </c>
      <c r="M247" s="601">
        <f>financ!N5</f>
        <v>5.3999999999999999E-2</v>
      </c>
      <c r="N247" s="601">
        <f>financ!O5</f>
        <v>5.3999999999999999E-2</v>
      </c>
      <c r="O247" s="601">
        <f>financ!P5</f>
        <v>0.114</v>
      </c>
      <c r="P247" s="601">
        <f>financ!Q5</f>
        <v>5.3999999999999999E-2</v>
      </c>
      <c r="Q247" s="601">
        <f>financ!R5</f>
        <v>5.3999999999999999E-2</v>
      </c>
      <c r="R247" s="601">
        <f>financ!S5</f>
        <v>0.114</v>
      </c>
      <c r="S247" s="601">
        <f>financ!T5</f>
        <v>3.9E-2</v>
      </c>
      <c r="T247" s="601">
        <f>financ!U5</f>
        <v>3.9E-2</v>
      </c>
      <c r="U247" s="601">
        <f>financ!V5</f>
        <v>1.0000000000000002</v>
      </c>
      <c r="V247" s="1841">
        <f>financ!W5</f>
        <v>0.35</v>
      </c>
      <c r="W247" s="609">
        <f>+(U247/U247)*V247</f>
        <v>0.35</v>
      </c>
    </row>
    <row r="248" spans="1:23" ht="15.75" customHeight="1">
      <c r="A248" s="1849"/>
      <c r="B248" s="1532"/>
      <c r="C248" s="1536"/>
      <c r="D248" s="1532"/>
      <c r="E248" s="1532"/>
      <c r="F248" s="1548"/>
      <c r="G248" s="1532"/>
      <c r="H248" s="283" t="s">
        <v>78</v>
      </c>
      <c r="I248" s="359">
        <f>financ!J6</f>
        <v>1.4999999999999999E-2</v>
      </c>
      <c r="J248" s="359">
        <f>financ!K6</f>
        <v>1.4999999999999999E-2</v>
      </c>
      <c r="K248" s="359">
        <f>financ!L6</f>
        <v>0.18</v>
      </c>
      <c r="L248" s="359">
        <f>financ!M6</f>
        <v>0.193</v>
      </c>
      <c r="M248" s="359">
        <f>financ!N6</f>
        <v>0.11399999999999999</v>
      </c>
      <c r="N248" s="359">
        <f>financ!O6</f>
        <v>6.9000000000000006E-2</v>
      </c>
      <c r="O248" s="359">
        <f>financ!P6</f>
        <v>0.114</v>
      </c>
      <c r="P248" s="359">
        <f>financ!Q6</f>
        <v>5.3999999999999999E-2</v>
      </c>
      <c r="Q248" s="359">
        <f>financ!R6</f>
        <v>5.3999999999999999E-2</v>
      </c>
      <c r="R248" s="359">
        <f>financ!S6</f>
        <v>0</v>
      </c>
      <c r="S248" s="359">
        <f>financ!T6</f>
        <v>0</v>
      </c>
      <c r="T248" s="359">
        <f>financ!U6</f>
        <v>0</v>
      </c>
      <c r="U248" s="359">
        <f>financ!V6</f>
        <v>0.80800000000000016</v>
      </c>
      <c r="V248" s="1809"/>
      <c r="W248" s="565">
        <f>+U248/U247*V247</f>
        <v>0.28279999999999994</v>
      </c>
    </row>
    <row r="249" spans="1:23" ht="15.75" customHeight="1">
      <c r="A249" s="1849"/>
      <c r="B249" s="1532"/>
      <c r="C249" s="1536"/>
      <c r="D249" s="1558"/>
      <c r="E249" s="1558"/>
      <c r="F249" s="1548"/>
      <c r="G249" s="1532"/>
      <c r="H249" s="187" t="s">
        <v>79</v>
      </c>
      <c r="I249" s="188">
        <f t="shared" ref="I249:U249" si="126">IF(OR(I248=0,I247=0),0,I248/I247)</f>
        <v>1</v>
      </c>
      <c r="J249" s="188">
        <f t="shared" si="126"/>
        <v>1</v>
      </c>
      <c r="K249" s="188">
        <f t="shared" si="126"/>
        <v>1</v>
      </c>
      <c r="L249" s="188">
        <f t="shared" si="126"/>
        <v>0.72014925373134331</v>
      </c>
      <c r="M249" s="188">
        <f t="shared" si="126"/>
        <v>2.1111111111111112</v>
      </c>
      <c r="N249" s="188">
        <f t="shared" si="126"/>
        <v>1.2777777777777779</v>
      </c>
      <c r="O249" s="188">
        <f t="shared" si="126"/>
        <v>1</v>
      </c>
      <c r="P249" s="188">
        <f t="shared" si="126"/>
        <v>1</v>
      </c>
      <c r="Q249" s="188">
        <f t="shared" si="126"/>
        <v>1</v>
      </c>
      <c r="R249" s="188">
        <f t="shared" si="126"/>
        <v>0</v>
      </c>
      <c r="S249" s="188">
        <f t="shared" si="126"/>
        <v>0</v>
      </c>
      <c r="T249" s="188">
        <f t="shared" si="126"/>
        <v>0</v>
      </c>
      <c r="U249" s="188">
        <f t="shared" si="126"/>
        <v>0.80799999999999994</v>
      </c>
      <c r="V249" s="217"/>
      <c r="W249" s="619">
        <f>IF(OR(W248=0,W247=0),0,W248/W247)</f>
        <v>0.80799999999999983</v>
      </c>
    </row>
    <row r="250" spans="1:23" ht="15.75" customHeight="1">
      <c r="A250" s="1849"/>
      <c r="B250" s="1532"/>
      <c r="C250" s="1536"/>
      <c r="D250" s="1856">
        <v>68</v>
      </c>
      <c r="E250" s="1853" t="str">
        <f>+'PAA 2018'!G735</f>
        <v>Seguimiento al Presupuesto de Gastos en compromisos y obligaciones.</v>
      </c>
      <c r="F250" s="1845">
        <f>+'PAA 2018'!K735</f>
        <v>0.97640000000000005</v>
      </c>
      <c r="G250" s="1875" t="str">
        <f>+'PAA 2018'!L735</f>
        <v>Porcentaje</v>
      </c>
      <c r="H250" s="250" t="s">
        <v>47</v>
      </c>
      <c r="I250" s="297">
        <f>financ!J17</f>
        <v>0.398781</v>
      </c>
      <c r="J250" s="297">
        <f>financ!K17</f>
        <v>0.42238100000000001</v>
      </c>
      <c r="K250" s="297">
        <f>financ!L17</f>
        <v>0.45598100000000003</v>
      </c>
      <c r="L250" s="297">
        <f>financ!M17</f>
        <v>0.49878100000000003</v>
      </c>
      <c r="M250" s="297">
        <f>financ!N17</f>
        <v>0.56328100000000003</v>
      </c>
      <c r="N250" s="297">
        <f>financ!O17</f>
        <v>0.614981</v>
      </c>
      <c r="O250" s="297">
        <f>financ!P17</f>
        <v>0.65668099999999996</v>
      </c>
      <c r="P250" s="297">
        <f>financ!Q17</f>
        <v>0.70118099999999994</v>
      </c>
      <c r="Q250" s="297">
        <f>financ!R17</f>
        <v>0.76288099999999992</v>
      </c>
      <c r="R250" s="297">
        <f>financ!S17</f>
        <v>0.81098099999999995</v>
      </c>
      <c r="S250" s="297">
        <f>financ!T17</f>
        <v>0.89288099999999992</v>
      </c>
      <c r="T250" s="297">
        <f>financ!U17</f>
        <v>0.97638099999999994</v>
      </c>
      <c r="U250" s="297">
        <f>financ!V17</f>
        <v>0.97638099999999994</v>
      </c>
      <c r="V250" s="1810">
        <f>financ!W17</f>
        <v>0.22500000000000001</v>
      </c>
      <c r="W250" s="622">
        <f>+(U250/U250)*V250</f>
        <v>0.22500000000000001</v>
      </c>
    </row>
    <row r="251" spans="1:23" ht="15.75" customHeight="1">
      <c r="A251" s="1849"/>
      <c r="B251" s="1532"/>
      <c r="C251" s="1536"/>
      <c r="D251" s="1532"/>
      <c r="E251" s="1532"/>
      <c r="F251" s="1532"/>
      <c r="G251" s="1532"/>
      <c r="H251" s="259" t="s">
        <v>78</v>
      </c>
      <c r="I251" s="298">
        <f>financ!J18</f>
        <v>0.43219999999999997</v>
      </c>
      <c r="J251" s="298">
        <f>financ!K18</f>
        <v>0.45649999999999996</v>
      </c>
      <c r="K251" s="298">
        <f>financ!L18</f>
        <v>0.48649999999999993</v>
      </c>
      <c r="L251" s="298">
        <f>financ!M18</f>
        <v>0.52259999999999995</v>
      </c>
      <c r="M251" s="298">
        <f>financ!N18</f>
        <v>0.58309999999999995</v>
      </c>
      <c r="N251" s="298">
        <f>financ!O18</f>
        <v>0.68120000000000003</v>
      </c>
      <c r="O251" s="298">
        <f>financ!P18</f>
        <v>0.73570000000000002</v>
      </c>
      <c r="P251" s="298">
        <f>financ!Q18</f>
        <v>0.79210000000000003</v>
      </c>
      <c r="Q251" s="298">
        <f>financ!R18</f>
        <v>0.8306</v>
      </c>
      <c r="R251" s="298">
        <f>financ!S18</f>
        <v>0</v>
      </c>
      <c r="S251" s="298">
        <f>financ!T18</f>
        <v>0</v>
      </c>
      <c r="T251" s="298">
        <f>financ!U18</f>
        <v>0</v>
      </c>
      <c r="U251" s="298">
        <f>financ!V18</f>
        <v>0</v>
      </c>
      <c r="V251" s="1804"/>
      <c r="W251" s="555">
        <f>+U251/U250*V250</f>
        <v>0</v>
      </c>
    </row>
    <row r="252" spans="1:23" ht="15.75" customHeight="1">
      <c r="A252" s="1849"/>
      <c r="B252" s="1532"/>
      <c r="C252" s="1536"/>
      <c r="D252" s="1532"/>
      <c r="E252" s="1532"/>
      <c r="F252" s="1558"/>
      <c r="G252" s="1558"/>
      <c r="H252" s="187" t="s">
        <v>79</v>
      </c>
      <c r="I252" s="204">
        <f t="shared" ref="I252:U252" si="127">IF(OR(I251=0,I250=0),0,I251/I250)</f>
        <v>1.0838028893051574</v>
      </c>
      <c r="J252" s="204">
        <f t="shared" si="127"/>
        <v>1.0807777811975443</v>
      </c>
      <c r="K252" s="204">
        <f t="shared" si="127"/>
        <v>1.0669304203464616</v>
      </c>
      <c r="L252" s="204">
        <f t="shared" si="127"/>
        <v>1.047754425288854</v>
      </c>
      <c r="M252" s="204">
        <f t="shared" si="127"/>
        <v>1.0351849254634897</v>
      </c>
      <c r="N252" s="204">
        <f t="shared" si="127"/>
        <v>1.1076764973226816</v>
      </c>
      <c r="O252" s="204">
        <f t="shared" si="127"/>
        <v>1.120330876026564</v>
      </c>
      <c r="P252" s="204">
        <f t="shared" si="127"/>
        <v>1.1296655214559437</v>
      </c>
      <c r="Q252" s="204">
        <f t="shared" si="127"/>
        <v>1.0887674486584409</v>
      </c>
      <c r="R252" s="204">
        <f t="shared" si="127"/>
        <v>0</v>
      </c>
      <c r="S252" s="204">
        <f t="shared" si="127"/>
        <v>0</v>
      </c>
      <c r="T252" s="204">
        <f t="shared" si="127"/>
        <v>0</v>
      </c>
      <c r="U252" s="204">
        <f t="shared" si="127"/>
        <v>0</v>
      </c>
      <c r="V252" s="217"/>
      <c r="W252" s="558">
        <f>IF(OR(W251=0,W250=0),0,W251/W250)</f>
        <v>0</v>
      </c>
    </row>
    <row r="253" spans="1:23" ht="15.75" customHeight="1">
      <c r="A253" s="1849"/>
      <c r="B253" s="1532"/>
      <c r="C253" s="1536"/>
      <c r="D253" s="1532"/>
      <c r="E253" s="1532"/>
      <c r="F253" s="1845">
        <f>+'PAA 2018'!K738</f>
        <v>0.95640000000000003</v>
      </c>
      <c r="G253" s="1875" t="str">
        <f>+'PAA 2018'!L738</f>
        <v>Porcentaje</v>
      </c>
      <c r="H253" s="271" t="s">
        <v>47</v>
      </c>
      <c r="I253" s="354">
        <f>financ!J19</f>
        <v>1.4500000000000001E-2</v>
      </c>
      <c r="J253" s="354">
        <f>financ!K19</f>
        <v>3.8100000000000002E-2</v>
      </c>
      <c r="K253" s="354">
        <f>financ!L19</f>
        <v>7.2599999999999998E-2</v>
      </c>
      <c r="L253" s="354">
        <f>financ!M19</f>
        <v>0.15620000000000001</v>
      </c>
      <c r="M253" s="354">
        <f>financ!N19</f>
        <v>0.25540000000000002</v>
      </c>
      <c r="N253" s="354">
        <f>financ!O19</f>
        <v>0.33430000000000004</v>
      </c>
      <c r="O253" s="354">
        <f>financ!P19</f>
        <v>0.40960000000000008</v>
      </c>
      <c r="P253" s="354">
        <f>financ!Q19</f>
        <v>0.4668000000000001</v>
      </c>
      <c r="Q253" s="354">
        <f>financ!R19</f>
        <v>0.54760000000000009</v>
      </c>
      <c r="R253" s="354">
        <f>financ!S19</f>
        <v>0.67230000000000012</v>
      </c>
      <c r="S253" s="354">
        <f>financ!T19</f>
        <v>0.81170000000000009</v>
      </c>
      <c r="T253" s="354">
        <f>financ!U19</f>
        <v>0.95640000000000014</v>
      </c>
      <c r="U253" s="354">
        <f>financ!V19</f>
        <v>0.95640000000000014</v>
      </c>
      <c r="V253" s="1808">
        <f>financ!W19</f>
        <v>0.22500000000000001</v>
      </c>
      <c r="W253" s="564">
        <f>+(U253/U253)*V253</f>
        <v>0.22500000000000001</v>
      </c>
    </row>
    <row r="254" spans="1:23" ht="15.75" customHeight="1">
      <c r="A254" s="1849"/>
      <c r="B254" s="1532"/>
      <c r="C254" s="1536"/>
      <c r="D254" s="1532"/>
      <c r="E254" s="1532"/>
      <c r="F254" s="1532"/>
      <c r="G254" s="1532"/>
      <c r="H254" s="283" t="s">
        <v>78</v>
      </c>
      <c r="I254" s="359">
        <f>financ!J20</f>
        <v>2.0299999999999999E-2</v>
      </c>
      <c r="J254" s="359">
        <f>financ!K20</f>
        <v>8.2699999999999996E-2</v>
      </c>
      <c r="K254" s="359">
        <f>financ!L20</f>
        <v>0.15739999999999998</v>
      </c>
      <c r="L254" s="359">
        <f>financ!M20</f>
        <v>0.2389</v>
      </c>
      <c r="M254" s="359">
        <f>financ!N20</f>
        <v>0.3105</v>
      </c>
      <c r="N254" s="359">
        <f>financ!O20</f>
        <v>0.40720000000000001</v>
      </c>
      <c r="O254" s="359">
        <f>financ!P20</f>
        <v>0.48359999999999997</v>
      </c>
      <c r="P254" s="359">
        <f>financ!Q20</f>
        <v>0.55230000000000001</v>
      </c>
      <c r="Q254" s="359">
        <f>financ!R20</f>
        <v>0.62339999999999995</v>
      </c>
      <c r="R254" s="359">
        <f>financ!S20</f>
        <v>0</v>
      </c>
      <c r="S254" s="359">
        <f>financ!T20</f>
        <v>0</v>
      </c>
      <c r="T254" s="359">
        <f>financ!U20</f>
        <v>0</v>
      </c>
      <c r="U254" s="359">
        <f>financ!V20</f>
        <v>0</v>
      </c>
      <c r="V254" s="1809"/>
      <c r="W254" s="565">
        <f>+U254/U253*V253</f>
        <v>0</v>
      </c>
    </row>
    <row r="255" spans="1:23" ht="15.75" customHeight="1">
      <c r="A255" s="1849"/>
      <c r="B255" s="1532"/>
      <c r="C255" s="1536"/>
      <c r="D255" s="1532"/>
      <c r="E255" s="1532"/>
      <c r="F255" s="1558"/>
      <c r="G255" s="1558"/>
      <c r="H255" s="187" t="s">
        <v>79</v>
      </c>
      <c r="I255" s="188">
        <f t="shared" ref="I255:U255" si="128">IF(OR(I254=0,I253=0),0,I254/I253)</f>
        <v>1.4</v>
      </c>
      <c r="J255" s="188">
        <f t="shared" si="128"/>
        <v>2.1706036745406823</v>
      </c>
      <c r="K255" s="188">
        <f t="shared" si="128"/>
        <v>2.168044077134986</v>
      </c>
      <c r="L255" s="188">
        <f t="shared" si="128"/>
        <v>1.5294494238156209</v>
      </c>
      <c r="M255" s="188">
        <f t="shared" si="128"/>
        <v>1.2157400156617071</v>
      </c>
      <c r="N255" s="188">
        <f t="shared" si="128"/>
        <v>1.2180676039485492</v>
      </c>
      <c r="O255" s="188">
        <f t="shared" si="128"/>
        <v>1.1806640624999998</v>
      </c>
      <c r="P255" s="188">
        <f t="shared" si="128"/>
        <v>1.1831619537275062</v>
      </c>
      <c r="Q255" s="188">
        <f t="shared" si="128"/>
        <v>1.1384222059897733</v>
      </c>
      <c r="R255" s="188">
        <f t="shared" si="128"/>
        <v>0</v>
      </c>
      <c r="S255" s="188">
        <f t="shared" si="128"/>
        <v>0</v>
      </c>
      <c r="T255" s="188">
        <f t="shared" si="128"/>
        <v>0</v>
      </c>
      <c r="U255" s="188">
        <f t="shared" si="128"/>
        <v>0</v>
      </c>
      <c r="V255" s="217"/>
      <c r="W255" s="619">
        <f>IF(OR(W254=0,W253=0),0,W254/W253)</f>
        <v>0</v>
      </c>
    </row>
    <row r="256" spans="1:23" ht="15.75" customHeight="1">
      <c r="A256" s="1849"/>
      <c r="B256" s="1532"/>
      <c r="C256" s="1536"/>
      <c r="D256" s="1856">
        <v>69</v>
      </c>
      <c r="E256" s="1853" t="str">
        <f>+'PAA 2018'!G741</f>
        <v>PAC con Seguimiento.</v>
      </c>
      <c r="F256" s="1898">
        <f>+'PAA 2018'!K741</f>
        <v>1</v>
      </c>
      <c r="G256" s="1874" t="str">
        <f>+'PAA 2018'!L741</f>
        <v>Porcentaje</v>
      </c>
      <c r="H256" s="250" t="s">
        <v>47</v>
      </c>
      <c r="I256" s="297">
        <f>financ!J31</f>
        <v>1.4999999999999999E-2</v>
      </c>
      <c r="J256" s="297">
        <f>financ!K31</f>
        <v>1.4999999999999999E-2</v>
      </c>
      <c r="K256" s="297">
        <f>financ!L31</f>
        <v>0.18</v>
      </c>
      <c r="L256" s="297">
        <f>financ!M31</f>
        <v>0.26800000000000002</v>
      </c>
      <c r="M256" s="297">
        <f>financ!N31</f>
        <v>5.3999999999999999E-2</v>
      </c>
      <c r="N256" s="297">
        <f>financ!O31</f>
        <v>5.3999999999999999E-2</v>
      </c>
      <c r="O256" s="297">
        <f>financ!P31</f>
        <v>0.114</v>
      </c>
      <c r="P256" s="297">
        <f>financ!Q31</f>
        <v>5.3999999999999999E-2</v>
      </c>
      <c r="Q256" s="297">
        <f>financ!R31</f>
        <v>5.3999999999999999E-2</v>
      </c>
      <c r="R256" s="297">
        <f>financ!S31</f>
        <v>0.114</v>
      </c>
      <c r="S256" s="297">
        <f>financ!T31</f>
        <v>3.9E-2</v>
      </c>
      <c r="T256" s="297">
        <f>financ!U31</f>
        <v>3.9E-2</v>
      </c>
      <c r="U256" s="297">
        <f>financ!V31</f>
        <v>1.0000000000000002</v>
      </c>
      <c r="V256" s="1810">
        <f>financ!W31</f>
        <v>0.2</v>
      </c>
      <c r="W256" s="622">
        <f>+(U256/U256)*V256</f>
        <v>0.2</v>
      </c>
    </row>
    <row r="257" spans="1:23" ht="15.75" customHeight="1">
      <c r="A257" s="1849"/>
      <c r="B257" s="1532"/>
      <c r="C257" s="1536"/>
      <c r="D257" s="1532"/>
      <c r="E257" s="1532"/>
      <c r="F257" s="1548"/>
      <c r="G257" s="1532"/>
      <c r="H257" s="259" t="s">
        <v>78</v>
      </c>
      <c r="I257" s="298">
        <f>financ!J32</f>
        <v>1.4999999999999999E-2</v>
      </c>
      <c r="J257" s="298">
        <f>financ!K32</f>
        <v>1.4999999999999999E-2</v>
      </c>
      <c r="K257" s="298">
        <f>financ!L32</f>
        <v>0.18</v>
      </c>
      <c r="L257" s="298">
        <f>financ!M32</f>
        <v>0.26800000000000002</v>
      </c>
      <c r="M257" s="298">
        <f>financ!N32</f>
        <v>5.3999999999999999E-2</v>
      </c>
      <c r="N257" s="298">
        <f>financ!O32</f>
        <v>5.3999999999999999E-2</v>
      </c>
      <c r="O257" s="298">
        <f>financ!P32</f>
        <v>0.114</v>
      </c>
      <c r="P257" s="298">
        <f>financ!Q32</f>
        <v>5.3999999999999999E-2</v>
      </c>
      <c r="Q257" s="298">
        <f>financ!R32</f>
        <v>5.3999999999999999E-2</v>
      </c>
      <c r="R257" s="298">
        <f>financ!S32</f>
        <v>0</v>
      </c>
      <c r="S257" s="298">
        <f>financ!T32</f>
        <v>0</v>
      </c>
      <c r="T257" s="298">
        <f>financ!U32</f>
        <v>0</v>
      </c>
      <c r="U257" s="298">
        <f>financ!V32</f>
        <v>0.80800000000000016</v>
      </c>
      <c r="V257" s="1804"/>
      <c r="W257" s="555">
        <f>+U257/U256*V256</f>
        <v>0.16159999999999999</v>
      </c>
    </row>
    <row r="258" spans="1:23" ht="15.75" customHeight="1">
      <c r="A258" s="1849"/>
      <c r="B258" s="1532"/>
      <c r="C258" s="1536"/>
      <c r="D258" s="1533"/>
      <c r="E258" s="1533"/>
      <c r="F258" s="1551"/>
      <c r="G258" s="1533"/>
      <c r="H258" s="187" t="s">
        <v>79</v>
      </c>
      <c r="I258" s="204">
        <f t="shared" ref="I258:U258" si="129">IF(OR(I257=0,I256=0),0,I257/I256)</f>
        <v>1</v>
      </c>
      <c r="J258" s="204">
        <f t="shared" si="129"/>
        <v>1</v>
      </c>
      <c r="K258" s="204">
        <f t="shared" si="129"/>
        <v>1</v>
      </c>
      <c r="L258" s="204">
        <f t="shared" si="129"/>
        <v>1</v>
      </c>
      <c r="M258" s="204">
        <f t="shared" si="129"/>
        <v>1</v>
      </c>
      <c r="N258" s="204">
        <f t="shared" si="129"/>
        <v>1</v>
      </c>
      <c r="O258" s="204">
        <f t="shared" si="129"/>
        <v>1</v>
      </c>
      <c r="P258" s="204">
        <f t="shared" si="129"/>
        <v>1</v>
      </c>
      <c r="Q258" s="204">
        <f t="shared" si="129"/>
        <v>1</v>
      </c>
      <c r="R258" s="204">
        <f t="shared" si="129"/>
        <v>0</v>
      </c>
      <c r="S258" s="204">
        <f t="shared" si="129"/>
        <v>0</v>
      </c>
      <c r="T258" s="204">
        <f t="shared" si="129"/>
        <v>0</v>
      </c>
      <c r="U258" s="204">
        <f t="shared" si="129"/>
        <v>0.80799999999999994</v>
      </c>
      <c r="V258" s="217"/>
      <c r="W258" s="558">
        <f>IF(OR(W257=0,W256=0),0,W257/W256)</f>
        <v>0.80799999999999994</v>
      </c>
    </row>
    <row r="259" spans="1:23" ht="15.75" customHeight="1">
      <c r="A259" s="1849"/>
      <c r="B259" s="1532"/>
      <c r="C259" s="1536"/>
      <c r="D259" s="1863" t="s">
        <v>85</v>
      </c>
      <c r="E259" s="1578"/>
      <c r="F259" s="1869">
        <f>A250</f>
        <v>0</v>
      </c>
      <c r="G259" s="1578"/>
      <c r="H259" s="579" t="s">
        <v>47</v>
      </c>
      <c r="I259" s="580">
        <f t="shared" ref="I259:T259" si="130">(I247/$U$247)*$V$247+(I250/$U$250)*$V$250+(I253/$U$253)*$V$253+(I256/$U$256)*$V$256</f>
        <v>0.10355745147525221</v>
      </c>
      <c r="J259" s="580">
        <f t="shared" si="130"/>
        <v>0.11454797250744636</v>
      </c>
      <c r="K259" s="580">
        <f t="shared" si="130"/>
        <v>0.22115722547010999</v>
      </c>
      <c r="L259" s="580">
        <f t="shared" si="130"/>
        <v>0.29908768169588218</v>
      </c>
      <c r="M259" s="580">
        <f t="shared" si="130"/>
        <v>0.21958875986196522</v>
      </c>
      <c r="N259" s="580">
        <f t="shared" si="130"/>
        <v>0.25006444835905473</v>
      </c>
      <c r="O259" s="580">
        <f t="shared" si="130"/>
        <v>0.31038878259192321</v>
      </c>
      <c r="P259" s="580">
        <f t="shared" si="130"/>
        <v>0.30110020116306463</v>
      </c>
      <c r="Q259" s="580">
        <f t="shared" si="130"/>
        <v>0.33432730665963245</v>
      </c>
      <c r="R259" s="580">
        <f t="shared" si="130"/>
        <v>0.40774818139826491</v>
      </c>
      <c r="S259" s="580">
        <f t="shared" si="130"/>
        <v>0.41816630481721684</v>
      </c>
      <c r="T259" s="580">
        <f t="shared" si="130"/>
        <v>0.47144999999999998</v>
      </c>
      <c r="U259" s="156">
        <f t="shared" ref="U259:U260" si="131">SUM(I259:T259)</f>
        <v>3.4511843159998126</v>
      </c>
      <c r="V259" s="1831">
        <f>SUM(V250:V258)</f>
        <v>0.65</v>
      </c>
      <c r="W259" s="1828"/>
    </row>
    <row r="260" spans="1:23" ht="15.75" customHeight="1">
      <c r="A260" s="1849"/>
      <c r="B260" s="1532"/>
      <c r="C260" s="1536"/>
      <c r="D260" s="1536"/>
      <c r="E260" s="1548"/>
      <c r="F260" s="1536"/>
      <c r="G260" s="1548"/>
      <c r="H260" s="581" t="s">
        <v>78</v>
      </c>
      <c r="I260" s="580">
        <f t="shared" ref="I260:T260" si="132">(I248/$U$247)*$V$247+(I251/$U$250)*$V$250+(I254/$U$253)*$V$253+(I257/$U$256)*$V$256</f>
        <v>0.11262311222811741</v>
      </c>
      <c r="J260" s="580">
        <f t="shared" si="132"/>
        <v>0.13290292316545699</v>
      </c>
      <c r="K260" s="580">
        <f t="shared" si="132"/>
        <v>0.24813992196815787</v>
      </c>
      <c r="L260" s="580">
        <f t="shared" si="132"/>
        <v>0.29778237108784289</v>
      </c>
      <c r="M260" s="580">
        <f t="shared" si="132"/>
        <v>0.25811857881548972</v>
      </c>
      <c r="N260" s="580">
        <f t="shared" si="132"/>
        <v>0.28772439300571695</v>
      </c>
      <c r="O260" s="580">
        <f t="shared" si="132"/>
        <v>0.34600717838813094</v>
      </c>
      <c r="P260" s="580">
        <f t="shared" si="132"/>
        <v>0.34216632459392132</v>
      </c>
      <c r="Q260" s="580">
        <f t="shared" si="132"/>
        <v>0.36776516147227661</v>
      </c>
      <c r="R260" s="580">
        <f t="shared" si="132"/>
        <v>0</v>
      </c>
      <c r="S260" s="580">
        <f t="shared" si="132"/>
        <v>0</v>
      </c>
      <c r="T260" s="580">
        <f t="shared" si="132"/>
        <v>0</v>
      </c>
      <c r="U260" s="156">
        <f t="shared" si="131"/>
        <v>2.3932299647251107</v>
      </c>
      <c r="V260" s="1806"/>
      <c r="W260" s="1829"/>
    </row>
    <row r="261" spans="1:23" ht="15.75" customHeight="1">
      <c r="A261" s="1850"/>
      <c r="B261" s="1852"/>
      <c r="C261" s="1864"/>
      <c r="D261" s="1864"/>
      <c r="E261" s="1865"/>
      <c r="F261" s="1864"/>
      <c r="G261" s="1865"/>
      <c r="H261" s="582" t="s">
        <v>79</v>
      </c>
      <c r="I261" s="583">
        <f t="shared" ref="I261:U261" si="133">IF(OR(I260=0,I259=0),0,I260/I259)</f>
        <v>1.0875423315629942</v>
      </c>
      <c r="J261" s="583">
        <f t="shared" si="133"/>
        <v>1.1602381103412147</v>
      </c>
      <c r="K261" s="583">
        <f t="shared" si="133"/>
        <v>1.1220068502880303</v>
      </c>
      <c r="L261" s="583">
        <f t="shared" si="133"/>
        <v>0.995635692514523</v>
      </c>
      <c r="M261" s="583">
        <f t="shared" si="133"/>
        <v>1.1754635299991885</v>
      </c>
      <c r="N261" s="583">
        <f t="shared" si="133"/>
        <v>1.1506009546490521</v>
      </c>
      <c r="O261" s="583">
        <f t="shared" si="133"/>
        <v>1.1147541335056437</v>
      </c>
      <c r="P261" s="583">
        <f t="shared" si="133"/>
        <v>1.1363869013445687</v>
      </c>
      <c r="Q261" s="583">
        <f t="shared" si="133"/>
        <v>1.1000153267369397</v>
      </c>
      <c r="R261" s="583">
        <f t="shared" si="133"/>
        <v>0</v>
      </c>
      <c r="S261" s="583">
        <f t="shared" si="133"/>
        <v>0</v>
      </c>
      <c r="T261" s="583">
        <f t="shared" si="133"/>
        <v>0</v>
      </c>
      <c r="U261" s="583">
        <f t="shared" si="133"/>
        <v>0.69345179671511947</v>
      </c>
      <c r="V261" s="1832"/>
      <c r="W261" s="1830"/>
    </row>
    <row r="262" spans="1:23" ht="15.75" customHeight="1">
      <c r="A262" s="1848" t="str">
        <f>+'PAA 2018'!A750</f>
        <v>ADQUISICIONES</v>
      </c>
      <c r="B262" s="1851">
        <f>+'PAA 2018'!B750</f>
        <v>2.5000000000000001E-2</v>
      </c>
      <c r="C262" s="1907">
        <f>+'PAA 2018'!B770</f>
        <v>2.1604999999999999E-2</v>
      </c>
      <c r="D262" s="1855">
        <v>70</v>
      </c>
      <c r="E262" s="1866" t="str">
        <f>+'PAA 2018'!G750</f>
        <v>Procesos adelantados en Secop II</v>
      </c>
      <c r="F262" s="1897" t="str">
        <f>+'PAA 2018'!K750</f>
        <v>100%</v>
      </c>
      <c r="G262" s="1872" t="str">
        <f>+'PAA 2018'!L750</f>
        <v>Porcentaje</v>
      </c>
      <c r="H262" s="552" t="s">
        <v>47</v>
      </c>
      <c r="I262" s="553">
        <f>Adquis!J5</f>
        <v>0.64</v>
      </c>
      <c r="J262" s="553">
        <f>Adquis!K5</f>
        <v>0</v>
      </c>
      <c r="K262" s="553">
        <f>Adquis!L5</f>
        <v>1.6E-2</v>
      </c>
      <c r="L262" s="553">
        <f>Adquis!M5</f>
        <v>8.5999999999999993E-2</v>
      </c>
      <c r="M262" s="553">
        <f>Adquis!N5</f>
        <v>9.6000000000000002E-2</v>
      </c>
      <c r="N262" s="553">
        <f>Adquis!O5</f>
        <v>3.6000000000000004E-2</v>
      </c>
      <c r="O262" s="553">
        <f>Adquis!P5</f>
        <v>3.6000000000000004E-2</v>
      </c>
      <c r="P262" s="553">
        <f>Adquis!Q5</f>
        <v>2.6000000000000002E-2</v>
      </c>
      <c r="Q262" s="553">
        <f>Adquis!R5</f>
        <v>1.6E-2</v>
      </c>
      <c r="R262" s="553">
        <f>Adquis!S5</f>
        <v>1.6E-2</v>
      </c>
      <c r="S262" s="553">
        <f>Adquis!T5</f>
        <v>1.6E-2</v>
      </c>
      <c r="T262" s="553">
        <f>Adquis!U5</f>
        <v>1.6E-2</v>
      </c>
      <c r="U262" s="553">
        <f>Adquis!V5</f>
        <v>1</v>
      </c>
      <c r="V262" s="1838">
        <f>Adquis!W5</f>
        <v>0.6</v>
      </c>
      <c r="W262" s="554">
        <f>+(U262/U262)*V262</f>
        <v>0.6</v>
      </c>
    </row>
    <row r="263" spans="1:23" ht="15.75" customHeight="1">
      <c r="A263" s="1849"/>
      <c r="B263" s="1532"/>
      <c r="C263" s="1536"/>
      <c r="D263" s="1532"/>
      <c r="E263" s="1532"/>
      <c r="F263" s="1548"/>
      <c r="G263" s="1532"/>
      <c r="H263" s="259" t="s">
        <v>78</v>
      </c>
      <c r="I263" s="298">
        <f>Adquis!J6</f>
        <v>0.64</v>
      </c>
      <c r="J263" s="298">
        <f>Adquis!K6</f>
        <v>0</v>
      </c>
      <c r="K263" s="298">
        <f>Adquis!L6</f>
        <v>1.6E-2</v>
      </c>
      <c r="L263" s="298">
        <f>Adquis!M6</f>
        <v>6.6000000000000003E-2</v>
      </c>
      <c r="M263" s="298">
        <f>Adquis!N6</f>
        <v>4.6000000000000006E-2</v>
      </c>
      <c r="N263" s="298">
        <f>Adquis!O6</f>
        <v>3.6000000000000004E-2</v>
      </c>
      <c r="O263" s="298">
        <f>Adquis!P6</f>
        <v>4.6000000000000006E-2</v>
      </c>
      <c r="P263" s="298">
        <f>Adquis!Q6</f>
        <v>5.6000000000000008E-2</v>
      </c>
      <c r="Q263" s="298">
        <f>Adquis!R6</f>
        <v>1.6E-2</v>
      </c>
      <c r="R263" s="298">
        <f>Adquis!S6</f>
        <v>0</v>
      </c>
      <c r="S263" s="298">
        <f>Adquis!T6</f>
        <v>0</v>
      </c>
      <c r="T263" s="298">
        <f>Adquis!U6</f>
        <v>0</v>
      </c>
      <c r="U263" s="298">
        <f>Adquis!V6</f>
        <v>0.92200000000000015</v>
      </c>
      <c r="V263" s="1804"/>
      <c r="W263" s="555">
        <f>+U263/U262*V262</f>
        <v>0.55320000000000003</v>
      </c>
    </row>
    <row r="264" spans="1:23" ht="15.75" customHeight="1">
      <c r="A264" s="1849"/>
      <c r="B264" s="1532"/>
      <c r="C264" s="1536"/>
      <c r="D264" s="1558"/>
      <c r="E264" s="1558"/>
      <c r="F264" s="1548"/>
      <c r="G264" s="1532"/>
      <c r="H264" s="187" t="s">
        <v>79</v>
      </c>
      <c r="I264" s="204">
        <f t="shared" ref="I264:U264" si="134">IF(OR(I263=0,I262=0),0,I263/I262)</f>
        <v>1</v>
      </c>
      <c r="J264" s="204">
        <f t="shared" si="134"/>
        <v>0</v>
      </c>
      <c r="K264" s="204">
        <f t="shared" si="134"/>
        <v>1</v>
      </c>
      <c r="L264" s="204">
        <f t="shared" si="134"/>
        <v>0.76744186046511642</v>
      </c>
      <c r="M264" s="204">
        <f t="shared" si="134"/>
        <v>0.47916666666666674</v>
      </c>
      <c r="N264" s="204">
        <f t="shared" si="134"/>
        <v>1</v>
      </c>
      <c r="O264" s="204">
        <f t="shared" si="134"/>
        <v>1.2777777777777779</v>
      </c>
      <c r="P264" s="204">
        <f t="shared" si="134"/>
        <v>2.1538461538461542</v>
      </c>
      <c r="Q264" s="204">
        <f t="shared" si="134"/>
        <v>1</v>
      </c>
      <c r="R264" s="204">
        <f t="shared" si="134"/>
        <v>0</v>
      </c>
      <c r="S264" s="204">
        <f t="shared" si="134"/>
        <v>0</v>
      </c>
      <c r="T264" s="204">
        <f t="shared" si="134"/>
        <v>0</v>
      </c>
      <c r="U264" s="204">
        <f t="shared" si="134"/>
        <v>0.92200000000000015</v>
      </c>
      <c r="V264" s="217"/>
      <c r="W264" s="558">
        <f>IF(OR(W263=0,W262=0),0,W263/W262)</f>
        <v>0.92200000000000004</v>
      </c>
    </row>
    <row r="265" spans="1:23" ht="15.75" customHeight="1">
      <c r="A265" s="1849"/>
      <c r="B265" s="1532"/>
      <c r="C265" s="1536"/>
      <c r="D265" s="1856">
        <v>71</v>
      </c>
      <c r="E265" s="1860" t="str">
        <f>+'PAA 2018'!G758</f>
        <v xml:space="preserve">Automatizar el manejo de bienes de consumo y devolutivos. </v>
      </c>
      <c r="F265" s="1868" t="str">
        <f>+'PAA 2018'!K758</f>
        <v>100%</v>
      </c>
      <c r="G265" s="1875" t="str">
        <f>+'PAA 2018'!L758</f>
        <v>Porcentaje</v>
      </c>
      <c r="H265" s="271" t="s">
        <v>47</v>
      </c>
      <c r="I265" s="354">
        <f>Adquis!J25</f>
        <v>1.6E-2</v>
      </c>
      <c r="J265" s="354">
        <f>Adquis!K25</f>
        <v>1.6E-2</v>
      </c>
      <c r="K265" s="354">
        <f>Adquis!L25</f>
        <v>6.6000000000000003E-2</v>
      </c>
      <c r="L265" s="354">
        <f>Adquis!M25</f>
        <v>0.246</v>
      </c>
      <c r="M265" s="354">
        <f>Adquis!N25</f>
        <v>0.36599999999999999</v>
      </c>
      <c r="N265" s="354">
        <f>Adquis!O25</f>
        <v>0.186</v>
      </c>
      <c r="O265" s="354">
        <f>Adquis!P25</f>
        <v>1.6E-2</v>
      </c>
      <c r="P265" s="354">
        <f>Adquis!Q25</f>
        <v>1.6E-2</v>
      </c>
      <c r="Q265" s="354">
        <f>Adquis!R25</f>
        <v>1.6E-2</v>
      </c>
      <c r="R265" s="354">
        <f>Adquis!S25</f>
        <v>1.6E-2</v>
      </c>
      <c r="S265" s="354">
        <f>Adquis!T25</f>
        <v>2.0000000000000004E-2</v>
      </c>
      <c r="T265" s="354">
        <f>Adquis!U25</f>
        <v>2.0000000000000004E-2</v>
      </c>
      <c r="U265" s="354">
        <f>Adquis!V25</f>
        <v>1</v>
      </c>
      <c r="V265" s="1808">
        <f>Adquis!W25</f>
        <v>0.3</v>
      </c>
      <c r="W265" s="564">
        <f>+(U265/U265)*V265</f>
        <v>0.3</v>
      </c>
    </row>
    <row r="266" spans="1:23" ht="15.75" customHeight="1">
      <c r="A266" s="1849"/>
      <c r="B266" s="1532"/>
      <c r="C266" s="1536"/>
      <c r="D266" s="1532"/>
      <c r="E266" s="1532"/>
      <c r="F266" s="1532"/>
      <c r="G266" s="1532"/>
      <c r="H266" s="283" t="s">
        <v>78</v>
      </c>
      <c r="I266" s="359">
        <f>Adquis!J26</f>
        <v>1.6E-2</v>
      </c>
      <c r="J266" s="359">
        <f>Adquis!K26</f>
        <v>1.6E-2</v>
      </c>
      <c r="K266" s="359">
        <f>Adquis!L26</f>
        <v>6.6000000000000003E-2</v>
      </c>
      <c r="L266" s="359">
        <f>Adquis!M26</f>
        <v>0.14600000000000002</v>
      </c>
      <c r="M266" s="359">
        <f>Adquis!N26</f>
        <v>6.5000000000000002E-2</v>
      </c>
      <c r="N266" s="359">
        <f>Adquis!O26</f>
        <v>5.5E-2</v>
      </c>
      <c r="O266" s="359">
        <f>Adquis!P26</f>
        <v>0.20600000000000002</v>
      </c>
      <c r="P266" s="359">
        <f>Adquis!Q26</f>
        <v>3.8000000000000006E-2</v>
      </c>
      <c r="Q266" s="359">
        <f>Adquis!R26</f>
        <v>0.12200000000000001</v>
      </c>
      <c r="R266" s="359">
        <f>Adquis!S26</f>
        <v>0</v>
      </c>
      <c r="S266" s="359">
        <f>Adquis!T26</f>
        <v>0</v>
      </c>
      <c r="T266" s="359">
        <f>Adquis!U26</f>
        <v>0</v>
      </c>
      <c r="U266" s="359">
        <f>Adquis!V26</f>
        <v>0.73000000000000009</v>
      </c>
      <c r="V266" s="1809"/>
      <c r="W266" s="565">
        <f>+U266/U265*V265</f>
        <v>0.21900000000000003</v>
      </c>
    </row>
    <row r="267" spans="1:23" ht="15.75" customHeight="1">
      <c r="A267" s="1849"/>
      <c r="B267" s="1532"/>
      <c r="C267" s="1536"/>
      <c r="D267" s="1532"/>
      <c r="E267" s="1532"/>
      <c r="F267" s="1558"/>
      <c r="G267" s="1558"/>
      <c r="H267" s="187" t="s">
        <v>79</v>
      </c>
      <c r="I267" s="188">
        <f t="shared" ref="I267:U267" si="135">IF(OR(I266=0,I265=0),0,I266/I265)</f>
        <v>1</v>
      </c>
      <c r="J267" s="188">
        <f t="shared" si="135"/>
        <v>1</v>
      </c>
      <c r="K267" s="188">
        <f t="shared" si="135"/>
        <v>1</v>
      </c>
      <c r="L267" s="188">
        <f t="shared" si="135"/>
        <v>0.59349593495934971</v>
      </c>
      <c r="M267" s="188">
        <f t="shared" si="135"/>
        <v>0.17759562841530055</v>
      </c>
      <c r="N267" s="188">
        <f t="shared" si="135"/>
        <v>0.29569892473118281</v>
      </c>
      <c r="O267" s="188">
        <f t="shared" si="135"/>
        <v>12.875</v>
      </c>
      <c r="P267" s="188">
        <f t="shared" si="135"/>
        <v>2.3750000000000004</v>
      </c>
      <c r="Q267" s="188">
        <f t="shared" si="135"/>
        <v>7.6250000000000009</v>
      </c>
      <c r="R267" s="188">
        <f t="shared" si="135"/>
        <v>0</v>
      </c>
      <c r="S267" s="188">
        <f t="shared" si="135"/>
        <v>0</v>
      </c>
      <c r="T267" s="188">
        <f t="shared" si="135"/>
        <v>0</v>
      </c>
      <c r="U267" s="188">
        <f t="shared" si="135"/>
        <v>0.73000000000000009</v>
      </c>
      <c r="V267" s="217"/>
      <c r="W267" s="619">
        <f>IF(OR(W266=0,W265=0),0,W266/W265)</f>
        <v>0.73000000000000009</v>
      </c>
    </row>
    <row r="268" spans="1:23" ht="15.75" customHeight="1">
      <c r="A268" s="1849"/>
      <c r="B268" s="1532"/>
      <c r="C268" s="1536"/>
      <c r="D268" s="1856">
        <v>72</v>
      </c>
      <c r="E268" s="1853" t="str">
        <f>+'PAA 2018'!G764</f>
        <v>Actualizar los manuales de Contratacion y supervisión.</v>
      </c>
      <c r="F268" s="1861" t="str">
        <f>+'PAA 2018'!K764</f>
        <v>100%</v>
      </c>
      <c r="G268" s="1874" t="str">
        <f>+'PAA 2018'!L764</f>
        <v>Porcentaje</v>
      </c>
      <c r="H268" s="250" t="s">
        <v>47</v>
      </c>
      <c r="I268" s="297">
        <f>Adquis!J45</f>
        <v>0</v>
      </c>
      <c r="J268" s="297">
        <f>Adquis!K45</f>
        <v>0.16000000000000003</v>
      </c>
      <c r="K268" s="297">
        <f>Adquis!L45</f>
        <v>0.2</v>
      </c>
      <c r="L268" s="297">
        <f>Adquis!M45</f>
        <v>0.44</v>
      </c>
      <c r="M268" s="297">
        <f>Adquis!N45</f>
        <v>0.12</v>
      </c>
      <c r="N268" s="297">
        <f>Adquis!O45</f>
        <v>4.0000000000000008E-2</v>
      </c>
      <c r="O268" s="297">
        <f>Adquis!P45</f>
        <v>4.0000000000000008E-2</v>
      </c>
      <c r="P268" s="297">
        <f>Adquis!Q45</f>
        <v>0</v>
      </c>
      <c r="Q268" s="297">
        <f>Adquis!R45</f>
        <v>0</v>
      </c>
      <c r="R268" s="297">
        <f>Adquis!S45</f>
        <v>0</v>
      </c>
      <c r="S268" s="297">
        <f>Adquis!T45</f>
        <v>0</v>
      </c>
      <c r="T268" s="297">
        <f>Adquis!U45</f>
        <v>0</v>
      </c>
      <c r="U268" s="297">
        <f>Adquis!V45</f>
        <v>1</v>
      </c>
      <c r="V268" s="1810">
        <f>Adquis!W45</f>
        <v>0.1</v>
      </c>
      <c r="W268" s="622">
        <f>+(U268/U268)*V268</f>
        <v>0.1</v>
      </c>
    </row>
    <row r="269" spans="1:23" ht="15.75" customHeight="1">
      <c r="A269" s="1849"/>
      <c r="B269" s="1532"/>
      <c r="C269" s="1536"/>
      <c r="D269" s="1532"/>
      <c r="E269" s="1532"/>
      <c r="F269" s="1548"/>
      <c r="G269" s="1532"/>
      <c r="H269" s="259" t="s">
        <v>78</v>
      </c>
      <c r="I269" s="298">
        <f>Adquis!J46</f>
        <v>0</v>
      </c>
      <c r="J269" s="298">
        <f>Adquis!K46</f>
        <v>0.16000000000000003</v>
      </c>
      <c r="K269" s="298">
        <f>Adquis!L46</f>
        <v>0.2</v>
      </c>
      <c r="L269" s="298">
        <f>Adquis!M46</f>
        <v>8.0000000000000016E-2</v>
      </c>
      <c r="M269" s="298">
        <f>Adquis!N46</f>
        <v>0.14000000000000001</v>
      </c>
      <c r="N269" s="298">
        <f>Adquis!O46</f>
        <v>0.10000000000000002</v>
      </c>
      <c r="O269" s="298">
        <f>Adquis!P46</f>
        <v>0.12000000000000002</v>
      </c>
      <c r="P269" s="298">
        <f>Adquis!Q46</f>
        <v>0.09</v>
      </c>
      <c r="Q269" s="298">
        <f>Adquis!R46</f>
        <v>0.03</v>
      </c>
      <c r="R269" s="298">
        <f>Adquis!S46</f>
        <v>0</v>
      </c>
      <c r="S269" s="298">
        <f>Adquis!T46</f>
        <v>0</v>
      </c>
      <c r="T269" s="298">
        <f>Adquis!U46</f>
        <v>0</v>
      </c>
      <c r="U269" s="298">
        <f>Adquis!V46</f>
        <v>0.92</v>
      </c>
      <c r="V269" s="1804"/>
      <c r="W269" s="555">
        <f>+U269/U268*V268</f>
        <v>9.2000000000000012E-2</v>
      </c>
    </row>
    <row r="270" spans="1:23" ht="15.75" customHeight="1">
      <c r="A270" s="1849"/>
      <c r="B270" s="1532"/>
      <c r="C270" s="1536"/>
      <c r="D270" s="1533"/>
      <c r="E270" s="1533"/>
      <c r="F270" s="1551"/>
      <c r="G270" s="1533"/>
      <c r="H270" s="187" t="s">
        <v>79</v>
      </c>
      <c r="I270" s="204">
        <f t="shared" ref="I270:U270" si="136">IF(OR(I269=0,I268=0),0,I269/I268)</f>
        <v>0</v>
      </c>
      <c r="J270" s="204">
        <f t="shared" si="136"/>
        <v>1</v>
      </c>
      <c r="K270" s="204">
        <f t="shared" si="136"/>
        <v>1</v>
      </c>
      <c r="L270" s="204">
        <f t="shared" si="136"/>
        <v>0.18181818181818185</v>
      </c>
      <c r="M270" s="204">
        <f t="shared" si="136"/>
        <v>1.1666666666666667</v>
      </c>
      <c r="N270" s="204">
        <f t="shared" si="136"/>
        <v>2.5</v>
      </c>
      <c r="O270" s="204">
        <f t="shared" si="136"/>
        <v>3</v>
      </c>
      <c r="P270" s="204">
        <f t="shared" si="136"/>
        <v>0</v>
      </c>
      <c r="Q270" s="204">
        <f t="shared" si="136"/>
        <v>0</v>
      </c>
      <c r="R270" s="204">
        <f t="shared" si="136"/>
        <v>0</v>
      </c>
      <c r="S270" s="204">
        <f t="shared" si="136"/>
        <v>0</v>
      </c>
      <c r="T270" s="204">
        <f t="shared" si="136"/>
        <v>0</v>
      </c>
      <c r="U270" s="204">
        <f t="shared" si="136"/>
        <v>0.92</v>
      </c>
      <c r="V270" s="217"/>
      <c r="W270" s="558">
        <f>IF(OR(W269=0,W268=0),0,W269/W268)</f>
        <v>0.92</v>
      </c>
    </row>
    <row r="271" spans="1:23" ht="15.75" customHeight="1">
      <c r="A271" s="1849"/>
      <c r="B271" s="1532"/>
      <c r="C271" s="1536"/>
      <c r="D271" s="1863" t="s">
        <v>85</v>
      </c>
      <c r="E271" s="1578"/>
      <c r="F271" s="1869" t="str">
        <f>A262</f>
        <v>ADQUISICIONES</v>
      </c>
      <c r="G271" s="1578"/>
      <c r="H271" s="579" t="s">
        <v>47</v>
      </c>
      <c r="I271" s="580">
        <f t="shared" ref="I271:T271" si="137">(I262/$U$262)*$V$262+(I265/$U$265)*$V$265+(I268/$U$268)*$V$268</f>
        <v>0.38880000000000003</v>
      </c>
      <c r="J271" s="580">
        <f t="shared" si="137"/>
        <v>2.0800000000000003E-2</v>
      </c>
      <c r="K271" s="580">
        <f t="shared" si="137"/>
        <v>4.9400000000000006E-2</v>
      </c>
      <c r="L271" s="580">
        <f t="shared" si="137"/>
        <v>0.1694</v>
      </c>
      <c r="M271" s="580">
        <f t="shared" si="137"/>
        <v>0.1794</v>
      </c>
      <c r="N271" s="580">
        <f t="shared" si="137"/>
        <v>8.14E-2</v>
      </c>
      <c r="O271" s="580">
        <f t="shared" si="137"/>
        <v>3.04E-2</v>
      </c>
      <c r="P271" s="580">
        <f t="shared" si="137"/>
        <v>2.0400000000000001E-2</v>
      </c>
      <c r="Q271" s="580">
        <f t="shared" si="137"/>
        <v>1.44E-2</v>
      </c>
      <c r="R271" s="580">
        <f t="shared" si="137"/>
        <v>1.44E-2</v>
      </c>
      <c r="S271" s="580">
        <f t="shared" si="137"/>
        <v>1.5599999999999999E-2</v>
      </c>
      <c r="T271" s="580">
        <f t="shared" si="137"/>
        <v>1.5599999999999999E-2</v>
      </c>
      <c r="U271" s="156">
        <f t="shared" ref="U271:U272" si="138">SUM(I271:T271)</f>
        <v>0.99999999999999989</v>
      </c>
      <c r="V271" s="1831">
        <f>SUM(V262:V270)</f>
        <v>0.99999999999999989</v>
      </c>
      <c r="W271" s="1828"/>
    </row>
    <row r="272" spans="1:23" ht="15.75" customHeight="1">
      <c r="A272" s="1849"/>
      <c r="B272" s="1532"/>
      <c r="C272" s="1536"/>
      <c r="D272" s="1536"/>
      <c r="E272" s="1548"/>
      <c r="F272" s="1536"/>
      <c r="G272" s="1548"/>
      <c r="H272" s="581" t="s">
        <v>78</v>
      </c>
      <c r="I272" s="580">
        <f t="shared" ref="I272:T272" si="139">(I263/$U$262)*$V$262+(I266/$U$265)*$V$265+(I269/$U$268)*$V$268</f>
        <v>0.38880000000000003</v>
      </c>
      <c r="J272" s="580">
        <f t="shared" si="139"/>
        <v>2.0800000000000003E-2</v>
      </c>
      <c r="K272" s="580">
        <f t="shared" si="139"/>
        <v>4.9400000000000006E-2</v>
      </c>
      <c r="L272" s="580">
        <f t="shared" si="139"/>
        <v>9.1400000000000009E-2</v>
      </c>
      <c r="M272" s="580">
        <f t="shared" si="139"/>
        <v>6.1100000000000002E-2</v>
      </c>
      <c r="N272" s="580">
        <f t="shared" si="139"/>
        <v>4.8100000000000004E-2</v>
      </c>
      <c r="O272" s="580">
        <f t="shared" si="139"/>
        <v>0.10140000000000002</v>
      </c>
      <c r="P272" s="580">
        <f t="shared" si="139"/>
        <v>5.4000000000000006E-2</v>
      </c>
      <c r="Q272" s="580">
        <f t="shared" si="139"/>
        <v>4.9200000000000001E-2</v>
      </c>
      <c r="R272" s="580">
        <f t="shared" si="139"/>
        <v>0</v>
      </c>
      <c r="S272" s="580">
        <f t="shared" si="139"/>
        <v>0</v>
      </c>
      <c r="T272" s="580">
        <f t="shared" si="139"/>
        <v>0</v>
      </c>
      <c r="U272" s="156">
        <f t="shared" si="138"/>
        <v>0.86420000000000019</v>
      </c>
      <c r="V272" s="1806"/>
      <c r="W272" s="1829"/>
    </row>
    <row r="273" spans="1:23" ht="15.75" customHeight="1">
      <c r="A273" s="1850"/>
      <c r="B273" s="1852"/>
      <c r="C273" s="1864"/>
      <c r="D273" s="1864"/>
      <c r="E273" s="1865"/>
      <c r="F273" s="1864"/>
      <c r="G273" s="1865"/>
      <c r="H273" s="582" t="s">
        <v>79</v>
      </c>
      <c r="I273" s="583">
        <f t="shared" ref="I273:U273" si="140">IF(OR(I272=0,I271=0),0,I272/I271)</f>
        <v>1</v>
      </c>
      <c r="J273" s="583">
        <f t="shared" si="140"/>
        <v>1</v>
      </c>
      <c r="K273" s="583">
        <f t="shared" si="140"/>
        <v>1</v>
      </c>
      <c r="L273" s="583">
        <f t="shared" si="140"/>
        <v>0.53955135773317597</v>
      </c>
      <c r="M273" s="583">
        <f t="shared" si="140"/>
        <v>0.34057971014492755</v>
      </c>
      <c r="N273" s="583">
        <f t="shared" si="140"/>
        <v>0.59090909090909094</v>
      </c>
      <c r="O273" s="583">
        <f t="shared" si="140"/>
        <v>3.3355263157894743</v>
      </c>
      <c r="P273" s="583">
        <f t="shared" si="140"/>
        <v>2.6470588235294117</v>
      </c>
      <c r="Q273" s="583">
        <f t="shared" si="140"/>
        <v>3.416666666666667</v>
      </c>
      <c r="R273" s="583">
        <f t="shared" si="140"/>
        <v>0</v>
      </c>
      <c r="S273" s="583">
        <f t="shared" si="140"/>
        <v>0</v>
      </c>
      <c r="T273" s="583">
        <f t="shared" si="140"/>
        <v>0</v>
      </c>
      <c r="U273" s="583">
        <f t="shared" si="140"/>
        <v>0.8642000000000003</v>
      </c>
      <c r="V273" s="1832"/>
      <c r="W273" s="1830"/>
    </row>
    <row r="274" spans="1:23" ht="15.75" customHeight="1">
      <c r="A274" s="1848" t="str">
        <f>+'PAA 2018'!A773</f>
        <v>SERVICIOS ADMINISTRATIVOS</v>
      </c>
      <c r="B274" s="1851">
        <f>+'PAA 2018'!B773</f>
        <v>2.5000000000000001E-2</v>
      </c>
      <c r="C274" s="1907">
        <f>'PAA 2018'!J800</f>
        <v>0.76457133816537048</v>
      </c>
      <c r="D274" s="1855">
        <v>73</v>
      </c>
      <c r="E274" s="1854" t="str">
        <f>+'PAA 2018'!G773</f>
        <v>Sistema de Gestión Ambiental mantenido bajo la NTC ISO 14001, versión 2015.</v>
      </c>
      <c r="F274" s="1846">
        <f>+'PAA 2018'!K773</f>
        <v>1</v>
      </c>
      <c r="G274" s="1846" t="str">
        <f>+'PAA 2018'!L773</f>
        <v>Porcentaje</v>
      </c>
      <c r="H274" s="552" t="s">
        <v>47</v>
      </c>
      <c r="I274" s="553">
        <f>'S Admi'!J5</f>
        <v>7.6999999999999999E-2</v>
      </c>
      <c r="J274" s="553">
        <f>'S Admi'!K5</f>
        <v>1.6400000000000001E-2</v>
      </c>
      <c r="K274" s="553">
        <f>'S Admi'!L5</f>
        <v>6.83E-2</v>
      </c>
      <c r="L274" s="553">
        <f>'S Admi'!M5</f>
        <v>0.14390000000000003</v>
      </c>
      <c r="M274" s="553">
        <f>'S Admi'!N5</f>
        <v>6.1100000000000002E-2</v>
      </c>
      <c r="N274" s="553">
        <f>'S Admi'!O5</f>
        <v>8.7099999999999997E-2</v>
      </c>
      <c r="O274" s="553">
        <f>'S Admi'!P5</f>
        <v>0.18229999999999999</v>
      </c>
      <c r="P274" s="553">
        <f>'S Admi'!Q5</f>
        <v>5.9499999999999997E-2</v>
      </c>
      <c r="Q274" s="553">
        <f>'S Admi'!R5</f>
        <v>3.5099999999999999E-2</v>
      </c>
      <c r="R274" s="553">
        <f>'S Admi'!S5</f>
        <v>0.16170000000000001</v>
      </c>
      <c r="S274" s="553">
        <f>'S Admi'!T5</f>
        <v>6.8199999999999997E-2</v>
      </c>
      <c r="T274" s="553">
        <f>'S Admi'!U5</f>
        <v>3.9400000000000004E-2</v>
      </c>
      <c r="U274" s="553">
        <f>'S Admi'!V5</f>
        <v>1.0000000000000002</v>
      </c>
      <c r="V274" s="1838">
        <f>'S Admi'!W5</f>
        <v>0.37</v>
      </c>
      <c r="W274" s="554">
        <f>+(U274/U274)*V274</f>
        <v>0.37</v>
      </c>
    </row>
    <row r="275" spans="1:23" ht="15.75" customHeight="1">
      <c r="A275" s="1849"/>
      <c r="B275" s="1532"/>
      <c r="C275" s="1536"/>
      <c r="D275" s="1532"/>
      <c r="E275" s="1532"/>
      <c r="F275" s="1548"/>
      <c r="G275" s="1548"/>
      <c r="H275" s="259" t="s">
        <v>78</v>
      </c>
      <c r="I275" s="652">
        <f>'S Admi'!J6</f>
        <v>7.6999999999999999E-2</v>
      </c>
      <c r="J275" s="652">
        <f>'S Admi'!K6</f>
        <v>1.6400000000000001E-2</v>
      </c>
      <c r="K275" s="652">
        <f>'S Admi'!L6</f>
        <v>6.83E-2</v>
      </c>
      <c r="L275" s="652">
        <f>'S Admi'!M6</f>
        <v>0.14390000000000003</v>
      </c>
      <c r="M275" s="652">
        <f>'S Admi'!N6</f>
        <v>6.1100000000000002E-2</v>
      </c>
      <c r="N275" s="652">
        <f>'S Admi'!O6</f>
        <v>8.7099999999999997E-2</v>
      </c>
      <c r="O275" s="652">
        <f>'S Admi'!P6</f>
        <v>0.18229999999999999</v>
      </c>
      <c r="P275" s="652">
        <f>'S Admi'!Q6</f>
        <v>5.9499999999999997E-2</v>
      </c>
      <c r="Q275" s="652">
        <f>'S Admi'!R6</f>
        <v>3.5099999999999999E-2</v>
      </c>
      <c r="R275" s="652">
        <f>'S Admi'!S6</f>
        <v>0</v>
      </c>
      <c r="S275" s="652">
        <f>'S Admi'!T6</f>
        <v>0</v>
      </c>
      <c r="T275" s="652">
        <f>'S Admi'!U6</f>
        <v>0</v>
      </c>
      <c r="U275" s="652">
        <f>'S Admi'!V6</f>
        <v>0.73070000000000002</v>
      </c>
      <c r="V275" s="1804"/>
      <c r="W275" s="555">
        <f>+U275/U274*V274</f>
        <v>0.27035899999999996</v>
      </c>
    </row>
    <row r="276" spans="1:23" ht="15.75" customHeight="1">
      <c r="A276" s="1849"/>
      <c r="B276" s="1532"/>
      <c r="C276" s="1536"/>
      <c r="D276" s="1532"/>
      <c r="E276" s="1532"/>
      <c r="F276" s="1548"/>
      <c r="G276" s="1548"/>
      <c r="H276" s="187" t="s">
        <v>79</v>
      </c>
      <c r="I276" s="204">
        <f t="shared" ref="I276:U276" si="141">IF(OR(I275=0,I274=0),0,I275/I274)</f>
        <v>1</v>
      </c>
      <c r="J276" s="204">
        <f t="shared" si="141"/>
        <v>1</v>
      </c>
      <c r="K276" s="204">
        <f t="shared" si="141"/>
        <v>1</v>
      </c>
      <c r="L276" s="204">
        <f t="shared" si="141"/>
        <v>1</v>
      </c>
      <c r="M276" s="204">
        <f t="shared" si="141"/>
        <v>1</v>
      </c>
      <c r="N276" s="204">
        <f t="shared" si="141"/>
        <v>1</v>
      </c>
      <c r="O276" s="204">
        <f t="shared" si="141"/>
        <v>1</v>
      </c>
      <c r="P276" s="204">
        <f t="shared" si="141"/>
        <v>1</v>
      </c>
      <c r="Q276" s="204">
        <f t="shared" si="141"/>
        <v>1</v>
      </c>
      <c r="R276" s="204">
        <f t="shared" si="141"/>
        <v>0</v>
      </c>
      <c r="S276" s="204">
        <f t="shared" si="141"/>
        <v>0</v>
      </c>
      <c r="T276" s="204">
        <f t="shared" si="141"/>
        <v>0</v>
      </c>
      <c r="U276" s="204">
        <f t="shared" si="141"/>
        <v>0.73069999999999991</v>
      </c>
      <c r="V276" s="217"/>
      <c r="W276" s="558">
        <f>IF(OR(W275=0,W274=0),0,W275/W274)</f>
        <v>0.73069999999999991</v>
      </c>
    </row>
    <row r="277" spans="1:23" ht="15.75" customHeight="1">
      <c r="A277" s="1849"/>
      <c r="B277" s="1532"/>
      <c r="C277" s="1536"/>
      <c r="D277" s="1532"/>
      <c r="E277" s="1532"/>
      <c r="F277" s="1847">
        <f>+'PAA 2018'!K775</f>
        <v>155.96600000000001</v>
      </c>
      <c r="G277" s="1845" t="str">
        <f>+'PAA 2018'!L775</f>
        <v>Kw</v>
      </c>
      <c r="H277" s="271" t="s">
        <v>47</v>
      </c>
      <c r="I277" s="354">
        <f>'S Admi'!J7</f>
        <v>0</v>
      </c>
      <c r="J277" s="354">
        <f>'S Admi'!K7</f>
        <v>0</v>
      </c>
      <c r="K277" s="354">
        <f>'S Admi'!L7</f>
        <v>0</v>
      </c>
      <c r="L277" s="653">
        <f>'S Admi'!M7</f>
        <v>155.97</v>
      </c>
      <c r="M277" s="354">
        <f>'S Admi'!N7</f>
        <v>0</v>
      </c>
      <c r="N277" s="354">
        <f>'S Admi'!O7</f>
        <v>0</v>
      </c>
      <c r="O277" s="653">
        <f>'S Admi'!P7</f>
        <v>155.97</v>
      </c>
      <c r="P277" s="354">
        <f>'S Admi'!Q7</f>
        <v>0</v>
      </c>
      <c r="Q277" s="354">
        <f>'S Admi'!R7</f>
        <v>0</v>
      </c>
      <c r="R277" s="653">
        <f>'S Admi'!S7</f>
        <v>155.97</v>
      </c>
      <c r="S277" s="354">
        <f>'S Admi'!T7</f>
        <v>0</v>
      </c>
      <c r="T277" s="653">
        <f>'S Admi'!U7</f>
        <v>155.97</v>
      </c>
      <c r="U277" s="281">
        <f>'S Admi'!V7</f>
        <v>155.97</v>
      </c>
      <c r="V277" s="1808">
        <f>'S Admi'!W7</f>
        <v>5.0000000000000001E-3</v>
      </c>
      <c r="W277" s="564">
        <f>+(U277/U277)*V277</f>
        <v>5.0000000000000001E-3</v>
      </c>
    </row>
    <row r="278" spans="1:23" ht="15.75" customHeight="1">
      <c r="A278" s="1849"/>
      <c r="B278" s="1532"/>
      <c r="C278" s="1536"/>
      <c r="D278" s="1532"/>
      <c r="E278" s="1532"/>
      <c r="F278" s="1532"/>
      <c r="G278" s="1532"/>
      <c r="H278" s="283" t="s">
        <v>78</v>
      </c>
      <c r="I278" s="655">
        <f>'S Admi'!J8</f>
        <v>0</v>
      </c>
      <c r="J278" s="655">
        <f>'S Admi'!K8</f>
        <v>0</v>
      </c>
      <c r="K278" s="655">
        <f>'S Admi'!L8</f>
        <v>0</v>
      </c>
      <c r="L278" s="656">
        <f>'S Admi'!M8</f>
        <v>147.31</v>
      </c>
      <c r="M278" s="655">
        <f>'S Admi'!N8</f>
        <v>0</v>
      </c>
      <c r="N278" s="655">
        <f>'S Admi'!O8</f>
        <v>0</v>
      </c>
      <c r="O278" s="656">
        <f>'S Admi'!P8</f>
        <v>148.80000000000001</v>
      </c>
      <c r="P278" s="655">
        <f>'S Admi'!Q8</f>
        <v>0</v>
      </c>
      <c r="Q278" s="655">
        <f>'S Admi'!R8</f>
        <v>0</v>
      </c>
      <c r="R278" s="655">
        <f>'S Admi'!S8</f>
        <v>0</v>
      </c>
      <c r="S278" s="655">
        <f>'S Admi'!T8</f>
        <v>0</v>
      </c>
      <c r="T278" s="655">
        <f>'S Admi'!U8</f>
        <v>0</v>
      </c>
      <c r="U278" s="656">
        <f>'S Admi'!V8</f>
        <v>296.11</v>
      </c>
      <c r="V278" s="1809"/>
      <c r="W278" s="565">
        <f>+U278/U277*V277</f>
        <v>9.4925306148618323E-3</v>
      </c>
    </row>
    <row r="279" spans="1:23" ht="15.75" customHeight="1">
      <c r="A279" s="1849"/>
      <c r="B279" s="1532"/>
      <c r="C279" s="1536"/>
      <c r="D279" s="1532"/>
      <c r="E279" s="1532"/>
      <c r="F279" s="1558"/>
      <c r="G279" s="1558"/>
      <c r="H279" s="187" t="s">
        <v>79</v>
      </c>
      <c r="I279" s="188">
        <f t="shared" ref="I279:U279" si="142">IF(OR(I278=0,I277=0),0,I278/I277)</f>
        <v>0</v>
      </c>
      <c r="J279" s="188">
        <f t="shared" si="142"/>
        <v>0</v>
      </c>
      <c r="K279" s="188">
        <f t="shared" si="142"/>
        <v>0</v>
      </c>
      <c r="L279" s="188">
        <f t="shared" si="142"/>
        <v>0.94447650189138943</v>
      </c>
      <c r="M279" s="188">
        <f t="shared" si="142"/>
        <v>0</v>
      </c>
      <c r="N279" s="188">
        <f t="shared" si="142"/>
        <v>0</v>
      </c>
      <c r="O279" s="188">
        <f t="shared" si="142"/>
        <v>0.95402962108097722</v>
      </c>
      <c r="P279" s="188">
        <f t="shared" si="142"/>
        <v>0</v>
      </c>
      <c r="Q279" s="188">
        <f t="shared" si="142"/>
        <v>0</v>
      </c>
      <c r="R279" s="188">
        <f t="shared" si="142"/>
        <v>0</v>
      </c>
      <c r="S279" s="188">
        <f t="shared" si="142"/>
        <v>0</v>
      </c>
      <c r="T279" s="188">
        <f t="shared" si="142"/>
        <v>0</v>
      </c>
      <c r="U279" s="188">
        <f t="shared" si="142"/>
        <v>1.8985061229723665</v>
      </c>
      <c r="V279" s="217"/>
      <c r="W279" s="619">
        <f>IF(OR(W278=0,W277=0),0,W278/W277)</f>
        <v>1.8985061229723665</v>
      </c>
    </row>
    <row r="280" spans="1:23" ht="15.75" customHeight="1">
      <c r="A280" s="1849"/>
      <c r="B280" s="1532"/>
      <c r="C280" s="1536"/>
      <c r="D280" s="1532"/>
      <c r="E280" s="1532"/>
      <c r="F280" s="1845">
        <f>+'PAA 2018'!K777</f>
        <v>1</v>
      </c>
      <c r="G280" s="1845" t="str">
        <f>+'PAA 2018'!L777</f>
        <v>Porcentaje</v>
      </c>
      <c r="H280" s="250" t="s">
        <v>47</v>
      </c>
      <c r="I280" s="297">
        <f>'S Admi'!J9</f>
        <v>0</v>
      </c>
      <c r="J280" s="297">
        <f>'S Admi'!K9</f>
        <v>0</v>
      </c>
      <c r="K280" s="297">
        <f>'S Admi'!L9</f>
        <v>0</v>
      </c>
      <c r="L280" s="297">
        <f>'S Admi'!M9</f>
        <v>0</v>
      </c>
      <c r="M280" s="297">
        <f>'S Admi'!N9</f>
        <v>0.5</v>
      </c>
      <c r="N280" s="297">
        <f>'S Admi'!O9</f>
        <v>0</v>
      </c>
      <c r="O280" s="297">
        <f>'S Admi'!P9</f>
        <v>0</v>
      </c>
      <c r="P280" s="297">
        <f>'S Admi'!Q9</f>
        <v>0</v>
      </c>
      <c r="Q280" s="297">
        <f>'S Admi'!R9</f>
        <v>0</v>
      </c>
      <c r="R280" s="297">
        <f>'S Admi'!S9</f>
        <v>0</v>
      </c>
      <c r="S280" s="297">
        <f>'S Admi'!T9</f>
        <v>0.5</v>
      </c>
      <c r="T280" s="297">
        <f>'S Admi'!U9</f>
        <v>0</v>
      </c>
      <c r="U280" s="297">
        <f>'S Admi'!V9</f>
        <v>1</v>
      </c>
      <c r="V280" s="1810">
        <f>'S Admi'!W9</f>
        <v>5.0000000000000001E-3</v>
      </c>
      <c r="W280" s="622">
        <f>+(U280/U280)*V280</f>
        <v>5.0000000000000001E-3</v>
      </c>
    </row>
    <row r="281" spans="1:23" ht="15.75" customHeight="1">
      <c r="A281" s="1849"/>
      <c r="B281" s="1532"/>
      <c r="C281" s="1536"/>
      <c r="D281" s="1532"/>
      <c r="E281" s="1532"/>
      <c r="F281" s="1532"/>
      <c r="G281" s="1532"/>
      <c r="H281" s="259" t="s">
        <v>78</v>
      </c>
      <c r="I281" s="657">
        <f>'S Admi'!J10</f>
        <v>0</v>
      </c>
      <c r="J281" s="657">
        <f>'S Admi'!K10</f>
        <v>0</v>
      </c>
      <c r="K281" s="657">
        <f>'S Admi'!L10</f>
        <v>0</v>
      </c>
      <c r="L281" s="657">
        <f>'S Admi'!M10</f>
        <v>0</v>
      </c>
      <c r="M281" s="354">
        <f>'S Admi'!N10</f>
        <v>0.5</v>
      </c>
      <c r="N281" s="657">
        <f>'S Admi'!O10</f>
        <v>0</v>
      </c>
      <c r="O281" s="657">
        <f>'S Admi'!P10</f>
        <v>0</v>
      </c>
      <c r="P281" s="657">
        <f>'S Admi'!Q10</f>
        <v>0</v>
      </c>
      <c r="Q281" s="657">
        <f>'S Admi'!R10</f>
        <v>0</v>
      </c>
      <c r="R281" s="657">
        <f>'S Admi'!S10</f>
        <v>0</v>
      </c>
      <c r="S281" s="657">
        <f>'S Admi'!T10</f>
        <v>0</v>
      </c>
      <c r="T281" s="657">
        <f>'S Admi'!U10</f>
        <v>0</v>
      </c>
      <c r="U281" s="354">
        <f>'S Admi'!V10</f>
        <v>0.5</v>
      </c>
      <c r="V281" s="1804"/>
      <c r="W281" s="555">
        <f>+U281/U280*V280</f>
        <v>2.5000000000000001E-3</v>
      </c>
    </row>
    <row r="282" spans="1:23" ht="15.75" customHeight="1">
      <c r="A282" s="1849"/>
      <c r="B282" s="1532"/>
      <c r="C282" s="1536"/>
      <c r="D282" s="1532"/>
      <c r="E282" s="1532"/>
      <c r="F282" s="1558"/>
      <c r="G282" s="1558"/>
      <c r="H282" s="187" t="s">
        <v>79</v>
      </c>
      <c r="I282" s="204">
        <f t="shared" ref="I282:U282" si="143">IF(OR(I281=0,I280=0),0,I281/I280)</f>
        <v>0</v>
      </c>
      <c r="J282" s="204">
        <f t="shared" si="143"/>
        <v>0</v>
      </c>
      <c r="K282" s="204">
        <f t="shared" si="143"/>
        <v>0</v>
      </c>
      <c r="L282" s="204">
        <f t="shared" si="143"/>
        <v>0</v>
      </c>
      <c r="M282" s="204">
        <f t="shared" si="143"/>
        <v>1</v>
      </c>
      <c r="N282" s="204">
        <f t="shared" si="143"/>
        <v>0</v>
      </c>
      <c r="O282" s="204">
        <f t="shared" si="143"/>
        <v>0</v>
      </c>
      <c r="P282" s="204">
        <f t="shared" si="143"/>
        <v>0</v>
      </c>
      <c r="Q282" s="204">
        <f t="shared" si="143"/>
        <v>0</v>
      </c>
      <c r="R282" s="204">
        <f t="shared" si="143"/>
        <v>0</v>
      </c>
      <c r="S282" s="204">
        <f t="shared" si="143"/>
        <v>0</v>
      </c>
      <c r="T282" s="204">
        <f t="shared" si="143"/>
        <v>0</v>
      </c>
      <c r="U282" s="204">
        <f t="shared" si="143"/>
        <v>0.5</v>
      </c>
      <c r="V282" s="217"/>
      <c r="W282" s="558">
        <f>IF(OR(W281=0,W280=0),0,W281/W280)</f>
        <v>0.5</v>
      </c>
    </row>
    <row r="283" spans="1:23" ht="15.75" customHeight="1">
      <c r="A283" s="1849"/>
      <c r="B283" s="1532"/>
      <c r="C283" s="1536"/>
      <c r="D283" s="1532"/>
      <c r="E283" s="1532"/>
      <c r="F283" s="1845">
        <f>+'PAA 2018'!K779</f>
        <v>1</v>
      </c>
      <c r="G283" s="1845" t="str">
        <f>+'PAA 2018'!L779</f>
        <v>Porcentaje</v>
      </c>
      <c r="H283" s="271" t="s">
        <v>47</v>
      </c>
      <c r="I283" s="354">
        <f>'S Admi'!J11</f>
        <v>0</v>
      </c>
      <c r="J283" s="354">
        <f>'S Admi'!K11</f>
        <v>0</v>
      </c>
      <c r="K283" s="354">
        <f>'S Admi'!L11</f>
        <v>0</v>
      </c>
      <c r="L283" s="354">
        <f>'S Admi'!M11</f>
        <v>0</v>
      </c>
      <c r="M283" s="354">
        <f>'S Admi'!N11</f>
        <v>0.5</v>
      </c>
      <c r="N283" s="354">
        <f>'S Admi'!O11</f>
        <v>0</v>
      </c>
      <c r="O283" s="354">
        <f>'S Admi'!P11</f>
        <v>0</v>
      </c>
      <c r="P283" s="354">
        <f>'S Admi'!Q11</f>
        <v>0</v>
      </c>
      <c r="Q283" s="354">
        <f>'S Admi'!R11</f>
        <v>0</v>
      </c>
      <c r="R283" s="354">
        <f>'S Admi'!S11</f>
        <v>0</v>
      </c>
      <c r="S283" s="354">
        <f>'S Admi'!T11</f>
        <v>0.5</v>
      </c>
      <c r="T283" s="354">
        <f>'S Admi'!U11</f>
        <v>0</v>
      </c>
      <c r="U283" s="354">
        <f>'S Admi'!V11</f>
        <v>1</v>
      </c>
      <c r="V283" s="1808">
        <f>'S Admi'!W11</f>
        <v>5.0000000000000001E-3</v>
      </c>
      <c r="W283" s="564">
        <f>+(U283/U283)*V283</f>
        <v>5.0000000000000001E-3</v>
      </c>
    </row>
    <row r="284" spans="1:23" ht="15.75" customHeight="1">
      <c r="A284" s="1849"/>
      <c r="B284" s="1532"/>
      <c r="C284" s="1536"/>
      <c r="D284" s="1532"/>
      <c r="E284" s="1532"/>
      <c r="F284" s="1532"/>
      <c r="G284" s="1532"/>
      <c r="H284" s="283" t="s">
        <v>78</v>
      </c>
      <c r="I284" s="655">
        <f>'S Admi'!J12</f>
        <v>0</v>
      </c>
      <c r="J284" s="655">
        <f>'S Admi'!K12</f>
        <v>0</v>
      </c>
      <c r="K284" s="655">
        <f>'S Admi'!L12</f>
        <v>0</v>
      </c>
      <c r="L284" s="655">
        <f>'S Admi'!M12</f>
        <v>0</v>
      </c>
      <c r="M284" s="297">
        <f>'S Admi'!N12</f>
        <v>0.5</v>
      </c>
      <c r="N284" s="655">
        <f>'S Admi'!O12</f>
        <v>0</v>
      </c>
      <c r="O284" s="655">
        <f>'S Admi'!P12</f>
        <v>0</v>
      </c>
      <c r="P284" s="655">
        <f>'S Admi'!Q12</f>
        <v>0</v>
      </c>
      <c r="Q284" s="655">
        <f>'S Admi'!R12</f>
        <v>0</v>
      </c>
      <c r="R284" s="655">
        <f>'S Admi'!S12</f>
        <v>0</v>
      </c>
      <c r="S284" s="655">
        <f>'S Admi'!T12</f>
        <v>0</v>
      </c>
      <c r="T284" s="655">
        <f>'S Admi'!U12</f>
        <v>0</v>
      </c>
      <c r="U284" s="297">
        <f>'S Admi'!V12</f>
        <v>0.5</v>
      </c>
      <c r="V284" s="1809"/>
      <c r="W284" s="565">
        <f>+U284/U283*V283</f>
        <v>2.5000000000000001E-3</v>
      </c>
    </row>
    <row r="285" spans="1:23" ht="15.75" customHeight="1">
      <c r="A285" s="1849"/>
      <c r="B285" s="1532"/>
      <c r="C285" s="1536"/>
      <c r="D285" s="1532"/>
      <c r="E285" s="1532"/>
      <c r="F285" s="1558"/>
      <c r="G285" s="1558"/>
      <c r="H285" s="187" t="s">
        <v>79</v>
      </c>
      <c r="I285" s="188">
        <f t="shared" ref="I285:U285" si="144">IF(OR(I284=0,I283=0),0,I284/I283)</f>
        <v>0</v>
      </c>
      <c r="J285" s="188">
        <f t="shared" si="144"/>
        <v>0</v>
      </c>
      <c r="K285" s="188">
        <f t="shared" si="144"/>
        <v>0</v>
      </c>
      <c r="L285" s="188">
        <f t="shared" si="144"/>
        <v>0</v>
      </c>
      <c r="M285" s="188">
        <f t="shared" si="144"/>
        <v>1</v>
      </c>
      <c r="N285" s="188">
        <f t="shared" si="144"/>
        <v>0</v>
      </c>
      <c r="O285" s="188">
        <f t="shared" si="144"/>
        <v>0</v>
      </c>
      <c r="P285" s="188">
        <f t="shared" si="144"/>
        <v>0</v>
      </c>
      <c r="Q285" s="188">
        <f t="shared" si="144"/>
        <v>0</v>
      </c>
      <c r="R285" s="188">
        <f t="shared" si="144"/>
        <v>0</v>
      </c>
      <c r="S285" s="188">
        <f t="shared" si="144"/>
        <v>0</v>
      </c>
      <c r="T285" s="188">
        <f t="shared" si="144"/>
        <v>0</v>
      </c>
      <c r="U285" s="188">
        <f t="shared" si="144"/>
        <v>0.5</v>
      </c>
      <c r="V285" s="217"/>
      <c r="W285" s="619">
        <f>IF(OR(W284=0,W283=0),0,W284/W283)</f>
        <v>0.5</v>
      </c>
    </row>
    <row r="286" spans="1:23" ht="15.75" customHeight="1">
      <c r="A286" s="1849"/>
      <c r="B286" s="1532"/>
      <c r="C286" s="1536"/>
      <c r="D286" s="1532"/>
      <c r="E286" s="1532"/>
      <c r="F286" s="1847">
        <f>+'PAA 2018'!K781</f>
        <v>1356.2</v>
      </c>
      <c r="G286" s="1845" t="str">
        <f>+'PAA 2018'!L781</f>
        <v>m3</v>
      </c>
      <c r="H286" s="250" t="s">
        <v>47</v>
      </c>
      <c r="I286" s="297">
        <f>'S Admi'!J13</f>
        <v>0</v>
      </c>
      <c r="J286" s="297">
        <f>'S Admi'!K13</f>
        <v>0</v>
      </c>
      <c r="K286" s="297">
        <f>'S Admi'!L13</f>
        <v>0</v>
      </c>
      <c r="L286" s="297">
        <f>'S Admi'!M13</f>
        <v>0</v>
      </c>
      <c r="M286" s="297">
        <f>'S Admi'!N13</f>
        <v>0</v>
      </c>
      <c r="N286" s="251">
        <f>'S Admi'!O13</f>
        <v>1356.2</v>
      </c>
      <c r="O286" s="297">
        <f>'S Admi'!P13</f>
        <v>0</v>
      </c>
      <c r="P286" s="297">
        <f>'S Admi'!Q13</f>
        <v>0</v>
      </c>
      <c r="Q286" s="297">
        <f>'S Admi'!R13</f>
        <v>0</v>
      </c>
      <c r="R286" s="297">
        <f>'S Admi'!S13</f>
        <v>0</v>
      </c>
      <c r="S286" s="297">
        <f>'S Admi'!T13</f>
        <v>0</v>
      </c>
      <c r="T286" s="251">
        <f>'S Admi'!U13</f>
        <v>1356.2</v>
      </c>
      <c r="U286" s="660">
        <f>'S Admi'!V13</f>
        <v>1356.2</v>
      </c>
      <c r="V286" s="1810">
        <f>'S Admi'!W13</f>
        <v>5.0000000000000001E-3</v>
      </c>
      <c r="W286" s="622">
        <f>+(U286/U286)*V286</f>
        <v>5.0000000000000001E-3</v>
      </c>
    </row>
    <row r="287" spans="1:23" ht="15.75" customHeight="1">
      <c r="A287" s="1849"/>
      <c r="B287" s="1532"/>
      <c r="C287" s="1536"/>
      <c r="D287" s="1532"/>
      <c r="E287" s="1532"/>
      <c r="F287" s="1532"/>
      <c r="G287" s="1532"/>
      <c r="H287" s="259" t="s">
        <v>78</v>
      </c>
      <c r="I287" s="657">
        <f>'S Admi'!J14</f>
        <v>0</v>
      </c>
      <c r="J287" s="657">
        <f>'S Admi'!K14</f>
        <v>0</v>
      </c>
      <c r="K287" s="657">
        <f>'S Admi'!L14</f>
        <v>0</v>
      </c>
      <c r="L287" s="657">
        <f>'S Admi'!M14</f>
        <v>0</v>
      </c>
      <c r="M287" s="657">
        <f>'S Admi'!N14</f>
        <v>0</v>
      </c>
      <c r="N287" s="661">
        <f>'S Admi'!O14</f>
        <v>1466</v>
      </c>
      <c r="O287" s="657">
        <f>'S Admi'!P14</f>
        <v>0</v>
      </c>
      <c r="P287" s="657">
        <f>'S Admi'!Q14</f>
        <v>0</v>
      </c>
      <c r="Q287" s="657">
        <f>'S Admi'!R14</f>
        <v>0</v>
      </c>
      <c r="R287" s="657">
        <f>'S Admi'!S14</f>
        <v>0</v>
      </c>
      <c r="S287" s="657">
        <f>'S Admi'!T14</f>
        <v>0</v>
      </c>
      <c r="T287" s="657">
        <f>'S Admi'!U14</f>
        <v>0</v>
      </c>
      <c r="U287" s="661">
        <f>'S Admi'!V14</f>
        <v>1466</v>
      </c>
      <c r="V287" s="1804"/>
      <c r="W287" s="555">
        <f>+U287/U286*V286</f>
        <v>5.4048075505087742E-3</v>
      </c>
    </row>
    <row r="288" spans="1:23" ht="15.75" customHeight="1">
      <c r="A288" s="1849"/>
      <c r="B288" s="1532"/>
      <c r="C288" s="1536"/>
      <c r="D288" s="1532"/>
      <c r="E288" s="1532"/>
      <c r="F288" s="1558"/>
      <c r="G288" s="1558"/>
      <c r="H288" s="187" t="s">
        <v>79</v>
      </c>
      <c r="I288" s="204">
        <f t="shared" ref="I288:U288" si="145">IF(OR(I287=0,I286=0),0,I287/I286)</f>
        <v>0</v>
      </c>
      <c r="J288" s="204">
        <f t="shared" si="145"/>
        <v>0</v>
      </c>
      <c r="K288" s="204">
        <f t="shared" si="145"/>
        <v>0</v>
      </c>
      <c r="L288" s="204">
        <f t="shared" si="145"/>
        <v>0</v>
      </c>
      <c r="M288" s="204">
        <f t="shared" si="145"/>
        <v>0</v>
      </c>
      <c r="N288" s="204">
        <f t="shared" si="145"/>
        <v>1.0809615101017549</v>
      </c>
      <c r="O288" s="204">
        <f t="shared" si="145"/>
        <v>0</v>
      </c>
      <c r="P288" s="204">
        <f t="shared" si="145"/>
        <v>0</v>
      </c>
      <c r="Q288" s="204">
        <f t="shared" si="145"/>
        <v>0</v>
      </c>
      <c r="R288" s="204">
        <f t="shared" si="145"/>
        <v>0</v>
      </c>
      <c r="S288" s="204">
        <f t="shared" si="145"/>
        <v>0</v>
      </c>
      <c r="T288" s="204">
        <f t="shared" si="145"/>
        <v>0</v>
      </c>
      <c r="U288" s="204">
        <f t="shared" si="145"/>
        <v>1.0809615101017549</v>
      </c>
      <c r="V288" s="217"/>
      <c r="W288" s="558">
        <f>IF(OR(W287=0,W286=0),0,W287/W286)</f>
        <v>1.0809615101017549</v>
      </c>
    </row>
    <row r="289" spans="1:23" ht="15.75" customHeight="1">
      <c r="A289" s="1849"/>
      <c r="B289" s="1532"/>
      <c r="C289" s="1536"/>
      <c r="D289" s="1532"/>
      <c r="E289" s="1532"/>
      <c r="F289" s="1847">
        <f>+'PAA 2018'!K783</f>
        <v>50</v>
      </c>
      <c r="G289" s="1845" t="str">
        <f>+'PAA 2018'!L783</f>
        <v>Árboles</v>
      </c>
      <c r="H289" s="271" t="s">
        <v>47</v>
      </c>
      <c r="I289" s="354">
        <f>'S Admi'!J15</f>
        <v>0</v>
      </c>
      <c r="J289" s="354">
        <f>'S Admi'!K15</f>
        <v>0</v>
      </c>
      <c r="K289" s="653">
        <f>'S Admi'!L15</f>
        <v>10</v>
      </c>
      <c r="L289" s="354">
        <f>'S Admi'!M15</f>
        <v>0</v>
      </c>
      <c r="M289" s="354">
        <f>'S Admi'!N15</f>
        <v>0</v>
      </c>
      <c r="N289" s="653">
        <f>'S Admi'!O15</f>
        <v>10</v>
      </c>
      <c r="O289" s="354">
        <f>'S Admi'!P15</f>
        <v>0</v>
      </c>
      <c r="P289" s="354">
        <f>'S Admi'!Q15</f>
        <v>0</v>
      </c>
      <c r="Q289" s="653">
        <f>'S Admi'!R15</f>
        <v>12</v>
      </c>
      <c r="R289" s="354">
        <f>'S Admi'!S15</f>
        <v>0</v>
      </c>
      <c r="S289" s="354">
        <f>'S Admi'!T15</f>
        <v>0</v>
      </c>
      <c r="T289" s="653">
        <f>'S Admi'!U15</f>
        <v>18</v>
      </c>
      <c r="U289" s="365">
        <f>'S Admi'!V15</f>
        <v>50</v>
      </c>
      <c r="V289" s="1808">
        <f>'S Admi'!W15</f>
        <v>5.0000000000000001E-3</v>
      </c>
      <c r="W289" s="564">
        <f>+(U289/U289)*V289</f>
        <v>5.0000000000000001E-3</v>
      </c>
    </row>
    <row r="290" spans="1:23" ht="15.75" customHeight="1">
      <c r="A290" s="1849"/>
      <c r="B290" s="1532"/>
      <c r="C290" s="1536"/>
      <c r="D290" s="1532"/>
      <c r="E290" s="1532"/>
      <c r="F290" s="1532"/>
      <c r="G290" s="1532"/>
      <c r="H290" s="283" t="s">
        <v>78</v>
      </c>
      <c r="I290" s="655">
        <f>'S Admi'!J16</f>
        <v>0</v>
      </c>
      <c r="J290" s="655">
        <f>'S Admi'!K16</f>
        <v>0</v>
      </c>
      <c r="K290" s="662">
        <f>'S Admi'!L16</f>
        <v>10</v>
      </c>
      <c r="L290" s="655">
        <f>'S Admi'!M16</f>
        <v>0</v>
      </c>
      <c r="M290" s="655">
        <f>'S Admi'!N16</f>
        <v>0</v>
      </c>
      <c r="N290" s="655">
        <f>'S Admi'!O16</f>
        <v>3</v>
      </c>
      <c r="O290" s="655">
        <f>'S Admi'!P16</f>
        <v>0</v>
      </c>
      <c r="P290" s="655">
        <f>'S Admi'!Q16</f>
        <v>0</v>
      </c>
      <c r="Q290" s="655">
        <f>'S Admi'!R16</f>
        <v>9</v>
      </c>
      <c r="R290" s="655">
        <f>'S Admi'!S16</f>
        <v>0</v>
      </c>
      <c r="S290" s="655">
        <f>'S Admi'!T16</f>
        <v>0</v>
      </c>
      <c r="T290" s="655">
        <f>'S Admi'!U16</f>
        <v>0</v>
      </c>
      <c r="U290" s="254">
        <f>'S Admi'!V16</f>
        <v>22</v>
      </c>
      <c r="V290" s="1809"/>
      <c r="W290" s="565">
        <f>+U290/U289*V289</f>
        <v>2.2000000000000001E-3</v>
      </c>
    </row>
    <row r="291" spans="1:23" ht="15.75" customHeight="1">
      <c r="A291" s="1849"/>
      <c r="B291" s="1532"/>
      <c r="C291" s="1536"/>
      <c r="D291" s="1532"/>
      <c r="E291" s="1532"/>
      <c r="F291" s="1558"/>
      <c r="G291" s="1558"/>
      <c r="H291" s="187" t="s">
        <v>79</v>
      </c>
      <c r="I291" s="188">
        <f t="shared" ref="I291:U291" si="146">IF(OR(I290=0,I289=0),0,I290/I289)</f>
        <v>0</v>
      </c>
      <c r="J291" s="188">
        <f t="shared" si="146"/>
        <v>0</v>
      </c>
      <c r="K291" s="188">
        <f t="shared" si="146"/>
        <v>1</v>
      </c>
      <c r="L291" s="188">
        <f t="shared" si="146"/>
        <v>0</v>
      </c>
      <c r="M291" s="188">
        <f t="shared" si="146"/>
        <v>0</v>
      </c>
      <c r="N291" s="188">
        <f t="shared" si="146"/>
        <v>0.3</v>
      </c>
      <c r="O291" s="188">
        <f t="shared" si="146"/>
        <v>0</v>
      </c>
      <c r="P291" s="188">
        <f t="shared" si="146"/>
        <v>0</v>
      </c>
      <c r="Q291" s="188">
        <f t="shared" si="146"/>
        <v>0.75</v>
      </c>
      <c r="R291" s="188">
        <f t="shared" si="146"/>
        <v>0</v>
      </c>
      <c r="S291" s="188">
        <f t="shared" si="146"/>
        <v>0</v>
      </c>
      <c r="T291" s="188">
        <f t="shared" si="146"/>
        <v>0</v>
      </c>
      <c r="U291" s="188">
        <f t="shared" si="146"/>
        <v>0.44</v>
      </c>
      <c r="V291" s="217"/>
      <c r="W291" s="619">
        <f>IF(OR(W290=0,W289=0),0,W290/W289)</f>
        <v>0.44</v>
      </c>
    </row>
    <row r="292" spans="1:23" ht="15.75" customHeight="1">
      <c r="A292" s="1849"/>
      <c r="B292" s="1532"/>
      <c r="C292" s="1536"/>
      <c r="D292" s="1532"/>
      <c r="E292" s="1532"/>
      <c r="F292" s="1845">
        <f>+'PAA 2018'!K785</f>
        <v>1</v>
      </c>
      <c r="G292" s="1845" t="str">
        <f>+'PAA 2018'!L785</f>
        <v>Porcentaje</v>
      </c>
      <c r="H292" s="250" t="s">
        <v>47</v>
      </c>
      <c r="I292" s="297">
        <f>'S Admi'!J17</f>
        <v>0</v>
      </c>
      <c r="J292" s="297">
        <f>'S Admi'!K17</f>
        <v>0</v>
      </c>
      <c r="K292" s="297">
        <f>'S Admi'!L17</f>
        <v>0</v>
      </c>
      <c r="L292" s="297">
        <f>'S Admi'!M17</f>
        <v>0</v>
      </c>
      <c r="M292" s="297">
        <f>'S Admi'!N17</f>
        <v>0</v>
      </c>
      <c r="N292" s="297">
        <f>'S Admi'!O17</f>
        <v>1</v>
      </c>
      <c r="O292" s="297">
        <f>'S Admi'!P17</f>
        <v>0</v>
      </c>
      <c r="P292" s="297">
        <f>'S Admi'!Q17</f>
        <v>0</v>
      </c>
      <c r="Q292" s="297">
        <f>'S Admi'!R17</f>
        <v>0</v>
      </c>
      <c r="R292" s="297">
        <f>'S Admi'!S17</f>
        <v>0</v>
      </c>
      <c r="S292" s="297">
        <f>'S Admi'!T17</f>
        <v>0</v>
      </c>
      <c r="T292" s="297">
        <f>'S Admi'!U17</f>
        <v>1</v>
      </c>
      <c r="U292" s="297">
        <f>'S Admi'!V17</f>
        <v>1</v>
      </c>
      <c r="V292" s="1810">
        <f>'S Admi'!W17</f>
        <v>5.0000000000000001E-3</v>
      </c>
      <c r="W292" s="622">
        <f>+(U292/U292)*V292</f>
        <v>5.0000000000000001E-3</v>
      </c>
    </row>
    <row r="293" spans="1:23" ht="15.75" customHeight="1">
      <c r="A293" s="1849"/>
      <c r="B293" s="1532"/>
      <c r="C293" s="1536"/>
      <c r="D293" s="1532"/>
      <c r="E293" s="1532"/>
      <c r="F293" s="1532"/>
      <c r="G293" s="1532"/>
      <c r="H293" s="259" t="s">
        <v>78</v>
      </c>
      <c r="I293" s="354">
        <f>'S Admi'!J18</f>
        <v>0</v>
      </c>
      <c r="J293" s="354">
        <f>'S Admi'!K18</f>
        <v>0</v>
      </c>
      <c r="K293" s="354">
        <f>'S Admi'!L18</f>
        <v>0</v>
      </c>
      <c r="L293" s="354">
        <f>'S Admi'!M18</f>
        <v>0</v>
      </c>
      <c r="M293" s="354">
        <f>'S Admi'!N18</f>
        <v>0</v>
      </c>
      <c r="N293" s="354">
        <f>'S Admi'!O18</f>
        <v>1</v>
      </c>
      <c r="O293" s="354">
        <f>'S Admi'!P18</f>
        <v>0</v>
      </c>
      <c r="P293" s="354">
        <f>'S Admi'!Q18</f>
        <v>0</v>
      </c>
      <c r="Q293" s="354">
        <f>'S Admi'!R18</f>
        <v>0</v>
      </c>
      <c r="R293" s="354">
        <f>'S Admi'!S18</f>
        <v>0</v>
      </c>
      <c r="S293" s="354">
        <f>'S Admi'!T18</f>
        <v>0</v>
      </c>
      <c r="T293" s="354">
        <f>'S Admi'!U18</f>
        <v>0</v>
      </c>
      <c r="U293" s="354">
        <f>'S Admi'!V18</f>
        <v>1</v>
      </c>
      <c r="V293" s="1804"/>
      <c r="W293" s="555">
        <f>+U293/U292*V292</f>
        <v>5.0000000000000001E-3</v>
      </c>
    </row>
    <row r="294" spans="1:23" ht="15.75" customHeight="1">
      <c r="A294" s="1849"/>
      <c r="B294" s="1532"/>
      <c r="C294" s="1536"/>
      <c r="D294" s="1532"/>
      <c r="E294" s="1532"/>
      <c r="F294" s="1558"/>
      <c r="G294" s="1558"/>
      <c r="H294" s="187" t="s">
        <v>79</v>
      </c>
      <c r="I294" s="204">
        <f t="shared" ref="I294:U294" si="147">IF(OR(I293=0,I292=0),0,I293/I292)</f>
        <v>0</v>
      </c>
      <c r="J294" s="204">
        <f t="shared" si="147"/>
        <v>0</v>
      </c>
      <c r="K294" s="204">
        <f t="shared" si="147"/>
        <v>0</v>
      </c>
      <c r="L294" s="204">
        <f t="shared" si="147"/>
        <v>0</v>
      </c>
      <c r="M294" s="204">
        <f t="shared" si="147"/>
        <v>0</v>
      </c>
      <c r="N294" s="204">
        <f t="shared" si="147"/>
        <v>1</v>
      </c>
      <c r="O294" s="204">
        <f t="shared" si="147"/>
        <v>0</v>
      </c>
      <c r="P294" s="204">
        <f t="shared" si="147"/>
        <v>0</v>
      </c>
      <c r="Q294" s="204">
        <f t="shared" si="147"/>
        <v>0</v>
      </c>
      <c r="R294" s="204">
        <f t="shared" si="147"/>
        <v>0</v>
      </c>
      <c r="S294" s="204">
        <f t="shared" si="147"/>
        <v>0</v>
      </c>
      <c r="T294" s="204">
        <f t="shared" si="147"/>
        <v>0</v>
      </c>
      <c r="U294" s="204">
        <f t="shared" si="147"/>
        <v>1</v>
      </c>
      <c r="V294" s="217"/>
      <c r="W294" s="558">
        <f>IF(OR(W293=0,W292=0),0,W293/W292)</f>
        <v>1</v>
      </c>
    </row>
    <row r="295" spans="1:23" ht="15.75" customHeight="1">
      <c r="A295" s="1849"/>
      <c r="B295" s="1532"/>
      <c r="C295" s="1536"/>
      <c r="D295" s="1856">
        <v>74</v>
      </c>
      <c r="E295" s="1853" t="str">
        <f>+'PAA 2018'!G789</f>
        <v xml:space="preserve">Infraestructura  física mantenida y adecuada </v>
      </c>
      <c r="F295" s="1856">
        <f>+'PAA 2018'!K789</f>
        <v>100</v>
      </c>
      <c r="G295" s="1868" t="str">
        <f>+'PAA 2018'!L789</f>
        <v>%</v>
      </c>
      <c r="H295" s="271" t="s">
        <v>47</v>
      </c>
      <c r="I295" s="354">
        <f>'S Admi'!J33</f>
        <v>0</v>
      </c>
      <c r="J295" s="354">
        <f>'S Admi'!K33</f>
        <v>2.0000000000000004E-2</v>
      </c>
      <c r="K295" s="354">
        <f>'S Admi'!L33</f>
        <v>5.2000000000000005E-2</v>
      </c>
      <c r="L295" s="354">
        <f>'S Admi'!M33</f>
        <v>4.0000000000000008E-2</v>
      </c>
      <c r="M295" s="354">
        <f>'S Admi'!N33</f>
        <v>8.3999999999999991E-2</v>
      </c>
      <c r="N295" s="354">
        <f>'S Admi'!O33</f>
        <v>0.13800000000000001</v>
      </c>
      <c r="O295" s="354">
        <f>'S Admi'!P33</f>
        <v>0.13600000000000001</v>
      </c>
      <c r="P295" s="354">
        <f>'S Admi'!Q33</f>
        <v>0.128</v>
      </c>
      <c r="Q295" s="354">
        <f>'S Admi'!R33</f>
        <v>0.188</v>
      </c>
      <c r="R295" s="354">
        <f>'S Admi'!S33</f>
        <v>4.8000000000000008E-2</v>
      </c>
      <c r="S295" s="354">
        <f>'S Admi'!T33</f>
        <v>4.8000000000000008E-2</v>
      </c>
      <c r="T295" s="354">
        <f>'S Admi'!U33</f>
        <v>0.11799999999999999</v>
      </c>
      <c r="U295" s="354">
        <f>'S Admi'!V33</f>
        <v>1</v>
      </c>
      <c r="V295" s="1808">
        <f>'S Admi'!W33</f>
        <v>0.45</v>
      </c>
      <c r="W295" s="564">
        <f>+(U295/U295)*V295</f>
        <v>0.45</v>
      </c>
    </row>
    <row r="296" spans="1:23" ht="15.75" customHeight="1">
      <c r="A296" s="1849"/>
      <c r="B296" s="1532"/>
      <c r="C296" s="1536"/>
      <c r="D296" s="1532"/>
      <c r="E296" s="1532"/>
      <c r="F296" s="1532"/>
      <c r="G296" s="1532"/>
      <c r="H296" s="283" t="s">
        <v>78</v>
      </c>
      <c r="I296" s="585">
        <f>'S Admi'!J34</f>
        <v>0</v>
      </c>
      <c r="J296" s="585">
        <f>'S Admi'!K34</f>
        <v>2.0000000000000004E-2</v>
      </c>
      <c r="K296" s="585">
        <f>'S Admi'!L34</f>
        <v>5.2000000000000005E-2</v>
      </c>
      <c r="L296" s="585">
        <f>'S Admi'!M34</f>
        <v>4.0000000000000008E-2</v>
      </c>
      <c r="M296" s="585">
        <f>'S Admi'!N34</f>
        <v>8.3999999999999991E-2</v>
      </c>
      <c r="N296" s="585">
        <f>'S Admi'!O34</f>
        <v>0.13800000000000001</v>
      </c>
      <c r="O296" s="585">
        <f>'S Admi'!P34</f>
        <v>0.13600000000000001</v>
      </c>
      <c r="P296" s="585">
        <f>'S Admi'!Q34</f>
        <v>0.128</v>
      </c>
      <c r="Q296" s="585">
        <f>'S Admi'!R34</f>
        <v>0.188</v>
      </c>
      <c r="R296" s="585">
        <f>'S Admi'!S34</f>
        <v>0</v>
      </c>
      <c r="S296" s="585">
        <f>'S Admi'!T34</f>
        <v>0</v>
      </c>
      <c r="T296" s="585">
        <f>'S Admi'!U34</f>
        <v>0</v>
      </c>
      <c r="U296" s="585">
        <f>'S Admi'!V34</f>
        <v>0.78600000000000003</v>
      </c>
      <c r="V296" s="1809"/>
      <c r="W296" s="565">
        <f>+U296/U295*V295</f>
        <v>0.35370000000000001</v>
      </c>
    </row>
    <row r="297" spans="1:23" ht="15.75" customHeight="1">
      <c r="A297" s="1849"/>
      <c r="B297" s="1532"/>
      <c r="C297" s="1536"/>
      <c r="D297" s="1532"/>
      <c r="E297" s="1532"/>
      <c r="F297" s="1558"/>
      <c r="G297" s="1558"/>
      <c r="H297" s="187" t="s">
        <v>79</v>
      </c>
      <c r="I297" s="188">
        <f t="shared" ref="I297:U297" si="148">IF(OR(I296=0,I295=0),0,I296/I295)</f>
        <v>0</v>
      </c>
      <c r="J297" s="188">
        <f t="shared" si="148"/>
        <v>1</v>
      </c>
      <c r="K297" s="188">
        <f t="shared" si="148"/>
        <v>1</v>
      </c>
      <c r="L297" s="188">
        <f t="shared" si="148"/>
        <v>1</v>
      </c>
      <c r="M297" s="188">
        <f t="shared" si="148"/>
        <v>1</v>
      </c>
      <c r="N297" s="188">
        <f t="shared" si="148"/>
        <v>1</v>
      </c>
      <c r="O297" s="188">
        <f t="shared" si="148"/>
        <v>1</v>
      </c>
      <c r="P297" s="188">
        <f t="shared" si="148"/>
        <v>1</v>
      </c>
      <c r="Q297" s="188">
        <f t="shared" si="148"/>
        <v>1</v>
      </c>
      <c r="R297" s="188">
        <f t="shared" si="148"/>
        <v>0</v>
      </c>
      <c r="S297" s="188">
        <f t="shared" si="148"/>
        <v>0</v>
      </c>
      <c r="T297" s="188">
        <f t="shared" si="148"/>
        <v>0</v>
      </c>
      <c r="U297" s="188">
        <f t="shared" si="148"/>
        <v>0.78600000000000003</v>
      </c>
      <c r="V297" s="217"/>
      <c r="W297" s="619">
        <f>IF(OR(W296=0,W295=0),0,W296/W295)</f>
        <v>0.78600000000000003</v>
      </c>
    </row>
    <row r="298" spans="1:23" ht="15.75" customHeight="1">
      <c r="A298" s="1849"/>
      <c r="B298" s="1532"/>
      <c r="C298" s="1536"/>
      <c r="D298" s="1856">
        <v>75</v>
      </c>
      <c r="E298" s="1853" t="str">
        <f>+'PAA 2018'!G795</f>
        <v>Plan de recursos físicos con seguimiento</v>
      </c>
      <c r="F298" s="1856">
        <f>+'PAA 2018'!K795</f>
        <v>100</v>
      </c>
      <c r="G298" s="1868" t="str">
        <f>+'PAA 2018'!L795</f>
        <v>%</v>
      </c>
      <c r="H298" s="250" t="s">
        <v>47</v>
      </c>
      <c r="I298" s="297">
        <f>'S Admi'!J45</f>
        <v>1.04E-2</v>
      </c>
      <c r="J298" s="297">
        <f>'S Admi'!K45</f>
        <v>1.04E-2</v>
      </c>
      <c r="K298" s="297">
        <f>'S Admi'!L45</f>
        <v>3.5400000000000001E-2</v>
      </c>
      <c r="L298" s="297">
        <f>'S Admi'!M45</f>
        <v>0.25040000000000001</v>
      </c>
      <c r="M298" s="297">
        <f>'S Admi'!N45</f>
        <v>7.2900000000000006E-2</v>
      </c>
      <c r="N298" s="297">
        <f>'S Admi'!O45</f>
        <v>2.7900000000000001E-2</v>
      </c>
      <c r="O298" s="297">
        <f>'S Admi'!P45</f>
        <v>5.2900000000000003E-2</v>
      </c>
      <c r="P298" s="297">
        <f>'S Admi'!Q45</f>
        <v>0.22040000000000001</v>
      </c>
      <c r="Q298" s="297">
        <f>'S Admi'!R45</f>
        <v>7.5399999999999995E-2</v>
      </c>
      <c r="R298" s="297">
        <f>'S Admi'!S45</f>
        <v>1.7950000000000001E-2</v>
      </c>
      <c r="S298" s="297">
        <f>'S Admi'!T45</f>
        <v>3.6700000000000003E-2</v>
      </c>
      <c r="T298" s="297">
        <f>'S Admi'!U45</f>
        <v>0.18925</v>
      </c>
      <c r="U298" s="297">
        <f>'S Admi'!V45</f>
        <v>1</v>
      </c>
      <c r="V298" s="1833">
        <f>'S Admi'!W45</f>
        <v>0.15</v>
      </c>
      <c r="W298" s="622">
        <f>+(U298/U298)*V298</f>
        <v>0.15</v>
      </c>
    </row>
    <row r="299" spans="1:23" ht="15.75" customHeight="1">
      <c r="A299" s="1849"/>
      <c r="B299" s="1532"/>
      <c r="C299" s="1536"/>
      <c r="D299" s="1532"/>
      <c r="E299" s="1532"/>
      <c r="F299" s="1532"/>
      <c r="G299" s="1532"/>
      <c r="H299" s="259" t="s">
        <v>78</v>
      </c>
      <c r="I299" s="497">
        <f>'S Admi'!J46</f>
        <v>1.04E-2</v>
      </c>
      <c r="J299" s="497">
        <f>'S Admi'!K46</f>
        <v>1.04E-2</v>
      </c>
      <c r="K299" s="497">
        <f>'S Admi'!L46</f>
        <v>3.5400000000000001E-2</v>
      </c>
      <c r="L299" s="497">
        <f>'S Admi'!M46</f>
        <v>0.25040000000000001</v>
      </c>
      <c r="M299" s="497">
        <f>'S Admi'!N46</f>
        <v>7.2900000000000006E-2</v>
      </c>
      <c r="N299" s="497">
        <f>'S Admi'!O46</f>
        <v>2.7900000000000001E-2</v>
      </c>
      <c r="O299" s="497">
        <f>'S Admi'!P46</f>
        <v>5.2900000000000003E-2</v>
      </c>
      <c r="P299" s="497">
        <f>'S Admi'!Q46</f>
        <v>0.22040000000000001</v>
      </c>
      <c r="Q299" s="497">
        <f>'S Admi'!R46</f>
        <v>7.5399999999999995E-2</v>
      </c>
      <c r="R299" s="497">
        <f>'S Admi'!S46</f>
        <v>0</v>
      </c>
      <c r="S299" s="497">
        <f>'S Admi'!T46</f>
        <v>0</v>
      </c>
      <c r="T299" s="497">
        <f>'S Admi'!U46</f>
        <v>0</v>
      </c>
      <c r="U299" s="497">
        <f>'S Admi'!V46</f>
        <v>0.75609999999999999</v>
      </c>
      <c r="V299" s="1804"/>
      <c r="W299" s="555">
        <f>+U299/U298*V298</f>
        <v>0.11341499999999999</v>
      </c>
    </row>
    <row r="300" spans="1:23" ht="15.75" customHeight="1">
      <c r="A300" s="1849"/>
      <c r="B300" s="1532"/>
      <c r="C300" s="1536"/>
      <c r="D300" s="1532"/>
      <c r="E300" s="1532"/>
      <c r="F300" s="1558"/>
      <c r="G300" s="1558"/>
      <c r="H300" s="187" t="s">
        <v>79</v>
      </c>
      <c r="I300" s="204">
        <f t="shared" ref="I300:U300" si="149">IF(OR(I299=0,I298=0),0,I299/I298)</f>
        <v>1</v>
      </c>
      <c r="J300" s="204">
        <f t="shared" si="149"/>
        <v>1</v>
      </c>
      <c r="K300" s="204">
        <f t="shared" si="149"/>
        <v>1</v>
      </c>
      <c r="L300" s="204">
        <f t="shared" si="149"/>
        <v>1</v>
      </c>
      <c r="M300" s="204">
        <f t="shared" si="149"/>
        <v>1</v>
      </c>
      <c r="N300" s="204">
        <f t="shared" si="149"/>
        <v>1</v>
      </c>
      <c r="O300" s="204">
        <f t="shared" si="149"/>
        <v>1</v>
      </c>
      <c r="P300" s="204">
        <f t="shared" si="149"/>
        <v>1</v>
      </c>
      <c r="Q300" s="204">
        <f t="shared" si="149"/>
        <v>1</v>
      </c>
      <c r="R300" s="204">
        <f t="shared" si="149"/>
        <v>0</v>
      </c>
      <c r="S300" s="204">
        <f t="shared" si="149"/>
        <v>0</v>
      </c>
      <c r="T300" s="204">
        <f t="shared" si="149"/>
        <v>0</v>
      </c>
      <c r="U300" s="204">
        <f t="shared" si="149"/>
        <v>0.75609999999999999</v>
      </c>
      <c r="V300" s="217"/>
      <c r="W300" s="558">
        <f>IF(OR(W299=0,W298=0),0,W299/W298)</f>
        <v>0.75609999999999999</v>
      </c>
    </row>
    <row r="301" spans="1:23" ht="15.75" customHeight="1">
      <c r="A301" s="1849"/>
      <c r="B301" s="1532"/>
      <c r="C301" s="1536"/>
      <c r="D301" s="1863" t="s">
        <v>85</v>
      </c>
      <c r="E301" s="1578"/>
      <c r="F301" s="1869">
        <f>A292</f>
        <v>0</v>
      </c>
      <c r="G301" s="1578"/>
      <c r="H301" s="579" t="s">
        <v>47</v>
      </c>
      <c r="I301" s="580">
        <f t="shared" ref="I301:T301" si="150">(I274/$U$274)*$V$274+(I277/$U$277)*$V$277+(I280/$U$280)*$V$280+(I283/$U$283)*$V$283+(I286/$U$286)*$V$286+(I289/$U$289)*$V$289+(I292/$U$292)*$V$292+(I295/$U$295)*$V$295+(I298/$U$298)*$V$298</f>
        <v>3.0049999999999993E-2</v>
      </c>
      <c r="J301" s="580">
        <f t="shared" si="150"/>
        <v>1.6628E-2</v>
      </c>
      <c r="K301" s="580">
        <f t="shared" si="150"/>
        <v>5.4981000000000002E-2</v>
      </c>
      <c r="L301" s="580">
        <f t="shared" si="150"/>
        <v>0.11380300000000002</v>
      </c>
      <c r="M301" s="580">
        <f t="shared" si="150"/>
        <v>7.6341999999999993E-2</v>
      </c>
      <c r="N301" s="580">
        <f t="shared" si="150"/>
        <v>0.109512</v>
      </c>
      <c r="O301" s="580">
        <f t="shared" si="150"/>
        <v>0.14158599999999999</v>
      </c>
      <c r="P301" s="580">
        <f t="shared" si="150"/>
        <v>0.112675</v>
      </c>
      <c r="Q301" s="580">
        <f t="shared" si="150"/>
        <v>0.110097</v>
      </c>
      <c r="R301" s="580">
        <f t="shared" si="150"/>
        <v>8.9121500000000006E-2</v>
      </c>
      <c r="S301" s="580">
        <f t="shared" si="150"/>
        <v>5.7338999999999994E-2</v>
      </c>
      <c r="T301" s="580">
        <f t="shared" si="150"/>
        <v>0.11286549999999999</v>
      </c>
      <c r="U301" s="156">
        <f t="shared" ref="U301:U302" si="151">SUM(I301:T301)</f>
        <v>1.0249999999999999</v>
      </c>
      <c r="V301" s="1831">
        <f>SUM(V274:V300)</f>
        <v>1</v>
      </c>
      <c r="W301" s="1828"/>
    </row>
    <row r="302" spans="1:23" ht="15.75" customHeight="1">
      <c r="A302" s="1849"/>
      <c r="B302" s="1532"/>
      <c r="C302" s="1536"/>
      <c r="D302" s="1536"/>
      <c r="E302" s="1548"/>
      <c r="F302" s="1536"/>
      <c r="G302" s="1548"/>
      <c r="H302" s="581" t="s">
        <v>78</v>
      </c>
      <c r="I302" s="580">
        <f t="shared" ref="I302:T302" si="152">(I275/$U$274)*$V$274+(I278/$U$277)*$V$277+(I281/$U$280)*$V$280+(I284/$U$283)*$V$283+(I287/$U$286)*$V$286+(I290/$U$289)*$V$289+(I293/$U$292)*$V$292+(I296/$U$295)*$V$295+(I299/$U$298)*$V$298</f>
        <v>3.0049999999999993E-2</v>
      </c>
      <c r="J302" s="580">
        <f t="shared" si="152"/>
        <v>1.6628E-2</v>
      </c>
      <c r="K302" s="580">
        <f t="shared" si="152"/>
        <v>5.4981000000000002E-2</v>
      </c>
      <c r="L302" s="580">
        <f t="shared" si="152"/>
        <v>0.11352538250945696</v>
      </c>
      <c r="M302" s="580">
        <f t="shared" si="152"/>
        <v>7.6341999999999993E-2</v>
      </c>
      <c r="N302" s="580">
        <f t="shared" si="152"/>
        <v>0.10921680755050878</v>
      </c>
      <c r="O302" s="580">
        <f t="shared" si="152"/>
        <v>0.14135614810540487</v>
      </c>
      <c r="P302" s="580">
        <f t="shared" si="152"/>
        <v>0.112675</v>
      </c>
      <c r="Q302" s="580">
        <f t="shared" si="152"/>
        <v>0.10979700000000001</v>
      </c>
      <c r="R302" s="580">
        <f t="shared" si="152"/>
        <v>0</v>
      </c>
      <c r="S302" s="580">
        <f t="shared" si="152"/>
        <v>0</v>
      </c>
      <c r="T302" s="580">
        <f t="shared" si="152"/>
        <v>0</v>
      </c>
      <c r="U302" s="156">
        <f t="shared" si="151"/>
        <v>0.7645713381653706</v>
      </c>
      <c r="V302" s="1806"/>
      <c r="W302" s="1829"/>
    </row>
    <row r="303" spans="1:23" ht="15.75" customHeight="1">
      <c r="A303" s="1850"/>
      <c r="B303" s="1852"/>
      <c r="C303" s="1864"/>
      <c r="D303" s="1864"/>
      <c r="E303" s="1865"/>
      <c r="F303" s="1864"/>
      <c r="G303" s="1865"/>
      <c r="H303" s="582" t="s">
        <v>79</v>
      </c>
      <c r="I303" s="583">
        <f t="shared" ref="I303:U303" si="153">IF(OR(I302=0,I301=0),0,I302/I301)</f>
        <v>1</v>
      </c>
      <c r="J303" s="583">
        <f t="shared" si="153"/>
        <v>1</v>
      </c>
      <c r="K303" s="583">
        <f t="shared" si="153"/>
        <v>1</v>
      </c>
      <c r="L303" s="583">
        <f t="shared" si="153"/>
        <v>0.99756054330252231</v>
      </c>
      <c r="M303" s="583">
        <f t="shared" si="153"/>
        <v>1</v>
      </c>
      <c r="N303" s="583">
        <f t="shared" si="153"/>
        <v>0.99730447394357491</v>
      </c>
      <c r="O303" s="583">
        <f t="shared" si="153"/>
        <v>0.99837659165033887</v>
      </c>
      <c r="P303" s="583">
        <f t="shared" si="153"/>
        <v>1</v>
      </c>
      <c r="Q303" s="583">
        <f t="shared" si="153"/>
        <v>0.99727513011253721</v>
      </c>
      <c r="R303" s="583">
        <f t="shared" si="153"/>
        <v>0</v>
      </c>
      <c r="S303" s="583">
        <f t="shared" si="153"/>
        <v>0</v>
      </c>
      <c r="T303" s="583">
        <f t="shared" si="153"/>
        <v>0</v>
      </c>
      <c r="U303" s="583">
        <f t="shared" si="153"/>
        <v>0.74592325674670312</v>
      </c>
      <c r="V303" s="1832"/>
      <c r="W303" s="1830"/>
    </row>
    <row r="304" spans="1:23" ht="15.75" customHeight="1">
      <c r="A304" s="1848" t="str">
        <f>+'PAA 2018'!A802</f>
        <v>GESTION DOCUMENTAL</v>
      </c>
      <c r="B304" s="1851">
        <f>+'PAA 2018'!B802</f>
        <v>2.5000000000000001E-2</v>
      </c>
      <c r="C304" s="1907">
        <f>+'PAA 2018'!B836</f>
        <v>1.6490000000000001E-2</v>
      </c>
      <c r="D304" s="1855">
        <v>76</v>
      </c>
      <c r="E304" s="1866" t="str">
        <f>+'PAA 2018'!G802</f>
        <v>Automatización de los Procedimientos de correspondencia.</v>
      </c>
      <c r="F304" s="1871">
        <f>+'PAA 2018'!K802</f>
        <v>1</v>
      </c>
      <c r="G304" s="1871" t="str">
        <f>+'PAA 2018'!L802</f>
        <v>Porcentaje</v>
      </c>
      <c r="H304" s="552" t="s">
        <v>47</v>
      </c>
      <c r="I304" s="553">
        <f>'G Docu'!J5</f>
        <v>0.10250000000000001</v>
      </c>
      <c r="J304" s="553">
        <f>'G Docu'!K5</f>
        <v>0.10250000000000001</v>
      </c>
      <c r="K304" s="553">
        <f>'G Docu'!L5</f>
        <v>0.1</v>
      </c>
      <c r="L304" s="553">
        <f>'G Docu'!M5</f>
        <v>0.18000000000000005</v>
      </c>
      <c r="M304" s="553">
        <f>'G Docu'!N5</f>
        <v>0.10500000000000001</v>
      </c>
      <c r="N304" s="553">
        <f>'G Docu'!O5</f>
        <v>0.18500000000000005</v>
      </c>
      <c r="O304" s="553">
        <f>'G Docu'!P5</f>
        <v>1.7000000000000001E-2</v>
      </c>
      <c r="P304" s="553">
        <f>'G Docu'!Q5</f>
        <v>2.7000000000000007E-2</v>
      </c>
      <c r="Q304" s="553">
        <f>'G Docu'!R5</f>
        <v>6.0000000000000012E-2</v>
      </c>
      <c r="R304" s="553">
        <f>'G Docu'!S5</f>
        <v>5.5000000000000007E-2</v>
      </c>
      <c r="S304" s="553">
        <f>'G Docu'!T5</f>
        <v>3.85E-2</v>
      </c>
      <c r="T304" s="553">
        <f>'G Docu'!U5</f>
        <v>2.7500000000000004E-2</v>
      </c>
      <c r="U304" s="553">
        <f>'G Docu'!V5</f>
        <v>1.0000000000000002</v>
      </c>
      <c r="V304" s="1838">
        <f>'G Docu'!W5</f>
        <v>0.4</v>
      </c>
      <c r="W304" s="554">
        <f>+(U304/U304)*V304</f>
        <v>0.4</v>
      </c>
    </row>
    <row r="305" spans="1:24" ht="15.75" customHeight="1">
      <c r="A305" s="1849"/>
      <c r="B305" s="1532"/>
      <c r="C305" s="1536"/>
      <c r="D305" s="1532"/>
      <c r="E305" s="1532"/>
      <c r="F305" s="1548"/>
      <c r="G305" s="1548"/>
      <c r="H305" s="259" t="s">
        <v>78</v>
      </c>
      <c r="I305" s="298">
        <f>'G Docu'!J6</f>
        <v>0.10250000000000001</v>
      </c>
      <c r="J305" s="298">
        <f>'G Docu'!K6</f>
        <v>0.10250000000000001</v>
      </c>
      <c r="K305" s="298">
        <f>'G Docu'!L6</f>
        <v>0.1</v>
      </c>
      <c r="L305" s="298">
        <f>'G Docu'!M6</f>
        <v>9.0000000000000024E-2</v>
      </c>
      <c r="M305" s="298">
        <f>'G Docu'!N6</f>
        <v>4.0000000000000008E-2</v>
      </c>
      <c r="N305" s="298">
        <f>'G Docu'!O6</f>
        <v>4.0000000000000008E-2</v>
      </c>
      <c r="O305" s="298">
        <f>'G Docu'!P6</f>
        <v>5.000000000000001E-3</v>
      </c>
      <c r="P305" s="298">
        <f>'G Docu'!Q6</f>
        <v>2.5000000000000005E-2</v>
      </c>
      <c r="Q305" s="298">
        <f>'G Docu'!R6</f>
        <v>6.4000000000000015E-2</v>
      </c>
      <c r="R305" s="298">
        <f>'G Docu'!S6</f>
        <v>0</v>
      </c>
      <c r="S305" s="298">
        <f>'G Docu'!T6</f>
        <v>0</v>
      </c>
      <c r="T305" s="298">
        <f>'G Docu'!U6</f>
        <v>0</v>
      </c>
      <c r="U305" s="298">
        <f>'G Docu'!V6</f>
        <v>0.56900000000000017</v>
      </c>
      <c r="V305" s="1804"/>
      <c r="W305" s="555">
        <f>+U305/U304*V304</f>
        <v>0.22760000000000002</v>
      </c>
    </row>
    <row r="306" spans="1:24" ht="15.75" customHeight="1">
      <c r="A306" s="1849"/>
      <c r="B306" s="1532"/>
      <c r="C306" s="1536"/>
      <c r="D306" s="1558"/>
      <c r="E306" s="1558"/>
      <c r="F306" s="1548"/>
      <c r="G306" s="1548"/>
      <c r="H306" s="187" t="s">
        <v>79</v>
      </c>
      <c r="I306" s="204">
        <f t="shared" ref="I306:U306" si="154">IF(OR(I305=0,I304=0),0,I305/I304)</f>
        <v>1</v>
      </c>
      <c r="J306" s="204">
        <f t="shared" si="154"/>
        <v>1</v>
      </c>
      <c r="K306" s="204">
        <f t="shared" si="154"/>
        <v>1</v>
      </c>
      <c r="L306" s="204">
        <f t="shared" si="154"/>
        <v>0.5</v>
      </c>
      <c r="M306" s="204">
        <f t="shared" si="154"/>
        <v>0.38095238095238099</v>
      </c>
      <c r="N306" s="204">
        <f t="shared" si="154"/>
        <v>0.2162162162162162</v>
      </c>
      <c r="O306" s="204">
        <f t="shared" si="154"/>
        <v>0.29411764705882354</v>
      </c>
      <c r="P306" s="204">
        <f t="shared" si="154"/>
        <v>0.92592592592592593</v>
      </c>
      <c r="Q306" s="204">
        <f t="shared" si="154"/>
        <v>1.0666666666666667</v>
      </c>
      <c r="R306" s="204">
        <f t="shared" si="154"/>
        <v>0</v>
      </c>
      <c r="S306" s="204">
        <f t="shared" si="154"/>
        <v>0</v>
      </c>
      <c r="T306" s="204">
        <f t="shared" si="154"/>
        <v>0</v>
      </c>
      <c r="U306" s="204">
        <f t="shared" si="154"/>
        <v>0.56900000000000006</v>
      </c>
      <c r="V306" s="217"/>
      <c r="W306" s="558">
        <f>IF(OR(W305=0,W304=0),0,W305/W304)</f>
        <v>0.56900000000000006</v>
      </c>
    </row>
    <row r="307" spans="1:24" ht="15.75" customHeight="1">
      <c r="A307" s="1849"/>
      <c r="B307" s="1532"/>
      <c r="C307" s="1536"/>
      <c r="D307" s="1856">
        <v>77</v>
      </c>
      <c r="E307" s="1860" t="str">
        <f>+'PAA 2018'!G816</f>
        <v>Instrumentos Archivísticos y de Gestión de la Información actualizados.</v>
      </c>
      <c r="F307" s="1880">
        <f>+'PAA 2018'!K816</f>
        <v>1</v>
      </c>
      <c r="G307" s="1880" t="str">
        <f>+'PAA 2018'!L816</f>
        <v>Porcentaje</v>
      </c>
      <c r="H307" s="271" t="s">
        <v>47</v>
      </c>
      <c r="I307" s="354">
        <f>'G Docu'!J26</f>
        <v>0</v>
      </c>
      <c r="J307" s="354">
        <f>'G Docu'!K26</f>
        <v>5.000000000000001E-2</v>
      </c>
      <c r="K307" s="354">
        <f>'G Docu'!L26</f>
        <v>8.0000000000000016E-2</v>
      </c>
      <c r="L307" s="354">
        <f>'G Docu'!M26</f>
        <v>8.0000000000000016E-2</v>
      </c>
      <c r="M307" s="354">
        <f>'G Docu'!N26</f>
        <v>8.0000000000000016E-2</v>
      </c>
      <c r="N307" s="354">
        <f>'G Docu'!O26</f>
        <v>8.0000000000000016E-2</v>
      </c>
      <c r="O307" s="354">
        <f>'G Docu'!P26</f>
        <v>7.0000000000000007E-2</v>
      </c>
      <c r="P307" s="354">
        <f>'G Docu'!Q26</f>
        <v>8.0000000000000016E-2</v>
      </c>
      <c r="Q307" s="354">
        <f>'G Docu'!R26</f>
        <v>8.0000000000000016E-2</v>
      </c>
      <c r="R307" s="354">
        <f>'G Docu'!S26</f>
        <v>8.0000000000000016E-2</v>
      </c>
      <c r="S307" s="354">
        <f>'G Docu'!T26</f>
        <v>0.19</v>
      </c>
      <c r="T307" s="354">
        <f>'G Docu'!U26</f>
        <v>0.13</v>
      </c>
      <c r="U307" s="354">
        <f>'G Docu'!V26</f>
        <v>1</v>
      </c>
      <c r="V307" s="1808">
        <f>'G Docu'!W26</f>
        <v>0.3</v>
      </c>
      <c r="W307" s="564">
        <f>+(U307/U307)*V307</f>
        <v>0.3</v>
      </c>
    </row>
    <row r="308" spans="1:24" ht="15.75" customHeight="1">
      <c r="A308" s="1849"/>
      <c r="B308" s="1532"/>
      <c r="C308" s="1536"/>
      <c r="D308" s="1532"/>
      <c r="E308" s="1532"/>
      <c r="F308" s="1532"/>
      <c r="G308" s="1532"/>
      <c r="H308" s="283" t="s">
        <v>78</v>
      </c>
      <c r="I308" s="359">
        <f>'G Docu'!J27</f>
        <v>0</v>
      </c>
      <c r="J308" s="359">
        <f>'G Docu'!K27</f>
        <v>5.000000000000001E-2</v>
      </c>
      <c r="K308" s="359">
        <f>'G Docu'!L27</f>
        <v>8.0000000000000016E-2</v>
      </c>
      <c r="L308" s="359">
        <f>'G Docu'!M27</f>
        <v>8.0000000000000016E-2</v>
      </c>
      <c r="M308" s="359">
        <f>'G Docu'!N27</f>
        <v>8.0000000000000016E-2</v>
      </c>
      <c r="N308" s="359">
        <f>'G Docu'!O27</f>
        <v>8.0000000000000016E-2</v>
      </c>
      <c r="O308" s="359">
        <f>'G Docu'!P27</f>
        <v>7.0000000000000007E-2</v>
      </c>
      <c r="P308" s="359">
        <f>'G Docu'!Q27</f>
        <v>8.0000000000000016E-2</v>
      </c>
      <c r="Q308" s="359">
        <f>'G Docu'!R27</f>
        <v>8.0000000000000016E-2</v>
      </c>
      <c r="R308" s="359">
        <f>'G Docu'!S27</f>
        <v>0</v>
      </c>
      <c r="S308" s="359">
        <f>'G Docu'!T27</f>
        <v>0</v>
      </c>
      <c r="T308" s="359">
        <f>'G Docu'!U27</f>
        <v>0</v>
      </c>
      <c r="U308" s="359">
        <f>'G Docu'!V27</f>
        <v>0.60000000000000009</v>
      </c>
      <c r="V308" s="1809"/>
      <c r="W308" s="565">
        <f>+U308/U307*V307</f>
        <v>0.18000000000000002</v>
      </c>
    </row>
    <row r="309" spans="1:24" ht="15.75" customHeight="1">
      <c r="A309" s="1849"/>
      <c r="B309" s="1532"/>
      <c r="C309" s="1536"/>
      <c r="D309" s="1532"/>
      <c r="E309" s="1532"/>
      <c r="F309" s="1558"/>
      <c r="G309" s="1558"/>
      <c r="H309" s="187" t="s">
        <v>79</v>
      </c>
      <c r="I309" s="188">
        <f t="shared" ref="I309:U309" si="155">IF(OR(I308=0,I307=0),0,I308/I307)</f>
        <v>0</v>
      </c>
      <c r="J309" s="188">
        <f t="shared" si="155"/>
        <v>1</v>
      </c>
      <c r="K309" s="188">
        <f t="shared" si="155"/>
        <v>1</v>
      </c>
      <c r="L309" s="188">
        <f t="shared" si="155"/>
        <v>1</v>
      </c>
      <c r="M309" s="188">
        <f t="shared" si="155"/>
        <v>1</v>
      </c>
      <c r="N309" s="188">
        <f t="shared" si="155"/>
        <v>1</v>
      </c>
      <c r="O309" s="188">
        <f t="shared" si="155"/>
        <v>1</v>
      </c>
      <c r="P309" s="188">
        <f t="shared" si="155"/>
        <v>1</v>
      </c>
      <c r="Q309" s="188">
        <f t="shared" si="155"/>
        <v>1</v>
      </c>
      <c r="R309" s="188">
        <f t="shared" si="155"/>
        <v>0</v>
      </c>
      <c r="S309" s="188">
        <f t="shared" si="155"/>
        <v>0</v>
      </c>
      <c r="T309" s="188">
        <f t="shared" si="155"/>
        <v>0</v>
      </c>
      <c r="U309" s="188">
        <f t="shared" si="155"/>
        <v>0.60000000000000009</v>
      </c>
      <c r="V309" s="217"/>
      <c r="W309" s="619">
        <f>IF(OR(W308=0,W307=0),0,W308/W307)</f>
        <v>0.60000000000000009</v>
      </c>
    </row>
    <row r="310" spans="1:24" ht="15.75" customHeight="1">
      <c r="A310" s="1849"/>
      <c r="B310" s="1532"/>
      <c r="C310" s="1536"/>
      <c r="D310" s="1856">
        <v>78</v>
      </c>
      <c r="E310" s="1853" t="str">
        <f>+'PAA 2018'!G828</f>
        <v xml:space="preserve">Implementación del Programa de Gestión Documental.
</v>
      </c>
      <c r="F310" s="1870">
        <f>+'PAA 2018'!K828</f>
        <v>1</v>
      </c>
      <c r="G310" s="1870" t="str">
        <f>+'PAA 2018'!L828</f>
        <v>Porcentaje</v>
      </c>
      <c r="H310" s="250" t="s">
        <v>47</v>
      </c>
      <c r="I310" s="297">
        <f>'G Docu'!J46</f>
        <v>6.5000000000000002E-2</v>
      </c>
      <c r="J310" s="297">
        <f>'G Docu'!K46</f>
        <v>9.5000000000000001E-2</v>
      </c>
      <c r="K310" s="297">
        <f>'G Docu'!L46</f>
        <v>0.1</v>
      </c>
      <c r="L310" s="297">
        <f>'G Docu'!M46</f>
        <v>0.18000000000000002</v>
      </c>
      <c r="M310" s="297">
        <f>'G Docu'!N46</f>
        <v>0.16000000000000003</v>
      </c>
      <c r="N310" s="297">
        <f>'G Docu'!O46</f>
        <v>6.0000000000000012E-2</v>
      </c>
      <c r="O310" s="297">
        <f>'G Docu'!P46</f>
        <v>4.0000000000000008E-2</v>
      </c>
      <c r="P310" s="297">
        <f>'G Docu'!Q46</f>
        <v>6.0000000000000012E-2</v>
      </c>
      <c r="Q310" s="297">
        <f>'G Docu'!R46</f>
        <v>8.0000000000000016E-2</v>
      </c>
      <c r="R310" s="297">
        <f>'G Docu'!S46</f>
        <v>7.5000000000000011E-2</v>
      </c>
      <c r="S310" s="297">
        <f>'G Docu'!T46</f>
        <v>5.5000000000000014E-2</v>
      </c>
      <c r="T310" s="297">
        <f>'G Docu'!U46</f>
        <v>3.0000000000000006E-2</v>
      </c>
      <c r="U310" s="297">
        <f>'G Docu'!V46</f>
        <v>1.0000000000000002</v>
      </c>
      <c r="V310" s="1810">
        <f>'G Docu'!W46</f>
        <v>0.3</v>
      </c>
      <c r="W310" s="622">
        <f>+(U310/U310)*V310</f>
        <v>0.3</v>
      </c>
    </row>
    <row r="311" spans="1:24" ht="15.75" customHeight="1">
      <c r="A311" s="1849"/>
      <c r="B311" s="1532"/>
      <c r="C311" s="1536"/>
      <c r="D311" s="1532"/>
      <c r="E311" s="1532"/>
      <c r="F311" s="1548"/>
      <c r="G311" s="1548"/>
      <c r="H311" s="259" t="s">
        <v>78</v>
      </c>
      <c r="I311" s="298">
        <f>'G Docu'!J47</f>
        <v>6.5000000000000002E-2</v>
      </c>
      <c r="J311" s="298">
        <f>'G Docu'!K47</f>
        <v>9.5000000000000001E-2</v>
      </c>
      <c r="K311" s="298">
        <f>'G Docu'!L47</f>
        <v>0.1</v>
      </c>
      <c r="L311" s="298">
        <f>'G Docu'!M47</f>
        <v>0.18000000000000002</v>
      </c>
      <c r="M311" s="298">
        <f>'G Docu'!N47</f>
        <v>0.16000000000000003</v>
      </c>
      <c r="N311" s="298">
        <f>'G Docu'!O47</f>
        <v>6.0000000000000012E-2</v>
      </c>
      <c r="O311" s="298">
        <f>'G Docu'!P47</f>
        <v>4.0000000000000008E-2</v>
      </c>
      <c r="P311" s="298">
        <f>'G Docu'!Q47</f>
        <v>6.0000000000000012E-2</v>
      </c>
      <c r="Q311" s="298">
        <f>'G Docu'!R47</f>
        <v>8.0000000000000016E-2</v>
      </c>
      <c r="R311" s="298">
        <f>'G Docu'!S47</f>
        <v>0</v>
      </c>
      <c r="S311" s="298">
        <f>'G Docu'!T47</f>
        <v>0</v>
      </c>
      <c r="T311" s="298">
        <f>'G Docu'!U47</f>
        <v>0</v>
      </c>
      <c r="U311" s="298">
        <f>'G Docu'!V47</f>
        <v>0.8400000000000003</v>
      </c>
      <c r="V311" s="1804"/>
      <c r="W311" s="555">
        <f>+U311/U310*V310</f>
        <v>0.252</v>
      </c>
    </row>
    <row r="312" spans="1:24" ht="15.75" customHeight="1">
      <c r="A312" s="1849"/>
      <c r="B312" s="1532"/>
      <c r="C312" s="1536"/>
      <c r="D312" s="1533"/>
      <c r="E312" s="1533"/>
      <c r="F312" s="1551"/>
      <c r="G312" s="1551"/>
      <c r="H312" s="187" t="s">
        <v>79</v>
      </c>
      <c r="I312" s="204">
        <f t="shared" ref="I312:U312" si="156">IF(OR(I311=0,I310=0),0,I311/I310)</f>
        <v>1</v>
      </c>
      <c r="J312" s="204">
        <f t="shared" si="156"/>
        <v>1</v>
      </c>
      <c r="K312" s="204">
        <f t="shared" si="156"/>
        <v>1</v>
      </c>
      <c r="L312" s="204">
        <f t="shared" si="156"/>
        <v>1</v>
      </c>
      <c r="M312" s="204">
        <f t="shared" si="156"/>
        <v>1</v>
      </c>
      <c r="N312" s="204">
        <f t="shared" si="156"/>
        <v>1</v>
      </c>
      <c r="O312" s="204">
        <f t="shared" si="156"/>
        <v>1</v>
      </c>
      <c r="P312" s="204">
        <f t="shared" si="156"/>
        <v>1</v>
      </c>
      <c r="Q312" s="204">
        <f t="shared" si="156"/>
        <v>1</v>
      </c>
      <c r="R312" s="204">
        <f t="shared" si="156"/>
        <v>0</v>
      </c>
      <c r="S312" s="204">
        <f t="shared" si="156"/>
        <v>0</v>
      </c>
      <c r="T312" s="204">
        <f t="shared" si="156"/>
        <v>0</v>
      </c>
      <c r="U312" s="204">
        <f t="shared" si="156"/>
        <v>0.84000000000000008</v>
      </c>
      <c r="V312" s="217"/>
      <c r="W312" s="558">
        <f>IF(OR(W311=0,W310=0),0,W311/W310)</f>
        <v>0.84000000000000008</v>
      </c>
    </row>
    <row r="313" spans="1:24" ht="15.75" customHeight="1">
      <c r="A313" s="1849"/>
      <c r="B313" s="1532"/>
      <c r="C313" s="1536"/>
      <c r="D313" s="1863" t="s">
        <v>85</v>
      </c>
      <c r="E313" s="1578"/>
      <c r="F313" s="1869" t="str">
        <f>A304</f>
        <v>GESTION DOCUMENTAL</v>
      </c>
      <c r="G313" s="1578"/>
      <c r="H313" s="579" t="s">
        <v>47</v>
      </c>
      <c r="I313" s="580">
        <f t="shared" ref="I313:T313" si="157">(I304/$U$304)*$V$304+(I307/$U$307)*$V$307+(I310/$U$310)*$V$310</f>
        <v>6.0499999999999991E-2</v>
      </c>
      <c r="J313" s="580">
        <f t="shared" si="157"/>
        <v>8.4499999999999992E-2</v>
      </c>
      <c r="K313" s="580">
        <f t="shared" si="157"/>
        <v>9.4E-2</v>
      </c>
      <c r="L313" s="580">
        <f t="shared" si="157"/>
        <v>0.15000000000000002</v>
      </c>
      <c r="M313" s="580">
        <f t="shared" si="157"/>
        <v>0.114</v>
      </c>
      <c r="N313" s="580">
        <f t="shared" si="157"/>
        <v>0.11600000000000002</v>
      </c>
      <c r="O313" s="580">
        <f t="shared" si="157"/>
        <v>3.9800000000000002E-2</v>
      </c>
      <c r="P313" s="580">
        <f t="shared" si="157"/>
        <v>5.28E-2</v>
      </c>
      <c r="Q313" s="580">
        <f t="shared" si="157"/>
        <v>7.2000000000000008E-2</v>
      </c>
      <c r="R313" s="580">
        <f t="shared" si="157"/>
        <v>6.8500000000000005E-2</v>
      </c>
      <c r="S313" s="580">
        <f t="shared" si="157"/>
        <v>8.8899999999999993E-2</v>
      </c>
      <c r="T313" s="580">
        <f t="shared" si="157"/>
        <v>5.9000000000000004E-2</v>
      </c>
      <c r="U313" s="156">
        <f t="shared" ref="U313:U314" si="158">SUM(I313:T313)</f>
        <v>1</v>
      </c>
      <c r="V313" s="1831">
        <f>SUM(V304:V312)</f>
        <v>1</v>
      </c>
      <c r="W313" s="1828"/>
    </row>
    <row r="314" spans="1:24" ht="15.75" customHeight="1">
      <c r="A314" s="1849"/>
      <c r="B314" s="1532"/>
      <c r="C314" s="1536"/>
      <c r="D314" s="1536"/>
      <c r="E314" s="1548"/>
      <c r="F314" s="1536"/>
      <c r="G314" s="1548"/>
      <c r="H314" s="581" t="s">
        <v>78</v>
      </c>
      <c r="I314" s="580">
        <f t="shared" ref="I314:T314" si="159">(I305/$U$304)*$V$304+(I308/$U$307)*$V$307+(I311/$U$310)*$V$310</f>
        <v>6.0499999999999991E-2</v>
      </c>
      <c r="J314" s="580">
        <f t="shared" si="159"/>
        <v>8.4499999999999992E-2</v>
      </c>
      <c r="K314" s="580">
        <f t="shared" si="159"/>
        <v>9.4E-2</v>
      </c>
      <c r="L314" s="580">
        <f t="shared" si="159"/>
        <v>0.11400000000000002</v>
      </c>
      <c r="M314" s="580">
        <f t="shared" si="159"/>
        <v>8.8000000000000009E-2</v>
      </c>
      <c r="N314" s="580">
        <f t="shared" si="159"/>
        <v>5.800000000000001E-2</v>
      </c>
      <c r="O314" s="580">
        <f t="shared" si="159"/>
        <v>3.5000000000000003E-2</v>
      </c>
      <c r="P314" s="580">
        <f t="shared" si="159"/>
        <v>5.2000000000000005E-2</v>
      </c>
      <c r="Q314" s="580">
        <f t="shared" si="159"/>
        <v>7.3599999999999999E-2</v>
      </c>
      <c r="R314" s="580">
        <f t="shared" si="159"/>
        <v>0</v>
      </c>
      <c r="S314" s="580">
        <f t="shared" si="159"/>
        <v>0</v>
      </c>
      <c r="T314" s="580">
        <f t="shared" si="159"/>
        <v>0</v>
      </c>
      <c r="U314" s="156">
        <f t="shared" si="158"/>
        <v>0.65960000000000008</v>
      </c>
      <c r="V314" s="1806"/>
      <c r="W314" s="1829"/>
    </row>
    <row r="315" spans="1:24" ht="15.75" customHeight="1">
      <c r="A315" s="1850"/>
      <c r="B315" s="1852"/>
      <c r="C315" s="1864"/>
      <c r="D315" s="1864"/>
      <c r="E315" s="1865"/>
      <c r="F315" s="1864"/>
      <c r="G315" s="1865"/>
      <c r="H315" s="582" t="s">
        <v>79</v>
      </c>
      <c r="I315" s="583">
        <f t="shared" ref="I315:U315" si="160">IF(OR(I314=0,I313=0),0,I314/I313)</f>
        <v>1</v>
      </c>
      <c r="J315" s="583">
        <f t="shared" si="160"/>
        <v>1</v>
      </c>
      <c r="K315" s="583">
        <f t="shared" si="160"/>
        <v>1</v>
      </c>
      <c r="L315" s="583">
        <f t="shared" si="160"/>
        <v>0.76</v>
      </c>
      <c r="M315" s="583">
        <f t="shared" si="160"/>
        <v>0.77192982456140358</v>
      </c>
      <c r="N315" s="583">
        <f t="shared" si="160"/>
        <v>0.5</v>
      </c>
      <c r="O315" s="583">
        <f t="shared" si="160"/>
        <v>0.87939698492462315</v>
      </c>
      <c r="P315" s="583">
        <f t="shared" si="160"/>
        <v>0.98484848484848497</v>
      </c>
      <c r="Q315" s="583">
        <f t="shared" si="160"/>
        <v>1.0222222222222221</v>
      </c>
      <c r="R315" s="583">
        <f t="shared" si="160"/>
        <v>0</v>
      </c>
      <c r="S315" s="583">
        <f t="shared" si="160"/>
        <v>0</v>
      </c>
      <c r="T315" s="583">
        <f t="shared" si="160"/>
        <v>0</v>
      </c>
      <c r="U315" s="583">
        <f t="shared" si="160"/>
        <v>0.65960000000000008</v>
      </c>
      <c r="V315" s="1832"/>
      <c r="W315" s="1830"/>
    </row>
    <row r="316" spans="1:24" ht="15.75" customHeight="1">
      <c r="A316" s="1859" t="str">
        <f>'C Discip'!I2</f>
        <v>CONTROL DISCIPLINARIO</v>
      </c>
      <c r="B316" s="1851">
        <f>+'PAA 2018'!B839</f>
        <v>0.02</v>
      </c>
      <c r="C316" s="1851">
        <f>+'PAA 2018'!B845</f>
        <v>1.5180000000000001E-2</v>
      </c>
      <c r="D316" s="1855">
        <v>79</v>
      </c>
      <c r="E316" s="1854" t="str">
        <f>+'PAA 2018'!G839</f>
        <v>Procesos disciplinarios sustanciados.</v>
      </c>
      <c r="F316" s="1872">
        <f>+'PAA 2018'!K839</f>
        <v>1</v>
      </c>
      <c r="G316" s="1872" t="str">
        <f>+'PAA 2018'!L839</f>
        <v>porcentaje</v>
      </c>
      <c r="H316" s="552" t="s">
        <v>47</v>
      </c>
      <c r="I316" s="553">
        <f>'C Discip'!J5</f>
        <v>3.6000000000000004E-2</v>
      </c>
      <c r="J316" s="553">
        <f>'C Discip'!K5</f>
        <v>7.2000000000000008E-2</v>
      </c>
      <c r="K316" s="553">
        <f>'C Discip'!L5</f>
        <v>8.0000000000000016E-2</v>
      </c>
      <c r="L316" s="553">
        <f>'C Discip'!M5</f>
        <v>8.0000000000000016E-2</v>
      </c>
      <c r="M316" s="553">
        <f>'C Discip'!N5</f>
        <v>0.10200000000000002</v>
      </c>
      <c r="N316" s="553">
        <f>'C Discip'!O5</f>
        <v>0.10200000000000002</v>
      </c>
      <c r="O316" s="553">
        <f>'C Discip'!P5</f>
        <v>0.10200000000000002</v>
      </c>
      <c r="P316" s="553">
        <f>'C Discip'!Q5</f>
        <v>0.10200000000000002</v>
      </c>
      <c r="Q316" s="553">
        <f>'C Discip'!R5</f>
        <v>8.4000000000000005E-2</v>
      </c>
      <c r="R316" s="553">
        <f>'C Discip'!S5</f>
        <v>8.4000000000000005E-2</v>
      </c>
      <c r="S316" s="553">
        <f>'C Discip'!T5</f>
        <v>8.4000000000000005E-2</v>
      </c>
      <c r="T316" s="553">
        <f>'C Discip'!U5</f>
        <v>7.2000000000000008E-2</v>
      </c>
      <c r="U316" s="553">
        <f>'C Discip'!V5</f>
        <v>1</v>
      </c>
      <c r="V316" s="1838">
        <f>'C Discip'!W5</f>
        <v>1</v>
      </c>
      <c r="W316" s="554">
        <f>+(U316/U316)*V316</f>
        <v>1</v>
      </c>
    </row>
    <row r="317" spans="1:24" ht="15.75" customHeight="1">
      <c r="A317" s="1849"/>
      <c r="B317" s="1532"/>
      <c r="C317" s="1532"/>
      <c r="D317" s="1532"/>
      <c r="E317" s="1532"/>
      <c r="F317" s="1532"/>
      <c r="G317" s="1532"/>
      <c r="H317" s="259" t="s">
        <v>78</v>
      </c>
      <c r="I317" s="298">
        <f>'C Discip'!J6</f>
        <v>3.6000000000000004E-2</v>
      </c>
      <c r="J317" s="298">
        <f>'C Discip'!K6</f>
        <v>7.2000000000000008E-2</v>
      </c>
      <c r="K317" s="298">
        <f>'C Discip'!L6</f>
        <v>8.0000000000000016E-2</v>
      </c>
      <c r="L317" s="298">
        <f>'C Discip'!M6</f>
        <v>8.0000000000000016E-2</v>
      </c>
      <c r="M317" s="298">
        <f>'C Discip'!N6</f>
        <v>0.10200000000000002</v>
      </c>
      <c r="N317" s="298">
        <f>'C Discip'!O6</f>
        <v>0.10200000000000002</v>
      </c>
      <c r="O317" s="298">
        <f>'C Discip'!P6</f>
        <v>0.10100000000000001</v>
      </c>
      <c r="P317" s="298">
        <f>'C Discip'!Q6</f>
        <v>0.10200000000000002</v>
      </c>
      <c r="Q317" s="298">
        <f>'C Discip'!R6</f>
        <v>8.4000000000000005E-2</v>
      </c>
      <c r="R317" s="298">
        <f>'C Discip'!S6</f>
        <v>0</v>
      </c>
      <c r="S317" s="298">
        <f>'C Discip'!T6</f>
        <v>0</v>
      </c>
      <c r="T317" s="298">
        <f>'C Discip'!U6</f>
        <v>0</v>
      </c>
      <c r="U317" s="298">
        <f>'C Discip'!V6</f>
        <v>0.75900000000000001</v>
      </c>
      <c r="V317" s="1804"/>
      <c r="W317" s="555">
        <f>+U317/U316*V316</f>
        <v>0.75900000000000001</v>
      </c>
      <c r="X317" s="69"/>
    </row>
    <row r="318" spans="1:24" ht="15.75" customHeight="1">
      <c r="A318" s="1850"/>
      <c r="B318" s="1852"/>
      <c r="C318" s="1852"/>
      <c r="D318" s="1852"/>
      <c r="E318" s="1852"/>
      <c r="F318" s="1852"/>
      <c r="G318" s="1852"/>
      <c r="H318" s="612" t="s">
        <v>79</v>
      </c>
      <c r="I318" s="594">
        <f t="shared" ref="I318:U318" si="161">IF(OR(I317=0,I316=0),0,I317/I316)</f>
        <v>1</v>
      </c>
      <c r="J318" s="594">
        <f t="shared" si="161"/>
        <v>1</v>
      </c>
      <c r="K318" s="594">
        <f t="shared" si="161"/>
        <v>1</v>
      </c>
      <c r="L318" s="594">
        <f t="shared" si="161"/>
        <v>1</v>
      </c>
      <c r="M318" s="594">
        <f t="shared" si="161"/>
        <v>1</v>
      </c>
      <c r="N318" s="594">
        <f t="shared" si="161"/>
        <v>1</v>
      </c>
      <c r="O318" s="594">
        <f t="shared" si="161"/>
        <v>0.99019607843137236</v>
      </c>
      <c r="P318" s="594">
        <f t="shared" si="161"/>
        <v>1</v>
      </c>
      <c r="Q318" s="594">
        <f t="shared" si="161"/>
        <v>1</v>
      </c>
      <c r="R318" s="594">
        <f t="shared" si="161"/>
        <v>0</v>
      </c>
      <c r="S318" s="594">
        <f t="shared" si="161"/>
        <v>0</v>
      </c>
      <c r="T318" s="594">
        <f t="shared" si="161"/>
        <v>0</v>
      </c>
      <c r="U318" s="594">
        <f t="shared" si="161"/>
        <v>0.75900000000000001</v>
      </c>
      <c r="V318" s="613"/>
      <c r="W318" s="682">
        <f>IF(OR(W317=0,W316=0),0,W317/W316)</f>
        <v>0.75900000000000001</v>
      </c>
      <c r="X318" s="69"/>
    </row>
    <row r="319" spans="1:24" ht="6" customHeight="1">
      <c r="A319" s="618"/>
      <c r="E319" s="683"/>
      <c r="I319" s="67"/>
      <c r="J319" s="67"/>
      <c r="K319" s="67"/>
      <c r="L319" s="67"/>
      <c r="M319" s="67"/>
      <c r="N319" s="67"/>
      <c r="O319" s="67"/>
      <c r="P319" s="67"/>
      <c r="Q319" s="67"/>
      <c r="R319" s="67"/>
      <c r="S319" s="67"/>
      <c r="T319" s="67"/>
      <c r="U319" s="67"/>
      <c r="V319" s="68"/>
      <c r="W319" s="67"/>
      <c r="X319" s="69"/>
    </row>
    <row r="320" spans="1:24" ht="15.75" customHeight="1">
      <c r="A320" s="684" t="s">
        <v>1062</v>
      </c>
      <c r="B320" s="1862">
        <f t="shared" ref="B320:C320" si="162">+B4+B25+B46+B76+B94+B121+B154+B169+B178+B199+B214+B223+B226+B235+B247+B262+B274+B304+B316+B202</f>
        <v>1.0000000000000002</v>
      </c>
      <c r="C320" s="1867">
        <f t="shared" si="162"/>
        <v>1.4187052433991647</v>
      </c>
      <c r="E320" s="685"/>
      <c r="I320" s="67"/>
      <c r="J320" s="67"/>
      <c r="K320" s="67"/>
      <c r="L320" s="67"/>
      <c r="M320" s="67"/>
      <c r="N320" s="67"/>
      <c r="O320" s="67"/>
      <c r="P320" s="67"/>
      <c r="Q320" s="67"/>
      <c r="R320" s="67"/>
      <c r="S320" s="67"/>
      <c r="T320" s="67"/>
      <c r="U320" s="67"/>
      <c r="V320" s="68"/>
      <c r="W320" s="67"/>
      <c r="X320" s="69"/>
    </row>
    <row r="321" spans="1:25" ht="15.75" customHeight="1">
      <c r="A321" s="686" t="str">
        <f>+F2</f>
        <v>Septiembre</v>
      </c>
      <c r="B321" s="1558"/>
      <c r="C321" s="1558"/>
      <c r="E321" s="685"/>
      <c r="I321" s="67"/>
      <c r="J321" s="67"/>
      <c r="K321" s="67"/>
      <c r="L321" s="67"/>
      <c r="M321" s="67"/>
      <c r="N321" s="67"/>
      <c r="O321" s="67"/>
      <c r="P321" s="67"/>
      <c r="Q321" s="67"/>
      <c r="R321" s="67"/>
      <c r="S321" s="67"/>
      <c r="T321" s="67"/>
      <c r="U321" s="67"/>
      <c r="V321" s="68"/>
      <c r="W321" s="67"/>
      <c r="X321" s="69"/>
    </row>
    <row r="322" spans="1:25" ht="15.75" customHeight="1">
      <c r="A322" s="618"/>
      <c r="E322" s="683"/>
      <c r="G322" s="203"/>
      <c r="I322" s="67"/>
      <c r="J322" s="67"/>
      <c r="K322" s="67"/>
      <c r="L322" s="67"/>
      <c r="M322" s="67"/>
      <c r="N322" s="67"/>
      <c r="O322" s="67"/>
      <c r="P322" s="67"/>
      <c r="Q322" s="67"/>
      <c r="R322" s="67"/>
      <c r="S322" s="67"/>
      <c r="T322" s="67"/>
      <c r="U322" s="67"/>
      <c r="V322" s="68"/>
      <c r="W322" s="67"/>
      <c r="X322" s="69"/>
    </row>
    <row r="323" spans="1:25" ht="15.75" customHeight="1">
      <c r="A323" s="618"/>
      <c r="E323" s="683"/>
      <c r="I323" s="67"/>
      <c r="J323" s="67"/>
      <c r="K323" s="67"/>
      <c r="L323" s="67"/>
      <c r="M323" s="67"/>
      <c r="N323" s="67"/>
      <c r="O323" s="67"/>
      <c r="P323" s="67"/>
      <c r="Q323" s="67"/>
      <c r="R323" s="67"/>
      <c r="S323" s="67"/>
      <c r="T323" s="67"/>
      <c r="U323" s="67"/>
      <c r="V323" s="68"/>
      <c r="W323" s="67"/>
      <c r="X323" s="69"/>
    </row>
    <row r="324" spans="1:25" ht="15.75" customHeight="1">
      <c r="A324" s="687" t="s">
        <v>1064</v>
      </c>
      <c r="B324" s="688" t="s">
        <v>9</v>
      </c>
      <c r="C324" s="689" t="s">
        <v>1065</v>
      </c>
      <c r="D324" s="689" t="s">
        <v>1066</v>
      </c>
      <c r="F324" s="683"/>
      <c r="J324" s="67"/>
      <c r="K324" s="67"/>
      <c r="L324" s="67"/>
      <c r="M324" s="67"/>
      <c r="N324" s="67"/>
      <c r="O324" s="67"/>
      <c r="P324" s="67"/>
      <c r="Q324" s="67"/>
      <c r="R324" s="67"/>
      <c r="S324" s="67"/>
      <c r="T324" s="67"/>
      <c r="U324" s="67"/>
      <c r="V324" s="67"/>
      <c r="W324" s="68"/>
      <c r="X324" s="67"/>
      <c r="Y324" s="69"/>
    </row>
    <row r="325" spans="1:25" ht="15.75" customHeight="1">
      <c r="A325" s="690" t="str">
        <f>$A$4</f>
        <v>GESTIÓN CARTOGRÁFICA</v>
      </c>
      <c r="B325" s="691">
        <f>$B$4</f>
        <v>0.04</v>
      </c>
      <c r="C325" s="692">
        <f>SUM($I$22:$K$22)</f>
        <v>0.10858860405025869</v>
      </c>
      <c r="D325" s="692">
        <f>SUM($I$23:$K$23)</f>
        <v>0.17268802755358459</v>
      </c>
      <c r="F325" s="683"/>
      <c r="J325" s="67"/>
      <c r="K325" s="67"/>
      <c r="L325" s="67"/>
      <c r="M325" s="67"/>
      <c r="N325" s="67"/>
      <c r="O325" s="67"/>
      <c r="P325" s="67"/>
      <c r="Q325" s="67"/>
      <c r="R325" s="67"/>
      <c r="S325" s="67"/>
      <c r="T325" s="67"/>
      <c r="U325" s="67"/>
      <c r="V325" s="67"/>
      <c r="W325" s="68"/>
      <c r="X325" s="67"/>
      <c r="Y325" s="69"/>
    </row>
    <row r="326" spans="1:25" ht="15.75" customHeight="1">
      <c r="A326" s="690" t="str">
        <f>$A$25</f>
        <v>GESTIÓN GEODÉSICA</v>
      </c>
      <c r="B326" s="691">
        <f>$B$25</f>
        <v>2.5000000000000001E-2</v>
      </c>
      <c r="C326" s="694">
        <f>SUM($I$43:$K$43)</f>
        <v>0.14253256145847534</v>
      </c>
      <c r="D326" s="694">
        <f>SUM($I$44:$K$44)</f>
        <v>0.14087178239423465</v>
      </c>
      <c r="F326" s="683"/>
      <c r="J326" s="67"/>
      <c r="K326" s="67"/>
      <c r="L326" s="67"/>
      <c r="M326" s="67"/>
      <c r="N326" s="67"/>
      <c r="O326" s="67"/>
      <c r="P326" s="67"/>
      <c r="Q326" s="67"/>
      <c r="R326" s="67"/>
      <c r="S326" s="67"/>
      <c r="T326" s="67"/>
      <c r="U326" s="67"/>
      <c r="V326" s="67"/>
      <c r="W326" s="68"/>
      <c r="X326" s="67"/>
      <c r="Y326" s="69"/>
    </row>
    <row r="327" spans="1:25" ht="15.75" customHeight="1">
      <c r="A327" s="690" t="str">
        <f>$A$46</f>
        <v>GESTION GEOGRAFICA</v>
      </c>
      <c r="B327" s="691">
        <f>$B$46</f>
        <v>0.03</v>
      </c>
      <c r="C327" s="694">
        <f>SUM($I$73:$K$73)</f>
        <v>0.31779999999999997</v>
      </c>
      <c r="D327" s="694">
        <f>SUM($I$74:$K$74)</f>
        <v>0.31539999999999996</v>
      </c>
      <c r="F327" s="683"/>
      <c r="J327" s="67"/>
      <c r="K327" s="67"/>
      <c r="L327" s="67"/>
      <c r="M327" s="67"/>
      <c r="N327" s="67"/>
      <c r="O327" s="67"/>
      <c r="P327" s="67"/>
      <c r="Q327" s="67"/>
      <c r="R327" s="67"/>
      <c r="S327" s="67"/>
      <c r="T327" s="67"/>
      <c r="U327" s="67"/>
      <c r="V327" s="67"/>
      <c r="W327" s="68"/>
      <c r="X327" s="67"/>
      <c r="Y327" s="69"/>
    </row>
    <row r="328" spans="1:25" ht="15.75" customHeight="1">
      <c r="A328" s="690" t="str">
        <f>$A$76</f>
        <v>GESTION AGROLOGICA</v>
      </c>
      <c r="B328" s="691">
        <f>$B$76</f>
        <v>4.4999999999999998E-2</v>
      </c>
      <c r="C328" s="694">
        <f>SUM($I$91:$K$91)</f>
        <v>0.20764939999999998</v>
      </c>
      <c r="D328" s="694">
        <f>SUM($I$92:$K$92)</f>
        <v>0.20487066666666667</v>
      </c>
      <c r="F328" s="683"/>
      <c r="J328" s="67"/>
      <c r="K328" s="67"/>
      <c r="L328" s="67"/>
      <c r="M328" s="67"/>
      <c r="N328" s="67"/>
      <c r="O328" s="67"/>
      <c r="P328" s="67"/>
      <c r="Q328" s="67"/>
      <c r="R328" s="67"/>
      <c r="S328" s="67"/>
      <c r="T328" s="67"/>
      <c r="U328" s="67"/>
      <c r="V328" s="67"/>
      <c r="W328" s="68"/>
      <c r="X328" s="67"/>
      <c r="Y328" s="69"/>
    </row>
    <row r="329" spans="1:25" ht="15.75" customHeight="1">
      <c r="A329" s="690" t="str">
        <f>$A$94</f>
        <v>GESTION CATASTRAL</v>
      </c>
      <c r="B329" s="691">
        <f>$B$94</f>
        <v>0.28999999999999998</v>
      </c>
      <c r="C329" s="694">
        <f>SUM($I$118:$K$118)</f>
        <v>7.76675E-2</v>
      </c>
      <c r="D329" s="694">
        <f>SUM($I$119:$K$119)</f>
        <v>8.0811932114458807E-2</v>
      </c>
      <c r="F329" s="683"/>
      <c r="J329" s="67"/>
      <c r="K329" s="67"/>
      <c r="L329" s="67"/>
      <c r="M329" s="67"/>
      <c r="N329" s="67"/>
      <c r="O329" s="67"/>
      <c r="P329" s="67"/>
      <c r="Q329" s="67"/>
      <c r="R329" s="67"/>
      <c r="S329" s="67"/>
      <c r="T329" s="67"/>
      <c r="U329" s="67"/>
      <c r="V329" s="67"/>
      <c r="W329" s="68"/>
      <c r="X329" s="67"/>
      <c r="Y329" s="69"/>
    </row>
    <row r="330" spans="1:25" ht="15.75" customHeight="1">
      <c r="A330" s="697" t="str">
        <f>$A$121</f>
        <v xml:space="preserve">GESTIÓN DEL CONOCIMIENTO </v>
      </c>
      <c r="B330" s="691">
        <f>$B$121</f>
        <v>3.5000000000000003E-2</v>
      </c>
      <c r="C330" s="694">
        <f>SUM($I$151:$K$151)</f>
        <v>3.3000000000000002E-2</v>
      </c>
      <c r="D330" s="694">
        <f>SUM($I$152:$K$152)</f>
        <v>3.3000000000000002E-2</v>
      </c>
      <c r="F330" s="683"/>
      <c r="J330" s="67"/>
      <c r="K330" s="67"/>
      <c r="L330" s="67"/>
      <c r="M330" s="67"/>
      <c r="N330" s="67"/>
      <c r="O330" s="67"/>
      <c r="P330" s="67"/>
      <c r="Q330" s="67"/>
      <c r="R330" s="67"/>
      <c r="S330" s="67"/>
      <c r="T330" s="67"/>
      <c r="U330" s="67"/>
      <c r="V330" s="67"/>
      <c r="W330" s="68"/>
      <c r="X330" s="67"/>
      <c r="Y330" s="69"/>
    </row>
    <row r="331" spans="1:25" ht="15.75" customHeight="1">
      <c r="A331" s="697" t="str">
        <f>$A$154</f>
        <v xml:space="preserve">DIFUSION Y COMERCIALIZACION </v>
      </c>
      <c r="B331" s="691">
        <f>$B$154</f>
        <v>0.05</v>
      </c>
      <c r="C331" s="694">
        <f>SUM($I$166:$K$166)</f>
        <v>0.2087</v>
      </c>
      <c r="D331" s="694">
        <f>SUM($I$167:$K$167)</f>
        <v>0.21847792092125423</v>
      </c>
      <c r="F331" s="683"/>
      <c r="J331" s="67"/>
      <c r="K331" s="67"/>
      <c r="L331" s="67"/>
      <c r="M331" s="67"/>
      <c r="N331" s="67"/>
      <c r="O331" s="67"/>
      <c r="P331" s="67"/>
      <c r="Q331" s="67"/>
      <c r="R331" s="67"/>
      <c r="S331" s="67"/>
      <c r="T331" s="67"/>
      <c r="U331" s="67"/>
      <c r="V331" s="67"/>
      <c r="W331" s="68"/>
      <c r="X331" s="67"/>
      <c r="Y331" s="69"/>
    </row>
    <row r="332" spans="1:25" ht="15.75" customHeight="1">
      <c r="A332" s="697" t="str">
        <f>$A$169</f>
        <v>EVALUACION Y CONTROL DE LA GESTIÓN INTERNA</v>
      </c>
      <c r="B332" s="691">
        <f>$B$169</f>
        <v>0.05</v>
      </c>
      <c r="C332" s="694">
        <f>SUM($I$175:$K$175)</f>
        <v>0.23615499999999995</v>
      </c>
      <c r="D332" s="694">
        <f>SUM($I$176:$K$176)</f>
        <v>0.22974924999999996</v>
      </c>
      <c r="F332" s="683"/>
      <c r="J332" s="67"/>
      <c r="K332" s="67"/>
      <c r="L332" s="67"/>
      <c r="M332" s="67"/>
      <c r="N332" s="67"/>
      <c r="O332" s="67"/>
      <c r="P332" s="67"/>
      <c r="Q332" s="67"/>
      <c r="R332" s="67"/>
      <c r="S332" s="67"/>
      <c r="T332" s="67"/>
      <c r="U332" s="67"/>
      <c r="V332" s="67"/>
      <c r="W332" s="68"/>
      <c r="X332" s="67"/>
      <c r="Y332" s="69"/>
    </row>
    <row r="333" spans="1:25" ht="15.75" customHeight="1">
      <c r="A333" s="690" t="str">
        <f>$A$178</f>
        <v>GESTIÓN INFORMÁTICA</v>
      </c>
      <c r="B333" s="691">
        <f>$B$178</f>
        <v>0.03</v>
      </c>
      <c r="C333" s="694">
        <f>SUM($I$196:$K$196)</f>
        <v>0</v>
      </c>
      <c r="D333" s="694">
        <f>SUM($I$197:$K$197)</f>
        <v>0</v>
      </c>
      <c r="F333" s="683"/>
      <c r="J333" s="67"/>
      <c r="K333" s="67"/>
      <c r="L333" s="67"/>
      <c r="M333" s="67"/>
      <c r="N333" s="67"/>
      <c r="O333" s="67"/>
      <c r="P333" s="67"/>
      <c r="Q333" s="67"/>
      <c r="R333" s="67"/>
      <c r="S333" s="67"/>
      <c r="T333" s="67"/>
      <c r="U333" s="67"/>
      <c r="V333" s="67"/>
      <c r="W333" s="68"/>
      <c r="X333" s="67"/>
      <c r="Y333" s="69"/>
    </row>
    <row r="334" spans="1:25" ht="15.75" customHeight="1">
      <c r="A334" s="690" t="str">
        <f>$A$199</f>
        <v>COMUNICACIONES</v>
      </c>
      <c r="B334" s="691">
        <f>$B$199</f>
        <v>3.5000000000000003E-2</v>
      </c>
      <c r="C334" s="694">
        <f>SUM($I$199:$K$199)</f>
        <v>0.19046000000000002</v>
      </c>
      <c r="D334" s="694">
        <f>SUM($I$200:$K$200)</f>
        <v>0.25178</v>
      </c>
      <c r="F334" s="683"/>
      <c r="J334" s="67"/>
      <c r="K334" s="67"/>
      <c r="L334" s="67"/>
      <c r="M334" s="67"/>
      <c r="N334" s="67"/>
      <c r="O334" s="67"/>
      <c r="P334" s="67"/>
      <c r="Q334" s="67"/>
      <c r="R334" s="67"/>
      <c r="S334" s="67"/>
      <c r="T334" s="67"/>
      <c r="U334" s="67"/>
      <c r="V334" s="67"/>
      <c r="W334" s="68"/>
      <c r="X334" s="67"/>
      <c r="Y334" s="69"/>
    </row>
    <row r="335" spans="1:25" ht="15.75" customHeight="1">
      <c r="A335" s="690" t="str">
        <f>$A$202</f>
        <v>GESTION JURIDICA</v>
      </c>
      <c r="B335" s="691">
        <f>$B$202</f>
        <v>2.5000000000000001E-2</v>
      </c>
      <c r="C335" s="694">
        <f>SUM($I$211:$K$211)</f>
        <v>0.22998800000000003</v>
      </c>
      <c r="D335" s="694">
        <f>SUM($I$212:$K$212)</f>
        <v>0.23000000000000004</v>
      </c>
      <c r="F335" s="683"/>
      <c r="J335" s="67"/>
      <c r="K335" s="67"/>
      <c r="L335" s="67"/>
      <c r="M335" s="67"/>
      <c r="N335" s="67"/>
      <c r="O335" s="67"/>
      <c r="P335" s="67"/>
      <c r="Q335" s="67"/>
      <c r="R335" s="67"/>
      <c r="S335" s="67"/>
      <c r="T335" s="67"/>
      <c r="U335" s="67"/>
      <c r="V335" s="67"/>
      <c r="W335" s="68"/>
      <c r="X335" s="67"/>
      <c r="Y335" s="69"/>
    </row>
    <row r="336" spans="1:25" ht="15.75" customHeight="1">
      <c r="A336" s="697" t="str">
        <f>$A$214</f>
        <v>DIRECCIONAMIENTO ESTRATÉGICO</v>
      </c>
      <c r="B336" s="691">
        <f>$B$214</f>
        <v>3.5000000000000003E-2</v>
      </c>
      <c r="C336" s="694">
        <f>SUM($I$220:$K$220)</f>
        <v>0.11797999999999999</v>
      </c>
      <c r="D336" s="694">
        <f>SUM($I$221:$K$221)</f>
        <v>0.11791999999999998</v>
      </c>
      <c r="F336" s="683"/>
      <c r="J336" s="67"/>
      <c r="K336" s="67"/>
      <c r="L336" s="67"/>
      <c r="M336" s="67"/>
      <c r="N336" s="67"/>
      <c r="O336" s="67"/>
      <c r="P336" s="67"/>
      <c r="Q336" s="67"/>
      <c r="R336" s="67"/>
      <c r="S336" s="67"/>
      <c r="T336" s="67"/>
      <c r="U336" s="67"/>
      <c r="V336" s="67"/>
      <c r="W336" s="68"/>
      <c r="X336" s="67"/>
      <c r="Y336" s="69"/>
    </row>
    <row r="337" spans="1:25" ht="15.75" customHeight="1">
      <c r="A337" s="690" t="str">
        <f>$A$223</f>
        <v>MEJORA CONTINUA</v>
      </c>
      <c r="B337" s="691">
        <f>$B$223</f>
        <v>2.5000000000000001E-2</v>
      </c>
      <c r="C337" s="694">
        <f>SUM($I$223:$K$223)</f>
        <v>0.17899999999999999</v>
      </c>
      <c r="D337" s="694">
        <f>SUM($I$224:$K$224)</f>
        <v>0.17899999999999999</v>
      </c>
      <c r="F337" s="683"/>
      <c r="J337" s="67"/>
      <c r="K337" s="67"/>
      <c r="L337" s="67"/>
      <c r="M337" s="67"/>
      <c r="N337" s="67"/>
      <c r="O337" s="67"/>
      <c r="P337" s="67"/>
      <c r="Q337" s="67"/>
      <c r="R337" s="67"/>
      <c r="S337" s="67"/>
      <c r="T337" s="67"/>
      <c r="U337" s="67"/>
      <c r="V337" s="67"/>
      <c r="W337" s="68"/>
      <c r="X337" s="67"/>
      <c r="Y337" s="69"/>
    </row>
    <row r="338" spans="1:25" ht="15.75" customHeight="1">
      <c r="A338" s="690" t="str">
        <f>$A$226</f>
        <v>GESTIÓN HUMANA</v>
      </c>
      <c r="B338" s="691">
        <f>$B$226</f>
        <v>0.05</v>
      </c>
      <c r="C338" s="694">
        <f>SUM($I$232:$K$232)</f>
        <v>0.20520000000000002</v>
      </c>
      <c r="D338" s="694">
        <f>SUM($I$233:$K$233)</f>
        <v>0.20520000000000002</v>
      </c>
      <c r="F338" s="683"/>
      <c r="J338" s="67"/>
      <c r="K338" s="67"/>
      <c r="L338" s="67"/>
      <c r="M338" s="67"/>
      <c r="N338" s="67"/>
      <c r="O338" s="67"/>
      <c r="P338" s="67"/>
      <c r="Q338" s="67"/>
      <c r="R338" s="67"/>
      <c r="S338" s="67"/>
      <c r="T338" s="67"/>
      <c r="U338" s="67"/>
      <c r="V338" s="67"/>
      <c r="W338" s="68"/>
      <c r="X338" s="67"/>
      <c r="Y338" s="69"/>
    </row>
    <row r="339" spans="1:25" ht="15.75" customHeight="1">
      <c r="A339" s="690" t="str">
        <f>$A$235</f>
        <v>SERVICIO AL CIUDADANO</v>
      </c>
      <c r="B339" s="691">
        <f>$B$235</f>
        <v>0.04</v>
      </c>
      <c r="C339" s="694">
        <f>SUM($I$244:$K$244)</f>
        <v>5.124200000000001E-2</v>
      </c>
      <c r="D339" s="694">
        <f>SUM($I$245:$K$245)</f>
        <v>5.124200000000001E-2</v>
      </c>
      <c r="F339" s="683"/>
      <c r="J339" s="67"/>
      <c r="K339" s="67"/>
      <c r="L339" s="67"/>
      <c r="M339" s="67"/>
      <c r="N339" s="67"/>
      <c r="O339" s="67"/>
      <c r="P339" s="67"/>
      <c r="Q339" s="67"/>
      <c r="R339" s="67"/>
      <c r="S339" s="67"/>
      <c r="T339" s="67"/>
      <c r="U339" s="67"/>
      <c r="V339" s="67"/>
      <c r="W339" s="68"/>
      <c r="X339" s="67"/>
      <c r="Y339" s="69"/>
    </row>
    <row r="340" spans="1:25" ht="15.75" customHeight="1">
      <c r="A340" s="690" t="str">
        <f>$A$247</f>
        <v>GESTIÓN FINANCIERA</v>
      </c>
      <c r="B340" s="691">
        <f>$B$247</f>
        <v>0.1</v>
      </c>
      <c r="C340" s="694">
        <f>SUM($I$259:$K$259)</f>
        <v>0.43926264945280857</v>
      </c>
      <c r="D340" s="694">
        <f>SUM($I$260:$K$260)</f>
        <v>0.49366595736173224</v>
      </c>
      <c r="F340" s="683"/>
      <c r="J340" s="67"/>
      <c r="K340" s="67"/>
      <c r="L340" s="67"/>
      <c r="M340" s="67"/>
      <c r="N340" s="67"/>
      <c r="O340" s="67"/>
      <c r="P340" s="67"/>
      <c r="Q340" s="67"/>
      <c r="R340" s="67"/>
      <c r="S340" s="67"/>
      <c r="T340" s="67"/>
      <c r="U340" s="67"/>
      <c r="V340" s="67"/>
      <c r="W340" s="68"/>
      <c r="X340" s="67"/>
      <c r="Y340" s="69"/>
    </row>
    <row r="341" spans="1:25" ht="15.75" customHeight="1">
      <c r="A341" s="690" t="str">
        <f>$A$262</f>
        <v>ADQUISICIONES</v>
      </c>
      <c r="B341" s="691">
        <f>$B$262</f>
        <v>2.5000000000000001E-2</v>
      </c>
      <c r="C341" s="694">
        <f>SUM($I$271:$K$271)</f>
        <v>0.45900000000000002</v>
      </c>
      <c r="D341" s="694">
        <f>SUM($I$272:$K$272)</f>
        <v>0.45900000000000002</v>
      </c>
      <c r="F341" s="683"/>
      <c r="J341" s="67"/>
      <c r="K341" s="67"/>
      <c r="L341" s="67"/>
      <c r="M341" s="67"/>
      <c r="N341" s="67"/>
      <c r="O341" s="67"/>
      <c r="P341" s="67"/>
      <c r="Q341" s="67"/>
      <c r="R341" s="67"/>
      <c r="S341" s="67"/>
      <c r="T341" s="67"/>
      <c r="U341" s="67"/>
      <c r="V341" s="67"/>
      <c r="W341" s="68"/>
      <c r="X341" s="67"/>
      <c r="Y341" s="69"/>
    </row>
    <row r="342" spans="1:25" ht="15.75" customHeight="1">
      <c r="A342" s="697" t="str">
        <f>$A$274</f>
        <v>SERVICIOS ADMINISTRATIVOS</v>
      </c>
      <c r="B342" s="691">
        <f>$B$274</f>
        <v>2.5000000000000001E-2</v>
      </c>
      <c r="C342" s="694">
        <f>SUM($I$301:$K$301)</f>
        <v>0.101659</v>
      </c>
      <c r="D342" s="694">
        <f>SUM($I$302:$K$302)</f>
        <v>0.101659</v>
      </c>
      <c r="F342" s="683"/>
      <c r="J342" s="67"/>
      <c r="K342" s="67"/>
      <c r="L342" s="67"/>
      <c r="M342" s="67"/>
      <c r="N342" s="67"/>
      <c r="O342" s="67"/>
      <c r="P342" s="67"/>
      <c r="Q342" s="67"/>
      <c r="R342" s="67"/>
      <c r="S342" s="67"/>
      <c r="T342" s="67"/>
      <c r="U342" s="67"/>
      <c r="V342" s="67"/>
      <c r="W342" s="68"/>
      <c r="X342" s="67"/>
      <c r="Y342" s="69"/>
    </row>
    <row r="343" spans="1:25" ht="15.75" customHeight="1">
      <c r="A343" s="690" t="str">
        <f>$A$304</f>
        <v>GESTION DOCUMENTAL</v>
      </c>
      <c r="B343" s="691">
        <f>$B$304</f>
        <v>2.5000000000000001E-2</v>
      </c>
      <c r="C343" s="694">
        <f>SUM($I$313:$K$313)</f>
        <v>0.23899999999999999</v>
      </c>
      <c r="D343" s="694">
        <f>SUM($I$314:$K$314)</f>
        <v>0.23899999999999999</v>
      </c>
      <c r="F343" s="683"/>
      <c r="J343" s="67"/>
      <c r="K343" s="67"/>
      <c r="L343" s="67"/>
      <c r="M343" s="67"/>
      <c r="N343" s="67"/>
      <c r="O343" s="67"/>
      <c r="P343" s="67"/>
      <c r="Q343" s="67"/>
      <c r="R343" s="67"/>
      <c r="S343" s="67"/>
      <c r="T343" s="67"/>
      <c r="U343" s="67"/>
      <c r="V343" s="67"/>
      <c r="W343" s="68"/>
      <c r="X343" s="67"/>
      <c r="Y343" s="69"/>
    </row>
    <row r="344" spans="1:25" ht="15.75" customHeight="1">
      <c r="A344" s="690" t="str">
        <f>$A$316</f>
        <v>CONTROL DISCIPLINARIO</v>
      </c>
      <c r="B344" s="691">
        <f>$B$316</f>
        <v>0.02</v>
      </c>
      <c r="C344" s="694">
        <f>SUM($I$316:$K$316)</f>
        <v>0.18800000000000003</v>
      </c>
      <c r="D344" s="694">
        <f>SUM($I$317:$K$317)</f>
        <v>0.18800000000000003</v>
      </c>
      <c r="F344" s="683"/>
      <c r="J344" s="67"/>
      <c r="K344" s="67"/>
      <c r="L344" s="67"/>
      <c r="M344" s="67"/>
      <c r="N344" s="67"/>
      <c r="O344" s="67"/>
      <c r="P344" s="67"/>
      <c r="Q344" s="67"/>
      <c r="R344" s="67"/>
      <c r="S344" s="67"/>
      <c r="T344" s="67"/>
      <c r="U344" s="67"/>
      <c r="V344" s="67"/>
      <c r="W344" s="68"/>
      <c r="X344" s="67"/>
      <c r="Y344" s="69"/>
    </row>
    <row r="345" spans="1:25" ht="15.75" customHeight="1">
      <c r="A345" s="690"/>
      <c r="B345" s="690"/>
      <c r="C345" s="690"/>
      <c r="D345" s="690"/>
      <c r="F345" s="683"/>
      <c r="J345" s="67"/>
      <c r="K345" s="67"/>
      <c r="L345" s="67"/>
      <c r="M345" s="67"/>
      <c r="N345" s="67"/>
      <c r="O345" s="67"/>
      <c r="P345" s="67"/>
      <c r="Q345" s="67"/>
      <c r="R345" s="67"/>
      <c r="S345" s="67"/>
      <c r="T345" s="67"/>
      <c r="U345" s="67"/>
      <c r="V345" s="67"/>
      <c r="W345" s="68"/>
      <c r="X345" s="67"/>
      <c r="Y345" s="69"/>
    </row>
    <row r="346" spans="1:25" ht="15.75" customHeight="1">
      <c r="A346" s="702" t="s">
        <v>1083</v>
      </c>
      <c r="B346" s="703">
        <f>SUM(B325:B344)</f>
        <v>1.0000000000000002</v>
      </c>
      <c r="C346" s="703"/>
      <c r="D346" s="703"/>
      <c r="F346" s="683"/>
      <c r="J346" s="67"/>
      <c r="K346" s="67"/>
      <c r="L346" s="67"/>
      <c r="M346" s="67"/>
      <c r="N346" s="67"/>
      <c r="O346" s="67"/>
      <c r="P346" s="67"/>
      <c r="Q346" s="67"/>
      <c r="R346" s="67"/>
      <c r="S346" s="67"/>
      <c r="T346" s="67"/>
      <c r="U346" s="67"/>
      <c r="V346" s="67"/>
      <c r="W346" s="68"/>
      <c r="X346" s="67"/>
      <c r="Y346" s="69"/>
    </row>
    <row r="347" spans="1:25" ht="15.75" customHeight="1">
      <c r="A347" s="618"/>
      <c r="E347" s="683"/>
      <c r="I347" s="67"/>
      <c r="J347" s="67"/>
      <c r="K347" s="67"/>
      <c r="L347" s="67"/>
      <c r="M347" s="67"/>
      <c r="N347" s="67"/>
      <c r="O347" s="67"/>
      <c r="P347" s="67"/>
      <c r="Q347" s="67"/>
      <c r="R347" s="67"/>
      <c r="S347" s="67"/>
      <c r="T347" s="67"/>
      <c r="U347" s="67"/>
      <c r="V347" s="68"/>
      <c r="W347" s="67"/>
      <c r="X347" s="69"/>
    </row>
    <row r="348" spans="1:25" ht="15.75" customHeight="1">
      <c r="E348" s="683"/>
      <c r="I348" s="67"/>
      <c r="J348" s="67"/>
      <c r="K348" s="67"/>
      <c r="L348" s="67"/>
      <c r="M348" s="67"/>
      <c r="N348" s="67"/>
      <c r="O348" s="67"/>
      <c r="P348" s="67"/>
      <c r="Q348" s="67"/>
      <c r="R348" s="67"/>
      <c r="S348" s="67"/>
      <c r="T348" s="67"/>
      <c r="U348" s="67"/>
      <c r="V348" s="68"/>
      <c r="W348" s="67"/>
      <c r="X348" s="69"/>
    </row>
    <row r="349" spans="1:25" ht="15.75" customHeight="1">
      <c r="A349" s="687" t="s">
        <v>1064</v>
      </c>
      <c r="B349" s="688" t="s">
        <v>9</v>
      </c>
      <c r="C349" s="689" t="s">
        <v>1084</v>
      </c>
      <c r="D349" s="689" t="s">
        <v>1085</v>
      </c>
      <c r="E349" s="683"/>
      <c r="I349" s="67"/>
      <c r="J349" s="67"/>
      <c r="K349" s="67"/>
      <c r="L349" s="67"/>
      <c r="M349" s="67"/>
      <c r="N349" s="67"/>
      <c r="O349" s="67"/>
      <c r="P349" s="67"/>
      <c r="Q349" s="67"/>
      <c r="R349" s="67"/>
      <c r="S349" s="67"/>
      <c r="T349" s="67"/>
      <c r="U349" s="67"/>
      <c r="V349" s="68"/>
      <c r="W349" s="67"/>
      <c r="X349" s="69"/>
    </row>
    <row r="350" spans="1:25" ht="15.75" customHeight="1">
      <c r="A350" s="704" t="str">
        <f>$A$4</f>
        <v>GESTIÓN CARTOGRÁFICA</v>
      </c>
      <c r="B350" s="705">
        <f>$B$4</f>
        <v>0.04</v>
      </c>
      <c r="C350" s="706">
        <f>SUM($I$22:$N$22)</f>
        <v>0.46598328254249821</v>
      </c>
      <c r="D350" s="706">
        <f>SUM($I$23:$N$23)</f>
        <v>0.62269387252032526</v>
      </c>
      <c r="E350" s="707">
        <f t="shared" ref="E350:E369" si="163">D350-D325</f>
        <v>0.45000584496674068</v>
      </c>
      <c r="I350" s="67"/>
      <c r="J350" s="67"/>
      <c r="K350" s="67"/>
      <c r="L350" s="67"/>
      <c r="M350" s="67"/>
      <c r="N350" s="67"/>
      <c r="O350" s="67"/>
      <c r="P350" s="67"/>
      <c r="Q350" s="67"/>
      <c r="R350" s="67"/>
      <c r="S350" s="67"/>
      <c r="T350" s="67"/>
      <c r="U350" s="67"/>
      <c r="V350" s="68"/>
      <c r="W350" s="67"/>
      <c r="X350" s="69"/>
    </row>
    <row r="351" spans="1:25" ht="15.75" customHeight="1">
      <c r="A351" s="704" t="str">
        <f>$A$25</f>
        <v>GESTIÓN GEODÉSICA</v>
      </c>
      <c r="B351" s="705">
        <f>$B$25</f>
        <v>2.5000000000000001E-2</v>
      </c>
      <c r="C351" s="708">
        <f>SUM($I$43:$N$43)</f>
        <v>0.42558950133033874</v>
      </c>
      <c r="D351" s="708">
        <f>SUM($I$44:$N$44)</f>
        <v>0.44090587242307733</v>
      </c>
      <c r="E351" s="707">
        <f t="shared" si="163"/>
        <v>0.30003409002884268</v>
      </c>
      <c r="I351" s="67"/>
      <c r="J351" s="67"/>
      <c r="K351" s="67"/>
      <c r="L351" s="67"/>
      <c r="M351" s="67"/>
      <c r="N351" s="67"/>
      <c r="O351" s="67"/>
      <c r="P351" s="67"/>
      <c r="Q351" s="67"/>
      <c r="R351" s="67"/>
      <c r="S351" s="67"/>
      <c r="T351" s="67"/>
      <c r="U351" s="67"/>
      <c r="V351" s="68"/>
      <c r="W351" s="67"/>
      <c r="X351" s="69"/>
    </row>
    <row r="352" spans="1:25" ht="15.75" customHeight="1">
      <c r="A352" s="704" t="str">
        <f>$A$46</f>
        <v>GESTION GEOGRAFICA</v>
      </c>
      <c r="B352" s="705">
        <f>$B$46</f>
        <v>0.03</v>
      </c>
      <c r="C352" s="708">
        <f>SUM($I$73:$N$73)</f>
        <v>0.67369999999999997</v>
      </c>
      <c r="D352" s="708">
        <f>SUM($I$74:$N$74)</f>
        <v>0.67665999999999993</v>
      </c>
      <c r="E352" s="707">
        <f t="shared" si="163"/>
        <v>0.36125999999999997</v>
      </c>
      <c r="I352" s="67"/>
      <c r="J352" s="67"/>
      <c r="K352" s="67"/>
      <c r="L352" s="67"/>
      <c r="M352" s="67"/>
      <c r="N352" s="67"/>
      <c r="O352" s="67"/>
      <c r="P352" s="67"/>
      <c r="Q352" s="67"/>
      <c r="R352" s="67"/>
      <c r="S352" s="67"/>
      <c r="T352" s="67"/>
      <c r="U352" s="67"/>
      <c r="V352" s="68"/>
      <c r="W352" s="67"/>
      <c r="X352" s="69"/>
    </row>
    <row r="353" spans="1:24" ht="15.75" customHeight="1">
      <c r="A353" s="704" t="str">
        <f>$A$76</f>
        <v>GESTION AGROLOGICA</v>
      </c>
      <c r="B353" s="705">
        <f>$B$76</f>
        <v>4.4999999999999998E-2</v>
      </c>
      <c r="C353" s="708">
        <f>SUM($I$91:$N$91)</f>
        <v>0.50320239999999994</v>
      </c>
      <c r="D353" s="708">
        <f>SUM($I$92:$N$92)</f>
        <v>0.50259457142857145</v>
      </c>
      <c r="E353" s="707">
        <f t="shared" si="163"/>
        <v>0.2977239047619048</v>
      </c>
      <c r="I353" s="67"/>
      <c r="J353" s="67"/>
      <c r="K353" s="67"/>
      <c r="L353" s="67"/>
      <c r="M353" s="67"/>
      <c r="N353" s="67"/>
      <c r="O353" s="67"/>
      <c r="P353" s="67"/>
      <c r="Q353" s="67"/>
      <c r="R353" s="67"/>
      <c r="S353" s="67"/>
      <c r="T353" s="67"/>
      <c r="U353" s="67"/>
      <c r="V353" s="68"/>
      <c r="W353" s="67"/>
      <c r="X353" s="69"/>
    </row>
    <row r="354" spans="1:24" ht="15.75" customHeight="1">
      <c r="A354" s="704" t="str">
        <f>$A$94</f>
        <v>GESTION CATASTRAL</v>
      </c>
      <c r="B354" s="705">
        <f>$B$94</f>
        <v>0.28999999999999998</v>
      </c>
      <c r="C354" s="708">
        <f>SUM($I$118:$N$118)</f>
        <v>0.3349125</v>
      </c>
      <c r="D354" s="708">
        <f>SUM($I$119:$N$119)</f>
        <v>0.34182555133496034</v>
      </c>
      <c r="E354" s="707">
        <f t="shared" si="163"/>
        <v>0.26101361922050154</v>
      </c>
      <c r="I354" s="67"/>
      <c r="J354" s="67"/>
      <c r="K354" s="67"/>
      <c r="L354" s="67"/>
      <c r="M354" s="67"/>
      <c r="N354" s="67"/>
      <c r="O354" s="67"/>
      <c r="P354" s="67"/>
      <c r="Q354" s="67"/>
      <c r="R354" s="67"/>
      <c r="S354" s="67"/>
      <c r="T354" s="67"/>
      <c r="U354" s="67"/>
      <c r="V354" s="68"/>
      <c r="W354" s="67"/>
      <c r="X354" s="69"/>
    </row>
    <row r="355" spans="1:24" ht="15.75" customHeight="1">
      <c r="A355" s="709" t="str">
        <f>$A$121</f>
        <v xml:space="preserve">GESTIÓN DEL CONOCIMIENTO </v>
      </c>
      <c r="B355" s="705">
        <f>$B$121</f>
        <v>3.5000000000000003E-2</v>
      </c>
      <c r="C355" s="708">
        <f>SUM($I$151:$N$151)</f>
        <v>0.26333333333333336</v>
      </c>
      <c r="D355" s="708">
        <f>SUM($I$152:$N$152)</f>
        <v>0.30833333333333335</v>
      </c>
      <c r="E355" s="707">
        <f t="shared" si="163"/>
        <v>0.27533333333333332</v>
      </c>
      <c r="I355" s="67"/>
      <c r="J355" s="67"/>
      <c r="K355" s="67"/>
      <c r="L355" s="67"/>
      <c r="M355" s="67"/>
      <c r="N355" s="67"/>
      <c r="O355" s="67"/>
      <c r="P355" s="67"/>
      <c r="Q355" s="67"/>
      <c r="R355" s="67"/>
      <c r="S355" s="67"/>
      <c r="T355" s="67"/>
      <c r="U355" s="67"/>
      <c r="V355" s="68"/>
      <c r="W355" s="67"/>
      <c r="X355" s="69"/>
    </row>
    <row r="356" spans="1:24" ht="15.75" customHeight="1">
      <c r="A356" s="709" t="str">
        <f>$A$154</f>
        <v xml:space="preserve">DIFUSION Y COMERCIALIZACION </v>
      </c>
      <c r="B356" s="705">
        <f>$B$154</f>
        <v>0.05</v>
      </c>
      <c r="C356" s="708">
        <f>SUM($I$166:$N$166)</f>
        <v>0.44401999999999997</v>
      </c>
      <c r="D356" s="708">
        <f>SUM($I$167:$N$167)</f>
        <v>0.45087510345201859</v>
      </c>
      <c r="E356" s="707">
        <f t="shared" si="163"/>
        <v>0.23239718253076436</v>
      </c>
      <c r="I356" s="67"/>
      <c r="J356" s="67"/>
      <c r="K356" s="67"/>
      <c r="L356" s="67"/>
      <c r="M356" s="67"/>
      <c r="N356" s="67"/>
      <c r="O356" s="67"/>
      <c r="P356" s="67"/>
      <c r="Q356" s="67"/>
      <c r="R356" s="67"/>
      <c r="S356" s="67"/>
      <c r="T356" s="67"/>
      <c r="U356" s="67"/>
      <c r="V356" s="68"/>
      <c r="W356" s="67"/>
      <c r="X356" s="69"/>
    </row>
    <row r="357" spans="1:24" ht="15.75" customHeight="1">
      <c r="A357" s="709" t="str">
        <f>$A$169</f>
        <v>EVALUACION Y CONTROL DE LA GESTIÓN INTERNA</v>
      </c>
      <c r="B357" s="705">
        <f>$B$169</f>
        <v>0.05</v>
      </c>
      <c r="C357" s="708">
        <f>SUM($I$175:$N$175)</f>
        <v>0.47235874999999994</v>
      </c>
      <c r="D357" s="708">
        <f>SUM($I$176:$N$176)</f>
        <v>0.44540487499999992</v>
      </c>
      <c r="E357" s="707">
        <f t="shared" si="163"/>
        <v>0.21565562499999996</v>
      </c>
      <c r="I357" s="67"/>
      <c r="J357" s="67"/>
      <c r="K357" s="67"/>
      <c r="L357" s="67"/>
      <c r="M357" s="67"/>
      <c r="N357" s="67"/>
      <c r="O357" s="67"/>
      <c r="P357" s="67"/>
      <c r="Q357" s="67"/>
      <c r="R357" s="67"/>
      <c r="S357" s="67"/>
      <c r="T357" s="67"/>
      <c r="U357" s="67"/>
      <c r="V357" s="68"/>
      <c r="W357" s="67"/>
      <c r="X357" s="69"/>
    </row>
    <row r="358" spans="1:24" ht="20.25" customHeight="1">
      <c r="A358" s="704" t="str">
        <f>$A$178</f>
        <v>GESTIÓN INFORMÁTICA</v>
      </c>
      <c r="B358" s="705">
        <f>$B$178</f>
        <v>0.03</v>
      </c>
      <c r="C358" s="708">
        <f>SUM($I$196:$N$196)</f>
        <v>0.44333333333333336</v>
      </c>
      <c r="D358" s="708">
        <f>SUM($I$197:$N$197)</f>
        <v>0.69666666666666666</v>
      </c>
      <c r="E358" s="707">
        <f t="shared" si="163"/>
        <v>0.69666666666666666</v>
      </c>
      <c r="I358" s="67"/>
      <c r="J358" s="67"/>
      <c r="K358" s="67"/>
      <c r="L358" s="67"/>
      <c r="M358" s="67"/>
      <c r="N358" s="67"/>
      <c r="O358" s="67"/>
      <c r="P358" s="67"/>
      <c r="Q358" s="67"/>
      <c r="R358" s="67"/>
      <c r="S358" s="67"/>
      <c r="T358" s="67"/>
      <c r="U358" s="67"/>
      <c r="V358" s="68"/>
      <c r="W358" s="67"/>
      <c r="X358" s="69"/>
    </row>
    <row r="359" spans="1:24" ht="15.75" customHeight="1">
      <c r="A359" s="704" t="str">
        <f>$A$199</f>
        <v>COMUNICACIONES</v>
      </c>
      <c r="B359" s="705">
        <f>$B$199</f>
        <v>3.5000000000000003E-2</v>
      </c>
      <c r="C359" s="708">
        <f>SUM($I$199:$N$199)</f>
        <v>0.44573000000000002</v>
      </c>
      <c r="D359" s="708">
        <f>SUM($I$200:$N$200)</f>
        <v>0.53422000000000003</v>
      </c>
      <c r="E359" s="707">
        <f t="shared" si="163"/>
        <v>0.28244000000000002</v>
      </c>
      <c r="I359" s="67"/>
      <c r="J359" s="67"/>
      <c r="K359" s="67"/>
      <c r="L359" s="67"/>
      <c r="M359" s="67"/>
      <c r="N359" s="67"/>
      <c r="O359" s="67"/>
      <c r="P359" s="67"/>
      <c r="Q359" s="67"/>
      <c r="R359" s="67"/>
      <c r="S359" s="67"/>
      <c r="T359" s="67"/>
      <c r="U359" s="67"/>
      <c r="V359" s="68"/>
      <c r="W359" s="67"/>
      <c r="X359" s="69"/>
    </row>
    <row r="360" spans="1:24" ht="15.75" customHeight="1">
      <c r="A360" s="704" t="str">
        <f>$A$202</f>
        <v>GESTION JURIDICA</v>
      </c>
      <c r="B360" s="705">
        <f>$B$202</f>
        <v>2.5000000000000001E-2</v>
      </c>
      <c r="C360" s="708">
        <f>SUM($I$211:$N$211)</f>
        <v>0.49997600000000003</v>
      </c>
      <c r="D360" s="708">
        <f>SUM($I$212:$N$212)</f>
        <v>0.5</v>
      </c>
      <c r="E360" s="707">
        <f t="shared" si="163"/>
        <v>0.26999999999999996</v>
      </c>
      <c r="I360" s="67"/>
      <c r="J360" s="67"/>
      <c r="K360" s="67"/>
      <c r="L360" s="67"/>
      <c r="M360" s="67"/>
      <c r="N360" s="67"/>
      <c r="O360" s="67"/>
      <c r="P360" s="67"/>
      <c r="Q360" s="67"/>
      <c r="R360" s="67"/>
      <c r="S360" s="67"/>
      <c r="T360" s="67"/>
      <c r="U360" s="67"/>
      <c r="V360" s="68"/>
      <c r="W360" s="67"/>
      <c r="X360" s="69"/>
    </row>
    <row r="361" spans="1:24" ht="15.75" customHeight="1">
      <c r="A361" s="709" t="str">
        <f>$A$214</f>
        <v>DIRECCIONAMIENTO ESTRATÉGICO</v>
      </c>
      <c r="B361" s="705">
        <f>$B$214</f>
        <v>3.5000000000000003E-2</v>
      </c>
      <c r="C361" s="708">
        <f>SUM($I$220:$N$220)</f>
        <v>0.45797999999999994</v>
      </c>
      <c r="D361" s="708">
        <f>SUM($I$221:$N$221)</f>
        <v>0.44287999999999994</v>
      </c>
      <c r="E361" s="707">
        <f t="shared" si="163"/>
        <v>0.32495999999999997</v>
      </c>
      <c r="I361" s="67"/>
      <c r="J361" s="67"/>
      <c r="K361" s="67"/>
      <c r="L361" s="67"/>
      <c r="M361" s="67"/>
      <c r="N361" s="67"/>
      <c r="O361" s="67"/>
      <c r="P361" s="67"/>
      <c r="Q361" s="67"/>
      <c r="R361" s="67"/>
      <c r="S361" s="67"/>
      <c r="T361" s="67"/>
      <c r="U361" s="67"/>
      <c r="V361" s="68"/>
      <c r="W361" s="67"/>
      <c r="X361" s="69"/>
    </row>
    <row r="362" spans="1:24" ht="15.75" customHeight="1">
      <c r="A362" s="704" t="str">
        <f>$A$223</f>
        <v>MEJORA CONTINUA</v>
      </c>
      <c r="B362" s="705">
        <f>$B$223</f>
        <v>2.5000000000000001E-2</v>
      </c>
      <c r="C362" s="708">
        <f>SUM($I$223:$N$223)</f>
        <v>0.39500000000000002</v>
      </c>
      <c r="D362" s="708">
        <f>SUM($I$224:$N$224)</f>
        <v>0.39500000000000002</v>
      </c>
      <c r="E362" s="707">
        <f t="shared" si="163"/>
        <v>0.21600000000000003</v>
      </c>
      <c r="I362" s="67"/>
      <c r="J362" s="67"/>
      <c r="K362" s="67"/>
      <c r="L362" s="67"/>
      <c r="M362" s="67"/>
      <c r="N362" s="67"/>
      <c r="O362" s="67"/>
      <c r="P362" s="67"/>
      <c r="Q362" s="67"/>
      <c r="R362" s="67"/>
      <c r="S362" s="67"/>
      <c r="T362" s="67"/>
      <c r="U362" s="67"/>
      <c r="V362" s="68"/>
      <c r="W362" s="67"/>
      <c r="X362" s="69"/>
    </row>
    <row r="363" spans="1:24" ht="15.75" customHeight="1">
      <c r="A363" s="704" t="str">
        <f>$A$226</f>
        <v>GESTIÓN HUMANA</v>
      </c>
      <c r="B363" s="705">
        <f>$B$226</f>
        <v>0.05</v>
      </c>
      <c r="C363" s="708">
        <f>SUM($I$232:$N$232)</f>
        <v>0.56040000000000001</v>
      </c>
      <c r="D363" s="708">
        <f>SUM($I$233:$N$233)</f>
        <v>0.56520000000000004</v>
      </c>
      <c r="E363" s="707">
        <f t="shared" si="163"/>
        <v>0.36</v>
      </c>
      <c r="I363" s="67"/>
      <c r="J363" s="67"/>
      <c r="K363" s="67"/>
      <c r="L363" s="67"/>
      <c r="M363" s="67"/>
      <c r="N363" s="67"/>
      <c r="O363" s="67"/>
      <c r="P363" s="67"/>
      <c r="Q363" s="67"/>
      <c r="R363" s="67"/>
      <c r="S363" s="67"/>
      <c r="T363" s="67"/>
      <c r="U363" s="67"/>
      <c r="V363" s="68"/>
      <c r="W363" s="67"/>
      <c r="X363" s="69"/>
    </row>
    <row r="364" spans="1:24" ht="15.75" customHeight="1">
      <c r="A364" s="704" t="str">
        <f>$A$235</f>
        <v>SERVICIO AL CIUDADANO</v>
      </c>
      <c r="B364" s="705">
        <f>$B$235</f>
        <v>0.04</v>
      </c>
      <c r="C364" s="708">
        <f>SUM($I$244:$N$244)</f>
        <v>0.21565800000000002</v>
      </c>
      <c r="D364" s="708">
        <f>SUM($I$245:$N$245)</f>
        <v>0.21565800000000002</v>
      </c>
      <c r="E364" s="707">
        <f t="shared" si="163"/>
        <v>0.16441600000000001</v>
      </c>
      <c r="I364" s="67"/>
      <c r="J364" s="67"/>
      <c r="K364" s="67"/>
      <c r="L364" s="67"/>
      <c r="M364" s="67"/>
      <c r="N364" s="67"/>
      <c r="O364" s="67"/>
      <c r="P364" s="67"/>
      <c r="Q364" s="67"/>
      <c r="R364" s="67"/>
      <c r="S364" s="67"/>
      <c r="T364" s="67"/>
      <c r="U364" s="67"/>
      <c r="V364" s="68"/>
      <c r="W364" s="67"/>
      <c r="X364" s="69"/>
    </row>
    <row r="365" spans="1:24" ht="15.75" customHeight="1">
      <c r="A365" s="704" t="str">
        <f>$A$247</f>
        <v>GESTIÓN FINANCIERA</v>
      </c>
      <c r="B365" s="705">
        <f>$B$247</f>
        <v>0.1</v>
      </c>
      <c r="C365" s="708">
        <f>SUM($I$259:$N$259)</f>
        <v>1.2080035393697108</v>
      </c>
      <c r="D365" s="708">
        <f>SUM($I$260:$N$260)</f>
        <v>1.3372913002707818</v>
      </c>
      <c r="E365" s="707">
        <f t="shared" si="163"/>
        <v>0.84362534290904956</v>
      </c>
      <c r="I365" s="67"/>
      <c r="J365" s="67"/>
      <c r="K365" s="67"/>
      <c r="L365" s="67"/>
      <c r="M365" s="67"/>
      <c r="N365" s="67"/>
      <c r="O365" s="67"/>
      <c r="P365" s="67"/>
      <c r="Q365" s="67"/>
      <c r="R365" s="67"/>
      <c r="S365" s="67"/>
      <c r="T365" s="67"/>
      <c r="U365" s="67"/>
      <c r="V365" s="68"/>
      <c r="W365" s="67"/>
      <c r="X365" s="69"/>
    </row>
    <row r="366" spans="1:24" ht="15.75" customHeight="1">
      <c r="A366" s="704" t="str">
        <f>$A$262</f>
        <v>ADQUISICIONES</v>
      </c>
      <c r="B366" s="705">
        <f>$B$262</f>
        <v>2.5000000000000001E-2</v>
      </c>
      <c r="C366" s="708">
        <f>SUM($I$271:$N$271)</f>
        <v>0.8892000000000001</v>
      </c>
      <c r="D366" s="708">
        <f>SUM($I$272:$N$272)</f>
        <v>0.65960000000000008</v>
      </c>
      <c r="E366" s="707">
        <f t="shared" si="163"/>
        <v>0.20060000000000006</v>
      </c>
      <c r="I366" s="67"/>
      <c r="J366" s="67"/>
      <c r="K366" s="67"/>
      <c r="L366" s="67"/>
      <c r="M366" s="67"/>
      <c r="N366" s="67"/>
      <c r="O366" s="67"/>
      <c r="P366" s="67"/>
      <c r="Q366" s="67"/>
      <c r="R366" s="67"/>
      <c r="S366" s="67"/>
      <c r="T366" s="67"/>
      <c r="U366" s="67"/>
      <c r="V366" s="68"/>
      <c r="W366" s="67"/>
      <c r="X366" s="69"/>
    </row>
    <row r="367" spans="1:24" ht="15.75" customHeight="1">
      <c r="A367" s="709" t="str">
        <f>$A$274</f>
        <v>SERVICIOS ADMINISTRATIVOS</v>
      </c>
      <c r="B367" s="705">
        <f>$B$274</f>
        <v>2.5000000000000001E-2</v>
      </c>
      <c r="C367" s="708">
        <f>SUM($I$301:$N$301)</f>
        <v>0.40131600000000001</v>
      </c>
      <c r="D367" s="708">
        <f>SUM($I$302:$N$302)</f>
        <v>0.40074319005996573</v>
      </c>
      <c r="E367" s="707">
        <f t="shared" si="163"/>
        <v>0.29908419005996573</v>
      </c>
      <c r="I367" s="67"/>
      <c r="J367" s="67"/>
      <c r="K367" s="67"/>
      <c r="L367" s="67"/>
      <c r="M367" s="67"/>
      <c r="N367" s="67"/>
      <c r="O367" s="67"/>
      <c r="P367" s="67"/>
      <c r="Q367" s="67"/>
      <c r="R367" s="67"/>
      <c r="S367" s="67"/>
      <c r="T367" s="67"/>
      <c r="U367" s="67"/>
      <c r="V367" s="68"/>
      <c r="W367" s="67"/>
      <c r="X367" s="69"/>
    </row>
    <row r="368" spans="1:24" ht="15.75" customHeight="1">
      <c r="A368" s="704" t="str">
        <f>$A$304</f>
        <v>GESTION DOCUMENTAL</v>
      </c>
      <c r="B368" s="705">
        <f>$B$304</f>
        <v>2.5000000000000001E-2</v>
      </c>
      <c r="C368" s="708">
        <f>SUM($I$313:$N$313)</f>
        <v>0.61899999999999999</v>
      </c>
      <c r="D368" s="708">
        <f>SUM($I$314:$N$314)</f>
        <v>0.499</v>
      </c>
      <c r="E368" s="707">
        <f t="shared" si="163"/>
        <v>0.26</v>
      </c>
      <c r="I368" s="67"/>
      <c r="J368" s="67"/>
      <c r="K368" s="67"/>
      <c r="L368" s="67"/>
      <c r="M368" s="67"/>
      <c r="N368" s="67"/>
      <c r="O368" s="67"/>
      <c r="P368" s="67"/>
      <c r="Q368" s="67"/>
      <c r="R368" s="67"/>
      <c r="S368" s="67"/>
      <c r="T368" s="67"/>
      <c r="U368" s="67"/>
      <c r="V368" s="68"/>
      <c r="W368" s="67"/>
      <c r="X368" s="69"/>
    </row>
    <row r="369" spans="1:24" ht="15.75" customHeight="1">
      <c r="A369" s="704" t="str">
        <f>$A$316</f>
        <v>CONTROL DISCIPLINARIO</v>
      </c>
      <c r="B369" s="705">
        <f>$B$316</f>
        <v>0.02</v>
      </c>
      <c r="C369" s="708">
        <f>SUM($I$316:$N$316)</f>
        <v>0.47200000000000009</v>
      </c>
      <c r="D369" s="708">
        <f>SUM($I$317:$N$317)</f>
        <v>0.47200000000000009</v>
      </c>
      <c r="E369" s="707">
        <f t="shared" si="163"/>
        <v>0.28400000000000003</v>
      </c>
      <c r="I369" s="67"/>
      <c r="J369" s="67"/>
      <c r="K369" s="67"/>
      <c r="L369" s="67"/>
      <c r="M369" s="67"/>
      <c r="N369" s="67"/>
      <c r="O369" s="67"/>
      <c r="P369" s="67"/>
      <c r="Q369" s="67"/>
      <c r="R369" s="67"/>
      <c r="S369" s="67"/>
      <c r="T369" s="67"/>
      <c r="U369" s="67"/>
      <c r="V369" s="68"/>
      <c r="W369" s="67"/>
      <c r="X369" s="69"/>
    </row>
    <row r="370" spans="1:24" ht="15.75" customHeight="1">
      <c r="A370" s="690"/>
      <c r="B370" s="690"/>
      <c r="C370" s="690"/>
      <c r="D370" s="690"/>
      <c r="E370" s="683"/>
      <c r="I370" s="67"/>
      <c r="J370" s="67"/>
      <c r="K370" s="67"/>
      <c r="L370" s="67"/>
      <c r="M370" s="67"/>
      <c r="N370" s="67"/>
      <c r="O370" s="67"/>
      <c r="P370" s="67"/>
      <c r="Q370" s="67"/>
      <c r="R370" s="67"/>
      <c r="S370" s="67"/>
      <c r="T370" s="67"/>
      <c r="U370" s="67"/>
      <c r="V370" s="68"/>
      <c r="W370" s="67"/>
      <c r="X370" s="69"/>
    </row>
    <row r="371" spans="1:24" ht="15.75" customHeight="1">
      <c r="A371" s="702" t="s">
        <v>1083</v>
      </c>
      <c r="B371" s="703">
        <f>SUM(B350:B369)</f>
        <v>1.0000000000000002</v>
      </c>
      <c r="C371" s="703"/>
      <c r="D371" s="703"/>
      <c r="E371" s="683"/>
      <c r="I371" s="67"/>
      <c r="J371" s="67"/>
      <c r="K371" s="67"/>
      <c r="L371" s="67"/>
      <c r="M371" s="67"/>
      <c r="N371" s="67"/>
      <c r="O371" s="67"/>
      <c r="P371" s="67"/>
      <c r="Q371" s="67"/>
      <c r="R371" s="67"/>
      <c r="S371" s="67"/>
      <c r="T371" s="67"/>
      <c r="U371" s="67"/>
      <c r="V371" s="68"/>
      <c r="W371" s="67"/>
      <c r="X371" s="69"/>
    </row>
    <row r="372" spans="1:24" ht="15.75" customHeight="1">
      <c r="E372" s="683"/>
      <c r="I372" s="67"/>
      <c r="J372" s="67"/>
      <c r="K372" s="67"/>
      <c r="L372" s="67"/>
      <c r="M372" s="67"/>
      <c r="N372" s="67"/>
      <c r="O372" s="67"/>
      <c r="P372" s="67"/>
      <c r="Q372" s="67"/>
      <c r="R372" s="67"/>
      <c r="S372" s="67"/>
      <c r="T372" s="67"/>
      <c r="U372" s="67"/>
      <c r="V372" s="68"/>
      <c r="W372" s="67"/>
      <c r="X372" s="69"/>
    </row>
    <row r="373" spans="1:24" ht="15.75" customHeight="1">
      <c r="E373" s="683"/>
      <c r="I373" s="67"/>
      <c r="J373" s="67"/>
      <c r="K373" s="67"/>
      <c r="L373" s="67"/>
      <c r="M373" s="67"/>
      <c r="N373" s="67"/>
      <c r="O373" s="67"/>
      <c r="P373" s="67"/>
      <c r="Q373" s="67"/>
      <c r="R373" s="67"/>
      <c r="S373" s="67"/>
      <c r="T373" s="67"/>
      <c r="U373" s="67"/>
      <c r="V373" s="68"/>
      <c r="W373" s="67"/>
      <c r="X373" s="69"/>
    </row>
    <row r="374" spans="1:24" ht="15.75" customHeight="1">
      <c r="A374" s="687" t="s">
        <v>1064</v>
      </c>
      <c r="B374" s="688" t="s">
        <v>9</v>
      </c>
      <c r="C374" s="689" t="s">
        <v>1089</v>
      </c>
      <c r="D374" s="689" t="s">
        <v>1090</v>
      </c>
      <c r="E374" s="683"/>
      <c r="I374" s="67"/>
      <c r="J374" s="67"/>
      <c r="K374" s="67"/>
      <c r="L374" s="67"/>
      <c r="M374" s="67"/>
      <c r="N374" s="67"/>
      <c r="O374" s="67"/>
      <c r="P374" s="67"/>
      <c r="Q374" s="67"/>
      <c r="R374" s="67"/>
      <c r="S374" s="67"/>
      <c r="T374" s="67"/>
      <c r="U374" s="67"/>
      <c r="V374" s="68"/>
      <c r="W374" s="67"/>
      <c r="X374" s="69"/>
    </row>
    <row r="375" spans="1:24" ht="15.75" customHeight="1">
      <c r="A375" s="690" t="str">
        <f>$A$4</f>
        <v>GESTIÓN CARTOGRÁFICA</v>
      </c>
      <c r="B375" s="691">
        <f>$B$4</f>
        <v>0.04</v>
      </c>
      <c r="C375" s="692">
        <f>SUM($I$22:$Q$22)</f>
        <v>0.76666842666666679</v>
      </c>
      <c r="D375" s="692">
        <f>SUM($I$23:$Q$23)</f>
        <v>0.89378171535846274</v>
      </c>
      <c r="E375" s="711">
        <f>D375-D350</f>
        <v>0.27108784283813747</v>
      </c>
      <c r="I375" s="67"/>
      <c r="J375" s="67"/>
      <c r="K375" s="67"/>
      <c r="L375" s="67"/>
      <c r="M375" s="67"/>
      <c r="N375" s="67"/>
      <c r="O375" s="67"/>
      <c r="P375" s="67"/>
      <c r="Q375" s="67"/>
      <c r="R375" s="67"/>
      <c r="S375" s="67"/>
      <c r="T375" s="67"/>
      <c r="U375" s="67"/>
      <c r="V375" s="68"/>
      <c r="W375" s="67"/>
      <c r="X375" s="69"/>
    </row>
    <row r="376" spans="1:24" ht="15.75" customHeight="1">
      <c r="A376" s="690" t="str">
        <f>$A$25</f>
        <v>GESTIÓN GEODÉSICA</v>
      </c>
      <c r="B376" s="691">
        <f>$B$25</f>
        <v>2.5000000000000001E-2</v>
      </c>
      <c r="C376" s="694">
        <f>SUM($I$43:$Q$43)</f>
        <v>0.75505855003177103</v>
      </c>
      <c r="D376" s="694">
        <f>SUM($I$44:$Q$44)</f>
        <v>0.76354872381149552</v>
      </c>
      <c r="E376" s="712">
        <v>0.56000000000000005</v>
      </c>
      <c r="I376" s="67"/>
      <c r="J376" s="67"/>
      <c r="K376" s="67"/>
      <c r="L376" s="67"/>
      <c r="M376" s="67"/>
      <c r="N376" s="67"/>
      <c r="O376" s="67"/>
      <c r="P376" s="67"/>
      <c r="Q376" s="67"/>
      <c r="R376" s="67"/>
      <c r="S376" s="67"/>
      <c r="T376" s="67"/>
      <c r="U376" s="67"/>
      <c r="V376" s="68"/>
      <c r="W376" s="67"/>
      <c r="X376" s="69"/>
    </row>
    <row r="377" spans="1:24" ht="15.75" customHeight="1">
      <c r="A377" s="690" t="str">
        <f>$A$46</f>
        <v>GESTION GEOGRAFICA</v>
      </c>
      <c r="B377" s="691">
        <f>$B$46</f>
        <v>0.03</v>
      </c>
      <c r="C377" s="694">
        <f>SUM($I$73:$Q$73)</f>
        <v>0.87714999999999999</v>
      </c>
      <c r="D377" s="694">
        <f>SUM($I$74:$Q$74)</f>
        <v>0.88270499999999996</v>
      </c>
      <c r="E377" s="711">
        <f t="shared" ref="E377:E394" si="164">D377-D352</f>
        <v>0.20604500000000003</v>
      </c>
      <c r="I377" s="67"/>
      <c r="J377" s="67"/>
      <c r="K377" s="67"/>
      <c r="L377" s="67"/>
      <c r="M377" s="67"/>
      <c r="N377" s="67"/>
      <c r="O377" s="67"/>
      <c r="P377" s="67"/>
      <c r="Q377" s="67"/>
      <c r="R377" s="67"/>
      <c r="S377" s="67"/>
      <c r="T377" s="67"/>
      <c r="U377" s="67"/>
      <c r="V377" s="68"/>
      <c r="W377" s="67"/>
      <c r="X377" s="69"/>
    </row>
    <row r="378" spans="1:24" ht="15.75" customHeight="1">
      <c r="A378" s="690" t="str">
        <f>$A$76</f>
        <v>GESTION AGROLOGICA</v>
      </c>
      <c r="B378" s="691">
        <f>$B$76</f>
        <v>4.4999999999999998E-2</v>
      </c>
      <c r="C378" s="694">
        <f>SUM($I$91:$Q$91)</f>
        <v>0.78365935999999992</v>
      </c>
      <c r="D378" s="694">
        <f>SUM($I$92:$Q$92)</f>
        <v>0.78976114285714294</v>
      </c>
      <c r="E378" s="711">
        <f t="shared" si="164"/>
        <v>0.28716657142857149</v>
      </c>
      <c r="I378" s="67"/>
      <c r="J378" s="67"/>
      <c r="K378" s="67"/>
      <c r="L378" s="67"/>
      <c r="M378" s="67"/>
      <c r="N378" s="67"/>
      <c r="O378" s="67"/>
      <c r="P378" s="67"/>
      <c r="Q378" s="67"/>
      <c r="R378" s="67"/>
      <c r="S378" s="67"/>
      <c r="T378" s="67"/>
      <c r="U378" s="67"/>
      <c r="V378" s="68"/>
      <c r="W378" s="67"/>
      <c r="X378" s="69"/>
    </row>
    <row r="379" spans="1:24" ht="15.75" customHeight="1">
      <c r="A379" s="690" t="str">
        <f>$A$94</f>
        <v>GESTION CATASTRAL</v>
      </c>
      <c r="B379" s="691">
        <f>$B$94</f>
        <v>0.28999999999999998</v>
      </c>
      <c r="C379" s="694">
        <f>SUM($I$118:$Q$118)</f>
        <v>0.60139750000000003</v>
      </c>
      <c r="D379" s="694">
        <f>SUM($I$119:$Q$119)</f>
        <v>0.52473545338104044</v>
      </c>
      <c r="E379" s="711">
        <f t="shared" si="164"/>
        <v>0.1829099020460801</v>
      </c>
      <c r="I379" s="67"/>
      <c r="J379" s="67"/>
      <c r="K379" s="67"/>
      <c r="L379" s="67"/>
      <c r="M379" s="67"/>
      <c r="N379" s="67"/>
      <c r="O379" s="67"/>
      <c r="P379" s="67"/>
      <c r="Q379" s="67"/>
      <c r="R379" s="67"/>
      <c r="S379" s="67"/>
      <c r="T379" s="67"/>
      <c r="U379" s="67"/>
      <c r="V379" s="68"/>
      <c r="W379" s="67"/>
      <c r="X379" s="69"/>
    </row>
    <row r="380" spans="1:24" ht="15.75" customHeight="1">
      <c r="A380" s="697" t="str">
        <f>$A$121</f>
        <v xml:space="preserve">GESTIÓN DEL CONOCIMIENTO </v>
      </c>
      <c r="B380" s="691">
        <f>$B$121</f>
        <v>3.5000000000000003E-2</v>
      </c>
      <c r="C380" s="694">
        <f>SUM($I$151:$Q$151)</f>
        <v>0.63566666666666671</v>
      </c>
      <c r="D380" s="694">
        <f>SUM($I$152:$Q$152)</f>
        <v>0.68733333333333335</v>
      </c>
      <c r="E380" s="711">
        <f t="shared" si="164"/>
        <v>0.379</v>
      </c>
      <c r="I380" s="67"/>
      <c r="J380" s="67"/>
      <c r="K380" s="67"/>
      <c r="L380" s="67"/>
      <c r="M380" s="67"/>
      <c r="N380" s="67"/>
      <c r="O380" s="67"/>
      <c r="P380" s="67"/>
      <c r="Q380" s="67"/>
      <c r="R380" s="67"/>
      <c r="S380" s="67"/>
      <c r="T380" s="67"/>
      <c r="U380" s="67"/>
      <c r="V380" s="68"/>
      <c r="W380" s="67"/>
      <c r="X380" s="69"/>
    </row>
    <row r="381" spans="1:24" ht="15.75" customHeight="1">
      <c r="A381" s="697" t="str">
        <f>$A$154</f>
        <v xml:space="preserve">DIFUSION Y COMERCIALIZACION </v>
      </c>
      <c r="B381" s="691">
        <f>$B$154</f>
        <v>0.05</v>
      </c>
      <c r="C381" s="694">
        <f>SUM($I$166:$Q$166)</f>
        <v>0.72328000000000003</v>
      </c>
      <c r="D381" s="694">
        <f>SUM($I$167:$Q$167)</f>
        <v>0.75536122063523903</v>
      </c>
      <c r="E381" s="711">
        <f t="shared" si="164"/>
        <v>0.30448611718322044</v>
      </c>
      <c r="I381" s="67"/>
      <c r="J381" s="67"/>
      <c r="K381" s="67"/>
      <c r="L381" s="67"/>
      <c r="M381" s="67"/>
      <c r="N381" s="67"/>
      <c r="O381" s="67"/>
      <c r="P381" s="67"/>
      <c r="Q381" s="67"/>
      <c r="R381" s="67"/>
      <c r="S381" s="67"/>
      <c r="T381" s="67"/>
      <c r="U381" s="67"/>
      <c r="V381" s="68"/>
      <c r="W381" s="67"/>
      <c r="X381" s="69"/>
    </row>
    <row r="382" spans="1:24" ht="15.75" customHeight="1">
      <c r="A382" s="697" t="str">
        <f>$A$169</f>
        <v>EVALUACION Y CONTROL DE LA GESTIÓN INTERNA</v>
      </c>
      <c r="B382" s="691">
        <f>$B$169</f>
        <v>0.05</v>
      </c>
      <c r="C382" s="694">
        <f>SUM($I$175:$Q$175)</f>
        <v>0.91818749999999993</v>
      </c>
      <c r="D382" s="694">
        <f>SUM($I$176:$Q$176)</f>
        <v>0.75570862499999991</v>
      </c>
      <c r="E382" s="711">
        <f t="shared" si="164"/>
        <v>0.31030374999999999</v>
      </c>
      <c r="I382" s="67"/>
      <c r="J382" s="67"/>
      <c r="K382" s="67"/>
      <c r="L382" s="67"/>
      <c r="M382" s="67"/>
      <c r="N382" s="67"/>
      <c r="O382" s="67"/>
      <c r="P382" s="67"/>
      <c r="Q382" s="67"/>
      <c r="R382" s="67"/>
      <c r="S382" s="67"/>
      <c r="T382" s="67"/>
      <c r="U382" s="67"/>
      <c r="V382" s="68"/>
      <c r="W382" s="67"/>
      <c r="X382" s="69"/>
    </row>
    <row r="383" spans="1:24" ht="15.75" customHeight="1">
      <c r="A383" s="690" t="str">
        <f>$A$178</f>
        <v>GESTIÓN INFORMÁTICA</v>
      </c>
      <c r="B383" s="691">
        <f>$B$178</f>
        <v>0.03</v>
      </c>
      <c r="C383" s="694">
        <f>SUM($I$196:$Q$196)</f>
        <v>0.76666666666666672</v>
      </c>
      <c r="D383" s="694">
        <f>SUM($I$197:$Q$197)</f>
        <v>0.95333333333333337</v>
      </c>
      <c r="E383" s="711">
        <f t="shared" si="164"/>
        <v>0.25666666666666671</v>
      </c>
      <c r="I383" s="67"/>
      <c r="J383" s="67"/>
      <c r="K383" s="67"/>
      <c r="L383" s="67"/>
      <c r="M383" s="67"/>
      <c r="N383" s="67"/>
      <c r="O383" s="67"/>
      <c r="P383" s="67"/>
      <c r="Q383" s="67"/>
      <c r="R383" s="67"/>
      <c r="S383" s="67"/>
      <c r="T383" s="67"/>
      <c r="U383" s="67"/>
      <c r="V383" s="68"/>
      <c r="W383" s="67"/>
      <c r="X383" s="69"/>
    </row>
    <row r="384" spans="1:24" ht="15.75" customHeight="1">
      <c r="A384" s="690" t="str">
        <f>$A$199</f>
        <v>COMUNICACIONES</v>
      </c>
      <c r="B384" s="691">
        <f>$B$199</f>
        <v>3.5000000000000003E-2</v>
      </c>
      <c r="C384" s="694">
        <f>SUM($I$199:$Q$199)</f>
        <v>0.74274000000000007</v>
      </c>
      <c r="D384" s="694">
        <f>SUM($I$200:$Q$200)</f>
        <v>0.87204999999999988</v>
      </c>
      <c r="E384" s="711">
        <f t="shared" si="164"/>
        <v>0.33782999999999985</v>
      </c>
      <c r="I384" s="67"/>
      <c r="J384" s="67"/>
      <c r="K384" s="67"/>
      <c r="L384" s="67"/>
      <c r="M384" s="67"/>
      <c r="N384" s="67"/>
      <c r="O384" s="67"/>
      <c r="P384" s="67"/>
      <c r="Q384" s="67"/>
      <c r="R384" s="67"/>
      <c r="S384" s="67"/>
      <c r="T384" s="67"/>
      <c r="U384" s="67"/>
      <c r="V384" s="68"/>
      <c r="W384" s="67"/>
      <c r="X384" s="69"/>
    </row>
    <row r="385" spans="1:24" ht="15.75" customHeight="1">
      <c r="A385" s="690" t="str">
        <f>$A$202</f>
        <v>GESTION JURIDICA</v>
      </c>
      <c r="B385" s="691">
        <f>$B$202</f>
        <v>2.5000000000000001E-2</v>
      </c>
      <c r="C385" s="694">
        <f>SUM($I$211:$Q$211)</f>
        <v>0.76996399999999998</v>
      </c>
      <c r="D385" s="694">
        <f>SUM($I$212:$Q$212)</f>
        <v>0.77</v>
      </c>
      <c r="E385" s="711">
        <f t="shared" si="164"/>
        <v>0.27</v>
      </c>
      <c r="I385" s="67"/>
      <c r="J385" s="67"/>
      <c r="K385" s="67"/>
      <c r="L385" s="67"/>
      <c r="M385" s="67"/>
      <c r="N385" s="67"/>
      <c r="O385" s="67"/>
      <c r="P385" s="67"/>
      <c r="Q385" s="67"/>
      <c r="R385" s="67"/>
      <c r="S385" s="67"/>
      <c r="T385" s="67"/>
      <c r="U385" s="67"/>
      <c r="V385" s="68"/>
      <c r="W385" s="67"/>
      <c r="X385" s="69"/>
    </row>
    <row r="386" spans="1:24" ht="15.75" customHeight="1">
      <c r="A386" s="697" t="str">
        <f>$A$214</f>
        <v>DIRECCIONAMIENTO ESTRATÉGICO</v>
      </c>
      <c r="B386" s="691">
        <f>$B$214</f>
        <v>3.5000000000000003E-2</v>
      </c>
      <c r="C386" s="694">
        <f>SUM($I$220:$Q$220)</f>
        <v>0.78398000000000001</v>
      </c>
      <c r="D386" s="694">
        <f>SUM($I$221:$Q$221)</f>
        <v>0.76888000000000001</v>
      </c>
      <c r="E386" s="711">
        <f t="shared" si="164"/>
        <v>0.32600000000000007</v>
      </c>
      <c r="I386" s="67"/>
      <c r="J386" s="67"/>
      <c r="K386" s="67"/>
      <c r="L386" s="67"/>
      <c r="M386" s="67"/>
      <c r="N386" s="67"/>
      <c r="O386" s="67"/>
      <c r="P386" s="67"/>
      <c r="Q386" s="67"/>
      <c r="R386" s="67"/>
      <c r="S386" s="67"/>
      <c r="T386" s="67"/>
      <c r="U386" s="67"/>
      <c r="V386" s="68"/>
      <c r="W386" s="67"/>
      <c r="X386" s="69"/>
    </row>
    <row r="387" spans="1:24" ht="15.75" customHeight="1">
      <c r="A387" s="690" t="str">
        <f>$A$223</f>
        <v>MEJORA CONTINUA</v>
      </c>
      <c r="B387" s="691">
        <f>$B$223</f>
        <v>2.5000000000000001E-2</v>
      </c>
      <c r="C387" s="694">
        <f>SUM($I$223:$Q$223)</f>
        <v>0.65800000000000003</v>
      </c>
      <c r="D387" s="694">
        <f>SUM($I$224:$Q$224)</f>
        <v>0.65800000000000003</v>
      </c>
      <c r="E387" s="711">
        <f t="shared" si="164"/>
        <v>0.26300000000000001</v>
      </c>
      <c r="I387" s="67"/>
      <c r="J387" s="67"/>
      <c r="K387" s="67"/>
      <c r="L387" s="67"/>
      <c r="M387" s="67"/>
      <c r="N387" s="67"/>
      <c r="O387" s="67"/>
      <c r="P387" s="67"/>
      <c r="Q387" s="67"/>
      <c r="R387" s="67"/>
      <c r="S387" s="67"/>
      <c r="T387" s="67"/>
      <c r="U387" s="67"/>
      <c r="V387" s="68"/>
      <c r="W387" s="67"/>
      <c r="X387" s="69"/>
    </row>
    <row r="388" spans="1:24" ht="15.75" customHeight="1">
      <c r="A388" s="690" t="str">
        <f>$A$226</f>
        <v>GESTIÓN HUMANA</v>
      </c>
      <c r="B388" s="691">
        <f>$B$226</f>
        <v>0.05</v>
      </c>
      <c r="C388" s="694">
        <f>SUM($I$232:$Q$232)</f>
        <v>0.78159999999999996</v>
      </c>
      <c r="D388" s="694">
        <f>SUM($I$233:$Q$233)</f>
        <v>0.75800000000000001</v>
      </c>
      <c r="E388" s="711">
        <f t="shared" si="164"/>
        <v>0.19279999999999997</v>
      </c>
      <c r="I388" s="67"/>
      <c r="J388" s="67"/>
      <c r="K388" s="67"/>
      <c r="L388" s="67"/>
      <c r="M388" s="67"/>
      <c r="N388" s="67"/>
      <c r="O388" s="67"/>
      <c r="P388" s="67"/>
      <c r="Q388" s="67"/>
      <c r="R388" s="67"/>
      <c r="S388" s="67"/>
      <c r="T388" s="67"/>
      <c r="U388" s="67"/>
      <c r="V388" s="68"/>
      <c r="W388" s="67"/>
      <c r="X388" s="69"/>
    </row>
    <row r="389" spans="1:24" ht="15.75" customHeight="1">
      <c r="A389" s="690" t="str">
        <f>$A$235</f>
        <v>SERVICIO AL CIUDADANO</v>
      </c>
      <c r="B389" s="691">
        <f>$B$235</f>
        <v>0.04</v>
      </c>
      <c r="C389" s="694">
        <f>SUM($I$244:$Q$244)</f>
        <v>0.70508400000000004</v>
      </c>
      <c r="D389" s="694">
        <f>SUM($I$245:$Q$245)</f>
        <v>0.68408399999999991</v>
      </c>
      <c r="E389" s="711">
        <f t="shared" si="164"/>
        <v>0.4684259999999999</v>
      </c>
      <c r="I389" s="67"/>
      <c r="J389" s="67"/>
      <c r="K389" s="67"/>
      <c r="L389" s="67"/>
      <c r="M389" s="67"/>
      <c r="N389" s="67"/>
      <c r="O389" s="67"/>
      <c r="P389" s="67"/>
      <c r="Q389" s="67"/>
      <c r="R389" s="67"/>
      <c r="S389" s="67"/>
      <c r="T389" s="67"/>
      <c r="U389" s="67"/>
      <c r="V389" s="68"/>
      <c r="W389" s="67"/>
      <c r="X389" s="69"/>
    </row>
    <row r="390" spans="1:24" ht="15.75" customHeight="1">
      <c r="A390" s="690" t="str">
        <f>$A$247</f>
        <v>GESTIÓN FINANCIERA</v>
      </c>
      <c r="B390" s="691">
        <f>$B$247</f>
        <v>0.1</v>
      </c>
      <c r="C390" s="694">
        <f>SUM($I$259:$Q$259)</f>
        <v>2.153819829784331</v>
      </c>
      <c r="D390" s="694">
        <f>SUM($I$260:$Q$260)</f>
        <v>2.3932299647251107</v>
      </c>
      <c r="E390" s="711">
        <f t="shared" si="164"/>
        <v>1.0559386644543289</v>
      </c>
      <c r="I390" s="67"/>
      <c r="J390" s="67"/>
      <c r="K390" s="67"/>
      <c r="L390" s="67"/>
      <c r="M390" s="67"/>
      <c r="N390" s="67"/>
      <c r="O390" s="67"/>
      <c r="P390" s="67"/>
      <c r="Q390" s="67"/>
      <c r="R390" s="67"/>
      <c r="S390" s="67"/>
      <c r="T390" s="67"/>
      <c r="U390" s="67"/>
      <c r="V390" s="68"/>
      <c r="W390" s="67"/>
      <c r="X390" s="69"/>
    </row>
    <row r="391" spans="1:24" ht="15.75" customHeight="1">
      <c r="A391" s="690" t="str">
        <f>$A$262</f>
        <v>ADQUISICIONES</v>
      </c>
      <c r="B391" s="691">
        <f>$B$262</f>
        <v>2.5000000000000001E-2</v>
      </c>
      <c r="C391" s="694">
        <f>SUM($I$271:$Q$271)</f>
        <v>0.95440000000000003</v>
      </c>
      <c r="D391" s="694">
        <f>SUM($I$272:$Q$272)</f>
        <v>0.86420000000000019</v>
      </c>
      <c r="E391" s="711">
        <f t="shared" si="164"/>
        <v>0.20460000000000012</v>
      </c>
      <c r="I391" s="67"/>
      <c r="J391" s="67"/>
      <c r="K391" s="67"/>
      <c r="L391" s="67"/>
      <c r="M391" s="67"/>
      <c r="N391" s="67"/>
      <c r="O391" s="67"/>
      <c r="P391" s="67"/>
      <c r="Q391" s="67"/>
      <c r="R391" s="67"/>
      <c r="S391" s="67"/>
      <c r="T391" s="67"/>
      <c r="U391" s="67"/>
      <c r="V391" s="68"/>
      <c r="W391" s="67"/>
      <c r="X391" s="69"/>
    </row>
    <row r="392" spans="1:24" ht="15.75" customHeight="1">
      <c r="A392" s="697" t="str">
        <f>$A$274</f>
        <v>SERVICIOS ADMINISTRATIVOS</v>
      </c>
      <c r="B392" s="691">
        <f>$B$274</f>
        <v>2.5000000000000001E-2</v>
      </c>
      <c r="C392" s="694">
        <f>SUM($I$301:$Q$301)</f>
        <v>0.76567399999999997</v>
      </c>
      <c r="D392" s="694">
        <f>SUM($I$302:$Q$302)</f>
        <v>0.7645713381653706</v>
      </c>
      <c r="E392" s="711">
        <f t="shared" si="164"/>
        <v>0.36382814810540487</v>
      </c>
      <c r="I392" s="67"/>
      <c r="J392" s="67"/>
      <c r="K392" s="67"/>
      <c r="L392" s="67"/>
      <c r="M392" s="67"/>
      <c r="N392" s="67"/>
      <c r="O392" s="67"/>
      <c r="P392" s="67"/>
      <c r="Q392" s="67"/>
      <c r="R392" s="67"/>
      <c r="S392" s="67"/>
      <c r="T392" s="67"/>
      <c r="U392" s="67"/>
      <c r="V392" s="68"/>
      <c r="W392" s="67"/>
      <c r="X392" s="69"/>
    </row>
    <row r="393" spans="1:24" ht="15.75" customHeight="1">
      <c r="A393" s="690" t="str">
        <f>$A$304</f>
        <v>GESTION DOCUMENTAL</v>
      </c>
      <c r="B393" s="691">
        <f>$B$304</f>
        <v>2.5000000000000001E-2</v>
      </c>
      <c r="C393" s="694">
        <f>SUM($I$313:$Q$313)</f>
        <v>0.78360000000000007</v>
      </c>
      <c r="D393" s="694">
        <f>SUM($I$314:$Q$314)</f>
        <v>0.65960000000000008</v>
      </c>
      <c r="E393" s="711">
        <f t="shared" si="164"/>
        <v>0.16060000000000008</v>
      </c>
      <c r="I393" s="67"/>
      <c r="J393" s="67"/>
      <c r="K393" s="67"/>
      <c r="L393" s="67"/>
      <c r="M393" s="67"/>
      <c r="N393" s="67"/>
      <c r="O393" s="67"/>
      <c r="P393" s="67"/>
      <c r="Q393" s="67"/>
      <c r="R393" s="67"/>
      <c r="S393" s="67"/>
      <c r="T393" s="67"/>
      <c r="U393" s="67"/>
      <c r="V393" s="68"/>
      <c r="W393" s="67"/>
      <c r="X393" s="69"/>
    </row>
    <row r="394" spans="1:24" ht="15.75" customHeight="1">
      <c r="A394" s="690" t="str">
        <f>$A$316</f>
        <v>CONTROL DISCIPLINARIO</v>
      </c>
      <c r="B394" s="691">
        <f>$B$316</f>
        <v>0.02</v>
      </c>
      <c r="C394" s="694">
        <f>SUM($I$316:$Q$316)</f>
        <v>0.76</v>
      </c>
      <c r="D394" s="694">
        <f>SUM($I$317:$Q$317)</f>
        <v>0.75900000000000001</v>
      </c>
      <c r="E394" s="711">
        <f t="shared" si="164"/>
        <v>0.28699999999999992</v>
      </c>
      <c r="I394" s="67"/>
      <c r="J394" s="67"/>
      <c r="K394" s="67"/>
      <c r="L394" s="67"/>
      <c r="M394" s="67"/>
      <c r="N394" s="67"/>
      <c r="O394" s="67"/>
      <c r="P394" s="67"/>
      <c r="Q394" s="67"/>
      <c r="R394" s="67"/>
      <c r="S394" s="67"/>
      <c r="T394" s="67"/>
      <c r="U394" s="67"/>
      <c r="V394" s="68"/>
      <c r="W394" s="67"/>
      <c r="X394" s="69"/>
    </row>
    <row r="395" spans="1:24" ht="15.75" customHeight="1">
      <c r="A395" s="690"/>
      <c r="B395" s="690"/>
      <c r="C395" s="690"/>
      <c r="D395" s="690"/>
      <c r="E395" s="683"/>
      <c r="I395" s="67"/>
      <c r="J395" s="67"/>
      <c r="K395" s="67"/>
      <c r="L395" s="67"/>
      <c r="M395" s="67"/>
      <c r="N395" s="67"/>
      <c r="O395" s="67"/>
      <c r="P395" s="67"/>
      <c r="Q395" s="67"/>
      <c r="R395" s="67"/>
      <c r="S395" s="67"/>
      <c r="T395" s="67"/>
      <c r="U395" s="67"/>
      <c r="V395" s="68"/>
      <c r="W395" s="67"/>
      <c r="X395" s="69"/>
    </row>
    <row r="396" spans="1:24" ht="15.75" customHeight="1">
      <c r="A396" s="702" t="s">
        <v>1083</v>
      </c>
      <c r="B396" s="703">
        <f>SUM(B375:B394)</f>
        <v>1.0000000000000002</v>
      </c>
      <c r="C396" s="703"/>
      <c r="D396" s="703"/>
      <c r="E396" s="683"/>
      <c r="I396" s="67"/>
      <c r="J396" s="67"/>
      <c r="K396" s="67"/>
      <c r="L396" s="67"/>
      <c r="M396" s="67"/>
      <c r="N396" s="67"/>
      <c r="O396" s="67"/>
      <c r="P396" s="67"/>
      <c r="Q396" s="67"/>
      <c r="R396" s="67"/>
      <c r="S396" s="67"/>
      <c r="T396" s="67"/>
      <c r="U396" s="67"/>
      <c r="V396" s="68"/>
      <c r="W396" s="67"/>
      <c r="X396" s="69"/>
    </row>
    <row r="397" spans="1:24" ht="15.75" customHeight="1">
      <c r="E397" s="683"/>
      <c r="I397" s="67"/>
      <c r="J397" s="67"/>
      <c r="K397" s="67"/>
      <c r="L397" s="67"/>
      <c r="M397" s="67"/>
      <c r="N397" s="67"/>
      <c r="O397" s="67"/>
      <c r="P397" s="67"/>
      <c r="Q397" s="67"/>
      <c r="R397" s="67"/>
      <c r="S397" s="67"/>
      <c r="T397" s="67"/>
      <c r="U397" s="67"/>
      <c r="V397" s="68"/>
      <c r="W397" s="67"/>
      <c r="X397" s="69"/>
    </row>
    <row r="398" spans="1:24" ht="15.75" customHeight="1">
      <c r="E398" s="683"/>
      <c r="I398" s="67"/>
      <c r="J398" s="67"/>
      <c r="K398" s="67"/>
      <c r="L398" s="67"/>
      <c r="M398" s="67"/>
      <c r="N398" s="67"/>
      <c r="O398" s="67"/>
      <c r="P398" s="67"/>
      <c r="Q398" s="67"/>
      <c r="R398" s="67"/>
      <c r="S398" s="67"/>
      <c r="T398" s="67"/>
      <c r="U398" s="67"/>
      <c r="V398" s="68"/>
      <c r="W398" s="67"/>
      <c r="X398" s="69"/>
    </row>
    <row r="399" spans="1:24" ht="15.75" customHeight="1">
      <c r="A399" s="687" t="s">
        <v>1064</v>
      </c>
      <c r="B399" s="688" t="s">
        <v>9</v>
      </c>
      <c r="C399" s="689" t="s">
        <v>1113</v>
      </c>
      <c r="D399" s="689" t="s">
        <v>1114</v>
      </c>
      <c r="E399" s="683"/>
      <c r="I399" s="67"/>
      <c r="J399" s="67"/>
      <c r="K399" s="67"/>
      <c r="L399" s="67"/>
      <c r="M399" s="67"/>
      <c r="N399" s="67"/>
      <c r="O399" s="67"/>
      <c r="P399" s="67"/>
      <c r="Q399" s="67"/>
      <c r="R399" s="67"/>
      <c r="S399" s="67"/>
      <c r="T399" s="67"/>
      <c r="U399" s="67"/>
      <c r="V399" s="68"/>
      <c r="W399" s="67"/>
      <c r="X399" s="69"/>
    </row>
    <row r="400" spans="1:24" ht="15.75" customHeight="1">
      <c r="A400" s="690" t="str">
        <f>$A$4</f>
        <v>GESTIÓN CARTOGRÁFICA</v>
      </c>
      <c r="B400" s="691">
        <f>$B$4</f>
        <v>0.04</v>
      </c>
      <c r="C400" s="692">
        <f>SUM($I$22:$T$22)</f>
        <v>1.0000000000000002</v>
      </c>
      <c r="D400" s="692">
        <f>SUM($I$23:$T$23)</f>
        <v>0.89378171535846274</v>
      </c>
      <c r="E400" s="711">
        <f t="shared" ref="E400:E419" si="165">D400-D375</f>
        <v>0</v>
      </c>
      <c r="I400" s="67"/>
      <c r="J400" s="67"/>
      <c r="K400" s="67"/>
      <c r="L400" s="67"/>
      <c r="M400" s="67"/>
      <c r="N400" s="67"/>
      <c r="O400" s="67"/>
      <c r="P400" s="67"/>
      <c r="Q400" s="67"/>
      <c r="R400" s="67"/>
      <c r="S400" s="67"/>
      <c r="T400" s="67"/>
      <c r="U400" s="67"/>
      <c r="V400" s="68"/>
      <c r="W400" s="67"/>
      <c r="X400" s="69"/>
    </row>
    <row r="401" spans="1:24" ht="15.75" customHeight="1">
      <c r="A401" s="690" t="str">
        <f>$A$25</f>
        <v>GESTIÓN GEODÉSICA</v>
      </c>
      <c r="B401" s="691">
        <f>$B$25</f>
        <v>2.5000000000000001E-2</v>
      </c>
      <c r="C401" s="694">
        <f>SUM($I$43:$T$43)</f>
        <v>1</v>
      </c>
      <c r="D401" s="694">
        <f>SUM($I$44:$T$44)</f>
        <v>0.76354872381149552</v>
      </c>
      <c r="E401" s="711">
        <f t="shared" si="165"/>
        <v>0</v>
      </c>
      <c r="I401" s="67"/>
      <c r="J401" s="67"/>
      <c r="K401" s="67"/>
      <c r="L401" s="67"/>
      <c r="M401" s="67"/>
      <c r="N401" s="67"/>
      <c r="O401" s="67"/>
      <c r="P401" s="67"/>
      <c r="Q401" s="67"/>
      <c r="R401" s="67"/>
      <c r="S401" s="67"/>
      <c r="T401" s="67"/>
      <c r="U401" s="67"/>
      <c r="V401" s="68"/>
      <c r="W401" s="67"/>
      <c r="X401" s="69"/>
    </row>
    <row r="402" spans="1:24" ht="15.75" customHeight="1">
      <c r="A402" s="690" t="str">
        <f>$A$46</f>
        <v>GESTION GEOGRAFICA</v>
      </c>
      <c r="B402" s="691">
        <f>$B$46</f>
        <v>0.03</v>
      </c>
      <c r="C402" s="694">
        <f>SUM($I$73:$T$73)</f>
        <v>1</v>
      </c>
      <c r="D402" s="694">
        <f>SUM($I$74:$T$74)</f>
        <v>0.88270499999999996</v>
      </c>
      <c r="E402" s="711">
        <f t="shared" si="165"/>
        <v>0</v>
      </c>
      <c r="I402" s="67"/>
      <c r="J402" s="67"/>
      <c r="K402" s="67"/>
      <c r="L402" s="67"/>
      <c r="M402" s="67"/>
      <c r="N402" s="67"/>
      <c r="O402" s="67"/>
      <c r="P402" s="67"/>
      <c r="Q402" s="67"/>
      <c r="R402" s="67"/>
      <c r="S402" s="67"/>
      <c r="T402" s="67"/>
      <c r="U402" s="67"/>
      <c r="V402" s="68"/>
      <c r="W402" s="67"/>
      <c r="X402" s="69"/>
    </row>
    <row r="403" spans="1:24" ht="15.75" customHeight="1">
      <c r="A403" s="690" t="str">
        <f>$A$76</f>
        <v>GESTION AGROLOGICA</v>
      </c>
      <c r="B403" s="691">
        <f>$B$76</f>
        <v>4.4999999999999998E-2</v>
      </c>
      <c r="C403" s="694">
        <f>SUM($I$91:$T$91)</f>
        <v>0.99999999999999989</v>
      </c>
      <c r="D403" s="694">
        <f>SUM($I$92:$T$92)</f>
        <v>0.78976114285714294</v>
      </c>
      <c r="E403" s="711">
        <f t="shared" si="165"/>
        <v>0</v>
      </c>
      <c r="I403" s="67"/>
      <c r="J403" s="67"/>
      <c r="K403" s="67"/>
      <c r="L403" s="67"/>
      <c r="M403" s="67"/>
      <c r="N403" s="67"/>
      <c r="O403" s="67"/>
      <c r="P403" s="67"/>
      <c r="Q403" s="67"/>
      <c r="R403" s="67"/>
      <c r="S403" s="67"/>
      <c r="T403" s="67"/>
      <c r="U403" s="67"/>
      <c r="V403" s="68"/>
      <c r="W403" s="67"/>
      <c r="X403" s="69"/>
    </row>
    <row r="404" spans="1:24" ht="15.75" customHeight="1">
      <c r="A404" s="690" t="str">
        <f>$A$94</f>
        <v>GESTION CATASTRAL</v>
      </c>
      <c r="B404" s="691">
        <f>$B$94</f>
        <v>0.28999999999999998</v>
      </c>
      <c r="C404" s="694">
        <f>SUM($I$118:$T$118)</f>
        <v>1</v>
      </c>
      <c r="D404" s="694">
        <f>SUM($I$119:$T$119)</f>
        <v>0.52473545338104044</v>
      </c>
      <c r="E404" s="711">
        <f t="shared" si="165"/>
        <v>0</v>
      </c>
      <c r="I404" s="67"/>
      <c r="J404" s="67"/>
      <c r="K404" s="67"/>
      <c r="L404" s="67"/>
      <c r="M404" s="67"/>
      <c r="N404" s="67"/>
      <c r="O404" s="67"/>
      <c r="P404" s="67"/>
      <c r="Q404" s="67"/>
      <c r="R404" s="67"/>
      <c r="S404" s="67"/>
      <c r="T404" s="67"/>
      <c r="U404" s="67"/>
      <c r="V404" s="68"/>
      <c r="W404" s="67"/>
      <c r="X404" s="69"/>
    </row>
    <row r="405" spans="1:24" ht="15.75" customHeight="1">
      <c r="A405" s="697" t="str">
        <f>$A$121</f>
        <v xml:space="preserve">GESTIÓN DEL CONOCIMIENTO </v>
      </c>
      <c r="B405" s="691">
        <f>$B$121</f>
        <v>3.5000000000000003E-2</v>
      </c>
      <c r="C405" s="694">
        <f>SUM($I$151:$T$151)</f>
        <v>1.0000000000000002</v>
      </c>
      <c r="D405" s="694">
        <f>SUM($I$152:$T$152)</f>
        <v>0.68733333333333335</v>
      </c>
      <c r="E405" s="711">
        <f t="shared" si="165"/>
        <v>0</v>
      </c>
      <c r="I405" s="67"/>
      <c r="J405" s="67"/>
      <c r="K405" s="67"/>
      <c r="L405" s="67"/>
      <c r="M405" s="67"/>
      <c r="N405" s="67"/>
      <c r="O405" s="67"/>
      <c r="P405" s="67"/>
      <c r="Q405" s="67"/>
      <c r="R405" s="67"/>
      <c r="S405" s="67"/>
      <c r="T405" s="67"/>
      <c r="U405" s="67"/>
      <c r="V405" s="68"/>
      <c r="W405" s="67"/>
      <c r="X405" s="69"/>
    </row>
    <row r="406" spans="1:24" ht="15.75" customHeight="1">
      <c r="A406" s="697" t="str">
        <f>$A$154</f>
        <v xml:space="preserve">DIFUSION Y COMERCIALIZACION </v>
      </c>
      <c r="B406" s="691">
        <f>$B$154</f>
        <v>0.05</v>
      </c>
      <c r="C406" s="694">
        <f>SUM($I$166:$T$166)</f>
        <v>1</v>
      </c>
      <c r="D406" s="694">
        <f>SUM($I$167:$T$167)</f>
        <v>0.75536122063523903</v>
      </c>
      <c r="E406" s="711">
        <f t="shared" si="165"/>
        <v>0</v>
      </c>
      <c r="I406" s="67"/>
      <c r="J406" s="67"/>
      <c r="K406" s="67"/>
      <c r="L406" s="67"/>
      <c r="M406" s="67"/>
      <c r="N406" s="67"/>
      <c r="O406" s="67"/>
      <c r="P406" s="67"/>
      <c r="Q406" s="67"/>
      <c r="R406" s="67"/>
      <c r="S406" s="67"/>
      <c r="T406" s="67"/>
      <c r="U406" s="67"/>
      <c r="V406" s="68"/>
      <c r="W406" s="67"/>
      <c r="X406" s="69"/>
    </row>
    <row r="407" spans="1:24" ht="15.75" customHeight="1">
      <c r="A407" s="697" t="str">
        <f>$A$169</f>
        <v>EVALUACION Y CONTROL DE LA GESTIÓN INTERNA</v>
      </c>
      <c r="B407" s="691">
        <f>$B$169</f>
        <v>0.05</v>
      </c>
      <c r="C407" s="694">
        <f>SUM($I$175:$T$175)</f>
        <v>0.99999999999999989</v>
      </c>
      <c r="D407" s="694">
        <f>SUM($I$176:$T$176)</f>
        <v>0.75570862499999991</v>
      </c>
      <c r="E407" s="711">
        <f t="shared" si="165"/>
        <v>0</v>
      </c>
      <c r="I407" s="67"/>
      <c r="J407" s="67"/>
      <c r="K407" s="67"/>
      <c r="L407" s="67"/>
      <c r="M407" s="67"/>
      <c r="N407" s="67"/>
      <c r="O407" s="67"/>
      <c r="P407" s="67"/>
      <c r="Q407" s="67"/>
      <c r="R407" s="67"/>
      <c r="S407" s="67"/>
      <c r="T407" s="67"/>
      <c r="U407" s="67"/>
      <c r="V407" s="68"/>
      <c r="W407" s="67"/>
      <c r="X407" s="69"/>
    </row>
    <row r="408" spans="1:24" ht="15.75" customHeight="1">
      <c r="A408" s="690" t="str">
        <f>$A$178</f>
        <v>GESTIÓN INFORMÁTICA</v>
      </c>
      <c r="B408" s="691">
        <f>$B$178</f>
        <v>0.03</v>
      </c>
      <c r="C408" s="694">
        <f>SUM($I$196:$T$196)</f>
        <v>1</v>
      </c>
      <c r="D408" s="694">
        <f>SUM($I$197:$T$197)</f>
        <v>0.95333333333333337</v>
      </c>
      <c r="E408" s="711">
        <f t="shared" si="165"/>
        <v>0</v>
      </c>
      <c r="I408" s="67"/>
      <c r="J408" s="67"/>
      <c r="K408" s="67"/>
      <c r="L408" s="67"/>
      <c r="M408" s="67"/>
      <c r="N408" s="67"/>
      <c r="O408" s="67"/>
      <c r="P408" s="67"/>
      <c r="Q408" s="67"/>
      <c r="R408" s="67"/>
      <c r="S408" s="67"/>
      <c r="T408" s="67"/>
      <c r="U408" s="67"/>
      <c r="V408" s="68"/>
      <c r="W408" s="67"/>
      <c r="X408" s="69"/>
    </row>
    <row r="409" spans="1:24" ht="15.75" customHeight="1">
      <c r="A409" s="690" t="str">
        <f>$A$199</f>
        <v>COMUNICACIONES</v>
      </c>
      <c r="B409" s="691">
        <f>$B$199</f>
        <v>3.5000000000000003E-2</v>
      </c>
      <c r="C409" s="694">
        <f>SUM($I$199:$T$199)</f>
        <v>1.0000000000000002</v>
      </c>
      <c r="D409" s="694">
        <f>SUM($I$200:$T$200)</f>
        <v>0.87204999999999988</v>
      </c>
      <c r="E409" s="711">
        <f t="shared" si="165"/>
        <v>0</v>
      </c>
      <c r="I409" s="67"/>
      <c r="J409" s="67"/>
      <c r="K409" s="67"/>
      <c r="L409" s="67"/>
      <c r="M409" s="67"/>
      <c r="N409" s="67"/>
      <c r="O409" s="67"/>
      <c r="P409" s="67"/>
      <c r="Q409" s="67"/>
      <c r="R409" s="67"/>
      <c r="S409" s="67"/>
      <c r="T409" s="67"/>
      <c r="U409" s="67"/>
      <c r="V409" s="68"/>
      <c r="W409" s="67"/>
      <c r="X409" s="69"/>
    </row>
    <row r="410" spans="1:24" ht="15.75" customHeight="1">
      <c r="A410" s="690" t="str">
        <f>$A$202</f>
        <v>GESTION JURIDICA</v>
      </c>
      <c r="B410" s="691">
        <f>$B$202</f>
        <v>2.5000000000000001E-2</v>
      </c>
      <c r="C410" s="694">
        <f>SUM($I$211:$T$211)</f>
        <v>1</v>
      </c>
      <c r="D410" s="694">
        <f>SUM($I$212:$T$212)</f>
        <v>0.77</v>
      </c>
      <c r="E410" s="711">
        <f t="shared" si="165"/>
        <v>0</v>
      </c>
      <c r="I410" s="67"/>
      <c r="J410" s="67"/>
      <c r="K410" s="67"/>
      <c r="L410" s="67"/>
      <c r="M410" s="67"/>
      <c r="N410" s="67"/>
      <c r="O410" s="67"/>
      <c r="P410" s="67"/>
      <c r="Q410" s="67"/>
      <c r="R410" s="67"/>
      <c r="S410" s="67"/>
      <c r="T410" s="67"/>
      <c r="U410" s="67"/>
      <c r="V410" s="68"/>
      <c r="W410" s="67"/>
      <c r="X410" s="69"/>
    </row>
    <row r="411" spans="1:24" ht="15.75" customHeight="1">
      <c r="A411" s="697" t="str">
        <f>$A$214</f>
        <v>DIRECCIONAMIENTO ESTRATÉGICO</v>
      </c>
      <c r="B411" s="691">
        <f>$B$214</f>
        <v>3.5000000000000003E-2</v>
      </c>
      <c r="C411" s="694">
        <f>SUM($I$220:$T$220)</f>
        <v>1</v>
      </c>
      <c r="D411" s="694">
        <f>SUM($I$221:$T$221)</f>
        <v>0.76888000000000001</v>
      </c>
      <c r="E411" s="711">
        <f t="shared" si="165"/>
        <v>0</v>
      </c>
      <c r="I411" s="67"/>
      <c r="J411" s="67"/>
      <c r="K411" s="67"/>
      <c r="L411" s="67"/>
      <c r="M411" s="67"/>
      <c r="N411" s="67"/>
      <c r="O411" s="67"/>
      <c r="P411" s="67"/>
      <c r="Q411" s="67"/>
      <c r="R411" s="67"/>
      <c r="S411" s="67"/>
      <c r="T411" s="67"/>
      <c r="U411" s="67"/>
      <c r="V411" s="68"/>
      <c r="W411" s="67"/>
      <c r="X411" s="69"/>
    </row>
    <row r="412" spans="1:24" ht="15.75" customHeight="1">
      <c r="A412" s="690" t="str">
        <f>$A$223</f>
        <v>MEJORA CONTINUA</v>
      </c>
      <c r="B412" s="691">
        <f>$B$223</f>
        <v>2.5000000000000001E-2</v>
      </c>
      <c r="C412" s="694">
        <f>SUM($I$223:$T$223)</f>
        <v>1</v>
      </c>
      <c r="D412" s="694">
        <f>SUM($I$224:$T$224)</f>
        <v>0.65800000000000003</v>
      </c>
      <c r="E412" s="711">
        <f t="shared" si="165"/>
        <v>0</v>
      </c>
      <c r="I412" s="67"/>
      <c r="J412" s="67"/>
      <c r="K412" s="67"/>
      <c r="L412" s="67"/>
      <c r="M412" s="67"/>
      <c r="N412" s="67"/>
      <c r="O412" s="67"/>
      <c r="P412" s="67"/>
      <c r="Q412" s="67"/>
      <c r="R412" s="67"/>
      <c r="S412" s="67"/>
      <c r="T412" s="67"/>
      <c r="U412" s="67"/>
      <c r="V412" s="68"/>
      <c r="W412" s="67"/>
      <c r="X412" s="69"/>
    </row>
    <row r="413" spans="1:24" ht="15.75" customHeight="1">
      <c r="A413" s="690" t="str">
        <f>$A$226</f>
        <v>GESTIÓN HUMANA</v>
      </c>
      <c r="B413" s="691">
        <f>$B$226</f>
        <v>0.05</v>
      </c>
      <c r="C413" s="694">
        <f>SUM($I$232:$T$232)</f>
        <v>0.99999999999999989</v>
      </c>
      <c r="D413" s="694">
        <f>SUM($I$233:$T$233)</f>
        <v>0.75800000000000001</v>
      </c>
      <c r="E413" s="711">
        <f t="shared" si="165"/>
        <v>0</v>
      </c>
      <c r="I413" s="67"/>
      <c r="J413" s="67"/>
      <c r="K413" s="67"/>
      <c r="L413" s="67"/>
      <c r="M413" s="67"/>
      <c r="N413" s="67"/>
      <c r="O413" s="67"/>
      <c r="P413" s="67"/>
      <c r="Q413" s="67"/>
      <c r="R413" s="67"/>
      <c r="S413" s="67"/>
      <c r="T413" s="67"/>
      <c r="U413" s="67"/>
      <c r="V413" s="68"/>
      <c r="W413" s="67"/>
      <c r="X413" s="69"/>
    </row>
    <row r="414" spans="1:24" ht="15.75" customHeight="1">
      <c r="A414" s="690" t="str">
        <f>$A$235</f>
        <v>SERVICIO AL CIUDADANO</v>
      </c>
      <c r="B414" s="691">
        <f>$B$235</f>
        <v>0.04</v>
      </c>
      <c r="C414" s="694">
        <f>SUM($I$244:$T$244)</f>
        <v>1.1920000000000002</v>
      </c>
      <c r="D414" s="694">
        <f>SUM($I$245:$T$245)</f>
        <v>0.68408399999999991</v>
      </c>
      <c r="E414" s="711">
        <f t="shared" si="165"/>
        <v>0</v>
      </c>
      <c r="I414" s="67"/>
      <c r="J414" s="67"/>
      <c r="K414" s="67"/>
      <c r="L414" s="67"/>
      <c r="M414" s="67"/>
      <c r="N414" s="67"/>
      <c r="O414" s="67"/>
      <c r="P414" s="67"/>
      <c r="Q414" s="67"/>
      <c r="R414" s="67"/>
      <c r="S414" s="67"/>
      <c r="T414" s="67"/>
      <c r="U414" s="67"/>
      <c r="V414" s="68"/>
      <c r="W414" s="67"/>
      <c r="X414" s="69"/>
    </row>
    <row r="415" spans="1:24" ht="15.75" customHeight="1">
      <c r="A415" s="690" t="str">
        <f>$A$247</f>
        <v>GESTIÓN FINANCIERA</v>
      </c>
      <c r="B415" s="691">
        <f>$B$247</f>
        <v>0.1</v>
      </c>
      <c r="C415" s="694">
        <f>SUM($I$259:$T$259)</f>
        <v>3.4511843159998126</v>
      </c>
      <c r="D415" s="694">
        <f>SUM($I$260:$T$260)</f>
        <v>2.3932299647251107</v>
      </c>
      <c r="E415" s="711">
        <f t="shared" si="165"/>
        <v>0</v>
      </c>
      <c r="I415" s="67"/>
      <c r="J415" s="67"/>
      <c r="K415" s="67"/>
      <c r="L415" s="67"/>
      <c r="M415" s="67"/>
      <c r="N415" s="67"/>
      <c r="O415" s="67"/>
      <c r="P415" s="67"/>
      <c r="Q415" s="67"/>
      <c r="R415" s="67"/>
      <c r="S415" s="67"/>
      <c r="T415" s="67"/>
      <c r="U415" s="67"/>
      <c r="V415" s="68"/>
      <c r="W415" s="67"/>
      <c r="X415" s="69"/>
    </row>
    <row r="416" spans="1:24" ht="15.75" customHeight="1">
      <c r="A416" s="690" t="str">
        <f>$A$262</f>
        <v>ADQUISICIONES</v>
      </c>
      <c r="B416" s="691">
        <f>$B$262</f>
        <v>2.5000000000000001E-2</v>
      </c>
      <c r="C416" s="694">
        <f>SUM($I$271:$T$271)</f>
        <v>0.99999999999999989</v>
      </c>
      <c r="D416" s="694">
        <f>SUM($I$272:$T$272)</f>
        <v>0.86420000000000019</v>
      </c>
      <c r="E416" s="711">
        <f t="shared" si="165"/>
        <v>0</v>
      </c>
      <c r="I416" s="67"/>
      <c r="J416" s="67"/>
      <c r="K416" s="67"/>
      <c r="L416" s="67"/>
      <c r="M416" s="67"/>
      <c r="N416" s="67"/>
      <c r="O416" s="67"/>
      <c r="P416" s="67"/>
      <c r="Q416" s="67"/>
      <c r="R416" s="67"/>
      <c r="S416" s="67"/>
      <c r="T416" s="67"/>
      <c r="U416" s="67"/>
      <c r="V416" s="68"/>
      <c r="W416" s="67"/>
      <c r="X416" s="69"/>
    </row>
    <row r="417" spans="1:24" ht="15.75" customHeight="1">
      <c r="A417" s="697" t="str">
        <f>$A$274</f>
        <v>SERVICIOS ADMINISTRATIVOS</v>
      </c>
      <c r="B417" s="691">
        <f>$B$274</f>
        <v>2.5000000000000001E-2</v>
      </c>
      <c r="C417" s="694">
        <f>SUM($I$301:$T$301)</f>
        <v>1.0249999999999999</v>
      </c>
      <c r="D417" s="694">
        <f>SUM($I$302:$T$302)</f>
        <v>0.7645713381653706</v>
      </c>
      <c r="E417" s="711">
        <f t="shared" si="165"/>
        <v>0</v>
      </c>
      <c r="I417" s="67"/>
      <c r="J417" s="67"/>
      <c r="K417" s="67"/>
      <c r="L417" s="67"/>
      <c r="M417" s="67"/>
      <c r="N417" s="67"/>
      <c r="O417" s="67"/>
      <c r="P417" s="67"/>
      <c r="Q417" s="67"/>
      <c r="R417" s="67"/>
      <c r="S417" s="67"/>
      <c r="T417" s="67"/>
      <c r="U417" s="67"/>
      <c r="V417" s="68"/>
      <c r="W417" s="67"/>
      <c r="X417" s="69"/>
    </row>
    <row r="418" spans="1:24" ht="15.75" customHeight="1">
      <c r="A418" s="690" t="str">
        <f>$A$304</f>
        <v>GESTION DOCUMENTAL</v>
      </c>
      <c r="B418" s="691">
        <f>$B$304</f>
        <v>2.5000000000000001E-2</v>
      </c>
      <c r="C418" s="694">
        <f>SUM($I$313:$T$313)</f>
        <v>1</v>
      </c>
      <c r="D418" s="694">
        <f>SUM($I$314:$T$314)</f>
        <v>0.65960000000000008</v>
      </c>
      <c r="E418" s="711">
        <f t="shared" si="165"/>
        <v>0</v>
      </c>
      <c r="I418" s="67"/>
      <c r="J418" s="67"/>
      <c r="K418" s="67"/>
      <c r="L418" s="67"/>
      <c r="M418" s="67"/>
      <c r="N418" s="67"/>
      <c r="O418" s="67"/>
      <c r="P418" s="67"/>
      <c r="Q418" s="67"/>
      <c r="R418" s="67"/>
      <c r="S418" s="67"/>
      <c r="T418" s="67"/>
      <c r="U418" s="67"/>
      <c r="V418" s="68"/>
      <c r="W418" s="67"/>
      <c r="X418" s="69"/>
    </row>
    <row r="419" spans="1:24" ht="15.75" customHeight="1">
      <c r="A419" s="690" t="str">
        <f>$A$316</f>
        <v>CONTROL DISCIPLINARIO</v>
      </c>
      <c r="B419" s="691">
        <f>$B$316</f>
        <v>0.02</v>
      </c>
      <c r="C419" s="694">
        <f>SUM($I$316:$T$316)</f>
        <v>1</v>
      </c>
      <c r="D419" s="694">
        <f>SUM($I$317:$T$317)</f>
        <v>0.75900000000000001</v>
      </c>
      <c r="E419" s="711">
        <f t="shared" si="165"/>
        <v>0</v>
      </c>
      <c r="I419" s="67"/>
      <c r="J419" s="67"/>
      <c r="K419" s="67"/>
      <c r="L419" s="67"/>
      <c r="M419" s="67"/>
      <c r="N419" s="67"/>
      <c r="O419" s="67"/>
      <c r="P419" s="67"/>
      <c r="Q419" s="67"/>
      <c r="R419" s="67"/>
      <c r="S419" s="67"/>
      <c r="T419" s="67"/>
      <c r="U419" s="67"/>
      <c r="V419" s="68"/>
      <c r="W419" s="67"/>
      <c r="X419" s="69"/>
    </row>
    <row r="420" spans="1:24" ht="15.75" customHeight="1">
      <c r="A420" s="690"/>
      <c r="B420" s="690"/>
      <c r="C420" s="690"/>
      <c r="D420" s="690"/>
      <c r="E420" s="683"/>
      <c r="I420" s="67"/>
      <c r="J420" s="67"/>
      <c r="K420" s="67"/>
      <c r="L420" s="67"/>
      <c r="M420" s="67"/>
      <c r="N420" s="67"/>
      <c r="O420" s="67"/>
      <c r="P420" s="67"/>
      <c r="Q420" s="67"/>
      <c r="R420" s="67"/>
      <c r="S420" s="67"/>
      <c r="T420" s="67"/>
      <c r="U420" s="67"/>
      <c r="V420" s="68"/>
      <c r="W420" s="67"/>
      <c r="X420" s="69"/>
    </row>
    <row r="421" spans="1:24" ht="15.75" customHeight="1">
      <c r="A421" s="702" t="s">
        <v>1083</v>
      </c>
      <c r="B421" s="703">
        <f>SUM(B400:B419)</f>
        <v>1.0000000000000002</v>
      </c>
      <c r="C421" s="703"/>
      <c r="D421" s="703"/>
      <c r="E421" s="683"/>
      <c r="I421" s="67"/>
      <c r="J421" s="67"/>
      <c r="K421" s="67"/>
      <c r="L421" s="67"/>
      <c r="M421" s="67"/>
      <c r="N421" s="67"/>
      <c r="O421" s="67"/>
      <c r="P421" s="67"/>
      <c r="Q421" s="67"/>
      <c r="R421" s="67"/>
      <c r="S421" s="67"/>
      <c r="T421" s="67"/>
      <c r="U421" s="67"/>
      <c r="V421" s="68"/>
      <c r="W421" s="67"/>
      <c r="X421" s="69"/>
    </row>
    <row r="422" spans="1:24" ht="15.75" customHeight="1">
      <c r="E422" s="683"/>
      <c r="I422" s="67"/>
      <c r="J422" s="67"/>
      <c r="K422" s="67"/>
      <c r="L422" s="67"/>
      <c r="M422" s="67"/>
      <c r="N422" s="67"/>
      <c r="O422" s="67"/>
      <c r="P422" s="67"/>
      <c r="Q422" s="67"/>
      <c r="R422" s="67"/>
      <c r="S422" s="67"/>
      <c r="T422" s="67"/>
      <c r="U422" s="67"/>
      <c r="V422" s="68"/>
      <c r="W422" s="67"/>
      <c r="X422" s="69"/>
    </row>
    <row r="423" spans="1:24" ht="15.75" customHeight="1">
      <c r="E423" s="683"/>
      <c r="I423" s="67"/>
      <c r="J423" s="67"/>
      <c r="K423" s="67"/>
      <c r="L423" s="67"/>
      <c r="M423" s="67"/>
      <c r="N423" s="67"/>
      <c r="O423" s="67"/>
      <c r="P423" s="67"/>
      <c r="Q423" s="67"/>
      <c r="R423" s="67"/>
      <c r="S423" s="67"/>
      <c r="T423" s="67"/>
      <c r="U423" s="67"/>
      <c r="V423" s="68"/>
      <c r="W423" s="67"/>
      <c r="X423" s="69"/>
    </row>
    <row r="424" spans="1:24" ht="15.75" customHeight="1">
      <c r="E424" s="683"/>
      <c r="I424" s="67"/>
      <c r="J424" s="67"/>
      <c r="K424" s="67"/>
      <c r="L424" s="67"/>
      <c r="M424" s="67"/>
      <c r="N424" s="67"/>
      <c r="O424" s="67"/>
      <c r="P424" s="67"/>
      <c r="Q424" s="67"/>
      <c r="R424" s="67"/>
      <c r="S424" s="67"/>
      <c r="T424" s="67"/>
      <c r="U424" s="67"/>
      <c r="V424" s="68"/>
      <c r="W424" s="67"/>
      <c r="X424" s="69"/>
    </row>
    <row r="425" spans="1:24" ht="15.75" customHeight="1">
      <c r="E425" s="683"/>
      <c r="I425" s="67"/>
      <c r="J425" s="67"/>
      <c r="K425" s="67"/>
      <c r="L425" s="67"/>
      <c r="M425" s="67"/>
      <c r="N425" s="67"/>
      <c r="O425" s="67"/>
      <c r="P425" s="67"/>
      <c r="Q425" s="67"/>
      <c r="R425" s="67"/>
      <c r="S425" s="67"/>
      <c r="T425" s="67"/>
      <c r="U425" s="67"/>
      <c r="V425" s="68"/>
      <c r="W425" s="67"/>
      <c r="X425" s="69"/>
    </row>
    <row r="426" spans="1:24" ht="15.75" customHeight="1">
      <c r="E426" s="683"/>
      <c r="I426" s="67"/>
      <c r="J426" s="67"/>
      <c r="K426" s="67"/>
      <c r="L426" s="67"/>
      <c r="M426" s="67"/>
      <c r="N426" s="67"/>
      <c r="O426" s="67"/>
      <c r="P426" s="67"/>
      <c r="Q426" s="67"/>
      <c r="R426" s="67"/>
      <c r="S426" s="67"/>
      <c r="T426" s="67"/>
      <c r="U426" s="67"/>
      <c r="V426" s="68"/>
      <c r="W426" s="67"/>
      <c r="X426" s="69"/>
    </row>
    <row r="427" spans="1:24" ht="15.75" customHeight="1">
      <c r="E427" s="683"/>
      <c r="I427" s="67"/>
      <c r="J427" s="67"/>
      <c r="K427" s="67"/>
      <c r="L427" s="67"/>
      <c r="M427" s="67"/>
      <c r="N427" s="67"/>
      <c r="O427" s="67"/>
      <c r="P427" s="67"/>
      <c r="Q427" s="67"/>
      <c r="R427" s="67"/>
      <c r="S427" s="67"/>
      <c r="T427" s="67"/>
      <c r="U427" s="67"/>
      <c r="V427" s="68"/>
      <c r="W427" s="67"/>
      <c r="X427" s="69"/>
    </row>
    <row r="428" spans="1:24" ht="15.75" customHeight="1">
      <c r="E428" s="683"/>
      <c r="I428" s="67"/>
      <c r="J428" s="67"/>
      <c r="K428" s="67"/>
      <c r="L428" s="67"/>
      <c r="M428" s="67"/>
      <c r="N428" s="67"/>
      <c r="O428" s="67"/>
      <c r="P428" s="67"/>
      <c r="Q428" s="67"/>
      <c r="R428" s="67"/>
      <c r="S428" s="67"/>
      <c r="T428" s="67"/>
      <c r="U428" s="67"/>
      <c r="V428" s="68"/>
      <c r="W428" s="67"/>
      <c r="X428" s="69"/>
    </row>
    <row r="429" spans="1:24" ht="15.75" customHeight="1">
      <c r="E429" s="683"/>
      <c r="I429" s="67"/>
      <c r="J429" s="67"/>
      <c r="K429" s="67"/>
      <c r="L429" s="67"/>
      <c r="M429" s="67"/>
      <c r="N429" s="67"/>
      <c r="O429" s="67"/>
      <c r="P429" s="67"/>
      <c r="Q429" s="67"/>
      <c r="R429" s="67"/>
      <c r="S429" s="67"/>
      <c r="T429" s="67"/>
      <c r="U429" s="67"/>
      <c r="V429" s="68"/>
      <c r="W429" s="67"/>
      <c r="X429" s="69"/>
    </row>
    <row r="430" spans="1:24" ht="15.75" customHeight="1">
      <c r="E430" s="683"/>
      <c r="I430" s="67"/>
      <c r="J430" s="67"/>
      <c r="K430" s="67"/>
      <c r="L430" s="67"/>
      <c r="M430" s="67"/>
      <c r="N430" s="67"/>
      <c r="O430" s="67"/>
      <c r="P430" s="67"/>
      <c r="Q430" s="67"/>
      <c r="R430" s="67"/>
      <c r="S430" s="67"/>
      <c r="T430" s="67"/>
      <c r="U430" s="67"/>
      <c r="V430" s="68"/>
      <c r="W430" s="67"/>
      <c r="X430" s="69"/>
    </row>
    <row r="431" spans="1:24" ht="15.75" customHeight="1">
      <c r="E431" s="683"/>
      <c r="I431" s="67"/>
      <c r="J431" s="67"/>
      <c r="K431" s="67"/>
      <c r="L431" s="67"/>
      <c r="M431" s="67"/>
      <c r="N431" s="67"/>
      <c r="O431" s="67"/>
      <c r="P431" s="67"/>
      <c r="Q431" s="67"/>
      <c r="R431" s="67"/>
      <c r="S431" s="67"/>
      <c r="T431" s="67"/>
      <c r="U431" s="67"/>
      <c r="V431" s="68"/>
      <c r="W431" s="67"/>
      <c r="X431" s="69"/>
    </row>
    <row r="432" spans="1:24" ht="15.75" customHeight="1">
      <c r="E432" s="683"/>
      <c r="I432" s="67"/>
      <c r="J432" s="67"/>
      <c r="K432" s="67"/>
      <c r="L432" s="67"/>
      <c r="M432" s="67"/>
      <c r="N432" s="67"/>
      <c r="O432" s="67"/>
      <c r="P432" s="67"/>
      <c r="Q432" s="67"/>
      <c r="R432" s="67"/>
      <c r="S432" s="67"/>
      <c r="T432" s="67"/>
      <c r="U432" s="67"/>
      <c r="V432" s="68"/>
      <c r="W432" s="67"/>
      <c r="X432" s="69"/>
    </row>
    <row r="433" spans="5:24" ht="15.75" customHeight="1">
      <c r="E433" s="683"/>
      <c r="I433" s="67"/>
      <c r="J433" s="67"/>
      <c r="K433" s="67"/>
      <c r="L433" s="67"/>
      <c r="M433" s="67"/>
      <c r="N433" s="67"/>
      <c r="O433" s="67"/>
      <c r="P433" s="67"/>
      <c r="Q433" s="67"/>
      <c r="R433" s="67"/>
      <c r="S433" s="67"/>
      <c r="T433" s="67"/>
      <c r="U433" s="67"/>
      <c r="V433" s="68"/>
      <c r="W433" s="67"/>
      <c r="X433" s="69"/>
    </row>
    <row r="434" spans="5:24" ht="15.75" customHeight="1">
      <c r="E434" s="683"/>
      <c r="I434" s="67"/>
      <c r="J434" s="67"/>
      <c r="K434" s="67"/>
      <c r="L434" s="67"/>
      <c r="M434" s="67"/>
      <c r="N434" s="67"/>
      <c r="O434" s="67"/>
      <c r="P434" s="67"/>
      <c r="Q434" s="67"/>
      <c r="R434" s="67"/>
      <c r="S434" s="67"/>
      <c r="T434" s="67"/>
      <c r="U434" s="67"/>
      <c r="V434" s="68"/>
      <c r="W434" s="67"/>
      <c r="X434" s="69"/>
    </row>
    <row r="435" spans="5:24" ht="15.75" customHeight="1">
      <c r="E435" s="683"/>
      <c r="I435" s="67"/>
      <c r="J435" s="67"/>
      <c r="K435" s="67"/>
      <c r="L435" s="67"/>
      <c r="M435" s="67"/>
      <c r="N435" s="67"/>
      <c r="O435" s="67"/>
      <c r="P435" s="67"/>
      <c r="Q435" s="67"/>
      <c r="R435" s="67"/>
      <c r="S435" s="67"/>
      <c r="T435" s="67"/>
      <c r="U435" s="67"/>
      <c r="V435" s="68"/>
      <c r="W435" s="67"/>
      <c r="X435" s="69"/>
    </row>
    <row r="436" spans="5:24" ht="15.75" customHeight="1">
      <c r="E436" s="683"/>
      <c r="I436" s="67"/>
      <c r="J436" s="67"/>
      <c r="K436" s="67"/>
      <c r="L436" s="67"/>
      <c r="M436" s="67"/>
      <c r="N436" s="67"/>
      <c r="O436" s="67"/>
      <c r="P436" s="67"/>
      <c r="Q436" s="67"/>
      <c r="R436" s="67"/>
      <c r="S436" s="67"/>
      <c r="T436" s="67"/>
      <c r="U436" s="67"/>
      <c r="V436" s="68"/>
      <c r="W436" s="67"/>
      <c r="X436" s="69"/>
    </row>
    <row r="437" spans="5:24" ht="15.75" customHeight="1">
      <c r="E437" s="683"/>
      <c r="I437" s="67"/>
      <c r="J437" s="67"/>
      <c r="K437" s="67"/>
      <c r="L437" s="67"/>
      <c r="M437" s="67"/>
      <c r="N437" s="67"/>
      <c r="O437" s="67"/>
      <c r="P437" s="67"/>
      <c r="Q437" s="67"/>
      <c r="R437" s="67"/>
      <c r="S437" s="67"/>
      <c r="T437" s="67"/>
      <c r="U437" s="67"/>
      <c r="V437" s="68"/>
      <c r="W437" s="67"/>
      <c r="X437" s="69"/>
    </row>
    <row r="438" spans="5:24" ht="15.75" customHeight="1">
      <c r="E438" s="683"/>
      <c r="I438" s="67"/>
      <c r="J438" s="67"/>
      <c r="K438" s="67"/>
      <c r="L438" s="67"/>
      <c r="M438" s="67"/>
      <c r="N438" s="67"/>
      <c r="O438" s="67"/>
      <c r="P438" s="67"/>
      <c r="Q438" s="67"/>
      <c r="R438" s="67"/>
      <c r="S438" s="67"/>
      <c r="T438" s="67"/>
      <c r="U438" s="67"/>
      <c r="V438" s="68"/>
      <c r="W438" s="67"/>
      <c r="X438" s="69"/>
    </row>
    <row r="439" spans="5:24" ht="15.75" customHeight="1">
      <c r="E439" s="683"/>
      <c r="I439" s="67"/>
      <c r="J439" s="67"/>
      <c r="K439" s="67"/>
      <c r="L439" s="67"/>
      <c r="M439" s="67"/>
      <c r="N439" s="67"/>
      <c r="O439" s="67"/>
      <c r="P439" s="67"/>
      <c r="Q439" s="67"/>
      <c r="R439" s="67"/>
      <c r="S439" s="67"/>
      <c r="T439" s="67"/>
      <c r="U439" s="67"/>
      <c r="V439" s="68"/>
      <c r="W439" s="67"/>
      <c r="X439" s="69"/>
    </row>
    <row r="440" spans="5:24" ht="15.75" customHeight="1">
      <c r="E440" s="683"/>
      <c r="I440" s="67"/>
      <c r="J440" s="67"/>
      <c r="K440" s="67"/>
      <c r="L440" s="67"/>
      <c r="M440" s="67"/>
      <c r="N440" s="67"/>
      <c r="O440" s="67"/>
      <c r="P440" s="67"/>
      <c r="Q440" s="67"/>
      <c r="R440" s="67"/>
      <c r="S440" s="67"/>
      <c r="T440" s="67"/>
      <c r="U440" s="67"/>
      <c r="V440" s="68"/>
      <c r="W440" s="67"/>
      <c r="X440" s="69"/>
    </row>
    <row r="441" spans="5:24" ht="15.75" customHeight="1">
      <c r="E441" s="683"/>
      <c r="I441" s="67"/>
      <c r="J441" s="67"/>
      <c r="K441" s="67"/>
      <c r="L441" s="67"/>
      <c r="M441" s="67"/>
      <c r="N441" s="67"/>
      <c r="O441" s="67"/>
      <c r="P441" s="67"/>
      <c r="Q441" s="67"/>
      <c r="R441" s="67"/>
      <c r="S441" s="67"/>
      <c r="T441" s="67"/>
      <c r="U441" s="67"/>
      <c r="V441" s="68"/>
      <c r="W441" s="67"/>
      <c r="X441" s="69"/>
    </row>
    <row r="442" spans="5:24" ht="15.75" customHeight="1">
      <c r="E442" s="683"/>
      <c r="I442" s="67"/>
      <c r="J442" s="67"/>
      <c r="K442" s="67"/>
      <c r="L442" s="67"/>
      <c r="M442" s="67"/>
      <c r="N442" s="67"/>
      <c r="O442" s="67"/>
      <c r="P442" s="67"/>
      <c r="Q442" s="67"/>
      <c r="R442" s="67"/>
      <c r="S442" s="67"/>
      <c r="T442" s="67"/>
      <c r="U442" s="67"/>
      <c r="V442" s="68"/>
      <c r="W442" s="67"/>
      <c r="X442" s="69"/>
    </row>
    <row r="443" spans="5:24" ht="15.75" customHeight="1">
      <c r="E443" s="683"/>
      <c r="I443" s="67"/>
      <c r="J443" s="67"/>
      <c r="K443" s="67"/>
      <c r="L443" s="67"/>
      <c r="M443" s="67"/>
      <c r="N443" s="67"/>
      <c r="O443" s="67"/>
      <c r="P443" s="67"/>
      <c r="Q443" s="67"/>
      <c r="R443" s="67"/>
      <c r="S443" s="67"/>
      <c r="T443" s="67"/>
      <c r="U443" s="67"/>
      <c r="V443" s="68"/>
      <c r="W443" s="67"/>
      <c r="X443" s="69"/>
    </row>
    <row r="444" spans="5:24" ht="15.75" customHeight="1">
      <c r="E444" s="683"/>
      <c r="I444" s="67"/>
      <c r="J444" s="67"/>
      <c r="K444" s="67"/>
      <c r="L444" s="67"/>
      <c r="M444" s="67"/>
      <c r="N444" s="67"/>
      <c r="O444" s="67"/>
      <c r="P444" s="67"/>
      <c r="Q444" s="67"/>
      <c r="R444" s="67"/>
      <c r="S444" s="67"/>
      <c r="T444" s="67"/>
      <c r="U444" s="67"/>
      <c r="V444" s="68"/>
      <c r="W444" s="67"/>
      <c r="X444" s="69"/>
    </row>
    <row r="445" spans="5:24" ht="15.75" customHeight="1">
      <c r="E445" s="683"/>
      <c r="I445" s="67"/>
      <c r="J445" s="67"/>
      <c r="K445" s="67"/>
      <c r="L445" s="67"/>
      <c r="M445" s="67"/>
      <c r="N445" s="67"/>
      <c r="O445" s="67"/>
      <c r="P445" s="67"/>
      <c r="Q445" s="67"/>
      <c r="R445" s="67"/>
      <c r="S445" s="67"/>
      <c r="T445" s="67"/>
      <c r="U445" s="67"/>
      <c r="V445" s="68"/>
      <c r="W445" s="67"/>
      <c r="X445" s="69"/>
    </row>
    <row r="446" spans="5:24" ht="15.75" customHeight="1">
      <c r="E446" s="683"/>
      <c r="I446" s="67"/>
      <c r="J446" s="67"/>
      <c r="K446" s="67"/>
      <c r="L446" s="67"/>
      <c r="M446" s="67"/>
      <c r="N446" s="67"/>
      <c r="O446" s="67"/>
      <c r="P446" s="67"/>
      <c r="Q446" s="67"/>
      <c r="R446" s="67"/>
      <c r="S446" s="67"/>
      <c r="T446" s="67"/>
      <c r="U446" s="67"/>
      <c r="V446" s="68"/>
      <c r="W446" s="67"/>
      <c r="X446" s="69"/>
    </row>
    <row r="447" spans="5:24" ht="15.75" customHeight="1">
      <c r="E447" s="683"/>
      <c r="I447" s="67"/>
      <c r="J447" s="67"/>
      <c r="K447" s="67"/>
      <c r="L447" s="67"/>
      <c r="M447" s="67"/>
      <c r="N447" s="67"/>
      <c r="O447" s="67"/>
      <c r="P447" s="67"/>
      <c r="Q447" s="67"/>
      <c r="R447" s="67"/>
      <c r="S447" s="67"/>
      <c r="T447" s="67"/>
      <c r="U447" s="67"/>
      <c r="V447" s="68"/>
      <c r="W447" s="67"/>
      <c r="X447" s="69"/>
    </row>
    <row r="448" spans="5:24" ht="15.75" customHeight="1">
      <c r="E448" s="683"/>
      <c r="I448" s="67"/>
      <c r="J448" s="67"/>
      <c r="K448" s="67"/>
      <c r="L448" s="67"/>
      <c r="M448" s="67"/>
      <c r="N448" s="67"/>
      <c r="O448" s="67"/>
      <c r="P448" s="67"/>
      <c r="Q448" s="67"/>
      <c r="R448" s="67"/>
      <c r="S448" s="67"/>
      <c r="T448" s="67"/>
      <c r="U448" s="67"/>
      <c r="V448" s="68"/>
      <c r="W448" s="67"/>
      <c r="X448" s="69"/>
    </row>
    <row r="449" spans="5:24" ht="15.75" customHeight="1">
      <c r="E449" s="683"/>
      <c r="I449" s="67"/>
      <c r="J449" s="67"/>
      <c r="K449" s="67"/>
      <c r="L449" s="67"/>
      <c r="M449" s="67"/>
      <c r="N449" s="67"/>
      <c r="O449" s="67"/>
      <c r="P449" s="67"/>
      <c r="Q449" s="67"/>
      <c r="R449" s="67"/>
      <c r="S449" s="67"/>
      <c r="T449" s="67"/>
      <c r="U449" s="67"/>
      <c r="V449" s="68"/>
      <c r="W449" s="67"/>
      <c r="X449" s="69"/>
    </row>
    <row r="450" spans="5:24" ht="15.75" customHeight="1">
      <c r="E450" s="683"/>
      <c r="I450" s="67"/>
      <c r="J450" s="67"/>
      <c r="K450" s="67"/>
      <c r="L450" s="67"/>
      <c r="M450" s="67"/>
      <c r="N450" s="67"/>
      <c r="O450" s="67"/>
      <c r="P450" s="67"/>
      <c r="Q450" s="67"/>
      <c r="R450" s="67"/>
      <c r="S450" s="67"/>
      <c r="T450" s="67"/>
      <c r="U450" s="67"/>
      <c r="V450" s="68"/>
      <c r="W450" s="67"/>
      <c r="X450" s="69"/>
    </row>
    <row r="451" spans="5:24" ht="15.75" customHeight="1">
      <c r="E451" s="683"/>
      <c r="I451" s="67"/>
      <c r="J451" s="67"/>
      <c r="K451" s="67"/>
      <c r="L451" s="67"/>
      <c r="M451" s="67"/>
      <c r="N451" s="67"/>
      <c r="O451" s="67"/>
      <c r="P451" s="67"/>
      <c r="Q451" s="67"/>
      <c r="R451" s="67"/>
      <c r="S451" s="67"/>
      <c r="T451" s="67"/>
      <c r="U451" s="67"/>
      <c r="V451" s="68"/>
      <c r="W451" s="67"/>
      <c r="X451" s="69"/>
    </row>
    <row r="452" spans="5:24" ht="15.75" customHeight="1">
      <c r="E452" s="683"/>
      <c r="I452" s="67"/>
      <c r="J452" s="67"/>
      <c r="K452" s="67"/>
      <c r="L452" s="67"/>
      <c r="M452" s="67"/>
      <c r="N452" s="67"/>
      <c r="O452" s="67"/>
      <c r="P452" s="67"/>
      <c r="Q452" s="67"/>
      <c r="R452" s="67"/>
      <c r="S452" s="67"/>
      <c r="T452" s="67"/>
      <c r="U452" s="67"/>
      <c r="V452" s="68"/>
      <c r="W452" s="67"/>
      <c r="X452" s="69"/>
    </row>
    <row r="453" spans="5:24" ht="15.75" customHeight="1">
      <c r="E453" s="683"/>
      <c r="I453" s="67"/>
      <c r="J453" s="67"/>
      <c r="K453" s="67"/>
      <c r="L453" s="67"/>
      <c r="M453" s="67"/>
      <c r="N453" s="67"/>
      <c r="O453" s="67"/>
      <c r="P453" s="67"/>
      <c r="Q453" s="67"/>
      <c r="R453" s="67"/>
      <c r="S453" s="67"/>
      <c r="T453" s="67"/>
      <c r="U453" s="67"/>
      <c r="V453" s="68"/>
      <c r="W453" s="67"/>
      <c r="X453" s="69"/>
    </row>
    <row r="454" spans="5:24" ht="15.75" customHeight="1">
      <c r="E454" s="683"/>
      <c r="I454" s="67"/>
      <c r="J454" s="67"/>
      <c r="K454" s="67"/>
      <c r="L454" s="67"/>
      <c r="M454" s="67"/>
      <c r="N454" s="67"/>
      <c r="O454" s="67"/>
      <c r="P454" s="67"/>
      <c r="Q454" s="67"/>
      <c r="R454" s="67"/>
      <c r="S454" s="67"/>
      <c r="T454" s="67"/>
      <c r="U454" s="67"/>
      <c r="V454" s="68"/>
      <c r="W454" s="67"/>
      <c r="X454" s="69"/>
    </row>
    <row r="455" spans="5:24" ht="15.75" customHeight="1">
      <c r="E455" s="683"/>
      <c r="I455" s="67"/>
      <c r="J455" s="67"/>
      <c r="K455" s="67"/>
      <c r="L455" s="67"/>
      <c r="M455" s="67"/>
      <c r="N455" s="67"/>
      <c r="O455" s="67"/>
      <c r="P455" s="67"/>
      <c r="Q455" s="67"/>
      <c r="R455" s="67"/>
      <c r="S455" s="67"/>
      <c r="T455" s="67"/>
      <c r="U455" s="67"/>
      <c r="V455" s="68"/>
      <c r="W455" s="67"/>
      <c r="X455" s="69"/>
    </row>
    <row r="456" spans="5:24" ht="15.75" customHeight="1">
      <c r="E456" s="683"/>
      <c r="I456" s="67"/>
      <c r="J456" s="67"/>
      <c r="K456" s="67"/>
      <c r="L456" s="67"/>
      <c r="M456" s="67"/>
      <c r="N456" s="67"/>
      <c r="O456" s="67"/>
      <c r="P456" s="67"/>
      <c r="Q456" s="67"/>
      <c r="R456" s="67"/>
      <c r="S456" s="67"/>
      <c r="T456" s="67"/>
      <c r="U456" s="67"/>
      <c r="V456" s="68"/>
      <c r="W456" s="67"/>
      <c r="X456" s="69"/>
    </row>
    <row r="457" spans="5:24" ht="15.75" customHeight="1">
      <c r="E457" s="683"/>
      <c r="I457" s="67"/>
      <c r="J457" s="67"/>
      <c r="K457" s="67"/>
      <c r="L457" s="67"/>
      <c r="M457" s="67"/>
      <c r="N457" s="67"/>
      <c r="O457" s="67"/>
      <c r="P457" s="67"/>
      <c r="Q457" s="67"/>
      <c r="R457" s="67"/>
      <c r="S457" s="67"/>
      <c r="T457" s="67"/>
      <c r="U457" s="67"/>
      <c r="V457" s="68"/>
      <c r="W457" s="67"/>
      <c r="X457" s="69"/>
    </row>
    <row r="458" spans="5:24" ht="15.75" customHeight="1">
      <c r="E458" s="683"/>
      <c r="I458" s="67"/>
      <c r="J458" s="67"/>
      <c r="K458" s="67"/>
      <c r="L458" s="67"/>
      <c r="M458" s="67"/>
      <c r="N458" s="67"/>
      <c r="O458" s="67"/>
      <c r="P458" s="67"/>
      <c r="Q458" s="67"/>
      <c r="R458" s="67"/>
      <c r="S458" s="67"/>
      <c r="T458" s="67"/>
      <c r="U458" s="67"/>
      <c r="V458" s="68"/>
      <c r="W458" s="67"/>
      <c r="X458" s="69"/>
    </row>
    <row r="459" spans="5:24" ht="15.75" customHeight="1">
      <c r="E459" s="683"/>
      <c r="I459" s="67"/>
      <c r="J459" s="67"/>
      <c r="K459" s="67"/>
      <c r="L459" s="67"/>
      <c r="M459" s="67"/>
      <c r="N459" s="67"/>
      <c r="O459" s="67"/>
      <c r="P459" s="67"/>
      <c r="Q459" s="67"/>
      <c r="R459" s="67"/>
      <c r="S459" s="67"/>
      <c r="T459" s="67"/>
      <c r="U459" s="67"/>
      <c r="V459" s="68"/>
      <c r="W459" s="67"/>
      <c r="X459" s="69"/>
    </row>
    <row r="460" spans="5:24" ht="15.75" customHeight="1">
      <c r="E460" s="683"/>
      <c r="I460" s="67"/>
      <c r="J460" s="67"/>
      <c r="K460" s="67"/>
      <c r="L460" s="67"/>
      <c r="M460" s="67"/>
      <c r="N460" s="67"/>
      <c r="O460" s="67"/>
      <c r="P460" s="67"/>
      <c r="Q460" s="67"/>
      <c r="R460" s="67"/>
      <c r="S460" s="67"/>
      <c r="T460" s="67"/>
      <c r="U460" s="67"/>
      <c r="V460" s="68"/>
      <c r="W460" s="67"/>
      <c r="X460" s="69"/>
    </row>
    <row r="461" spans="5:24" ht="15.75" customHeight="1">
      <c r="E461" s="683"/>
      <c r="I461" s="67"/>
      <c r="J461" s="67"/>
      <c r="K461" s="67"/>
      <c r="L461" s="67"/>
      <c r="M461" s="67"/>
      <c r="N461" s="67"/>
      <c r="O461" s="67"/>
      <c r="P461" s="67"/>
      <c r="Q461" s="67"/>
      <c r="R461" s="67"/>
      <c r="S461" s="67"/>
      <c r="T461" s="67"/>
      <c r="U461" s="67"/>
      <c r="V461" s="68"/>
      <c r="W461" s="67"/>
      <c r="X461" s="69"/>
    </row>
    <row r="462" spans="5:24" ht="15.75" customHeight="1">
      <c r="E462" s="683"/>
      <c r="I462" s="67"/>
      <c r="J462" s="67"/>
      <c r="K462" s="67"/>
      <c r="L462" s="67"/>
      <c r="M462" s="67"/>
      <c r="N462" s="67"/>
      <c r="O462" s="67"/>
      <c r="P462" s="67"/>
      <c r="Q462" s="67"/>
      <c r="R462" s="67"/>
      <c r="S462" s="67"/>
      <c r="T462" s="67"/>
      <c r="U462" s="67"/>
      <c r="V462" s="68"/>
      <c r="W462" s="67"/>
      <c r="X462" s="69"/>
    </row>
    <row r="463" spans="5:24" ht="15.75" customHeight="1">
      <c r="E463" s="683"/>
      <c r="I463" s="67"/>
      <c r="J463" s="67"/>
      <c r="K463" s="67"/>
      <c r="L463" s="67"/>
      <c r="M463" s="67"/>
      <c r="N463" s="67"/>
      <c r="O463" s="67"/>
      <c r="P463" s="67"/>
      <c r="Q463" s="67"/>
      <c r="R463" s="67"/>
      <c r="S463" s="67"/>
      <c r="T463" s="67"/>
      <c r="U463" s="67"/>
      <c r="V463" s="68"/>
      <c r="W463" s="67"/>
      <c r="X463" s="69"/>
    </row>
    <row r="464" spans="5:24" ht="15.75" customHeight="1">
      <c r="E464" s="683"/>
      <c r="I464" s="67"/>
      <c r="J464" s="67"/>
      <c r="K464" s="67"/>
      <c r="L464" s="67"/>
      <c r="M464" s="67"/>
      <c r="N464" s="67"/>
      <c r="O464" s="67"/>
      <c r="P464" s="67"/>
      <c r="Q464" s="67"/>
      <c r="R464" s="67"/>
      <c r="S464" s="67"/>
      <c r="T464" s="67"/>
      <c r="U464" s="67"/>
      <c r="V464" s="68"/>
      <c r="W464" s="67"/>
      <c r="X464" s="69"/>
    </row>
    <row r="465" spans="5:24" ht="15.75" customHeight="1">
      <c r="E465" s="683"/>
      <c r="I465" s="67"/>
      <c r="J465" s="67"/>
      <c r="K465" s="67"/>
      <c r="L465" s="67"/>
      <c r="M465" s="67"/>
      <c r="N465" s="67"/>
      <c r="O465" s="67"/>
      <c r="P465" s="67"/>
      <c r="Q465" s="67"/>
      <c r="R465" s="67"/>
      <c r="S465" s="67"/>
      <c r="T465" s="67"/>
      <c r="U465" s="67"/>
      <c r="V465" s="68"/>
      <c r="W465" s="67"/>
      <c r="X465" s="69"/>
    </row>
    <row r="466" spans="5:24" ht="15.75" customHeight="1">
      <c r="E466" s="683"/>
      <c r="I466" s="67"/>
      <c r="J466" s="67"/>
      <c r="K466" s="67"/>
      <c r="L466" s="67"/>
      <c r="M466" s="67"/>
      <c r="N466" s="67"/>
      <c r="O466" s="67"/>
      <c r="P466" s="67"/>
      <c r="Q466" s="67"/>
      <c r="R466" s="67"/>
      <c r="S466" s="67"/>
      <c r="T466" s="67"/>
      <c r="U466" s="67"/>
      <c r="V466" s="68"/>
      <c r="W466" s="67"/>
      <c r="X466" s="69"/>
    </row>
    <row r="467" spans="5:24" ht="15.75" customHeight="1">
      <c r="E467" s="683"/>
      <c r="I467" s="67"/>
      <c r="J467" s="67"/>
      <c r="K467" s="67"/>
      <c r="L467" s="67"/>
      <c r="M467" s="67"/>
      <c r="N467" s="67"/>
      <c r="O467" s="67"/>
      <c r="P467" s="67"/>
      <c r="Q467" s="67"/>
      <c r="R467" s="67"/>
      <c r="S467" s="67"/>
      <c r="T467" s="67"/>
      <c r="U467" s="67"/>
      <c r="V467" s="68"/>
      <c r="W467" s="67"/>
      <c r="X467" s="69"/>
    </row>
    <row r="468" spans="5:24" ht="15.75" customHeight="1">
      <c r="E468" s="683"/>
      <c r="I468" s="67"/>
      <c r="J468" s="67"/>
      <c r="K468" s="67"/>
      <c r="L468" s="67"/>
      <c r="M468" s="67"/>
      <c r="N468" s="67"/>
      <c r="O468" s="67"/>
      <c r="P468" s="67"/>
      <c r="Q468" s="67"/>
      <c r="R468" s="67"/>
      <c r="S468" s="67"/>
      <c r="T468" s="67"/>
      <c r="U468" s="67"/>
      <c r="V468" s="68"/>
      <c r="W468" s="67"/>
      <c r="X468" s="69"/>
    </row>
    <row r="469" spans="5:24" ht="15.75" customHeight="1">
      <c r="E469" s="683"/>
      <c r="I469" s="67"/>
      <c r="J469" s="67"/>
      <c r="K469" s="67"/>
      <c r="L469" s="67"/>
      <c r="M469" s="67"/>
      <c r="N469" s="67"/>
      <c r="O469" s="67"/>
      <c r="P469" s="67"/>
      <c r="Q469" s="67"/>
      <c r="R469" s="67"/>
      <c r="S469" s="67"/>
      <c r="T469" s="67"/>
      <c r="U469" s="67"/>
      <c r="V469" s="68"/>
      <c r="W469" s="67"/>
      <c r="X469" s="69"/>
    </row>
    <row r="470" spans="5:24" ht="15.75" customHeight="1">
      <c r="E470" s="683"/>
      <c r="I470" s="67"/>
      <c r="J470" s="67"/>
      <c r="K470" s="67"/>
      <c r="L470" s="67"/>
      <c r="M470" s="67"/>
      <c r="N470" s="67"/>
      <c r="O470" s="67"/>
      <c r="P470" s="67"/>
      <c r="Q470" s="67"/>
      <c r="R470" s="67"/>
      <c r="S470" s="67"/>
      <c r="T470" s="67"/>
      <c r="U470" s="67"/>
      <c r="V470" s="68"/>
      <c r="W470" s="67"/>
      <c r="X470" s="69"/>
    </row>
    <row r="471" spans="5:24" ht="15.75" customHeight="1">
      <c r="E471" s="683"/>
      <c r="I471" s="67"/>
      <c r="J471" s="67"/>
      <c r="K471" s="67"/>
      <c r="L471" s="67"/>
      <c r="M471" s="67"/>
      <c r="N471" s="67"/>
      <c r="O471" s="67"/>
      <c r="P471" s="67"/>
      <c r="Q471" s="67"/>
      <c r="R471" s="67"/>
      <c r="S471" s="67"/>
      <c r="T471" s="67"/>
      <c r="U471" s="67"/>
      <c r="V471" s="68"/>
      <c r="W471" s="67"/>
      <c r="X471" s="69"/>
    </row>
    <row r="472" spans="5:24" ht="15.75" customHeight="1">
      <c r="E472" s="683"/>
      <c r="I472" s="67"/>
      <c r="J472" s="67"/>
      <c r="K472" s="67"/>
      <c r="L472" s="67"/>
      <c r="M472" s="67"/>
      <c r="N472" s="67"/>
      <c r="O472" s="67"/>
      <c r="P472" s="67"/>
      <c r="Q472" s="67"/>
      <c r="R472" s="67"/>
      <c r="S472" s="67"/>
      <c r="T472" s="67"/>
      <c r="U472" s="67"/>
      <c r="V472" s="68"/>
      <c r="W472" s="67"/>
      <c r="X472" s="69"/>
    </row>
    <row r="473" spans="5:24" ht="15.75" customHeight="1">
      <c r="E473" s="683"/>
      <c r="I473" s="67"/>
      <c r="J473" s="67"/>
      <c r="K473" s="67"/>
      <c r="L473" s="67"/>
      <c r="M473" s="67"/>
      <c r="N473" s="67"/>
      <c r="O473" s="67"/>
      <c r="P473" s="67"/>
      <c r="Q473" s="67"/>
      <c r="R473" s="67"/>
      <c r="S473" s="67"/>
      <c r="T473" s="67"/>
      <c r="U473" s="67"/>
      <c r="V473" s="68"/>
      <c r="W473" s="67"/>
      <c r="X473" s="69"/>
    </row>
    <row r="474" spans="5:24" ht="15.75" customHeight="1">
      <c r="E474" s="683"/>
      <c r="I474" s="67"/>
      <c r="J474" s="67"/>
      <c r="K474" s="67"/>
      <c r="L474" s="67"/>
      <c r="M474" s="67"/>
      <c r="N474" s="67"/>
      <c r="O474" s="67"/>
      <c r="P474" s="67"/>
      <c r="Q474" s="67"/>
      <c r="R474" s="67"/>
      <c r="S474" s="67"/>
      <c r="T474" s="67"/>
      <c r="U474" s="67"/>
      <c r="V474" s="68"/>
      <c r="W474" s="67"/>
      <c r="X474" s="69"/>
    </row>
    <row r="475" spans="5:24" ht="15.75" customHeight="1">
      <c r="E475" s="683"/>
      <c r="I475" s="67"/>
      <c r="J475" s="67"/>
      <c r="K475" s="67"/>
      <c r="L475" s="67"/>
      <c r="M475" s="67"/>
      <c r="N475" s="67"/>
      <c r="O475" s="67"/>
      <c r="P475" s="67"/>
      <c r="Q475" s="67"/>
      <c r="R475" s="67"/>
      <c r="S475" s="67"/>
      <c r="T475" s="67"/>
      <c r="U475" s="67"/>
      <c r="V475" s="68"/>
      <c r="W475" s="67"/>
      <c r="X475" s="69"/>
    </row>
    <row r="476" spans="5:24" ht="15.75" customHeight="1">
      <c r="E476" s="683"/>
      <c r="I476" s="67"/>
      <c r="J476" s="67"/>
      <c r="K476" s="67"/>
      <c r="L476" s="67"/>
      <c r="M476" s="67"/>
      <c r="N476" s="67"/>
      <c r="O476" s="67"/>
      <c r="P476" s="67"/>
      <c r="Q476" s="67"/>
      <c r="R476" s="67"/>
      <c r="S476" s="67"/>
      <c r="T476" s="67"/>
      <c r="U476" s="67"/>
      <c r="V476" s="68"/>
      <c r="W476" s="67"/>
      <c r="X476" s="69"/>
    </row>
    <row r="477" spans="5:24" ht="15.75" customHeight="1">
      <c r="E477" s="683"/>
      <c r="I477" s="67"/>
      <c r="J477" s="67"/>
      <c r="K477" s="67"/>
      <c r="L477" s="67"/>
      <c r="M477" s="67"/>
      <c r="N477" s="67"/>
      <c r="O477" s="67"/>
      <c r="P477" s="67"/>
      <c r="Q477" s="67"/>
      <c r="R477" s="67"/>
      <c r="S477" s="67"/>
      <c r="T477" s="67"/>
      <c r="U477" s="67"/>
      <c r="V477" s="68"/>
      <c r="W477" s="67"/>
      <c r="X477" s="69"/>
    </row>
    <row r="478" spans="5:24" ht="15.75" customHeight="1">
      <c r="E478" s="683"/>
      <c r="I478" s="67"/>
      <c r="J478" s="67"/>
      <c r="K478" s="67"/>
      <c r="L478" s="67"/>
      <c r="M478" s="67"/>
      <c r="N478" s="67"/>
      <c r="O478" s="67"/>
      <c r="P478" s="67"/>
      <c r="Q478" s="67"/>
      <c r="R478" s="67"/>
      <c r="S478" s="67"/>
      <c r="T478" s="67"/>
      <c r="U478" s="67"/>
      <c r="V478" s="68"/>
      <c r="W478" s="67"/>
      <c r="X478" s="69"/>
    </row>
    <row r="479" spans="5:24" ht="15.75" customHeight="1">
      <c r="E479" s="683"/>
      <c r="I479" s="67"/>
      <c r="J479" s="67"/>
      <c r="K479" s="67"/>
      <c r="L479" s="67"/>
      <c r="M479" s="67"/>
      <c r="N479" s="67"/>
      <c r="O479" s="67"/>
      <c r="P479" s="67"/>
      <c r="Q479" s="67"/>
      <c r="R479" s="67"/>
      <c r="S479" s="67"/>
      <c r="T479" s="67"/>
      <c r="U479" s="67"/>
      <c r="V479" s="68"/>
      <c r="W479" s="67"/>
      <c r="X479" s="69"/>
    </row>
    <row r="480" spans="5:24" ht="15.75" customHeight="1">
      <c r="E480" s="683"/>
      <c r="I480" s="67"/>
      <c r="J480" s="67"/>
      <c r="K480" s="67"/>
      <c r="L480" s="67"/>
      <c r="M480" s="67"/>
      <c r="N480" s="67"/>
      <c r="O480" s="67"/>
      <c r="P480" s="67"/>
      <c r="Q480" s="67"/>
      <c r="R480" s="67"/>
      <c r="S480" s="67"/>
      <c r="T480" s="67"/>
      <c r="U480" s="67"/>
      <c r="V480" s="68"/>
      <c r="W480" s="67"/>
      <c r="X480" s="69"/>
    </row>
    <row r="481" spans="5:24" ht="15.75" customHeight="1">
      <c r="E481" s="683"/>
      <c r="I481" s="67"/>
      <c r="J481" s="67"/>
      <c r="K481" s="67"/>
      <c r="L481" s="67"/>
      <c r="M481" s="67"/>
      <c r="N481" s="67"/>
      <c r="O481" s="67"/>
      <c r="P481" s="67"/>
      <c r="Q481" s="67"/>
      <c r="R481" s="67"/>
      <c r="S481" s="67"/>
      <c r="T481" s="67"/>
      <c r="U481" s="67"/>
      <c r="V481" s="68"/>
      <c r="W481" s="67"/>
      <c r="X481" s="69"/>
    </row>
    <row r="482" spans="5:24" ht="15.75" customHeight="1">
      <c r="E482" s="683"/>
      <c r="I482" s="67"/>
      <c r="J482" s="67"/>
      <c r="K482" s="67"/>
      <c r="L482" s="67"/>
      <c r="M482" s="67"/>
      <c r="N482" s="67"/>
      <c r="O482" s="67"/>
      <c r="P482" s="67"/>
      <c r="Q482" s="67"/>
      <c r="R482" s="67"/>
      <c r="S482" s="67"/>
      <c r="T482" s="67"/>
      <c r="U482" s="67"/>
      <c r="V482" s="68"/>
      <c r="W482" s="67"/>
      <c r="X482" s="69"/>
    </row>
    <row r="483" spans="5:24" ht="15.75" customHeight="1">
      <c r="E483" s="683"/>
      <c r="I483" s="67"/>
      <c r="J483" s="67"/>
      <c r="K483" s="67"/>
      <c r="L483" s="67"/>
      <c r="M483" s="67"/>
      <c r="N483" s="67"/>
      <c r="O483" s="67"/>
      <c r="P483" s="67"/>
      <c r="Q483" s="67"/>
      <c r="R483" s="67"/>
      <c r="S483" s="67"/>
      <c r="T483" s="67"/>
      <c r="U483" s="67"/>
      <c r="V483" s="68"/>
      <c r="W483" s="67"/>
      <c r="X483" s="69"/>
    </row>
    <row r="484" spans="5:24" ht="15.75" customHeight="1">
      <c r="E484" s="683"/>
      <c r="I484" s="67"/>
      <c r="J484" s="67"/>
      <c r="K484" s="67"/>
      <c r="L484" s="67"/>
      <c r="M484" s="67"/>
      <c r="N484" s="67"/>
      <c r="O484" s="67"/>
      <c r="P484" s="67"/>
      <c r="Q484" s="67"/>
      <c r="R484" s="67"/>
      <c r="S484" s="67"/>
      <c r="T484" s="67"/>
      <c r="U484" s="67"/>
      <c r="V484" s="68"/>
      <c r="W484" s="67"/>
      <c r="X484" s="69"/>
    </row>
    <row r="485" spans="5:24" ht="15.75" customHeight="1">
      <c r="E485" s="683"/>
      <c r="I485" s="67"/>
      <c r="J485" s="67"/>
      <c r="K485" s="67"/>
      <c r="L485" s="67"/>
      <c r="M485" s="67"/>
      <c r="N485" s="67"/>
      <c r="O485" s="67"/>
      <c r="P485" s="67"/>
      <c r="Q485" s="67"/>
      <c r="R485" s="67"/>
      <c r="S485" s="67"/>
      <c r="T485" s="67"/>
      <c r="U485" s="67"/>
      <c r="V485" s="68"/>
      <c r="W485" s="67"/>
      <c r="X485" s="69"/>
    </row>
    <row r="486" spans="5:24" ht="15.75" customHeight="1">
      <c r="E486" s="683"/>
      <c r="I486" s="67"/>
      <c r="J486" s="67"/>
      <c r="K486" s="67"/>
      <c r="L486" s="67"/>
      <c r="M486" s="67"/>
      <c r="N486" s="67"/>
      <c r="O486" s="67"/>
      <c r="P486" s="67"/>
      <c r="Q486" s="67"/>
      <c r="R486" s="67"/>
      <c r="S486" s="67"/>
      <c r="T486" s="67"/>
      <c r="U486" s="67"/>
      <c r="V486" s="68"/>
      <c r="W486" s="67"/>
      <c r="X486" s="69"/>
    </row>
    <row r="487" spans="5:24" ht="15.75" customHeight="1">
      <c r="E487" s="683"/>
      <c r="I487" s="67"/>
      <c r="J487" s="67"/>
      <c r="K487" s="67"/>
      <c r="L487" s="67"/>
      <c r="M487" s="67"/>
      <c r="N487" s="67"/>
      <c r="O487" s="67"/>
      <c r="P487" s="67"/>
      <c r="Q487" s="67"/>
      <c r="R487" s="67"/>
      <c r="S487" s="67"/>
      <c r="T487" s="67"/>
      <c r="U487" s="67"/>
      <c r="V487" s="68"/>
      <c r="W487" s="67"/>
      <c r="X487" s="69"/>
    </row>
    <row r="488" spans="5:24" ht="15.75" customHeight="1">
      <c r="E488" s="683"/>
      <c r="I488" s="67"/>
      <c r="J488" s="67"/>
      <c r="K488" s="67"/>
      <c r="L488" s="67"/>
      <c r="M488" s="67"/>
      <c r="N488" s="67"/>
      <c r="O488" s="67"/>
      <c r="P488" s="67"/>
      <c r="Q488" s="67"/>
      <c r="R488" s="67"/>
      <c r="S488" s="67"/>
      <c r="T488" s="67"/>
      <c r="U488" s="67"/>
      <c r="V488" s="68"/>
      <c r="W488" s="67"/>
      <c r="X488" s="69"/>
    </row>
    <row r="489" spans="5:24" ht="15.75" customHeight="1">
      <c r="E489" s="683"/>
      <c r="I489" s="67"/>
      <c r="J489" s="67"/>
      <c r="K489" s="67"/>
      <c r="L489" s="67"/>
      <c r="M489" s="67"/>
      <c r="N489" s="67"/>
      <c r="O489" s="67"/>
      <c r="P489" s="67"/>
      <c r="Q489" s="67"/>
      <c r="R489" s="67"/>
      <c r="S489" s="67"/>
      <c r="T489" s="67"/>
      <c r="U489" s="67"/>
      <c r="V489" s="68"/>
      <c r="W489" s="67"/>
      <c r="X489" s="69"/>
    </row>
    <row r="490" spans="5:24" ht="15.75" customHeight="1">
      <c r="E490" s="683"/>
      <c r="I490" s="67"/>
      <c r="J490" s="67"/>
      <c r="K490" s="67"/>
      <c r="L490" s="67"/>
      <c r="M490" s="67"/>
      <c r="N490" s="67"/>
      <c r="O490" s="67"/>
      <c r="P490" s="67"/>
      <c r="Q490" s="67"/>
      <c r="R490" s="67"/>
      <c r="S490" s="67"/>
      <c r="T490" s="67"/>
      <c r="U490" s="67"/>
      <c r="V490" s="68"/>
      <c r="W490" s="67"/>
      <c r="X490" s="69"/>
    </row>
    <row r="491" spans="5:24" ht="15.75" customHeight="1">
      <c r="E491" s="683"/>
      <c r="I491" s="67"/>
      <c r="J491" s="67"/>
      <c r="K491" s="67"/>
      <c r="L491" s="67"/>
      <c r="M491" s="67"/>
      <c r="N491" s="67"/>
      <c r="O491" s="67"/>
      <c r="P491" s="67"/>
      <c r="Q491" s="67"/>
      <c r="R491" s="67"/>
      <c r="S491" s="67"/>
      <c r="T491" s="67"/>
      <c r="U491" s="67"/>
      <c r="V491" s="68"/>
      <c r="W491" s="67"/>
      <c r="X491" s="69"/>
    </row>
    <row r="492" spans="5:24" ht="15.75" customHeight="1">
      <c r="E492" s="683"/>
      <c r="I492" s="67"/>
      <c r="J492" s="67"/>
      <c r="K492" s="67"/>
      <c r="L492" s="67"/>
      <c r="M492" s="67"/>
      <c r="N492" s="67"/>
      <c r="O492" s="67"/>
      <c r="P492" s="67"/>
      <c r="Q492" s="67"/>
      <c r="R492" s="67"/>
      <c r="S492" s="67"/>
      <c r="T492" s="67"/>
      <c r="U492" s="67"/>
      <c r="V492" s="68"/>
      <c r="W492" s="67"/>
      <c r="X492" s="69"/>
    </row>
    <row r="493" spans="5:24" ht="15.75" customHeight="1">
      <c r="E493" s="683"/>
      <c r="I493" s="67"/>
      <c r="J493" s="67"/>
      <c r="K493" s="67"/>
      <c r="L493" s="67"/>
      <c r="M493" s="67"/>
      <c r="N493" s="67"/>
      <c r="O493" s="67"/>
      <c r="P493" s="67"/>
      <c r="Q493" s="67"/>
      <c r="R493" s="67"/>
      <c r="S493" s="67"/>
      <c r="T493" s="67"/>
      <c r="U493" s="67"/>
      <c r="V493" s="68"/>
      <c r="W493" s="67"/>
      <c r="X493" s="69"/>
    </row>
    <row r="494" spans="5:24" ht="15.75" customHeight="1">
      <c r="E494" s="683"/>
      <c r="I494" s="67"/>
      <c r="J494" s="67"/>
      <c r="K494" s="67"/>
      <c r="L494" s="67"/>
      <c r="M494" s="67"/>
      <c r="N494" s="67"/>
      <c r="O494" s="67"/>
      <c r="P494" s="67"/>
      <c r="Q494" s="67"/>
      <c r="R494" s="67"/>
      <c r="S494" s="67"/>
      <c r="T494" s="67"/>
      <c r="U494" s="67"/>
      <c r="V494" s="68"/>
      <c r="W494" s="67"/>
      <c r="X494" s="69"/>
    </row>
    <row r="495" spans="5:24" ht="15.75" customHeight="1">
      <c r="E495" s="683"/>
      <c r="I495" s="67"/>
      <c r="J495" s="67"/>
      <c r="K495" s="67"/>
      <c r="L495" s="67"/>
      <c r="M495" s="67"/>
      <c r="N495" s="67"/>
      <c r="O495" s="67"/>
      <c r="P495" s="67"/>
      <c r="Q495" s="67"/>
      <c r="R495" s="67"/>
      <c r="S495" s="67"/>
      <c r="T495" s="67"/>
      <c r="U495" s="67"/>
      <c r="V495" s="68"/>
      <c r="W495" s="67"/>
      <c r="X495" s="69"/>
    </row>
    <row r="496" spans="5:24" ht="15.75" customHeight="1">
      <c r="E496" s="683"/>
      <c r="I496" s="67"/>
      <c r="J496" s="67"/>
      <c r="K496" s="67"/>
      <c r="L496" s="67"/>
      <c r="M496" s="67"/>
      <c r="N496" s="67"/>
      <c r="O496" s="67"/>
      <c r="P496" s="67"/>
      <c r="Q496" s="67"/>
      <c r="R496" s="67"/>
      <c r="S496" s="67"/>
      <c r="T496" s="67"/>
      <c r="U496" s="67"/>
      <c r="V496" s="68"/>
      <c r="W496" s="67"/>
      <c r="X496" s="69"/>
    </row>
    <row r="497" spans="5:24" ht="15.75" customHeight="1">
      <c r="E497" s="683"/>
      <c r="I497" s="67"/>
      <c r="J497" s="67"/>
      <c r="K497" s="67"/>
      <c r="L497" s="67"/>
      <c r="M497" s="67"/>
      <c r="N497" s="67"/>
      <c r="O497" s="67"/>
      <c r="P497" s="67"/>
      <c r="Q497" s="67"/>
      <c r="R497" s="67"/>
      <c r="S497" s="67"/>
      <c r="T497" s="67"/>
      <c r="U497" s="67"/>
      <c r="V497" s="68"/>
      <c r="W497" s="67"/>
      <c r="X497" s="69"/>
    </row>
    <row r="498" spans="5:24" ht="15.75" customHeight="1">
      <c r="E498" s="683"/>
      <c r="I498" s="67"/>
      <c r="J498" s="67"/>
      <c r="K498" s="67"/>
      <c r="L498" s="67"/>
      <c r="M498" s="67"/>
      <c r="N498" s="67"/>
      <c r="O498" s="67"/>
      <c r="P498" s="67"/>
      <c r="Q498" s="67"/>
      <c r="R498" s="67"/>
      <c r="S498" s="67"/>
      <c r="T498" s="67"/>
      <c r="U498" s="67"/>
      <c r="V498" s="68"/>
      <c r="W498" s="67"/>
      <c r="X498" s="69"/>
    </row>
    <row r="499" spans="5:24" ht="15.75" customHeight="1">
      <c r="E499" s="683"/>
      <c r="I499" s="67"/>
      <c r="J499" s="67"/>
      <c r="K499" s="67"/>
      <c r="L499" s="67"/>
      <c r="M499" s="67"/>
      <c r="N499" s="67"/>
      <c r="O499" s="67"/>
      <c r="P499" s="67"/>
      <c r="Q499" s="67"/>
      <c r="R499" s="67"/>
      <c r="S499" s="67"/>
      <c r="T499" s="67"/>
      <c r="U499" s="67"/>
      <c r="V499" s="68"/>
      <c r="W499" s="67"/>
      <c r="X499" s="69"/>
    </row>
    <row r="500" spans="5:24" ht="15.75" customHeight="1">
      <c r="E500" s="683"/>
      <c r="I500" s="67"/>
      <c r="J500" s="67"/>
      <c r="K500" s="67"/>
      <c r="L500" s="67"/>
      <c r="M500" s="67"/>
      <c r="N500" s="67"/>
      <c r="O500" s="67"/>
      <c r="P500" s="67"/>
      <c r="Q500" s="67"/>
      <c r="R500" s="67"/>
      <c r="S500" s="67"/>
      <c r="T500" s="67"/>
      <c r="U500" s="67"/>
      <c r="V500" s="68"/>
      <c r="W500" s="67"/>
      <c r="X500" s="69"/>
    </row>
    <row r="501" spans="5:24" ht="15.75" customHeight="1">
      <c r="E501" s="683"/>
      <c r="I501" s="67"/>
      <c r="J501" s="67"/>
      <c r="K501" s="67"/>
      <c r="L501" s="67"/>
      <c r="M501" s="67"/>
      <c r="N501" s="67"/>
      <c r="O501" s="67"/>
      <c r="P501" s="67"/>
      <c r="Q501" s="67"/>
      <c r="R501" s="67"/>
      <c r="S501" s="67"/>
      <c r="T501" s="67"/>
      <c r="U501" s="67"/>
      <c r="V501" s="68"/>
      <c r="W501" s="67"/>
      <c r="X501" s="69"/>
    </row>
    <row r="502" spans="5:24" ht="15.75" customHeight="1">
      <c r="E502" s="683"/>
      <c r="I502" s="67"/>
      <c r="J502" s="67"/>
      <c r="K502" s="67"/>
      <c r="L502" s="67"/>
      <c r="M502" s="67"/>
      <c r="N502" s="67"/>
      <c r="O502" s="67"/>
      <c r="P502" s="67"/>
      <c r="Q502" s="67"/>
      <c r="R502" s="67"/>
      <c r="S502" s="67"/>
      <c r="T502" s="67"/>
      <c r="U502" s="67"/>
      <c r="V502" s="68"/>
      <c r="W502" s="67"/>
      <c r="X502" s="69"/>
    </row>
    <row r="503" spans="5:24" ht="15.75" customHeight="1">
      <c r="E503" s="683"/>
      <c r="I503" s="67"/>
      <c r="J503" s="67"/>
      <c r="K503" s="67"/>
      <c r="L503" s="67"/>
      <c r="M503" s="67"/>
      <c r="N503" s="67"/>
      <c r="O503" s="67"/>
      <c r="P503" s="67"/>
      <c r="Q503" s="67"/>
      <c r="R503" s="67"/>
      <c r="S503" s="67"/>
      <c r="T503" s="67"/>
      <c r="U503" s="67"/>
      <c r="V503" s="68"/>
      <c r="W503" s="67"/>
      <c r="X503" s="69"/>
    </row>
    <row r="504" spans="5:24" ht="15.75" customHeight="1">
      <c r="E504" s="683"/>
      <c r="I504" s="67"/>
      <c r="J504" s="67"/>
      <c r="K504" s="67"/>
      <c r="L504" s="67"/>
      <c r="M504" s="67"/>
      <c r="N504" s="67"/>
      <c r="O504" s="67"/>
      <c r="P504" s="67"/>
      <c r="Q504" s="67"/>
      <c r="R504" s="67"/>
      <c r="S504" s="67"/>
      <c r="T504" s="67"/>
      <c r="U504" s="67"/>
      <c r="V504" s="68"/>
      <c r="W504" s="67"/>
      <c r="X504" s="69"/>
    </row>
    <row r="505" spans="5:24" ht="15.75" customHeight="1">
      <c r="E505" s="683"/>
      <c r="I505" s="67"/>
      <c r="J505" s="67"/>
      <c r="K505" s="67"/>
      <c r="L505" s="67"/>
      <c r="M505" s="67"/>
      <c r="N505" s="67"/>
      <c r="O505" s="67"/>
      <c r="P505" s="67"/>
      <c r="Q505" s="67"/>
      <c r="R505" s="67"/>
      <c r="S505" s="67"/>
      <c r="T505" s="67"/>
      <c r="U505" s="67"/>
      <c r="V505" s="68"/>
      <c r="W505" s="67"/>
      <c r="X505" s="69"/>
    </row>
    <row r="506" spans="5:24" ht="15.75" customHeight="1">
      <c r="E506" s="683"/>
      <c r="I506" s="67"/>
      <c r="J506" s="67"/>
      <c r="K506" s="67"/>
      <c r="L506" s="67"/>
      <c r="M506" s="67"/>
      <c r="N506" s="67"/>
      <c r="O506" s="67"/>
      <c r="P506" s="67"/>
      <c r="Q506" s="67"/>
      <c r="R506" s="67"/>
      <c r="S506" s="67"/>
      <c r="T506" s="67"/>
      <c r="U506" s="67"/>
      <c r="V506" s="68"/>
      <c r="W506" s="67"/>
      <c r="X506" s="69"/>
    </row>
    <row r="507" spans="5:24" ht="15.75" customHeight="1">
      <c r="E507" s="683"/>
      <c r="I507" s="67"/>
      <c r="J507" s="67"/>
      <c r="K507" s="67"/>
      <c r="L507" s="67"/>
      <c r="M507" s="67"/>
      <c r="N507" s="67"/>
      <c r="O507" s="67"/>
      <c r="P507" s="67"/>
      <c r="Q507" s="67"/>
      <c r="R507" s="67"/>
      <c r="S507" s="67"/>
      <c r="T507" s="67"/>
      <c r="U507" s="67"/>
      <c r="V507" s="68"/>
      <c r="W507" s="67"/>
      <c r="X507" s="69"/>
    </row>
    <row r="508" spans="5:24" ht="15.75" customHeight="1">
      <c r="E508" s="683"/>
      <c r="I508" s="67"/>
      <c r="J508" s="67"/>
      <c r="K508" s="67"/>
      <c r="L508" s="67"/>
      <c r="M508" s="67"/>
      <c r="N508" s="67"/>
      <c r="O508" s="67"/>
      <c r="P508" s="67"/>
      <c r="Q508" s="67"/>
      <c r="R508" s="67"/>
      <c r="S508" s="67"/>
      <c r="T508" s="67"/>
      <c r="U508" s="67"/>
      <c r="V508" s="68"/>
      <c r="W508" s="67"/>
      <c r="X508" s="69"/>
    </row>
    <row r="509" spans="5:24" ht="15.75" customHeight="1">
      <c r="E509" s="683"/>
      <c r="I509" s="67"/>
      <c r="J509" s="67"/>
      <c r="K509" s="67"/>
      <c r="L509" s="67"/>
      <c r="M509" s="67"/>
      <c r="N509" s="67"/>
      <c r="O509" s="67"/>
      <c r="P509" s="67"/>
      <c r="Q509" s="67"/>
      <c r="R509" s="67"/>
      <c r="S509" s="67"/>
      <c r="T509" s="67"/>
      <c r="U509" s="67"/>
      <c r="V509" s="68"/>
      <c r="W509" s="67"/>
      <c r="X509" s="69"/>
    </row>
    <row r="510" spans="5:24" ht="15.75" customHeight="1">
      <c r="E510" s="683"/>
      <c r="I510" s="67"/>
      <c r="J510" s="67"/>
      <c r="K510" s="67"/>
      <c r="L510" s="67"/>
      <c r="M510" s="67"/>
      <c r="N510" s="67"/>
      <c r="O510" s="67"/>
      <c r="P510" s="67"/>
      <c r="Q510" s="67"/>
      <c r="R510" s="67"/>
      <c r="S510" s="67"/>
      <c r="T510" s="67"/>
      <c r="U510" s="67"/>
      <c r="V510" s="68"/>
      <c r="W510" s="67"/>
      <c r="X510" s="69"/>
    </row>
    <row r="511" spans="5:24" ht="15.75" customHeight="1">
      <c r="E511" s="683"/>
      <c r="I511" s="67"/>
      <c r="J511" s="67"/>
      <c r="K511" s="67"/>
      <c r="L511" s="67"/>
      <c r="M511" s="67"/>
      <c r="N511" s="67"/>
      <c r="O511" s="67"/>
      <c r="P511" s="67"/>
      <c r="Q511" s="67"/>
      <c r="R511" s="67"/>
      <c r="S511" s="67"/>
      <c r="T511" s="67"/>
      <c r="U511" s="67"/>
      <c r="V511" s="68"/>
      <c r="W511" s="67"/>
      <c r="X511" s="69"/>
    </row>
    <row r="512" spans="5:24" ht="15.75" customHeight="1">
      <c r="E512" s="683"/>
      <c r="I512" s="67"/>
      <c r="J512" s="67"/>
      <c r="K512" s="67"/>
      <c r="L512" s="67"/>
      <c r="M512" s="67"/>
      <c r="N512" s="67"/>
      <c r="O512" s="67"/>
      <c r="P512" s="67"/>
      <c r="Q512" s="67"/>
      <c r="R512" s="67"/>
      <c r="S512" s="67"/>
      <c r="T512" s="67"/>
      <c r="U512" s="67"/>
      <c r="V512" s="68"/>
      <c r="W512" s="67"/>
      <c r="X512" s="69"/>
    </row>
    <row r="513" spans="5:24" ht="15.75" customHeight="1">
      <c r="E513" s="683"/>
      <c r="I513" s="67"/>
      <c r="J513" s="67"/>
      <c r="K513" s="67"/>
      <c r="L513" s="67"/>
      <c r="M513" s="67"/>
      <c r="N513" s="67"/>
      <c r="O513" s="67"/>
      <c r="P513" s="67"/>
      <c r="Q513" s="67"/>
      <c r="R513" s="67"/>
      <c r="S513" s="67"/>
      <c r="T513" s="67"/>
      <c r="U513" s="67"/>
      <c r="V513" s="68"/>
      <c r="W513" s="67"/>
      <c r="X513" s="69"/>
    </row>
    <row r="514" spans="5:24" ht="15.75" customHeight="1">
      <c r="E514" s="683"/>
      <c r="I514" s="67"/>
      <c r="J514" s="67"/>
      <c r="K514" s="67"/>
      <c r="L514" s="67"/>
      <c r="M514" s="67"/>
      <c r="N514" s="67"/>
      <c r="O514" s="67"/>
      <c r="P514" s="67"/>
      <c r="Q514" s="67"/>
      <c r="R514" s="67"/>
      <c r="S514" s="67"/>
      <c r="T514" s="67"/>
      <c r="U514" s="67"/>
      <c r="V514" s="68"/>
      <c r="W514" s="67"/>
      <c r="X514" s="69"/>
    </row>
    <row r="515" spans="5:24" ht="15.75" customHeight="1">
      <c r="E515" s="683"/>
      <c r="I515" s="67"/>
      <c r="J515" s="67"/>
      <c r="K515" s="67"/>
      <c r="L515" s="67"/>
      <c r="M515" s="67"/>
      <c r="N515" s="67"/>
      <c r="O515" s="67"/>
      <c r="P515" s="67"/>
      <c r="Q515" s="67"/>
      <c r="R515" s="67"/>
      <c r="S515" s="67"/>
      <c r="T515" s="67"/>
      <c r="U515" s="67"/>
      <c r="V515" s="68"/>
      <c r="W515" s="67"/>
      <c r="X515" s="69"/>
    </row>
    <row r="516" spans="5:24" ht="15.75" customHeight="1">
      <c r="E516" s="683"/>
      <c r="I516" s="67"/>
      <c r="J516" s="67"/>
      <c r="K516" s="67"/>
      <c r="L516" s="67"/>
      <c r="M516" s="67"/>
      <c r="N516" s="67"/>
      <c r="O516" s="67"/>
      <c r="P516" s="67"/>
      <c r="Q516" s="67"/>
      <c r="R516" s="67"/>
      <c r="S516" s="67"/>
      <c r="T516" s="67"/>
      <c r="U516" s="67"/>
      <c r="V516" s="68"/>
      <c r="W516" s="67"/>
      <c r="X516" s="69"/>
    </row>
    <row r="517" spans="5:24" ht="15.75" customHeight="1">
      <c r="E517" s="683"/>
      <c r="I517" s="67"/>
      <c r="J517" s="67"/>
      <c r="K517" s="67"/>
      <c r="L517" s="67"/>
      <c r="M517" s="67"/>
      <c r="N517" s="67"/>
      <c r="O517" s="67"/>
      <c r="P517" s="67"/>
      <c r="Q517" s="67"/>
      <c r="R517" s="67"/>
      <c r="S517" s="67"/>
      <c r="T517" s="67"/>
      <c r="U517" s="67"/>
      <c r="V517" s="68"/>
      <c r="W517" s="67"/>
      <c r="X517" s="69"/>
    </row>
    <row r="518" spans="5:24" ht="15.75" customHeight="1">
      <c r="E518" s="683"/>
      <c r="I518" s="67"/>
      <c r="J518" s="67"/>
      <c r="K518" s="67"/>
      <c r="L518" s="67"/>
      <c r="M518" s="67"/>
      <c r="N518" s="67"/>
      <c r="O518" s="67"/>
      <c r="P518" s="67"/>
      <c r="Q518" s="67"/>
      <c r="R518" s="67"/>
      <c r="S518" s="67"/>
      <c r="T518" s="67"/>
      <c r="U518" s="67"/>
      <c r="V518" s="68"/>
      <c r="W518" s="67"/>
      <c r="X518" s="69"/>
    </row>
    <row r="519" spans="5:24" ht="15.75" customHeight="1">
      <c r="E519" s="683"/>
      <c r="I519" s="67"/>
      <c r="J519" s="67"/>
      <c r="K519" s="67"/>
      <c r="L519" s="67"/>
      <c r="M519" s="67"/>
      <c r="N519" s="67"/>
      <c r="O519" s="67"/>
      <c r="P519" s="67"/>
      <c r="Q519" s="67"/>
      <c r="R519" s="67"/>
      <c r="S519" s="67"/>
      <c r="T519" s="67"/>
      <c r="U519" s="67"/>
      <c r="V519" s="68"/>
      <c r="W519" s="67"/>
      <c r="X519" s="69"/>
    </row>
    <row r="520" spans="5:24" ht="15.75" customHeight="1">
      <c r="E520" s="683"/>
      <c r="I520" s="67"/>
      <c r="J520" s="67"/>
      <c r="K520" s="67"/>
      <c r="L520" s="67"/>
      <c r="M520" s="67"/>
      <c r="N520" s="67"/>
      <c r="O520" s="67"/>
      <c r="P520" s="67"/>
      <c r="Q520" s="67"/>
      <c r="R520" s="67"/>
      <c r="S520" s="67"/>
      <c r="T520" s="67"/>
      <c r="U520" s="67"/>
      <c r="V520" s="68"/>
      <c r="W520" s="67"/>
      <c r="X520" s="69"/>
    </row>
    <row r="521" spans="5:24" ht="15.75" customHeight="1">
      <c r="E521" s="683"/>
      <c r="I521" s="67"/>
      <c r="J521" s="67"/>
      <c r="K521" s="67"/>
      <c r="L521" s="67"/>
      <c r="M521" s="67"/>
      <c r="N521" s="67"/>
      <c r="O521" s="67"/>
      <c r="P521" s="67"/>
      <c r="Q521" s="67"/>
      <c r="R521" s="67"/>
      <c r="S521" s="67"/>
      <c r="T521" s="67"/>
      <c r="U521" s="67"/>
      <c r="V521" s="68"/>
      <c r="W521" s="67"/>
      <c r="X521" s="69"/>
    </row>
    <row r="522" spans="5:24" ht="15.75" customHeight="1">
      <c r="E522" s="683"/>
      <c r="I522" s="67"/>
      <c r="J522" s="67"/>
      <c r="K522" s="67"/>
      <c r="L522" s="67"/>
      <c r="M522" s="67"/>
      <c r="N522" s="67"/>
      <c r="O522" s="67"/>
      <c r="P522" s="67"/>
      <c r="Q522" s="67"/>
      <c r="R522" s="67"/>
      <c r="S522" s="67"/>
      <c r="T522" s="67"/>
      <c r="U522" s="67"/>
      <c r="V522" s="68"/>
      <c r="W522" s="67"/>
      <c r="X522" s="69"/>
    </row>
    <row r="523" spans="5:24" ht="15.75" customHeight="1">
      <c r="E523" s="683"/>
      <c r="I523" s="67"/>
      <c r="J523" s="67"/>
      <c r="K523" s="67"/>
      <c r="L523" s="67"/>
      <c r="M523" s="67"/>
      <c r="N523" s="67"/>
      <c r="O523" s="67"/>
      <c r="P523" s="67"/>
      <c r="Q523" s="67"/>
      <c r="R523" s="67"/>
      <c r="S523" s="67"/>
      <c r="T523" s="67"/>
      <c r="U523" s="67"/>
      <c r="V523" s="68"/>
      <c r="W523" s="67"/>
      <c r="X523" s="69"/>
    </row>
    <row r="524" spans="5:24" ht="15.75" customHeight="1">
      <c r="E524" s="683"/>
      <c r="I524" s="67"/>
      <c r="J524" s="67"/>
      <c r="K524" s="67"/>
      <c r="L524" s="67"/>
      <c r="M524" s="67"/>
      <c r="N524" s="67"/>
      <c r="O524" s="67"/>
      <c r="P524" s="67"/>
      <c r="Q524" s="67"/>
      <c r="R524" s="67"/>
      <c r="S524" s="67"/>
      <c r="T524" s="67"/>
      <c r="U524" s="67"/>
      <c r="V524" s="68"/>
      <c r="W524" s="67"/>
      <c r="X524" s="69"/>
    </row>
    <row r="525" spans="5:24" ht="15.75" customHeight="1">
      <c r="E525" s="683"/>
      <c r="I525" s="67"/>
      <c r="J525" s="67"/>
      <c r="K525" s="67"/>
      <c r="L525" s="67"/>
      <c r="M525" s="67"/>
      <c r="N525" s="67"/>
      <c r="O525" s="67"/>
      <c r="P525" s="67"/>
      <c r="Q525" s="67"/>
      <c r="R525" s="67"/>
      <c r="S525" s="67"/>
      <c r="T525" s="67"/>
      <c r="U525" s="67"/>
      <c r="V525" s="68"/>
      <c r="W525" s="67"/>
      <c r="X525" s="69"/>
    </row>
    <row r="526" spans="5:24" ht="15.75" customHeight="1">
      <c r="E526" s="683"/>
      <c r="I526" s="67"/>
      <c r="J526" s="67"/>
      <c r="K526" s="67"/>
      <c r="L526" s="67"/>
      <c r="M526" s="67"/>
      <c r="N526" s="67"/>
      <c r="O526" s="67"/>
      <c r="P526" s="67"/>
      <c r="Q526" s="67"/>
      <c r="R526" s="67"/>
      <c r="S526" s="67"/>
      <c r="T526" s="67"/>
      <c r="U526" s="67"/>
      <c r="V526" s="68"/>
      <c r="W526" s="67"/>
      <c r="X526" s="69"/>
    </row>
    <row r="527" spans="5:24" ht="15.75" customHeight="1">
      <c r="E527" s="683"/>
      <c r="I527" s="67"/>
      <c r="J527" s="67"/>
      <c r="K527" s="67"/>
      <c r="L527" s="67"/>
      <c r="M527" s="67"/>
      <c r="N527" s="67"/>
      <c r="O527" s="67"/>
      <c r="P527" s="67"/>
      <c r="Q527" s="67"/>
      <c r="R527" s="67"/>
      <c r="S527" s="67"/>
      <c r="T527" s="67"/>
      <c r="U527" s="67"/>
      <c r="V527" s="68"/>
      <c r="W527" s="67"/>
      <c r="X527" s="69"/>
    </row>
    <row r="528" spans="5:24" ht="15.75" customHeight="1">
      <c r="E528" s="683"/>
      <c r="I528" s="67"/>
      <c r="J528" s="67"/>
      <c r="K528" s="67"/>
      <c r="L528" s="67"/>
      <c r="M528" s="67"/>
      <c r="N528" s="67"/>
      <c r="O528" s="67"/>
      <c r="P528" s="67"/>
      <c r="Q528" s="67"/>
      <c r="R528" s="67"/>
      <c r="S528" s="67"/>
      <c r="T528" s="67"/>
      <c r="U528" s="67"/>
      <c r="V528" s="68"/>
      <c r="W528" s="67"/>
      <c r="X528" s="69"/>
    </row>
    <row r="529" spans="5:24" ht="15.75" customHeight="1">
      <c r="E529" s="683"/>
      <c r="I529" s="67"/>
      <c r="J529" s="67"/>
      <c r="K529" s="67"/>
      <c r="L529" s="67"/>
      <c r="M529" s="67"/>
      <c r="N529" s="67"/>
      <c r="O529" s="67"/>
      <c r="P529" s="67"/>
      <c r="Q529" s="67"/>
      <c r="R529" s="67"/>
      <c r="S529" s="67"/>
      <c r="T529" s="67"/>
      <c r="U529" s="67"/>
      <c r="V529" s="68"/>
      <c r="W529" s="67"/>
      <c r="X529" s="69"/>
    </row>
    <row r="530" spans="5:24" ht="15.75" customHeight="1">
      <c r="E530" s="683"/>
      <c r="I530" s="67"/>
      <c r="J530" s="67"/>
      <c r="K530" s="67"/>
      <c r="L530" s="67"/>
      <c r="M530" s="67"/>
      <c r="N530" s="67"/>
      <c r="O530" s="67"/>
      <c r="P530" s="67"/>
      <c r="Q530" s="67"/>
      <c r="R530" s="67"/>
      <c r="S530" s="67"/>
      <c r="T530" s="67"/>
      <c r="U530" s="67"/>
      <c r="V530" s="68"/>
      <c r="W530" s="67"/>
      <c r="X530" s="69"/>
    </row>
    <row r="531" spans="5:24" ht="15.75" customHeight="1">
      <c r="E531" s="683"/>
      <c r="I531" s="67"/>
      <c r="J531" s="67"/>
      <c r="K531" s="67"/>
      <c r="L531" s="67"/>
      <c r="M531" s="67"/>
      <c r="N531" s="67"/>
      <c r="O531" s="67"/>
      <c r="P531" s="67"/>
      <c r="Q531" s="67"/>
      <c r="R531" s="67"/>
      <c r="S531" s="67"/>
      <c r="T531" s="67"/>
      <c r="U531" s="67"/>
      <c r="V531" s="68"/>
      <c r="W531" s="67"/>
      <c r="X531" s="69"/>
    </row>
    <row r="532" spans="5:24" ht="15.75" customHeight="1">
      <c r="E532" s="683"/>
      <c r="I532" s="67"/>
      <c r="J532" s="67"/>
      <c r="K532" s="67"/>
      <c r="L532" s="67"/>
      <c r="M532" s="67"/>
      <c r="N532" s="67"/>
      <c r="O532" s="67"/>
      <c r="P532" s="67"/>
      <c r="Q532" s="67"/>
      <c r="R532" s="67"/>
      <c r="S532" s="67"/>
      <c r="T532" s="67"/>
      <c r="U532" s="67"/>
      <c r="V532" s="68"/>
      <c r="W532" s="67"/>
      <c r="X532" s="69"/>
    </row>
    <row r="533" spans="5:24" ht="15.75" customHeight="1">
      <c r="E533" s="683"/>
      <c r="I533" s="67"/>
      <c r="J533" s="67"/>
      <c r="K533" s="67"/>
      <c r="L533" s="67"/>
      <c r="M533" s="67"/>
      <c r="N533" s="67"/>
      <c r="O533" s="67"/>
      <c r="P533" s="67"/>
      <c r="Q533" s="67"/>
      <c r="R533" s="67"/>
      <c r="S533" s="67"/>
      <c r="T533" s="67"/>
      <c r="U533" s="67"/>
      <c r="V533" s="68"/>
      <c r="W533" s="67"/>
      <c r="X533" s="69"/>
    </row>
    <row r="534" spans="5:24" ht="15.75" customHeight="1">
      <c r="E534" s="683"/>
      <c r="I534" s="67"/>
      <c r="J534" s="67"/>
      <c r="K534" s="67"/>
      <c r="L534" s="67"/>
      <c r="M534" s="67"/>
      <c r="N534" s="67"/>
      <c r="O534" s="67"/>
      <c r="P534" s="67"/>
      <c r="Q534" s="67"/>
      <c r="R534" s="67"/>
      <c r="S534" s="67"/>
      <c r="T534" s="67"/>
      <c r="U534" s="67"/>
      <c r="V534" s="68"/>
      <c r="W534" s="67"/>
      <c r="X534" s="69"/>
    </row>
    <row r="535" spans="5:24" ht="15.75" customHeight="1">
      <c r="E535" s="683"/>
      <c r="I535" s="67"/>
      <c r="J535" s="67"/>
      <c r="K535" s="67"/>
      <c r="L535" s="67"/>
      <c r="M535" s="67"/>
      <c r="N535" s="67"/>
      <c r="O535" s="67"/>
      <c r="P535" s="67"/>
      <c r="Q535" s="67"/>
      <c r="R535" s="67"/>
      <c r="S535" s="67"/>
      <c r="T535" s="67"/>
      <c r="U535" s="67"/>
      <c r="V535" s="68"/>
      <c r="W535" s="67"/>
      <c r="X535" s="69"/>
    </row>
    <row r="536" spans="5:24" ht="15.75" customHeight="1">
      <c r="E536" s="683"/>
      <c r="I536" s="67"/>
      <c r="J536" s="67"/>
      <c r="K536" s="67"/>
      <c r="L536" s="67"/>
      <c r="M536" s="67"/>
      <c r="N536" s="67"/>
      <c r="O536" s="67"/>
      <c r="P536" s="67"/>
      <c r="Q536" s="67"/>
      <c r="R536" s="67"/>
      <c r="S536" s="67"/>
      <c r="T536" s="67"/>
      <c r="U536" s="67"/>
      <c r="V536" s="68"/>
      <c r="W536" s="67"/>
      <c r="X536" s="69"/>
    </row>
    <row r="537" spans="5:24" ht="15.75" customHeight="1">
      <c r="E537" s="683"/>
      <c r="I537" s="67"/>
      <c r="J537" s="67"/>
      <c r="K537" s="67"/>
      <c r="L537" s="67"/>
      <c r="M537" s="67"/>
      <c r="N537" s="67"/>
      <c r="O537" s="67"/>
      <c r="P537" s="67"/>
      <c r="Q537" s="67"/>
      <c r="R537" s="67"/>
      <c r="S537" s="67"/>
      <c r="T537" s="67"/>
      <c r="U537" s="67"/>
      <c r="V537" s="68"/>
      <c r="W537" s="67"/>
      <c r="X537" s="69"/>
    </row>
    <row r="538" spans="5:24" ht="15.75" customHeight="1">
      <c r="E538" s="683"/>
      <c r="I538" s="67"/>
      <c r="J538" s="67"/>
      <c r="K538" s="67"/>
      <c r="L538" s="67"/>
      <c r="M538" s="67"/>
      <c r="N538" s="67"/>
      <c r="O538" s="67"/>
      <c r="P538" s="67"/>
      <c r="Q538" s="67"/>
      <c r="R538" s="67"/>
      <c r="S538" s="67"/>
      <c r="T538" s="67"/>
      <c r="U538" s="67"/>
      <c r="V538" s="68"/>
      <c r="W538" s="67"/>
      <c r="X538" s="69"/>
    </row>
    <row r="539" spans="5:24" ht="15.75" customHeight="1">
      <c r="E539" s="683"/>
      <c r="I539" s="67"/>
      <c r="J539" s="67"/>
      <c r="K539" s="67"/>
      <c r="L539" s="67"/>
      <c r="M539" s="67"/>
      <c r="N539" s="67"/>
      <c r="O539" s="67"/>
      <c r="P539" s="67"/>
      <c r="Q539" s="67"/>
      <c r="R539" s="67"/>
      <c r="S539" s="67"/>
      <c r="T539" s="67"/>
      <c r="U539" s="67"/>
      <c r="V539" s="68"/>
      <c r="W539" s="67"/>
      <c r="X539" s="69"/>
    </row>
    <row r="540" spans="5:24" ht="15.75" customHeight="1">
      <c r="E540" s="683"/>
      <c r="I540" s="67"/>
      <c r="J540" s="67"/>
      <c r="K540" s="67"/>
      <c r="L540" s="67"/>
      <c r="M540" s="67"/>
      <c r="N540" s="67"/>
      <c r="O540" s="67"/>
      <c r="P540" s="67"/>
      <c r="Q540" s="67"/>
      <c r="R540" s="67"/>
      <c r="S540" s="67"/>
      <c r="T540" s="67"/>
      <c r="U540" s="67"/>
      <c r="V540" s="68"/>
      <c r="W540" s="67"/>
      <c r="X540" s="69"/>
    </row>
    <row r="541" spans="5:24" ht="15.75" customHeight="1">
      <c r="E541" s="683"/>
      <c r="I541" s="67"/>
      <c r="J541" s="67"/>
      <c r="K541" s="67"/>
      <c r="L541" s="67"/>
      <c r="M541" s="67"/>
      <c r="N541" s="67"/>
      <c r="O541" s="67"/>
      <c r="P541" s="67"/>
      <c r="Q541" s="67"/>
      <c r="R541" s="67"/>
      <c r="S541" s="67"/>
      <c r="T541" s="67"/>
      <c r="U541" s="67"/>
      <c r="V541" s="68"/>
      <c r="W541" s="67"/>
      <c r="X541" s="69"/>
    </row>
    <row r="542" spans="5:24" ht="15.75" customHeight="1">
      <c r="E542" s="683"/>
      <c r="I542" s="67"/>
      <c r="J542" s="67"/>
      <c r="K542" s="67"/>
      <c r="L542" s="67"/>
      <c r="M542" s="67"/>
      <c r="N542" s="67"/>
      <c r="O542" s="67"/>
      <c r="P542" s="67"/>
      <c r="Q542" s="67"/>
      <c r="R542" s="67"/>
      <c r="S542" s="67"/>
      <c r="T542" s="67"/>
      <c r="U542" s="67"/>
      <c r="V542" s="68"/>
      <c r="W542" s="67"/>
      <c r="X542" s="69"/>
    </row>
    <row r="543" spans="5:24" ht="15.75" customHeight="1">
      <c r="E543" s="683"/>
      <c r="I543" s="67"/>
      <c r="J543" s="67"/>
      <c r="K543" s="67"/>
      <c r="L543" s="67"/>
      <c r="M543" s="67"/>
      <c r="N543" s="67"/>
      <c r="O543" s="67"/>
      <c r="P543" s="67"/>
      <c r="Q543" s="67"/>
      <c r="R543" s="67"/>
      <c r="S543" s="67"/>
      <c r="T543" s="67"/>
      <c r="U543" s="67"/>
      <c r="V543" s="68"/>
      <c r="W543" s="67"/>
      <c r="X543" s="69"/>
    </row>
    <row r="544" spans="5:24" ht="15.75" customHeight="1">
      <c r="E544" s="683"/>
      <c r="I544" s="67"/>
      <c r="J544" s="67"/>
      <c r="K544" s="67"/>
      <c r="L544" s="67"/>
      <c r="M544" s="67"/>
      <c r="N544" s="67"/>
      <c r="O544" s="67"/>
      <c r="P544" s="67"/>
      <c r="Q544" s="67"/>
      <c r="R544" s="67"/>
      <c r="S544" s="67"/>
      <c r="T544" s="67"/>
      <c r="U544" s="67"/>
      <c r="V544" s="68"/>
      <c r="W544" s="67"/>
      <c r="X544" s="69"/>
    </row>
    <row r="545" spans="5:24" ht="15.75" customHeight="1">
      <c r="E545" s="683"/>
      <c r="I545" s="67"/>
      <c r="J545" s="67"/>
      <c r="K545" s="67"/>
      <c r="L545" s="67"/>
      <c r="M545" s="67"/>
      <c r="N545" s="67"/>
      <c r="O545" s="67"/>
      <c r="P545" s="67"/>
      <c r="Q545" s="67"/>
      <c r="R545" s="67"/>
      <c r="S545" s="67"/>
      <c r="T545" s="67"/>
      <c r="U545" s="67"/>
      <c r="V545" s="68"/>
      <c r="W545" s="67"/>
      <c r="X545" s="69"/>
    </row>
    <row r="546" spans="5:24" ht="15.75" customHeight="1">
      <c r="E546" s="683"/>
      <c r="I546" s="67"/>
      <c r="J546" s="67"/>
      <c r="K546" s="67"/>
      <c r="L546" s="67"/>
      <c r="M546" s="67"/>
      <c r="N546" s="67"/>
      <c r="O546" s="67"/>
      <c r="P546" s="67"/>
      <c r="Q546" s="67"/>
      <c r="R546" s="67"/>
      <c r="S546" s="67"/>
      <c r="T546" s="67"/>
      <c r="U546" s="67"/>
      <c r="V546" s="68"/>
      <c r="W546" s="67"/>
      <c r="X546" s="69"/>
    </row>
    <row r="547" spans="5:24" ht="15.75" customHeight="1">
      <c r="E547" s="683"/>
      <c r="I547" s="67"/>
      <c r="J547" s="67"/>
      <c r="K547" s="67"/>
      <c r="L547" s="67"/>
      <c r="M547" s="67"/>
      <c r="N547" s="67"/>
      <c r="O547" s="67"/>
      <c r="P547" s="67"/>
      <c r="Q547" s="67"/>
      <c r="R547" s="67"/>
      <c r="S547" s="67"/>
      <c r="T547" s="67"/>
      <c r="U547" s="67"/>
      <c r="V547" s="68"/>
      <c r="W547" s="67"/>
      <c r="X547" s="69"/>
    </row>
    <row r="548" spans="5:24" ht="15.75" customHeight="1">
      <c r="E548" s="683"/>
      <c r="I548" s="67"/>
      <c r="J548" s="67"/>
      <c r="K548" s="67"/>
      <c r="L548" s="67"/>
      <c r="M548" s="67"/>
      <c r="N548" s="67"/>
      <c r="O548" s="67"/>
      <c r="P548" s="67"/>
      <c r="Q548" s="67"/>
      <c r="R548" s="67"/>
      <c r="S548" s="67"/>
      <c r="T548" s="67"/>
      <c r="U548" s="67"/>
      <c r="V548" s="68"/>
      <c r="W548" s="67"/>
      <c r="X548" s="69"/>
    </row>
    <row r="549" spans="5:24" ht="15.75" customHeight="1">
      <c r="E549" s="683"/>
      <c r="I549" s="67"/>
      <c r="J549" s="67"/>
      <c r="K549" s="67"/>
      <c r="L549" s="67"/>
      <c r="M549" s="67"/>
      <c r="N549" s="67"/>
      <c r="O549" s="67"/>
      <c r="P549" s="67"/>
      <c r="Q549" s="67"/>
      <c r="R549" s="67"/>
      <c r="S549" s="67"/>
      <c r="T549" s="67"/>
      <c r="U549" s="67"/>
      <c r="V549" s="68"/>
      <c r="W549" s="67"/>
      <c r="X549" s="69"/>
    </row>
    <row r="550" spans="5:24" ht="15.75" customHeight="1">
      <c r="E550" s="683"/>
      <c r="I550" s="67"/>
      <c r="J550" s="67"/>
      <c r="K550" s="67"/>
      <c r="L550" s="67"/>
      <c r="M550" s="67"/>
      <c r="N550" s="67"/>
      <c r="O550" s="67"/>
      <c r="P550" s="67"/>
      <c r="Q550" s="67"/>
      <c r="R550" s="67"/>
      <c r="S550" s="67"/>
      <c r="T550" s="67"/>
      <c r="U550" s="67"/>
      <c r="V550" s="68"/>
      <c r="W550" s="67"/>
      <c r="X550" s="69"/>
    </row>
    <row r="551" spans="5:24" ht="15.75" customHeight="1">
      <c r="E551" s="683"/>
      <c r="I551" s="67"/>
      <c r="J551" s="67"/>
      <c r="K551" s="67"/>
      <c r="L551" s="67"/>
      <c r="M551" s="67"/>
      <c r="N551" s="67"/>
      <c r="O551" s="67"/>
      <c r="P551" s="67"/>
      <c r="Q551" s="67"/>
      <c r="R551" s="67"/>
      <c r="S551" s="67"/>
      <c r="T551" s="67"/>
      <c r="U551" s="67"/>
      <c r="V551" s="68"/>
      <c r="W551" s="67"/>
      <c r="X551" s="69"/>
    </row>
    <row r="552" spans="5:24" ht="15.75" customHeight="1">
      <c r="E552" s="683"/>
      <c r="I552" s="67"/>
      <c r="J552" s="67"/>
      <c r="K552" s="67"/>
      <c r="L552" s="67"/>
      <c r="M552" s="67"/>
      <c r="N552" s="67"/>
      <c r="O552" s="67"/>
      <c r="P552" s="67"/>
      <c r="Q552" s="67"/>
      <c r="R552" s="67"/>
      <c r="S552" s="67"/>
      <c r="T552" s="67"/>
      <c r="U552" s="67"/>
      <c r="V552" s="68"/>
      <c r="W552" s="67"/>
      <c r="X552" s="69"/>
    </row>
    <row r="553" spans="5:24" ht="15.75" customHeight="1">
      <c r="E553" s="683"/>
      <c r="I553" s="67"/>
      <c r="J553" s="67"/>
      <c r="K553" s="67"/>
      <c r="L553" s="67"/>
      <c r="M553" s="67"/>
      <c r="N553" s="67"/>
      <c r="O553" s="67"/>
      <c r="P553" s="67"/>
      <c r="Q553" s="67"/>
      <c r="R553" s="67"/>
      <c r="S553" s="67"/>
      <c r="T553" s="67"/>
      <c r="U553" s="67"/>
      <c r="V553" s="68"/>
      <c r="W553" s="67"/>
      <c r="X553" s="69"/>
    </row>
    <row r="554" spans="5:24" ht="15.75" customHeight="1">
      <c r="E554" s="683"/>
      <c r="I554" s="67"/>
      <c r="J554" s="67"/>
      <c r="K554" s="67"/>
      <c r="L554" s="67"/>
      <c r="M554" s="67"/>
      <c r="N554" s="67"/>
      <c r="O554" s="67"/>
      <c r="P554" s="67"/>
      <c r="Q554" s="67"/>
      <c r="R554" s="67"/>
      <c r="S554" s="67"/>
      <c r="T554" s="67"/>
      <c r="U554" s="67"/>
      <c r="V554" s="68"/>
      <c r="W554" s="67"/>
      <c r="X554" s="69"/>
    </row>
    <row r="555" spans="5:24" ht="15.75" customHeight="1">
      <c r="E555" s="683"/>
      <c r="I555" s="67"/>
      <c r="J555" s="67"/>
      <c r="K555" s="67"/>
      <c r="L555" s="67"/>
      <c r="M555" s="67"/>
      <c r="N555" s="67"/>
      <c r="O555" s="67"/>
      <c r="P555" s="67"/>
      <c r="Q555" s="67"/>
      <c r="R555" s="67"/>
      <c r="S555" s="67"/>
      <c r="T555" s="67"/>
      <c r="U555" s="67"/>
      <c r="V555" s="68"/>
      <c r="W555" s="67"/>
      <c r="X555" s="69"/>
    </row>
    <row r="556" spans="5:24" ht="15.75" customHeight="1">
      <c r="E556" s="683"/>
      <c r="I556" s="67"/>
      <c r="J556" s="67"/>
      <c r="K556" s="67"/>
      <c r="L556" s="67"/>
      <c r="M556" s="67"/>
      <c r="N556" s="67"/>
      <c r="O556" s="67"/>
      <c r="P556" s="67"/>
      <c r="Q556" s="67"/>
      <c r="R556" s="67"/>
      <c r="S556" s="67"/>
      <c r="T556" s="67"/>
      <c r="U556" s="67"/>
      <c r="V556" s="68"/>
      <c r="W556" s="67"/>
      <c r="X556" s="69"/>
    </row>
    <row r="557" spans="5:24" ht="15.75" customHeight="1">
      <c r="E557" s="683"/>
      <c r="I557" s="67"/>
      <c r="J557" s="67"/>
      <c r="K557" s="67"/>
      <c r="L557" s="67"/>
      <c r="M557" s="67"/>
      <c r="N557" s="67"/>
      <c r="O557" s="67"/>
      <c r="P557" s="67"/>
      <c r="Q557" s="67"/>
      <c r="R557" s="67"/>
      <c r="S557" s="67"/>
      <c r="T557" s="67"/>
      <c r="U557" s="67"/>
      <c r="V557" s="68"/>
      <c r="W557" s="67"/>
      <c r="X557" s="69"/>
    </row>
    <row r="558" spans="5:24" ht="15.75" customHeight="1">
      <c r="E558" s="683"/>
      <c r="I558" s="67"/>
      <c r="J558" s="67"/>
      <c r="K558" s="67"/>
      <c r="L558" s="67"/>
      <c r="M558" s="67"/>
      <c r="N558" s="67"/>
      <c r="O558" s="67"/>
      <c r="P558" s="67"/>
      <c r="Q558" s="67"/>
      <c r="R558" s="67"/>
      <c r="S558" s="67"/>
      <c r="T558" s="67"/>
      <c r="U558" s="67"/>
      <c r="V558" s="68"/>
      <c r="W558" s="67"/>
      <c r="X558" s="69"/>
    </row>
    <row r="559" spans="5:24" ht="15.75" customHeight="1">
      <c r="E559" s="683"/>
      <c r="I559" s="67"/>
      <c r="J559" s="67"/>
      <c r="K559" s="67"/>
      <c r="L559" s="67"/>
      <c r="M559" s="67"/>
      <c r="N559" s="67"/>
      <c r="O559" s="67"/>
      <c r="P559" s="67"/>
      <c r="Q559" s="67"/>
      <c r="R559" s="67"/>
      <c r="S559" s="67"/>
      <c r="T559" s="67"/>
      <c r="U559" s="67"/>
      <c r="V559" s="68"/>
      <c r="W559" s="67"/>
      <c r="X559" s="69"/>
    </row>
    <row r="560" spans="5:24" ht="15.75" customHeight="1">
      <c r="E560" s="683"/>
      <c r="I560" s="67"/>
      <c r="J560" s="67"/>
      <c r="K560" s="67"/>
      <c r="L560" s="67"/>
      <c r="M560" s="67"/>
      <c r="N560" s="67"/>
      <c r="O560" s="67"/>
      <c r="P560" s="67"/>
      <c r="Q560" s="67"/>
      <c r="R560" s="67"/>
      <c r="S560" s="67"/>
      <c r="T560" s="67"/>
      <c r="U560" s="67"/>
      <c r="V560" s="68"/>
      <c r="W560" s="67"/>
      <c r="X560" s="69"/>
    </row>
    <row r="561" spans="5:24" ht="15.75" customHeight="1">
      <c r="E561" s="683"/>
      <c r="I561" s="67"/>
      <c r="J561" s="67"/>
      <c r="K561" s="67"/>
      <c r="L561" s="67"/>
      <c r="M561" s="67"/>
      <c r="N561" s="67"/>
      <c r="O561" s="67"/>
      <c r="P561" s="67"/>
      <c r="Q561" s="67"/>
      <c r="R561" s="67"/>
      <c r="S561" s="67"/>
      <c r="T561" s="67"/>
      <c r="U561" s="67"/>
      <c r="V561" s="68"/>
      <c r="W561" s="67"/>
      <c r="X561" s="69"/>
    </row>
    <row r="562" spans="5:24" ht="15.75" customHeight="1">
      <c r="E562" s="683"/>
      <c r="I562" s="67"/>
      <c r="J562" s="67"/>
      <c r="K562" s="67"/>
      <c r="L562" s="67"/>
      <c r="M562" s="67"/>
      <c r="N562" s="67"/>
      <c r="O562" s="67"/>
      <c r="P562" s="67"/>
      <c r="Q562" s="67"/>
      <c r="R562" s="67"/>
      <c r="S562" s="67"/>
      <c r="T562" s="67"/>
      <c r="U562" s="67"/>
      <c r="V562" s="68"/>
      <c r="W562" s="67"/>
      <c r="X562" s="69"/>
    </row>
    <row r="563" spans="5:24" ht="15.75" customHeight="1">
      <c r="E563" s="683"/>
      <c r="I563" s="67"/>
      <c r="J563" s="67"/>
      <c r="K563" s="67"/>
      <c r="L563" s="67"/>
      <c r="M563" s="67"/>
      <c r="N563" s="67"/>
      <c r="O563" s="67"/>
      <c r="P563" s="67"/>
      <c r="Q563" s="67"/>
      <c r="R563" s="67"/>
      <c r="S563" s="67"/>
      <c r="T563" s="67"/>
      <c r="U563" s="67"/>
      <c r="V563" s="68"/>
      <c r="W563" s="67"/>
      <c r="X563" s="69"/>
    </row>
    <row r="564" spans="5:24" ht="15.75" customHeight="1">
      <c r="E564" s="683"/>
      <c r="I564" s="67"/>
      <c r="J564" s="67"/>
      <c r="K564" s="67"/>
      <c r="L564" s="67"/>
      <c r="M564" s="67"/>
      <c r="N564" s="67"/>
      <c r="O564" s="67"/>
      <c r="P564" s="67"/>
      <c r="Q564" s="67"/>
      <c r="R564" s="67"/>
      <c r="S564" s="67"/>
      <c r="T564" s="67"/>
      <c r="U564" s="67"/>
      <c r="V564" s="68"/>
      <c r="W564" s="67"/>
      <c r="X564" s="69"/>
    </row>
    <row r="565" spans="5:24" ht="15.75" customHeight="1">
      <c r="E565" s="683"/>
      <c r="I565" s="67"/>
      <c r="J565" s="67"/>
      <c r="K565" s="67"/>
      <c r="L565" s="67"/>
      <c r="M565" s="67"/>
      <c r="N565" s="67"/>
      <c r="O565" s="67"/>
      <c r="P565" s="67"/>
      <c r="Q565" s="67"/>
      <c r="R565" s="67"/>
      <c r="S565" s="67"/>
      <c r="T565" s="67"/>
      <c r="U565" s="67"/>
      <c r="V565" s="68"/>
      <c r="W565" s="67"/>
      <c r="X565" s="69"/>
    </row>
    <row r="566" spans="5:24" ht="15.75" customHeight="1">
      <c r="E566" s="683"/>
      <c r="I566" s="67"/>
      <c r="J566" s="67"/>
      <c r="K566" s="67"/>
      <c r="L566" s="67"/>
      <c r="M566" s="67"/>
      <c r="N566" s="67"/>
      <c r="O566" s="67"/>
      <c r="P566" s="67"/>
      <c r="Q566" s="67"/>
      <c r="R566" s="67"/>
      <c r="S566" s="67"/>
      <c r="T566" s="67"/>
      <c r="U566" s="67"/>
      <c r="V566" s="68"/>
      <c r="W566" s="67"/>
      <c r="X566" s="69"/>
    </row>
    <row r="567" spans="5:24" ht="15.75" customHeight="1">
      <c r="E567" s="683"/>
      <c r="I567" s="67"/>
      <c r="J567" s="67"/>
      <c r="K567" s="67"/>
      <c r="L567" s="67"/>
      <c r="M567" s="67"/>
      <c r="N567" s="67"/>
      <c r="O567" s="67"/>
      <c r="P567" s="67"/>
      <c r="Q567" s="67"/>
      <c r="R567" s="67"/>
      <c r="S567" s="67"/>
      <c r="T567" s="67"/>
      <c r="U567" s="67"/>
      <c r="V567" s="68"/>
      <c r="W567" s="67"/>
      <c r="X567" s="69"/>
    </row>
    <row r="568" spans="5:24" ht="15.75" customHeight="1">
      <c r="E568" s="683"/>
      <c r="I568" s="67"/>
      <c r="J568" s="67"/>
      <c r="K568" s="67"/>
      <c r="L568" s="67"/>
      <c r="M568" s="67"/>
      <c r="N568" s="67"/>
      <c r="O568" s="67"/>
      <c r="P568" s="67"/>
      <c r="Q568" s="67"/>
      <c r="R568" s="67"/>
      <c r="S568" s="67"/>
      <c r="T568" s="67"/>
      <c r="U568" s="67"/>
      <c r="V568" s="68"/>
      <c r="W568" s="67"/>
      <c r="X568" s="69"/>
    </row>
    <row r="569" spans="5:24" ht="15.75" customHeight="1">
      <c r="E569" s="683"/>
      <c r="I569" s="67"/>
      <c r="J569" s="67"/>
      <c r="K569" s="67"/>
      <c r="L569" s="67"/>
      <c r="M569" s="67"/>
      <c r="N569" s="67"/>
      <c r="O569" s="67"/>
      <c r="P569" s="67"/>
      <c r="Q569" s="67"/>
      <c r="R569" s="67"/>
      <c r="S569" s="67"/>
      <c r="T569" s="67"/>
      <c r="U569" s="67"/>
      <c r="V569" s="68"/>
      <c r="W569" s="67"/>
      <c r="X569" s="69"/>
    </row>
    <row r="570" spans="5:24" ht="15.75" customHeight="1">
      <c r="E570" s="683"/>
      <c r="I570" s="67"/>
      <c r="J570" s="67"/>
      <c r="K570" s="67"/>
      <c r="L570" s="67"/>
      <c r="M570" s="67"/>
      <c r="N570" s="67"/>
      <c r="O570" s="67"/>
      <c r="P570" s="67"/>
      <c r="Q570" s="67"/>
      <c r="R570" s="67"/>
      <c r="S570" s="67"/>
      <c r="T570" s="67"/>
      <c r="U570" s="67"/>
      <c r="V570" s="68"/>
      <c r="W570" s="67"/>
      <c r="X570" s="69"/>
    </row>
    <row r="571" spans="5:24" ht="15.75" customHeight="1">
      <c r="E571" s="683"/>
      <c r="I571" s="67"/>
      <c r="J571" s="67"/>
      <c r="K571" s="67"/>
      <c r="L571" s="67"/>
      <c r="M571" s="67"/>
      <c r="N571" s="67"/>
      <c r="O571" s="67"/>
      <c r="P571" s="67"/>
      <c r="Q571" s="67"/>
      <c r="R571" s="67"/>
      <c r="S571" s="67"/>
      <c r="T571" s="67"/>
      <c r="U571" s="67"/>
      <c r="V571" s="68"/>
      <c r="W571" s="67"/>
      <c r="X571" s="69"/>
    </row>
    <row r="572" spans="5:24" ht="15.75" customHeight="1">
      <c r="E572" s="683"/>
      <c r="I572" s="67"/>
      <c r="J572" s="67"/>
      <c r="K572" s="67"/>
      <c r="L572" s="67"/>
      <c r="M572" s="67"/>
      <c r="N572" s="67"/>
      <c r="O572" s="67"/>
      <c r="P572" s="67"/>
      <c r="Q572" s="67"/>
      <c r="R572" s="67"/>
      <c r="S572" s="67"/>
      <c r="T572" s="67"/>
      <c r="U572" s="67"/>
      <c r="V572" s="68"/>
      <c r="W572" s="67"/>
      <c r="X572" s="69"/>
    </row>
    <row r="573" spans="5:24" ht="15.75" customHeight="1">
      <c r="E573" s="683"/>
      <c r="I573" s="67"/>
      <c r="J573" s="67"/>
      <c r="K573" s="67"/>
      <c r="L573" s="67"/>
      <c r="M573" s="67"/>
      <c r="N573" s="67"/>
      <c r="O573" s="67"/>
      <c r="P573" s="67"/>
      <c r="Q573" s="67"/>
      <c r="R573" s="67"/>
      <c r="S573" s="67"/>
      <c r="T573" s="67"/>
      <c r="U573" s="67"/>
      <c r="V573" s="68"/>
      <c r="W573" s="67"/>
      <c r="X573" s="69"/>
    </row>
    <row r="574" spans="5:24" ht="15.75" customHeight="1">
      <c r="E574" s="683"/>
      <c r="I574" s="67"/>
      <c r="J574" s="67"/>
      <c r="K574" s="67"/>
      <c r="L574" s="67"/>
      <c r="M574" s="67"/>
      <c r="N574" s="67"/>
      <c r="O574" s="67"/>
      <c r="P574" s="67"/>
      <c r="Q574" s="67"/>
      <c r="R574" s="67"/>
      <c r="S574" s="67"/>
      <c r="T574" s="67"/>
      <c r="U574" s="67"/>
      <c r="V574" s="68"/>
      <c r="W574" s="67"/>
      <c r="X574" s="69"/>
    </row>
    <row r="575" spans="5:24" ht="15.75" customHeight="1">
      <c r="E575" s="683"/>
      <c r="I575" s="67"/>
      <c r="J575" s="67"/>
      <c r="K575" s="67"/>
      <c r="L575" s="67"/>
      <c r="M575" s="67"/>
      <c r="N575" s="67"/>
      <c r="O575" s="67"/>
      <c r="P575" s="67"/>
      <c r="Q575" s="67"/>
      <c r="R575" s="67"/>
      <c r="S575" s="67"/>
      <c r="T575" s="67"/>
      <c r="U575" s="67"/>
      <c r="V575" s="68"/>
      <c r="W575" s="67"/>
      <c r="X575" s="69"/>
    </row>
    <row r="576" spans="5:24" ht="15.75" customHeight="1">
      <c r="E576" s="683"/>
      <c r="I576" s="67"/>
      <c r="J576" s="67"/>
      <c r="K576" s="67"/>
      <c r="L576" s="67"/>
      <c r="M576" s="67"/>
      <c r="N576" s="67"/>
      <c r="O576" s="67"/>
      <c r="P576" s="67"/>
      <c r="Q576" s="67"/>
      <c r="R576" s="67"/>
      <c r="S576" s="67"/>
      <c r="T576" s="67"/>
      <c r="U576" s="67"/>
      <c r="V576" s="68"/>
      <c r="W576" s="67"/>
      <c r="X576" s="69"/>
    </row>
    <row r="577" spans="5:24" ht="15.75" customHeight="1">
      <c r="E577" s="683"/>
      <c r="I577" s="67"/>
      <c r="J577" s="67"/>
      <c r="K577" s="67"/>
      <c r="L577" s="67"/>
      <c r="M577" s="67"/>
      <c r="N577" s="67"/>
      <c r="O577" s="67"/>
      <c r="P577" s="67"/>
      <c r="Q577" s="67"/>
      <c r="R577" s="67"/>
      <c r="S577" s="67"/>
      <c r="T577" s="67"/>
      <c r="U577" s="67"/>
      <c r="V577" s="68"/>
      <c r="W577" s="67"/>
      <c r="X577" s="69"/>
    </row>
    <row r="578" spans="5:24" ht="15.75" customHeight="1">
      <c r="E578" s="683"/>
      <c r="I578" s="67"/>
      <c r="J578" s="67"/>
      <c r="K578" s="67"/>
      <c r="L578" s="67"/>
      <c r="M578" s="67"/>
      <c r="N578" s="67"/>
      <c r="O578" s="67"/>
      <c r="P578" s="67"/>
      <c r="Q578" s="67"/>
      <c r="R578" s="67"/>
      <c r="S578" s="67"/>
      <c r="T578" s="67"/>
      <c r="U578" s="67"/>
      <c r="V578" s="68"/>
      <c r="W578" s="67"/>
      <c r="X578" s="69"/>
    </row>
    <row r="579" spans="5:24" ht="15.75" customHeight="1">
      <c r="E579" s="683"/>
      <c r="I579" s="67"/>
      <c r="J579" s="67"/>
      <c r="K579" s="67"/>
      <c r="L579" s="67"/>
      <c r="M579" s="67"/>
      <c r="N579" s="67"/>
      <c r="O579" s="67"/>
      <c r="P579" s="67"/>
      <c r="Q579" s="67"/>
      <c r="R579" s="67"/>
      <c r="S579" s="67"/>
      <c r="T579" s="67"/>
      <c r="U579" s="67"/>
      <c r="V579" s="68"/>
      <c r="W579" s="67"/>
      <c r="X579" s="69"/>
    </row>
    <row r="580" spans="5:24" ht="15.75" customHeight="1">
      <c r="E580" s="683"/>
      <c r="I580" s="67"/>
      <c r="J580" s="67"/>
      <c r="K580" s="67"/>
      <c r="L580" s="67"/>
      <c r="M580" s="67"/>
      <c r="N580" s="67"/>
      <c r="O580" s="67"/>
      <c r="P580" s="67"/>
      <c r="Q580" s="67"/>
      <c r="R580" s="67"/>
      <c r="S580" s="67"/>
      <c r="T580" s="67"/>
      <c r="U580" s="67"/>
      <c r="V580" s="68"/>
      <c r="W580" s="67"/>
      <c r="X580" s="69"/>
    </row>
    <row r="581" spans="5:24" ht="15.75" customHeight="1">
      <c r="E581" s="683"/>
      <c r="I581" s="67"/>
      <c r="J581" s="67"/>
      <c r="K581" s="67"/>
      <c r="L581" s="67"/>
      <c r="M581" s="67"/>
      <c r="N581" s="67"/>
      <c r="O581" s="67"/>
      <c r="P581" s="67"/>
      <c r="Q581" s="67"/>
      <c r="R581" s="67"/>
      <c r="S581" s="67"/>
      <c r="T581" s="67"/>
      <c r="U581" s="67"/>
      <c r="V581" s="68"/>
      <c r="W581" s="67"/>
      <c r="X581" s="69"/>
    </row>
    <row r="582" spans="5:24" ht="15.75" customHeight="1">
      <c r="E582" s="683"/>
      <c r="I582" s="67"/>
      <c r="J582" s="67"/>
      <c r="K582" s="67"/>
      <c r="L582" s="67"/>
      <c r="M582" s="67"/>
      <c r="N582" s="67"/>
      <c r="O582" s="67"/>
      <c r="P582" s="67"/>
      <c r="Q582" s="67"/>
      <c r="R582" s="67"/>
      <c r="S582" s="67"/>
      <c r="T582" s="67"/>
      <c r="U582" s="67"/>
      <c r="V582" s="68"/>
      <c r="W582" s="67"/>
      <c r="X582" s="69"/>
    </row>
    <row r="583" spans="5:24" ht="15.75" customHeight="1">
      <c r="E583" s="683"/>
      <c r="I583" s="67"/>
      <c r="J583" s="67"/>
      <c r="K583" s="67"/>
      <c r="L583" s="67"/>
      <c r="M583" s="67"/>
      <c r="N583" s="67"/>
      <c r="O583" s="67"/>
      <c r="P583" s="67"/>
      <c r="Q583" s="67"/>
      <c r="R583" s="67"/>
      <c r="S583" s="67"/>
      <c r="T583" s="67"/>
      <c r="U583" s="67"/>
      <c r="V583" s="68"/>
      <c r="W583" s="67"/>
      <c r="X583" s="69"/>
    </row>
    <row r="584" spans="5:24" ht="15.75" customHeight="1">
      <c r="E584" s="683"/>
      <c r="I584" s="67"/>
      <c r="J584" s="67"/>
      <c r="K584" s="67"/>
      <c r="L584" s="67"/>
      <c r="M584" s="67"/>
      <c r="N584" s="67"/>
      <c r="O584" s="67"/>
      <c r="P584" s="67"/>
      <c r="Q584" s="67"/>
      <c r="R584" s="67"/>
      <c r="S584" s="67"/>
      <c r="T584" s="67"/>
      <c r="U584" s="67"/>
      <c r="V584" s="68"/>
      <c r="W584" s="67"/>
      <c r="X584" s="69"/>
    </row>
    <row r="585" spans="5:24" ht="15.75" customHeight="1">
      <c r="E585" s="683"/>
      <c r="I585" s="67"/>
      <c r="J585" s="67"/>
      <c r="K585" s="67"/>
      <c r="L585" s="67"/>
      <c r="M585" s="67"/>
      <c r="N585" s="67"/>
      <c r="O585" s="67"/>
      <c r="P585" s="67"/>
      <c r="Q585" s="67"/>
      <c r="R585" s="67"/>
      <c r="S585" s="67"/>
      <c r="T585" s="67"/>
      <c r="U585" s="67"/>
      <c r="V585" s="68"/>
      <c r="W585" s="67"/>
      <c r="X585" s="69"/>
    </row>
    <row r="586" spans="5:24" ht="15.75" customHeight="1">
      <c r="E586" s="683"/>
      <c r="I586" s="67"/>
      <c r="J586" s="67"/>
      <c r="K586" s="67"/>
      <c r="L586" s="67"/>
      <c r="M586" s="67"/>
      <c r="N586" s="67"/>
      <c r="O586" s="67"/>
      <c r="P586" s="67"/>
      <c r="Q586" s="67"/>
      <c r="R586" s="67"/>
      <c r="S586" s="67"/>
      <c r="T586" s="67"/>
      <c r="U586" s="67"/>
      <c r="V586" s="68"/>
      <c r="W586" s="67"/>
      <c r="X586" s="69"/>
    </row>
    <row r="587" spans="5:24" ht="15.75" customHeight="1">
      <c r="E587" s="683"/>
      <c r="I587" s="67"/>
      <c r="J587" s="67"/>
      <c r="K587" s="67"/>
      <c r="L587" s="67"/>
      <c r="M587" s="67"/>
      <c r="N587" s="67"/>
      <c r="O587" s="67"/>
      <c r="P587" s="67"/>
      <c r="Q587" s="67"/>
      <c r="R587" s="67"/>
      <c r="S587" s="67"/>
      <c r="T587" s="67"/>
      <c r="U587" s="67"/>
      <c r="V587" s="68"/>
      <c r="W587" s="67"/>
      <c r="X587" s="69"/>
    </row>
    <row r="588" spans="5:24" ht="15.75" customHeight="1">
      <c r="E588" s="683"/>
      <c r="I588" s="67"/>
      <c r="J588" s="67"/>
      <c r="K588" s="67"/>
      <c r="L588" s="67"/>
      <c r="M588" s="67"/>
      <c r="N588" s="67"/>
      <c r="O588" s="67"/>
      <c r="P588" s="67"/>
      <c r="Q588" s="67"/>
      <c r="R588" s="67"/>
      <c r="S588" s="67"/>
      <c r="T588" s="67"/>
      <c r="U588" s="67"/>
      <c r="V588" s="68"/>
      <c r="W588" s="67"/>
      <c r="X588" s="69"/>
    </row>
    <row r="589" spans="5:24" ht="15.75" customHeight="1">
      <c r="E589" s="683"/>
      <c r="I589" s="67"/>
      <c r="J589" s="67"/>
      <c r="K589" s="67"/>
      <c r="L589" s="67"/>
      <c r="M589" s="67"/>
      <c r="N589" s="67"/>
      <c r="O589" s="67"/>
      <c r="P589" s="67"/>
      <c r="Q589" s="67"/>
      <c r="R589" s="67"/>
      <c r="S589" s="67"/>
      <c r="T589" s="67"/>
      <c r="U589" s="67"/>
      <c r="V589" s="68"/>
      <c r="W589" s="67"/>
      <c r="X589" s="69"/>
    </row>
    <row r="590" spans="5:24" ht="15.75" customHeight="1">
      <c r="E590" s="683"/>
      <c r="I590" s="67"/>
      <c r="J590" s="67"/>
      <c r="K590" s="67"/>
      <c r="L590" s="67"/>
      <c r="M590" s="67"/>
      <c r="N590" s="67"/>
      <c r="O590" s="67"/>
      <c r="P590" s="67"/>
      <c r="Q590" s="67"/>
      <c r="R590" s="67"/>
      <c r="S590" s="67"/>
      <c r="T590" s="67"/>
      <c r="U590" s="67"/>
      <c r="V590" s="68"/>
      <c r="W590" s="67"/>
      <c r="X590" s="69"/>
    </row>
    <row r="591" spans="5:24" ht="15.75" customHeight="1">
      <c r="E591" s="683"/>
      <c r="I591" s="67"/>
      <c r="J591" s="67"/>
      <c r="K591" s="67"/>
      <c r="L591" s="67"/>
      <c r="M591" s="67"/>
      <c r="N591" s="67"/>
      <c r="O591" s="67"/>
      <c r="P591" s="67"/>
      <c r="Q591" s="67"/>
      <c r="R591" s="67"/>
      <c r="S591" s="67"/>
      <c r="T591" s="67"/>
      <c r="U591" s="67"/>
      <c r="V591" s="68"/>
      <c r="W591" s="67"/>
      <c r="X591" s="69"/>
    </row>
    <row r="592" spans="5:24" ht="15.75" customHeight="1">
      <c r="E592" s="683"/>
      <c r="I592" s="67"/>
      <c r="J592" s="67"/>
      <c r="K592" s="67"/>
      <c r="L592" s="67"/>
      <c r="M592" s="67"/>
      <c r="N592" s="67"/>
      <c r="O592" s="67"/>
      <c r="P592" s="67"/>
      <c r="Q592" s="67"/>
      <c r="R592" s="67"/>
      <c r="S592" s="67"/>
      <c r="T592" s="67"/>
      <c r="U592" s="67"/>
      <c r="V592" s="68"/>
      <c r="W592" s="67"/>
      <c r="X592" s="69"/>
    </row>
    <row r="593" spans="5:24" ht="15.75" customHeight="1">
      <c r="E593" s="683"/>
      <c r="I593" s="67"/>
      <c r="J593" s="67"/>
      <c r="K593" s="67"/>
      <c r="L593" s="67"/>
      <c r="M593" s="67"/>
      <c r="N593" s="67"/>
      <c r="O593" s="67"/>
      <c r="P593" s="67"/>
      <c r="Q593" s="67"/>
      <c r="R593" s="67"/>
      <c r="S593" s="67"/>
      <c r="T593" s="67"/>
      <c r="U593" s="67"/>
      <c r="V593" s="68"/>
      <c r="W593" s="67"/>
      <c r="X593" s="69"/>
    </row>
    <row r="594" spans="5:24" ht="15.75" customHeight="1">
      <c r="E594" s="683"/>
      <c r="I594" s="67"/>
      <c r="J594" s="67"/>
      <c r="K594" s="67"/>
      <c r="L594" s="67"/>
      <c r="M594" s="67"/>
      <c r="N594" s="67"/>
      <c r="O594" s="67"/>
      <c r="P594" s="67"/>
      <c r="Q594" s="67"/>
      <c r="R594" s="67"/>
      <c r="S594" s="67"/>
      <c r="T594" s="67"/>
      <c r="U594" s="67"/>
      <c r="V594" s="68"/>
      <c r="W594" s="67"/>
      <c r="X594" s="69"/>
    </row>
    <row r="595" spans="5:24" ht="15.75" customHeight="1">
      <c r="E595" s="683"/>
      <c r="I595" s="67"/>
      <c r="J595" s="67"/>
      <c r="K595" s="67"/>
      <c r="L595" s="67"/>
      <c r="M595" s="67"/>
      <c r="N595" s="67"/>
      <c r="O595" s="67"/>
      <c r="P595" s="67"/>
      <c r="Q595" s="67"/>
      <c r="R595" s="67"/>
      <c r="S595" s="67"/>
      <c r="T595" s="67"/>
      <c r="U595" s="67"/>
      <c r="V595" s="68"/>
      <c r="W595" s="67"/>
      <c r="X595" s="69"/>
    </row>
    <row r="596" spans="5:24" ht="15.75" customHeight="1">
      <c r="E596" s="683"/>
      <c r="I596" s="67"/>
      <c r="J596" s="67"/>
      <c r="K596" s="67"/>
      <c r="L596" s="67"/>
      <c r="M596" s="67"/>
      <c r="N596" s="67"/>
      <c r="O596" s="67"/>
      <c r="P596" s="67"/>
      <c r="Q596" s="67"/>
      <c r="R596" s="67"/>
      <c r="S596" s="67"/>
      <c r="T596" s="67"/>
      <c r="U596" s="67"/>
      <c r="V596" s="68"/>
      <c r="W596" s="67"/>
      <c r="X596" s="69"/>
    </row>
    <row r="597" spans="5:24" ht="15.75" customHeight="1">
      <c r="E597" s="683"/>
      <c r="I597" s="67"/>
      <c r="J597" s="67"/>
      <c r="K597" s="67"/>
      <c r="L597" s="67"/>
      <c r="M597" s="67"/>
      <c r="N597" s="67"/>
      <c r="O597" s="67"/>
      <c r="P597" s="67"/>
      <c r="Q597" s="67"/>
      <c r="R597" s="67"/>
      <c r="S597" s="67"/>
      <c r="T597" s="67"/>
      <c r="U597" s="67"/>
      <c r="V597" s="68"/>
      <c r="W597" s="67"/>
      <c r="X597" s="69"/>
    </row>
    <row r="598" spans="5:24" ht="15.75" customHeight="1">
      <c r="E598" s="683"/>
      <c r="I598" s="67"/>
      <c r="J598" s="67"/>
      <c r="K598" s="67"/>
      <c r="L598" s="67"/>
      <c r="M598" s="67"/>
      <c r="N598" s="67"/>
      <c r="O598" s="67"/>
      <c r="P598" s="67"/>
      <c r="Q598" s="67"/>
      <c r="R598" s="67"/>
      <c r="S598" s="67"/>
      <c r="T598" s="67"/>
      <c r="U598" s="67"/>
      <c r="V598" s="68"/>
      <c r="W598" s="67"/>
      <c r="X598" s="69"/>
    </row>
    <row r="599" spans="5:24" ht="15.75" customHeight="1">
      <c r="E599" s="683"/>
      <c r="I599" s="67"/>
      <c r="J599" s="67"/>
      <c r="K599" s="67"/>
      <c r="L599" s="67"/>
      <c r="M599" s="67"/>
      <c r="N599" s="67"/>
      <c r="O599" s="67"/>
      <c r="P599" s="67"/>
      <c r="Q599" s="67"/>
      <c r="R599" s="67"/>
      <c r="S599" s="67"/>
      <c r="T599" s="67"/>
      <c r="U599" s="67"/>
      <c r="V599" s="68"/>
      <c r="W599" s="67"/>
      <c r="X599" s="69"/>
    </row>
    <row r="600" spans="5:24" ht="15.75" customHeight="1">
      <c r="E600" s="683"/>
      <c r="I600" s="67"/>
      <c r="J600" s="67"/>
      <c r="K600" s="67"/>
      <c r="L600" s="67"/>
      <c r="M600" s="67"/>
      <c r="N600" s="67"/>
      <c r="O600" s="67"/>
      <c r="P600" s="67"/>
      <c r="Q600" s="67"/>
      <c r="R600" s="67"/>
      <c r="S600" s="67"/>
      <c r="T600" s="67"/>
      <c r="U600" s="67"/>
      <c r="V600" s="68"/>
      <c r="W600" s="67"/>
      <c r="X600" s="69"/>
    </row>
    <row r="601" spans="5:24" ht="15.75" customHeight="1">
      <c r="E601" s="683"/>
      <c r="I601" s="67"/>
      <c r="J601" s="67"/>
      <c r="K601" s="67"/>
      <c r="L601" s="67"/>
      <c r="M601" s="67"/>
      <c r="N601" s="67"/>
      <c r="O601" s="67"/>
      <c r="P601" s="67"/>
      <c r="Q601" s="67"/>
      <c r="R601" s="67"/>
      <c r="S601" s="67"/>
      <c r="T601" s="67"/>
      <c r="U601" s="67"/>
      <c r="V601" s="68"/>
      <c r="W601" s="67"/>
      <c r="X601" s="69"/>
    </row>
    <row r="602" spans="5:24" ht="15.75" customHeight="1">
      <c r="E602" s="683"/>
      <c r="I602" s="67"/>
      <c r="J602" s="67"/>
      <c r="K602" s="67"/>
      <c r="L602" s="67"/>
      <c r="M602" s="67"/>
      <c r="N602" s="67"/>
      <c r="O602" s="67"/>
      <c r="P602" s="67"/>
      <c r="Q602" s="67"/>
      <c r="R602" s="67"/>
      <c r="S602" s="67"/>
      <c r="T602" s="67"/>
      <c r="U602" s="67"/>
      <c r="V602" s="68"/>
      <c r="W602" s="67"/>
      <c r="X602" s="69"/>
    </row>
    <row r="603" spans="5:24" ht="15.75" customHeight="1">
      <c r="E603" s="683"/>
      <c r="I603" s="67"/>
      <c r="J603" s="67"/>
      <c r="K603" s="67"/>
      <c r="L603" s="67"/>
      <c r="M603" s="67"/>
      <c r="N603" s="67"/>
      <c r="O603" s="67"/>
      <c r="P603" s="67"/>
      <c r="Q603" s="67"/>
      <c r="R603" s="67"/>
      <c r="S603" s="67"/>
      <c r="T603" s="67"/>
      <c r="U603" s="67"/>
      <c r="V603" s="68"/>
      <c r="W603" s="67"/>
      <c r="X603" s="69"/>
    </row>
    <row r="604" spans="5:24" ht="15.75" customHeight="1">
      <c r="E604" s="683"/>
      <c r="I604" s="67"/>
      <c r="J604" s="67"/>
      <c r="K604" s="67"/>
      <c r="L604" s="67"/>
      <c r="M604" s="67"/>
      <c r="N604" s="67"/>
      <c r="O604" s="67"/>
      <c r="P604" s="67"/>
      <c r="Q604" s="67"/>
      <c r="R604" s="67"/>
      <c r="S604" s="67"/>
      <c r="T604" s="67"/>
      <c r="U604" s="67"/>
      <c r="V604" s="68"/>
      <c r="W604" s="67"/>
      <c r="X604" s="69"/>
    </row>
    <row r="605" spans="5:24" ht="15.75" customHeight="1">
      <c r="E605" s="683"/>
      <c r="I605" s="67"/>
      <c r="J605" s="67"/>
      <c r="K605" s="67"/>
      <c r="L605" s="67"/>
      <c r="M605" s="67"/>
      <c r="N605" s="67"/>
      <c r="O605" s="67"/>
      <c r="P605" s="67"/>
      <c r="Q605" s="67"/>
      <c r="R605" s="67"/>
      <c r="S605" s="67"/>
      <c r="T605" s="67"/>
      <c r="U605" s="67"/>
      <c r="V605" s="68"/>
      <c r="W605" s="67"/>
      <c r="X605" s="69"/>
    </row>
    <row r="606" spans="5:24" ht="15.75" customHeight="1">
      <c r="E606" s="683"/>
      <c r="I606" s="67"/>
      <c r="J606" s="67"/>
      <c r="K606" s="67"/>
      <c r="L606" s="67"/>
      <c r="M606" s="67"/>
      <c r="N606" s="67"/>
      <c r="O606" s="67"/>
      <c r="P606" s="67"/>
      <c r="Q606" s="67"/>
      <c r="R606" s="67"/>
      <c r="S606" s="67"/>
      <c r="T606" s="67"/>
      <c r="U606" s="67"/>
      <c r="V606" s="68"/>
      <c r="W606" s="67"/>
      <c r="X606" s="69"/>
    </row>
    <row r="607" spans="5:24" ht="15.75" customHeight="1">
      <c r="E607" s="683"/>
      <c r="I607" s="67"/>
      <c r="J607" s="67"/>
      <c r="K607" s="67"/>
      <c r="L607" s="67"/>
      <c r="M607" s="67"/>
      <c r="N607" s="67"/>
      <c r="O607" s="67"/>
      <c r="P607" s="67"/>
      <c r="Q607" s="67"/>
      <c r="R607" s="67"/>
      <c r="S607" s="67"/>
      <c r="T607" s="67"/>
      <c r="U607" s="67"/>
      <c r="V607" s="68"/>
      <c r="W607" s="67"/>
      <c r="X607" s="69"/>
    </row>
    <row r="608" spans="5:24" ht="15.75" customHeight="1">
      <c r="E608" s="683"/>
      <c r="I608" s="67"/>
      <c r="J608" s="67"/>
      <c r="K608" s="67"/>
      <c r="L608" s="67"/>
      <c r="M608" s="67"/>
      <c r="N608" s="67"/>
      <c r="O608" s="67"/>
      <c r="P608" s="67"/>
      <c r="Q608" s="67"/>
      <c r="R608" s="67"/>
      <c r="S608" s="67"/>
      <c r="T608" s="67"/>
      <c r="U608" s="67"/>
      <c r="V608" s="68"/>
      <c r="W608" s="67"/>
      <c r="X608" s="69"/>
    </row>
    <row r="609" spans="5:24" ht="15.75" customHeight="1">
      <c r="E609" s="683"/>
      <c r="I609" s="67"/>
      <c r="J609" s="67"/>
      <c r="K609" s="67"/>
      <c r="L609" s="67"/>
      <c r="M609" s="67"/>
      <c r="N609" s="67"/>
      <c r="O609" s="67"/>
      <c r="P609" s="67"/>
      <c r="Q609" s="67"/>
      <c r="R609" s="67"/>
      <c r="S609" s="67"/>
      <c r="T609" s="67"/>
      <c r="U609" s="67"/>
      <c r="V609" s="68"/>
      <c r="W609" s="67"/>
      <c r="X609" s="69"/>
    </row>
    <row r="610" spans="5:24" ht="15.75" customHeight="1">
      <c r="E610" s="683"/>
      <c r="I610" s="67"/>
      <c r="J610" s="67"/>
      <c r="K610" s="67"/>
      <c r="L610" s="67"/>
      <c r="M610" s="67"/>
      <c r="N610" s="67"/>
      <c r="O610" s="67"/>
      <c r="P610" s="67"/>
      <c r="Q610" s="67"/>
      <c r="R610" s="67"/>
      <c r="S610" s="67"/>
      <c r="T610" s="67"/>
      <c r="U610" s="67"/>
      <c r="V610" s="68"/>
      <c r="W610" s="67"/>
      <c r="X610" s="69"/>
    </row>
    <row r="611" spans="5:24" ht="15.75" customHeight="1">
      <c r="E611" s="683"/>
      <c r="I611" s="67"/>
      <c r="J611" s="67"/>
      <c r="K611" s="67"/>
      <c r="L611" s="67"/>
      <c r="M611" s="67"/>
      <c r="N611" s="67"/>
      <c r="O611" s="67"/>
      <c r="P611" s="67"/>
      <c r="Q611" s="67"/>
      <c r="R611" s="67"/>
      <c r="S611" s="67"/>
      <c r="T611" s="67"/>
      <c r="U611" s="67"/>
      <c r="V611" s="68"/>
      <c r="W611" s="67"/>
      <c r="X611" s="69"/>
    </row>
    <row r="612" spans="5:24" ht="15.75" customHeight="1">
      <c r="E612" s="683"/>
      <c r="I612" s="67"/>
      <c r="J612" s="67"/>
      <c r="K612" s="67"/>
      <c r="L612" s="67"/>
      <c r="M612" s="67"/>
      <c r="N612" s="67"/>
      <c r="O612" s="67"/>
      <c r="P612" s="67"/>
      <c r="Q612" s="67"/>
      <c r="R612" s="67"/>
      <c r="S612" s="67"/>
      <c r="T612" s="67"/>
      <c r="U612" s="67"/>
      <c r="V612" s="68"/>
      <c r="W612" s="67"/>
      <c r="X612" s="69"/>
    </row>
    <row r="613" spans="5:24" ht="15.75" customHeight="1">
      <c r="E613" s="683"/>
      <c r="I613" s="67"/>
      <c r="J613" s="67"/>
      <c r="K613" s="67"/>
      <c r="L613" s="67"/>
      <c r="M613" s="67"/>
      <c r="N613" s="67"/>
      <c r="O613" s="67"/>
      <c r="P613" s="67"/>
      <c r="Q613" s="67"/>
      <c r="R613" s="67"/>
      <c r="S613" s="67"/>
      <c r="T613" s="67"/>
      <c r="U613" s="67"/>
      <c r="V613" s="68"/>
      <c r="W613" s="67"/>
      <c r="X613" s="69"/>
    </row>
    <row r="614" spans="5:24" ht="15.75" customHeight="1">
      <c r="E614" s="683"/>
      <c r="I614" s="67"/>
      <c r="J614" s="67"/>
      <c r="K614" s="67"/>
      <c r="L614" s="67"/>
      <c r="M614" s="67"/>
      <c r="N614" s="67"/>
      <c r="O614" s="67"/>
      <c r="P614" s="67"/>
      <c r="Q614" s="67"/>
      <c r="R614" s="67"/>
      <c r="S614" s="67"/>
      <c r="T614" s="67"/>
      <c r="U614" s="67"/>
      <c r="V614" s="68"/>
      <c r="W614" s="67"/>
      <c r="X614" s="69"/>
    </row>
    <row r="615" spans="5:24" ht="15.75" customHeight="1">
      <c r="E615" s="683"/>
      <c r="I615" s="67"/>
      <c r="J615" s="67"/>
      <c r="K615" s="67"/>
      <c r="L615" s="67"/>
      <c r="M615" s="67"/>
      <c r="N615" s="67"/>
      <c r="O615" s="67"/>
      <c r="P615" s="67"/>
      <c r="Q615" s="67"/>
      <c r="R615" s="67"/>
      <c r="S615" s="67"/>
      <c r="T615" s="67"/>
      <c r="U615" s="67"/>
      <c r="V615" s="68"/>
      <c r="W615" s="67"/>
      <c r="X615" s="69"/>
    </row>
    <row r="616" spans="5:24" ht="15.75" customHeight="1">
      <c r="E616" s="683"/>
      <c r="I616" s="67"/>
      <c r="J616" s="67"/>
      <c r="K616" s="67"/>
      <c r="L616" s="67"/>
      <c r="M616" s="67"/>
      <c r="N616" s="67"/>
      <c r="O616" s="67"/>
      <c r="P616" s="67"/>
      <c r="Q616" s="67"/>
      <c r="R616" s="67"/>
      <c r="S616" s="67"/>
      <c r="T616" s="67"/>
      <c r="U616" s="67"/>
      <c r="V616" s="68"/>
      <c r="W616" s="67"/>
      <c r="X616" s="69"/>
    </row>
    <row r="617" spans="5:24" ht="15.75" customHeight="1">
      <c r="E617" s="683"/>
      <c r="I617" s="67"/>
      <c r="J617" s="67"/>
      <c r="K617" s="67"/>
      <c r="L617" s="67"/>
      <c r="M617" s="67"/>
      <c r="N617" s="67"/>
      <c r="O617" s="67"/>
      <c r="P617" s="67"/>
      <c r="Q617" s="67"/>
      <c r="R617" s="67"/>
      <c r="S617" s="67"/>
      <c r="T617" s="67"/>
      <c r="U617" s="67"/>
      <c r="V617" s="68"/>
      <c r="W617" s="67"/>
      <c r="X617" s="69"/>
    </row>
    <row r="618" spans="5:24" ht="15.75" customHeight="1">
      <c r="E618" s="683"/>
      <c r="I618" s="67"/>
      <c r="J618" s="67"/>
      <c r="K618" s="67"/>
      <c r="L618" s="67"/>
      <c r="M618" s="67"/>
      <c r="N618" s="67"/>
      <c r="O618" s="67"/>
      <c r="P618" s="67"/>
      <c r="Q618" s="67"/>
      <c r="R618" s="67"/>
      <c r="S618" s="67"/>
      <c r="T618" s="67"/>
      <c r="U618" s="67"/>
      <c r="V618" s="68"/>
      <c r="W618" s="67"/>
      <c r="X618" s="69"/>
    </row>
    <row r="619" spans="5:24" ht="15.75" customHeight="1">
      <c r="E619" s="683"/>
      <c r="I619" s="67"/>
      <c r="J619" s="67"/>
      <c r="K619" s="67"/>
      <c r="L619" s="67"/>
      <c r="M619" s="67"/>
      <c r="N619" s="67"/>
      <c r="O619" s="67"/>
      <c r="P619" s="67"/>
      <c r="Q619" s="67"/>
      <c r="R619" s="67"/>
      <c r="S619" s="67"/>
      <c r="T619" s="67"/>
      <c r="U619" s="67"/>
      <c r="V619" s="68"/>
      <c r="W619" s="67"/>
      <c r="X619" s="69"/>
    </row>
    <row r="620" spans="5:24" ht="15.75" customHeight="1">
      <c r="E620" s="683"/>
      <c r="I620" s="67"/>
      <c r="J620" s="67"/>
      <c r="K620" s="67"/>
      <c r="L620" s="67"/>
      <c r="M620" s="67"/>
      <c r="N620" s="67"/>
      <c r="O620" s="67"/>
      <c r="P620" s="67"/>
      <c r="Q620" s="67"/>
      <c r="R620" s="67"/>
      <c r="S620" s="67"/>
      <c r="T620" s="67"/>
      <c r="U620" s="67"/>
      <c r="V620" s="68"/>
      <c r="W620" s="67"/>
      <c r="X620" s="69"/>
    </row>
    <row r="621" spans="5:24" ht="15.75" customHeight="1">
      <c r="E621" s="683"/>
      <c r="I621" s="67"/>
      <c r="J621" s="67"/>
      <c r="K621" s="67"/>
      <c r="L621" s="67"/>
      <c r="M621" s="67"/>
      <c r="N621" s="67"/>
      <c r="O621" s="67"/>
      <c r="P621" s="67"/>
      <c r="Q621" s="67"/>
      <c r="R621" s="67"/>
      <c r="S621" s="67"/>
      <c r="T621" s="67"/>
      <c r="U621" s="67"/>
      <c r="V621" s="68"/>
      <c r="W621" s="67"/>
      <c r="X621" s="69"/>
    </row>
    <row r="622" spans="5:24" ht="15.75" customHeight="1">
      <c r="E622" s="683"/>
      <c r="I622" s="67"/>
      <c r="J622" s="67"/>
      <c r="K622" s="67"/>
      <c r="L622" s="67"/>
      <c r="M622" s="67"/>
      <c r="N622" s="67"/>
      <c r="O622" s="67"/>
      <c r="P622" s="67"/>
      <c r="Q622" s="67"/>
      <c r="R622" s="67"/>
      <c r="S622" s="67"/>
      <c r="T622" s="67"/>
      <c r="U622" s="67"/>
      <c r="V622" s="68"/>
      <c r="W622" s="67"/>
      <c r="X622" s="69"/>
    </row>
    <row r="623" spans="5:24" ht="15.75" customHeight="1">
      <c r="E623" s="683"/>
      <c r="I623" s="67"/>
      <c r="J623" s="67"/>
      <c r="K623" s="67"/>
      <c r="L623" s="67"/>
      <c r="M623" s="67"/>
      <c r="N623" s="67"/>
      <c r="O623" s="67"/>
      <c r="P623" s="67"/>
      <c r="Q623" s="67"/>
      <c r="R623" s="67"/>
      <c r="S623" s="67"/>
      <c r="T623" s="67"/>
      <c r="U623" s="67"/>
      <c r="V623" s="68"/>
      <c r="W623" s="67"/>
      <c r="X623" s="69"/>
    </row>
    <row r="624" spans="5:24" ht="15.75" customHeight="1">
      <c r="E624" s="683"/>
      <c r="I624" s="67"/>
      <c r="J624" s="67"/>
      <c r="K624" s="67"/>
      <c r="L624" s="67"/>
      <c r="M624" s="67"/>
      <c r="N624" s="67"/>
      <c r="O624" s="67"/>
      <c r="P624" s="67"/>
      <c r="Q624" s="67"/>
      <c r="R624" s="67"/>
      <c r="S624" s="67"/>
      <c r="T624" s="67"/>
      <c r="U624" s="67"/>
      <c r="V624" s="68"/>
      <c r="W624" s="67"/>
      <c r="X624" s="69"/>
    </row>
    <row r="625" spans="5:24" ht="15.75" customHeight="1">
      <c r="E625" s="683"/>
      <c r="I625" s="67"/>
      <c r="J625" s="67"/>
      <c r="K625" s="67"/>
      <c r="L625" s="67"/>
      <c r="M625" s="67"/>
      <c r="N625" s="67"/>
      <c r="O625" s="67"/>
      <c r="P625" s="67"/>
      <c r="Q625" s="67"/>
      <c r="R625" s="67"/>
      <c r="S625" s="67"/>
      <c r="T625" s="67"/>
      <c r="U625" s="67"/>
      <c r="V625" s="68"/>
      <c r="W625" s="67"/>
      <c r="X625" s="69"/>
    </row>
    <row r="626" spans="5:24" ht="15.75" customHeight="1">
      <c r="E626" s="683"/>
      <c r="I626" s="67"/>
      <c r="J626" s="67"/>
      <c r="K626" s="67"/>
      <c r="L626" s="67"/>
      <c r="M626" s="67"/>
      <c r="N626" s="67"/>
      <c r="O626" s="67"/>
      <c r="P626" s="67"/>
      <c r="Q626" s="67"/>
      <c r="R626" s="67"/>
      <c r="S626" s="67"/>
      <c r="T626" s="67"/>
      <c r="U626" s="67"/>
      <c r="V626" s="68"/>
      <c r="W626" s="67"/>
      <c r="X626" s="69"/>
    </row>
    <row r="627" spans="5:24" ht="15.75" customHeight="1">
      <c r="E627" s="683"/>
      <c r="I627" s="67"/>
      <c r="J627" s="67"/>
      <c r="K627" s="67"/>
      <c r="L627" s="67"/>
      <c r="M627" s="67"/>
      <c r="N627" s="67"/>
      <c r="O627" s="67"/>
      <c r="P627" s="67"/>
      <c r="Q627" s="67"/>
      <c r="R627" s="67"/>
      <c r="S627" s="67"/>
      <c r="T627" s="67"/>
      <c r="U627" s="67"/>
      <c r="V627" s="68"/>
      <c r="W627" s="67"/>
      <c r="X627" s="69"/>
    </row>
    <row r="628" spans="5:24" ht="15.75" customHeight="1">
      <c r="E628" s="683"/>
      <c r="I628" s="67"/>
      <c r="J628" s="67"/>
      <c r="K628" s="67"/>
      <c r="L628" s="67"/>
      <c r="M628" s="67"/>
      <c r="N628" s="67"/>
      <c r="O628" s="67"/>
      <c r="P628" s="67"/>
      <c r="Q628" s="67"/>
      <c r="R628" s="67"/>
      <c r="S628" s="67"/>
      <c r="T628" s="67"/>
      <c r="U628" s="67"/>
      <c r="V628" s="68"/>
      <c r="W628" s="67"/>
      <c r="X628" s="69"/>
    </row>
    <row r="629" spans="5:24" ht="15.75" customHeight="1">
      <c r="E629" s="683"/>
      <c r="I629" s="67"/>
      <c r="J629" s="67"/>
      <c r="K629" s="67"/>
      <c r="L629" s="67"/>
      <c r="M629" s="67"/>
      <c r="N629" s="67"/>
      <c r="O629" s="67"/>
      <c r="P629" s="67"/>
      <c r="Q629" s="67"/>
      <c r="R629" s="67"/>
      <c r="S629" s="67"/>
      <c r="T629" s="67"/>
      <c r="U629" s="67"/>
      <c r="V629" s="68"/>
      <c r="W629" s="67"/>
      <c r="X629" s="69"/>
    </row>
    <row r="630" spans="5:24" ht="15.75" customHeight="1">
      <c r="E630" s="683"/>
      <c r="I630" s="67"/>
      <c r="J630" s="67"/>
      <c r="K630" s="67"/>
      <c r="L630" s="67"/>
      <c r="M630" s="67"/>
      <c r="N630" s="67"/>
      <c r="O630" s="67"/>
      <c r="P630" s="67"/>
      <c r="Q630" s="67"/>
      <c r="R630" s="67"/>
      <c r="S630" s="67"/>
      <c r="T630" s="67"/>
      <c r="U630" s="67"/>
      <c r="V630" s="68"/>
      <c r="W630" s="67"/>
      <c r="X630" s="69"/>
    </row>
    <row r="631" spans="5:24" ht="15.75" customHeight="1">
      <c r="E631" s="683"/>
      <c r="I631" s="67"/>
      <c r="J631" s="67"/>
      <c r="K631" s="67"/>
      <c r="L631" s="67"/>
      <c r="M631" s="67"/>
      <c r="N631" s="67"/>
      <c r="O631" s="67"/>
      <c r="P631" s="67"/>
      <c r="Q631" s="67"/>
      <c r="R631" s="67"/>
      <c r="S631" s="67"/>
      <c r="T631" s="67"/>
      <c r="U631" s="67"/>
      <c r="V631" s="68"/>
      <c r="W631" s="67"/>
      <c r="X631" s="69"/>
    </row>
    <row r="632" spans="5:24" ht="15.75" customHeight="1">
      <c r="E632" s="683"/>
      <c r="I632" s="67"/>
      <c r="J632" s="67"/>
      <c r="K632" s="67"/>
      <c r="L632" s="67"/>
      <c r="M632" s="67"/>
      <c r="N632" s="67"/>
      <c r="O632" s="67"/>
      <c r="P632" s="67"/>
      <c r="Q632" s="67"/>
      <c r="R632" s="67"/>
      <c r="S632" s="67"/>
      <c r="T632" s="67"/>
      <c r="U632" s="67"/>
      <c r="V632" s="68"/>
      <c r="W632" s="67"/>
      <c r="X632" s="69"/>
    </row>
    <row r="633" spans="5:24" ht="15.75" customHeight="1">
      <c r="E633" s="683"/>
      <c r="I633" s="67"/>
      <c r="J633" s="67"/>
      <c r="K633" s="67"/>
      <c r="L633" s="67"/>
      <c r="M633" s="67"/>
      <c r="N633" s="67"/>
      <c r="O633" s="67"/>
      <c r="P633" s="67"/>
      <c r="Q633" s="67"/>
      <c r="R633" s="67"/>
      <c r="S633" s="67"/>
      <c r="T633" s="67"/>
      <c r="U633" s="67"/>
      <c r="V633" s="68"/>
      <c r="W633" s="67"/>
      <c r="X633" s="69"/>
    </row>
    <row r="634" spans="5:24" ht="15.75" customHeight="1">
      <c r="E634" s="683"/>
      <c r="I634" s="67"/>
      <c r="J634" s="67"/>
      <c r="K634" s="67"/>
      <c r="L634" s="67"/>
      <c r="M634" s="67"/>
      <c r="N634" s="67"/>
      <c r="O634" s="67"/>
      <c r="P634" s="67"/>
      <c r="Q634" s="67"/>
      <c r="R634" s="67"/>
      <c r="S634" s="67"/>
      <c r="T634" s="67"/>
      <c r="U634" s="67"/>
      <c r="V634" s="68"/>
      <c r="W634" s="67"/>
      <c r="X634" s="69"/>
    </row>
    <row r="635" spans="5:24" ht="15.75" customHeight="1">
      <c r="E635" s="683"/>
      <c r="I635" s="67"/>
      <c r="J635" s="67"/>
      <c r="K635" s="67"/>
      <c r="L635" s="67"/>
      <c r="M635" s="67"/>
      <c r="N635" s="67"/>
      <c r="O635" s="67"/>
      <c r="P635" s="67"/>
      <c r="Q635" s="67"/>
      <c r="R635" s="67"/>
      <c r="S635" s="67"/>
      <c r="T635" s="67"/>
      <c r="U635" s="67"/>
      <c r="V635" s="68"/>
      <c r="W635" s="67"/>
      <c r="X635" s="69"/>
    </row>
    <row r="636" spans="5:24" ht="15.75" customHeight="1">
      <c r="E636" s="683"/>
      <c r="I636" s="67"/>
      <c r="J636" s="67"/>
      <c r="K636" s="67"/>
      <c r="L636" s="67"/>
      <c r="M636" s="67"/>
      <c r="N636" s="67"/>
      <c r="O636" s="67"/>
      <c r="P636" s="67"/>
      <c r="Q636" s="67"/>
      <c r="R636" s="67"/>
      <c r="S636" s="67"/>
      <c r="T636" s="67"/>
      <c r="U636" s="67"/>
      <c r="V636" s="68"/>
      <c r="W636" s="67"/>
      <c r="X636" s="69"/>
    </row>
    <row r="637" spans="5:24" ht="15.75" customHeight="1">
      <c r="E637" s="683"/>
      <c r="I637" s="67"/>
      <c r="J637" s="67"/>
      <c r="K637" s="67"/>
      <c r="L637" s="67"/>
      <c r="M637" s="67"/>
      <c r="N637" s="67"/>
      <c r="O637" s="67"/>
      <c r="P637" s="67"/>
      <c r="Q637" s="67"/>
      <c r="R637" s="67"/>
      <c r="S637" s="67"/>
      <c r="T637" s="67"/>
      <c r="U637" s="67"/>
      <c r="V637" s="68"/>
      <c r="W637" s="67"/>
      <c r="X637" s="69"/>
    </row>
    <row r="638" spans="5:24" ht="15.75" customHeight="1">
      <c r="E638" s="683"/>
      <c r="I638" s="67"/>
      <c r="J638" s="67"/>
      <c r="K638" s="67"/>
      <c r="L638" s="67"/>
      <c r="M638" s="67"/>
      <c r="N638" s="67"/>
      <c r="O638" s="67"/>
      <c r="P638" s="67"/>
      <c r="Q638" s="67"/>
      <c r="R638" s="67"/>
      <c r="S638" s="67"/>
      <c r="T638" s="67"/>
      <c r="U638" s="67"/>
      <c r="V638" s="68"/>
      <c r="W638" s="67"/>
      <c r="X638" s="69"/>
    </row>
    <row r="639" spans="5:24" ht="15.75" customHeight="1">
      <c r="E639" s="683"/>
      <c r="I639" s="67"/>
      <c r="J639" s="67"/>
      <c r="K639" s="67"/>
      <c r="L639" s="67"/>
      <c r="M639" s="67"/>
      <c r="N639" s="67"/>
      <c r="O639" s="67"/>
      <c r="P639" s="67"/>
      <c r="Q639" s="67"/>
      <c r="R639" s="67"/>
      <c r="S639" s="67"/>
      <c r="T639" s="67"/>
      <c r="U639" s="67"/>
      <c r="V639" s="68"/>
      <c r="W639" s="67"/>
      <c r="X639" s="69"/>
    </row>
    <row r="640" spans="5:24" ht="15.75" customHeight="1">
      <c r="E640" s="683"/>
      <c r="I640" s="67"/>
      <c r="J640" s="67"/>
      <c r="K640" s="67"/>
      <c r="L640" s="67"/>
      <c r="M640" s="67"/>
      <c r="N640" s="67"/>
      <c r="O640" s="67"/>
      <c r="P640" s="67"/>
      <c r="Q640" s="67"/>
      <c r="R640" s="67"/>
      <c r="S640" s="67"/>
      <c r="T640" s="67"/>
      <c r="U640" s="67"/>
      <c r="V640" s="68"/>
      <c r="W640" s="67"/>
      <c r="X640" s="69"/>
    </row>
    <row r="641" spans="5:24" ht="15.75" customHeight="1">
      <c r="E641" s="683"/>
      <c r="I641" s="67"/>
      <c r="J641" s="67"/>
      <c r="K641" s="67"/>
      <c r="L641" s="67"/>
      <c r="M641" s="67"/>
      <c r="N641" s="67"/>
      <c r="O641" s="67"/>
      <c r="P641" s="67"/>
      <c r="Q641" s="67"/>
      <c r="R641" s="67"/>
      <c r="S641" s="67"/>
      <c r="T641" s="67"/>
      <c r="U641" s="67"/>
      <c r="V641" s="68"/>
      <c r="W641" s="67"/>
      <c r="X641" s="69"/>
    </row>
    <row r="642" spans="5:24" ht="15.75" customHeight="1">
      <c r="E642" s="683"/>
      <c r="I642" s="67"/>
      <c r="J642" s="67"/>
      <c r="K642" s="67"/>
      <c r="L642" s="67"/>
      <c r="M642" s="67"/>
      <c r="N642" s="67"/>
      <c r="O642" s="67"/>
      <c r="P642" s="67"/>
      <c r="Q642" s="67"/>
      <c r="R642" s="67"/>
      <c r="S642" s="67"/>
      <c r="T642" s="67"/>
      <c r="U642" s="67"/>
      <c r="V642" s="68"/>
      <c r="W642" s="67"/>
      <c r="X642" s="69"/>
    </row>
    <row r="643" spans="5:24" ht="15.75" customHeight="1">
      <c r="E643" s="683"/>
      <c r="I643" s="67"/>
      <c r="J643" s="67"/>
      <c r="K643" s="67"/>
      <c r="L643" s="67"/>
      <c r="M643" s="67"/>
      <c r="N643" s="67"/>
      <c r="O643" s="67"/>
      <c r="P643" s="67"/>
      <c r="Q643" s="67"/>
      <c r="R643" s="67"/>
      <c r="S643" s="67"/>
      <c r="T643" s="67"/>
      <c r="U643" s="67"/>
      <c r="V643" s="68"/>
      <c r="W643" s="67"/>
      <c r="X643" s="69"/>
    </row>
    <row r="644" spans="5:24" ht="15.75" customHeight="1">
      <c r="E644" s="683"/>
      <c r="I644" s="67"/>
      <c r="J644" s="67"/>
      <c r="K644" s="67"/>
      <c r="L644" s="67"/>
      <c r="M644" s="67"/>
      <c r="N644" s="67"/>
      <c r="O644" s="67"/>
      <c r="P644" s="67"/>
      <c r="Q644" s="67"/>
      <c r="R644" s="67"/>
      <c r="S644" s="67"/>
      <c r="T644" s="67"/>
      <c r="U644" s="67"/>
      <c r="V644" s="68"/>
      <c r="W644" s="67"/>
      <c r="X644" s="69"/>
    </row>
    <row r="645" spans="5:24" ht="15.75" customHeight="1">
      <c r="E645" s="683"/>
      <c r="I645" s="67"/>
      <c r="J645" s="67"/>
      <c r="K645" s="67"/>
      <c r="L645" s="67"/>
      <c r="M645" s="67"/>
      <c r="N645" s="67"/>
      <c r="O645" s="67"/>
      <c r="P645" s="67"/>
      <c r="Q645" s="67"/>
      <c r="R645" s="67"/>
      <c r="S645" s="67"/>
      <c r="T645" s="67"/>
      <c r="U645" s="67"/>
      <c r="V645" s="68"/>
      <c r="W645" s="67"/>
      <c r="X645" s="69"/>
    </row>
    <row r="646" spans="5:24" ht="15.75" customHeight="1">
      <c r="E646" s="683"/>
      <c r="I646" s="67"/>
      <c r="J646" s="67"/>
      <c r="K646" s="67"/>
      <c r="L646" s="67"/>
      <c r="M646" s="67"/>
      <c r="N646" s="67"/>
      <c r="O646" s="67"/>
      <c r="P646" s="67"/>
      <c r="Q646" s="67"/>
      <c r="R646" s="67"/>
      <c r="S646" s="67"/>
      <c r="T646" s="67"/>
      <c r="U646" s="67"/>
      <c r="V646" s="68"/>
      <c r="W646" s="67"/>
      <c r="X646" s="69"/>
    </row>
    <row r="647" spans="5:24" ht="15.75" customHeight="1">
      <c r="E647" s="683"/>
      <c r="I647" s="67"/>
      <c r="J647" s="67"/>
      <c r="K647" s="67"/>
      <c r="L647" s="67"/>
      <c r="M647" s="67"/>
      <c r="N647" s="67"/>
      <c r="O647" s="67"/>
      <c r="P647" s="67"/>
      <c r="Q647" s="67"/>
      <c r="R647" s="67"/>
      <c r="S647" s="67"/>
      <c r="T647" s="67"/>
      <c r="U647" s="67"/>
      <c r="V647" s="68"/>
      <c r="W647" s="67"/>
      <c r="X647" s="69"/>
    </row>
    <row r="648" spans="5:24" ht="15.75" customHeight="1">
      <c r="E648" s="683"/>
      <c r="I648" s="67"/>
      <c r="J648" s="67"/>
      <c r="K648" s="67"/>
      <c r="L648" s="67"/>
      <c r="M648" s="67"/>
      <c r="N648" s="67"/>
      <c r="O648" s="67"/>
      <c r="P648" s="67"/>
      <c r="Q648" s="67"/>
      <c r="R648" s="67"/>
      <c r="S648" s="67"/>
      <c r="T648" s="67"/>
      <c r="U648" s="67"/>
      <c r="V648" s="68"/>
      <c r="W648" s="67"/>
      <c r="X648" s="69"/>
    </row>
    <row r="649" spans="5:24" ht="15.75" customHeight="1">
      <c r="E649" s="683"/>
      <c r="I649" s="67"/>
      <c r="J649" s="67"/>
      <c r="K649" s="67"/>
      <c r="L649" s="67"/>
      <c r="M649" s="67"/>
      <c r="N649" s="67"/>
      <c r="O649" s="67"/>
      <c r="P649" s="67"/>
      <c r="Q649" s="67"/>
      <c r="R649" s="67"/>
      <c r="S649" s="67"/>
      <c r="T649" s="67"/>
      <c r="U649" s="67"/>
      <c r="V649" s="68"/>
      <c r="W649" s="67"/>
      <c r="X649" s="69"/>
    </row>
    <row r="650" spans="5:24" ht="15.75" customHeight="1">
      <c r="E650" s="683"/>
      <c r="I650" s="67"/>
      <c r="J650" s="67"/>
      <c r="K650" s="67"/>
      <c r="L650" s="67"/>
      <c r="M650" s="67"/>
      <c r="N650" s="67"/>
      <c r="O650" s="67"/>
      <c r="P650" s="67"/>
      <c r="Q650" s="67"/>
      <c r="R650" s="67"/>
      <c r="S650" s="67"/>
      <c r="T650" s="67"/>
      <c r="U650" s="67"/>
      <c r="V650" s="68"/>
      <c r="W650" s="67"/>
      <c r="X650" s="69"/>
    </row>
    <row r="651" spans="5:24" ht="15.75" customHeight="1">
      <c r="E651" s="683"/>
      <c r="I651" s="67"/>
      <c r="J651" s="67"/>
      <c r="K651" s="67"/>
      <c r="L651" s="67"/>
      <c r="M651" s="67"/>
      <c r="N651" s="67"/>
      <c r="O651" s="67"/>
      <c r="P651" s="67"/>
      <c r="Q651" s="67"/>
      <c r="R651" s="67"/>
      <c r="S651" s="67"/>
      <c r="T651" s="67"/>
      <c r="U651" s="67"/>
      <c r="V651" s="68"/>
      <c r="W651" s="67"/>
      <c r="X651" s="69"/>
    </row>
    <row r="652" spans="5:24" ht="15.75" customHeight="1">
      <c r="E652" s="683"/>
      <c r="I652" s="67"/>
      <c r="J652" s="67"/>
      <c r="K652" s="67"/>
      <c r="L652" s="67"/>
      <c r="M652" s="67"/>
      <c r="N652" s="67"/>
      <c r="O652" s="67"/>
      <c r="P652" s="67"/>
      <c r="Q652" s="67"/>
      <c r="R652" s="67"/>
      <c r="S652" s="67"/>
      <c r="T652" s="67"/>
      <c r="U652" s="67"/>
      <c r="V652" s="68"/>
      <c r="W652" s="67"/>
      <c r="X652" s="69"/>
    </row>
    <row r="653" spans="5:24" ht="15.75" customHeight="1">
      <c r="E653" s="683"/>
      <c r="I653" s="67"/>
      <c r="J653" s="67"/>
      <c r="K653" s="67"/>
      <c r="L653" s="67"/>
      <c r="M653" s="67"/>
      <c r="N653" s="67"/>
      <c r="O653" s="67"/>
      <c r="P653" s="67"/>
      <c r="Q653" s="67"/>
      <c r="R653" s="67"/>
      <c r="S653" s="67"/>
      <c r="T653" s="67"/>
      <c r="U653" s="67"/>
      <c r="V653" s="68"/>
      <c r="W653" s="67"/>
      <c r="X653" s="69"/>
    </row>
    <row r="654" spans="5:24" ht="15.75" customHeight="1">
      <c r="E654" s="683"/>
      <c r="I654" s="67"/>
      <c r="J654" s="67"/>
      <c r="K654" s="67"/>
      <c r="L654" s="67"/>
      <c r="M654" s="67"/>
      <c r="N654" s="67"/>
      <c r="O654" s="67"/>
      <c r="P654" s="67"/>
      <c r="Q654" s="67"/>
      <c r="R654" s="67"/>
      <c r="S654" s="67"/>
      <c r="T654" s="67"/>
      <c r="U654" s="67"/>
      <c r="V654" s="68"/>
      <c r="W654" s="67"/>
      <c r="X654" s="69"/>
    </row>
    <row r="655" spans="5:24" ht="15.75" customHeight="1">
      <c r="E655" s="683"/>
      <c r="I655" s="67"/>
      <c r="J655" s="67"/>
      <c r="K655" s="67"/>
      <c r="L655" s="67"/>
      <c r="M655" s="67"/>
      <c r="N655" s="67"/>
      <c r="O655" s="67"/>
      <c r="P655" s="67"/>
      <c r="Q655" s="67"/>
      <c r="R655" s="67"/>
      <c r="S655" s="67"/>
      <c r="T655" s="67"/>
      <c r="U655" s="67"/>
      <c r="V655" s="68"/>
      <c r="W655" s="67"/>
      <c r="X655" s="69"/>
    </row>
    <row r="656" spans="5:24" ht="15.75" customHeight="1">
      <c r="E656" s="683"/>
      <c r="I656" s="67"/>
      <c r="J656" s="67"/>
      <c r="K656" s="67"/>
      <c r="L656" s="67"/>
      <c r="M656" s="67"/>
      <c r="N656" s="67"/>
      <c r="O656" s="67"/>
      <c r="P656" s="67"/>
      <c r="Q656" s="67"/>
      <c r="R656" s="67"/>
      <c r="S656" s="67"/>
      <c r="T656" s="67"/>
      <c r="U656" s="67"/>
      <c r="V656" s="68"/>
      <c r="W656" s="67"/>
      <c r="X656" s="69"/>
    </row>
    <row r="657" spans="5:24" ht="15.75" customHeight="1">
      <c r="E657" s="683"/>
      <c r="I657" s="67"/>
      <c r="J657" s="67"/>
      <c r="K657" s="67"/>
      <c r="L657" s="67"/>
      <c r="M657" s="67"/>
      <c r="N657" s="67"/>
      <c r="O657" s="67"/>
      <c r="P657" s="67"/>
      <c r="Q657" s="67"/>
      <c r="R657" s="67"/>
      <c r="S657" s="67"/>
      <c r="T657" s="67"/>
      <c r="U657" s="67"/>
      <c r="V657" s="68"/>
      <c r="W657" s="67"/>
      <c r="X657" s="69"/>
    </row>
    <row r="658" spans="5:24" ht="15.75" customHeight="1">
      <c r="E658" s="683"/>
      <c r="I658" s="67"/>
      <c r="J658" s="67"/>
      <c r="K658" s="67"/>
      <c r="L658" s="67"/>
      <c r="M658" s="67"/>
      <c r="N658" s="67"/>
      <c r="O658" s="67"/>
      <c r="P658" s="67"/>
      <c r="Q658" s="67"/>
      <c r="R658" s="67"/>
      <c r="S658" s="67"/>
      <c r="T658" s="67"/>
      <c r="U658" s="67"/>
      <c r="V658" s="68"/>
      <c r="W658" s="67"/>
      <c r="X658" s="69"/>
    </row>
    <row r="659" spans="5:24" ht="15.75" customHeight="1">
      <c r="E659" s="683"/>
      <c r="I659" s="67"/>
      <c r="J659" s="67"/>
      <c r="K659" s="67"/>
      <c r="L659" s="67"/>
      <c r="M659" s="67"/>
      <c r="N659" s="67"/>
      <c r="O659" s="67"/>
      <c r="P659" s="67"/>
      <c r="Q659" s="67"/>
      <c r="R659" s="67"/>
      <c r="S659" s="67"/>
      <c r="T659" s="67"/>
      <c r="U659" s="67"/>
      <c r="V659" s="68"/>
      <c r="W659" s="67"/>
      <c r="X659" s="69"/>
    </row>
    <row r="660" spans="5:24" ht="15.75" customHeight="1">
      <c r="E660" s="683"/>
      <c r="I660" s="67"/>
      <c r="J660" s="67"/>
      <c r="K660" s="67"/>
      <c r="L660" s="67"/>
      <c r="M660" s="67"/>
      <c r="N660" s="67"/>
      <c r="O660" s="67"/>
      <c r="P660" s="67"/>
      <c r="Q660" s="67"/>
      <c r="R660" s="67"/>
      <c r="S660" s="67"/>
      <c r="T660" s="67"/>
      <c r="U660" s="67"/>
      <c r="V660" s="68"/>
      <c r="W660" s="67"/>
      <c r="X660" s="69"/>
    </row>
    <row r="661" spans="5:24" ht="15.75" customHeight="1">
      <c r="E661" s="683"/>
      <c r="I661" s="67"/>
      <c r="J661" s="67"/>
      <c r="K661" s="67"/>
      <c r="L661" s="67"/>
      <c r="M661" s="67"/>
      <c r="N661" s="67"/>
      <c r="O661" s="67"/>
      <c r="P661" s="67"/>
      <c r="Q661" s="67"/>
      <c r="R661" s="67"/>
      <c r="S661" s="67"/>
      <c r="T661" s="67"/>
      <c r="U661" s="67"/>
      <c r="V661" s="68"/>
      <c r="W661" s="67"/>
      <c r="X661" s="69"/>
    </row>
    <row r="662" spans="5:24" ht="15.75" customHeight="1">
      <c r="E662" s="683"/>
      <c r="I662" s="67"/>
      <c r="J662" s="67"/>
      <c r="K662" s="67"/>
      <c r="L662" s="67"/>
      <c r="M662" s="67"/>
      <c r="N662" s="67"/>
      <c r="O662" s="67"/>
      <c r="P662" s="67"/>
      <c r="Q662" s="67"/>
      <c r="R662" s="67"/>
      <c r="S662" s="67"/>
      <c r="T662" s="67"/>
      <c r="U662" s="67"/>
      <c r="V662" s="68"/>
      <c r="W662" s="67"/>
      <c r="X662" s="69"/>
    </row>
    <row r="663" spans="5:24" ht="15.75" customHeight="1">
      <c r="E663" s="683"/>
      <c r="I663" s="67"/>
      <c r="J663" s="67"/>
      <c r="K663" s="67"/>
      <c r="L663" s="67"/>
      <c r="M663" s="67"/>
      <c r="N663" s="67"/>
      <c r="O663" s="67"/>
      <c r="P663" s="67"/>
      <c r="Q663" s="67"/>
      <c r="R663" s="67"/>
      <c r="S663" s="67"/>
      <c r="T663" s="67"/>
      <c r="U663" s="67"/>
      <c r="V663" s="68"/>
      <c r="W663" s="67"/>
      <c r="X663" s="69"/>
    </row>
    <row r="664" spans="5:24" ht="15.75" customHeight="1">
      <c r="E664" s="683"/>
      <c r="I664" s="67"/>
      <c r="J664" s="67"/>
      <c r="K664" s="67"/>
      <c r="L664" s="67"/>
      <c r="M664" s="67"/>
      <c r="N664" s="67"/>
      <c r="O664" s="67"/>
      <c r="P664" s="67"/>
      <c r="Q664" s="67"/>
      <c r="R664" s="67"/>
      <c r="S664" s="67"/>
      <c r="T664" s="67"/>
      <c r="U664" s="67"/>
      <c r="V664" s="68"/>
      <c r="W664" s="67"/>
      <c r="X664" s="69"/>
    </row>
    <row r="665" spans="5:24" ht="15.75" customHeight="1">
      <c r="E665" s="683"/>
      <c r="I665" s="67"/>
      <c r="J665" s="67"/>
      <c r="K665" s="67"/>
      <c r="L665" s="67"/>
      <c r="M665" s="67"/>
      <c r="N665" s="67"/>
      <c r="O665" s="67"/>
      <c r="P665" s="67"/>
      <c r="Q665" s="67"/>
      <c r="R665" s="67"/>
      <c r="S665" s="67"/>
      <c r="T665" s="67"/>
      <c r="U665" s="67"/>
      <c r="V665" s="68"/>
      <c r="W665" s="67"/>
      <c r="X665" s="69"/>
    </row>
    <row r="666" spans="5:24" ht="15.75" customHeight="1">
      <c r="E666" s="683"/>
      <c r="I666" s="67"/>
      <c r="J666" s="67"/>
      <c r="K666" s="67"/>
      <c r="L666" s="67"/>
      <c r="M666" s="67"/>
      <c r="N666" s="67"/>
      <c r="O666" s="67"/>
      <c r="P666" s="67"/>
      <c r="Q666" s="67"/>
      <c r="R666" s="67"/>
      <c r="S666" s="67"/>
      <c r="T666" s="67"/>
      <c r="U666" s="67"/>
      <c r="V666" s="68"/>
      <c r="W666" s="67"/>
      <c r="X666" s="69"/>
    </row>
    <row r="667" spans="5:24" ht="15.75" customHeight="1">
      <c r="E667" s="683"/>
      <c r="I667" s="67"/>
      <c r="J667" s="67"/>
      <c r="K667" s="67"/>
      <c r="L667" s="67"/>
      <c r="M667" s="67"/>
      <c r="N667" s="67"/>
      <c r="O667" s="67"/>
      <c r="P667" s="67"/>
      <c r="Q667" s="67"/>
      <c r="R667" s="67"/>
      <c r="S667" s="67"/>
      <c r="T667" s="67"/>
      <c r="U667" s="67"/>
      <c r="V667" s="68"/>
      <c r="W667" s="67"/>
      <c r="X667" s="69"/>
    </row>
    <row r="668" spans="5:24" ht="15.75" customHeight="1">
      <c r="E668" s="683"/>
      <c r="I668" s="67"/>
      <c r="J668" s="67"/>
      <c r="K668" s="67"/>
      <c r="L668" s="67"/>
      <c r="M668" s="67"/>
      <c r="N668" s="67"/>
      <c r="O668" s="67"/>
      <c r="P668" s="67"/>
      <c r="Q668" s="67"/>
      <c r="R668" s="67"/>
      <c r="S668" s="67"/>
      <c r="T668" s="67"/>
      <c r="U668" s="67"/>
      <c r="V668" s="68"/>
      <c r="W668" s="67"/>
      <c r="X668" s="69"/>
    </row>
    <row r="669" spans="5:24" ht="15.75" customHeight="1">
      <c r="E669" s="683"/>
      <c r="I669" s="67"/>
      <c r="J669" s="67"/>
      <c r="K669" s="67"/>
      <c r="L669" s="67"/>
      <c r="M669" s="67"/>
      <c r="N669" s="67"/>
      <c r="O669" s="67"/>
      <c r="P669" s="67"/>
      <c r="Q669" s="67"/>
      <c r="R669" s="67"/>
      <c r="S669" s="67"/>
      <c r="T669" s="67"/>
      <c r="U669" s="67"/>
      <c r="V669" s="68"/>
      <c r="W669" s="67"/>
      <c r="X669" s="69"/>
    </row>
    <row r="670" spans="5:24" ht="15.75" customHeight="1">
      <c r="E670" s="683"/>
      <c r="I670" s="67"/>
      <c r="J670" s="67"/>
      <c r="K670" s="67"/>
      <c r="L670" s="67"/>
      <c r="M670" s="67"/>
      <c r="N670" s="67"/>
      <c r="O670" s="67"/>
      <c r="P670" s="67"/>
      <c r="Q670" s="67"/>
      <c r="R670" s="67"/>
      <c r="S670" s="67"/>
      <c r="T670" s="67"/>
      <c r="U670" s="67"/>
      <c r="V670" s="68"/>
      <c r="W670" s="67"/>
      <c r="X670" s="69"/>
    </row>
    <row r="671" spans="5:24" ht="15.75" customHeight="1">
      <c r="E671" s="683"/>
      <c r="I671" s="67"/>
      <c r="J671" s="67"/>
      <c r="K671" s="67"/>
      <c r="L671" s="67"/>
      <c r="M671" s="67"/>
      <c r="N671" s="67"/>
      <c r="O671" s="67"/>
      <c r="P671" s="67"/>
      <c r="Q671" s="67"/>
      <c r="R671" s="67"/>
      <c r="S671" s="67"/>
      <c r="T671" s="67"/>
      <c r="U671" s="67"/>
      <c r="V671" s="68"/>
      <c r="W671" s="67"/>
      <c r="X671" s="69"/>
    </row>
    <row r="672" spans="5:24" ht="15.75" customHeight="1">
      <c r="E672" s="683"/>
      <c r="I672" s="67"/>
      <c r="J672" s="67"/>
      <c r="K672" s="67"/>
      <c r="L672" s="67"/>
      <c r="M672" s="67"/>
      <c r="N672" s="67"/>
      <c r="O672" s="67"/>
      <c r="P672" s="67"/>
      <c r="Q672" s="67"/>
      <c r="R672" s="67"/>
      <c r="S672" s="67"/>
      <c r="T672" s="67"/>
      <c r="U672" s="67"/>
      <c r="V672" s="68"/>
      <c r="W672" s="67"/>
      <c r="X672" s="69"/>
    </row>
    <row r="673" spans="5:24" ht="15.75" customHeight="1">
      <c r="E673" s="683"/>
      <c r="I673" s="67"/>
      <c r="J673" s="67"/>
      <c r="K673" s="67"/>
      <c r="L673" s="67"/>
      <c r="M673" s="67"/>
      <c r="N673" s="67"/>
      <c r="O673" s="67"/>
      <c r="P673" s="67"/>
      <c r="Q673" s="67"/>
      <c r="R673" s="67"/>
      <c r="S673" s="67"/>
      <c r="T673" s="67"/>
      <c r="U673" s="67"/>
      <c r="V673" s="68"/>
      <c r="W673" s="67"/>
      <c r="X673" s="69"/>
    </row>
    <row r="674" spans="5:24" ht="15.75" customHeight="1">
      <c r="E674" s="683"/>
      <c r="I674" s="67"/>
      <c r="J674" s="67"/>
      <c r="K674" s="67"/>
      <c r="L674" s="67"/>
      <c r="M674" s="67"/>
      <c r="N674" s="67"/>
      <c r="O674" s="67"/>
      <c r="P674" s="67"/>
      <c r="Q674" s="67"/>
      <c r="R674" s="67"/>
      <c r="S674" s="67"/>
      <c r="T674" s="67"/>
      <c r="U674" s="67"/>
      <c r="V674" s="68"/>
      <c r="W674" s="67"/>
      <c r="X674" s="69"/>
    </row>
    <row r="675" spans="5:24" ht="15.75" customHeight="1">
      <c r="E675" s="683"/>
      <c r="I675" s="67"/>
      <c r="J675" s="67"/>
      <c r="K675" s="67"/>
      <c r="L675" s="67"/>
      <c r="M675" s="67"/>
      <c r="N675" s="67"/>
      <c r="O675" s="67"/>
      <c r="P675" s="67"/>
      <c r="Q675" s="67"/>
      <c r="R675" s="67"/>
      <c r="S675" s="67"/>
      <c r="T675" s="67"/>
      <c r="U675" s="67"/>
      <c r="V675" s="68"/>
      <c r="W675" s="67"/>
      <c r="X675" s="69"/>
    </row>
    <row r="676" spans="5:24" ht="15.75" customHeight="1">
      <c r="E676" s="683"/>
      <c r="I676" s="67"/>
      <c r="J676" s="67"/>
      <c r="K676" s="67"/>
      <c r="L676" s="67"/>
      <c r="M676" s="67"/>
      <c r="N676" s="67"/>
      <c r="O676" s="67"/>
      <c r="P676" s="67"/>
      <c r="Q676" s="67"/>
      <c r="R676" s="67"/>
      <c r="S676" s="67"/>
      <c r="T676" s="67"/>
      <c r="U676" s="67"/>
      <c r="V676" s="68"/>
      <c r="W676" s="67"/>
      <c r="X676" s="69"/>
    </row>
    <row r="677" spans="5:24" ht="15.75" customHeight="1">
      <c r="E677" s="683"/>
      <c r="I677" s="67"/>
      <c r="J677" s="67"/>
      <c r="K677" s="67"/>
      <c r="L677" s="67"/>
      <c r="M677" s="67"/>
      <c r="N677" s="67"/>
      <c r="O677" s="67"/>
      <c r="P677" s="67"/>
      <c r="Q677" s="67"/>
      <c r="R677" s="67"/>
      <c r="S677" s="67"/>
      <c r="T677" s="67"/>
      <c r="U677" s="67"/>
      <c r="V677" s="68"/>
      <c r="W677" s="67"/>
      <c r="X677" s="69"/>
    </row>
    <row r="678" spans="5:24" ht="15.75" customHeight="1">
      <c r="E678" s="683"/>
      <c r="I678" s="67"/>
      <c r="J678" s="67"/>
      <c r="K678" s="67"/>
      <c r="L678" s="67"/>
      <c r="M678" s="67"/>
      <c r="N678" s="67"/>
      <c r="O678" s="67"/>
      <c r="P678" s="67"/>
      <c r="Q678" s="67"/>
      <c r="R678" s="67"/>
      <c r="S678" s="67"/>
      <c r="T678" s="67"/>
      <c r="U678" s="67"/>
      <c r="V678" s="68"/>
      <c r="W678" s="67"/>
      <c r="X678" s="69"/>
    </row>
    <row r="679" spans="5:24" ht="15.75" customHeight="1">
      <c r="E679" s="683"/>
      <c r="I679" s="67"/>
      <c r="J679" s="67"/>
      <c r="K679" s="67"/>
      <c r="L679" s="67"/>
      <c r="M679" s="67"/>
      <c r="N679" s="67"/>
      <c r="O679" s="67"/>
      <c r="P679" s="67"/>
      <c r="Q679" s="67"/>
      <c r="R679" s="67"/>
      <c r="S679" s="67"/>
      <c r="T679" s="67"/>
      <c r="U679" s="67"/>
      <c r="V679" s="68"/>
      <c r="W679" s="67"/>
      <c r="X679" s="69"/>
    </row>
    <row r="680" spans="5:24" ht="15.75" customHeight="1">
      <c r="E680" s="683"/>
      <c r="I680" s="67"/>
      <c r="J680" s="67"/>
      <c r="K680" s="67"/>
      <c r="L680" s="67"/>
      <c r="M680" s="67"/>
      <c r="N680" s="67"/>
      <c r="O680" s="67"/>
      <c r="P680" s="67"/>
      <c r="Q680" s="67"/>
      <c r="R680" s="67"/>
      <c r="S680" s="67"/>
      <c r="T680" s="67"/>
      <c r="U680" s="67"/>
      <c r="V680" s="68"/>
      <c r="W680" s="67"/>
      <c r="X680" s="69"/>
    </row>
    <row r="681" spans="5:24" ht="15.75" customHeight="1">
      <c r="E681" s="683"/>
      <c r="I681" s="67"/>
      <c r="J681" s="67"/>
      <c r="K681" s="67"/>
      <c r="L681" s="67"/>
      <c r="M681" s="67"/>
      <c r="N681" s="67"/>
      <c r="O681" s="67"/>
      <c r="P681" s="67"/>
      <c r="Q681" s="67"/>
      <c r="R681" s="67"/>
      <c r="S681" s="67"/>
      <c r="T681" s="67"/>
      <c r="U681" s="67"/>
      <c r="V681" s="68"/>
      <c r="W681" s="67"/>
      <c r="X681" s="69"/>
    </row>
    <row r="682" spans="5:24" ht="15.75" customHeight="1">
      <c r="E682" s="683"/>
      <c r="I682" s="67"/>
      <c r="J682" s="67"/>
      <c r="K682" s="67"/>
      <c r="L682" s="67"/>
      <c r="M682" s="67"/>
      <c r="N682" s="67"/>
      <c r="O682" s="67"/>
      <c r="P682" s="67"/>
      <c r="Q682" s="67"/>
      <c r="R682" s="67"/>
      <c r="S682" s="67"/>
      <c r="T682" s="67"/>
      <c r="U682" s="67"/>
      <c r="V682" s="68"/>
      <c r="W682" s="67"/>
      <c r="X682" s="69"/>
    </row>
    <row r="683" spans="5:24" ht="15.75" customHeight="1">
      <c r="E683" s="683"/>
      <c r="I683" s="67"/>
      <c r="J683" s="67"/>
      <c r="K683" s="67"/>
      <c r="L683" s="67"/>
      <c r="M683" s="67"/>
      <c r="N683" s="67"/>
      <c r="O683" s="67"/>
      <c r="P683" s="67"/>
      <c r="Q683" s="67"/>
      <c r="R683" s="67"/>
      <c r="S683" s="67"/>
      <c r="T683" s="67"/>
      <c r="U683" s="67"/>
      <c r="V683" s="68"/>
      <c r="W683" s="67"/>
      <c r="X683" s="69"/>
    </row>
    <row r="684" spans="5:24" ht="15.75" customHeight="1">
      <c r="E684" s="683"/>
      <c r="I684" s="67"/>
      <c r="J684" s="67"/>
      <c r="K684" s="67"/>
      <c r="L684" s="67"/>
      <c r="M684" s="67"/>
      <c r="N684" s="67"/>
      <c r="O684" s="67"/>
      <c r="P684" s="67"/>
      <c r="Q684" s="67"/>
      <c r="R684" s="67"/>
      <c r="S684" s="67"/>
      <c r="T684" s="67"/>
      <c r="U684" s="67"/>
      <c r="V684" s="68"/>
      <c r="W684" s="67"/>
      <c r="X684" s="69"/>
    </row>
    <row r="685" spans="5:24" ht="15.75" customHeight="1">
      <c r="E685" s="683"/>
      <c r="I685" s="67"/>
      <c r="J685" s="67"/>
      <c r="K685" s="67"/>
      <c r="L685" s="67"/>
      <c r="M685" s="67"/>
      <c r="N685" s="67"/>
      <c r="O685" s="67"/>
      <c r="P685" s="67"/>
      <c r="Q685" s="67"/>
      <c r="R685" s="67"/>
      <c r="S685" s="67"/>
      <c r="T685" s="67"/>
      <c r="U685" s="67"/>
      <c r="V685" s="68"/>
      <c r="W685" s="67"/>
      <c r="X685" s="69"/>
    </row>
    <row r="686" spans="5:24" ht="15.75" customHeight="1">
      <c r="E686" s="683"/>
      <c r="I686" s="67"/>
      <c r="J686" s="67"/>
      <c r="K686" s="67"/>
      <c r="L686" s="67"/>
      <c r="M686" s="67"/>
      <c r="N686" s="67"/>
      <c r="O686" s="67"/>
      <c r="P686" s="67"/>
      <c r="Q686" s="67"/>
      <c r="R686" s="67"/>
      <c r="S686" s="67"/>
      <c r="T686" s="67"/>
      <c r="U686" s="67"/>
      <c r="V686" s="68"/>
      <c r="W686" s="67"/>
      <c r="X686" s="69"/>
    </row>
    <row r="687" spans="5:24" ht="15.75" customHeight="1">
      <c r="E687" s="683"/>
      <c r="I687" s="67"/>
      <c r="J687" s="67"/>
      <c r="K687" s="67"/>
      <c r="L687" s="67"/>
      <c r="M687" s="67"/>
      <c r="N687" s="67"/>
      <c r="O687" s="67"/>
      <c r="P687" s="67"/>
      <c r="Q687" s="67"/>
      <c r="R687" s="67"/>
      <c r="S687" s="67"/>
      <c r="T687" s="67"/>
      <c r="U687" s="67"/>
      <c r="V687" s="68"/>
      <c r="W687" s="67"/>
      <c r="X687" s="69"/>
    </row>
    <row r="688" spans="5:24" ht="15.75" customHeight="1">
      <c r="E688" s="683"/>
      <c r="I688" s="67"/>
      <c r="J688" s="67"/>
      <c r="K688" s="67"/>
      <c r="L688" s="67"/>
      <c r="M688" s="67"/>
      <c r="N688" s="67"/>
      <c r="O688" s="67"/>
      <c r="P688" s="67"/>
      <c r="Q688" s="67"/>
      <c r="R688" s="67"/>
      <c r="S688" s="67"/>
      <c r="T688" s="67"/>
      <c r="U688" s="67"/>
      <c r="V688" s="68"/>
      <c r="W688" s="67"/>
      <c r="X688" s="69"/>
    </row>
    <row r="689" spans="5:24" ht="15.75" customHeight="1">
      <c r="E689" s="683"/>
      <c r="I689" s="67"/>
      <c r="J689" s="67"/>
      <c r="K689" s="67"/>
      <c r="L689" s="67"/>
      <c r="M689" s="67"/>
      <c r="N689" s="67"/>
      <c r="O689" s="67"/>
      <c r="P689" s="67"/>
      <c r="Q689" s="67"/>
      <c r="R689" s="67"/>
      <c r="S689" s="67"/>
      <c r="T689" s="67"/>
      <c r="U689" s="67"/>
      <c r="V689" s="68"/>
      <c r="W689" s="67"/>
      <c r="X689" s="69"/>
    </row>
    <row r="690" spans="5:24" ht="15.75" customHeight="1">
      <c r="E690" s="683"/>
      <c r="I690" s="67"/>
      <c r="J690" s="67"/>
      <c r="K690" s="67"/>
      <c r="L690" s="67"/>
      <c r="M690" s="67"/>
      <c r="N690" s="67"/>
      <c r="O690" s="67"/>
      <c r="P690" s="67"/>
      <c r="Q690" s="67"/>
      <c r="R690" s="67"/>
      <c r="S690" s="67"/>
      <c r="T690" s="67"/>
      <c r="U690" s="67"/>
      <c r="V690" s="68"/>
      <c r="W690" s="67"/>
      <c r="X690" s="69"/>
    </row>
    <row r="691" spans="5:24" ht="15.75" customHeight="1">
      <c r="E691" s="683"/>
      <c r="I691" s="67"/>
      <c r="J691" s="67"/>
      <c r="K691" s="67"/>
      <c r="L691" s="67"/>
      <c r="M691" s="67"/>
      <c r="N691" s="67"/>
      <c r="O691" s="67"/>
      <c r="P691" s="67"/>
      <c r="Q691" s="67"/>
      <c r="R691" s="67"/>
      <c r="S691" s="67"/>
      <c r="T691" s="67"/>
      <c r="U691" s="67"/>
      <c r="V691" s="68"/>
      <c r="W691" s="67"/>
      <c r="X691" s="69"/>
    </row>
    <row r="692" spans="5:24" ht="15.75" customHeight="1">
      <c r="E692" s="683"/>
      <c r="I692" s="67"/>
      <c r="J692" s="67"/>
      <c r="K692" s="67"/>
      <c r="L692" s="67"/>
      <c r="M692" s="67"/>
      <c r="N692" s="67"/>
      <c r="O692" s="67"/>
      <c r="P692" s="67"/>
      <c r="Q692" s="67"/>
      <c r="R692" s="67"/>
      <c r="S692" s="67"/>
      <c r="T692" s="67"/>
      <c r="U692" s="67"/>
      <c r="V692" s="68"/>
      <c r="W692" s="67"/>
      <c r="X692" s="69"/>
    </row>
    <row r="693" spans="5:24" ht="15.75" customHeight="1">
      <c r="E693" s="683"/>
      <c r="I693" s="67"/>
      <c r="J693" s="67"/>
      <c r="K693" s="67"/>
      <c r="L693" s="67"/>
      <c r="M693" s="67"/>
      <c r="N693" s="67"/>
      <c r="O693" s="67"/>
      <c r="P693" s="67"/>
      <c r="Q693" s="67"/>
      <c r="R693" s="67"/>
      <c r="S693" s="67"/>
      <c r="T693" s="67"/>
      <c r="U693" s="67"/>
      <c r="V693" s="68"/>
      <c r="W693" s="67"/>
      <c r="X693" s="69"/>
    </row>
    <row r="694" spans="5:24" ht="15.75" customHeight="1">
      <c r="E694" s="683"/>
      <c r="I694" s="67"/>
      <c r="J694" s="67"/>
      <c r="K694" s="67"/>
      <c r="L694" s="67"/>
      <c r="M694" s="67"/>
      <c r="N694" s="67"/>
      <c r="O694" s="67"/>
      <c r="P694" s="67"/>
      <c r="Q694" s="67"/>
      <c r="R694" s="67"/>
      <c r="S694" s="67"/>
      <c r="T694" s="67"/>
      <c r="U694" s="67"/>
      <c r="V694" s="68"/>
      <c r="W694" s="67"/>
      <c r="X694" s="69"/>
    </row>
    <row r="695" spans="5:24" ht="15.75" customHeight="1">
      <c r="E695" s="683"/>
      <c r="I695" s="67"/>
      <c r="J695" s="67"/>
      <c r="K695" s="67"/>
      <c r="L695" s="67"/>
      <c r="M695" s="67"/>
      <c r="N695" s="67"/>
      <c r="O695" s="67"/>
      <c r="P695" s="67"/>
      <c r="Q695" s="67"/>
      <c r="R695" s="67"/>
      <c r="S695" s="67"/>
      <c r="T695" s="67"/>
      <c r="U695" s="67"/>
      <c r="V695" s="68"/>
      <c r="W695" s="67"/>
      <c r="X695" s="69"/>
    </row>
    <row r="696" spans="5:24" ht="15.75" customHeight="1">
      <c r="E696" s="683"/>
      <c r="I696" s="67"/>
      <c r="J696" s="67"/>
      <c r="K696" s="67"/>
      <c r="L696" s="67"/>
      <c r="M696" s="67"/>
      <c r="N696" s="67"/>
      <c r="O696" s="67"/>
      <c r="P696" s="67"/>
      <c r="Q696" s="67"/>
      <c r="R696" s="67"/>
      <c r="S696" s="67"/>
      <c r="T696" s="67"/>
      <c r="U696" s="67"/>
      <c r="V696" s="68"/>
      <c r="W696" s="67"/>
      <c r="X696" s="69"/>
    </row>
    <row r="697" spans="5:24" ht="15.75" customHeight="1">
      <c r="E697" s="683"/>
      <c r="I697" s="67"/>
      <c r="J697" s="67"/>
      <c r="K697" s="67"/>
      <c r="L697" s="67"/>
      <c r="M697" s="67"/>
      <c r="N697" s="67"/>
      <c r="O697" s="67"/>
      <c r="P697" s="67"/>
      <c r="Q697" s="67"/>
      <c r="R697" s="67"/>
      <c r="S697" s="67"/>
      <c r="T697" s="67"/>
      <c r="U697" s="67"/>
      <c r="V697" s="68"/>
      <c r="W697" s="67"/>
      <c r="X697" s="69"/>
    </row>
    <row r="698" spans="5:24" ht="15.75" customHeight="1">
      <c r="E698" s="683"/>
      <c r="I698" s="67"/>
      <c r="J698" s="67"/>
      <c r="K698" s="67"/>
      <c r="L698" s="67"/>
      <c r="M698" s="67"/>
      <c r="N698" s="67"/>
      <c r="O698" s="67"/>
      <c r="P698" s="67"/>
      <c r="Q698" s="67"/>
      <c r="R698" s="67"/>
      <c r="S698" s="67"/>
      <c r="T698" s="67"/>
      <c r="U698" s="67"/>
      <c r="V698" s="68"/>
      <c r="W698" s="67"/>
      <c r="X698" s="69"/>
    </row>
    <row r="699" spans="5:24" ht="15.75" customHeight="1">
      <c r="E699" s="683"/>
      <c r="I699" s="67"/>
      <c r="J699" s="67"/>
      <c r="K699" s="67"/>
      <c r="L699" s="67"/>
      <c r="M699" s="67"/>
      <c r="N699" s="67"/>
      <c r="O699" s="67"/>
      <c r="P699" s="67"/>
      <c r="Q699" s="67"/>
      <c r="R699" s="67"/>
      <c r="S699" s="67"/>
      <c r="T699" s="67"/>
      <c r="U699" s="67"/>
      <c r="V699" s="68"/>
      <c r="W699" s="67"/>
      <c r="X699" s="69"/>
    </row>
    <row r="700" spans="5:24" ht="15.75" customHeight="1">
      <c r="E700" s="683"/>
      <c r="I700" s="67"/>
      <c r="J700" s="67"/>
      <c r="K700" s="67"/>
      <c r="L700" s="67"/>
      <c r="M700" s="67"/>
      <c r="N700" s="67"/>
      <c r="O700" s="67"/>
      <c r="P700" s="67"/>
      <c r="Q700" s="67"/>
      <c r="R700" s="67"/>
      <c r="S700" s="67"/>
      <c r="T700" s="67"/>
      <c r="U700" s="67"/>
      <c r="V700" s="68"/>
      <c r="W700" s="67"/>
      <c r="X700" s="69"/>
    </row>
    <row r="701" spans="5:24" ht="15.75" customHeight="1">
      <c r="E701" s="683"/>
      <c r="I701" s="67"/>
      <c r="J701" s="67"/>
      <c r="K701" s="67"/>
      <c r="L701" s="67"/>
      <c r="M701" s="67"/>
      <c r="N701" s="67"/>
      <c r="O701" s="67"/>
      <c r="P701" s="67"/>
      <c r="Q701" s="67"/>
      <c r="R701" s="67"/>
      <c r="S701" s="67"/>
      <c r="T701" s="67"/>
      <c r="U701" s="67"/>
      <c r="V701" s="68"/>
      <c r="W701" s="67"/>
      <c r="X701" s="69"/>
    </row>
    <row r="702" spans="5:24" ht="15.75" customHeight="1">
      <c r="E702" s="683"/>
      <c r="I702" s="67"/>
      <c r="J702" s="67"/>
      <c r="K702" s="67"/>
      <c r="L702" s="67"/>
      <c r="M702" s="67"/>
      <c r="N702" s="67"/>
      <c r="O702" s="67"/>
      <c r="P702" s="67"/>
      <c r="Q702" s="67"/>
      <c r="R702" s="67"/>
      <c r="S702" s="67"/>
      <c r="T702" s="67"/>
      <c r="U702" s="67"/>
      <c r="V702" s="68"/>
      <c r="W702" s="67"/>
      <c r="X702" s="69"/>
    </row>
    <row r="703" spans="5:24" ht="15.75" customHeight="1">
      <c r="E703" s="683"/>
      <c r="I703" s="67"/>
      <c r="J703" s="67"/>
      <c r="K703" s="67"/>
      <c r="L703" s="67"/>
      <c r="M703" s="67"/>
      <c r="N703" s="67"/>
      <c r="O703" s="67"/>
      <c r="P703" s="67"/>
      <c r="Q703" s="67"/>
      <c r="R703" s="67"/>
      <c r="S703" s="67"/>
      <c r="T703" s="67"/>
      <c r="U703" s="67"/>
      <c r="V703" s="68"/>
      <c r="W703" s="67"/>
      <c r="X703" s="69"/>
    </row>
    <row r="704" spans="5:24" ht="15.75" customHeight="1">
      <c r="E704" s="683"/>
      <c r="I704" s="67"/>
      <c r="J704" s="67"/>
      <c r="K704" s="67"/>
      <c r="L704" s="67"/>
      <c r="M704" s="67"/>
      <c r="N704" s="67"/>
      <c r="O704" s="67"/>
      <c r="P704" s="67"/>
      <c r="Q704" s="67"/>
      <c r="R704" s="67"/>
      <c r="S704" s="67"/>
      <c r="T704" s="67"/>
      <c r="U704" s="67"/>
      <c r="V704" s="68"/>
      <c r="W704" s="67"/>
      <c r="X704" s="69"/>
    </row>
    <row r="705" spans="5:24" ht="15.75" customHeight="1">
      <c r="E705" s="683"/>
      <c r="I705" s="67"/>
      <c r="J705" s="67"/>
      <c r="K705" s="67"/>
      <c r="L705" s="67"/>
      <c r="M705" s="67"/>
      <c r="N705" s="67"/>
      <c r="O705" s="67"/>
      <c r="P705" s="67"/>
      <c r="Q705" s="67"/>
      <c r="R705" s="67"/>
      <c r="S705" s="67"/>
      <c r="T705" s="67"/>
      <c r="U705" s="67"/>
      <c r="V705" s="68"/>
      <c r="W705" s="67"/>
      <c r="X705" s="69"/>
    </row>
    <row r="706" spans="5:24" ht="15.75" customHeight="1">
      <c r="E706" s="683"/>
      <c r="I706" s="67"/>
      <c r="J706" s="67"/>
      <c r="K706" s="67"/>
      <c r="L706" s="67"/>
      <c r="M706" s="67"/>
      <c r="N706" s="67"/>
      <c r="O706" s="67"/>
      <c r="P706" s="67"/>
      <c r="Q706" s="67"/>
      <c r="R706" s="67"/>
      <c r="S706" s="67"/>
      <c r="T706" s="67"/>
      <c r="U706" s="67"/>
      <c r="V706" s="68"/>
      <c r="W706" s="67"/>
      <c r="X706" s="69"/>
    </row>
    <row r="707" spans="5:24" ht="15.75" customHeight="1">
      <c r="E707" s="683"/>
      <c r="I707" s="67"/>
      <c r="J707" s="67"/>
      <c r="K707" s="67"/>
      <c r="L707" s="67"/>
      <c r="M707" s="67"/>
      <c r="N707" s="67"/>
      <c r="O707" s="67"/>
      <c r="P707" s="67"/>
      <c r="Q707" s="67"/>
      <c r="R707" s="67"/>
      <c r="S707" s="67"/>
      <c r="T707" s="67"/>
      <c r="U707" s="67"/>
      <c r="V707" s="68"/>
      <c r="W707" s="67"/>
      <c r="X707" s="69"/>
    </row>
    <row r="708" spans="5:24" ht="15.75" customHeight="1">
      <c r="E708" s="683"/>
      <c r="I708" s="67"/>
      <c r="J708" s="67"/>
      <c r="K708" s="67"/>
      <c r="L708" s="67"/>
      <c r="M708" s="67"/>
      <c r="N708" s="67"/>
      <c r="O708" s="67"/>
      <c r="P708" s="67"/>
      <c r="Q708" s="67"/>
      <c r="R708" s="67"/>
      <c r="S708" s="67"/>
      <c r="T708" s="67"/>
      <c r="U708" s="67"/>
      <c r="V708" s="68"/>
      <c r="W708" s="67"/>
      <c r="X708" s="69"/>
    </row>
    <row r="709" spans="5:24" ht="15.75" customHeight="1">
      <c r="E709" s="683"/>
      <c r="I709" s="67"/>
      <c r="J709" s="67"/>
      <c r="K709" s="67"/>
      <c r="L709" s="67"/>
      <c r="M709" s="67"/>
      <c r="N709" s="67"/>
      <c r="O709" s="67"/>
      <c r="P709" s="67"/>
      <c r="Q709" s="67"/>
      <c r="R709" s="67"/>
      <c r="S709" s="67"/>
      <c r="T709" s="67"/>
      <c r="U709" s="67"/>
      <c r="V709" s="68"/>
      <c r="W709" s="67"/>
      <c r="X709" s="69"/>
    </row>
    <row r="710" spans="5:24" ht="15.75" customHeight="1">
      <c r="E710" s="683"/>
      <c r="I710" s="67"/>
      <c r="J710" s="67"/>
      <c r="K710" s="67"/>
      <c r="L710" s="67"/>
      <c r="M710" s="67"/>
      <c r="N710" s="67"/>
      <c r="O710" s="67"/>
      <c r="P710" s="67"/>
      <c r="Q710" s="67"/>
      <c r="R710" s="67"/>
      <c r="S710" s="67"/>
      <c r="T710" s="67"/>
      <c r="U710" s="67"/>
      <c r="V710" s="68"/>
      <c r="W710" s="67"/>
      <c r="X710" s="69"/>
    </row>
    <row r="711" spans="5:24" ht="15.75" customHeight="1">
      <c r="E711" s="683"/>
      <c r="I711" s="67"/>
      <c r="J711" s="67"/>
      <c r="K711" s="67"/>
      <c r="L711" s="67"/>
      <c r="M711" s="67"/>
      <c r="N711" s="67"/>
      <c r="O711" s="67"/>
      <c r="P711" s="67"/>
      <c r="Q711" s="67"/>
      <c r="R711" s="67"/>
      <c r="S711" s="67"/>
      <c r="T711" s="67"/>
      <c r="U711" s="67"/>
      <c r="V711" s="68"/>
      <c r="W711" s="67"/>
      <c r="X711" s="69"/>
    </row>
    <row r="712" spans="5:24" ht="15.75" customHeight="1">
      <c r="E712" s="683"/>
      <c r="I712" s="67"/>
      <c r="J712" s="67"/>
      <c r="K712" s="67"/>
      <c r="L712" s="67"/>
      <c r="M712" s="67"/>
      <c r="N712" s="67"/>
      <c r="O712" s="67"/>
      <c r="P712" s="67"/>
      <c r="Q712" s="67"/>
      <c r="R712" s="67"/>
      <c r="S712" s="67"/>
      <c r="T712" s="67"/>
      <c r="U712" s="67"/>
      <c r="V712" s="68"/>
      <c r="W712" s="67"/>
      <c r="X712" s="69"/>
    </row>
    <row r="713" spans="5:24" ht="15.75" customHeight="1">
      <c r="E713" s="683"/>
      <c r="I713" s="67"/>
      <c r="J713" s="67"/>
      <c r="K713" s="67"/>
      <c r="L713" s="67"/>
      <c r="M713" s="67"/>
      <c r="N713" s="67"/>
      <c r="O713" s="67"/>
      <c r="P713" s="67"/>
      <c r="Q713" s="67"/>
      <c r="R713" s="67"/>
      <c r="S713" s="67"/>
      <c r="T713" s="67"/>
      <c r="U713" s="67"/>
      <c r="V713" s="68"/>
      <c r="W713" s="67"/>
      <c r="X713" s="69"/>
    </row>
    <row r="714" spans="5:24" ht="15.75" customHeight="1">
      <c r="E714" s="683"/>
      <c r="I714" s="67"/>
      <c r="J714" s="67"/>
      <c r="K714" s="67"/>
      <c r="L714" s="67"/>
      <c r="M714" s="67"/>
      <c r="N714" s="67"/>
      <c r="O714" s="67"/>
      <c r="P714" s="67"/>
      <c r="Q714" s="67"/>
      <c r="R714" s="67"/>
      <c r="S714" s="67"/>
      <c r="T714" s="67"/>
      <c r="U714" s="67"/>
      <c r="V714" s="68"/>
      <c r="W714" s="67"/>
      <c r="X714" s="69"/>
    </row>
    <row r="715" spans="5:24" ht="15.75" customHeight="1">
      <c r="E715" s="683"/>
      <c r="I715" s="67"/>
      <c r="J715" s="67"/>
      <c r="K715" s="67"/>
      <c r="L715" s="67"/>
      <c r="M715" s="67"/>
      <c r="N715" s="67"/>
      <c r="O715" s="67"/>
      <c r="P715" s="67"/>
      <c r="Q715" s="67"/>
      <c r="R715" s="67"/>
      <c r="S715" s="67"/>
      <c r="T715" s="67"/>
      <c r="U715" s="67"/>
      <c r="V715" s="68"/>
      <c r="W715" s="67"/>
      <c r="X715" s="69"/>
    </row>
    <row r="716" spans="5:24" ht="15.75" customHeight="1">
      <c r="E716" s="683"/>
      <c r="I716" s="67"/>
      <c r="J716" s="67"/>
      <c r="K716" s="67"/>
      <c r="L716" s="67"/>
      <c r="M716" s="67"/>
      <c r="N716" s="67"/>
      <c r="O716" s="67"/>
      <c r="P716" s="67"/>
      <c r="Q716" s="67"/>
      <c r="R716" s="67"/>
      <c r="S716" s="67"/>
      <c r="T716" s="67"/>
      <c r="U716" s="67"/>
      <c r="V716" s="68"/>
      <c r="W716" s="67"/>
      <c r="X716" s="69"/>
    </row>
    <row r="717" spans="5:24" ht="15.75" customHeight="1">
      <c r="E717" s="683"/>
      <c r="I717" s="67"/>
      <c r="J717" s="67"/>
      <c r="K717" s="67"/>
      <c r="L717" s="67"/>
      <c r="M717" s="67"/>
      <c r="N717" s="67"/>
      <c r="O717" s="67"/>
      <c r="P717" s="67"/>
      <c r="Q717" s="67"/>
      <c r="R717" s="67"/>
      <c r="S717" s="67"/>
      <c r="T717" s="67"/>
      <c r="U717" s="67"/>
      <c r="V717" s="68"/>
      <c r="W717" s="67"/>
      <c r="X717" s="69"/>
    </row>
    <row r="718" spans="5:24" ht="15.75" customHeight="1">
      <c r="E718" s="683"/>
      <c r="I718" s="67"/>
      <c r="J718" s="67"/>
      <c r="K718" s="67"/>
      <c r="L718" s="67"/>
      <c r="M718" s="67"/>
      <c r="N718" s="67"/>
      <c r="O718" s="67"/>
      <c r="P718" s="67"/>
      <c r="Q718" s="67"/>
      <c r="R718" s="67"/>
      <c r="S718" s="67"/>
      <c r="T718" s="67"/>
      <c r="U718" s="67"/>
      <c r="V718" s="68"/>
      <c r="W718" s="67"/>
      <c r="X718" s="69"/>
    </row>
    <row r="719" spans="5:24" ht="15.75" customHeight="1">
      <c r="E719" s="683"/>
      <c r="I719" s="67"/>
      <c r="J719" s="67"/>
      <c r="K719" s="67"/>
      <c r="L719" s="67"/>
      <c r="M719" s="67"/>
      <c r="N719" s="67"/>
      <c r="O719" s="67"/>
      <c r="P719" s="67"/>
      <c r="Q719" s="67"/>
      <c r="R719" s="67"/>
      <c r="S719" s="67"/>
      <c r="T719" s="67"/>
      <c r="U719" s="67"/>
      <c r="V719" s="68"/>
      <c r="W719" s="67"/>
      <c r="X719" s="69"/>
    </row>
    <row r="720" spans="5:24" ht="15.75" customHeight="1">
      <c r="E720" s="683"/>
      <c r="I720" s="67"/>
      <c r="J720" s="67"/>
      <c r="K720" s="67"/>
      <c r="L720" s="67"/>
      <c r="M720" s="67"/>
      <c r="N720" s="67"/>
      <c r="O720" s="67"/>
      <c r="P720" s="67"/>
      <c r="Q720" s="67"/>
      <c r="R720" s="67"/>
      <c r="S720" s="67"/>
      <c r="T720" s="67"/>
      <c r="U720" s="67"/>
      <c r="V720" s="68"/>
      <c r="W720" s="67"/>
      <c r="X720" s="69"/>
    </row>
    <row r="721" spans="5:24" ht="15.75" customHeight="1">
      <c r="E721" s="683"/>
      <c r="I721" s="67"/>
      <c r="J721" s="67"/>
      <c r="K721" s="67"/>
      <c r="L721" s="67"/>
      <c r="M721" s="67"/>
      <c r="N721" s="67"/>
      <c r="O721" s="67"/>
      <c r="P721" s="67"/>
      <c r="Q721" s="67"/>
      <c r="R721" s="67"/>
      <c r="S721" s="67"/>
      <c r="T721" s="67"/>
      <c r="U721" s="67"/>
      <c r="V721" s="68"/>
      <c r="W721" s="67"/>
      <c r="X721" s="69"/>
    </row>
    <row r="722" spans="5:24" ht="15.75" customHeight="1">
      <c r="E722" s="683"/>
      <c r="I722" s="67"/>
      <c r="J722" s="67"/>
      <c r="K722" s="67"/>
      <c r="L722" s="67"/>
      <c r="M722" s="67"/>
      <c r="N722" s="67"/>
      <c r="O722" s="67"/>
      <c r="P722" s="67"/>
      <c r="Q722" s="67"/>
      <c r="R722" s="67"/>
      <c r="S722" s="67"/>
      <c r="T722" s="67"/>
      <c r="U722" s="67"/>
      <c r="V722" s="68"/>
      <c r="W722" s="67"/>
      <c r="X722" s="69"/>
    </row>
    <row r="723" spans="5:24" ht="15.75" customHeight="1">
      <c r="E723" s="683"/>
      <c r="I723" s="67"/>
      <c r="J723" s="67"/>
      <c r="K723" s="67"/>
      <c r="L723" s="67"/>
      <c r="M723" s="67"/>
      <c r="N723" s="67"/>
      <c r="O723" s="67"/>
      <c r="P723" s="67"/>
      <c r="Q723" s="67"/>
      <c r="R723" s="67"/>
      <c r="S723" s="67"/>
      <c r="T723" s="67"/>
      <c r="U723" s="67"/>
      <c r="V723" s="68"/>
      <c r="W723" s="67"/>
      <c r="X723" s="69"/>
    </row>
    <row r="724" spans="5:24" ht="15.75" customHeight="1">
      <c r="E724" s="683"/>
      <c r="I724" s="67"/>
      <c r="J724" s="67"/>
      <c r="K724" s="67"/>
      <c r="L724" s="67"/>
      <c r="M724" s="67"/>
      <c r="N724" s="67"/>
      <c r="O724" s="67"/>
      <c r="P724" s="67"/>
      <c r="Q724" s="67"/>
      <c r="R724" s="67"/>
      <c r="S724" s="67"/>
      <c r="T724" s="67"/>
      <c r="U724" s="67"/>
      <c r="V724" s="68"/>
      <c r="W724" s="67"/>
      <c r="X724" s="69"/>
    </row>
    <row r="725" spans="5:24" ht="15.75" customHeight="1">
      <c r="E725" s="683"/>
      <c r="I725" s="67"/>
      <c r="J725" s="67"/>
      <c r="K725" s="67"/>
      <c r="L725" s="67"/>
      <c r="M725" s="67"/>
      <c r="N725" s="67"/>
      <c r="O725" s="67"/>
      <c r="P725" s="67"/>
      <c r="Q725" s="67"/>
      <c r="R725" s="67"/>
      <c r="S725" s="67"/>
      <c r="T725" s="67"/>
      <c r="U725" s="67"/>
      <c r="V725" s="68"/>
      <c r="W725" s="67"/>
      <c r="X725" s="69"/>
    </row>
    <row r="726" spans="5:24" ht="15.75" customHeight="1">
      <c r="E726" s="683"/>
      <c r="I726" s="67"/>
      <c r="J726" s="67"/>
      <c r="K726" s="67"/>
      <c r="L726" s="67"/>
      <c r="M726" s="67"/>
      <c r="N726" s="67"/>
      <c r="O726" s="67"/>
      <c r="P726" s="67"/>
      <c r="Q726" s="67"/>
      <c r="R726" s="67"/>
      <c r="S726" s="67"/>
      <c r="T726" s="67"/>
      <c r="U726" s="67"/>
      <c r="V726" s="68"/>
      <c r="W726" s="67"/>
      <c r="X726" s="69"/>
    </row>
    <row r="727" spans="5:24" ht="15.75" customHeight="1">
      <c r="E727" s="683"/>
      <c r="I727" s="67"/>
      <c r="J727" s="67"/>
      <c r="K727" s="67"/>
      <c r="L727" s="67"/>
      <c r="M727" s="67"/>
      <c r="N727" s="67"/>
      <c r="O727" s="67"/>
      <c r="P727" s="67"/>
      <c r="Q727" s="67"/>
      <c r="R727" s="67"/>
      <c r="S727" s="67"/>
      <c r="T727" s="67"/>
      <c r="U727" s="67"/>
      <c r="V727" s="68"/>
      <c r="W727" s="67"/>
      <c r="X727" s="69"/>
    </row>
    <row r="728" spans="5:24" ht="15.75" customHeight="1">
      <c r="E728" s="683"/>
      <c r="I728" s="67"/>
      <c r="J728" s="67"/>
      <c r="K728" s="67"/>
      <c r="L728" s="67"/>
      <c r="M728" s="67"/>
      <c r="N728" s="67"/>
      <c r="O728" s="67"/>
      <c r="P728" s="67"/>
      <c r="Q728" s="67"/>
      <c r="R728" s="67"/>
      <c r="S728" s="67"/>
      <c r="T728" s="67"/>
      <c r="U728" s="67"/>
      <c r="V728" s="68"/>
      <c r="W728" s="67"/>
      <c r="X728" s="69"/>
    </row>
    <row r="729" spans="5:24" ht="15.75" customHeight="1">
      <c r="E729" s="683"/>
      <c r="I729" s="67"/>
      <c r="J729" s="67"/>
      <c r="K729" s="67"/>
      <c r="L729" s="67"/>
      <c r="M729" s="67"/>
      <c r="N729" s="67"/>
      <c r="O729" s="67"/>
      <c r="P729" s="67"/>
      <c r="Q729" s="67"/>
      <c r="R729" s="67"/>
      <c r="S729" s="67"/>
      <c r="T729" s="67"/>
      <c r="U729" s="67"/>
      <c r="V729" s="68"/>
      <c r="W729" s="67"/>
      <c r="X729" s="69"/>
    </row>
    <row r="730" spans="5:24" ht="15.75" customHeight="1">
      <c r="E730" s="683"/>
      <c r="I730" s="67"/>
      <c r="J730" s="67"/>
      <c r="K730" s="67"/>
      <c r="L730" s="67"/>
      <c r="M730" s="67"/>
      <c r="N730" s="67"/>
      <c r="O730" s="67"/>
      <c r="P730" s="67"/>
      <c r="Q730" s="67"/>
      <c r="R730" s="67"/>
      <c r="S730" s="67"/>
      <c r="T730" s="67"/>
      <c r="U730" s="67"/>
      <c r="V730" s="68"/>
      <c r="W730" s="67"/>
      <c r="X730" s="69"/>
    </row>
    <row r="731" spans="5:24" ht="15.75" customHeight="1">
      <c r="E731" s="683"/>
      <c r="I731" s="67"/>
      <c r="J731" s="67"/>
      <c r="K731" s="67"/>
      <c r="L731" s="67"/>
      <c r="M731" s="67"/>
      <c r="N731" s="67"/>
      <c r="O731" s="67"/>
      <c r="P731" s="67"/>
      <c r="Q731" s="67"/>
      <c r="R731" s="67"/>
      <c r="S731" s="67"/>
      <c r="T731" s="67"/>
      <c r="U731" s="67"/>
      <c r="V731" s="68"/>
      <c r="W731" s="67"/>
      <c r="X731" s="69"/>
    </row>
    <row r="732" spans="5:24" ht="15.75" customHeight="1">
      <c r="E732" s="683"/>
      <c r="I732" s="67"/>
      <c r="J732" s="67"/>
      <c r="K732" s="67"/>
      <c r="L732" s="67"/>
      <c r="M732" s="67"/>
      <c r="N732" s="67"/>
      <c r="O732" s="67"/>
      <c r="P732" s="67"/>
      <c r="Q732" s="67"/>
      <c r="R732" s="67"/>
      <c r="S732" s="67"/>
      <c r="T732" s="67"/>
      <c r="U732" s="67"/>
      <c r="V732" s="68"/>
      <c r="W732" s="67"/>
      <c r="X732" s="69"/>
    </row>
    <row r="733" spans="5:24" ht="15.75" customHeight="1">
      <c r="E733" s="683"/>
      <c r="I733" s="67"/>
      <c r="J733" s="67"/>
      <c r="K733" s="67"/>
      <c r="L733" s="67"/>
      <c r="M733" s="67"/>
      <c r="N733" s="67"/>
      <c r="O733" s="67"/>
      <c r="P733" s="67"/>
      <c r="Q733" s="67"/>
      <c r="R733" s="67"/>
      <c r="S733" s="67"/>
      <c r="T733" s="67"/>
      <c r="U733" s="67"/>
      <c r="V733" s="68"/>
      <c r="W733" s="67"/>
      <c r="X733" s="69"/>
    </row>
    <row r="734" spans="5:24" ht="15.75" customHeight="1">
      <c r="E734" s="683"/>
      <c r="I734" s="67"/>
      <c r="J734" s="67"/>
      <c r="K734" s="67"/>
      <c r="L734" s="67"/>
      <c r="M734" s="67"/>
      <c r="N734" s="67"/>
      <c r="O734" s="67"/>
      <c r="P734" s="67"/>
      <c r="Q734" s="67"/>
      <c r="R734" s="67"/>
      <c r="S734" s="67"/>
      <c r="T734" s="67"/>
      <c r="U734" s="67"/>
      <c r="V734" s="68"/>
      <c r="W734" s="67"/>
      <c r="X734" s="69"/>
    </row>
    <row r="735" spans="5:24" ht="15.75" customHeight="1">
      <c r="E735" s="683"/>
      <c r="I735" s="67"/>
      <c r="J735" s="67"/>
      <c r="K735" s="67"/>
      <c r="L735" s="67"/>
      <c r="M735" s="67"/>
      <c r="N735" s="67"/>
      <c r="O735" s="67"/>
      <c r="P735" s="67"/>
      <c r="Q735" s="67"/>
      <c r="R735" s="67"/>
      <c r="S735" s="67"/>
      <c r="T735" s="67"/>
      <c r="U735" s="67"/>
      <c r="V735" s="68"/>
      <c r="W735" s="67"/>
      <c r="X735" s="69"/>
    </row>
    <row r="736" spans="5:24" ht="15.75" customHeight="1">
      <c r="E736" s="683"/>
      <c r="I736" s="67"/>
      <c r="J736" s="67"/>
      <c r="K736" s="67"/>
      <c r="L736" s="67"/>
      <c r="M736" s="67"/>
      <c r="N736" s="67"/>
      <c r="O736" s="67"/>
      <c r="P736" s="67"/>
      <c r="Q736" s="67"/>
      <c r="R736" s="67"/>
      <c r="S736" s="67"/>
      <c r="T736" s="67"/>
      <c r="U736" s="67"/>
      <c r="V736" s="68"/>
      <c r="W736" s="67"/>
      <c r="X736" s="69"/>
    </row>
    <row r="737" spans="5:24" ht="15.75" customHeight="1">
      <c r="E737" s="683"/>
      <c r="I737" s="67"/>
      <c r="J737" s="67"/>
      <c r="K737" s="67"/>
      <c r="L737" s="67"/>
      <c r="M737" s="67"/>
      <c r="N737" s="67"/>
      <c r="O737" s="67"/>
      <c r="P737" s="67"/>
      <c r="Q737" s="67"/>
      <c r="R737" s="67"/>
      <c r="S737" s="67"/>
      <c r="T737" s="67"/>
      <c r="U737" s="67"/>
      <c r="V737" s="68"/>
      <c r="W737" s="67"/>
      <c r="X737" s="69"/>
    </row>
    <row r="738" spans="5:24" ht="15.75" customHeight="1">
      <c r="E738" s="683"/>
      <c r="I738" s="67"/>
      <c r="J738" s="67"/>
      <c r="K738" s="67"/>
      <c r="L738" s="67"/>
      <c r="M738" s="67"/>
      <c r="N738" s="67"/>
      <c r="O738" s="67"/>
      <c r="P738" s="67"/>
      <c r="Q738" s="67"/>
      <c r="R738" s="67"/>
      <c r="S738" s="67"/>
      <c r="T738" s="67"/>
      <c r="U738" s="67"/>
      <c r="V738" s="68"/>
      <c r="W738" s="67"/>
      <c r="X738" s="69"/>
    </row>
    <row r="739" spans="5:24" ht="15.75" customHeight="1">
      <c r="E739" s="683"/>
      <c r="I739" s="67"/>
      <c r="J739" s="67"/>
      <c r="K739" s="67"/>
      <c r="L739" s="67"/>
      <c r="M739" s="67"/>
      <c r="N739" s="67"/>
      <c r="O739" s="67"/>
      <c r="P739" s="67"/>
      <c r="Q739" s="67"/>
      <c r="R739" s="67"/>
      <c r="S739" s="67"/>
      <c r="T739" s="67"/>
      <c r="U739" s="67"/>
      <c r="V739" s="68"/>
      <c r="W739" s="67"/>
      <c r="X739" s="69"/>
    </row>
    <row r="740" spans="5:24" ht="15.75" customHeight="1">
      <c r="E740" s="683"/>
      <c r="I740" s="67"/>
      <c r="J740" s="67"/>
      <c r="K740" s="67"/>
      <c r="L740" s="67"/>
      <c r="M740" s="67"/>
      <c r="N740" s="67"/>
      <c r="O740" s="67"/>
      <c r="P740" s="67"/>
      <c r="Q740" s="67"/>
      <c r="R740" s="67"/>
      <c r="S740" s="67"/>
      <c r="T740" s="67"/>
      <c r="U740" s="67"/>
      <c r="V740" s="68"/>
      <c r="W740" s="67"/>
      <c r="X740" s="69"/>
    </row>
    <row r="741" spans="5:24" ht="15.75" customHeight="1">
      <c r="E741" s="683"/>
      <c r="I741" s="67"/>
      <c r="J741" s="67"/>
      <c r="K741" s="67"/>
      <c r="L741" s="67"/>
      <c r="M741" s="67"/>
      <c r="N741" s="67"/>
      <c r="O741" s="67"/>
      <c r="P741" s="67"/>
      <c r="Q741" s="67"/>
      <c r="R741" s="67"/>
      <c r="S741" s="67"/>
      <c r="T741" s="67"/>
      <c r="U741" s="67"/>
      <c r="V741" s="68"/>
      <c r="W741" s="67"/>
      <c r="X741" s="69"/>
    </row>
    <row r="742" spans="5:24" ht="15.75" customHeight="1">
      <c r="E742" s="683"/>
      <c r="I742" s="67"/>
      <c r="J742" s="67"/>
      <c r="K742" s="67"/>
      <c r="L742" s="67"/>
      <c r="M742" s="67"/>
      <c r="N742" s="67"/>
      <c r="O742" s="67"/>
      <c r="P742" s="67"/>
      <c r="Q742" s="67"/>
      <c r="R742" s="67"/>
      <c r="S742" s="67"/>
      <c r="T742" s="67"/>
      <c r="U742" s="67"/>
      <c r="V742" s="68"/>
      <c r="W742" s="67"/>
      <c r="X742" s="69"/>
    </row>
    <row r="743" spans="5:24" ht="15.75" customHeight="1">
      <c r="E743" s="683"/>
      <c r="I743" s="67"/>
      <c r="J743" s="67"/>
      <c r="K743" s="67"/>
      <c r="L743" s="67"/>
      <c r="M743" s="67"/>
      <c r="N743" s="67"/>
      <c r="O743" s="67"/>
      <c r="P743" s="67"/>
      <c r="Q743" s="67"/>
      <c r="R743" s="67"/>
      <c r="S743" s="67"/>
      <c r="T743" s="67"/>
      <c r="U743" s="67"/>
      <c r="V743" s="68"/>
      <c r="W743" s="67"/>
      <c r="X743" s="69"/>
    </row>
    <row r="744" spans="5:24" ht="15.75" customHeight="1">
      <c r="E744" s="683"/>
      <c r="I744" s="67"/>
      <c r="J744" s="67"/>
      <c r="K744" s="67"/>
      <c r="L744" s="67"/>
      <c r="M744" s="67"/>
      <c r="N744" s="67"/>
      <c r="O744" s="67"/>
      <c r="P744" s="67"/>
      <c r="Q744" s="67"/>
      <c r="R744" s="67"/>
      <c r="S744" s="67"/>
      <c r="T744" s="67"/>
      <c r="U744" s="67"/>
      <c r="V744" s="68"/>
      <c r="W744" s="67"/>
      <c r="X744" s="69"/>
    </row>
    <row r="745" spans="5:24" ht="15.75" customHeight="1">
      <c r="E745" s="683"/>
      <c r="I745" s="67"/>
      <c r="J745" s="67"/>
      <c r="K745" s="67"/>
      <c r="L745" s="67"/>
      <c r="M745" s="67"/>
      <c r="N745" s="67"/>
      <c r="O745" s="67"/>
      <c r="P745" s="67"/>
      <c r="Q745" s="67"/>
      <c r="R745" s="67"/>
      <c r="S745" s="67"/>
      <c r="T745" s="67"/>
      <c r="U745" s="67"/>
      <c r="V745" s="68"/>
      <c r="W745" s="67"/>
      <c r="X745" s="69"/>
    </row>
    <row r="746" spans="5:24" ht="15.75" customHeight="1">
      <c r="E746" s="683"/>
      <c r="I746" s="67"/>
      <c r="J746" s="67"/>
      <c r="K746" s="67"/>
      <c r="L746" s="67"/>
      <c r="M746" s="67"/>
      <c r="N746" s="67"/>
      <c r="O746" s="67"/>
      <c r="P746" s="67"/>
      <c r="Q746" s="67"/>
      <c r="R746" s="67"/>
      <c r="S746" s="67"/>
      <c r="T746" s="67"/>
      <c r="U746" s="67"/>
      <c r="V746" s="68"/>
      <c r="W746" s="67"/>
      <c r="X746" s="69"/>
    </row>
    <row r="747" spans="5:24" ht="15.75" customHeight="1">
      <c r="E747" s="683"/>
      <c r="I747" s="67"/>
      <c r="J747" s="67"/>
      <c r="K747" s="67"/>
      <c r="L747" s="67"/>
      <c r="M747" s="67"/>
      <c r="N747" s="67"/>
      <c r="O747" s="67"/>
      <c r="P747" s="67"/>
      <c r="Q747" s="67"/>
      <c r="R747" s="67"/>
      <c r="S747" s="67"/>
      <c r="T747" s="67"/>
      <c r="U747" s="67"/>
      <c r="V747" s="68"/>
      <c r="W747" s="67"/>
      <c r="X747" s="69"/>
    </row>
    <row r="748" spans="5:24" ht="15.75" customHeight="1">
      <c r="E748" s="683"/>
      <c r="I748" s="67"/>
      <c r="J748" s="67"/>
      <c r="K748" s="67"/>
      <c r="L748" s="67"/>
      <c r="M748" s="67"/>
      <c r="N748" s="67"/>
      <c r="O748" s="67"/>
      <c r="P748" s="67"/>
      <c r="Q748" s="67"/>
      <c r="R748" s="67"/>
      <c r="S748" s="67"/>
      <c r="T748" s="67"/>
      <c r="U748" s="67"/>
      <c r="V748" s="68"/>
      <c r="W748" s="67"/>
      <c r="X748" s="69"/>
    </row>
    <row r="749" spans="5:24" ht="15.75" customHeight="1">
      <c r="E749" s="683"/>
      <c r="I749" s="67"/>
      <c r="J749" s="67"/>
      <c r="K749" s="67"/>
      <c r="L749" s="67"/>
      <c r="M749" s="67"/>
      <c r="N749" s="67"/>
      <c r="O749" s="67"/>
      <c r="P749" s="67"/>
      <c r="Q749" s="67"/>
      <c r="R749" s="67"/>
      <c r="S749" s="67"/>
      <c r="T749" s="67"/>
      <c r="U749" s="67"/>
      <c r="V749" s="68"/>
      <c r="W749" s="67"/>
      <c r="X749" s="69"/>
    </row>
    <row r="750" spans="5:24" ht="15.75" customHeight="1">
      <c r="E750" s="683"/>
      <c r="I750" s="67"/>
      <c r="J750" s="67"/>
      <c r="K750" s="67"/>
      <c r="L750" s="67"/>
      <c r="M750" s="67"/>
      <c r="N750" s="67"/>
      <c r="O750" s="67"/>
      <c r="P750" s="67"/>
      <c r="Q750" s="67"/>
      <c r="R750" s="67"/>
      <c r="S750" s="67"/>
      <c r="T750" s="67"/>
      <c r="U750" s="67"/>
      <c r="V750" s="68"/>
      <c r="W750" s="67"/>
      <c r="X750" s="69"/>
    </row>
    <row r="751" spans="5:24" ht="15.75" customHeight="1">
      <c r="E751" s="683"/>
      <c r="I751" s="67"/>
      <c r="J751" s="67"/>
      <c r="K751" s="67"/>
      <c r="L751" s="67"/>
      <c r="M751" s="67"/>
      <c r="N751" s="67"/>
      <c r="O751" s="67"/>
      <c r="P751" s="67"/>
      <c r="Q751" s="67"/>
      <c r="R751" s="67"/>
      <c r="S751" s="67"/>
      <c r="T751" s="67"/>
      <c r="U751" s="67"/>
      <c r="V751" s="68"/>
      <c r="W751" s="67"/>
      <c r="X751" s="69"/>
    </row>
    <row r="752" spans="5:24" ht="15.75" customHeight="1">
      <c r="E752" s="683"/>
      <c r="I752" s="67"/>
      <c r="J752" s="67"/>
      <c r="K752" s="67"/>
      <c r="L752" s="67"/>
      <c r="M752" s="67"/>
      <c r="N752" s="67"/>
      <c r="O752" s="67"/>
      <c r="P752" s="67"/>
      <c r="Q752" s="67"/>
      <c r="R752" s="67"/>
      <c r="S752" s="67"/>
      <c r="T752" s="67"/>
      <c r="U752" s="67"/>
      <c r="V752" s="68"/>
      <c r="W752" s="67"/>
      <c r="X752" s="69"/>
    </row>
    <row r="753" spans="5:24" ht="15.75" customHeight="1">
      <c r="E753" s="683"/>
      <c r="I753" s="67"/>
      <c r="J753" s="67"/>
      <c r="K753" s="67"/>
      <c r="L753" s="67"/>
      <c r="M753" s="67"/>
      <c r="N753" s="67"/>
      <c r="O753" s="67"/>
      <c r="P753" s="67"/>
      <c r="Q753" s="67"/>
      <c r="R753" s="67"/>
      <c r="S753" s="67"/>
      <c r="T753" s="67"/>
      <c r="U753" s="67"/>
      <c r="V753" s="68"/>
      <c r="W753" s="67"/>
      <c r="X753" s="69"/>
    </row>
    <row r="754" spans="5:24" ht="15.75" customHeight="1">
      <c r="E754" s="683"/>
      <c r="I754" s="67"/>
      <c r="J754" s="67"/>
      <c r="K754" s="67"/>
      <c r="L754" s="67"/>
      <c r="M754" s="67"/>
      <c r="N754" s="67"/>
      <c r="O754" s="67"/>
      <c r="P754" s="67"/>
      <c r="Q754" s="67"/>
      <c r="R754" s="67"/>
      <c r="S754" s="67"/>
      <c r="T754" s="67"/>
      <c r="U754" s="67"/>
      <c r="V754" s="68"/>
      <c r="W754" s="67"/>
      <c r="X754" s="69"/>
    </row>
    <row r="755" spans="5:24" ht="15.75" customHeight="1">
      <c r="E755" s="683"/>
      <c r="I755" s="67"/>
      <c r="J755" s="67"/>
      <c r="K755" s="67"/>
      <c r="L755" s="67"/>
      <c r="M755" s="67"/>
      <c r="N755" s="67"/>
      <c r="O755" s="67"/>
      <c r="P755" s="67"/>
      <c r="Q755" s="67"/>
      <c r="R755" s="67"/>
      <c r="S755" s="67"/>
      <c r="T755" s="67"/>
      <c r="U755" s="67"/>
      <c r="V755" s="68"/>
      <c r="W755" s="67"/>
      <c r="X755" s="69"/>
    </row>
    <row r="756" spans="5:24" ht="15.75" customHeight="1">
      <c r="E756" s="683"/>
      <c r="I756" s="67"/>
      <c r="J756" s="67"/>
      <c r="K756" s="67"/>
      <c r="L756" s="67"/>
      <c r="M756" s="67"/>
      <c r="N756" s="67"/>
      <c r="O756" s="67"/>
      <c r="P756" s="67"/>
      <c r="Q756" s="67"/>
      <c r="R756" s="67"/>
      <c r="S756" s="67"/>
      <c r="T756" s="67"/>
      <c r="U756" s="67"/>
      <c r="V756" s="68"/>
      <c r="W756" s="67"/>
      <c r="X756" s="69"/>
    </row>
    <row r="757" spans="5:24" ht="15.75" customHeight="1">
      <c r="E757" s="683"/>
      <c r="I757" s="67"/>
      <c r="J757" s="67"/>
      <c r="K757" s="67"/>
      <c r="L757" s="67"/>
      <c r="M757" s="67"/>
      <c r="N757" s="67"/>
      <c r="O757" s="67"/>
      <c r="P757" s="67"/>
      <c r="Q757" s="67"/>
      <c r="R757" s="67"/>
      <c r="S757" s="67"/>
      <c r="T757" s="67"/>
      <c r="U757" s="67"/>
      <c r="V757" s="68"/>
      <c r="W757" s="67"/>
      <c r="X757" s="69"/>
    </row>
    <row r="758" spans="5:24" ht="15.75" customHeight="1">
      <c r="E758" s="683"/>
      <c r="I758" s="67"/>
      <c r="J758" s="67"/>
      <c r="K758" s="67"/>
      <c r="L758" s="67"/>
      <c r="M758" s="67"/>
      <c r="N758" s="67"/>
      <c r="O758" s="67"/>
      <c r="P758" s="67"/>
      <c r="Q758" s="67"/>
      <c r="R758" s="67"/>
      <c r="S758" s="67"/>
      <c r="T758" s="67"/>
      <c r="U758" s="67"/>
      <c r="V758" s="68"/>
      <c r="W758" s="67"/>
      <c r="X758" s="69"/>
    </row>
    <row r="759" spans="5:24" ht="15.75" customHeight="1">
      <c r="E759" s="683"/>
      <c r="I759" s="67"/>
      <c r="J759" s="67"/>
      <c r="K759" s="67"/>
      <c r="L759" s="67"/>
      <c r="M759" s="67"/>
      <c r="N759" s="67"/>
      <c r="O759" s="67"/>
      <c r="P759" s="67"/>
      <c r="Q759" s="67"/>
      <c r="R759" s="67"/>
      <c r="S759" s="67"/>
      <c r="T759" s="67"/>
      <c r="U759" s="67"/>
      <c r="V759" s="68"/>
      <c r="W759" s="67"/>
      <c r="X759" s="69"/>
    </row>
    <row r="760" spans="5:24" ht="15.75" customHeight="1">
      <c r="E760" s="683"/>
      <c r="I760" s="67"/>
      <c r="J760" s="67"/>
      <c r="K760" s="67"/>
      <c r="L760" s="67"/>
      <c r="M760" s="67"/>
      <c r="N760" s="67"/>
      <c r="O760" s="67"/>
      <c r="P760" s="67"/>
      <c r="Q760" s="67"/>
      <c r="R760" s="67"/>
      <c r="S760" s="67"/>
      <c r="T760" s="67"/>
      <c r="U760" s="67"/>
      <c r="V760" s="68"/>
      <c r="W760" s="67"/>
      <c r="X760" s="69"/>
    </row>
    <row r="761" spans="5:24" ht="15.75" customHeight="1">
      <c r="E761" s="683"/>
      <c r="I761" s="67"/>
      <c r="J761" s="67"/>
      <c r="K761" s="67"/>
      <c r="L761" s="67"/>
      <c r="M761" s="67"/>
      <c r="N761" s="67"/>
      <c r="O761" s="67"/>
      <c r="P761" s="67"/>
      <c r="Q761" s="67"/>
      <c r="R761" s="67"/>
      <c r="S761" s="67"/>
      <c r="T761" s="67"/>
      <c r="U761" s="67"/>
      <c r="V761" s="68"/>
      <c r="W761" s="67"/>
      <c r="X761" s="69"/>
    </row>
    <row r="762" spans="5:24" ht="15.75" customHeight="1">
      <c r="E762" s="683"/>
      <c r="I762" s="67"/>
      <c r="J762" s="67"/>
      <c r="K762" s="67"/>
      <c r="L762" s="67"/>
      <c r="M762" s="67"/>
      <c r="N762" s="67"/>
      <c r="O762" s="67"/>
      <c r="P762" s="67"/>
      <c r="Q762" s="67"/>
      <c r="R762" s="67"/>
      <c r="S762" s="67"/>
      <c r="T762" s="67"/>
      <c r="U762" s="67"/>
      <c r="V762" s="68"/>
      <c r="W762" s="67"/>
      <c r="X762" s="69"/>
    </row>
    <row r="763" spans="5:24" ht="15.75" customHeight="1">
      <c r="E763" s="683"/>
      <c r="I763" s="67"/>
      <c r="J763" s="67"/>
      <c r="K763" s="67"/>
      <c r="L763" s="67"/>
      <c r="M763" s="67"/>
      <c r="N763" s="67"/>
      <c r="O763" s="67"/>
      <c r="P763" s="67"/>
      <c r="Q763" s="67"/>
      <c r="R763" s="67"/>
      <c r="S763" s="67"/>
      <c r="T763" s="67"/>
      <c r="U763" s="67"/>
      <c r="V763" s="68"/>
      <c r="W763" s="67"/>
      <c r="X763" s="69"/>
    </row>
    <row r="764" spans="5:24" ht="15.75" customHeight="1">
      <c r="E764" s="683"/>
      <c r="I764" s="67"/>
      <c r="J764" s="67"/>
      <c r="K764" s="67"/>
      <c r="L764" s="67"/>
      <c r="M764" s="67"/>
      <c r="N764" s="67"/>
      <c r="O764" s="67"/>
      <c r="P764" s="67"/>
      <c r="Q764" s="67"/>
      <c r="R764" s="67"/>
      <c r="S764" s="67"/>
      <c r="T764" s="67"/>
      <c r="U764" s="67"/>
      <c r="V764" s="68"/>
      <c r="W764" s="67"/>
      <c r="X764" s="69"/>
    </row>
    <row r="765" spans="5:24" ht="15.75" customHeight="1">
      <c r="E765" s="683"/>
      <c r="I765" s="67"/>
      <c r="J765" s="67"/>
      <c r="K765" s="67"/>
      <c r="L765" s="67"/>
      <c r="M765" s="67"/>
      <c r="N765" s="67"/>
      <c r="O765" s="67"/>
      <c r="P765" s="67"/>
      <c r="Q765" s="67"/>
      <c r="R765" s="67"/>
      <c r="S765" s="67"/>
      <c r="T765" s="67"/>
      <c r="U765" s="67"/>
      <c r="V765" s="68"/>
      <c r="W765" s="67"/>
      <c r="X765" s="69"/>
    </row>
    <row r="766" spans="5:24" ht="15.75" customHeight="1">
      <c r="E766" s="683"/>
      <c r="I766" s="67"/>
      <c r="J766" s="67"/>
      <c r="K766" s="67"/>
      <c r="L766" s="67"/>
      <c r="M766" s="67"/>
      <c r="N766" s="67"/>
      <c r="O766" s="67"/>
      <c r="P766" s="67"/>
      <c r="Q766" s="67"/>
      <c r="R766" s="67"/>
      <c r="S766" s="67"/>
      <c r="T766" s="67"/>
      <c r="U766" s="67"/>
      <c r="V766" s="68"/>
      <c r="W766" s="67"/>
      <c r="X766" s="69"/>
    </row>
    <row r="767" spans="5:24" ht="15.75" customHeight="1">
      <c r="E767" s="683"/>
      <c r="I767" s="67"/>
      <c r="J767" s="67"/>
      <c r="K767" s="67"/>
      <c r="L767" s="67"/>
      <c r="M767" s="67"/>
      <c r="N767" s="67"/>
      <c r="O767" s="67"/>
      <c r="P767" s="67"/>
      <c r="Q767" s="67"/>
      <c r="R767" s="67"/>
      <c r="S767" s="67"/>
      <c r="T767" s="67"/>
      <c r="U767" s="67"/>
      <c r="V767" s="68"/>
      <c r="W767" s="67"/>
      <c r="X767" s="69"/>
    </row>
    <row r="768" spans="5:24" ht="15.75" customHeight="1">
      <c r="E768" s="683"/>
      <c r="I768" s="67"/>
      <c r="J768" s="67"/>
      <c r="K768" s="67"/>
      <c r="L768" s="67"/>
      <c r="M768" s="67"/>
      <c r="N768" s="67"/>
      <c r="O768" s="67"/>
      <c r="P768" s="67"/>
      <c r="Q768" s="67"/>
      <c r="R768" s="67"/>
      <c r="S768" s="67"/>
      <c r="T768" s="67"/>
      <c r="U768" s="67"/>
      <c r="V768" s="68"/>
      <c r="W768" s="67"/>
      <c r="X768" s="69"/>
    </row>
    <row r="769" spans="5:24" ht="15.75" customHeight="1">
      <c r="E769" s="683"/>
      <c r="I769" s="67"/>
      <c r="J769" s="67"/>
      <c r="K769" s="67"/>
      <c r="L769" s="67"/>
      <c r="M769" s="67"/>
      <c r="N769" s="67"/>
      <c r="O769" s="67"/>
      <c r="P769" s="67"/>
      <c r="Q769" s="67"/>
      <c r="R769" s="67"/>
      <c r="S769" s="67"/>
      <c r="T769" s="67"/>
      <c r="U769" s="67"/>
      <c r="V769" s="68"/>
      <c r="W769" s="67"/>
      <c r="X769" s="69"/>
    </row>
    <row r="770" spans="5:24" ht="15.75" customHeight="1">
      <c r="E770" s="683"/>
      <c r="I770" s="67"/>
      <c r="J770" s="67"/>
      <c r="K770" s="67"/>
      <c r="L770" s="67"/>
      <c r="M770" s="67"/>
      <c r="N770" s="67"/>
      <c r="O770" s="67"/>
      <c r="P770" s="67"/>
      <c r="Q770" s="67"/>
      <c r="R770" s="67"/>
      <c r="S770" s="67"/>
      <c r="T770" s="67"/>
      <c r="U770" s="67"/>
      <c r="V770" s="68"/>
      <c r="W770" s="67"/>
      <c r="X770" s="69"/>
    </row>
    <row r="771" spans="5:24" ht="15.75" customHeight="1">
      <c r="E771" s="683"/>
      <c r="I771" s="67"/>
      <c r="J771" s="67"/>
      <c r="K771" s="67"/>
      <c r="L771" s="67"/>
      <c r="M771" s="67"/>
      <c r="N771" s="67"/>
      <c r="O771" s="67"/>
      <c r="P771" s="67"/>
      <c r="Q771" s="67"/>
      <c r="R771" s="67"/>
      <c r="S771" s="67"/>
      <c r="T771" s="67"/>
      <c r="U771" s="67"/>
      <c r="V771" s="68"/>
      <c r="W771" s="67"/>
      <c r="X771" s="69"/>
    </row>
    <row r="772" spans="5:24" ht="15.75" customHeight="1">
      <c r="E772" s="683"/>
      <c r="I772" s="67"/>
      <c r="J772" s="67"/>
      <c r="K772" s="67"/>
      <c r="L772" s="67"/>
      <c r="M772" s="67"/>
      <c r="N772" s="67"/>
      <c r="O772" s="67"/>
      <c r="P772" s="67"/>
      <c r="Q772" s="67"/>
      <c r="R772" s="67"/>
      <c r="S772" s="67"/>
      <c r="T772" s="67"/>
      <c r="U772" s="67"/>
      <c r="V772" s="68"/>
      <c r="W772" s="67"/>
      <c r="X772" s="69"/>
    </row>
    <row r="773" spans="5:24" ht="15.75" customHeight="1">
      <c r="E773" s="683"/>
      <c r="I773" s="67"/>
      <c r="J773" s="67"/>
      <c r="K773" s="67"/>
      <c r="L773" s="67"/>
      <c r="M773" s="67"/>
      <c r="N773" s="67"/>
      <c r="O773" s="67"/>
      <c r="P773" s="67"/>
      <c r="Q773" s="67"/>
      <c r="R773" s="67"/>
      <c r="S773" s="67"/>
      <c r="T773" s="67"/>
      <c r="U773" s="67"/>
      <c r="V773" s="68"/>
      <c r="W773" s="67"/>
      <c r="X773" s="69"/>
    </row>
    <row r="774" spans="5:24" ht="15.75" customHeight="1">
      <c r="E774" s="683"/>
      <c r="I774" s="67"/>
      <c r="J774" s="67"/>
      <c r="K774" s="67"/>
      <c r="L774" s="67"/>
      <c r="M774" s="67"/>
      <c r="N774" s="67"/>
      <c r="O774" s="67"/>
      <c r="P774" s="67"/>
      <c r="Q774" s="67"/>
      <c r="R774" s="67"/>
      <c r="S774" s="67"/>
      <c r="T774" s="67"/>
      <c r="U774" s="67"/>
      <c r="V774" s="68"/>
      <c r="W774" s="67"/>
      <c r="X774" s="69"/>
    </row>
    <row r="775" spans="5:24" ht="15.75" customHeight="1">
      <c r="E775" s="683"/>
      <c r="I775" s="67"/>
      <c r="J775" s="67"/>
      <c r="K775" s="67"/>
      <c r="L775" s="67"/>
      <c r="M775" s="67"/>
      <c r="N775" s="67"/>
      <c r="O775" s="67"/>
      <c r="P775" s="67"/>
      <c r="Q775" s="67"/>
      <c r="R775" s="67"/>
      <c r="S775" s="67"/>
      <c r="T775" s="67"/>
      <c r="U775" s="67"/>
      <c r="V775" s="68"/>
      <c r="W775" s="67"/>
      <c r="X775" s="69"/>
    </row>
    <row r="776" spans="5:24" ht="15.75" customHeight="1">
      <c r="E776" s="683"/>
      <c r="I776" s="67"/>
      <c r="J776" s="67"/>
      <c r="K776" s="67"/>
      <c r="L776" s="67"/>
      <c r="M776" s="67"/>
      <c r="N776" s="67"/>
      <c r="O776" s="67"/>
      <c r="P776" s="67"/>
      <c r="Q776" s="67"/>
      <c r="R776" s="67"/>
      <c r="S776" s="67"/>
      <c r="T776" s="67"/>
      <c r="U776" s="67"/>
      <c r="V776" s="68"/>
      <c r="W776" s="67"/>
      <c r="X776" s="69"/>
    </row>
    <row r="777" spans="5:24" ht="15.75" customHeight="1">
      <c r="E777" s="683"/>
      <c r="I777" s="67"/>
      <c r="J777" s="67"/>
      <c r="K777" s="67"/>
      <c r="L777" s="67"/>
      <c r="M777" s="67"/>
      <c r="N777" s="67"/>
      <c r="O777" s="67"/>
      <c r="P777" s="67"/>
      <c r="Q777" s="67"/>
      <c r="R777" s="67"/>
      <c r="S777" s="67"/>
      <c r="T777" s="67"/>
      <c r="U777" s="67"/>
      <c r="V777" s="68"/>
      <c r="W777" s="67"/>
      <c r="X777" s="69"/>
    </row>
    <row r="778" spans="5:24" ht="15.75" customHeight="1">
      <c r="E778" s="683"/>
      <c r="I778" s="67"/>
      <c r="J778" s="67"/>
      <c r="K778" s="67"/>
      <c r="L778" s="67"/>
      <c r="M778" s="67"/>
      <c r="N778" s="67"/>
      <c r="O778" s="67"/>
      <c r="P778" s="67"/>
      <c r="Q778" s="67"/>
      <c r="R778" s="67"/>
      <c r="S778" s="67"/>
      <c r="T778" s="67"/>
      <c r="U778" s="67"/>
      <c r="V778" s="68"/>
      <c r="W778" s="67"/>
      <c r="X778" s="69"/>
    </row>
    <row r="779" spans="5:24" ht="15.75" customHeight="1">
      <c r="E779" s="683"/>
      <c r="I779" s="67"/>
      <c r="J779" s="67"/>
      <c r="K779" s="67"/>
      <c r="L779" s="67"/>
      <c r="M779" s="67"/>
      <c r="N779" s="67"/>
      <c r="O779" s="67"/>
      <c r="P779" s="67"/>
      <c r="Q779" s="67"/>
      <c r="R779" s="67"/>
      <c r="S779" s="67"/>
      <c r="T779" s="67"/>
      <c r="U779" s="67"/>
      <c r="V779" s="68"/>
      <c r="W779" s="67"/>
      <c r="X779" s="69"/>
    </row>
    <row r="780" spans="5:24" ht="15.75" customHeight="1">
      <c r="E780" s="683"/>
      <c r="I780" s="67"/>
      <c r="J780" s="67"/>
      <c r="K780" s="67"/>
      <c r="L780" s="67"/>
      <c r="M780" s="67"/>
      <c r="N780" s="67"/>
      <c r="O780" s="67"/>
      <c r="P780" s="67"/>
      <c r="Q780" s="67"/>
      <c r="R780" s="67"/>
      <c r="S780" s="67"/>
      <c r="T780" s="67"/>
      <c r="U780" s="67"/>
      <c r="V780" s="68"/>
      <c r="W780" s="67"/>
      <c r="X780" s="69"/>
    </row>
    <row r="781" spans="5:24" ht="15.75" customHeight="1">
      <c r="E781" s="683"/>
      <c r="I781" s="67"/>
      <c r="J781" s="67"/>
      <c r="K781" s="67"/>
      <c r="L781" s="67"/>
      <c r="M781" s="67"/>
      <c r="N781" s="67"/>
      <c r="O781" s="67"/>
      <c r="P781" s="67"/>
      <c r="Q781" s="67"/>
      <c r="R781" s="67"/>
      <c r="S781" s="67"/>
      <c r="T781" s="67"/>
      <c r="U781" s="67"/>
      <c r="V781" s="68"/>
      <c r="W781" s="67"/>
      <c r="X781" s="69"/>
    </row>
    <row r="782" spans="5:24" ht="15.75" customHeight="1">
      <c r="E782" s="683"/>
      <c r="I782" s="67"/>
      <c r="J782" s="67"/>
      <c r="K782" s="67"/>
      <c r="L782" s="67"/>
      <c r="M782" s="67"/>
      <c r="N782" s="67"/>
      <c r="O782" s="67"/>
      <c r="P782" s="67"/>
      <c r="Q782" s="67"/>
      <c r="R782" s="67"/>
      <c r="S782" s="67"/>
      <c r="T782" s="67"/>
      <c r="U782" s="67"/>
      <c r="V782" s="68"/>
      <c r="W782" s="67"/>
      <c r="X782" s="69"/>
    </row>
    <row r="783" spans="5:24" ht="15.75" customHeight="1">
      <c r="E783" s="683"/>
      <c r="I783" s="67"/>
      <c r="J783" s="67"/>
      <c r="K783" s="67"/>
      <c r="L783" s="67"/>
      <c r="M783" s="67"/>
      <c r="N783" s="67"/>
      <c r="O783" s="67"/>
      <c r="P783" s="67"/>
      <c r="Q783" s="67"/>
      <c r="R783" s="67"/>
      <c r="S783" s="67"/>
      <c r="T783" s="67"/>
      <c r="U783" s="67"/>
      <c r="V783" s="68"/>
      <c r="W783" s="67"/>
      <c r="X783" s="69"/>
    </row>
    <row r="784" spans="5:24" ht="15.75" customHeight="1">
      <c r="E784" s="683"/>
      <c r="I784" s="67"/>
      <c r="J784" s="67"/>
      <c r="K784" s="67"/>
      <c r="L784" s="67"/>
      <c r="M784" s="67"/>
      <c r="N784" s="67"/>
      <c r="O784" s="67"/>
      <c r="P784" s="67"/>
      <c r="Q784" s="67"/>
      <c r="R784" s="67"/>
      <c r="S784" s="67"/>
      <c r="T784" s="67"/>
      <c r="U784" s="67"/>
      <c r="V784" s="68"/>
      <c r="W784" s="67"/>
      <c r="X784" s="69"/>
    </row>
    <row r="785" spans="5:24" ht="15.75" customHeight="1">
      <c r="E785" s="683"/>
      <c r="I785" s="67"/>
      <c r="J785" s="67"/>
      <c r="K785" s="67"/>
      <c r="L785" s="67"/>
      <c r="M785" s="67"/>
      <c r="N785" s="67"/>
      <c r="O785" s="67"/>
      <c r="P785" s="67"/>
      <c r="Q785" s="67"/>
      <c r="R785" s="67"/>
      <c r="S785" s="67"/>
      <c r="T785" s="67"/>
      <c r="U785" s="67"/>
      <c r="V785" s="68"/>
      <c r="W785" s="67"/>
      <c r="X785" s="69"/>
    </row>
    <row r="786" spans="5:24" ht="15.75" customHeight="1">
      <c r="E786" s="683"/>
      <c r="I786" s="67"/>
      <c r="J786" s="67"/>
      <c r="K786" s="67"/>
      <c r="L786" s="67"/>
      <c r="M786" s="67"/>
      <c r="N786" s="67"/>
      <c r="O786" s="67"/>
      <c r="P786" s="67"/>
      <c r="Q786" s="67"/>
      <c r="R786" s="67"/>
      <c r="S786" s="67"/>
      <c r="T786" s="67"/>
      <c r="U786" s="67"/>
      <c r="V786" s="68"/>
      <c r="W786" s="67"/>
      <c r="X786" s="69"/>
    </row>
    <row r="787" spans="5:24" ht="15.75" customHeight="1">
      <c r="E787" s="683"/>
      <c r="I787" s="67"/>
      <c r="J787" s="67"/>
      <c r="K787" s="67"/>
      <c r="L787" s="67"/>
      <c r="M787" s="67"/>
      <c r="N787" s="67"/>
      <c r="O787" s="67"/>
      <c r="P787" s="67"/>
      <c r="Q787" s="67"/>
      <c r="R787" s="67"/>
      <c r="S787" s="67"/>
      <c r="T787" s="67"/>
      <c r="U787" s="67"/>
      <c r="V787" s="68"/>
      <c r="W787" s="67"/>
      <c r="X787" s="69"/>
    </row>
    <row r="788" spans="5:24" ht="15.75" customHeight="1">
      <c r="E788" s="683"/>
      <c r="I788" s="67"/>
      <c r="J788" s="67"/>
      <c r="K788" s="67"/>
      <c r="L788" s="67"/>
      <c r="M788" s="67"/>
      <c r="N788" s="67"/>
      <c r="O788" s="67"/>
      <c r="P788" s="67"/>
      <c r="Q788" s="67"/>
      <c r="R788" s="67"/>
      <c r="S788" s="67"/>
      <c r="T788" s="67"/>
      <c r="U788" s="67"/>
      <c r="V788" s="68"/>
      <c r="W788" s="67"/>
      <c r="X788" s="69"/>
    </row>
    <row r="789" spans="5:24" ht="15.75" customHeight="1">
      <c r="E789" s="683"/>
      <c r="I789" s="67"/>
      <c r="J789" s="67"/>
      <c r="K789" s="67"/>
      <c r="L789" s="67"/>
      <c r="M789" s="67"/>
      <c r="N789" s="67"/>
      <c r="O789" s="67"/>
      <c r="P789" s="67"/>
      <c r="Q789" s="67"/>
      <c r="R789" s="67"/>
      <c r="S789" s="67"/>
      <c r="T789" s="67"/>
      <c r="U789" s="67"/>
      <c r="V789" s="68"/>
      <c r="W789" s="67"/>
      <c r="X789" s="69"/>
    </row>
    <row r="790" spans="5:24" ht="15.75" customHeight="1">
      <c r="E790" s="683"/>
      <c r="I790" s="67"/>
      <c r="J790" s="67"/>
      <c r="K790" s="67"/>
      <c r="L790" s="67"/>
      <c r="M790" s="67"/>
      <c r="N790" s="67"/>
      <c r="O790" s="67"/>
      <c r="P790" s="67"/>
      <c r="Q790" s="67"/>
      <c r="R790" s="67"/>
      <c r="S790" s="67"/>
      <c r="T790" s="67"/>
      <c r="U790" s="67"/>
      <c r="V790" s="68"/>
      <c r="W790" s="67"/>
      <c r="X790" s="69"/>
    </row>
    <row r="791" spans="5:24" ht="15.75" customHeight="1">
      <c r="E791" s="683"/>
      <c r="I791" s="67"/>
      <c r="J791" s="67"/>
      <c r="K791" s="67"/>
      <c r="L791" s="67"/>
      <c r="M791" s="67"/>
      <c r="N791" s="67"/>
      <c r="O791" s="67"/>
      <c r="P791" s="67"/>
      <c r="Q791" s="67"/>
      <c r="R791" s="67"/>
      <c r="S791" s="67"/>
      <c r="T791" s="67"/>
      <c r="U791" s="67"/>
      <c r="V791" s="68"/>
      <c r="W791" s="67"/>
      <c r="X791" s="69"/>
    </row>
    <row r="792" spans="5:24" ht="15.75" customHeight="1">
      <c r="E792" s="683"/>
      <c r="I792" s="67"/>
      <c r="J792" s="67"/>
      <c r="K792" s="67"/>
      <c r="L792" s="67"/>
      <c r="M792" s="67"/>
      <c r="N792" s="67"/>
      <c r="O792" s="67"/>
      <c r="P792" s="67"/>
      <c r="Q792" s="67"/>
      <c r="R792" s="67"/>
      <c r="S792" s="67"/>
      <c r="T792" s="67"/>
      <c r="U792" s="67"/>
      <c r="V792" s="68"/>
      <c r="W792" s="67"/>
      <c r="X792" s="69"/>
    </row>
    <row r="793" spans="5:24" ht="15.75" customHeight="1">
      <c r="E793" s="683"/>
      <c r="I793" s="67"/>
      <c r="J793" s="67"/>
      <c r="K793" s="67"/>
      <c r="L793" s="67"/>
      <c r="M793" s="67"/>
      <c r="N793" s="67"/>
      <c r="O793" s="67"/>
      <c r="P793" s="67"/>
      <c r="Q793" s="67"/>
      <c r="R793" s="67"/>
      <c r="S793" s="67"/>
      <c r="T793" s="67"/>
      <c r="U793" s="67"/>
      <c r="V793" s="68"/>
      <c r="W793" s="67"/>
      <c r="X793" s="69"/>
    </row>
    <row r="794" spans="5:24" ht="15.75" customHeight="1">
      <c r="E794" s="683"/>
      <c r="I794" s="67"/>
      <c r="J794" s="67"/>
      <c r="K794" s="67"/>
      <c r="L794" s="67"/>
      <c r="M794" s="67"/>
      <c r="N794" s="67"/>
      <c r="O794" s="67"/>
      <c r="P794" s="67"/>
      <c r="Q794" s="67"/>
      <c r="R794" s="67"/>
      <c r="S794" s="67"/>
      <c r="T794" s="67"/>
      <c r="U794" s="67"/>
      <c r="V794" s="68"/>
      <c r="W794" s="67"/>
      <c r="X794" s="69"/>
    </row>
    <row r="795" spans="5:24" ht="15.75" customHeight="1">
      <c r="E795" s="683"/>
      <c r="I795" s="67"/>
      <c r="J795" s="67"/>
      <c r="K795" s="67"/>
      <c r="L795" s="67"/>
      <c r="M795" s="67"/>
      <c r="N795" s="67"/>
      <c r="O795" s="67"/>
      <c r="P795" s="67"/>
      <c r="Q795" s="67"/>
      <c r="R795" s="67"/>
      <c r="S795" s="67"/>
      <c r="T795" s="67"/>
      <c r="U795" s="67"/>
      <c r="V795" s="68"/>
      <c r="W795" s="67"/>
      <c r="X795" s="69"/>
    </row>
    <row r="796" spans="5:24" ht="15.75" customHeight="1">
      <c r="E796" s="683"/>
      <c r="I796" s="67"/>
      <c r="J796" s="67"/>
      <c r="K796" s="67"/>
      <c r="L796" s="67"/>
      <c r="M796" s="67"/>
      <c r="N796" s="67"/>
      <c r="O796" s="67"/>
      <c r="P796" s="67"/>
      <c r="Q796" s="67"/>
      <c r="R796" s="67"/>
      <c r="S796" s="67"/>
      <c r="T796" s="67"/>
      <c r="U796" s="67"/>
      <c r="V796" s="68"/>
      <c r="W796" s="67"/>
      <c r="X796" s="69"/>
    </row>
    <row r="797" spans="5:24" ht="15.75" customHeight="1">
      <c r="E797" s="683"/>
      <c r="I797" s="67"/>
      <c r="J797" s="67"/>
      <c r="K797" s="67"/>
      <c r="L797" s="67"/>
      <c r="M797" s="67"/>
      <c r="N797" s="67"/>
      <c r="O797" s="67"/>
      <c r="P797" s="67"/>
      <c r="Q797" s="67"/>
      <c r="R797" s="67"/>
      <c r="S797" s="67"/>
      <c r="T797" s="67"/>
      <c r="U797" s="67"/>
      <c r="V797" s="68"/>
      <c r="W797" s="67"/>
      <c r="X797" s="69"/>
    </row>
    <row r="798" spans="5:24" ht="15.75" customHeight="1">
      <c r="E798" s="683"/>
      <c r="I798" s="67"/>
      <c r="J798" s="67"/>
      <c r="K798" s="67"/>
      <c r="L798" s="67"/>
      <c r="M798" s="67"/>
      <c r="N798" s="67"/>
      <c r="O798" s="67"/>
      <c r="P798" s="67"/>
      <c r="Q798" s="67"/>
      <c r="R798" s="67"/>
      <c r="S798" s="67"/>
      <c r="T798" s="67"/>
      <c r="U798" s="67"/>
      <c r="V798" s="68"/>
      <c r="W798" s="67"/>
      <c r="X798" s="69"/>
    </row>
    <row r="799" spans="5:24" ht="15.75" customHeight="1">
      <c r="E799" s="683"/>
      <c r="I799" s="67"/>
      <c r="J799" s="67"/>
      <c r="K799" s="67"/>
      <c r="L799" s="67"/>
      <c r="M799" s="67"/>
      <c r="N799" s="67"/>
      <c r="O799" s="67"/>
      <c r="P799" s="67"/>
      <c r="Q799" s="67"/>
      <c r="R799" s="67"/>
      <c r="S799" s="67"/>
      <c r="T799" s="67"/>
      <c r="U799" s="67"/>
      <c r="V799" s="68"/>
      <c r="W799" s="67"/>
      <c r="X799" s="69"/>
    </row>
    <row r="800" spans="5:24" ht="15.75" customHeight="1">
      <c r="E800" s="683"/>
      <c r="I800" s="67"/>
      <c r="J800" s="67"/>
      <c r="K800" s="67"/>
      <c r="L800" s="67"/>
      <c r="M800" s="67"/>
      <c r="N800" s="67"/>
      <c r="O800" s="67"/>
      <c r="P800" s="67"/>
      <c r="Q800" s="67"/>
      <c r="R800" s="67"/>
      <c r="S800" s="67"/>
      <c r="T800" s="67"/>
      <c r="U800" s="67"/>
      <c r="V800" s="68"/>
      <c r="W800" s="67"/>
      <c r="X800" s="69"/>
    </row>
    <row r="801" spans="5:24" ht="15.75" customHeight="1">
      <c r="E801" s="683"/>
      <c r="I801" s="67"/>
      <c r="J801" s="67"/>
      <c r="K801" s="67"/>
      <c r="L801" s="67"/>
      <c r="M801" s="67"/>
      <c r="N801" s="67"/>
      <c r="O801" s="67"/>
      <c r="P801" s="67"/>
      <c r="Q801" s="67"/>
      <c r="R801" s="67"/>
      <c r="S801" s="67"/>
      <c r="T801" s="67"/>
      <c r="U801" s="67"/>
      <c r="V801" s="68"/>
      <c r="W801" s="67"/>
      <c r="X801" s="69"/>
    </row>
    <row r="802" spans="5:24" ht="15.75" customHeight="1">
      <c r="E802" s="683"/>
      <c r="I802" s="67"/>
      <c r="J802" s="67"/>
      <c r="K802" s="67"/>
      <c r="L802" s="67"/>
      <c r="M802" s="67"/>
      <c r="N802" s="67"/>
      <c r="O802" s="67"/>
      <c r="P802" s="67"/>
      <c r="Q802" s="67"/>
      <c r="R802" s="67"/>
      <c r="S802" s="67"/>
      <c r="T802" s="67"/>
      <c r="U802" s="67"/>
      <c r="V802" s="68"/>
      <c r="W802" s="67"/>
      <c r="X802" s="69"/>
    </row>
    <row r="803" spans="5:24" ht="15.75" customHeight="1">
      <c r="E803" s="683"/>
      <c r="I803" s="67"/>
      <c r="J803" s="67"/>
      <c r="K803" s="67"/>
      <c r="L803" s="67"/>
      <c r="M803" s="67"/>
      <c r="N803" s="67"/>
      <c r="O803" s="67"/>
      <c r="P803" s="67"/>
      <c r="Q803" s="67"/>
      <c r="R803" s="67"/>
      <c r="S803" s="67"/>
      <c r="T803" s="67"/>
      <c r="U803" s="67"/>
      <c r="V803" s="68"/>
      <c r="W803" s="67"/>
      <c r="X803" s="69"/>
    </row>
    <row r="804" spans="5:24" ht="15.75" customHeight="1">
      <c r="E804" s="683"/>
      <c r="I804" s="67"/>
      <c r="J804" s="67"/>
      <c r="K804" s="67"/>
      <c r="L804" s="67"/>
      <c r="M804" s="67"/>
      <c r="N804" s="67"/>
      <c r="O804" s="67"/>
      <c r="P804" s="67"/>
      <c r="Q804" s="67"/>
      <c r="R804" s="67"/>
      <c r="S804" s="67"/>
      <c r="T804" s="67"/>
      <c r="U804" s="67"/>
      <c r="V804" s="68"/>
      <c r="W804" s="67"/>
      <c r="X804" s="69"/>
    </row>
    <row r="805" spans="5:24" ht="15.75" customHeight="1">
      <c r="E805" s="683"/>
      <c r="I805" s="67"/>
      <c r="J805" s="67"/>
      <c r="K805" s="67"/>
      <c r="L805" s="67"/>
      <c r="M805" s="67"/>
      <c r="N805" s="67"/>
      <c r="O805" s="67"/>
      <c r="P805" s="67"/>
      <c r="Q805" s="67"/>
      <c r="R805" s="67"/>
      <c r="S805" s="67"/>
      <c r="T805" s="67"/>
      <c r="U805" s="67"/>
      <c r="V805" s="68"/>
      <c r="W805" s="67"/>
      <c r="X805" s="69"/>
    </row>
    <row r="806" spans="5:24" ht="15.75" customHeight="1">
      <c r="E806" s="683"/>
      <c r="I806" s="67"/>
      <c r="J806" s="67"/>
      <c r="K806" s="67"/>
      <c r="L806" s="67"/>
      <c r="M806" s="67"/>
      <c r="N806" s="67"/>
      <c r="O806" s="67"/>
      <c r="P806" s="67"/>
      <c r="Q806" s="67"/>
      <c r="R806" s="67"/>
      <c r="S806" s="67"/>
      <c r="T806" s="67"/>
      <c r="U806" s="67"/>
      <c r="V806" s="68"/>
      <c r="W806" s="67"/>
      <c r="X806" s="69"/>
    </row>
    <row r="807" spans="5:24" ht="15.75" customHeight="1">
      <c r="E807" s="683"/>
      <c r="I807" s="67"/>
      <c r="J807" s="67"/>
      <c r="K807" s="67"/>
      <c r="L807" s="67"/>
      <c r="M807" s="67"/>
      <c r="N807" s="67"/>
      <c r="O807" s="67"/>
      <c r="P807" s="67"/>
      <c r="Q807" s="67"/>
      <c r="R807" s="67"/>
      <c r="S807" s="67"/>
      <c r="T807" s="67"/>
      <c r="U807" s="67"/>
      <c r="V807" s="68"/>
      <c r="W807" s="67"/>
      <c r="X807" s="69"/>
    </row>
    <row r="808" spans="5:24" ht="15.75" customHeight="1">
      <c r="E808" s="683"/>
      <c r="I808" s="67"/>
      <c r="J808" s="67"/>
      <c r="K808" s="67"/>
      <c r="L808" s="67"/>
      <c r="M808" s="67"/>
      <c r="N808" s="67"/>
      <c r="O808" s="67"/>
      <c r="P808" s="67"/>
      <c r="Q808" s="67"/>
      <c r="R808" s="67"/>
      <c r="S808" s="67"/>
      <c r="T808" s="67"/>
      <c r="U808" s="67"/>
      <c r="V808" s="68"/>
      <c r="W808" s="67"/>
      <c r="X808" s="69"/>
    </row>
    <row r="809" spans="5:24" ht="15.75" customHeight="1">
      <c r="E809" s="683"/>
      <c r="I809" s="67"/>
      <c r="J809" s="67"/>
      <c r="K809" s="67"/>
      <c r="L809" s="67"/>
      <c r="M809" s="67"/>
      <c r="N809" s="67"/>
      <c r="O809" s="67"/>
      <c r="P809" s="67"/>
      <c r="Q809" s="67"/>
      <c r="R809" s="67"/>
      <c r="S809" s="67"/>
      <c r="T809" s="67"/>
      <c r="U809" s="67"/>
      <c r="V809" s="68"/>
      <c r="W809" s="67"/>
      <c r="X809" s="69"/>
    </row>
    <row r="810" spans="5:24" ht="15.75" customHeight="1">
      <c r="E810" s="683"/>
      <c r="I810" s="67"/>
      <c r="J810" s="67"/>
      <c r="K810" s="67"/>
      <c r="L810" s="67"/>
      <c r="M810" s="67"/>
      <c r="N810" s="67"/>
      <c r="O810" s="67"/>
      <c r="P810" s="67"/>
      <c r="Q810" s="67"/>
      <c r="R810" s="67"/>
      <c r="S810" s="67"/>
      <c r="T810" s="67"/>
      <c r="U810" s="67"/>
      <c r="V810" s="68"/>
      <c r="W810" s="67"/>
      <c r="X810" s="69"/>
    </row>
    <row r="811" spans="5:24" ht="15.75" customHeight="1">
      <c r="E811" s="683"/>
      <c r="I811" s="67"/>
      <c r="J811" s="67"/>
      <c r="K811" s="67"/>
      <c r="L811" s="67"/>
      <c r="M811" s="67"/>
      <c r="N811" s="67"/>
      <c r="O811" s="67"/>
      <c r="P811" s="67"/>
      <c r="Q811" s="67"/>
      <c r="R811" s="67"/>
      <c r="S811" s="67"/>
      <c r="T811" s="67"/>
      <c r="U811" s="67"/>
      <c r="V811" s="68"/>
      <c r="W811" s="67"/>
      <c r="X811" s="69"/>
    </row>
    <row r="812" spans="5:24" ht="15.75" customHeight="1">
      <c r="E812" s="683"/>
      <c r="I812" s="67"/>
      <c r="J812" s="67"/>
      <c r="K812" s="67"/>
      <c r="L812" s="67"/>
      <c r="M812" s="67"/>
      <c r="N812" s="67"/>
      <c r="O812" s="67"/>
      <c r="P812" s="67"/>
      <c r="Q812" s="67"/>
      <c r="R812" s="67"/>
      <c r="S812" s="67"/>
      <c r="T812" s="67"/>
      <c r="U812" s="67"/>
      <c r="V812" s="68"/>
      <c r="W812" s="67"/>
      <c r="X812" s="69"/>
    </row>
    <row r="813" spans="5:24" ht="15.75" customHeight="1">
      <c r="E813" s="683"/>
      <c r="I813" s="67"/>
      <c r="J813" s="67"/>
      <c r="K813" s="67"/>
      <c r="L813" s="67"/>
      <c r="M813" s="67"/>
      <c r="N813" s="67"/>
      <c r="O813" s="67"/>
      <c r="P813" s="67"/>
      <c r="Q813" s="67"/>
      <c r="R813" s="67"/>
      <c r="S813" s="67"/>
      <c r="T813" s="67"/>
      <c r="U813" s="67"/>
      <c r="V813" s="68"/>
      <c r="W813" s="67"/>
      <c r="X813" s="69"/>
    </row>
    <row r="814" spans="5:24" ht="15.75" customHeight="1">
      <c r="E814" s="683"/>
      <c r="I814" s="67"/>
      <c r="J814" s="67"/>
      <c r="K814" s="67"/>
      <c r="L814" s="67"/>
      <c r="M814" s="67"/>
      <c r="N814" s="67"/>
      <c r="O814" s="67"/>
      <c r="P814" s="67"/>
      <c r="Q814" s="67"/>
      <c r="R814" s="67"/>
      <c r="S814" s="67"/>
      <c r="T814" s="67"/>
      <c r="U814" s="67"/>
      <c r="V814" s="68"/>
      <c r="W814" s="67"/>
      <c r="X814" s="69"/>
    </row>
    <row r="815" spans="5:24" ht="15.75" customHeight="1">
      <c r="E815" s="683"/>
      <c r="I815" s="67"/>
      <c r="J815" s="67"/>
      <c r="K815" s="67"/>
      <c r="L815" s="67"/>
      <c r="M815" s="67"/>
      <c r="N815" s="67"/>
      <c r="O815" s="67"/>
      <c r="P815" s="67"/>
      <c r="Q815" s="67"/>
      <c r="R815" s="67"/>
      <c r="S815" s="67"/>
      <c r="T815" s="67"/>
      <c r="U815" s="67"/>
      <c r="V815" s="68"/>
      <c r="W815" s="67"/>
      <c r="X815" s="69"/>
    </row>
    <row r="816" spans="5:24" ht="15.75" customHeight="1">
      <c r="E816" s="683"/>
      <c r="I816" s="67"/>
      <c r="J816" s="67"/>
      <c r="K816" s="67"/>
      <c r="L816" s="67"/>
      <c r="M816" s="67"/>
      <c r="N816" s="67"/>
      <c r="O816" s="67"/>
      <c r="P816" s="67"/>
      <c r="Q816" s="67"/>
      <c r="R816" s="67"/>
      <c r="S816" s="67"/>
      <c r="T816" s="67"/>
      <c r="U816" s="67"/>
      <c r="V816" s="68"/>
      <c r="W816" s="67"/>
      <c r="X816" s="69"/>
    </row>
    <row r="817" spans="5:24" ht="15.75" customHeight="1">
      <c r="E817" s="683"/>
      <c r="I817" s="67"/>
      <c r="J817" s="67"/>
      <c r="K817" s="67"/>
      <c r="L817" s="67"/>
      <c r="M817" s="67"/>
      <c r="N817" s="67"/>
      <c r="O817" s="67"/>
      <c r="P817" s="67"/>
      <c r="Q817" s="67"/>
      <c r="R817" s="67"/>
      <c r="S817" s="67"/>
      <c r="T817" s="67"/>
      <c r="U817" s="67"/>
      <c r="V817" s="68"/>
      <c r="W817" s="67"/>
      <c r="X817" s="69"/>
    </row>
    <row r="818" spans="5:24" ht="15.75" customHeight="1">
      <c r="E818" s="683"/>
      <c r="I818" s="67"/>
      <c r="J818" s="67"/>
      <c r="K818" s="67"/>
      <c r="L818" s="67"/>
      <c r="M818" s="67"/>
      <c r="N818" s="67"/>
      <c r="O818" s="67"/>
      <c r="P818" s="67"/>
      <c r="Q818" s="67"/>
      <c r="R818" s="67"/>
      <c r="S818" s="67"/>
      <c r="T818" s="67"/>
      <c r="U818" s="67"/>
      <c r="V818" s="68"/>
      <c r="W818" s="67"/>
      <c r="X818" s="69"/>
    </row>
    <row r="819" spans="5:24" ht="15.75" customHeight="1">
      <c r="E819" s="683"/>
      <c r="I819" s="67"/>
      <c r="J819" s="67"/>
      <c r="K819" s="67"/>
      <c r="L819" s="67"/>
      <c r="M819" s="67"/>
      <c r="N819" s="67"/>
      <c r="O819" s="67"/>
      <c r="P819" s="67"/>
      <c r="Q819" s="67"/>
      <c r="R819" s="67"/>
      <c r="S819" s="67"/>
      <c r="T819" s="67"/>
      <c r="U819" s="67"/>
      <c r="V819" s="68"/>
      <c r="W819" s="67"/>
      <c r="X819" s="69"/>
    </row>
    <row r="820" spans="5:24" ht="15.75" customHeight="1">
      <c r="E820" s="683"/>
      <c r="I820" s="67"/>
      <c r="J820" s="67"/>
      <c r="K820" s="67"/>
      <c r="L820" s="67"/>
      <c r="M820" s="67"/>
      <c r="N820" s="67"/>
      <c r="O820" s="67"/>
      <c r="P820" s="67"/>
      <c r="Q820" s="67"/>
      <c r="R820" s="67"/>
      <c r="S820" s="67"/>
      <c r="T820" s="67"/>
      <c r="U820" s="67"/>
      <c r="V820" s="68"/>
      <c r="W820" s="67"/>
      <c r="X820" s="69"/>
    </row>
    <row r="821" spans="5:24" ht="15.75" customHeight="1">
      <c r="E821" s="683"/>
      <c r="I821" s="67"/>
      <c r="J821" s="67"/>
      <c r="K821" s="67"/>
      <c r="L821" s="67"/>
      <c r="M821" s="67"/>
      <c r="N821" s="67"/>
      <c r="O821" s="67"/>
      <c r="P821" s="67"/>
      <c r="Q821" s="67"/>
      <c r="R821" s="67"/>
      <c r="S821" s="67"/>
      <c r="T821" s="67"/>
      <c r="U821" s="67"/>
      <c r="V821" s="68"/>
      <c r="W821" s="67"/>
      <c r="X821" s="69"/>
    </row>
    <row r="822" spans="5:24" ht="15.75" customHeight="1">
      <c r="E822" s="683"/>
      <c r="I822" s="67"/>
      <c r="J822" s="67"/>
      <c r="K822" s="67"/>
      <c r="L822" s="67"/>
      <c r="M822" s="67"/>
      <c r="N822" s="67"/>
      <c r="O822" s="67"/>
      <c r="P822" s="67"/>
      <c r="Q822" s="67"/>
      <c r="R822" s="67"/>
      <c r="S822" s="67"/>
      <c r="T822" s="67"/>
      <c r="U822" s="67"/>
      <c r="V822" s="68"/>
      <c r="W822" s="67"/>
      <c r="X822" s="69"/>
    </row>
    <row r="823" spans="5:24" ht="15.75" customHeight="1">
      <c r="E823" s="683"/>
      <c r="I823" s="67"/>
      <c r="J823" s="67"/>
      <c r="K823" s="67"/>
      <c r="L823" s="67"/>
      <c r="M823" s="67"/>
      <c r="N823" s="67"/>
      <c r="O823" s="67"/>
      <c r="P823" s="67"/>
      <c r="Q823" s="67"/>
      <c r="R823" s="67"/>
      <c r="S823" s="67"/>
      <c r="T823" s="67"/>
      <c r="U823" s="67"/>
      <c r="V823" s="68"/>
      <c r="W823" s="67"/>
      <c r="X823" s="69"/>
    </row>
    <row r="824" spans="5:24" ht="15.75" customHeight="1">
      <c r="E824" s="683"/>
      <c r="I824" s="67"/>
      <c r="J824" s="67"/>
      <c r="K824" s="67"/>
      <c r="L824" s="67"/>
      <c r="M824" s="67"/>
      <c r="N824" s="67"/>
      <c r="O824" s="67"/>
      <c r="P824" s="67"/>
      <c r="Q824" s="67"/>
      <c r="R824" s="67"/>
      <c r="S824" s="67"/>
      <c r="T824" s="67"/>
      <c r="U824" s="67"/>
      <c r="V824" s="68"/>
      <c r="W824" s="67"/>
      <c r="X824" s="69"/>
    </row>
    <row r="825" spans="5:24" ht="15.75" customHeight="1">
      <c r="E825" s="683"/>
      <c r="I825" s="67"/>
      <c r="J825" s="67"/>
      <c r="K825" s="67"/>
      <c r="L825" s="67"/>
      <c r="M825" s="67"/>
      <c r="N825" s="67"/>
      <c r="O825" s="67"/>
      <c r="P825" s="67"/>
      <c r="Q825" s="67"/>
      <c r="R825" s="67"/>
      <c r="S825" s="67"/>
      <c r="T825" s="67"/>
      <c r="U825" s="67"/>
      <c r="V825" s="68"/>
      <c r="W825" s="67"/>
      <c r="X825" s="69"/>
    </row>
    <row r="826" spans="5:24" ht="15.75" customHeight="1">
      <c r="E826" s="683"/>
      <c r="I826" s="67"/>
      <c r="J826" s="67"/>
      <c r="K826" s="67"/>
      <c r="L826" s="67"/>
      <c r="M826" s="67"/>
      <c r="N826" s="67"/>
      <c r="O826" s="67"/>
      <c r="P826" s="67"/>
      <c r="Q826" s="67"/>
      <c r="R826" s="67"/>
      <c r="S826" s="67"/>
      <c r="T826" s="67"/>
      <c r="U826" s="67"/>
      <c r="V826" s="68"/>
      <c r="W826" s="67"/>
      <c r="X826" s="69"/>
    </row>
    <row r="827" spans="5:24" ht="15.75" customHeight="1">
      <c r="E827" s="683"/>
      <c r="I827" s="67"/>
      <c r="J827" s="67"/>
      <c r="K827" s="67"/>
      <c r="L827" s="67"/>
      <c r="M827" s="67"/>
      <c r="N827" s="67"/>
      <c r="O827" s="67"/>
      <c r="P827" s="67"/>
      <c r="Q827" s="67"/>
      <c r="R827" s="67"/>
      <c r="S827" s="67"/>
      <c r="T827" s="67"/>
      <c r="U827" s="67"/>
      <c r="V827" s="68"/>
      <c r="W827" s="67"/>
      <c r="X827" s="69"/>
    </row>
    <row r="828" spans="5:24" ht="15.75" customHeight="1">
      <c r="E828" s="683"/>
      <c r="I828" s="67"/>
      <c r="J828" s="67"/>
      <c r="K828" s="67"/>
      <c r="L828" s="67"/>
      <c r="M828" s="67"/>
      <c r="N828" s="67"/>
      <c r="O828" s="67"/>
      <c r="P828" s="67"/>
      <c r="Q828" s="67"/>
      <c r="R828" s="67"/>
      <c r="S828" s="67"/>
      <c r="T828" s="67"/>
      <c r="U828" s="67"/>
      <c r="V828" s="68"/>
      <c r="W828" s="67"/>
      <c r="X828" s="69"/>
    </row>
    <row r="829" spans="5:24" ht="15.75" customHeight="1">
      <c r="E829" s="683"/>
      <c r="I829" s="67"/>
      <c r="J829" s="67"/>
      <c r="K829" s="67"/>
      <c r="L829" s="67"/>
      <c r="M829" s="67"/>
      <c r="N829" s="67"/>
      <c r="O829" s="67"/>
      <c r="P829" s="67"/>
      <c r="Q829" s="67"/>
      <c r="R829" s="67"/>
      <c r="S829" s="67"/>
      <c r="T829" s="67"/>
      <c r="U829" s="67"/>
      <c r="V829" s="68"/>
      <c r="W829" s="67"/>
      <c r="X829" s="69"/>
    </row>
    <row r="830" spans="5:24" ht="15.75" customHeight="1">
      <c r="E830" s="683"/>
      <c r="I830" s="67"/>
      <c r="J830" s="67"/>
      <c r="K830" s="67"/>
      <c r="L830" s="67"/>
      <c r="M830" s="67"/>
      <c r="N830" s="67"/>
      <c r="O830" s="67"/>
      <c r="P830" s="67"/>
      <c r="Q830" s="67"/>
      <c r="R830" s="67"/>
      <c r="S830" s="67"/>
      <c r="T830" s="67"/>
      <c r="U830" s="67"/>
      <c r="V830" s="68"/>
      <c r="W830" s="67"/>
      <c r="X830" s="69"/>
    </row>
    <row r="831" spans="5:24" ht="15.75" customHeight="1">
      <c r="E831" s="683"/>
      <c r="I831" s="67"/>
      <c r="J831" s="67"/>
      <c r="K831" s="67"/>
      <c r="L831" s="67"/>
      <c r="M831" s="67"/>
      <c r="N831" s="67"/>
      <c r="O831" s="67"/>
      <c r="P831" s="67"/>
      <c r="Q831" s="67"/>
      <c r="R831" s="67"/>
      <c r="S831" s="67"/>
      <c r="T831" s="67"/>
      <c r="U831" s="67"/>
      <c r="V831" s="68"/>
      <c r="W831" s="67"/>
      <c r="X831" s="69"/>
    </row>
    <row r="832" spans="5:24" ht="15.75" customHeight="1">
      <c r="E832" s="683"/>
      <c r="I832" s="67"/>
      <c r="J832" s="67"/>
      <c r="K832" s="67"/>
      <c r="L832" s="67"/>
      <c r="M832" s="67"/>
      <c r="N832" s="67"/>
      <c r="O832" s="67"/>
      <c r="P832" s="67"/>
      <c r="Q832" s="67"/>
      <c r="R832" s="67"/>
      <c r="S832" s="67"/>
      <c r="T832" s="67"/>
      <c r="U832" s="67"/>
      <c r="V832" s="68"/>
      <c r="W832" s="67"/>
      <c r="X832" s="69"/>
    </row>
    <row r="833" spans="5:24" ht="15.75" customHeight="1">
      <c r="E833" s="683"/>
      <c r="I833" s="67"/>
      <c r="J833" s="67"/>
      <c r="K833" s="67"/>
      <c r="L833" s="67"/>
      <c r="M833" s="67"/>
      <c r="N833" s="67"/>
      <c r="O833" s="67"/>
      <c r="P833" s="67"/>
      <c r="Q833" s="67"/>
      <c r="R833" s="67"/>
      <c r="S833" s="67"/>
      <c r="T833" s="67"/>
      <c r="U833" s="67"/>
      <c r="V833" s="68"/>
      <c r="W833" s="67"/>
      <c r="X833" s="69"/>
    </row>
    <row r="834" spans="5:24" ht="15.75" customHeight="1">
      <c r="E834" s="683"/>
      <c r="I834" s="67"/>
      <c r="J834" s="67"/>
      <c r="K834" s="67"/>
      <c r="L834" s="67"/>
      <c r="M834" s="67"/>
      <c r="N834" s="67"/>
      <c r="O834" s="67"/>
      <c r="P834" s="67"/>
      <c r="Q834" s="67"/>
      <c r="R834" s="67"/>
      <c r="S834" s="67"/>
      <c r="T834" s="67"/>
      <c r="U834" s="67"/>
      <c r="V834" s="68"/>
      <c r="W834" s="67"/>
      <c r="X834" s="69"/>
    </row>
    <row r="835" spans="5:24" ht="15.75" customHeight="1">
      <c r="E835" s="683"/>
      <c r="I835" s="67"/>
      <c r="J835" s="67"/>
      <c r="K835" s="67"/>
      <c r="L835" s="67"/>
      <c r="M835" s="67"/>
      <c r="N835" s="67"/>
      <c r="O835" s="67"/>
      <c r="P835" s="67"/>
      <c r="Q835" s="67"/>
      <c r="R835" s="67"/>
      <c r="S835" s="67"/>
      <c r="T835" s="67"/>
      <c r="U835" s="67"/>
      <c r="V835" s="68"/>
      <c r="W835" s="67"/>
      <c r="X835" s="69"/>
    </row>
    <row r="836" spans="5:24" ht="15.75" customHeight="1">
      <c r="E836" s="683"/>
      <c r="I836" s="67"/>
      <c r="J836" s="67"/>
      <c r="K836" s="67"/>
      <c r="L836" s="67"/>
      <c r="M836" s="67"/>
      <c r="N836" s="67"/>
      <c r="O836" s="67"/>
      <c r="P836" s="67"/>
      <c r="Q836" s="67"/>
      <c r="R836" s="67"/>
      <c r="S836" s="67"/>
      <c r="T836" s="67"/>
      <c r="U836" s="67"/>
      <c r="V836" s="68"/>
      <c r="W836" s="67"/>
      <c r="X836" s="69"/>
    </row>
    <row r="837" spans="5:24" ht="15.75" customHeight="1">
      <c r="E837" s="683"/>
      <c r="I837" s="67"/>
      <c r="J837" s="67"/>
      <c r="K837" s="67"/>
      <c r="L837" s="67"/>
      <c r="M837" s="67"/>
      <c r="N837" s="67"/>
      <c r="O837" s="67"/>
      <c r="P837" s="67"/>
      <c r="Q837" s="67"/>
      <c r="R837" s="67"/>
      <c r="S837" s="67"/>
      <c r="T837" s="67"/>
      <c r="U837" s="67"/>
      <c r="V837" s="68"/>
      <c r="W837" s="67"/>
      <c r="X837" s="69"/>
    </row>
    <row r="838" spans="5:24" ht="15.75" customHeight="1">
      <c r="E838" s="683"/>
      <c r="I838" s="67"/>
      <c r="J838" s="67"/>
      <c r="K838" s="67"/>
      <c r="L838" s="67"/>
      <c r="M838" s="67"/>
      <c r="N838" s="67"/>
      <c r="O838" s="67"/>
      <c r="P838" s="67"/>
      <c r="Q838" s="67"/>
      <c r="R838" s="67"/>
      <c r="S838" s="67"/>
      <c r="T838" s="67"/>
      <c r="U838" s="67"/>
      <c r="V838" s="68"/>
      <c r="W838" s="67"/>
      <c r="X838" s="69"/>
    </row>
    <row r="839" spans="5:24" ht="15.75" customHeight="1">
      <c r="E839" s="683"/>
      <c r="I839" s="67"/>
      <c r="J839" s="67"/>
      <c r="K839" s="67"/>
      <c r="L839" s="67"/>
      <c r="M839" s="67"/>
      <c r="N839" s="67"/>
      <c r="O839" s="67"/>
      <c r="P839" s="67"/>
      <c r="Q839" s="67"/>
      <c r="R839" s="67"/>
      <c r="S839" s="67"/>
      <c r="T839" s="67"/>
      <c r="U839" s="67"/>
      <c r="V839" s="68"/>
      <c r="W839" s="67"/>
      <c r="X839" s="69"/>
    </row>
    <row r="840" spans="5:24" ht="15.75" customHeight="1">
      <c r="E840" s="683"/>
      <c r="I840" s="67"/>
      <c r="J840" s="67"/>
      <c r="K840" s="67"/>
      <c r="L840" s="67"/>
      <c r="M840" s="67"/>
      <c r="N840" s="67"/>
      <c r="O840" s="67"/>
      <c r="P840" s="67"/>
      <c r="Q840" s="67"/>
      <c r="R840" s="67"/>
      <c r="S840" s="67"/>
      <c r="T840" s="67"/>
      <c r="U840" s="67"/>
      <c r="V840" s="68"/>
      <c r="W840" s="67"/>
      <c r="X840" s="69"/>
    </row>
    <row r="841" spans="5:24" ht="15.75" customHeight="1">
      <c r="E841" s="683"/>
      <c r="I841" s="67"/>
      <c r="J841" s="67"/>
      <c r="K841" s="67"/>
      <c r="L841" s="67"/>
      <c r="M841" s="67"/>
      <c r="N841" s="67"/>
      <c r="O841" s="67"/>
      <c r="P841" s="67"/>
      <c r="Q841" s="67"/>
      <c r="R841" s="67"/>
      <c r="S841" s="67"/>
      <c r="T841" s="67"/>
      <c r="U841" s="67"/>
      <c r="V841" s="68"/>
      <c r="W841" s="67"/>
      <c r="X841" s="69"/>
    </row>
    <row r="842" spans="5:24" ht="15.75" customHeight="1">
      <c r="E842" s="683"/>
      <c r="I842" s="67"/>
      <c r="J842" s="67"/>
      <c r="K842" s="67"/>
      <c r="L842" s="67"/>
      <c r="M842" s="67"/>
      <c r="N842" s="67"/>
      <c r="O842" s="67"/>
      <c r="P842" s="67"/>
      <c r="Q842" s="67"/>
      <c r="R842" s="67"/>
      <c r="S842" s="67"/>
      <c r="T842" s="67"/>
      <c r="U842" s="67"/>
      <c r="V842" s="68"/>
      <c r="W842" s="67"/>
      <c r="X842" s="69"/>
    </row>
    <row r="843" spans="5:24" ht="15.75" customHeight="1">
      <c r="E843" s="683"/>
      <c r="I843" s="67"/>
      <c r="J843" s="67"/>
      <c r="K843" s="67"/>
      <c r="L843" s="67"/>
      <c r="M843" s="67"/>
      <c r="N843" s="67"/>
      <c r="O843" s="67"/>
      <c r="P843" s="67"/>
      <c r="Q843" s="67"/>
      <c r="R843" s="67"/>
      <c r="S843" s="67"/>
      <c r="T843" s="67"/>
      <c r="U843" s="67"/>
      <c r="V843" s="68"/>
      <c r="W843" s="67"/>
      <c r="X843" s="69"/>
    </row>
    <row r="844" spans="5:24" ht="15.75" customHeight="1">
      <c r="E844" s="683"/>
      <c r="I844" s="67"/>
      <c r="J844" s="67"/>
      <c r="K844" s="67"/>
      <c r="L844" s="67"/>
      <c r="M844" s="67"/>
      <c r="N844" s="67"/>
      <c r="O844" s="67"/>
      <c r="P844" s="67"/>
      <c r="Q844" s="67"/>
      <c r="R844" s="67"/>
      <c r="S844" s="67"/>
      <c r="T844" s="67"/>
      <c r="U844" s="67"/>
      <c r="V844" s="68"/>
      <c r="W844" s="67"/>
      <c r="X844" s="69"/>
    </row>
    <row r="845" spans="5:24" ht="15.75" customHeight="1">
      <c r="E845" s="683"/>
      <c r="I845" s="67"/>
      <c r="J845" s="67"/>
      <c r="K845" s="67"/>
      <c r="L845" s="67"/>
      <c r="M845" s="67"/>
      <c r="N845" s="67"/>
      <c r="O845" s="67"/>
      <c r="P845" s="67"/>
      <c r="Q845" s="67"/>
      <c r="R845" s="67"/>
      <c r="S845" s="67"/>
      <c r="T845" s="67"/>
      <c r="U845" s="67"/>
      <c r="V845" s="68"/>
      <c r="W845" s="67"/>
      <c r="X845" s="69"/>
    </row>
    <row r="846" spans="5:24" ht="15.75" customHeight="1">
      <c r="E846" s="683"/>
      <c r="I846" s="67"/>
      <c r="J846" s="67"/>
      <c r="K846" s="67"/>
      <c r="L846" s="67"/>
      <c r="M846" s="67"/>
      <c r="N846" s="67"/>
      <c r="O846" s="67"/>
      <c r="P846" s="67"/>
      <c r="Q846" s="67"/>
      <c r="R846" s="67"/>
      <c r="S846" s="67"/>
      <c r="T846" s="67"/>
      <c r="U846" s="67"/>
      <c r="V846" s="68"/>
      <c r="W846" s="67"/>
      <c r="X846" s="69"/>
    </row>
    <row r="847" spans="5:24" ht="15.75" customHeight="1">
      <c r="E847" s="683"/>
      <c r="I847" s="67"/>
      <c r="J847" s="67"/>
      <c r="K847" s="67"/>
      <c r="L847" s="67"/>
      <c r="M847" s="67"/>
      <c r="N847" s="67"/>
      <c r="O847" s="67"/>
      <c r="P847" s="67"/>
      <c r="Q847" s="67"/>
      <c r="R847" s="67"/>
      <c r="S847" s="67"/>
      <c r="T847" s="67"/>
      <c r="U847" s="67"/>
      <c r="V847" s="68"/>
      <c r="W847" s="67"/>
      <c r="X847" s="69"/>
    </row>
    <row r="848" spans="5:24" ht="15.75" customHeight="1">
      <c r="E848" s="683"/>
      <c r="I848" s="67"/>
      <c r="J848" s="67"/>
      <c r="K848" s="67"/>
      <c r="L848" s="67"/>
      <c r="M848" s="67"/>
      <c r="N848" s="67"/>
      <c r="O848" s="67"/>
      <c r="P848" s="67"/>
      <c r="Q848" s="67"/>
      <c r="R848" s="67"/>
      <c r="S848" s="67"/>
      <c r="T848" s="67"/>
      <c r="U848" s="67"/>
      <c r="V848" s="68"/>
      <c r="W848" s="67"/>
      <c r="X848" s="69"/>
    </row>
    <row r="849" spans="5:24" ht="15.75" customHeight="1">
      <c r="E849" s="683"/>
      <c r="I849" s="67"/>
      <c r="J849" s="67"/>
      <c r="K849" s="67"/>
      <c r="L849" s="67"/>
      <c r="M849" s="67"/>
      <c r="N849" s="67"/>
      <c r="O849" s="67"/>
      <c r="P849" s="67"/>
      <c r="Q849" s="67"/>
      <c r="R849" s="67"/>
      <c r="S849" s="67"/>
      <c r="T849" s="67"/>
      <c r="U849" s="67"/>
      <c r="V849" s="68"/>
      <c r="W849" s="67"/>
      <c r="X849" s="69"/>
    </row>
    <row r="850" spans="5:24" ht="15.75" customHeight="1">
      <c r="E850" s="683"/>
      <c r="I850" s="67"/>
      <c r="J850" s="67"/>
      <c r="K850" s="67"/>
      <c r="L850" s="67"/>
      <c r="M850" s="67"/>
      <c r="N850" s="67"/>
      <c r="O850" s="67"/>
      <c r="P850" s="67"/>
      <c r="Q850" s="67"/>
      <c r="R850" s="67"/>
      <c r="S850" s="67"/>
      <c r="T850" s="67"/>
      <c r="U850" s="67"/>
      <c r="V850" s="68"/>
      <c r="W850" s="67"/>
      <c r="X850" s="69"/>
    </row>
    <row r="851" spans="5:24" ht="15.75" customHeight="1">
      <c r="E851" s="683"/>
      <c r="I851" s="67"/>
      <c r="J851" s="67"/>
      <c r="K851" s="67"/>
      <c r="L851" s="67"/>
      <c r="M851" s="67"/>
      <c r="N851" s="67"/>
      <c r="O851" s="67"/>
      <c r="P851" s="67"/>
      <c r="Q851" s="67"/>
      <c r="R851" s="67"/>
      <c r="S851" s="67"/>
      <c r="T851" s="67"/>
      <c r="U851" s="67"/>
      <c r="V851" s="68"/>
      <c r="W851" s="67"/>
      <c r="X851" s="69"/>
    </row>
    <row r="852" spans="5:24" ht="15.75" customHeight="1">
      <c r="E852" s="683"/>
      <c r="I852" s="67"/>
      <c r="J852" s="67"/>
      <c r="K852" s="67"/>
      <c r="L852" s="67"/>
      <c r="M852" s="67"/>
      <c r="N852" s="67"/>
      <c r="O852" s="67"/>
      <c r="P852" s="67"/>
      <c r="Q852" s="67"/>
      <c r="R852" s="67"/>
      <c r="S852" s="67"/>
      <c r="T852" s="67"/>
      <c r="U852" s="67"/>
      <c r="V852" s="68"/>
      <c r="W852" s="67"/>
      <c r="X852" s="69"/>
    </row>
    <row r="853" spans="5:24" ht="15.75" customHeight="1">
      <c r="E853" s="683"/>
      <c r="I853" s="67"/>
      <c r="J853" s="67"/>
      <c r="K853" s="67"/>
      <c r="L853" s="67"/>
      <c r="M853" s="67"/>
      <c r="N853" s="67"/>
      <c r="O853" s="67"/>
      <c r="P853" s="67"/>
      <c r="Q853" s="67"/>
      <c r="R853" s="67"/>
      <c r="S853" s="67"/>
      <c r="T853" s="67"/>
      <c r="U853" s="67"/>
      <c r="V853" s="68"/>
      <c r="W853" s="67"/>
      <c r="X853" s="69"/>
    </row>
    <row r="854" spans="5:24" ht="15.75" customHeight="1">
      <c r="E854" s="683"/>
      <c r="I854" s="67"/>
      <c r="J854" s="67"/>
      <c r="K854" s="67"/>
      <c r="L854" s="67"/>
      <c r="M854" s="67"/>
      <c r="N854" s="67"/>
      <c r="O854" s="67"/>
      <c r="P854" s="67"/>
      <c r="Q854" s="67"/>
      <c r="R854" s="67"/>
      <c r="S854" s="67"/>
      <c r="T854" s="67"/>
      <c r="U854" s="67"/>
      <c r="V854" s="68"/>
      <c r="W854" s="67"/>
      <c r="X854" s="69"/>
    </row>
    <row r="855" spans="5:24" ht="15.75" customHeight="1">
      <c r="E855" s="683"/>
      <c r="I855" s="67"/>
      <c r="J855" s="67"/>
      <c r="K855" s="67"/>
      <c r="L855" s="67"/>
      <c r="M855" s="67"/>
      <c r="N855" s="67"/>
      <c r="O855" s="67"/>
      <c r="P855" s="67"/>
      <c r="Q855" s="67"/>
      <c r="R855" s="67"/>
      <c r="S855" s="67"/>
      <c r="T855" s="67"/>
      <c r="U855" s="67"/>
      <c r="V855" s="68"/>
      <c r="W855" s="67"/>
      <c r="X855" s="69"/>
    </row>
    <row r="856" spans="5:24" ht="15.75" customHeight="1">
      <c r="E856" s="683"/>
      <c r="I856" s="67"/>
      <c r="J856" s="67"/>
      <c r="K856" s="67"/>
      <c r="L856" s="67"/>
      <c r="M856" s="67"/>
      <c r="N856" s="67"/>
      <c r="O856" s="67"/>
      <c r="P856" s="67"/>
      <c r="Q856" s="67"/>
      <c r="R856" s="67"/>
      <c r="S856" s="67"/>
      <c r="T856" s="67"/>
      <c r="U856" s="67"/>
      <c r="V856" s="68"/>
      <c r="W856" s="67"/>
      <c r="X856" s="69"/>
    </row>
    <row r="857" spans="5:24" ht="15.75" customHeight="1">
      <c r="E857" s="683"/>
      <c r="I857" s="67"/>
      <c r="J857" s="67"/>
      <c r="K857" s="67"/>
      <c r="L857" s="67"/>
      <c r="M857" s="67"/>
      <c r="N857" s="67"/>
      <c r="O857" s="67"/>
      <c r="P857" s="67"/>
      <c r="Q857" s="67"/>
      <c r="R857" s="67"/>
      <c r="S857" s="67"/>
      <c r="T857" s="67"/>
      <c r="U857" s="67"/>
      <c r="V857" s="68"/>
      <c r="W857" s="67"/>
      <c r="X857" s="69"/>
    </row>
    <row r="858" spans="5:24" ht="15.75" customHeight="1">
      <c r="E858" s="683"/>
      <c r="I858" s="67"/>
      <c r="J858" s="67"/>
      <c r="K858" s="67"/>
      <c r="L858" s="67"/>
      <c r="M858" s="67"/>
      <c r="N858" s="67"/>
      <c r="O858" s="67"/>
      <c r="P858" s="67"/>
      <c r="Q858" s="67"/>
      <c r="R858" s="67"/>
      <c r="S858" s="67"/>
      <c r="T858" s="67"/>
      <c r="U858" s="67"/>
      <c r="V858" s="68"/>
      <c r="W858" s="67"/>
      <c r="X858" s="69"/>
    </row>
    <row r="859" spans="5:24" ht="15.75" customHeight="1">
      <c r="E859" s="683"/>
      <c r="I859" s="67"/>
      <c r="J859" s="67"/>
      <c r="K859" s="67"/>
      <c r="L859" s="67"/>
      <c r="M859" s="67"/>
      <c r="N859" s="67"/>
      <c r="O859" s="67"/>
      <c r="P859" s="67"/>
      <c r="Q859" s="67"/>
      <c r="R859" s="67"/>
      <c r="S859" s="67"/>
      <c r="T859" s="67"/>
      <c r="U859" s="67"/>
      <c r="V859" s="68"/>
      <c r="W859" s="67"/>
      <c r="X859" s="69"/>
    </row>
    <row r="860" spans="5:24" ht="15.75" customHeight="1">
      <c r="E860" s="683"/>
      <c r="I860" s="67"/>
      <c r="J860" s="67"/>
      <c r="K860" s="67"/>
      <c r="L860" s="67"/>
      <c r="M860" s="67"/>
      <c r="N860" s="67"/>
      <c r="O860" s="67"/>
      <c r="P860" s="67"/>
      <c r="Q860" s="67"/>
      <c r="R860" s="67"/>
      <c r="S860" s="67"/>
      <c r="T860" s="67"/>
      <c r="U860" s="67"/>
      <c r="V860" s="68"/>
      <c r="W860" s="67"/>
      <c r="X860" s="69"/>
    </row>
    <row r="861" spans="5:24" ht="15.75" customHeight="1">
      <c r="E861" s="683"/>
      <c r="I861" s="67"/>
      <c r="J861" s="67"/>
      <c r="K861" s="67"/>
      <c r="L861" s="67"/>
      <c r="M861" s="67"/>
      <c r="N861" s="67"/>
      <c r="O861" s="67"/>
      <c r="P861" s="67"/>
      <c r="Q861" s="67"/>
      <c r="R861" s="67"/>
      <c r="S861" s="67"/>
      <c r="T861" s="67"/>
      <c r="U861" s="67"/>
      <c r="V861" s="68"/>
      <c r="W861" s="67"/>
      <c r="X861" s="69"/>
    </row>
    <row r="862" spans="5:24" ht="15.75" customHeight="1">
      <c r="E862" s="683"/>
      <c r="I862" s="67"/>
      <c r="J862" s="67"/>
      <c r="K862" s="67"/>
      <c r="L862" s="67"/>
      <c r="M862" s="67"/>
      <c r="N862" s="67"/>
      <c r="O862" s="67"/>
      <c r="P862" s="67"/>
      <c r="Q862" s="67"/>
      <c r="R862" s="67"/>
      <c r="S862" s="67"/>
      <c r="T862" s="67"/>
      <c r="U862" s="67"/>
      <c r="V862" s="68"/>
      <c r="W862" s="67"/>
      <c r="X862" s="69"/>
    </row>
    <row r="863" spans="5:24" ht="15.75" customHeight="1">
      <c r="E863" s="683"/>
      <c r="I863" s="67"/>
      <c r="J863" s="67"/>
      <c r="K863" s="67"/>
      <c r="L863" s="67"/>
      <c r="M863" s="67"/>
      <c r="N863" s="67"/>
      <c r="O863" s="67"/>
      <c r="P863" s="67"/>
      <c r="Q863" s="67"/>
      <c r="R863" s="67"/>
      <c r="S863" s="67"/>
      <c r="T863" s="67"/>
      <c r="U863" s="67"/>
      <c r="V863" s="68"/>
      <c r="W863" s="67"/>
      <c r="X863" s="69"/>
    </row>
    <row r="864" spans="5:24" ht="15.75" customHeight="1">
      <c r="E864" s="683"/>
      <c r="I864" s="67"/>
      <c r="J864" s="67"/>
      <c r="K864" s="67"/>
      <c r="L864" s="67"/>
      <c r="M864" s="67"/>
      <c r="N864" s="67"/>
      <c r="O864" s="67"/>
      <c r="P864" s="67"/>
      <c r="Q864" s="67"/>
      <c r="R864" s="67"/>
      <c r="S864" s="67"/>
      <c r="T864" s="67"/>
      <c r="U864" s="67"/>
      <c r="V864" s="68"/>
      <c r="W864" s="67"/>
      <c r="X864" s="69"/>
    </row>
    <row r="865" spans="5:24" ht="15.75" customHeight="1">
      <c r="E865" s="683"/>
      <c r="I865" s="67"/>
      <c r="J865" s="67"/>
      <c r="K865" s="67"/>
      <c r="L865" s="67"/>
      <c r="M865" s="67"/>
      <c r="N865" s="67"/>
      <c r="O865" s="67"/>
      <c r="P865" s="67"/>
      <c r="Q865" s="67"/>
      <c r="R865" s="67"/>
      <c r="S865" s="67"/>
      <c r="T865" s="67"/>
      <c r="U865" s="67"/>
      <c r="V865" s="68"/>
      <c r="W865" s="67"/>
      <c r="X865" s="69"/>
    </row>
    <row r="866" spans="5:24" ht="15.75" customHeight="1">
      <c r="E866" s="683"/>
      <c r="I866" s="67"/>
      <c r="J866" s="67"/>
      <c r="K866" s="67"/>
      <c r="L866" s="67"/>
      <c r="M866" s="67"/>
      <c r="N866" s="67"/>
      <c r="O866" s="67"/>
      <c r="P866" s="67"/>
      <c r="Q866" s="67"/>
      <c r="R866" s="67"/>
      <c r="S866" s="67"/>
      <c r="T866" s="67"/>
      <c r="U866" s="67"/>
      <c r="V866" s="68"/>
      <c r="W866" s="67"/>
      <c r="X866" s="69"/>
    </row>
    <row r="867" spans="5:24" ht="15.75" customHeight="1">
      <c r="E867" s="683"/>
      <c r="I867" s="67"/>
      <c r="J867" s="67"/>
      <c r="K867" s="67"/>
      <c r="L867" s="67"/>
      <c r="M867" s="67"/>
      <c r="N867" s="67"/>
      <c r="O867" s="67"/>
      <c r="P867" s="67"/>
      <c r="Q867" s="67"/>
      <c r="R867" s="67"/>
      <c r="S867" s="67"/>
      <c r="T867" s="67"/>
      <c r="U867" s="67"/>
      <c r="V867" s="68"/>
      <c r="W867" s="67"/>
      <c r="X867" s="69"/>
    </row>
    <row r="868" spans="5:24" ht="15.75" customHeight="1">
      <c r="E868" s="683"/>
      <c r="I868" s="67"/>
      <c r="J868" s="67"/>
      <c r="K868" s="67"/>
      <c r="L868" s="67"/>
      <c r="M868" s="67"/>
      <c r="N868" s="67"/>
      <c r="O868" s="67"/>
      <c r="P868" s="67"/>
      <c r="Q868" s="67"/>
      <c r="R868" s="67"/>
      <c r="S868" s="67"/>
      <c r="T868" s="67"/>
      <c r="U868" s="67"/>
      <c r="V868" s="68"/>
      <c r="W868" s="67"/>
      <c r="X868" s="69"/>
    </row>
    <row r="869" spans="5:24" ht="15.75" customHeight="1">
      <c r="E869" s="683"/>
      <c r="I869" s="67"/>
      <c r="J869" s="67"/>
      <c r="K869" s="67"/>
      <c r="L869" s="67"/>
      <c r="M869" s="67"/>
      <c r="N869" s="67"/>
      <c r="O869" s="67"/>
      <c r="P869" s="67"/>
      <c r="Q869" s="67"/>
      <c r="R869" s="67"/>
      <c r="S869" s="67"/>
      <c r="T869" s="67"/>
      <c r="U869" s="67"/>
      <c r="V869" s="68"/>
      <c r="W869" s="67"/>
      <c r="X869" s="69"/>
    </row>
    <row r="870" spans="5:24" ht="15.75" customHeight="1">
      <c r="E870" s="683"/>
      <c r="I870" s="67"/>
      <c r="J870" s="67"/>
      <c r="K870" s="67"/>
      <c r="L870" s="67"/>
      <c r="M870" s="67"/>
      <c r="N870" s="67"/>
      <c r="O870" s="67"/>
      <c r="P870" s="67"/>
      <c r="Q870" s="67"/>
      <c r="R870" s="67"/>
      <c r="S870" s="67"/>
      <c r="T870" s="67"/>
      <c r="U870" s="67"/>
      <c r="V870" s="68"/>
      <c r="W870" s="67"/>
      <c r="X870" s="69"/>
    </row>
    <row r="871" spans="5:24" ht="15.75" customHeight="1">
      <c r="E871" s="683"/>
      <c r="I871" s="67"/>
      <c r="J871" s="67"/>
      <c r="K871" s="67"/>
      <c r="L871" s="67"/>
      <c r="M871" s="67"/>
      <c r="N871" s="67"/>
      <c r="O871" s="67"/>
      <c r="P871" s="67"/>
      <c r="Q871" s="67"/>
      <c r="R871" s="67"/>
      <c r="S871" s="67"/>
      <c r="T871" s="67"/>
      <c r="U871" s="67"/>
      <c r="V871" s="68"/>
      <c r="W871" s="67"/>
      <c r="X871" s="69"/>
    </row>
    <row r="872" spans="5:24" ht="15.75" customHeight="1">
      <c r="E872" s="683"/>
      <c r="I872" s="67"/>
      <c r="J872" s="67"/>
      <c r="K872" s="67"/>
      <c r="L872" s="67"/>
      <c r="M872" s="67"/>
      <c r="N872" s="67"/>
      <c r="O872" s="67"/>
      <c r="P872" s="67"/>
      <c r="Q872" s="67"/>
      <c r="R872" s="67"/>
      <c r="S872" s="67"/>
      <c r="T872" s="67"/>
      <c r="U872" s="67"/>
      <c r="V872" s="68"/>
      <c r="W872" s="67"/>
      <c r="X872" s="69"/>
    </row>
    <row r="873" spans="5:24" ht="15.75" customHeight="1">
      <c r="E873" s="683"/>
      <c r="I873" s="67"/>
      <c r="J873" s="67"/>
      <c r="K873" s="67"/>
      <c r="L873" s="67"/>
      <c r="M873" s="67"/>
      <c r="N873" s="67"/>
      <c r="O873" s="67"/>
      <c r="P873" s="67"/>
      <c r="Q873" s="67"/>
      <c r="R873" s="67"/>
      <c r="S873" s="67"/>
      <c r="T873" s="67"/>
      <c r="U873" s="67"/>
      <c r="V873" s="68"/>
      <c r="W873" s="67"/>
      <c r="X873" s="69"/>
    </row>
    <row r="874" spans="5:24" ht="15.75" customHeight="1">
      <c r="E874" s="683"/>
      <c r="I874" s="67"/>
      <c r="J874" s="67"/>
      <c r="K874" s="67"/>
      <c r="L874" s="67"/>
      <c r="M874" s="67"/>
      <c r="N874" s="67"/>
      <c r="O874" s="67"/>
      <c r="P874" s="67"/>
      <c r="Q874" s="67"/>
      <c r="R874" s="67"/>
      <c r="S874" s="67"/>
      <c r="T874" s="67"/>
      <c r="U874" s="67"/>
      <c r="V874" s="68"/>
      <c r="W874" s="67"/>
      <c r="X874" s="69"/>
    </row>
    <row r="875" spans="5:24" ht="15.75" customHeight="1">
      <c r="E875" s="683"/>
      <c r="I875" s="67"/>
      <c r="J875" s="67"/>
      <c r="K875" s="67"/>
      <c r="L875" s="67"/>
      <c r="M875" s="67"/>
      <c r="N875" s="67"/>
      <c r="O875" s="67"/>
      <c r="P875" s="67"/>
      <c r="Q875" s="67"/>
      <c r="R875" s="67"/>
      <c r="S875" s="67"/>
      <c r="T875" s="67"/>
      <c r="U875" s="67"/>
      <c r="V875" s="68"/>
      <c r="W875" s="67"/>
      <c r="X875" s="69"/>
    </row>
    <row r="876" spans="5:24" ht="15.75" customHeight="1">
      <c r="E876" s="683"/>
      <c r="I876" s="67"/>
      <c r="J876" s="67"/>
      <c r="K876" s="67"/>
      <c r="L876" s="67"/>
      <c r="M876" s="67"/>
      <c r="N876" s="67"/>
      <c r="O876" s="67"/>
      <c r="P876" s="67"/>
      <c r="Q876" s="67"/>
      <c r="R876" s="67"/>
      <c r="S876" s="67"/>
      <c r="T876" s="67"/>
      <c r="U876" s="67"/>
      <c r="V876" s="68"/>
      <c r="W876" s="67"/>
      <c r="X876" s="69"/>
    </row>
    <row r="877" spans="5:24" ht="15.75" customHeight="1">
      <c r="E877" s="683"/>
      <c r="I877" s="67"/>
      <c r="J877" s="67"/>
      <c r="K877" s="67"/>
      <c r="L877" s="67"/>
      <c r="M877" s="67"/>
      <c r="N877" s="67"/>
      <c r="O877" s="67"/>
      <c r="P877" s="67"/>
      <c r="Q877" s="67"/>
      <c r="R877" s="67"/>
      <c r="S877" s="67"/>
      <c r="T877" s="67"/>
      <c r="U877" s="67"/>
      <c r="V877" s="68"/>
      <c r="W877" s="67"/>
      <c r="X877" s="69"/>
    </row>
    <row r="878" spans="5:24" ht="15.75" customHeight="1">
      <c r="E878" s="683"/>
      <c r="I878" s="67"/>
      <c r="J878" s="67"/>
      <c r="K878" s="67"/>
      <c r="L878" s="67"/>
      <c r="M878" s="67"/>
      <c r="N878" s="67"/>
      <c r="O878" s="67"/>
      <c r="P878" s="67"/>
      <c r="Q878" s="67"/>
      <c r="R878" s="67"/>
      <c r="S878" s="67"/>
      <c r="T878" s="67"/>
      <c r="U878" s="67"/>
      <c r="V878" s="68"/>
      <c r="W878" s="67"/>
      <c r="X878" s="69"/>
    </row>
    <row r="879" spans="5:24" ht="15.75" customHeight="1">
      <c r="E879" s="683"/>
      <c r="I879" s="67"/>
      <c r="J879" s="67"/>
      <c r="K879" s="67"/>
      <c r="L879" s="67"/>
      <c r="M879" s="67"/>
      <c r="N879" s="67"/>
      <c r="O879" s="67"/>
      <c r="P879" s="67"/>
      <c r="Q879" s="67"/>
      <c r="R879" s="67"/>
      <c r="S879" s="67"/>
      <c r="T879" s="67"/>
      <c r="U879" s="67"/>
      <c r="V879" s="68"/>
      <c r="W879" s="67"/>
      <c r="X879" s="69"/>
    </row>
    <row r="880" spans="5:24" ht="15.75" customHeight="1">
      <c r="E880" s="683"/>
      <c r="I880" s="67"/>
      <c r="J880" s="67"/>
      <c r="K880" s="67"/>
      <c r="L880" s="67"/>
      <c r="M880" s="67"/>
      <c r="N880" s="67"/>
      <c r="O880" s="67"/>
      <c r="P880" s="67"/>
      <c r="Q880" s="67"/>
      <c r="R880" s="67"/>
      <c r="S880" s="67"/>
      <c r="T880" s="67"/>
      <c r="U880" s="67"/>
      <c r="V880" s="68"/>
      <c r="W880" s="67"/>
      <c r="X880" s="69"/>
    </row>
    <row r="881" spans="5:24" ht="15.75" customHeight="1">
      <c r="E881" s="683"/>
      <c r="I881" s="67"/>
      <c r="J881" s="67"/>
      <c r="K881" s="67"/>
      <c r="L881" s="67"/>
      <c r="M881" s="67"/>
      <c r="N881" s="67"/>
      <c r="O881" s="67"/>
      <c r="P881" s="67"/>
      <c r="Q881" s="67"/>
      <c r="R881" s="67"/>
      <c r="S881" s="67"/>
      <c r="T881" s="67"/>
      <c r="U881" s="67"/>
      <c r="V881" s="68"/>
      <c r="W881" s="67"/>
      <c r="X881" s="69"/>
    </row>
    <row r="882" spans="5:24" ht="15.75" customHeight="1">
      <c r="E882" s="683"/>
      <c r="I882" s="67"/>
      <c r="J882" s="67"/>
      <c r="K882" s="67"/>
      <c r="L882" s="67"/>
      <c r="M882" s="67"/>
      <c r="N882" s="67"/>
      <c r="O882" s="67"/>
      <c r="P882" s="67"/>
      <c r="Q882" s="67"/>
      <c r="R882" s="67"/>
      <c r="S882" s="67"/>
      <c r="T882" s="67"/>
      <c r="U882" s="67"/>
      <c r="V882" s="68"/>
      <c r="W882" s="67"/>
      <c r="X882" s="69"/>
    </row>
    <row r="883" spans="5:24" ht="15.75" customHeight="1">
      <c r="E883" s="683"/>
      <c r="I883" s="67"/>
      <c r="J883" s="67"/>
      <c r="K883" s="67"/>
      <c r="L883" s="67"/>
      <c r="M883" s="67"/>
      <c r="N883" s="67"/>
      <c r="O883" s="67"/>
      <c r="P883" s="67"/>
      <c r="Q883" s="67"/>
      <c r="R883" s="67"/>
      <c r="S883" s="67"/>
      <c r="T883" s="67"/>
      <c r="U883" s="67"/>
      <c r="V883" s="68"/>
      <c r="W883" s="67"/>
      <c r="X883" s="69"/>
    </row>
    <row r="884" spans="5:24" ht="15.75" customHeight="1">
      <c r="E884" s="683"/>
      <c r="I884" s="67"/>
      <c r="J884" s="67"/>
      <c r="K884" s="67"/>
      <c r="L884" s="67"/>
      <c r="M884" s="67"/>
      <c r="N884" s="67"/>
      <c r="O884" s="67"/>
      <c r="P884" s="67"/>
      <c r="Q884" s="67"/>
      <c r="R884" s="67"/>
      <c r="S884" s="67"/>
      <c r="T884" s="67"/>
      <c r="U884" s="67"/>
      <c r="V884" s="68"/>
      <c r="W884" s="67"/>
      <c r="X884" s="69"/>
    </row>
    <row r="885" spans="5:24" ht="15.75" customHeight="1">
      <c r="E885" s="683"/>
      <c r="I885" s="67"/>
      <c r="J885" s="67"/>
      <c r="K885" s="67"/>
      <c r="L885" s="67"/>
      <c r="M885" s="67"/>
      <c r="N885" s="67"/>
      <c r="O885" s="67"/>
      <c r="P885" s="67"/>
      <c r="Q885" s="67"/>
      <c r="R885" s="67"/>
      <c r="S885" s="67"/>
      <c r="T885" s="67"/>
      <c r="U885" s="67"/>
      <c r="V885" s="68"/>
      <c r="W885" s="67"/>
      <c r="X885" s="69"/>
    </row>
    <row r="886" spans="5:24" ht="15.75" customHeight="1">
      <c r="E886" s="683"/>
      <c r="I886" s="67"/>
      <c r="J886" s="67"/>
      <c r="K886" s="67"/>
      <c r="L886" s="67"/>
      <c r="M886" s="67"/>
      <c r="N886" s="67"/>
      <c r="O886" s="67"/>
      <c r="P886" s="67"/>
      <c r="Q886" s="67"/>
      <c r="R886" s="67"/>
      <c r="S886" s="67"/>
      <c r="T886" s="67"/>
      <c r="U886" s="67"/>
      <c r="V886" s="68"/>
      <c r="W886" s="67"/>
      <c r="X886" s="69"/>
    </row>
    <row r="887" spans="5:24" ht="15.75" customHeight="1">
      <c r="E887" s="683"/>
      <c r="I887" s="67"/>
      <c r="J887" s="67"/>
      <c r="K887" s="67"/>
      <c r="L887" s="67"/>
      <c r="M887" s="67"/>
      <c r="N887" s="67"/>
      <c r="O887" s="67"/>
      <c r="P887" s="67"/>
      <c r="Q887" s="67"/>
      <c r="R887" s="67"/>
      <c r="S887" s="67"/>
      <c r="T887" s="67"/>
      <c r="U887" s="67"/>
      <c r="V887" s="68"/>
      <c r="W887" s="67"/>
      <c r="X887" s="69"/>
    </row>
    <row r="888" spans="5:24" ht="15.75" customHeight="1">
      <c r="E888" s="683"/>
      <c r="I888" s="67"/>
      <c r="J888" s="67"/>
      <c r="K888" s="67"/>
      <c r="L888" s="67"/>
      <c r="M888" s="67"/>
      <c r="N888" s="67"/>
      <c r="O888" s="67"/>
      <c r="P888" s="67"/>
      <c r="Q888" s="67"/>
      <c r="R888" s="67"/>
      <c r="S888" s="67"/>
      <c r="T888" s="67"/>
      <c r="U888" s="67"/>
      <c r="V888" s="68"/>
      <c r="W888" s="67"/>
      <c r="X888" s="69"/>
    </row>
    <row r="889" spans="5:24" ht="15.75" customHeight="1">
      <c r="E889" s="683"/>
      <c r="I889" s="67"/>
      <c r="J889" s="67"/>
      <c r="K889" s="67"/>
      <c r="L889" s="67"/>
      <c r="M889" s="67"/>
      <c r="N889" s="67"/>
      <c r="O889" s="67"/>
      <c r="P889" s="67"/>
      <c r="Q889" s="67"/>
      <c r="R889" s="67"/>
      <c r="S889" s="67"/>
      <c r="T889" s="67"/>
      <c r="U889" s="67"/>
      <c r="V889" s="68"/>
      <c r="W889" s="67"/>
      <c r="X889" s="69"/>
    </row>
    <row r="890" spans="5:24" ht="15.75" customHeight="1">
      <c r="E890" s="683"/>
      <c r="I890" s="67"/>
      <c r="J890" s="67"/>
      <c r="K890" s="67"/>
      <c r="L890" s="67"/>
      <c r="M890" s="67"/>
      <c r="N890" s="67"/>
      <c r="O890" s="67"/>
      <c r="P890" s="67"/>
      <c r="Q890" s="67"/>
      <c r="R890" s="67"/>
      <c r="S890" s="67"/>
      <c r="T890" s="67"/>
      <c r="U890" s="67"/>
      <c r="V890" s="68"/>
      <c r="W890" s="67"/>
      <c r="X890" s="69"/>
    </row>
    <row r="891" spans="5:24" ht="15.75" customHeight="1">
      <c r="E891" s="683"/>
      <c r="I891" s="67"/>
      <c r="J891" s="67"/>
      <c r="K891" s="67"/>
      <c r="L891" s="67"/>
      <c r="M891" s="67"/>
      <c r="N891" s="67"/>
      <c r="O891" s="67"/>
      <c r="P891" s="67"/>
      <c r="Q891" s="67"/>
      <c r="R891" s="67"/>
      <c r="S891" s="67"/>
      <c r="T891" s="67"/>
      <c r="U891" s="67"/>
      <c r="V891" s="68"/>
      <c r="W891" s="67"/>
      <c r="X891" s="69"/>
    </row>
    <row r="892" spans="5:24" ht="15.75" customHeight="1">
      <c r="E892" s="683"/>
      <c r="I892" s="67"/>
      <c r="J892" s="67"/>
      <c r="K892" s="67"/>
      <c r="L892" s="67"/>
      <c r="M892" s="67"/>
      <c r="N892" s="67"/>
      <c r="O892" s="67"/>
      <c r="P892" s="67"/>
      <c r="Q892" s="67"/>
      <c r="R892" s="67"/>
      <c r="S892" s="67"/>
      <c r="T892" s="67"/>
      <c r="U892" s="67"/>
      <c r="V892" s="68"/>
      <c r="W892" s="67"/>
      <c r="X892" s="69"/>
    </row>
    <row r="893" spans="5:24" ht="15.75" customHeight="1">
      <c r="E893" s="683"/>
      <c r="I893" s="67"/>
      <c r="J893" s="67"/>
      <c r="K893" s="67"/>
      <c r="L893" s="67"/>
      <c r="M893" s="67"/>
      <c r="N893" s="67"/>
      <c r="O893" s="67"/>
      <c r="P893" s="67"/>
      <c r="Q893" s="67"/>
      <c r="R893" s="67"/>
      <c r="S893" s="67"/>
      <c r="T893" s="67"/>
      <c r="U893" s="67"/>
      <c r="V893" s="68"/>
      <c r="W893" s="67"/>
      <c r="X893" s="69"/>
    </row>
    <row r="894" spans="5:24" ht="15.75" customHeight="1">
      <c r="E894" s="683"/>
      <c r="I894" s="67"/>
      <c r="J894" s="67"/>
      <c r="K894" s="67"/>
      <c r="L894" s="67"/>
      <c r="M894" s="67"/>
      <c r="N894" s="67"/>
      <c r="O894" s="67"/>
      <c r="P894" s="67"/>
      <c r="Q894" s="67"/>
      <c r="R894" s="67"/>
      <c r="S894" s="67"/>
      <c r="T894" s="67"/>
      <c r="U894" s="67"/>
      <c r="V894" s="68"/>
      <c r="W894" s="67"/>
      <c r="X894" s="69"/>
    </row>
    <row r="895" spans="5:24" ht="15.75" customHeight="1">
      <c r="E895" s="683"/>
      <c r="I895" s="67"/>
      <c r="J895" s="67"/>
      <c r="K895" s="67"/>
      <c r="L895" s="67"/>
      <c r="M895" s="67"/>
      <c r="N895" s="67"/>
      <c r="O895" s="67"/>
      <c r="P895" s="67"/>
      <c r="Q895" s="67"/>
      <c r="R895" s="67"/>
      <c r="S895" s="67"/>
      <c r="T895" s="67"/>
      <c r="U895" s="67"/>
      <c r="V895" s="68"/>
      <c r="W895" s="67"/>
      <c r="X895" s="69"/>
    </row>
    <row r="896" spans="5:24" ht="15.75" customHeight="1">
      <c r="E896" s="683"/>
      <c r="I896" s="67"/>
      <c r="J896" s="67"/>
      <c r="K896" s="67"/>
      <c r="L896" s="67"/>
      <c r="M896" s="67"/>
      <c r="N896" s="67"/>
      <c r="O896" s="67"/>
      <c r="P896" s="67"/>
      <c r="Q896" s="67"/>
      <c r="R896" s="67"/>
      <c r="S896" s="67"/>
      <c r="T896" s="67"/>
      <c r="U896" s="67"/>
      <c r="V896" s="68"/>
      <c r="W896" s="67"/>
      <c r="X896" s="69"/>
    </row>
    <row r="897" spans="5:24" ht="15.75" customHeight="1">
      <c r="E897" s="683"/>
      <c r="I897" s="67"/>
      <c r="J897" s="67"/>
      <c r="K897" s="67"/>
      <c r="L897" s="67"/>
      <c r="M897" s="67"/>
      <c r="N897" s="67"/>
      <c r="O897" s="67"/>
      <c r="P897" s="67"/>
      <c r="Q897" s="67"/>
      <c r="R897" s="67"/>
      <c r="S897" s="67"/>
      <c r="T897" s="67"/>
      <c r="U897" s="67"/>
      <c r="V897" s="68"/>
      <c r="W897" s="67"/>
      <c r="X897" s="69"/>
    </row>
    <row r="898" spans="5:24" ht="15.75" customHeight="1">
      <c r="E898" s="683"/>
      <c r="I898" s="67"/>
      <c r="J898" s="67"/>
      <c r="K898" s="67"/>
      <c r="L898" s="67"/>
      <c r="M898" s="67"/>
      <c r="N898" s="67"/>
      <c r="O898" s="67"/>
      <c r="P898" s="67"/>
      <c r="Q898" s="67"/>
      <c r="R898" s="67"/>
      <c r="S898" s="67"/>
      <c r="T898" s="67"/>
      <c r="U898" s="67"/>
      <c r="V898" s="68"/>
      <c r="W898" s="67"/>
      <c r="X898" s="69"/>
    </row>
    <row r="899" spans="5:24" ht="15.75" customHeight="1">
      <c r="E899" s="683"/>
      <c r="I899" s="67"/>
      <c r="J899" s="67"/>
      <c r="K899" s="67"/>
      <c r="L899" s="67"/>
      <c r="M899" s="67"/>
      <c r="N899" s="67"/>
      <c r="O899" s="67"/>
      <c r="P899" s="67"/>
      <c r="Q899" s="67"/>
      <c r="R899" s="67"/>
      <c r="S899" s="67"/>
      <c r="T899" s="67"/>
      <c r="U899" s="67"/>
      <c r="V899" s="68"/>
      <c r="W899" s="67"/>
      <c r="X899" s="69"/>
    </row>
    <row r="900" spans="5:24" ht="15.75" customHeight="1">
      <c r="E900" s="683"/>
      <c r="I900" s="67"/>
      <c r="J900" s="67"/>
      <c r="K900" s="67"/>
      <c r="L900" s="67"/>
      <c r="M900" s="67"/>
      <c r="N900" s="67"/>
      <c r="O900" s="67"/>
      <c r="P900" s="67"/>
      <c r="Q900" s="67"/>
      <c r="R900" s="67"/>
      <c r="S900" s="67"/>
      <c r="T900" s="67"/>
      <c r="U900" s="67"/>
      <c r="V900" s="68"/>
      <c r="W900" s="67"/>
      <c r="X900" s="69"/>
    </row>
    <row r="901" spans="5:24" ht="15.75" customHeight="1">
      <c r="E901" s="683"/>
      <c r="I901" s="67"/>
      <c r="J901" s="67"/>
      <c r="K901" s="67"/>
      <c r="L901" s="67"/>
      <c r="M901" s="67"/>
      <c r="N901" s="67"/>
      <c r="O901" s="67"/>
      <c r="P901" s="67"/>
      <c r="Q901" s="67"/>
      <c r="R901" s="67"/>
      <c r="S901" s="67"/>
      <c r="T901" s="67"/>
      <c r="U901" s="67"/>
      <c r="V901" s="68"/>
      <c r="W901" s="67"/>
      <c r="X901" s="69"/>
    </row>
    <row r="902" spans="5:24" ht="15.75" customHeight="1">
      <c r="E902" s="683"/>
      <c r="I902" s="67"/>
      <c r="J902" s="67"/>
      <c r="K902" s="67"/>
      <c r="L902" s="67"/>
      <c r="M902" s="67"/>
      <c r="N902" s="67"/>
      <c r="O902" s="67"/>
      <c r="P902" s="67"/>
      <c r="Q902" s="67"/>
      <c r="R902" s="67"/>
      <c r="S902" s="67"/>
      <c r="T902" s="67"/>
      <c r="U902" s="67"/>
      <c r="V902" s="68"/>
      <c r="W902" s="67"/>
      <c r="X902" s="69"/>
    </row>
    <row r="903" spans="5:24" ht="15.75" customHeight="1">
      <c r="E903" s="683"/>
      <c r="I903" s="67"/>
      <c r="J903" s="67"/>
      <c r="K903" s="67"/>
      <c r="L903" s="67"/>
      <c r="M903" s="67"/>
      <c r="N903" s="67"/>
      <c r="O903" s="67"/>
      <c r="P903" s="67"/>
      <c r="Q903" s="67"/>
      <c r="R903" s="67"/>
      <c r="S903" s="67"/>
      <c r="T903" s="67"/>
      <c r="U903" s="67"/>
      <c r="V903" s="68"/>
      <c r="W903" s="67"/>
      <c r="X903" s="69"/>
    </row>
    <row r="904" spans="5:24" ht="15.75" customHeight="1">
      <c r="E904" s="683"/>
      <c r="I904" s="67"/>
      <c r="J904" s="67"/>
      <c r="K904" s="67"/>
      <c r="L904" s="67"/>
      <c r="M904" s="67"/>
      <c r="N904" s="67"/>
      <c r="O904" s="67"/>
      <c r="P904" s="67"/>
      <c r="Q904" s="67"/>
      <c r="R904" s="67"/>
      <c r="S904" s="67"/>
      <c r="T904" s="67"/>
      <c r="U904" s="67"/>
      <c r="V904" s="68"/>
      <c r="W904" s="67"/>
      <c r="X904" s="69"/>
    </row>
    <row r="905" spans="5:24" ht="15.75" customHeight="1">
      <c r="E905" s="683"/>
      <c r="I905" s="67"/>
      <c r="J905" s="67"/>
      <c r="K905" s="67"/>
      <c r="L905" s="67"/>
      <c r="M905" s="67"/>
      <c r="N905" s="67"/>
      <c r="O905" s="67"/>
      <c r="P905" s="67"/>
      <c r="Q905" s="67"/>
      <c r="R905" s="67"/>
      <c r="S905" s="67"/>
      <c r="T905" s="67"/>
      <c r="U905" s="67"/>
      <c r="V905" s="68"/>
      <c r="W905" s="67"/>
      <c r="X905" s="69"/>
    </row>
    <row r="906" spans="5:24" ht="15.75" customHeight="1">
      <c r="E906" s="683"/>
      <c r="I906" s="67"/>
      <c r="J906" s="67"/>
      <c r="K906" s="67"/>
      <c r="L906" s="67"/>
      <c r="M906" s="67"/>
      <c r="N906" s="67"/>
      <c r="O906" s="67"/>
      <c r="P906" s="67"/>
      <c r="Q906" s="67"/>
      <c r="R906" s="67"/>
      <c r="S906" s="67"/>
      <c r="T906" s="67"/>
      <c r="U906" s="67"/>
      <c r="V906" s="68"/>
      <c r="W906" s="67"/>
      <c r="X906" s="69"/>
    </row>
    <row r="907" spans="5:24" ht="15.75" customHeight="1">
      <c r="E907" s="683"/>
      <c r="I907" s="67"/>
      <c r="J907" s="67"/>
      <c r="K907" s="67"/>
      <c r="L907" s="67"/>
      <c r="M907" s="67"/>
      <c r="N907" s="67"/>
      <c r="O907" s="67"/>
      <c r="P907" s="67"/>
      <c r="Q907" s="67"/>
      <c r="R907" s="67"/>
      <c r="S907" s="67"/>
      <c r="T907" s="67"/>
      <c r="U907" s="67"/>
      <c r="V907" s="68"/>
      <c r="W907" s="67"/>
      <c r="X907" s="69"/>
    </row>
    <row r="908" spans="5:24" ht="15.75" customHeight="1">
      <c r="E908" s="683"/>
      <c r="I908" s="67"/>
      <c r="J908" s="67"/>
      <c r="K908" s="67"/>
      <c r="L908" s="67"/>
      <c r="M908" s="67"/>
      <c r="N908" s="67"/>
      <c r="O908" s="67"/>
      <c r="P908" s="67"/>
      <c r="Q908" s="67"/>
      <c r="R908" s="67"/>
      <c r="S908" s="67"/>
      <c r="T908" s="67"/>
      <c r="U908" s="67"/>
      <c r="V908" s="68"/>
      <c r="W908" s="67"/>
      <c r="X908" s="69"/>
    </row>
    <row r="909" spans="5:24" ht="15.75" customHeight="1">
      <c r="E909" s="683"/>
      <c r="I909" s="67"/>
      <c r="J909" s="67"/>
      <c r="K909" s="67"/>
      <c r="L909" s="67"/>
      <c r="M909" s="67"/>
      <c r="N909" s="67"/>
      <c r="O909" s="67"/>
      <c r="P909" s="67"/>
      <c r="Q909" s="67"/>
      <c r="R909" s="67"/>
      <c r="S909" s="67"/>
      <c r="T909" s="67"/>
      <c r="U909" s="67"/>
      <c r="V909" s="68"/>
      <c r="W909" s="67"/>
      <c r="X909" s="69"/>
    </row>
    <row r="910" spans="5:24" ht="15.75" customHeight="1">
      <c r="E910" s="683"/>
      <c r="I910" s="67"/>
      <c r="J910" s="67"/>
      <c r="K910" s="67"/>
      <c r="L910" s="67"/>
      <c r="M910" s="67"/>
      <c r="N910" s="67"/>
      <c r="O910" s="67"/>
      <c r="P910" s="67"/>
      <c r="Q910" s="67"/>
      <c r="R910" s="67"/>
      <c r="S910" s="67"/>
      <c r="T910" s="67"/>
      <c r="U910" s="67"/>
      <c r="V910" s="68"/>
      <c r="W910" s="67"/>
      <c r="X910" s="69"/>
    </row>
    <row r="911" spans="5:24" ht="15.75" customHeight="1">
      <c r="E911" s="683"/>
      <c r="I911" s="67"/>
      <c r="J911" s="67"/>
      <c r="K911" s="67"/>
      <c r="L911" s="67"/>
      <c r="M911" s="67"/>
      <c r="N911" s="67"/>
      <c r="O911" s="67"/>
      <c r="P911" s="67"/>
      <c r="Q911" s="67"/>
      <c r="R911" s="67"/>
      <c r="S911" s="67"/>
      <c r="T911" s="67"/>
      <c r="U911" s="67"/>
      <c r="V911" s="68"/>
      <c r="W911" s="67"/>
      <c r="X911" s="69"/>
    </row>
    <row r="912" spans="5:24" ht="15.75" customHeight="1">
      <c r="E912" s="683"/>
      <c r="I912" s="67"/>
      <c r="J912" s="67"/>
      <c r="K912" s="67"/>
      <c r="L912" s="67"/>
      <c r="M912" s="67"/>
      <c r="N912" s="67"/>
      <c r="O912" s="67"/>
      <c r="P912" s="67"/>
      <c r="Q912" s="67"/>
      <c r="R912" s="67"/>
      <c r="S912" s="67"/>
      <c r="T912" s="67"/>
      <c r="U912" s="67"/>
      <c r="V912" s="68"/>
      <c r="W912" s="67"/>
      <c r="X912" s="69"/>
    </row>
    <row r="913" spans="5:24" ht="15.75" customHeight="1">
      <c r="E913" s="683"/>
      <c r="I913" s="67"/>
      <c r="J913" s="67"/>
      <c r="K913" s="67"/>
      <c r="L913" s="67"/>
      <c r="M913" s="67"/>
      <c r="N913" s="67"/>
      <c r="O913" s="67"/>
      <c r="P913" s="67"/>
      <c r="Q913" s="67"/>
      <c r="R913" s="67"/>
      <c r="S913" s="67"/>
      <c r="T913" s="67"/>
      <c r="U913" s="67"/>
      <c r="V913" s="68"/>
      <c r="W913" s="67"/>
      <c r="X913" s="69"/>
    </row>
    <row r="914" spans="5:24" ht="15.75" customHeight="1">
      <c r="E914" s="683"/>
      <c r="I914" s="67"/>
      <c r="J914" s="67"/>
      <c r="K914" s="67"/>
      <c r="L914" s="67"/>
      <c r="M914" s="67"/>
      <c r="N914" s="67"/>
      <c r="O914" s="67"/>
      <c r="P914" s="67"/>
      <c r="Q914" s="67"/>
      <c r="R914" s="67"/>
      <c r="S914" s="67"/>
      <c r="T914" s="67"/>
      <c r="U914" s="67"/>
      <c r="V914" s="68"/>
      <c r="W914" s="67"/>
      <c r="X914" s="69"/>
    </row>
    <row r="915" spans="5:24" ht="15.75" customHeight="1">
      <c r="E915" s="683"/>
      <c r="I915" s="67"/>
      <c r="J915" s="67"/>
      <c r="K915" s="67"/>
      <c r="L915" s="67"/>
      <c r="M915" s="67"/>
      <c r="N915" s="67"/>
      <c r="O915" s="67"/>
      <c r="P915" s="67"/>
      <c r="Q915" s="67"/>
      <c r="R915" s="67"/>
      <c r="S915" s="67"/>
      <c r="T915" s="67"/>
      <c r="U915" s="67"/>
      <c r="V915" s="68"/>
      <c r="W915" s="67"/>
      <c r="X915" s="69"/>
    </row>
    <row r="916" spans="5:24" ht="15.75" customHeight="1">
      <c r="E916" s="683"/>
      <c r="I916" s="67"/>
      <c r="J916" s="67"/>
      <c r="K916" s="67"/>
      <c r="L916" s="67"/>
      <c r="M916" s="67"/>
      <c r="N916" s="67"/>
      <c r="O916" s="67"/>
      <c r="P916" s="67"/>
      <c r="Q916" s="67"/>
      <c r="R916" s="67"/>
      <c r="S916" s="67"/>
      <c r="T916" s="67"/>
      <c r="U916" s="67"/>
      <c r="V916" s="68"/>
      <c r="W916" s="67"/>
      <c r="X916" s="69"/>
    </row>
    <row r="917" spans="5:24" ht="15.75" customHeight="1">
      <c r="E917" s="683"/>
      <c r="I917" s="67"/>
      <c r="J917" s="67"/>
      <c r="K917" s="67"/>
      <c r="L917" s="67"/>
      <c r="M917" s="67"/>
      <c r="N917" s="67"/>
      <c r="O917" s="67"/>
      <c r="P917" s="67"/>
      <c r="Q917" s="67"/>
      <c r="R917" s="67"/>
      <c r="S917" s="67"/>
      <c r="T917" s="67"/>
      <c r="U917" s="67"/>
      <c r="V917" s="68"/>
      <c r="W917" s="67"/>
      <c r="X917" s="69"/>
    </row>
    <row r="918" spans="5:24" ht="15.75" customHeight="1">
      <c r="E918" s="683"/>
      <c r="I918" s="67"/>
      <c r="J918" s="67"/>
      <c r="K918" s="67"/>
      <c r="L918" s="67"/>
      <c r="M918" s="67"/>
      <c r="N918" s="67"/>
      <c r="O918" s="67"/>
      <c r="P918" s="67"/>
      <c r="Q918" s="67"/>
      <c r="R918" s="67"/>
      <c r="S918" s="67"/>
      <c r="T918" s="67"/>
      <c r="U918" s="67"/>
      <c r="V918" s="68"/>
      <c r="W918" s="67"/>
      <c r="X918" s="69"/>
    </row>
    <row r="919" spans="5:24" ht="15.75" customHeight="1">
      <c r="E919" s="683"/>
      <c r="I919" s="67"/>
      <c r="J919" s="67"/>
      <c r="K919" s="67"/>
      <c r="L919" s="67"/>
      <c r="M919" s="67"/>
      <c r="N919" s="67"/>
      <c r="O919" s="67"/>
      <c r="P919" s="67"/>
      <c r="Q919" s="67"/>
      <c r="R919" s="67"/>
      <c r="S919" s="67"/>
      <c r="T919" s="67"/>
      <c r="U919" s="67"/>
      <c r="V919" s="68"/>
      <c r="W919" s="67"/>
      <c r="X919" s="69"/>
    </row>
    <row r="920" spans="5:24" ht="15.75" customHeight="1">
      <c r="E920" s="683"/>
      <c r="I920" s="67"/>
      <c r="J920" s="67"/>
      <c r="K920" s="67"/>
      <c r="L920" s="67"/>
      <c r="M920" s="67"/>
      <c r="N920" s="67"/>
      <c r="O920" s="67"/>
      <c r="P920" s="67"/>
      <c r="Q920" s="67"/>
      <c r="R920" s="67"/>
      <c r="S920" s="67"/>
      <c r="T920" s="67"/>
      <c r="U920" s="67"/>
      <c r="V920" s="68"/>
      <c r="W920" s="67"/>
      <c r="X920" s="69"/>
    </row>
    <row r="921" spans="5:24" ht="15.75" customHeight="1">
      <c r="E921" s="683"/>
      <c r="I921" s="67"/>
      <c r="J921" s="67"/>
      <c r="K921" s="67"/>
      <c r="L921" s="67"/>
      <c r="M921" s="67"/>
      <c r="N921" s="67"/>
      <c r="O921" s="67"/>
      <c r="P921" s="67"/>
      <c r="Q921" s="67"/>
      <c r="R921" s="67"/>
      <c r="S921" s="67"/>
      <c r="T921" s="67"/>
      <c r="U921" s="67"/>
      <c r="V921" s="68"/>
      <c r="W921" s="67"/>
      <c r="X921" s="69"/>
    </row>
    <row r="922" spans="5:24" ht="15.75" customHeight="1">
      <c r="E922" s="683"/>
      <c r="I922" s="67"/>
      <c r="J922" s="67"/>
      <c r="K922" s="67"/>
      <c r="L922" s="67"/>
      <c r="M922" s="67"/>
      <c r="N922" s="67"/>
      <c r="O922" s="67"/>
      <c r="P922" s="67"/>
      <c r="Q922" s="67"/>
      <c r="R922" s="67"/>
      <c r="S922" s="67"/>
      <c r="T922" s="67"/>
      <c r="U922" s="67"/>
      <c r="V922" s="68"/>
      <c r="W922" s="67"/>
      <c r="X922" s="69"/>
    </row>
    <row r="923" spans="5:24" ht="15.75" customHeight="1">
      <c r="E923" s="683"/>
      <c r="I923" s="67"/>
      <c r="J923" s="67"/>
      <c r="K923" s="67"/>
      <c r="L923" s="67"/>
      <c r="M923" s="67"/>
      <c r="N923" s="67"/>
      <c r="O923" s="67"/>
      <c r="P923" s="67"/>
      <c r="Q923" s="67"/>
      <c r="R923" s="67"/>
      <c r="S923" s="67"/>
      <c r="T923" s="67"/>
      <c r="U923" s="67"/>
      <c r="V923" s="68"/>
      <c r="W923" s="67"/>
      <c r="X923" s="69"/>
    </row>
    <row r="924" spans="5:24" ht="15.75" customHeight="1">
      <c r="E924" s="683"/>
      <c r="I924" s="67"/>
      <c r="J924" s="67"/>
      <c r="K924" s="67"/>
      <c r="L924" s="67"/>
      <c r="M924" s="67"/>
      <c r="N924" s="67"/>
      <c r="O924" s="67"/>
      <c r="P924" s="67"/>
      <c r="Q924" s="67"/>
      <c r="R924" s="67"/>
      <c r="S924" s="67"/>
      <c r="T924" s="67"/>
      <c r="U924" s="67"/>
      <c r="V924" s="68"/>
      <c r="W924" s="67"/>
      <c r="X924" s="69"/>
    </row>
    <row r="925" spans="5:24" ht="15.75" customHeight="1">
      <c r="E925" s="683"/>
      <c r="I925" s="67"/>
      <c r="J925" s="67"/>
      <c r="K925" s="67"/>
      <c r="L925" s="67"/>
      <c r="M925" s="67"/>
      <c r="N925" s="67"/>
      <c r="O925" s="67"/>
      <c r="P925" s="67"/>
      <c r="Q925" s="67"/>
      <c r="R925" s="67"/>
      <c r="S925" s="67"/>
      <c r="T925" s="67"/>
      <c r="U925" s="67"/>
      <c r="V925" s="68"/>
      <c r="W925" s="67"/>
      <c r="X925" s="69"/>
    </row>
    <row r="926" spans="5:24" ht="15.75" customHeight="1">
      <c r="E926" s="683"/>
      <c r="I926" s="67"/>
      <c r="J926" s="67"/>
      <c r="K926" s="67"/>
      <c r="L926" s="67"/>
      <c r="M926" s="67"/>
      <c r="N926" s="67"/>
      <c r="O926" s="67"/>
      <c r="P926" s="67"/>
      <c r="Q926" s="67"/>
      <c r="R926" s="67"/>
      <c r="S926" s="67"/>
      <c r="T926" s="67"/>
      <c r="U926" s="67"/>
      <c r="V926" s="68"/>
      <c r="W926" s="67"/>
      <c r="X926" s="69"/>
    </row>
    <row r="927" spans="5:24" ht="15.75" customHeight="1">
      <c r="E927" s="683"/>
      <c r="I927" s="67"/>
      <c r="J927" s="67"/>
      <c r="K927" s="67"/>
      <c r="L927" s="67"/>
      <c r="M927" s="67"/>
      <c r="N927" s="67"/>
      <c r="O927" s="67"/>
      <c r="P927" s="67"/>
      <c r="Q927" s="67"/>
      <c r="R927" s="67"/>
      <c r="S927" s="67"/>
      <c r="T927" s="67"/>
      <c r="U927" s="67"/>
      <c r="V927" s="68"/>
      <c r="W927" s="67"/>
      <c r="X927" s="69"/>
    </row>
    <row r="928" spans="5:24" ht="15.75" customHeight="1">
      <c r="E928" s="683"/>
      <c r="I928" s="67"/>
      <c r="J928" s="67"/>
      <c r="K928" s="67"/>
      <c r="L928" s="67"/>
      <c r="M928" s="67"/>
      <c r="N928" s="67"/>
      <c r="O928" s="67"/>
      <c r="P928" s="67"/>
      <c r="Q928" s="67"/>
      <c r="R928" s="67"/>
      <c r="S928" s="67"/>
      <c r="T928" s="67"/>
      <c r="U928" s="67"/>
      <c r="V928" s="68"/>
      <c r="W928" s="67"/>
      <c r="X928" s="69"/>
    </row>
    <row r="929" spans="5:24" ht="15.75" customHeight="1">
      <c r="E929" s="683"/>
      <c r="I929" s="67"/>
      <c r="J929" s="67"/>
      <c r="K929" s="67"/>
      <c r="L929" s="67"/>
      <c r="M929" s="67"/>
      <c r="N929" s="67"/>
      <c r="O929" s="67"/>
      <c r="P929" s="67"/>
      <c r="Q929" s="67"/>
      <c r="R929" s="67"/>
      <c r="S929" s="67"/>
      <c r="T929" s="67"/>
      <c r="U929" s="67"/>
      <c r="V929" s="68"/>
      <c r="W929" s="67"/>
      <c r="X929" s="69"/>
    </row>
    <row r="930" spans="5:24" ht="15.75" customHeight="1">
      <c r="E930" s="683"/>
      <c r="I930" s="67"/>
      <c r="J930" s="67"/>
      <c r="K930" s="67"/>
      <c r="L930" s="67"/>
      <c r="M930" s="67"/>
      <c r="N930" s="67"/>
      <c r="O930" s="67"/>
      <c r="P930" s="67"/>
      <c r="Q930" s="67"/>
      <c r="R930" s="67"/>
      <c r="S930" s="67"/>
      <c r="T930" s="67"/>
      <c r="U930" s="67"/>
      <c r="V930" s="68"/>
      <c r="W930" s="67"/>
      <c r="X930" s="69"/>
    </row>
    <row r="931" spans="5:24" ht="15.75" customHeight="1">
      <c r="E931" s="683"/>
      <c r="I931" s="67"/>
      <c r="J931" s="67"/>
      <c r="K931" s="67"/>
      <c r="L931" s="67"/>
      <c r="M931" s="67"/>
      <c r="N931" s="67"/>
      <c r="O931" s="67"/>
      <c r="P931" s="67"/>
      <c r="Q931" s="67"/>
      <c r="R931" s="67"/>
      <c r="S931" s="67"/>
      <c r="T931" s="67"/>
      <c r="U931" s="67"/>
      <c r="V931" s="68"/>
      <c r="W931" s="67"/>
      <c r="X931" s="69"/>
    </row>
    <row r="932" spans="5:24" ht="15.75" customHeight="1">
      <c r="E932" s="683"/>
      <c r="I932" s="67"/>
      <c r="J932" s="67"/>
      <c r="K932" s="67"/>
      <c r="L932" s="67"/>
      <c r="M932" s="67"/>
      <c r="N932" s="67"/>
      <c r="O932" s="67"/>
      <c r="P932" s="67"/>
      <c r="Q932" s="67"/>
      <c r="R932" s="67"/>
      <c r="S932" s="67"/>
      <c r="T932" s="67"/>
      <c r="U932" s="67"/>
      <c r="V932" s="68"/>
      <c r="W932" s="67"/>
      <c r="X932" s="69"/>
    </row>
    <row r="933" spans="5:24" ht="15.75" customHeight="1">
      <c r="E933" s="683"/>
      <c r="I933" s="67"/>
      <c r="J933" s="67"/>
      <c r="K933" s="67"/>
      <c r="L933" s="67"/>
      <c r="M933" s="67"/>
      <c r="N933" s="67"/>
      <c r="O933" s="67"/>
      <c r="P933" s="67"/>
      <c r="Q933" s="67"/>
      <c r="R933" s="67"/>
      <c r="S933" s="67"/>
      <c r="T933" s="67"/>
      <c r="U933" s="67"/>
      <c r="V933" s="68"/>
      <c r="W933" s="67"/>
      <c r="X933" s="69"/>
    </row>
    <row r="934" spans="5:24" ht="15.75" customHeight="1">
      <c r="E934" s="683"/>
      <c r="I934" s="67"/>
      <c r="J934" s="67"/>
      <c r="K934" s="67"/>
      <c r="L934" s="67"/>
      <c r="M934" s="67"/>
      <c r="N934" s="67"/>
      <c r="O934" s="67"/>
      <c r="P934" s="67"/>
      <c r="Q934" s="67"/>
      <c r="R934" s="67"/>
      <c r="S934" s="67"/>
      <c r="T934" s="67"/>
      <c r="U934" s="67"/>
      <c r="V934" s="68"/>
      <c r="W934" s="67"/>
      <c r="X934" s="69"/>
    </row>
    <row r="935" spans="5:24" ht="15.75" customHeight="1">
      <c r="E935" s="683"/>
      <c r="I935" s="67"/>
      <c r="J935" s="67"/>
      <c r="K935" s="67"/>
      <c r="L935" s="67"/>
      <c r="M935" s="67"/>
      <c r="N935" s="67"/>
      <c r="O935" s="67"/>
      <c r="P935" s="67"/>
      <c r="Q935" s="67"/>
      <c r="R935" s="67"/>
      <c r="S935" s="67"/>
      <c r="T935" s="67"/>
      <c r="U935" s="67"/>
      <c r="V935" s="68"/>
      <c r="W935" s="67"/>
      <c r="X935" s="69"/>
    </row>
    <row r="936" spans="5:24" ht="15.75" customHeight="1">
      <c r="E936" s="683"/>
      <c r="I936" s="67"/>
      <c r="J936" s="67"/>
      <c r="K936" s="67"/>
      <c r="L936" s="67"/>
      <c r="M936" s="67"/>
      <c r="N936" s="67"/>
      <c r="O936" s="67"/>
      <c r="P936" s="67"/>
      <c r="Q936" s="67"/>
      <c r="R936" s="67"/>
      <c r="S936" s="67"/>
      <c r="T936" s="67"/>
      <c r="U936" s="67"/>
      <c r="V936" s="68"/>
      <c r="W936" s="67"/>
      <c r="X936" s="69"/>
    </row>
    <row r="937" spans="5:24" ht="15.75" customHeight="1">
      <c r="E937" s="683"/>
      <c r="I937" s="67"/>
      <c r="J937" s="67"/>
      <c r="K937" s="67"/>
      <c r="L937" s="67"/>
      <c r="M937" s="67"/>
      <c r="N937" s="67"/>
      <c r="O937" s="67"/>
      <c r="P937" s="67"/>
      <c r="Q937" s="67"/>
      <c r="R937" s="67"/>
      <c r="S937" s="67"/>
      <c r="T937" s="67"/>
      <c r="U937" s="67"/>
      <c r="V937" s="68"/>
      <c r="W937" s="67"/>
      <c r="X937" s="69"/>
    </row>
    <row r="938" spans="5:24" ht="15.75" customHeight="1">
      <c r="E938" s="683"/>
      <c r="I938" s="67"/>
      <c r="J938" s="67"/>
      <c r="K938" s="67"/>
      <c r="L938" s="67"/>
      <c r="M938" s="67"/>
      <c r="N938" s="67"/>
      <c r="O938" s="67"/>
      <c r="P938" s="67"/>
      <c r="Q938" s="67"/>
      <c r="R938" s="67"/>
      <c r="S938" s="67"/>
      <c r="T938" s="67"/>
      <c r="U938" s="67"/>
      <c r="V938" s="68"/>
      <c r="W938" s="67"/>
      <c r="X938" s="69"/>
    </row>
    <row r="939" spans="5:24" ht="15.75" customHeight="1">
      <c r="E939" s="683"/>
      <c r="I939" s="67"/>
      <c r="J939" s="67"/>
      <c r="K939" s="67"/>
      <c r="L939" s="67"/>
      <c r="M939" s="67"/>
      <c r="N939" s="67"/>
      <c r="O939" s="67"/>
      <c r="P939" s="67"/>
      <c r="Q939" s="67"/>
      <c r="R939" s="67"/>
      <c r="S939" s="67"/>
      <c r="T939" s="67"/>
      <c r="U939" s="67"/>
      <c r="V939" s="68"/>
      <c r="W939" s="67"/>
      <c r="X939" s="69"/>
    </row>
    <row r="940" spans="5:24" ht="15.75" customHeight="1">
      <c r="E940" s="683"/>
      <c r="I940" s="67"/>
      <c r="J940" s="67"/>
      <c r="K940" s="67"/>
      <c r="L940" s="67"/>
      <c r="M940" s="67"/>
      <c r="N940" s="67"/>
      <c r="O940" s="67"/>
      <c r="P940" s="67"/>
      <c r="Q940" s="67"/>
      <c r="R940" s="67"/>
      <c r="S940" s="67"/>
      <c r="T940" s="67"/>
      <c r="U940" s="67"/>
      <c r="V940" s="68"/>
      <c r="W940" s="67"/>
      <c r="X940" s="69"/>
    </row>
    <row r="941" spans="5:24" ht="15.75" customHeight="1">
      <c r="E941" s="683"/>
      <c r="I941" s="67"/>
      <c r="J941" s="67"/>
      <c r="K941" s="67"/>
      <c r="L941" s="67"/>
      <c r="M941" s="67"/>
      <c r="N941" s="67"/>
      <c r="O941" s="67"/>
      <c r="P941" s="67"/>
      <c r="Q941" s="67"/>
      <c r="R941" s="67"/>
      <c r="S941" s="67"/>
      <c r="T941" s="67"/>
      <c r="U941" s="67"/>
      <c r="V941" s="68"/>
      <c r="W941" s="67"/>
      <c r="X941" s="69"/>
    </row>
    <row r="942" spans="5:24" ht="15.75" customHeight="1">
      <c r="E942" s="683"/>
      <c r="I942" s="67"/>
      <c r="J942" s="67"/>
      <c r="K942" s="67"/>
      <c r="L942" s="67"/>
      <c r="M942" s="67"/>
      <c r="N942" s="67"/>
      <c r="O942" s="67"/>
      <c r="P942" s="67"/>
      <c r="Q942" s="67"/>
      <c r="R942" s="67"/>
      <c r="S942" s="67"/>
      <c r="T942" s="67"/>
      <c r="U942" s="67"/>
      <c r="V942" s="68"/>
      <c r="W942" s="67"/>
      <c r="X942" s="69"/>
    </row>
    <row r="943" spans="5:24" ht="15.75" customHeight="1">
      <c r="E943" s="683"/>
      <c r="I943" s="67"/>
      <c r="J943" s="67"/>
      <c r="K943" s="67"/>
      <c r="L943" s="67"/>
      <c r="M943" s="67"/>
      <c r="N943" s="67"/>
      <c r="O943" s="67"/>
      <c r="P943" s="67"/>
      <c r="Q943" s="67"/>
      <c r="R943" s="67"/>
      <c r="S943" s="67"/>
      <c r="T943" s="67"/>
      <c r="U943" s="67"/>
      <c r="V943" s="68"/>
      <c r="W943" s="67"/>
      <c r="X943" s="69"/>
    </row>
    <row r="944" spans="5:24" ht="15.75" customHeight="1">
      <c r="E944" s="683"/>
      <c r="I944" s="67"/>
      <c r="J944" s="67"/>
      <c r="K944" s="67"/>
      <c r="L944" s="67"/>
      <c r="M944" s="67"/>
      <c r="N944" s="67"/>
      <c r="O944" s="67"/>
      <c r="P944" s="67"/>
      <c r="Q944" s="67"/>
      <c r="R944" s="67"/>
      <c r="S944" s="67"/>
      <c r="T944" s="67"/>
      <c r="U944" s="67"/>
      <c r="V944" s="68"/>
      <c r="W944" s="67"/>
      <c r="X944" s="69"/>
    </row>
    <row r="945" spans="5:24" ht="15.75" customHeight="1">
      <c r="E945" s="683"/>
      <c r="I945" s="67"/>
      <c r="J945" s="67"/>
      <c r="K945" s="67"/>
      <c r="L945" s="67"/>
      <c r="M945" s="67"/>
      <c r="N945" s="67"/>
      <c r="O945" s="67"/>
      <c r="P945" s="67"/>
      <c r="Q945" s="67"/>
      <c r="R945" s="67"/>
      <c r="S945" s="67"/>
      <c r="T945" s="67"/>
      <c r="U945" s="67"/>
      <c r="V945" s="68"/>
      <c r="W945" s="67"/>
      <c r="X945" s="69"/>
    </row>
    <row r="946" spans="5:24" ht="15.75" customHeight="1">
      <c r="E946" s="683"/>
      <c r="I946" s="67"/>
      <c r="J946" s="67"/>
      <c r="K946" s="67"/>
      <c r="L946" s="67"/>
      <c r="M946" s="67"/>
      <c r="N946" s="67"/>
      <c r="O946" s="67"/>
      <c r="P946" s="67"/>
      <c r="Q946" s="67"/>
      <c r="R946" s="67"/>
      <c r="S946" s="67"/>
      <c r="T946" s="67"/>
      <c r="U946" s="67"/>
      <c r="V946" s="68"/>
      <c r="W946" s="67"/>
      <c r="X946" s="69"/>
    </row>
    <row r="947" spans="5:24" ht="15.75" customHeight="1">
      <c r="E947" s="683"/>
      <c r="I947" s="67"/>
      <c r="J947" s="67"/>
      <c r="K947" s="67"/>
      <c r="L947" s="67"/>
      <c r="M947" s="67"/>
      <c r="N947" s="67"/>
      <c r="O947" s="67"/>
      <c r="P947" s="67"/>
      <c r="Q947" s="67"/>
      <c r="R947" s="67"/>
      <c r="S947" s="67"/>
      <c r="T947" s="67"/>
      <c r="U947" s="67"/>
      <c r="V947" s="68"/>
      <c r="W947" s="67"/>
      <c r="X947" s="69"/>
    </row>
    <row r="948" spans="5:24" ht="15.75" customHeight="1">
      <c r="E948" s="683"/>
      <c r="I948" s="67"/>
      <c r="J948" s="67"/>
      <c r="K948" s="67"/>
      <c r="L948" s="67"/>
      <c r="M948" s="67"/>
      <c r="N948" s="67"/>
      <c r="O948" s="67"/>
      <c r="P948" s="67"/>
      <c r="Q948" s="67"/>
      <c r="R948" s="67"/>
      <c r="S948" s="67"/>
      <c r="T948" s="67"/>
      <c r="U948" s="67"/>
      <c r="V948" s="68"/>
      <c r="W948" s="67"/>
      <c r="X948" s="69"/>
    </row>
    <row r="949" spans="5:24" ht="15.75" customHeight="1">
      <c r="E949" s="683"/>
      <c r="I949" s="67"/>
      <c r="J949" s="67"/>
      <c r="K949" s="67"/>
      <c r="L949" s="67"/>
      <c r="M949" s="67"/>
      <c r="N949" s="67"/>
      <c r="O949" s="67"/>
      <c r="P949" s="67"/>
      <c r="Q949" s="67"/>
      <c r="R949" s="67"/>
      <c r="S949" s="67"/>
      <c r="T949" s="67"/>
      <c r="U949" s="67"/>
      <c r="V949" s="68"/>
      <c r="W949" s="67"/>
      <c r="X949" s="69"/>
    </row>
    <row r="950" spans="5:24" ht="15.75" customHeight="1">
      <c r="E950" s="683"/>
      <c r="I950" s="67"/>
      <c r="J950" s="67"/>
      <c r="K950" s="67"/>
      <c r="L950" s="67"/>
      <c r="M950" s="67"/>
      <c r="N950" s="67"/>
      <c r="O950" s="67"/>
      <c r="P950" s="67"/>
      <c r="Q950" s="67"/>
      <c r="R950" s="67"/>
      <c r="S950" s="67"/>
      <c r="T950" s="67"/>
      <c r="U950" s="67"/>
      <c r="V950" s="68"/>
      <c r="W950" s="67"/>
      <c r="X950" s="69"/>
    </row>
    <row r="951" spans="5:24" ht="15.75" customHeight="1">
      <c r="E951" s="683"/>
      <c r="I951" s="67"/>
      <c r="J951" s="67"/>
      <c r="K951" s="67"/>
      <c r="L951" s="67"/>
      <c r="M951" s="67"/>
      <c r="N951" s="67"/>
      <c r="O951" s="67"/>
      <c r="P951" s="67"/>
      <c r="Q951" s="67"/>
      <c r="R951" s="67"/>
      <c r="S951" s="67"/>
      <c r="T951" s="67"/>
      <c r="U951" s="67"/>
      <c r="V951" s="68"/>
      <c r="W951" s="67"/>
      <c r="X951" s="69"/>
    </row>
    <row r="952" spans="5:24" ht="15.75" customHeight="1">
      <c r="E952" s="683"/>
      <c r="I952" s="67"/>
      <c r="J952" s="67"/>
      <c r="K952" s="67"/>
      <c r="L952" s="67"/>
      <c r="M952" s="67"/>
      <c r="N952" s="67"/>
      <c r="O952" s="67"/>
      <c r="P952" s="67"/>
      <c r="Q952" s="67"/>
      <c r="R952" s="67"/>
      <c r="S952" s="67"/>
      <c r="T952" s="67"/>
      <c r="U952" s="67"/>
      <c r="V952" s="68"/>
      <c r="W952" s="67"/>
      <c r="X952" s="69"/>
    </row>
    <row r="953" spans="5:24" ht="15.75" customHeight="1">
      <c r="E953" s="683"/>
      <c r="I953" s="67"/>
      <c r="J953" s="67"/>
      <c r="K953" s="67"/>
      <c r="L953" s="67"/>
      <c r="M953" s="67"/>
      <c r="N953" s="67"/>
      <c r="O953" s="67"/>
      <c r="P953" s="67"/>
      <c r="Q953" s="67"/>
      <c r="R953" s="67"/>
      <c r="S953" s="67"/>
      <c r="T953" s="67"/>
      <c r="U953" s="67"/>
      <c r="V953" s="68"/>
      <c r="W953" s="67"/>
      <c r="X953" s="69"/>
    </row>
    <row r="954" spans="5:24" ht="15.75" customHeight="1">
      <c r="E954" s="683"/>
      <c r="I954" s="67"/>
      <c r="J954" s="67"/>
      <c r="K954" s="67"/>
      <c r="L954" s="67"/>
      <c r="M954" s="67"/>
      <c r="N954" s="67"/>
      <c r="O954" s="67"/>
      <c r="P954" s="67"/>
      <c r="Q954" s="67"/>
      <c r="R954" s="67"/>
      <c r="S954" s="67"/>
      <c r="T954" s="67"/>
      <c r="U954" s="67"/>
      <c r="V954" s="68"/>
      <c r="W954" s="67"/>
      <c r="X954" s="69"/>
    </row>
    <row r="955" spans="5:24" ht="15.75" customHeight="1">
      <c r="E955" s="683"/>
      <c r="I955" s="67"/>
      <c r="J955" s="67"/>
      <c r="K955" s="67"/>
      <c r="L955" s="67"/>
      <c r="M955" s="67"/>
      <c r="N955" s="67"/>
      <c r="O955" s="67"/>
      <c r="P955" s="67"/>
      <c r="Q955" s="67"/>
      <c r="R955" s="67"/>
      <c r="S955" s="67"/>
      <c r="T955" s="67"/>
      <c r="U955" s="67"/>
      <c r="V955" s="68"/>
      <c r="W955" s="67"/>
      <c r="X955" s="69"/>
    </row>
    <row r="956" spans="5:24" ht="15.75" customHeight="1">
      <c r="E956" s="683"/>
      <c r="I956" s="67"/>
      <c r="J956" s="67"/>
      <c r="K956" s="67"/>
      <c r="L956" s="67"/>
      <c r="M956" s="67"/>
      <c r="N956" s="67"/>
      <c r="O956" s="67"/>
      <c r="P956" s="67"/>
      <c r="Q956" s="67"/>
      <c r="R956" s="67"/>
      <c r="S956" s="67"/>
      <c r="T956" s="67"/>
      <c r="U956" s="67"/>
      <c r="V956" s="68"/>
      <c r="W956" s="67"/>
      <c r="X956" s="69"/>
    </row>
    <row r="957" spans="5:24" ht="15.75" customHeight="1">
      <c r="E957" s="683"/>
      <c r="I957" s="67"/>
      <c r="J957" s="67"/>
      <c r="K957" s="67"/>
      <c r="L957" s="67"/>
      <c r="M957" s="67"/>
      <c r="N957" s="67"/>
      <c r="O957" s="67"/>
      <c r="P957" s="67"/>
      <c r="Q957" s="67"/>
      <c r="R957" s="67"/>
      <c r="S957" s="67"/>
      <c r="T957" s="67"/>
      <c r="U957" s="67"/>
      <c r="V957" s="68"/>
      <c r="W957" s="67"/>
      <c r="X957" s="69"/>
    </row>
    <row r="958" spans="5:24" ht="15.75" customHeight="1">
      <c r="E958" s="683"/>
      <c r="I958" s="67"/>
      <c r="J958" s="67"/>
      <c r="K958" s="67"/>
      <c r="L958" s="67"/>
      <c r="M958" s="67"/>
      <c r="N958" s="67"/>
      <c r="O958" s="67"/>
      <c r="P958" s="67"/>
      <c r="Q958" s="67"/>
      <c r="R958" s="67"/>
      <c r="S958" s="67"/>
      <c r="T958" s="67"/>
      <c r="U958" s="67"/>
      <c r="V958" s="68"/>
      <c r="W958" s="67"/>
      <c r="X958" s="69"/>
    </row>
    <row r="959" spans="5:24" ht="15.75" customHeight="1">
      <c r="E959" s="683"/>
      <c r="I959" s="67"/>
      <c r="J959" s="67"/>
      <c r="K959" s="67"/>
      <c r="L959" s="67"/>
      <c r="M959" s="67"/>
      <c r="N959" s="67"/>
      <c r="O959" s="67"/>
      <c r="P959" s="67"/>
      <c r="Q959" s="67"/>
      <c r="R959" s="67"/>
      <c r="S959" s="67"/>
      <c r="T959" s="67"/>
      <c r="U959" s="67"/>
      <c r="V959" s="68"/>
      <c r="W959" s="67"/>
      <c r="X959" s="69"/>
    </row>
    <row r="960" spans="5:24" ht="15.75" customHeight="1">
      <c r="E960" s="683"/>
      <c r="I960" s="67"/>
      <c r="J960" s="67"/>
      <c r="K960" s="67"/>
      <c r="L960" s="67"/>
      <c r="M960" s="67"/>
      <c r="N960" s="67"/>
      <c r="O960" s="67"/>
      <c r="P960" s="67"/>
      <c r="Q960" s="67"/>
      <c r="R960" s="67"/>
      <c r="S960" s="67"/>
      <c r="T960" s="67"/>
      <c r="U960" s="67"/>
      <c r="V960" s="68"/>
      <c r="W960" s="67"/>
      <c r="X960" s="69"/>
    </row>
    <row r="961" spans="5:24" ht="15.75" customHeight="1">
      <c r="E961" s="683"/>
      <c r="I961" s="67"/>
      <c r="J961" s="67"/>
      <c r="K961" s="67"/>
      <c r="L961" s="67"/>
      <c r="M961" s="67"/>
      <c r="N961" s="67"/>
      <c r="O961" s="67"/>
      <c r="P961" s="67"/>
      <c r="Q961" s="67"/>
      <c r="R961" s="67"/>
      <c r="S961" s="67"/>
      <c r="T961" s="67"/>
      <c r="U961" s="67"/>
      <c r="V961" s="68"/>
      <c r="W961" s="67"/>
      <c r="X961" s="69"/>
    </row>
    <row r="962" spans="5:24" ht="15.75" customHeight="1">
      <c r="E962" s="683"/>
      <c r="I962" s="67"/>
      <c r="J962" s="67"/>
      <c r="K962" s="67"/>
      <c r="L962" s="67"/>
      <c r="M962" s="67"/>
      <c r="N962" s="67"/>
      <c r="O962" s="67"/>
      <c r="P962" s="67"/>
      <c r="Q962" s="67"/>
      <c r="R962" s="67"/>
      <c r="S962" s="67"/>
      <c r="T962" s="67"/>
      <c r="U962" s="67"/>
      <c r="V962" s="68"/>
      <c r="W962" s="67"/>
      <c r="X962" s="69"/>
    </row>
    <row r="963" spans="5:24" ht="15.75" customHeight="1">
      <c r="E963" s="683"/>
      <c r="I963" s="67"/>
      <c r="J963" s="67"/>
      <c r="K963" s="67"/>
      <c r="L963" s="67"/>
      <c r="M963" s="67"/>
      <c r="N963" s="67"/>
      <c r="O963" s="67"/>
      <c r="P963" s="67"/>
      <c r="Q963" s="67"/>
      <c r="R963" s="67"/>
      <c r="S963" s="67"/>
      <c r="T963" s="67"/>
      <c r="U963" s="67"/>
      <c r="V963" s="68"/>
      <c r="W963" s="67"/>
      <c r="X963" s="69"/>
    </row>
    <row r="964" spans="5:24" ht="15.75" customHeight="1">
      <c r="E964" s="683"/>
      <c r="I964" s="67"/>
      <c r="J964" s="67"/>
      <c r="K964" s="67"/>
      <c r="L964" s="67"/>
      <c r="M964" s="67"/>
      <c r="N964" s="67"/>
      <c r="O964" s="67"/>
      <c r="P964" s="67"/>
      <c r="Q964" s="67"/>
      <c r="R964" s="67"/>
      <c r="S964" s="67"/>
      <c r="T964" s="67"/>
      <c r="U964" s="67"/>
      <c r="V964" s="68"/>
      <c r="W964" s="67"/>
      <c r="X964" s="69"/>
    </row>
    <row r="965" spans="5:24" ht="15.75" customHeight="1">
      <c r="E965" s="683"/>
      <c r="I965" s="67"/>
      <c r="J965" s="67"/>
      <c r="K965" s="67"/>
      <c r="L965" s="67"/>
      <c r="M965" s="67"/>
      <c r="N965" s="67"/>
      <c r="O965" s="67"/>
      <c r="P965" s="67"/>
      <c r="Q965" s="67"/>
      <c r="R965" s="67"/>
      <c r="S965" s="67"/>
      <c r="T965" s="67"/>
      <c r="U965" s="67"/>
      <c r="V965" s="68"/>
      <c r="W965" s="67"/>
      <c r="X965" s="69"/>
    </row>
    <row r="966" spans="5:24" ht="15.75" customHeight="1">
      <c r="E966" s="683"/>
      <c r="I966" s="67"/>
      <c r="J966" s="67"/>
      <c r="K966" s="67"/>
      <c r="L966" s="67"/>
      <c r="M966" s="67"/>
      <c r="N966" s="67"/>
      <c r="O966" s="67"/>
      <c r="P966" s="67"/>
      <c r="Q966" s="67"/>
      <c r="R966" s="67"/>
      <c r="S966" s="67"/>
      <c r="T966" s="67"/>
      <c r="U966" s="67"/>
      <c r="V966" s="68"/>
      <c r="W966" s="67"/>
      <c r="X966" s="69"/>
    </row>
    <row r="967" spans="5:24" ht="15.75" customHeight="1">
      <c r="E967" s="683"/>
      <c r="I967" s="67"/>
      <c r="J967" s="67"/>
      <c r="K967" s="67"/>
      <c r="L967" s="67"/>
      <c r="M967" s="67"/>
      <c r="N967" s="67"/>
      <c r="O967" s="67"/>
      <c r="P967" s="67"/>
      <c r="Q967" s="67"/>
      <c r="R967" s="67"/>
      <c r="S967" s="67"/>
      <c r="T967" s="67"/>
      <c r="U967" s="67"/>
      <c r="V967" s="68"/>
      <c r="W967" s="67"/>
      <c r="X967" s="69"/>
    </row>
    <row r="968" spans="5:24" ht="15.75" customHeight="1">
      <c r="E968" s="683"/>
      <c r="I968" s="67"/>
      <c r="J968" s="67"/>
      <c r="K968" s="67"/>
      <c r="L968" s="67"/>
      <c r="M968" s="67"/>
      <c r="N968" s="67"/>
      <c r="O968" s="67"/>
      <c r="P968" s="67"/>
      <c r="Q968" s="67"/>
      <c r="R968" s="67"/>
      <c r="S968" s="67"/>
      <c r="T968" s="67"/>
      <c r="U968" s="67"/>
      <c r="V968" s="68"/>
      <c r="W968" s="67"/>
      <c r="X968" s="69"/>
    </row>
    <row r="969" spans="5:24" ht="15.75" customHeight="1">
      <c r="E969" s="683"/>
      <c r="I969" s="67"/>
      <c r="J969" s="67"/>
      <c r="K969" s="67"/>
      <c r="L969" s="67"/>
      <c r="M969" s="67"/>
      <c r="N969" s="67"/>
      <c r="O969" s="67"/>
      <c r="P969" s="67"/>
      <c r="Q969" s="67"/>
      <c r="R969" s="67"/>
      <c r="S969" s="67"/>
      <c r="T969" s="67"/>
      <c r="U969" s="67"/>
      <c r="V969" s="68"/>
      <c r="W969" s="67"/>
      <c r="X969" s="69"/>
    </row>
    <row r="970" spans="5:24" ht="15.75" customHeight="1">
      <c r="E970" s="683"/>
      <c r="I970" s="67"/>
      <c r="J970" s="67"/>
      <c r="K970" s="67"/>
      <c r="L970" s="67"/>
      <c r="M970" s="67"/>
      <c r="N970" s="67"/>
      <c r="O970" s="67"/>
      <c r="P970" s="67"/>
      <c r="Q970" s="67"/>
      <c r="R970" s="67"/>
      <c r="S970" s="67"/>
      <c r="T970" s="67"/>
      <c r="U970" s="67"/>
      <c r="V970" s="68"/>
      <c r="W970" s="67"/>
      <c r="X970" s="69"/>
    </row>
    <row r="971" spans="5:24" ht="15.75" customHeight="1">
      <c r="E971" s="683"/>
      <c r="I971" s="67"/>
      <c r="J971" s="67"/>
      <c r="K971" s="67"/>
      <c r="L971" s="67"/>
      <c r="M971" s="67"/>
      <c r="N971" s="67"/>
      <c r="O971" s="67"/>
      <c r="P971" s="67"/>
      <c r="Q971" s="67"/>
      <c r="R971" s="67"/>
      <c r="S971" s="67"/>
      <c r="T971" s="67"/>
      <c r="U971" s="67"/>
      <c r="V971" s="68"/>
      <c r="W971" s="67"/>
      <c r="X971" s="69"/>
    </row>
    <row r="972" spans="5:24" ht="15.75" customHeight="1">
      <c r="E972" s="683"/>
      <c r="I972" s="67"/>
      <c r="J972" s="67"/>
      <c r="K972" s="67"/>
      <c r="L972" s="67"/>
      <c r="M972" s="67"/>
      <c r="N972" s="67"/>
      <c r="O972" s="67"/>
      <c r="P972" s="67"/>
      <c r="Q972" s="67"/>
      <c r="R972" s="67"/>
      <c r="S972" s="67"/>
      <c r="T972" s="67"/>
      <c r="U972" s="67"/>
      <c r="V972" s="68"/>
      <c r="W972" s="67"/>
      <c r="X972" s="69"/>
    </row>
    <row r="973" spans="5:24" ht="15.75" customHeight="1">
      <c r="E973" s="683"/>
      <c r="I973" s="67"/>
      <c r="J973" s="67"/>
      <c r="K973" s="67"/>
      <c r="L973" s="67"/>
      <c r="M973" s="67"/>
      <c r="N973" s="67"/>
      <c r="O973" s="67"/>
      <c r="P973" s="67"/>
      <c r="Q973" s="67"/>
      <c r="R973" s="67"/>
      <c r="S973" s="67"/>
      <c r="T973" s="67"/>
      <c r="U973" s="67"/>
      <c r="V973" s="68"/>
      <c r="W973" s="67"/>
      <c r="X973" s="69"/>
    </row>
    <row r="974" spans="5:24" ht="15.75" customHeight="1">
      <c r="E974" s="683"/>
      <c r="I974" s="67"/>
      <c r="J974" s="67"/>
      <c r="K974" s="67"/>
      <c r="L974" s="67"/>
      <c r="M974" s="67"/>
      <c r="N974" s="67"/>
      <c r="O974" s="67"/>
      <c r="P974" s="67"/>
      <c r="Q974" s="67"/>
      <c r="R974" s="67"/>
      <c r="S974" s="67"/>
      <c r="T974" s="67"/>
      <c r="U974" s="67"/>
      <c r="V974" s="68"/>
      <c r="W974" s="67"/>
      <c r="X974" s="69"/>
    </row>
    <row r="975" spans="5:24" ht="15.75" customHeight="1">
      <c r="E975" s="683"/>
      <c r="I975" s="67"/>
      <c r="J975" s="67"/>
      <c r="K975" s="67"/>
      <c r="L975" s="67"/>
      <c r="M975" s="67"/>
      <c r="N975" s="67"/>
      <c r="O975" s="67"/>
      <c r="P975" s="67"/>
      <c r="Q975" s="67"/>
      <c r="R975" s="67"/>
      <c r="S975" s="67"/>
      <c r="T975" s="67"/>
      <c r="U975" s="67"/>
      <c r="V975" s="68"/>
      <c r="W975" s="67"/>
      <c r="X975" s="69"/>
    </row>
    <row r="976" spans="5:24" ht="15.75" customHeight="1">
      <c r="E976" s="683"/>
      <c r="I976" s="67"/>
      <c r="J976" s="67"/>
      <c r="K976" s="67"/>
      <c r="L976" s="67"/>
      <c r="M976" s="67"/>
      <c r="N976" s="67"/>
      <c r="O976" s="67"/>
      <c r="P976" s="67"/>
      <c r="Q976" s="67"/>
      <c r="R976" s="67"/>
      <c r="S976" s="67"/>
      <c r="T976" s="67"/>
      <c r="U976" s="67"/>
      <c r="V976" s="68"/>
      <c r="W976" s="67"/>
      <c r="X976" s="69"/>
    </row>
    <row r="977" spans="5:24" ht="15.75" customHeight="1">
      <c r="E977" s="683"/>
      <c r="I977" s="67"/>
      <c r="J977" s="67"/>
      <c r="K977" s="67"/>
      <c r="L977" s="67"/>
      <c r="M977" s="67"/>
      <c r="N977" s="67"/>
      <c r="O977" s="67"/>
      <c r="P977" s="67"/>
      <c r="Q977" s="67"/>
      <c r="R977" s="67"/>
      <c r="S977" s="67"/>
      <c r="T977" s="67"/>
      <c r="U977" s="67"/>
      <c r="V977" s="68"/>
      <c r="W977" s="67"/>
      <c r="X977" s="69"/>
    </row>
    <row r="978" spans="5:24" ht="15.75" customHeight="1">
      <c r="E978" s="683"/>
      <c r="I978" s="67"/>
      <c r="J978" s="67"/>
      <c r="K978" s="67"/>
      <c r="L978" s="67"/>
      <c r="M978" s="67"/>
      <c r="N978" s="67"/>
      <c r="O978" s="67"/>
      <c r="P978" s="67"/>
      <c r="Q978" s="67"/>
      <c r="R978" s="67"/>
      <c r="S978" s="67"/>
      <c r="T978" s="67"/>
      <c r="U978" s="67"/>
      <c r="V978" s="68"/>
      <c r="W978" s="67"/>
      <c r="X978" s="69"/>
    </row>
    <row r="979" spans="5:24" ht="15.75" customHeight="1">
      <c r="E979" s="683"/>
      <c r="I979" s="67"/>
      <c r="J979" s="67"/>
      <c r="K979" s="67"/>
      <c r="L979" s="67"/>
      <c r="M979" s="67"/>
      <c r="N979" s="67"/>
      <c r="O979" s="67"/>
      <c r="P979" s="67"/>
      <c r="Q979" s="67"/>
      <c r="R979" s="67"/>
      <c r="S979" s="67"/>
      <c r="T979" s="67"/>
      <c r="U979" s="67"/>
      <c r="V979" s="68"/>
      <c r="W979" s="67"/>
      <c r="X979" s="69"/>
    </row>
    <row r="980" spans="5:24" ht="15.75" customHeight="1">
      <c r="E980" s="683"/>
      <c r="I980" s="67"/>
      <c r="J980" s="67"/>
      <c r="K980" s="67"/>
      <c r="L980" s="67"/>
      <c r="M980" s="67"/>
      <c r="N980" s="67"/>
      <c r="O980" s="67"/>
      <c r="P980" s="67"/>
      <c r="Q980" s="67"/>
      <c r="R980" s="67"/>
      <c r="S980" s="67"/>
      <c r="T980" s="67"/>
      <c r="U980" s="67"/>
      <c r="V980" s="68"/>
      <c r="W980" s="67"/>
      <c r="X980" s="69"/>
    </row>
    <row r="981" spans="5:24" ht="15.75" customHeight="1">
      <c r="E981" s="683"/>
      <c r="I981" s="67"/>
      <c r="J981" s="67"/>
      <c r="K981" s="67"/>
      <c r="L981" s="67"/>
      <c r="M981" s="67"/>
      <c r="N981" s="67"/>
      <c r="O981" s="67"/>
      <c r="P981" s="67"/>
      <c r="Q981" s="67"/>
      <c r="R981" s="67"/>
      <c r="S981" s="67"/>
      <c r="T981" s="67"/>
      <c r="U981" s="67"/>
      <c r="V981" s="68"/>
      <c r="W981" s="67"/>
      <c r="X981" s="69"/>
    </row>
    <row r="982" spans="5:24" ht="15.75" customHeight="1">
      <c r="E982" s="683"/>
      <c r="I982" s="67"/>
      <c r="J982" s="67"/>
      <c r="K982" s="67"/>
      <c r="L982" s="67"/>
      <c r="M982" s="67"/>
      <c r="N982" s="67"/>
      <c r="O982" s="67"/>
      <c r="P982" s="67"/>
      <c r="Q982" s="67"/>
      <c r="R982" s="67"/>
      <c r="S982" s="67"/>
      <c r="T982" s="67"/>
      <c r="U982" s="67"/>
      <c r="V982" s="68"/>
      <c r="W982" s="67"/>
      <c r="X982" s="69"/>
    </row>
    <row r="983" spans="5:24" ht="15.75" customHeight="1">
      <c r="E983" s="683"/>
      <c r="I983" s="67"/>
      <c r="J983" s="67"/>
      <c r="K983" s="67"/>
      <c r="L983" s="67"/>
      <c r="M983" s="67"/>
      <c r="N983" s="67"/>
      <c r="O983" s="67"/>
      <c r="P983" s="67"/>
      <c r="Q983" s="67"/>
      <c r="R983" s="67"/>
      <c r="S983" s="67"/>
      <c r="T983" s="67"/>
      <c r="U983" s="67"/>
      <c r="V983" s="68"/>
      <c r="W983" s="67"/>
      <c r="X983" s="69"/>
    </row>
    <row r="984" spans="5:24" ht="15.75" customHeight="1">
      <c r="E984" s="683"/>
      <c r="I984" s="67"/>
      <c r="J984" s="67"/>
      <c r="K984" s="67"/>
      <c r="L984" s="67"/>
      <c r="M984" s="67"/>
      <c r="N984" s="67"/>
      <c r="O984" s="67"/>
      <c r="P984" s="67"/>
      <c r="Q984" s="67"/>
      <c r="R984" s="67"/>
      <c r="S984" s="67"/>
      <c r="T984" s="67"/>
      <c r="U984" s="67"/>
      <c r="V984" s="68"/>
      <c r="W984" s="67"/>
      <c r="X984" s="69"/>
    </row>
    <row r="985" spans="5:24" ht="15.75" customHeight="1">
      <c r="E985" s="683"/>
      <c r="I985" s="67"/>
      <c r="J985" s="67"/>
      <c r="K985" s="67"/>
      <c r="L985" s="67"/>
      <c r="M985" s="67"/>
      <c r="N985" s="67"/>
      <c r="O985" s="67"/>
      <c r="P985" s="67"/>
      <c r="Q985" s="67"/>
      <c r="R985" s="67"/>
      <c r="S985" s="67"/>
      <c r="T985" s="67"/>
      <c r="U985" s="67"/>
      <c r="V985" s="68"/>
      <c r="W985" s="67"/>
      <c r="X985" s="69"/>
    </row>
    <row r="986" spans="5:24" ht="15.75" customHeight="1">
      <c r="E986" s="683"/>
      <c r="I986" s="67"/>
      <c r="J986" s="67"/>
      <c r="K986" s="67"/>
      <c r="L986" s="67"/>
      <c r="M986" s="67"/>
      <c r="N986" s="67"/>
      <c r="O986" s="67"/>
      <c r="P986" s="67"/>
      <c r="Q986" s="67"/>
      <c r="R986" s="67"/>
      <c r="S986" s="67"/>
      <c r="T986" s="67"/>
      <c r="U986" s="67"/>
      <c r="V986" s="68"/>
      <c r="W986" s="67"/>
      <c r="X986" s="69"/>
    </row>
    <row r="987" spans="5:24" ht="15.75" customHeight="1">
      <c r="E987" s="683"/>
      <c r="I987" s="67"/>
      <c r="J987" s="67"/>
      <c r="K987" s="67"/>
      <c r="L987" s="67"/>
      <c r="M987" s="67"/>
      <c r="N987" s="67"/>
      <c r="O987" s="67"/>
      <c r="P987" s="67"/>
      <c r="Q987" s="67"/>
      <c r="R987" s="67"/>
      <c r="S987" s="67"/>
      <c r="T987" s="67"/>
      <c r="U987" s="67"/>
      <c r="V987" s="68"/>
      <c r="W987" s="67"/>
      <c r="X987" s="69"/>
    </row>
    <row r="988" spans="5:24" ht="15.75" customHeight="1">
      <c r="E988" s="683"/>
      <c r="I988" s="67"/>
      <c r="J988" s="67"/>
      <c r="K988" s="67"/>
      <c r="L988" s="67"/>
      <c r="M988" s="67"/>
      <c r="N988" s="67"/>
      <c r="O988" s="67"/>
      <c r="P988" s="67"/>
      <c r="Q988" s="67"/>
      <c r="R988" s="67"/>
      <c r="S988" s="67"/>
      <c r="T988" s="67"/>
      <c r="U988" s="67"/>
      <c r="V988" s="68"/>
      <c r="W988" s="67"/>
      <c r="X988" s="69"/>
    </row>
    <row r="989" spans="5:24" ht="15.75" customHeight="1">
      <c r="E989" s="683"/>
      <c r="I989" s="67"/>
      <c r="J989" s="67"/>
      <c r="K989" s="67"/>
      <c r="L989" s="67"/>
      <c r="M989" s="67"/>
      <c r="N989" s="67"/>
      <c r="O989" s="67"/>
      <c r="P989" s="67"/>
      <c r="Q989" s="67"/>
      <c r="R989" s="67"/>
      <c r="S989" s="67"/>
      <c r="T989" s="67"/>
      <c r="U989" s="67"/>
      <c r="V989" s="68"/>
      <c r="W989" s="67"/>
      <c r="X989" s="69"/>
    </row>
    <row r="990" spans="5:24" ht="15.75" customHeight="1">
      <c r="E990" s="683"/>
      <c r="I990" s="67"/>
      <c r="J990" s="67"/>
      <c r="K990" s="67"/>
      <c r="L990" s="67"/>
      <c r="M990" s="67"/>
      <c r="N990" s="67"/>
      <c r="O990" s="67"/>
      <c r="P990" s="67"/>
      <c r="Q990" s="67"/>
      <c r="R990" s="67"/>
      <c r="S990" s="67"/>
      <c r="T990" s="67"/>
      <c r="U990" s="67"/>
      <c r="V990" s="68"/>
      <c r="W990" s="67"/>
      <c r="X990" s="69"/>
    </row>
    <row r="991" spans="5:24" ht="15.75" customHeight="1">
      <c r="E991" s="683"/>
      <c r="I991" s="67"/>
      <c r="J991" s="67"/>
      <c r="K991" s="67"/>
      <c r="L991" s="67"/>
      <c r="M991" s="67"/>
      <c r="N991" s="67"/>
      <c r="O991" s="67"/>
      <c r="P991" s="67"/>
      <c r="Q991" s="67"/>
      <c r="R991" s="67"/>
      <c r="S991" s="67"/>
      <c r="T991" s="67"/>
      <c r="U991" s="67"/>
      <c r="V991" s="68"/>
      <c r="W991" s="67"/>
      <c r="X991" s="69"/>
    </row>
    <row r="992" spans="5:24" ht="15.75" customHeight="1">
      <c r="E992" s="683"/>
      <c r="I992" s="67"/>
      <c r="J992" s="67"/>
      <c r="K992" s="67"/>
      <c r="L992" s="67"/>
      <c r="M992" s="67"/>
      <c r="N992" s="67"/>
      <c r="O992" s="67"/>
      <c r="P992" s="67"/>
      <c r="Q992" s="67"/>
      <c r="R992" s="67"/>
      <c r="S992" s="67"/>
      <c r="T992" s="67"/>
      <c r="U992" s="67"/>
      <c r="V992" s="68"/>
      <c r="W992" s="67"/>
      <c r="X992" s="69"/>
    </row>
    <row r="993" spans="5:24" ht="15.75" customHeight="1">
      <c r="E993" s="683"/>
      <c r="I993" s="67"/>
      <c r="J993" s="67"/>
      <c r="K993" s="67"/>
      <c r="L993" s="67"/>
      <c r="M993" s="67"/>
      <c r="N993" s="67"/>
      <c r="O993" s="67"/>
      <c r="P993" s="67"/>
      <c r="Q993" s="67"/>
      <c r="R993" s="67"/>
      <c r="S993" s="67"/>
      <c r="T993" s="67"/>
      <c r="U993" s="67"/>
      <c r="V993" s="68"/>
      <c r="W993" s="67"/>
      <c r="X993" s="69"/>
    </row>
    <row r="994" spans="5:24" ht="15.75" customHeight="1">
      <c r="E994" s="683"/>
      <c r="I994" s="67"/>
      <c r="J994" s="67"/>
      <c r="K994" s="67"/>
      <c r="L994" s="67"/>
      <c r="M994" s="67"/>
      <c r="N994" s="67"/>
      <c r="O994" s="67"/>
      <c r="P994" s="67"/>
      <c r="Q994" s="67"/>
      <c r="R994" s="67"/>
      <c r="S994" s="67"/>
      <c r="T994" s="67"/>
      <c r="U994" s="67"/>
      <c r="V994" s="68"/>
      <c r="W994" s="67"/>
      <c r="X994" s="69"/>
    </row>
    <row r="995" spans="5:24" ht="15.75" customHeight="1">
      <c r="E995" s="683"/>
      <c r="I995" s="67"/>
      <c r="J995" s="67"/>
      <c r="K995" s="67"/>
      <c r="L995" s="67"/>
      <c r="M995" s="67"/>
      <c r="N995" s="67"/>
      <c r="O995" s="67"/>
      <c r="P995" s="67"/>
      <c r="Q995" s="67"/>
      <c r="R995" s="67"/>
      <c r="S995" s="67"/>
      <c r="T995" s="67"/>
      <c r="U995" s="67"/>
      <c r="V995" s="68"/>
      <c r="W995" s="67"/>
      <c r="X995" s="69"/>
    </row>
    <row r="996" spans="5:24" ht="15.75" customHeight="1">
      <c r="E996" s="683"/>
      <c r="I996" s="67"/>
      <c r="J996" s="67"/>
      <c r="K996" s="67"/>
      <c r="L996" s="67"/>
      <c r="M996" s="67"/>
      <c r="N996" s="67"/>
      <c r="O996" s="67"/>
      <c r="P996" s="67"/>
      <c r="Q996" s="67"/>
      <c r="R996" s="67"/>
      <c r="S996" s="67"/>
      <c r="T996" s="67"/>
      <c r="U996" s="67"/>
      <c r="V996" s="68"/>
      <c r="W996" s="67"/>
      <c r="X996" s="69"/>
    </row>
    <row r="997" spans="5:24" ht="15.75" customHeight="1">
      <c r="E997" s="683"/>
      <c r="I997" s="67"/>
      <c r="J997" s="67"/>
      <c r="K997" s="67"/>
      <c r="L997" s="67"/>
      <c r="M997" s="67"/>
      <c r="N997" s="67"/>
      <c r="O997" s="67"/>
      <c r="P997" s="67"/>
      <c r="Q997" s="67"/>
      <c r="R997" s="67"/>
      <c r="S997" s="67"/>
      <c r="T997" s="67"/>
      <c r="U997" s="67"/>
      <c r="V997" s="68"/>
      <c r="W997" s="67"/>
      <c r="X997" s="69"/>
    </row>
    <row r="998" spans="5:24" ht="15.75" customHeight="1">
      <c r="E998" s="683"/>
      <c r="I998" s="67"/>
      <c r="J998" s="67"/>
      <c r="K998" s="67"/>
      <c r="L998" s="67"/>
      <c r="M998" s="67"/>
      <c r="N998" s="67"/>
      <c r="O998" s="67"/>
      <c r="P998" s="67"/>
      <c r="Q998" s="67"/>
      <c r="R998" s="67"/>
      <c r="S998" s="67"/>
      <c r="T998" s="67"/>
      <c r="U998" s="67"/>
      <c r="V998" s="68"/>
      <c r="W998" s="67"/>
      <c r="X998" s="69"/>
    </row>
    <row r="999" spans="5:24" ht="15.75" customHeight="1">
      <c r="E999" s="683"/>
      <c r="I999" s="67"/>
      <c r="J999" s="67"/>
      <c r="K999" s="67"/>
      <c r="L999" s="67"/>
      <c r="M999" s="67"/>
      <c r="N999" s="67"/>
      <c r="O999" s="67"/>
      <c r="P999" s="67"/>
      <c r="Q999" s="67"/>
      <c r="R999" s="67"/>
      <c r="S999" s="67"/>
      <c r="T999" s="67"/>
      <c r="U999" s="67"/>
      <c r="V999" s="68"/>
      <c r="W999" s="67"/>
      <c r="X999" s="69"/>
    </row>
    <row r="1000" spans="5:24" ht="15.75" customHeight="1">
      <c r="E1000" s="683"/>
      <c r="I1000" s="67"/>
      <c r="J1000" s="67"/>
      <c r="K1000" s="67"/>
      <c r="L1000" s="67"/>
      <c r="M1000" s="67"/>
      <c r="N1000" s="67"/>
      <c r="O1000" s="67"/>
      <c r="P1000" s="67"/>
      <c r="Q1000" s="67"/>
      <c r="R1000" s="67"/>
      <c r="S1000" s="67"/>
      <c r="T1000" s="67"/>
      <c r="U1000" s="67"/>
      <c r="V1000" s="68"/>
      <c r="W1000" s="67"/>
      <c r="X1000" s="69"/>
    </row>
    <row r="1001" spans="5:24" ht="15.75" customHeight="1">
      <c r="E1001" s="683"/>
      <c r="I1001" s="67"/>
      <c r="J1001" s="67"/>
      <c r="K1001" s="67"/>
      <c r="L1001" s="67"/>
      <c r="M1001" s="67"/>
      <c r="N1001" s="67"/>
      <c r="O1001" s="67"/>
      <c r="P1001" s="67"/>
      <c r="Q1001" s="67"/>
      <c r="R1001" s="67"/>
      <c r="S1001" s="67"/>
      <c r="T1001" s="67"/>
      <c r="U1001" s="67"/>
      <c r="V1001" s="68"/>
      <c r="W1001" s="67"/>
      <c r="X1001" s="69"/>
    </row>
    <row r="1002" spans="5:24" ht="15.75" customHeight="1">
      <c r="E1002" s="683"/>
      <c r="I1002" s="67"/>
      <c r="J1002" s="67"/>
      <c r="K1002" s="67"/>
      <c r="L1002" s="67"/>
      <c r="M1002" s="67"/>
      <c r="N1002" s="67"/>
      <c r="O1002" s="67"/>
      <c r="P1002" s="67"/>
      <c r="Q1002" s="67"/>
      <c r="R1002" s="67"/>
      <c r="S1002" s="67"/>
      <c r="T1002" s="67"/>
      <c r="U1002" s="67"/>
      <c r="V1002" s="68"/>
      <c r="W1002" s="67"/>
      <c r="X1002" s="69"/>
    </row>
    <row r="1003" spans="5:24" ht="15.75" customHeight="1">
      <c r="E1003" s="683"/>
      <c r="I1003" s="67"/>
      <c r="J1003" s="67"/>
      <c r="K1003" s="67"/>
      <c r="L1003" s="67"/>
      <c r="M1003" s="67"/>
      <c r="N1003" s="67"/>
      <c r="O1003" s="67"/>
      <c r="P1003" s="67"/>
      <c r="Q1003" s="67"/>
      <c r="R1003" s="67"/>
      <c r="S1003" s="67"/>
      <c r="T1003" s="67"/>
      <c r="U1003" s="67"/>
      <c r="V1003" s="68"/>
      <c r="W1003" s="67"/>
      <c r="X1003" s="69"/>
    </row>
    <row r="1004" spans="5:24" ht="15.75" customHeight="1">
      <c r="E1004" s="683"/>
      <c r="I1004" s="67"/>
      <c r="J1004" s="67"/>
      <c r="K1004" s="67"/>
      <c r="L1004" s="67"/>
      <c r="M1004" s="67"/>
      <c r="N1004" s="67"/>
      <c r="O1004" s="67"/>
      <c r="P1004" s="67"/>
      <c r="Q1004" s="67"/>
      <c r="R1004" s="67"/>
      <c r="S1004" s="67"/>
      <c r="T1004" s="67"/>
      <c r="U1004" s="67"/>
      <c r="V1004" s="68"/>
      <c r="W1004" s="67"/>
      <c r="X1004" s="69"/>
    </row>
    <row r="1005" spans="5:24" ht="15.75" customHeight="1">
      <c r="E1005" s="683"/>
      <c r="I1005" s="67"/>
      <c r="J1005" s="67"/>
      <c r="K1005" s="67"/>
      <c r="L1005" s="67"/>
      <c r="M1005" s="67"/>
      <c r="N1005" s="67"/>
      <c r="O1005" s="67"/>
      <c r="P1005" s="67"/>
      <c r="Q1005" s="67"/>
      <c r="R1005" s="67"/>
      <c r="S1005" s="67"/>
      <c r="T1005" s="67"/>
      <c r="U1005" s="67"/>
      <c r="V1005" s="68"/>
      <c r="W1005" s="67"/>
      <c r="X1005" s="69"/>
    </row>
    <row r="1006" spans="5:24" ht="15.75" customHeight="1">
      <c r="E1006" s="683"/>
      <c r="I1006" s="67"/>
      <c r="J1006" s="67"/>
      <c r="K1006" s="67"/>
      <c r="L1006" s="67"/>
      <c r="M1006" s="67"/>
      <c r="N1006" s="67"/>
      <c r="O1006" s="67"/>
      <c r="P1006" s="67"/>
      <c r="Q1006" s="67"/>
      <c r="R1006" s="67"/>
      <c r="S1006" s="67"/>
      <c r="T1006" s="67"/>
      <c r="U1006" s="67"/>
      <c r="V1006" s="68"/>
      <c r="W1006" s="67"/>
      <c r="X1006" s="69"/>
    </row>
    <row r="1007" spans="5:24" ht="15.75" customHeight="1">
      <c r="E1007" s="683"/>
      <c r="I1007" s="67"/>
      <c r="J1007" s="67"/>
      <c r="K1007" s="67"/>
      <c r="L1007" s="67"/>
      <c r="M1007" s="67"/>
      <c r="N1007" s="67"/>
      <c r="O1007" s="67"/>
      <c r="P1007" s="67"/>
      <c r="Q1007" s="67"/>
      <c r="R1007" s="67"/>
      <c r="S1007" s="67"/>
      <c r="T1007" s="67"/>
      <c r="U1007" s="67"/>
      <c r="V1007" s="68"/>
      <c r="W1007" s="67"/>
      <c r="X1007" s="69"/>
    </row>
    <row r="1008" spans="5:24" ht="15.75" customHeight="1">
      <c r="E1008" s="683"/>
      <c r="I1008" s="67"/>
      <c r="J1008" s="67"/>
      <c r="K1008" s="67"/>
      <c r="L1008" s="67"/>
      <c r="M1008" s="67"/>
      <c r="N1008" s="67"/>
      <c r="O1008" s="67"/>
      <c r="P1008" s="67"/>
      <c r="Q1008" s="67"/>
      <c r="R1008" s="67"/>
      <c r="S1008" s="67"/>
      <c r="T1008" s="67"/>
      <c r="U1008" s="67"/>
      <c r="V1008" s="68"/>
      <c r="W1008" s="67"/>
      <c r="X1008" s="69"/>
    </row>
    <row r="1009" spans="5:24" ht="15.75" customHeight="1">
      <c r="E1009" s="683"/>
      <c r="I1009" s="67"/>
      <c r="J1009" s="67"/>
      <c r="K1009" s="67"/>
      <c r="L1009" s="67"/>
      <c r="M1009" s="67"/>
      <c r="N1009" s="67"/>
      <c r="O1009" s="67"/>
      <c r="P1009" s="67"/>
      <c r="Q1009" s="67"/>
      <c r="R1009" s="67"/>
      <c r="S1009" s="67"/>
      <c r="T1009" s="67"/>
      <c r="U1009" s="67"/>
      <c r="V1009" s="68"/>
      <c r="W1009" s="67"/>
      <c r="X1009" s="69"/>
    </row>
    <row r="1010" spans="5:24" ht="15.75" customHeight="1">
      <c r="E1010" s="683"/>
      <c r="I1010" s="67"/>
      <c r="J1010" s="67"/>
      <c r="K1010" s="67"/>
      <c r="L1010" s="67"/>
      <c r="M1010" s="67"/>
      <c r="N1010" s="67"/>
      <c r="O1010" s="67"/>
      <c r="P1010" s="67"/>
      <c r="Q1010" s="67"/>
      <c r="R1010" s="67"/>
      <c r="S1010" s="67"/>
      <c r="T1010" s="67"/>
      <c r="U1010" s="67"/>
      <c r="V1010" s="68"/>
      <c r="W1010" s="67"/>
      <c r="X1010" s="69"/>
    </row>
    <row r="1011" spans="5:24" ht="15.75" customHeight="1">
      <c r="E1011" s="683"/>
      <c r="I1011" s="67"/>
      <c r="J1011" s="67"/>
      <c r="K1011" s="67"/>
      <c r="L1011" s="67"/>
      <c r="M1011" s="67"/>
      <c r="N1011" s="67"/>
      <c r="O1011" s="67"/>
      <c r="P1011" s="67"/>
      <c r="Q1011" s="67"/>
      <c r="R1011" s="67"/>
      <c r="S1011" s="67"/>
      <c r="T1011" s="67"/>
      <c r="U1011" s="67"/>
      <c r="V1011" s="68"/>
      <c r="W1011" s="67"/>
      <c r="X1011" s="69"/>
    </row>
    <row r="1012" spans="5:24" ht="15.75" customHeight="1">
      <c r="E1012" s="683"/>
      <c r="I1012" s="67"/>
      <c r="J1012" s="67"/>
      <c r="K1012" s="67"/>
      <c r="L1012" s="67"/>
      <c r="M1012" s="67"/>
      <c r="N1012" s="67"/>
      <c r="O1012" s="67"/>
      <c r="P1012" s="67"/>
      <c r="Q1012" s="67"/>
      <c r="R1012" s="67"/>
      <c r="S1012" s="67"/>
      <c r="T1012" s="67"/>
      <c r="U1012" s="67"/>
      <c r="V1012" s="68"/>
      <c r="W1012" s="67"/>
      <c r="X1012" s="69"/>
    </row>
    <row r="1013" spans="5:24" ht="15.75" customHeight="1">
      <c r="E1013" s="683"/>
      <c r="I1013" s="67"/>
      <c r="J1013" s="67"/>
      <c r="K1013" s="67"/>
      <c r="L1013" s="67"/>
      <c r="M1013" s="67"/>
      <c r="N1013" s="67"/>
      <c r="O1013" s="67"/>
      <c r="P1013" s="67"/>
      <c r="Q1013" s="67"/>
      <c r="R1013" s="67"/>
      <c r="S1013" s="67"/>
      <c r="T1013" s="67"/>
      <c r="U1013" s="67"/>
      <c r="V1013" s="68"/>
      <c r="W1013" s="67"/>
      <c r="X1013" s="69"/>
    </row>
    <row r="1014" spans="5:24" ht="15.75" customHeight="1">
      <c r="E1014" s="683"/>
      <c r="I1014" s="67"/>
      <c r="J1014" s="67"/>
      <c r="K1014" s="67"/>
      <c r="L1014" s="67"/>
      <c r="M1014" s="67"/>
      <c r="N1014" s="67"/>
      <c r="O1014" s="67"/>
      <c r="P1014" s="67"/>
      <c r="Q1014" s="67"/>
      <c r="R1014" s="67"/>
      <c r="S1014" s="67"/>
      <c r="T1014" s="67"/>
      <c r="U1014" s="67"/>
      <c r="V1014" s="68"/>
      <c r="W1014" s="67"/>
      <c r="X1014" s="69"/>
    </row>
    <row r="1015" spans="5:24" ht="15.75" customHeight="1">
      <c r="E1015" s="683"/>
      <c r="I1015" s="67"/>
      <c r="J1015" s="67"/>
      <c r="K1015" s="67"/>
      <c r="L1015" s="67"/>
      <c r="M1015" s="67"/>
      <c r="N1015" s="67"/>
      <c r="O1015" s="67"/>
      <c r="P1015" s="67"/>
      <c r="Q1015" s="67"/>
      <c r="R1015" s="67"/>
      <c r="S1015" s="67"/>
      <c r="T1015" s="67"/>
      <c r="U1015" s="67"/>
      <c r="V1015" s="68"/>
      <c r="W1015" s="67"/>
      <c r="X1015" s="69"/>
    </row>
    <row r="1016" spans="5:24" ht="15.75" customHeight="1">
      <c r="E1016" s="683"/>
      <c r="I1016" s="67"/>
      <c r="J1016" s="67"/>
      <c r="K1016" s="67"/>
      <c r="L1016" s="67"/>
      <c r="M1016" s="67"/>
      <c r="N1016" s="67"/>
      <c r="O1016" s="67"/>
      <c r="P1016" s="67"/>
      <c r="Q1016" s="67"/>
      <c r="R1016" s="67"/>
      <c r="S1016" s="67"/>
      <c r="T1016" s="67"/>
      <c r="U1016" s="67"/>
      <c r="V1016" s="68"/>
      <c r="W1016" s="67"/>
      <c r="X1016" s="69"/>
    </row>
    <row r="1017" spans="5:24" ht="15.75" customHeight="1">
      <c r="E1017" s="683"/>
      <c r="I1017" s="67"/>
      <c r="J1017" s="67"/>
      <c r="K1017" s="67"/>
      <c r="L1017" s="67"/>
      <c r="M1017" s="67"/>
      <c r="N1017" s="67"/>
      <c r="O1017" s="67"/>
      <c r="P1017" s="67"/>
      <c r="Q1017" s="67"/>
      <c r="R1017" s="67"/>
      <c r="S1017" s="67"/>
      <c r="T1017" s="67"/>
      <c r="U1017" s="67"/>
      <c r="V1017" s="68"/>
      <c r="W1017" s="67"/>
      <c r="X1017" s="69"/>
    </row>
    <row r="1018" spans="5:24" ht="15.75" customHeight="1">
      <c r="E1018" s="683"/>
      <c r="I1018" s="67"/>
      <c r="J1018" s="67"/>
      <c r="K1018" s="67"/>
      <c r="L1018" s="67"/>
      <c r="M1018" s="67"/>
      <c r="N1018" s="67"/>
      <c r="O1018" s="67"/>
      <c r="P1018" s="67"/>
      <c r="Q1018" s="67"/>
      <c r="R1018" s="67"/>
      <c r="S1018" s="67"/>
      <c r="T1018" s="67"/>
      <c r="U1018" s="67"/>
      <c r="V1018" s="68"/>
      <c r="W1018" s="67"/>
      <c r="X1018" s="69"/>
    </row>
    <row r="1019" spans="5:24" ht="15.75" customHeight="1">
      <c r="E1019" s="683"/>
      <c r="I1019" s="67"/>
      <c r="J1019" s="67"/>
      <c r="K1019" s="67"/>
      <c r="L1019" s="67"/>
      <c r="M1019" s="67"/>
      <c r="N1019" s="67"/>
      <c r="O1019" s="67"/>
      <c r="P1019" s="67"/>
      <c r="Q1019" s="67"/>
      <c r="R1019" s="67"/>
      <c r="S1019" s="67"/>
      <c r="T1019" s="67"/>
      <c r="U1019" s="67"/>
      <c r="V1019" s="68"/>
      <c r="W1019" s="67"/>
      <c r="X1019" s="69"/>
    </row>
    <row r="1020" spans="5:24" ht="15.75" customHeight="1">
      <c r="E1020" s="683"/>
      <c r="I1020" s="67"/>
      <c r="J1020" s="67"/>
      <c r="K1020" s="67"/>
      <c r="L1020" s="67"/>
      <c r="M1020" s="67"/>
      <c r="N1020" s="67"/>
      <c r="O1020" s="67"/>
      <c r="P1020" s="67"/>
      <c r="Q1020" s="67"/>
      <c r="R1020" s="67"/>
      <c r="S1020" s="67"/>
      <c r="T1020" s="67"/>
      <c r="U1020" s="67"/>
      <c r="V1020" s="68"/>
      <c r="W1020" s="67"/>
      <c r="X1020" s="69"/>
    </row>
    <row r="1021" spans="5:24" ht="15.75" customHeight="1">
      <c r="E1021" s="683"/>
      <c r="I1021" s="67"/>
      <c r="J1021" s="67"/>
      <c r="K1021" s="67"/>
      <c r="L1021" s="67"/>
      <c r="M1021" s="67"/>
      <c r="N1021" s="67"/>
      <c r="O1021" s="67"/>
      <c r="P1021" s="67"/>
      <c r="Q1021" s="67"/>
      <c r="R1021" s="67"/>
      <c r="S1021" s="67"/>
      <c r="T1021" s="67"/>
      <c r="U1021" s="67"/>
      <c r="V1021" s="68"/>
      <c r="W1021" s="67"/>
      <c r="X1021" s="69"/>
    </row>
    <row r="1022" spans="5:24" ht="15.75" customHeight="1">
      <c r="E1022" s="683"/>
      <c r="I1022" s="67"/>
      <c r="J1022" s="67"/>
      <c r="K1022" s="67"/>
      <c r="L1022" s="67"/>
      <c r="M1022" s="67"/>
      <c r="N1022" s="67"/>
      <c r="O1022" s="67"/>
      <c r="P1022" s="67"/>
      <c r="Q1022" s="67"/>
      <c r="R1022" s="67"/>
      <c r="S1022" s="67"/>
      <c r="T1022" s="67"/>
      <c r="U1022" s="67"/>
      <c r="V1022" s="68"/>
      <c r="W1022" s="67"/>
      <c r="X1022" s="69"/>
    </row>
    <row r="1023" spans="5:24" ht="15.75" customHeight="1">
      <c r="E1023" s="683"/>
      <c r="I1023" s="67"/>
      <c r="J1023" s="67"/>
      <c r="K1023" s="67"/>
      <c r="L1023" s="67"/>
      <c r="M1023" s="67"/>
      <c r="N1023" s="67"/>
      <c r="O1023" s="67"/>
      <c r="P1023" s="67"/>
      <c r="Q1023" s="67"/>
      <c r="R1023" s="67"/>
      <c r="S1023" s="67"/>
      <c r="T1023" s="67"/>
      <c r="U1023" s="67"/>
      <c r="V1023" s="68"/>
      <c r="W1023" s="67"/>
      <c r="X1023" s="69"/>
    </row>
    <row r="1024" spans="5:24" ht="15.75" customHeight="1">
      <c r="E1024" s="683"/>
      <c r="I1024" s="67"/>
      <c r="J1024" s="67"/>
      <c r="K1024" s="67"/>
      <c r="L1024" s="67"/>
      <c r="M1024" s="67"/>
      <c r="N1024" s="67"/>
      <c r="O1024" s="67"/>
      <c r="P1024" s="67"/>
      <c r="Q1024" s="67"/>
      <c r="R1024" s="67"/>
      <c r="S1024" s="67"/>
      <c r="T1024" s="67"/>
      <c r="U1024" s="67"/>
      <c r="V1024" s="68"/>
      <c r="W1024" s="67"/>
      <c r="X1024" s="69"/>
    </row>
    <row r="1025" spans="5:24" ht="15.75" customHeight="1">
      <c r="E1025" s="683"/>
      <c r="I1025" s="67"/>
      <c r="J1025" s="67"/>
      <c r="K1025" s="67"/>
      <c r="L1025" s="67"/>
      <c r="M1025" s="67"/>
      <c r="N1025" s="67"/>
      <c r="O1025" s="67"/>
      <c r="P1025" s="67"/>
      <c r="Q1025" s="67"/>
      <c r="R1025" s="67"/>
      <c r="S1025" s="67"/>
      <c r="T1025" s="67"/>
      <c r="U1025" s="67"/>
      <c r="V1025" s="68"/>
      <c r="W1025" s="67"/>
      <c r="X1025" s="69"/>
    </row>
    <row r="1026" spans="5:24" ht="15.75" customHeight="1">
      <c r="E1026" s="683"/>
      <c r="I1026" s="67"/>
      <c r="J1026" s="67"/>
      <c r="K1026" s="67"/>
      <c r="L1026" s="67"/>
      <c r="M1026" s="67"/>
      <c r="N1026" s="67"/>
      <c r="O1026" s="67"/>
      <c r="P1026" s="67"/>
      <c r="Q1026" s="67"/>
      <c r="R1026" s="67"/>
      <c r="S1026" s="67"/>
      <c r="T1026" s="67"/>
      <c r="U1026" s="67"/>
      <c r="V1026" s="68"/>
      <c r="W1026" s="67"/>
      <c r="X1026" s="69"/>
    </row>
    <row r="1027" spans="5:24" ht="15.75" customHeight="1">
      <c r="E1027" s="683"/>
      <c r="I1027" s="67"/>
      <c r="J1027" s="67"/>
      <c r="K1027" s="67"/>
      <c r="L1027" s="67"/>
      <c r="M1027" s="67"/>
      <c r="N1027" s="67"/>
      <c r="O1027" s="67"/>
      <c r="P1027" s="67"/>
      <c r="Q1027" s="67"/>
      <c r="R1027" s="67"/>
      <c r="S1027" s="67"/>
      <c r="T1027" s="67"/>
      <c r="U1027" s="67"/>
      <c r="V1027" s="68"/>
      <c r="W1027" s="67"/>
      <c r="X1027" s="69"/>
    </row>
    <row r="1028" spans="5:24" ht="15.75" customHeight="1">
      <c r="E1028" s="683"/>
      <c r="I1028" s="67"/>
      <c r="J1028" s="67"/>
      <c r="K1028" s="67"/>
      <c r="L1028" s="67"/>
      <c r="M1028" s="67"/>
      <c r="N1028" s="67"/>
      <c r="O1028" s="67"/>
      <c r="P1028" s="67"/>
      <c r="Q1028" s="67"/>
      <c r="R1028" s="67"/>
      <c r="S1028" s="67"/>
      <c r="T1028" s="67"/>
      <c r="U1028" s="67"/>
      <c r="V1028" s="68"/>
      <c r="W1028" s="67"/>
      <c r="X1028" s="69"/>
    </row>
    <row r="1029" spans="5:24" ht="15.75" customHeight="1">
      <c r="E1029" s="683"/>
      <c r="I1029" s="67"/>
      <c r="J1029" s="67"/>
      <c r="K1029" s="67"/>
      <c r="L1029" s="67"/>
      <c r="M1029" s="67"/>
      <c r="N1029" s="67"/>
      <c r="O1029" s="67"/>
      <c r="P1029" s="67"/>
      <c r="Q1029" s="67"/>
      <c r="R1029" s="67"/>
      <c r="S1029" s="67"/>
      <c r="T1029" s="67"/>
      <c r="U1029" s="67"/>
      <c r="V1029" s="68"/>
      <c r="W1029" s="67"/>
      <c r="X1029" s="69"/>
    </row>
    <row r="1030" spans="5:24" ht="15.75" customHeight="1">
      <c r="E1030" s="683"/>
      <c r="I1030" s="67"/>
      <c r="J1030" s="67"/>
      <c r="K1030" s="67"/>
      <c r="L1030" s="67"/>
      <c r="M1030" s="67"/>
      <c r="N1030" s="67"/>
      <c r="O1030" s="67"/>
      <c r="P1030" s="67"/>
      <c r="Q1030" s="67"/>
      <c r="R1030" s="67"/>
      <c r="S1030" s="67"/>
      <c r="T1030" s="67"/>
      <c r="U1030" s="67"/>
      <c r="V1030" s="68"/>
      <c r="W1030" s="67"/>
      <c r="X1030" s="69"/>
    </row>
    <row r="1031" spans="5:24" ht="15.75" customHeight="1">
      <c r="E1031" s="683"/>
      <c r="I1031" s="67"/>
      <c r="J1031" s="67"/>
      <c r="K1031" s="67"/>
      <c r="L1031" s="67"/>
      <c r="M1031" s="67"/>
      <c r="N1031" s="67"/>
      <c r="O1031" s="67"/>
      <c r="P1031" s="67"/>
      <c r="Q1031" s="67"/>
      <c r="R1031" s="67"/>
      <c r="S1031" s="67"/>
      <c r="T1031" s="67"/>
      <c r="U1031" s="67"/>
      <c r="V1031" s="68"/>
      <c r="W1031" s="67"/>
      <c r="X1031" s="69"/>
    </row>
    <row r="1032" spans="5:24" ht="15.75" customHeight="1">
      <c r="E1032" s="683"/>
      <c r="I1032" s="67"/>
      <c r="J1032" s="67"/>
      <c r="K1032" s="67"/>
      <c r="L1032" s="67"/>
      <c r="M1032" s="67"/>
      <c r="N1032" s="67"/>
      <c r="O1032" s="67"/>
      <c r="P1032" s="67"/>
      <c r="Q1032" s="67"/>
      <c r="R1032" s="67"/>
      <c r="S1032" s="67"/>
      <c r="T1032" s="67"/>
      <c r="U1032" s="67"/>
      <c r="V1032" s="68"/>
      <c r="W1032" s="67"/>
      <c r="X1032" s="69"/>
    </row>
    <row r="1033" spans="5:24" ht="15.75" customHeight="1">
      <c r="E1033" s="683"/>
      <c r="I1033" s="67"/>
      <c r="J1033" s="67"/>
      <c r="K1033" s="67"/>
      <c r="L1033" s="67"/>
      <c r="M1033" s="67"/>
      <c r="N1033" s="67"/>
      <c r="O1033" s="67"/>
      <c r="P1033" s="67"/>
      <c r="Q1033" s="67"/>
      <c r="R1033" s="67"/>
      <c r="S1033" s="67"/>
      <c r="T1033" s="67"/>
      <c r="U1033" s="67"/>
      <c r="V1033" s="68"/>
      <c r="W1033" s="67"/>
      <c r="X1033" s="69"/>
    </row>
    <row r="1034" spans="5:24" ht="15.75" customHeight="1">
      <c r="E1034" s="683"/>
      <c r="I1034" s="67"/>
      <c r="J1034" s="67"/>
      <c r="K1034" s="67"/>
      <c r="L1034" s="67"/>
      <c r="M1034" s="67"/>
      <c r="N1034" s="67"/>
      <c r="O1034" s="67"/>
      <c r="P1034" s="67"/>
      <c r="Q1034" s="67"/>
      <c r="R1034" s="67"/>
      <c r="S1034" s="67"/>
      <c r="T1034" s="67"/>
      <c r="U1034" s="67"/>
      <c r="V1034" s="68"/>
      <c r="W1034" s="67"/>
      <c r="X1034" s="69"/>
    </row>
    <row r="1035" spans="5:24" ht="15.75" customHeight="1">
      <c r="E1035" s="683"/>
      <c r="I1035" s="67"/>
      <c r="J1035" s="67"/>
      <c r="K1035" s="67"/>
      <c r="L1035" s="67"/>
      <c r="M1035" s="67"/>
      <c r="N1035" s="67"/>
      <c r="O1035" s="67"/>
      <c r="P1035" s="67"/>
      <c r="Q1035" s="67"/>
      <c r="R1035" s="67"/>
      <c r="S1035" s="67"/>
      <c r="T1035" s="67"/>
      <c r="U1035" s="67"/>
      <c r="V1035" s="68"/>
      <c r="W1035" s="67"/>
      <c r="X1035" s="69"/>
    </row>
    <row r="1036" spans="5:24" ht="15.75" customHeight="1">
      <c r="E1036" s="683"/>
      <c r="I1036" s="67"/>
      <c r="J1036" s="67"/>
      <c r="K1036" s="67"/>
      <c r="L1036" s="67"/>
      <c r="M1036" s="67"/>
      <c r="N1036" s="67"/>
      <c r="O1036" s="67"/>
      <c r="P1036" s="67"/>
      <c r="Q1036" s="67"/>
      <c r="R1036" s="67"/>
      <c r="S1036" s="67"/>
      <c r="T1036" s="67"/>
      <c r="U1036" s="67"/>
      <c r="V1036" s="68"/>
      <c r="W1036" s="67"/>
      <c r="X1036" s="69"/>
    </row>
    <row r="1037" spans="5:24" ht="15.75" customHeight="1">
      <c r="E1037" s="683"/>
      <c r="I1037" s="67"/>
      <c r="J1037" s="67"/>
      <c r="K1037" s="67"/>
      <c r="L1037" s="67"/>
      <c r="M1037" s="67"/>
      <c r="N1037" s="67"/>
      <c r="O1037" s="67"/>
      <c r="P1037" s="67"/>
      <c r="Q1037" s="67"/>
      <c r="R1037" s="67"/>
      <c r="S1037" s="67"/>
      <c r="T1037" s="67"/>
      <c r="U1037" s="67"/>
      <c r="V1037" s="68"/>
      <c r="W1037" s="67"/>
      <c r="X1037" s="69"/>
    </row>
    <row r="1038" spans="5:24" ht="15.75" customHeight="1">
      <c r="E1038" s="683"/>
      <c r="I1038" s="67"/>
      <c r="J1038" s="67"/>
      <c r="K1038" s="67"/>
      <c r="L1038" s="67"/>
      <c r="M1038" s="67"/>
      <c r="N1038" s="67"/>
      <c r="O1038" s="67"/>
      <c r="P1038" s="67"/>
      <c r="Q1038" s="67"/>
      <c r="R1038" s="67"/>
      <c r="S1038" s="67"/>
      <c r="T1038" s="67"/>
      <c r="U1038" s="67"/>
      <c r="V1038" s="68"/>
      <c r="W1038" s="67"/>
      <c r="X1038" s="69"/>
    </row>
    <row r="1039" spans="5:24" ht="15.75" customHeight="1">
      <c r="E1039" s="683"/>
      <c r="I1039" s="67"/>
      <c r="J1039" s="67"/>
      <c r="K1039" s="67"/>
      <c r="L1039" s="67"/>
      <c r="M1039" s="67"/>
      <c r="N1039" s="67"/>
      <c r="O1039" s="67"/>
      <c r="P1039" s="67"/>
      <c r="Q1039" s="67"/>
      <c r="R1039" s="67"/>
      <c r="S1039" s="67"/>
      <c r="T1039" s="67"/>
      <c r="U1039" s="67"/>
      <c r="V1039" s="68"/>
      <c r="W1039" s="67"/>
      <c r="X1039" s="69"/>
    </row>
    <row r="1040" spans="5:24" ht="15.75" customHeight="1">
      <c r="E1040" s="683"/>
      <c r="I1040" s="67"/>
      <c r="J1040" s="67"/>
      <c r="K1040" s="67"/>
      <c r="L1040" s="67"/>
      <c r="M1040" s="67"/>
      <c r="N1040" s="67"/>
      <c r="O1040" s="67"/>
      <c r="P1040" s="67"/>
      <c r="Q1040" s="67"/>
      <c r="R1040" s="67"/>
      <c r="S1040" s="67"/>
      <c r="T1040" s="67"/>
      <c r="U1040" s="67"/>
      <c r="V1040" s="68"/>
      <c r="W1040" s="67"/>
      <c r="X1040" s="69"/>
    </row>
    <row r="1041" spans="5:24" ht="15.75" customHeight="1">
      <c r="E1041" s="683"/>
      <c r="I1041" s="67"/>
      <c r="J1041" s="67"/>
      <c r="K1041" s="67"/>
      <c r="L1041" s="67"/>
      <c r="M1041" s="67"/>
      <c r="N1041" s="67"/>
      <c r="O1041" s="67"/>
      <c r="P1041" s="67"/>
      <c r="Q1041" s="67"/>
      <c r="R1041" s="67"/>
      <c r="S1041" s="67"/>
      <c r="T1041" s="67"/>
      <c r="U1041" s="67"/>
      <c r="V1041" s="68"/>
      <c r="W1041" s="67"/>
      <c r="X1041" s="69"/>
    </row>
    <row r="1042" spans="5:24" ht="15.75" customHeight="1">
      <c r="E1042" s="683"/>
      <c r="I1042" s="67"/>
      <c r="J1042" s="67"/>
      <c r="K1042" s="67"/>
      <c r="L1042" s="67"/>
      <c r="M1042" s="67"/>
      <c r="N1042" s="67"/>
      <c r="O1042" s="67"/>
      <c r="P1042" s="67"/>
      <c r="Q1042" s="67"/>
      <c r="R1042" s="67"/>
      <c r="S1042" s="67"/>
      <c r="T1042" s="67"/>
      <c r="U1042" s="67"/>
      <c r="V1042" s="68"/>
      <c r="W1042" s="67"/>
      <c r="X1042" s="69"/>
    </row>
    <row r="1043" spans="5:24" ht="15.75" customHeight="1">
      <c r="E1043" s="683"/>
      <c r="I1043" s="67"/>
      <c r="J1043" s="67"/>
      <c r="K1043" s="67"/>
      <c r="L1043" s="67"/>
      <c r="M1043" s="67"/>
      <c r="N1043" s="67"/>
      <c r="O1043" s="67"/>
      <c r="P1043" s="67"/>
      <c r="Q1043" s="67"/>
      <c r="R1043" s="67"/>
      <c r="S1043" s="67"/>
      <c r="T1043" s="67"/>
      <c r="U1043" s="67"/>
      <c r="V1043" s="68"/>
      <c r="W1043" s="67"/>
      <c r="X1043" s="69"/>
    </row>
    <row r="1044" spans="5:24" ht="15.75" customHeight="1">
      <c r="E1044" s="683"/>
      <c r="I1044" s="67"/>
      <c r="J1044" s="67"/>
      <c r="K1044" s="67"/>
      <c r="L1044" s="67"/>
      <c r="M1044" s="67"/>
      <c r="N1044" s="67"/>
      <c r="O1044" s="67"/>
      <c r="P1044" s="67"/>
      <c r="Q1044" s="67"/>
      <c r="R1044" s="67"/>
      <c r="S1044" s="67"/>
      <c r="T1044" s="67"/>
      <c r="U1044" s="67"/>
      <c r="V1044" s="68"/>
      <c r="W1044" s="67"/>
      <c r="X1044" s="69"/>
    </row>
    <row r="1045" spans="5:24" ht="15.75" customHeight="1">
      <c r="E1045" s="683"/>
      <c r="I1045" s="67"/>
      <c r="J1045" s="67"/>
      <c r="K1045" s="67"/>
      <c r="L1045" s="67"/>
      <c r="M1045" s="67"/>
      <c r="N1045" s="67"/>
      <c r="O1045" s="67"/>
      <c r="P1045" s="67"/>
      <c r="Q1045" s="67"/>
      <c r="R1045" s="67"/>
      <c r="S1045" s="67"/>
      <c r="T1045" s="67"/>
      <c r="U1045" s="67"/>
      <c r="V1045" s="68"/>
      <c r="W1045" s="67"/>
      <c r="X1045" s="69"/>
    </row>
    <row r="1046" spans="5:24" ht="15.75" customHeight="1">
      <c r="E1046" s="683"/>
      <c r="I1046" s="67"/>
      <c r="J1046" s="67"/>
      <c r="K1046" s="67"/>
      <c r="L1046" s="67"/>
      <c r="M1046" s="67"/>
      <c r="N1046" s="67"/>
      <c r="O1046" s="67"/>
      <c r="P1046" s="67"/>
      <c r="Q1046" s="67"/>
      <c r="R1046" s="67"/>
      <c r="S1046" s="67"/>
      <c r="T1046" s="67"/>
      <c r="U1046" s="67"/>
      <c r="V1046" s="68"/>
      <c r="W1046" s="67"/>
      <c r="X1046" s="69"/>
    </row>
    <row r="1047" spans="5:24" ht="15.75" customHeight="1">
      <c r="E1047" s="683"/>
      <c r="I1047" s="67"/>
      <c r="J1047" s="67"/>
      <c r="K1047" s="67"/>
      <c r="L1047" s="67"/>
      <c r="M1047" s="67"/>
      <c r="N1047" s="67"/>
      <c r="O1047" s="67"/>
      <c r="P1047" s="67"/>
      <c r="Q1047" s="67"/>
      <c r="R1047" s="67"/>
      <c r="S1047" s="67"/>
      <c r="T1047" s="67"/>
      <c r="U1047" s="67"/>
      <c r="V1047" s="68"/>
      <c r="W1047" s="67"/>
      <c r="X1047" s="69"/>
    </row>
    <row r="1048" spans="5:24" ht="15.75" customHeight="1">
      <c r="E1048" s="683"/>
      <c r="I1048" s="67"/>
      <c r="J1048" s="67"/>
      <c r="K1048" s="67"/>
      <c r="L1048" s="67"/>
      <c r="M1048" s="67"/>
      <c r="N1048" s="67"/>
      <c r="O1048" s="67"/>
      <c r="P1048" s="67"/>
      <c r="Q1048" s="67"/>
      <c r="R1048" s="67"/>
      <c r="S1048" s="67"/>
      <c r="T1048" s="67"/>
      <c r="U1048" s="67"/>
      <c r="V1048" s="68"/>
      <c r="W1048" s="67"/>
      <c r="X1048" s="69"/>
    </row>
    <row r="1049" spans="5:24" ht="15.75" customHeight="1">
      <c r="E1049" s="683"/>
      <c r="I1049" s="67"/>
      <c r="J1049" s="67"/>
      <c r="K1049" s="67"/>
      <c r="L1049" s="67"/>
      <c r="M1049" s="67"/>
      <c r="N1049" s="67"/>
      <c r="O1049" s="67"/>
      <c r="P1049" s="67"/>
      <c r="Q1049" s="67"/>
      <c r="R1049" s="67"/>
      <c r="S1049" s="67"/>
      <c r="T1049" s="67"/>
      <c r="U1049" s="67"/>
      <c r="V1049" s="68"/>
      <c r="W1049" s="67"/>
      <c r="X1049" s="69"/>
    </row>
    <row r="1050" spans="5:24" ht="15.75" customHeight="1">
      <c r="E1050" s="683"/>
      <c r="I1050" s="67"/>
      <c r="J1050" s="67"/>
      <c r="K1050" s="67"/>
      <c r="L1050" s="67"/>
      <c r="M1050" s="67"/>
      <c r="N1050" s="67"/>
      <c r="O1050" s="67"/>
      <c r="P1050" s="67"/>
      <c r="Q1050" s="67"/>
      <c r="R1050" s="67"/>
      <c r="S1050" s="67"/>
      <c r="T1050" s="67"/>
      <c r="U1050" s="67"/>
      <c r="V1050" s="68"/>
      <c r="W1050" s="67"/>
      <c r="X1050" s="69"/>
    </row>
    <row r="1051" spans="5:24" ht="15.75" customHeight="1">
      <c r="E1051" s="683"/>
      <c r="I1051" s="67"/>
      <c r="J1051" s="67"/>
      <c r="K1051" s="67"/>
      <c r="L1051" s="67"/>
      <c r="M1051" s="67"/>
      <c r="N1051" s="67"/>
      <c r="O1051" s="67"/>
      <c r="P1051" s="67"/>
      <c r="Q1051" s="67"/>
      <c r="R1051" s="67"/>
      <c r="S1051" s="67"/>
      <c r="T1051" s="67"/>
      <c r="U1051" s="67"/>
      <c r="V1051" s="68"/>
      <c r="W1051" s="67"/>
      <c r="X1051" s="69"/>
    </row>
    <row r="1052" spans="5:24" ht="15.75" customHeight="1">
      <c r="E1052" s="683"/>
      <c r="I1052" s="67"/>
      <c r="J1052" s="67"/>
      <c r="K1052" s="67"/>
      <c r="L1052" s="67"/>
      <c r="M1052" s="67"/>
      <c r="N1052" s="67"/>
      <c r="O1052" s="67"/>
      <c r="P1052" s="67"/>
      <c r="Q1052" s="67"/>
      <c r="R1052" s="67"/>
      <c r="S1052" s="67"/>
      <c r="T1052" s="67"/>
      <c r="U1052" s="67"/>
      <c r="V1052" s="68"/>
      <c r="W1052" s="67"/>
      <c r="X1052" s="69"/>
    </row>
    <row r="1053" spans="5:24" ht="15.75" customHeight="1">
      <c r="E1053" s="683"/>
      <c r="I1053" s="67"/>
      <c r="J1053" s="67"/>
      <c r="K1053" s="67"/>
      <c r="L1053" s="67"/>
      <c r="M1053" s="67"/>
      <c r="N1053" s="67"/>
      <c r="O1053" s="67"/>
      <c r="P1053" s="67"/>
      <c r="Q1053" s="67"/>
      <c r="R1053" s="67"/>
      <c r="S1053" s="67"/>
      <c r="T1053" s="67"/>
      <c r="U1053" s="67"/>
      <c r="V1053" s="68"/>
      <c r="W1053" s="67"/>
      <c r="X1053" s="69"/>
    </row>
    <row r="1054" spans="5:24" ht="15.75" customHeight="1">
      <c r="E1054" s="683"/>
      <c r="I1054" s="67"/>
      <c r="J1054" s="67"/>
      <c r="K1054" s="67"/>
      <c r="L1054" s="67"/>
      <c r="M1054" s="67"/>
      <c r="N1054" s="67"/>
      <c r="O1054" s="67"/>
      <c r="P1054" s="67"/>
      <c r="Q1054" s="67"/>
      <c r="R1054" s="67"/>
      <c r="S1054" s="67"/>
      <c r="T1054" s="67"/>
      <c r="U1054" s="67"/>
      <c r="V1054" s="68"/>
      <c r="W1054" s="67"/>
      <c r="X1054" s="69"/>
    </row>
    <row r="1055" spans="5:24" ht="15.75" customHeight="1">
      <c r="E1055" s="683"/>
      <c r="I1055" s="67"/>
      <c r="J1055" s="67"/>
      <c r="K1055" s="67"/>
      <c r="L1055" s="67"/>
      <c r="M1055" s="67"/>
      <c r="N1055" s="67"/>
      <c r="O1055" s="67"/>
      <c r="P1055" s="67"/>
      <c r="Q1055" s="67"/>
      <c r="R1055" s="67"/>
      <c r="S1055" s="67"/>
      <c r="T1055" s="67"/>
      <c r="U1055" s="67"/>
      <c r="V1055" s="68"/>
      <c r="W1055" s="67"/>
      <c r="X1055" s="69"/>
    </row>
    <row r="1056" spans="5:24" ht="15.75" customHeight="1">
      <c r="E1056" s="683"/>
      <c r="I1056" s="67"/>
      <c r="J1056" s="67"/>
      <c r="K1056" s="67"/>
      <c r="L1056" s="67"/>
      <c r="M1056" s="67"/>
      <c r="N1056" s="67"/>
      <c r="O1056" s="67"/>
      <c r="P1056" s="67"/>
      <c r="Q1056" s="67"/>
      <c r="R1056" s="67"/>
      <c r="S1056" s="67"/>
      <c r="T1056" s="67"/>
      <c r="U1056" s="67"/>
      <c r="V1056" s="68"/>
      <c r="W1056" s="67"/>
      <c r="X1056" s="69"/>
    </row>
    <row r="1057" spans="5:24" ht="15.75" customHeight="1">
      <c r="E1057" s="683"/>
      <c r="I1057" s="67"/>
      <c r="J1057" s="67"/>
      <c r="K1057" s="67"/>
      <c r="L1057" s="67"/>
      <c r="M1057" s="67"/>
      <c r="N1057" s="67"/>
      <c r="O1057" s="67"/>
      <c r="P1057" s="67"/>
      <c r="Q1057" s="67"/>
      <c r="R1057" s="67"/>
      <c r="S1057" s="67"/>
      <c r="T1057" s="67"/>
      <c r="U1057" s="67"/>
      <c r="V1057" s="68"/>
      <c r="W1057" s="67"/>
      <c r="X1057" s="69"/>
    </row>
    <row r="1058" spans="5:24" ht="15.75" customHeight="1">
      <c r="E1058" s="683"/>
      <c r="I1058" s="67"/>
      <c r="J1058" s="67"/>
      <c r="K1058" s="67"/>
      <c r="L1058" s="67"/>
      <c r="M1058" s="67"/>
      <c r="N1058" s="67"/>
      <c r="O1058" s="67"/>
      <c r="P1058" s="67"/>
      <c r="Q1058" s="67"/>
      <c r="R1058" s="67"/>
      <c r="S1058" s="67"/>
      <c r="T1058" s="67"/>
      <c r="U1058" s="67"/>
      <c r="V1058" s="68"/>
      <c r="W1058" s="67"/>
      <c r="X1058" s="69"/>
    </row>
    <row r="1059" spans="5:24" ht="15.75" customHeight="1">
      <c r="E1059" s="683"/>
      <c r="I1059" s="67"/>
      <c r="J1059" s="67"/>
      <c r="K1059" s="67"/>
      <c r="L1059" s="67"/>
      <c r="M1059" s="67"/>
      <c r="N1059" s="67"/>
      <c r="O1059" s="67"/>
      <c r="P1059" s="67"/>
      <c r="Q1059" s="67"/>
      <c r="R1059" s="67"/>
      <c r="S1059" s="67"/>
      <c r="T1059" s="67"/>
      <c r="U1059" s="67"/>
      <c r="V1059" s="68"/>
      <c r="W1059" s="67"/>
      <c r="X1059" s="69"/>
    </row>
    <row r="1060" spans="5:24" ht="15.75" customHeight="1">
      <c r="E1060" s="683"/>
      <c r="I1060" s="67"/>
      <c r="J1060" s="67"/>
      <c r="K1060" s="67"/>
      <c r="L1060" s="67"/>
      <c r="M1060" s="67"/>
      <c r="N1060" s="67"/>
      <c r="O1060" s="67"/>
      <c r="P1060" s="67"/>
      <c r="Q1060" s="67"/>
      <c r="R1060" s="67"/>
      <c r="S1060" s="67"/>
      <c r="T1060" s="67"/>
      <c r="U1060" s="67"/>
      <c r="V1060" s="68"/>
      <c r="W1060" s="67"/>
      <c r="X1060" s="69"/>
    </row>
    <row r="1061" spans="5:24" ht="15.75" customHeight="1">
      <c r="E1061" s="683"/>
      <c r="I1061" s="67"/>
      <c r="J1061" s="67"/>
      <c r="K1061" s="67"/>
      <c r="L1061" s="67"/>
      <c r="M1061" s="67"/>
      <c r="N1061" s="67"/>
      <c r="O1061" s="67"/>
      <c r="P1061" s="67"/>
      <c r="Q1061" s="67"/>
      <c r="R1061" s="67"/>
      <c r="S1061" s="67"/>
      <c r="T1061" s="67"/>
      <c r="U1061" s="67"/>
      <c r="V1061" s="68"/>
      <c r="W1061" s="67"/>
      <c r="X1061" s="69"/>
    </row>
    <row r="1062" spans="5:24" ht="15.75" customHeight="1">
      <c r="E1062" s="683"/>
      <c r="I1062" s="67"/>
      <c r="J1062" s="67"/>
      <c r="K1062" s="67"/>
      <c r="L1062" s="67"/>
      <c r="M1062" s="67"/>
      <c r="N1062" s="67"/>
      <c r="O1062" s="67"/>
      <c r="P1062" s="67"/>
      <c r="Q1062" s="67"/>
      <c r="R1062" s="67"/>
      <c r="S1062" s="67"/>
      <c r="T1062" s="67"/>
      <c r="U1062" s="67"/>
      <c r="V1062" s="68"/>
      <c r="W1062" s="67"/>
      <c r="X1062" s="69"/>
    </row>
    <row r="1063" spans="5:24" ht="15.75" customHeight="1">
      <c r="E1063" s="683"/>
      <c r="I1063" s="67"/>
      <c r="J1063" s="67"/>
      <c r="K1063" s="67"/>
      <c r="L1063" s="67"/>
      <c r="M1063" s="67"/>
      <c r="N1063" s="67"/>
      <c r="O1063" s="67"/>
      <c r="P1063" s="67"/>
      <c r="Q1063" s="67"/>
      <c r="R1063" s="67"/>
      <c r="S1063" s="67"/>
      <c r="T1063" s="67"/>
      <c r="U1063" s="67"/>
      <c r="V1063" s="68"/>
      <c r="W1063" s="67"/>
      <c r="X1063" s="69"/>
    </row>
    <row r="1064" spans="5:24" ht="15.75" customHeight="1">
      <c r="E1064" s="683"/>
      <c r="I1064" s="67"/>
      <c r="J1064" s="67"/>
      <c r="K1064" s="67"/>
      <c r="L1064" s="67"/>
      <c r="M1064" s="67"/>
      <c r="N1064" s="67"/>
      <c r="O1064" s="67"/>
      <c r="P1064" s="67"/>
      <c r="Q1064" s="67"/>
      <c r="R1064" s="67"/>
      <c r="S1064" s="67"/>
      <c r="T1064" s="67"/>
      <c r="U1064" s="67"/>
      <c r="V1064" s="68"/>
      <c r="W1064" s="67"/>
      <c r="X1064" s="69"/>
    </row>
    <row r="1065" spans="5:24" ht="15.75" customHeight="1">
      <c r="E1065" s="683"/>
      <c r="I1065" s="67"/>
      <c r="J1065" s="67"/>
      <c r="K1065" s="67"/>
      <c r="L1065" s="67"/>
      <c r="M1065" s="67"/>
      <c r="N1065" s="67"/>
      <c r="O1065" s="67"/>
      <c r="P1065" s="67"/>
      <c r="Q1065" s="67"/>
      <c r="R1065" s="67"/>
      <c r="S1065" s="67"/>
      <c r="T1065" s="67"/>
      <c r="U1065" s="67"/>
      <c r="V1065" s="68"/>
      <c r="W1065" s="67"/>
      <c r="X1065" s="69"/>
    </row>
    <row r="1066" spans="5:24" ht="15.75" customHeight="1">
      <c r="E1066" s="683"/>
      <c r="I1066" s="67"/>
      <c r="J1066" s="67"/>
      <c r="K1066" s="67"/>
      <c r="L1066" s="67"/>
      <c r="M1066" s="67"/>
      <c r="N1066" s="67"/>
      <c r="O1066" s="67"/>
      <c r="P1066" s="67"/>
      <c r="Q1066" s="67"/>
      <c r="R1066" s="67"/>
      <c r="S1066" s="67"/>
      <c r="T1066" s="67"/>
      <c r="U1066" s="67"/>
      <c r="V1066" s="68"/>
      <c r="W1066" s="67"/>
      <c r="X1066" s="69"/>
    </row>
    <row r="1067" spans="5:24" ht="15.75" customHeight="1">
      <c r="E1067" s="683"/>
      <c r="I1067" s="67"/>
      <c r="J1067" s="67"/>
      <c r="K1067" s="67"/>
      <c r="L1067" s="67"/>
      <c r="M1067" s="67"/>
      <c r="N1067" s="67"/>
      <c r="O1067" s="67"/>
      <c r="P1067" s="67"/>
      <c r="Q1067" s="67"/>
      <c r="R1067" s="67"/>
      <c r="S1067" s="67"/>
      <c r="T1067" s="67"/>
      <c r="U1067" s="67"/>
      <c r="V1067" s="68"/>
      <c r="W1067" s="67"/>
      <c r="X1067" s="69"/>
    </row>
    <row r="1068" spans="5:24" ht="15.75" customHeight="1">
      <c r="E1068" s="683"/>
      <c r="I1068" s="67"/>
      <c r="J1068" s="67"/>
      <c r="K1068" s="67"/>
      <c r="L1068" s="67"/>
      <c r="M1068" s="67"/>
      <c r="N1068" s="67"/>
      <c r="O1068" s="67"/>
      <c r="P1068" s="67"/>
      <c r="Q1068" s="67"/>
      <c r="R1068" s="67"/>
      <c r="S1068" s="67"/>
      <c r="T1068" s="67"/>
      <c r="U1068" s="67"/>
      <c r="V1068" s="68"/>
      <c r="W1068" s="67"/>
      <c r="X1068" s="69"/>
    </row>
    <row r="1069" spans="5:24" ht="15.75" customHeight="1">
      <c r="E1069" s="683"/>
      <c r="I1069" s="67"/>
      <c r="J1069" s="67"/>
      <c r="K1069" s="67"/>
      <c r="L1069" s="67"/>
      <c r="M1069" s="67"/>
      <c r="N1069" s="67"/>
      <c r="O1069" s="67"/>
      <c r="P1069" s="67"/>
      <c r="Q1069" s="67"/>
      <c r="R1069" s="67"/>
      <c r="S1069" s="67"/>
      <c r="T1069" s="67"/>
      <c r="U1069" s="67"/>
      <c r="V1069" s="68"/>
      <c r="W1069" s="67"/>
      <c r="X1069" s="69"/>
    </row>
    <row r="1070" spans="5:24" ht="15.75" customHeight="1">
      <c r="E1070" s="683"/>
      <c r="I1070" s="67"/>
      <c r="J1070" s="67"/>
      <c r="K1070" s="67"/>
      <c r="L1070" s="67"/>
      <c r="M1070" s="67"/>
      <c r="N1070" s="67"/>
      <c r="O1070" s="67"/>
      <c r="P1070" s="67"/>
      <c r="Q1070" s="67"/>
      <c r="R1070" s="67"/>
      <c r="S1070" s="67"/>
      <c r="T1070" s="67"/>
      <c r="U1070" s="67"/>
      <c r="V1070" s="68"/>
      <c r="W1070" s="67"/>
      <c r="X1070" s="69"/>
    </row>
    <row r="1071" spans="5:24" ht="15.75" customHeight="1">
      <c r="E1071" s="683"/>
      <c r="I1071" s="67"/>
      <c r="J1071" s="67"/>
      <c r="K1071" s="67"/>
      <c r="L1071" s="67"/>
      <c r="M1071" s="67"/>
      <c r="N1071" s="67"/>
      <c r="O1071" s="67"/>
      <c r="P1071" s="67"/>
      <c r="Q1071" s="67"/>
      <c r="R1071" s="67"/>
      <c r="S1071" s="67"/>
      <c r="T1071" s="67"/>
      <c r="U1071" s="67"/>
      <c r="V1071" s="68"/>
      <c r="W1071" s="67"/>
      <c r="X1071" s="69"/>
    </row>
    <row r="1072" spans="5:24" ht="15.75" customHeight="1">
      <c r="E1072" s="683"/>
      <c r="I1072" s="67"/>
      <c r="J1072" s="67"/>
      <c r="K1072" s="67"/>
      <c r="L1072" s="67"/>
      <c r="M1072" s="67"/>
      <c r="N1072" s="67"/>
      <c r="O1072" s="67"/>
      <c r="P1072" s="67"/>
      <c r="Q1072" s="67"/>
      <c r="R1072" s="67"/>
      <c r="S1072" s="67"/>
      <c r="T1072" s="67"/>
      <c r="U1072" s="67"/>
      <c r="V1072" s="68"/>
      <c r="W1072" s="67"/>
      <c r="X1072" s="69"/>
    </row>
    <row r="1073" spans="5:24" ht="15.75" customHeight="1">
      <c r="E1073" s="683"/>
      <c r="I1073" s="67"/>
      <c r="J1073" s="67"/>
      <c r="K1073" s="67"/>
      <c r="L1073" s="67"/>
      <c r="M1073" s="67"/>
      <c r="N1073" s="67"/>
      <c r="O1073" s="67"/>
      <c r="P1073" s="67"/>
      <c r="Q1073" s="67"/>
      <c r="R1073" s="67"/>
      <c r="S1073" s="67"/>
      <c r="T1073" s="67"/>
      <c r="U1073" s="67"/>
      <c r="V1073" s="68"/>
      <c r="W1073" s="67"/>
      <c r="X1073" s="69"/>
    </row>
    <row r="1074" spans="5:24" ht="15.75" customHeight="1">
      <c r="E1074" s="683"/>
      <c r="I1074" s="67"/>
      <c r="J1074" s="67"/>
      <c r="K1074" s="67"/>
      <c r="L1074" s="67"/>
      <c r="M1074" s="67"/>
      <c r="N1074" s="67"/>
      <c r="O1074" s="67"/>
      <c r="P1074" s="67"/>
      <c r="Q1074" s="67"/>
      <c r="R1074" s="67"/>
      <c r="S1074" s="67"/>
      <c r="T1074" s="67"/>
      <c r="U1074" s="67"/>
      <c r="V1074" s="68"/>
      <c r="W1074" s="67"/>
      <c r="X1074" s="69"/>
    </row>
    <row r="1075" spans="5:24" ht="15.75" customHeight="1">
      <c r="E1075" s="683"/>
      <c r="I1075" s="67"/>
      <c r="J1075" s="67"/>
      <c r="K1075" s="67"/>
      <c r="L1075" s="67"/>
      <c r="M1075" s="67"/>
      <c r="N1075" s="67"/>
      <c r="O1075" s="67"/>
      <c r="P1075" s="67"/>
      <c r="Q1075" s="67"/>
      <c r="R1075" s="67"/>
      <c r="S1075" s="67"/>
      <c r="T1075" s="67"/>
      <c r="U1075" s="67"/>
      <c r="V1075" s="68"/>
      <c r="W1075" s="67"/>
      <c r="X1075" s="69"/>
    </row>
    <row r="1076" spans="5:24" ht="15.75" customHeight="1">
      <c r="E1076" s="683"/>
      <c r="I1076" s="67"/>
      <c r="J1076" s="67"/>
      <c r="K1076" s="67"/>
      <c r="L1076" s="67"/>
      <c r="M1076" s="67"/>
      <c r="N1076" s="67"/>
      <c r="O1076" s="67"/>
      <c r="P1076" s="67"/>
      <c r="Q1076" s="67"/>
      <c r="R1076" s="67"/>
      <c r="S1076" s="67"/>
      <c r="T1076" s="67"/>
      <c r="U1076" s="67"/>
      <c r="V1076" s="68"/>
      <c r="W1076" s="67"/>
      <c r="X1076" s="69"/>
    </row>
    <row r="1077" spans="5:24" ht="15.75" customHeight="1">
      <c r="E1077" s="683"/>
      <c r="I1077" s="67"/>
      <c r="J1077" s="67"/>
      <c r="K1077" s="67"/>
      <c r="L1077" s="67"/>
      <c r="M1077" s="67"/>
      <c r="N1077" s="67"/>
      <c r="O1077" s="67"/>
      <c r="P1077" s="67"/>
      <c r="Q1077" s="67"/>
      <c r="R1077" s="67"/>
      <c r="S1077" s="67"/>
      <c r="T1077" s="67"/>
      <c r="U1077" s="67"/>
      <c r="V1077" s="68"/>
      <c r="W1077" s="67"/>
      <c r="X1077" s="69"/>
    </row>
    <row r="1078" spans="5:24" ht="15.75" customHeight="1">
      <c r="E1078" s="683"/>
      <c r="I1078" s="67"/>
      <c r="J1078" s="67"/>
      <c r="K1078" s="67"/>
      <c r="L1078" s="67"/>
      <c r="M1078" s="67"/>
      <c r="N1078" s="67"/>
      <c r="O1078" s="67"/>
      <c r="P1078" s="67"/>
      <c r="Q1078" s="67"/>
      <c r="R1078" s="67"/>
      <c r="S1078" s="67"/>
      <c r="T1078" s="67"/>
      <c r="U1078" s="67"/>
      <c r="V1078" s="68"/>
      <c r="W1078" s="67"/>
      <c r="X1078" s="69"/>
    </row>
    <row r="1079" spans="5:24" ht="15.75" customHeight="1">
      <c r="E1079" s="683"/>
      <c r="I1079" s="67"/>
      <c r="J1079" s="67"/>
      <c r="K1079" s="67"/>
      <c r="L1079" s="67"/>
      <c r="M1079" s="67"/>
      <c r="N1079" s="67"/>
      <c r="O1079" s="67"/>
      <c r="P1079" s="67"/>
      <c r="Q1079" s="67"/>
      <c r="R1079" s="67"/>
      <c r="S1079" s="67"/>
      <c r="T1079" s="67"/>
      <c r="U1079" s="67"/>
      <c r="V1079" s="68"/>
      <c r="W1079" s="67"/>
      <c r="X1079" s="69"/>
    </row>
    <row r="1080" spans="5:24" ht="15.75" customHeight="1">
      <c r="E1080" s="683"/>
      <c r="I1080" s="67"/>
      <c r="J1080" s="67"/>
      <c r="K1080" s="67"/>
      <c r="L1080" s="67"/>
      <c r="M1080" s="67"/>
      <c r="N1080" s="67"/>
      <c r="O1080" s="67"/>
      <c r="P1080" s="67"/>
      <c r="Q1080" s="67"/>
      <c r="R1080" s="67"/>
      <c r="S1080" s="67"/>
      <c r="T1080" s="67"/>
      <c r="U1080" s="67"/>
      <c r="V1080" s="68"/>
      <c r="W1080" s="67"/>
      <c r="X1080" s="69"/>
    </row>
    <row r="1081" spans="5:24" ht="15.75" customHeight="1">
      <c r="E1081" s="683"/>
      <c r="I1081" s="67"/>
      <c r="J1081" s="67"/>
      <c r="K1081" s="67"/>
      <c r="L1081" s="67"/>
      <c r="M1081" s="67"/>
      <c r="N1081" s="67"/>
      <c r="O1081" s="67"/>
      <c r="P1081" s="67"/>
      <c r="Q1081" s="67"/>
      <c r="R1081" s="67"/>
      <c r="S1081" s="67"/>
      <c r="T1081" s="67"/>
      <c r="U1081" s="67"/>
      <c r="V1081" s="68"/>
      <c r="W1081" s="67"/>
      <c r="X1081" s="69"/>
    </row>
    <row r="1082" spans="5:24" ht="15.75" customHeight="1">
      <c r="E1082" s="683"/>
      <c r="I1082" s="67"/>
      <c r="J1082" s="67"/>
      <c r="K1082" s="67"/>
      <c r="L1082" s="67"/>
      <c r="M1082" s="67"/>
      <c r="N1082" s="67"/>
      <c r="O1082" s="67"/>
      <c r="P1082" s="67"/>
      <c r="Q1082" s="67"/>
      <c r="R1082" s="67"/>
      <c r="S1082" s="67"/>
      <c r="T1082" s="67"/>
      <c r="U1082" s="67"/>
      <c r="V1082" s="68"/>
      <c r="W1082" s="67"/>
      <c r="X1082" s="69"/>
    </row>
    <row r="1083" spans="5:24" ht="15.75" customHeight="1">
      <c r="E1083" s="683"/>
      <c r="I1083" s="67"/>
      <c r="J1083" s="67"/>
      <c r="K1083" s="67"/>
      <c r="L1083" s="67"/>
      <c r="M1083" s="67"/>
      <c r="N1083" s="67"/>
      <c r="O1083" s="67"/>
      <c r="P1083" s="67"/>
      <c r="Q1083" s="67"/>
      <c r="R1083" s="67"/>
      <c r="S1083" s="67"/>
      <c r="T1083" s="67"/>
      <c r="U1083" s="67"/>
      <c r="V1083" s="68"/>
      <c r="W1083" s="67"/>
      <c r="X1083" s="69"/>
    </row>
    <row r="1084" spans="5:24" ht="15.75" customHeight="1">
      <c r="E1084" s="683"/>
      <c r="I1084" s="67"/>
      <c r="J1084" s="67"/>
      <c r="K1084" s="67"/>
      <c r="L1084" s="67"/>
      <c r="M1084" s="67"/>
      <c r="N1084" s="67"/>
      <c r="O1084" s="67"/>
      <c r="P1084" s="67"/>
      <c r="Q1084" s="67"/>
      <c r="R1084" s="67"/>
      <c r="S1084" s="67"/>
      <c r="T1084" s="67"/>
      <c r="U1084" s="67"/>
      <c r="V1084" s="68"/>
      <c r="W1084" s="67"/>
      <c r="X1084" s="69"/>
    </row>
    <row r="1085" spans="5:24" ht="15.75" customHeight="1">
      <c r="E1085" s="683"/>
      <c r="I1085" s="67"/>
      <c r="J1085" s="67"/>
      <c r="K1085" s="67"/>
      <c r="L1085" s="67"/>
      <c r="M1085" s="67"/>
      <c r="N1085" s="67"/>
      <c r="O1085" s="67"/>
      <c r="P1085" s="67"/>
      <c r="Q1085" s="67"/>
      <c r="R1085" s="67"/>
      <c r="S1085" s="67"/>
      <c r="T1085" s="67"/>
      <c r="U1085" s="67"/>
      <c r="V1085" s="68"/>
      <c r="W1085" s="67"/>
      <c r="X1085" s="69"/>
    </row>
    <row r="1086" spans="5:24" ht="15.75" customHeight="1">
      <c r="E1086" s="683"/>
      <c r="I1086" s="67"/>
      <c r="J1086" s="67"/>
      <c r="K1086" s="67"/>
      <c r="L1086" s="67"/>
      <c r="M1086" s="67"/>
      <c r="N1086" s="67"/>
      <c r="O1086" s="67"/>
      <c r="P1086" s="67"/>
      <c r="Q1086" s="67"/>
      <c r="R1086" s="67"/>
      <c r="S1086" s="67"/>
      <c r="T1086" s="67"/>
      <c r="U1086" s="67"/>
      <c r="V1086" s="68"/>
      <c r="W1086" s="67"/>
      <c r="X1086" s="69"/>
    </row>
    <row r="1087" spans="5:24" ht="15.75" customHeight="1">
      <c r="E1087" s="683"/>
      <c r="I1087" s="67"/>
      <c r="J1087" s="67"/>
      <c r="K1087" s="67"/>
      <c r="L1087" s="67"/>
      <c r="M1087" s="67"/>
      <c r="N1087" s="67"/>
      <c r="O1087" s="67"/>
      <c r="P1087" s="67"/>
      <c r="Q1087" s="67"/>
      <c r="R1087" s="67"/>
      <c r="S1087" s="67"/>
      <c r="T1087" s="67"/>
      <c r="U1087" s="67"/>
      <c r="V1087" s="68"/>
      <c r="W1087" s="67"/>
      <c r="X1087" s="69"/>
    </row>
    <row r="1088" spans="5:24" ht="15.75" customHeight="1">
      <c r="E1088" s="683"/>
      <c r="I1088" s="67"/>
      <c r="J1088" s="67"/>
      <c r="K1088" s="67"/>
      <c r="L1088" s="67"/>
      <c r="M1088" s="67"/>
      <c r="N1088" s="67"/>
      <c r="O1088" s="67"/>
      <c r="P1088" s="67"/>
      <c r="Q1088" s="67"/>
      <c r="R1088" s="67"/>
      <c r="S1088" s="67"/>
      <c r="T1088" s="67"/>
      <c r="U1088" s="67"/>
      <c r="V1088" s="68"/>
      <c r="W1088" s="67"/>
      <c r="X1088" s="69"/>
    </row>
    <row r="1089" spans="5:24" ht="15.75" customHeight="1">
      <c r="E1089" s="683"/>
      <c r="I1089" s="67"/>
      <c r="J1089" s="67"/>
      <c r="K1089" s="67"/>
      <c r="L1089" s="67"/>
      <c r="M1089" s="67"/>
      <c r="N1089" s="67"/>
      <c r="O1089" s="67"/>
      <c r="P1089" s="67"/>
      <c r="Q1089" s="67"/>
      <c r="R1089" s="67"/>
      <c r="S1089" s="67"/>
      <c r="T1089" s="67"/>
      <c r="U1089" s="67"/>
      <c r="V1089" s="68"/>
      <c r="W1089" s="67"/>
      <c r="X1089" s="69"/>
    </row>
    <row r="1090" spans="5:24" ht="15.75" customHeight="1">
      <c r="E1090" s="683"/>
      <c r="I1090" s="67"/>
      <c r="J1090" s="67"/>
      <c r="K1090" s="67"/>
      <c r="L1090" s="67"/>
      <c r="M1090" s="67"/>
      <c r="N1090" s="67"/>
      <c r="O1090" s="67"/>
      <c r="P1090" s="67"/>
      <c r="Q1090" s="67"/>
      <c r="R1090" s="67"/>
      <c r="S1090" s="67"/>
      <c r="T1090" s="67"/>
      <c r="U1090" s="67"/>
      <c r="V1090" s="68"/>
      <c r="W1090" s="67"/>
      <c r="X1090" s="69"/>
    </row>
    <row r="1091" spans="5:24" ht="15.75" customHeight="1">
      <c r="E1091" s="683"/>
      <c r="I1091" s="67"/>
      <c r="J1091" s="67"/>
      <c r="K1091" s="67"/>
      <c r="L1091" s="67"/>
      <c r="M1091" s="67"/>
      <c r="N1091" s="67"/>
      <c r="O1091" s="67"/>
      <c r="P1091" s="67"/>
      <c r="Q1091" s="67"/>
      <c r="R1091" s="67"/>
      <c r="S1091" s="67"/>
      <c r="T1091" s="67"/>
      <c r="U1091" s="67"/>
      <c r="V1091" s="68"/>
      <c r="W1091" s="67"/>
      <c r="X1091" s="69"/>
    </row>
    <row r="1092" spans="5:24" ht="15.75" customHeight="1">
      <c r="E1092" s="683"/>
      <c r="I1092" s="67"/>
      <c r="J1092" s="67"/>
      <c r="K1092" s="67"/>
      <c r="L1092" s="67"/>
      <c r="M1092" s="67"/>
      <c r="N1092" s="67"/>
      <c r="O1092" s="67"/>
      <c r="P1092" s="67"/>
      <c r="Q1092" s="67"/>
      <c r="R1092" s="67"/>
      <c r="S1092" s="67"/>
      <c r="T1092" s="67"/>
      <c r="U1092" s="67"/>
      <c r="V1092" s="68"/>
      <c r="W1092" s="67"/>
      <c r="X1092" s="69"/>
    </row>
    <row r="1093" spans="5:24" ht="15.75" customHeight="1">
      <c r="E1093" s="683"/>
      <c r="I1093" s="67"/>
      <c r="J1093" s="67"/>
      <c r="K1093" s="67"/>
      <c r="L1093" s="67"/>
      <c r="M1093" s="67"/>
      <c r="N1093" s="67"/>
      <c r="O1093" s="67"/>
      <c r="P1093" s="67"/>
      <c r="Q1093" s="67"/>
      <c r="R1093" s="67"/>
      <c r="S1093" s="67"/>
      <c r="T1093" s="67"/>
      <c r="U1093" s="67"/>
      <c r="V1093" s="68"/>
      <c r="W1093" s="67"/>
      <c r="X1093" s="69"/>
    </row>
    <row r="1094" spans="5:24" ht="15.75" customHeight="1">
      <c r="E1094" s="683"/>
      <c r="I1094" s="67"/>
      <c r="J1094" s="67"/>
      <c r="K1094" s="67"/>
      <c r="L1094" s="67"/>
      <c r="M1094" s="67"/>
      <c r="N1094" s="67"/>
      <c r="O1094" s="67"/>
      <c r="P1094" s="67"/>
      <c r="Q1094" s="67"/>
      <c r="R1094" s="67"/>
      <c r="S1094" s="67"/>
      <c r="T1094" s="67"/>
      <c r="U1094" s="67"/>
      <c r="V1094" s="68"/>
      <c r="W1094" s="67"/>
      <c r="X1094" s="69"/>
    </row>
    <row r="1095" spans="5:24" ht="15.75" customHeight="1">
      <c r="E1095" s="683"/>
      <c r="I1095" s="67"/>
      <c r="J1095" s="67"/>
      <c r="K1095" s="67"/>
      <c r="L1095" s="67"/>
      <c r="M1095" s="67"/>
      <c r="N1095" s="67"/>
      <c r="O1095" s="67"/>
      <c r="P1095" s="67"/>
      <c r="Q1095" s="67"/>
      <c r="R1095" s="67"/>
      <c r="S1095" s="67"/>
      <c r="T1095" s="67"/>
      <c r="U1095" s="67"/>
      <c r="V1095" s="68"/>
      <c r="W1095" s="67"/>
      <c r="X1095" s="69"/>
    </row>
    <row r="1096" spans="5:24" ht="15.75" customHeight="1">
      <c r="E1096" s="683"/>
      <c r="I1096" s="67"/>
      <c r="J1096" s="67"/>
      <c r="K1096" s="67"/>
      <c r="L1096" s="67"/>
      <c r="M1096" s="67"/>
      <c r="N1096" s="67"/>
      <c r="O1096" s="67"/>
      <c r="P1096" s="67"/>
      <c r="Q1096" s="67"/>
      <c r="R1096" s="67"/>
      <c r="S1096" s="67"/>
      <c r="T1096" s="67"/>
      <c r="U1096" s="67"/>
      <c r="V1096" s="68"/>
      <c r="W1096" s="67"/>
      <c r="X1096" s="69"/>
    </row>
    <row r="1097" spans="5:24" ht="15.75" customHeight="1">
      <c r="E1097" s="683"/>
      <c r="I1097" s="67"/>
      <c r="J1097" s="67"/>
      <c r="K1097" s="67"/>
      <c r="L1097" s="67"/>
      <c r="M1097" s="67"/>
      <c r="N1097" s="67"/>
      <c r="O1097" s="67"/>
      <c r="P1097" s="67"/>
      <c r="Q1097" s="67"/>
      <c r="R1097" s="67"/>
      <c r="S1097" s="67"/>
      <c r="T1097" s="67"/>
      <c r="U1097" s="67"/>
      <c r="V1097" s="68"/>
      <c r="W1097" s="67"/>
      <c r="X1097" s="69"/>
    </row>
    <row r="1098" spans="5:24" ht="15.75" customHeight="1">
      <c r="E1098" s="683"/>
      <c r="I1098" s="67"/>
      <c r="J1098" s="67"/>
      <c r="K1098" s="67"/>
      <c r="L1098" s="67"/>
      <c r="M1098" s="67"/>
      <c r="N1098" s="67"/>
      <c r="O1098" s="67"/>
      <c r="P1098" s="67"/>
      <c r="Q1098" s="67"/>
      <c r="R1098" s="67"/>
      <c r="S1098" s="67"/>
      <c r="T1098" s="67"/>
      <c r="U1098" s="67"/>
      <c r="V1098" s="68"/>
      <c r="W1098" s="67"/>
      <c r="X1098" s="69"/>
    </row>
    <row r="1099" spans="5:24" ht="15.75" customHeight="1">
      <c r="E1099" s="683"/>
      <c r="I1099" s="67"/>
      <c r="J1099" s="67"/>
      <c r="K1099" s="67"/>
      <c r="L1099" s="67"/>
      <c r="M1099" s="67"/>
      <c r="N1099" s="67"/>
      <c r="O1099" s="67"/>
      <c r="P1099" s="67"/>
      <c r="Q1099" s="67"/>
      <c r="R1099" s="67"/>
      <c r="S1099" s="67"/>
      <c r="T1099" s="67"/>
      <c r="U1099" s="67"/>
      <c r="V1099" s="68"/>
      <c r="W1099" s="67"/>
      <c r="X1099" s="69"/>
    </row>
    <row r="1100" spans="5:24" ht="15.75" customHeight="1">
      <c r="E1100" s="683"/>
      <c r="I1100" s="67"/>
      <c r="J1100" s="67"/>
      <c r="K1100" s="67"/>
      <c r="L1100" s="67"/>
      <c r="M1100" s="67"/>
      <c r="N1100" s="67"/>
      <c r="O1100" s="67"/>
      <c r="P1100" s="67"/>
      <c r="Q1100" s="67"/>
      <c r="R1100" s="67"/>
      <c r="S1100" s="67"/>
      <c r="T1100" s="67"/>
      <c r="U1100" s="67"/>
      <c r="V1100" s="68"/>
      <c r="W1100" s="67"/>
      <c r="X1100" s="69"/>
    </row>
    <row r="1101" spans="5:24" ht="15.75" customHeight="1">
      <c r="E1101" s="683"/>
      <c r="I1101" s="67"/>
      <c r="J1101" s="67"/>
      <c r="K1101" s="67"/>
      <c r="L1101" s="67"/>
      <c r="M1101" s="67"/>
      <c r="N1101" s="67"/>
      <c r="O1101" s="67"/>
      <c r="P1101" s="67"/>
      <c r="Q1101" s="67"/>
      <c r="R1101" s="67"/>
      <c r="S1101" s="67"/>
      <c r="T1101" s="67"/>
      <c r="U1101" s="67"/>
      <c r="V1101" s="68"/>
      <c r="W1101" s="67"/>
      <c r="X1101" s="69"/>
    </row>
    <row r="1102" spans="5:24" ht="15.75" customHeight="1">
      <c r="E1102" s="683"/>
      <c r="I1102" s="67"/>
      <c r="J1102" s="67"/>
      <c r="K1102" s="67"/>
      <c r="L1102" s="67"/>
      <c r="M1102" s="67"/>
      <c r="N1102" s="67"/>
      <c r="O1102" s="67"/>
      <c r="P1102" s="67"/>
      <c r="Q1102" s="67"/>
      <c r="R1102" s="67"/>
      <c r="S1102" s="67"/>
      <c r="T1102" s="67"/>
      <c r="U1102" s="67"/>
      <c r="V1102" s="68"/>
      <c r="W1102" s="67"/>
      <c r="X1102" s="69"/>
    </row>
    <row r="1103" spans="5:24" ht="15.75" customHeight="1">
      <c r="E1103" s="683"/>
      <c r="I1103" s="67"/>
      <c r="J1103" s="67"/>
      <c r="K1103" s="67"/>
      <c r="L1103" s="67"/>
      <c r="M1103" s="67"/>
      <c r="N1103" s="67"/>
      <c r="O1103" s="67"/>
      <c r="P1103" s="67"/>
      <c r="Q1103" s="67"/>
      <c r="R1103" s="67"/>
      <c r="S1103" s="67"/>
      <c r="T1103" s="67"/>
      <c r="U1103" s="67"/>
      <c r="V1103" s="68"/>
      <c r="W1103" s="67"/>
      <c r="X1103" s="69"/>
    </row>
    <row r="1104" spans="5:24" ht="15.75" customHeight="1">
      <c r="E1104" s="683"/>
      <c r="I1104" s="67"/>
      <c r="J1104" s="67"/>
      <c r="K1104" s="67"/>
      <c r="L1104" s="67"/>
      <c r="M1104" s="67"/>
      <c r="N1104" s="67"/>
      <c r="O1104" s="67"/>
      <c r="P1104" s="67"/>
      <c r="Q1104" s="67"/>
      <c r="R1104" s="67"/>
      <c r="S1104" s="67"/>
      <c r="T1104" s="67"/>
      <c r="U1104" s="67"/>
      <c r="V1104" s="68"/>
      <c r="W1104" s="67"/>
      <c r="X1104" s="69"/>
    </row>
    <row r="1105" spans="5:24" ht="15.75" customHeight="1">
      <c r="E1105" s="683"/>
      <c r="I1105" s="67"/>
      <c r="J1105" s="67"/>
      <c r="K1105" s="67"/>
      <c r="L1105" s="67"/>
      <c r="M1105" s="67"/>
      <c r="N1105" s="67"/>
      <c r="O1105" s="67"/>
      <c r="P1105" s="67"/>
      <c r="Q1105" s="67"/>
      <c r="R1105" s="67"/>
      <c r="S1105" s="67"/>
      <c r="T1105" s="67"/>
      <c r="U1105" s="67"/>
      <c r="V1105" s="68"/>
      <c r="W1105" s="67"/>
      <c r="X1105" s="69"/>
    </row>
    <row r="1106" spans="5:24" ht="15.75" customHeight="1">
      <c r="E1106" s="683"/>
      <c r="I1106" s="67"/>
      <c r="J1106" s="67"/>
      <c r="K1106" s="67"/>
      <c r="L1106" s="67"/>
      <c r="M1106" s="67"/>
      <c r="N1106" s="67"/>
      <c r="O1106" s="67"/>
      <c r="P1106" s="67"/>
      <c r="Q1106" s="67"/>
      <c r="R1106" s="67"/>
      <c r="S1106" s="67"/>
      <c r="T1106" s="67"/>
      <c r="U1106" s="67"/>
      <c r="V1106" s="68"/>
      <c r="W1106" s="67"/>
      <c r="X1106" s="69"/>
    </row>
    <row r="1107" spans="5:24" ht="15.75" customHeight="1">
      <c r="E1107" s="683"/>
      <c r="I1107" s="67"/>
      <c r="J1107" s="67"/>
      <c r="K1107" s="67"/>
      <c r="L1107" s="67"/>
      <c r="M1107" s="67"/>
      <c r="N1107" s="67"/>
      <c r="O1107" s="67"/>
      <c r="P1107" s="67"/>
      <c r="Q1107" s="67"/>
      <c r="R1107" s="67"/>
      <c r="S1107" s="67"/>
      <c r="T1107" s="67"/>
      <c r="U1107" s="67"/>
      <c r="V1107" s="68"/>
      <c r="W1107" s="67"/>
      <c r="X1107" s="69"/>
    </row>
    <row r="1108" spans="5:24" ht="15.75" customHeight="1">
      <c r="E1108" s="683"/>
      <c r="I1108" s="67"/>
      <c r="J1108" s="67"/>
      <c r="K1108" s="67"/>
      <c r="L1108" s="67"/>
      <c r="M1108" s="67"/>
      <c r="N1108" s="67"/>
      <c r="O1108" s="67"/>
      <c r="P1108" s="67"/>
      <c r="Q1108" s="67"/>
      <c r="R1108" s="67"/>
      <c r="S1108" s="67"/>
      <c r="T1108" s="67"/>
      <c r="U1108" s="67"/>
      <c r="V1108" s="68"/>
      <c r="W1108" s="67"/>
      <c r="X1108" s="69"/>
    </row>
    <row r="1109" spans="5:24" ht="15.75" customHeight="1">
      <c r="E1109" s="683"/>
      <c r="I1109" s="67"/>
      <c r="J1109" s="67"/>
      <c r="K1109" s="67"/>
      <c r="L1109" s="67"/>
      <c r="M1109" s="67"/>
      <c r="N1109" s="67"/>
      <c r="O1109" s="67"/>
      <c r="P1109" s="67"/>
      <c r="Q1109" s="67"/>
      <c r="R1109" s="67"/>
      <c r="S1109" s="67"/>
      <c r="T1109" s="67"/>
      <c r="U1109" s="67"/>
      <c r="V1109" s="68"/>
      <c r="W1109" s="67"/>
      <c r="X1109" s="69"/>
    </row>
    <row r="1110" spans="5:24" ht="15.75" customHeight="1">
      <c r="E1110" s="683"/>
      <c r="I1110" s="67"/>
      <c r="J1110" s="67"/>
      <c r="K1110" s="67"/>
      <c r="L1110" s="67"/>
      <c r="M1110" s="67"/>
      <c r="N1110" s="67"/>
      <c r="O1110" s="67"/>
      <c r="P1110" s="67"/>
      <c r="Q1110" s="67"/>
      <c r="R1110" s="67"/>
      <c r="S1110" s="67"/>
      <c r="T1110" s="67"/>
      <c r="U1110" s="67"/>
      <c r="V1110" s="68"/>
      <c r="W1110" s="67"/>
      <c r="X1110" s="69"/>
    </row>
    <row r="1111" spans="5:24" ht="15.75" customHeight="1">
      <c r="E1111" s="683"/>
      <c r="I1111" s="67"/>
      <c r="J1111" s="67"/>
      <c r="K1111" s="67"/>
      <c r="L1111" s="67"/>
      <c r="M1111" s="67"/>
      <c r="N1111" s="67"/>
      <c r="O1111" s="67"/>
      <c r="P1111" s="67"/>
      <c r="Q1111" s="67"/>
      <c r="R1111" s="67"/>
      <c r="S1111" s="67"/>
      <c r="T1111" s="67"/>
      <c r="U1111" s="67"/>
      <c r="V1111" s="68"/>
      <c r="W1111" s="67"/>
      <c r="X1111" s="69"/>
    </row>
    <row r="1112" spans="5:24" ht="15.75" customHeight="1">
      <c r="E1112" s="683"/>
      <c r="I1112" s="67"/>
      <c r="J1112" s="67"/>
      <c r="K1112" s="67"/>
      <c r="L1112" s="67"/>
      <c r="M1112" s="67"/>
      <c r="N1112" s="67"/>
      <c r="O1112" s="67"/>
      <c r="P1112" s="67"/>
      <c r="Q1112" s="67"/>
      <c r="R1112" s="67"/>
      <c r="S1112" s="67"/>
      <c r="T1112" s="67"/>
      <c r="U1112" s="67"/>
      <c r="V1112" s="68"/>
      <c r="W1112" s="67"/>
      <c r="X1112" s="69"/>
    </row>
    <row r="1113" spans="5:24" ht="15.75" customHeight="1">
      <c r="E1113" s="683"/>
      <c r="I1113" s="67"/>
      <c r="J1113" s="67"/>
      <c r="K1113" s="67"/>
      <c r="L1113" s="67"/>
      <c r="M1113" s="67"/>
      <c r="N1113" s="67"/>
      <c r="O1113" s="67"/>
      <c r="P1113" s="67"/>
      <c r="Q1113" s="67"/>
      <c r="R1113" s="67"/>
      <c r="S1113" s="67"/>
      <c r="T1113" s="67"/>
      <c r="U1113" s="67"/>
      <c r="V1113" s="68"/>
      <c r="W1113" s="67"/>
      <c r="X1113" s="69"/>
    </row>
    <row r="1114" spans="5:24" ht="15.75" customHeight="1">
      <c r="E1114" s="683"/>
      <c r="I1114" s="67"/>
      <c r="J1114" s="67"/>
      <c r="K1114" s="67"/>
      <c r="L1114" s="67"/>
      <c r="M1114" s="67"/>
      <c r="N1114" s="67"/>
      <c r="O1114" s="67"/>
      <c r="P1114" s="67"/>
      <c r="Q1114" s="67"/>
      <c r="R1114" s="67"/>
      <c r="S1114" s="67"/>
      <c r="T1114" s="67"/>
      <c r="U1114" s="67"/>
      <c r="V1114" s="68"/>
      <c r="W1114" s="67"/>
      <c r="X1114" s="69"/>
    </row>
    <row r="1115" spans="5:24" ht="15.75" customHeight="1">
      <c r="E1115" s="683"/>
      <c r="I1115" s="67"/>
      <c r="J1115" s="67"/>
      <c r="K1115" s="67"/>
      <c r="L1115" s="67"/>
      <c r="M1115" s="67"/>
      <c r="N1115" s="67"/>
      <c r="O1115" s="67"/>
      <c r="P1115" s="67"/>
      <c r="Q1115" s="67"/>
      <c r="R1115" s="67"/>
      <c r="S1115" s="67"/>
      <c r="T1115" s="67"/>
      <c r="U1115" s="67"/>
      <c r="V1115" s="68"/>
      <c r="W1115" s="67"/>
      <c r="X1115" s="69"/>
    </row>
    <row r="1116" spans="5:24" ht="15.75" customHeight="1">
      <c r="E1116" s="683"/>
      <c r="I1116" s="67"/>
      <c r="J1116" s="67"/>
      <c r="K1116" s="67"/>
      <c r="L1116" s="67"/>
      <c r="M1116" s="67"/>
      <c r="N1116" s="67"/>
      <c r="O1116" s="67"/>
      <c r="P1116" s="67"/>
      <c r="Q1116" s="67"/>
      <c r="R1116" s="67"/>
      <c r="S1116" s="67"/>
      <c r="T1116" s="67"/>
      <c r="U1116" s="67"/>
      <c r="V1116" s="68"/>
      <c r="W1116" s="67"/>
      <c r="X1116" s="69"/>
    </row>
    <row r="1117" spans="5:24" ht="15.75" customHeight="1">
      <c r="E1117" s="683"/>
      <c r="I1117" s="67"/>
      <c r="J1117" s="67"/>
      <c r="K1117" s="67"/>
      <c r="L1117" s="67"/>
      <c r="M1117" s="67"/>
      <c r="N1117" s="67"/>
      <c r="O1117" s="67"/>
      <c r="P1117" s="67"/>
      <c r="Q1117" s="67"/>
      <c r="R1117" s="67"/>
      <c r="S1117" s="67"/>
      <c r="T1117" s="67"/>
      <c r="U1117" s="67"/>
      <c r="V1117" s="68"/>
      <c r="W1117" s="67"/>
      <c r="X1117" s="69"/>
    </row>
    <row r="1118" spans="5:24" ht="15.75" customHeight="1">
      <c r="E1118" s="683"/>
      <c r="I1118" s="67"/>
      <c r="J1118" s="67"/>
      <c r="K1118" s="67"/>
      <c r="L1118" s="67"/>
      <c r="M1118" s="67"/>
      <c r="N1118" s="67"/>
      <c r="O1118" s="67"/>
      <c r="P1118" s="67"/>
      <c r="Q1118" s="67"/>
      <c r="R1118" s="67"/>
      <c r="S1118" s="67"/>
      <c r="T1118" s="67"/>
      <c r="U1118" s="67"/>
      <c r="V1118" s="68"/>
      <c r="W1118" s="67"/>
      <c r="X1118" s="69"/>
    </row>
    <row r="1119" spans="5:24" ht="15.75" customHeight="1">
      <c r="E1119" s="683"/>
      <c r="I1119" s="67"/>
      <c r="J1119" s="67"/>
      <c r="K1119" s="67"/>
      <c r="L1119" s="67"/>
      <c r="M1119" s="67"/>
      <c r="N1119" s="67"/>
      <c r="O1119" s="67"/>
      <c r="P1119" s="67"/>
      <c r="Q1119" s="67"/>
      <c r="R1119" s="67"/>
      <c r="S1119" s="67"/>
      <c r="T1119" s="67"/>
      <c r="U1119" s="67"/>
      <c r="V1119" s="68"/>
      <c r="W1119" s="67"/>
      <c r="X1119" s="69"/>
    </row>
    <row r="1120" spans="5:24" ht="15.75" customHeight="1">
      <c r="E1120" s="683"/>
      <c r="I1120" s="67"/>
      <c r="J1120" s="67"/>
      <c r="K1120" s="67"/>
      <c r="L1120" s="67"/>
      <c r="M1120" s="67"/>
      <c r="N1120" s="67"/>
      <c r="O1120" s="67"/>
      <c r="P1120" s="67"/>
      <c r="Q1120" s="67"/>
      <c r="R1120" s="67"/>
      <c r="S1120" s="67"/>
      <c r="T1120" s="67"/>
      <c r="U1120" s="67"/>
      <c r="V1120" s="68"/>
      <c r="W1120" s="67"/>
      <c r="X1120" s="69"/>
    </row>
    <row r="1121" spans="5:24" ht="15.75" customHeight="1">
      <c r="E1121" s="683"/>
      <c r="I1121" s="67"/>
      <c r="J1121" s="67"/>
      <c r="K1121" s="67"/>
      <c r="L1121" s="67"/>
      <c r="M1121" s="67"/>
      <c r="N1121" s="67"/>
      <c r="O1121" s="67"/>
      <c r="P1121" s="67"/>
      <c r="Q1121" s="67"/>
      <c r="R1121" s="67"/>
      <c r="S1121" s="67"/>
      <c r="T1121" s="67"/>
      <c r="U1121" s="67"/>
      <c r="V1121" s="68"/>
      <c r="W1121" s="67"/>
      <c r="X1121" s="69"/>
    </row>
    <row r="1122" spans="5:24" ht="15.75" customHeight="1">
      <c r="E1122" s="683"/>
      <c r="I1122" s="67"/>
      <c r="J1122" s="67"/>
      <c r="K1122" s="67"/>
      <c r="L1122" s="67"/>
      <c r="M1122" s="67"/>
      <c r="N1122" s="67"/>
      <c r="O1122" s="67"/>
      <c r="P1122" s="67"/>
      <c r="Q1122" s="67"/>
      <c r="R1122" s="67"/>
      <c r="S1122" s="67"/>
      <c r="T1122" s="67"/>
      <c r="U1122" s="67"/>
      <c r="V1122" s="68"/>
      <c r="W1122" s="67"/>
      <c r="X1122" s="69"/>
    </row>
    <row r="1123" spans="5:24" ht="15.75" customHeight="1">
      <c r="E1123" s="683"/>
      <c r="I1123" s="67"/>
      <c r="J1123" s="67"/>
      <c r="K1123" s="67"/>
      <c r="L1123" s="67"/>
      <c r="M1123" s="67"/>
      <c r="N1123" s="67"/>
      <c r="O1123" s="67"/>
      <c r="P1123" s="67"/>
      <c r="Q1123" s="67"/>
      <c r="R1123" s="67"/>
      <c r="S1123" s="67"/>
      <c r="T1123" s="67"/>
      <c r="U1123" s="67"/>
      <c r="V1123" s="68"/>
      <c r="W1123" s="67"/>
      <c r="X1123" s="69"/>
    </row>
    <row r="1124" spans="5:24" ht="15.75" customHeight="1">
      <c r="E1124" s="683"/>
      <c r="I1124" s="67"/>
      <c r="J1124" s="67"/>
      <c r="K1124" s="67"/>
      <c r="L1124" s="67"/>
      <c r="M1124" s="67"/>
      <c r="N1124" s="67"/>
      <c r="O1124" s="67"/>
      <c r="P1124" s="67"/>
      <c r="Q1124" s="67"/>
      <c r="R1124" s="67"/>
      <c r="S1124" s="67"/>
      <c r="T1124" s="67"/>
      <c r="U1124" s="67"/>
      <c r="V1124" s="68"/>
      <c r="W1124" s="67"/>
      <c r="X1124" s="69"/>
    </row>
    <row r="1125" spans="5:24" ht="15.75" customHeight="1">
      <c r="E1125" s="683"/>
      <c r="I1125" s="67"/>
      <c r="J1125" s="67"/>
      <c r="K1125" s="67"/>
      <c r="L1125" s="67"/>
      <c r="M1125" s="67"/>
      <c r="N1125" s="67"/>
      <c r="O1125" s="67"/>
      <c r="P1125" s="67"/>
      <c r="Q1125" s="67"/>
      <c r="R1125" s="67"/>
      <c r="S1125" s="67"/>
      <c r="T1125" s="67"/>
      <c r="U1125" s="67"/>
      <c r="V1125" s="68"/>
      <c r="W1125" s="67"/>
      <c r="X1125" s="69"/>
    </row>
    <row r="1126" spans="5:24" ht="15.75" customHeight="1">
      <c r="E1126" s="683"/>
      <c r="I1126" s="67"/>
      <c r="J1126" s="67"/>
      <c r="K1126" s="67"/>
      <c r="L1126" s="67"/>
      <c r="M1126" s="67"/>
      <c r="N1126" s="67"/>
      <c r="O1126" s="67"/>
      <c r="P1126" s="67"/>
      <c r="Q1126" s="67"/>
      <c r="R1126" s="67"/>
      <c r="S1126" s="67"/>
      <c r="T1126" s="67"/>
      <c r="U1126" s="67"/>
      <c r="V1126" s="68"/>
      <c r="W1126" s="67"/>
      <c r="X1126" s="69"/>
    </row>
    <row r="1127" spans="5:24" ht="15.75" customHeight="1">
      <c r="E1127" s="683"/>
      <c r="I1127" s="67"/>
      <c r="J1127" s="67"/>
      <c r="K1127" s="67"/>
      <c r="L1127" s="67"/>
      <c r="M1127" s="67"/>
      <c r="N1127" s="67"/>
      <c r="O1127" s="67"/>
      <c r="P1127" s="67"/>
      <c r="Q1127" s="67"/>
      <c r="R1127" s="67"/>
      <c r="S1127" s="67"/>
      <c r="T1127" s="67"/>
      <c r="U1127" s="67"/>
      <c r="V1127" s="68"/>
      <c r="W1127" s="67"/>
      <c r="X1127" s="69"/>
    </row>
    <row r="1128" spans="5:24" ht="15.75" customHeight="1">
      <c r="E1128" s="683"/>
      <c r="I1128" s="67"/>
      <c r="J1128" s="67"/>
      <c r="K1128" s="67"/>
      <c r="L1128" s="67"/>
      <c r="M1128" s="67"/>
      <c r="N1128" s="67"/>
      <c r="O1128" s="67"/>
      <c r="P1128" s="67"/>
      <c r="Q1128" s="67"/>
      <c r="R1128" s="67"/>
      <c r="S1128" s="67"/>
      <c r="T1128" s="67"/>
      <c r="U1128" s="67"/>
      <c r="V1128" s="68"/>
      <c r="W1128" s="67"/>
      <c r="X1128" s="69"/>
    </row>
    <row r="1129" spans="5:24" ht="15.75" customHeight="1">
      <c r="E1129" s="683"/>
      <c r="I1129" s="67"/>
      <c r="J1129" s="67"/>
      <c r="K1129" s="67"/>
      <c r="L1129" s="67"/>
      <c r="M1129" s="67"/>
      <c r="N1129" s="67"/>
      <c r="O1129" s="67"/>
      <c r="P1129" s="67"/>
      <c r="Q1129" s="67"/>
      <c r="R1129" s="67"/>
      <c r="S1129" s="67"/>
      <c r="T1129" s="67"/>
      <c r="U1129" s="67"/>
      <c r="V1129" s="68"/>
      <c r="W1129" s="67"/>
      <c r="X1129" s="69"/>
    </row>
    <row r="1130" spans="5:24" ht="15.75" customHeight="1">
      <c r="E1130" s="683"/>
      <c r="I1130" s="67"/>
      <c r="J1130" s="67"/>
      <c r="K1130" s="67"/>
      <c r="L1130" s="67"/>
      <c r="M1130" s="67"/>
      <c r="N1130" s="67"/>
      <c r="O1130" s="67"/>
      <c r="P1130" s="67"/>
      <c r="Q1130" s="67"/>
      <c r="R1130" s="67"/>
      <c r="S1130" s="67"/>
      <c r="T1130" s="67"/>
      <c r="U1130" s="67"/>
      <c r="V1130" s="68"/>
      <c r="W1130" s="67"/>
      <c r="X1130" s="69"/>
    </row>
    <row r="1131" spans="5:24" ht="15.75" customHeight="1">
      <c r="E1131" s="683"/>
      <c r="I1131" s="67"/>
      <c r="J1131" s="67"/>
      <c r="K1131" s="67"/>
      <c r="L1131" s="67"/>
      <c r="M1131" s="67"/>
      <c r="N1131" s="67"/>
      <c r="O1131" s="67"/>
      <c r="P1131" s="67"/>
      <c r="Q1131" s="67"/>
      <c r="R1131" s="67"/>
      <c r="S1131" s="67"/>
      <c r="T1131" s="67"/>
      <c r="U1131" s="67"/>
      <c r="V1131" s="68"/>
      <c r="W1131" s="67"/>
      <c r="X1131" s="69"/>
    </row>
    <row r="1132" spans="5:24" ht="15.75" customHeight="1">
      <c r="E1132" s="683"/>
      <c r="I1132" s="67"/>
      <c r="J1132" s="67"/>
      <c r="K1132" s="67"/>
      <c r="L1132" s="67"/>
      <c r="M1132" s="67"/>
      <c r="N1132" s="67"/>
      <c r="O1132" s="67"/>
      <c r="P1132" s="67"/>
      <c r="Q1132" s="67"/>
      <c r="R1132" s="67"/>
      <c r="S1132" s="67"/>
      <c r="T1132" s="67"/>
      <c r="U1132" s="67"/>
      <c r="V1132" s="68"/>
      <c r="W1132" s="67"/>
      <c r="X1132" s="69"/>
    </row>
    <row r="1133" spans="5:24" ht="15.75" customHeight="1">
      <c r="E1133" s="683"/>
      <c r="I1133" s="67"/>
      <c r="J1133" s="67"/>
      <c r="K1133" s="67"/>
      <c r="L1133" s="67"/>
      <c r="M1133" s="67"/>
      <c r="N1133" s="67"/>
      <c r="O1133" s="67"/>
      <c r="P1133" s="67"/>
      <c r="Q1133" s="67"/>
      <c r="R1133" s="67"/>
      <c r="S1133" s="67"/>
      <c r="T1133" s="67"/>
      <c r="U1133" s="67"/>
      <c r="V1133" s="68"/>
      <c r="W1133" s="67"/>
      <c r="X1133" s="69"/>
    </row>
    <row r="1134" spans="5:24" ht="15.75" customHeight="1">
      <c r="E1134" s="683"/>
      <c r="I1134" s="67"/>
      <c r="J1134" s="67"/>
      <c r="K1134" s="67"/>
      <c r="L1134" s="67"/>
      <c r="M1134" s="67"/>
      <c r="N1134" s="67"/>
      <c r="O1134" s="67"/>
      <c r="P1134" s="67"/>
      <c r="Q1134" s="67"/>
      <c r="R1134" s="67"/>
      <c r="S1134" s="67"/>
      <c r="T1134" s="67"/>
      <c r="U1134" s="67"/>
      <c r="V1134" s="68"/>
      <c r="W1134" s="67"/>
      <c r="X1134" s="69"/>
    </row>
    <row r="1135" spans="5:24" ht="15.75" customHeight="1">
      <c r="E1135" s="683"/>
      <c r="I1135" s="67"/>
      <c r="J1135" s="67"/>
      <c r="K1135" s="67"/>
      <c r="L1135" s="67"/>
      <c r="M1135" s="67"/>
      <c r="N1135" s="67"/>
      <c r="O1135" s="67"/>
      <c r="P1135" s="67"/>
      <c r="Q1135" s="67"/>
      <c r="R1135" s="67"/>
      <c r="S1135" s="67"/>
      <c r="T1135" s="67"/>
      <c r="U1135" s="67"/>
      <c r="V1135" s="68"/>
      <c r="W1135" s="67"/>
      <c r="X1135" s="69"/>
    </row>
    <row r="1136" spans="5:24" ht="15.75" customHeight="1">
      <c r="E1136" s="683"/>
      <c r="I1136" s="67"/>
      <c r="J1136" s="67"/>
      <c r="K1136" s="67"/>
      <c r="L1136" s="67"/>
      <c r="M1136" s="67"/>
      <c r="N1136" s="67"/>
      <c r="O1136" s="67"/>
      <c r="P1136" s="67"/>
      <c r="Q1136" s="67"/>
      <c r="R1136" s="67"/>
      <c r="S1136" s="67"/>
      <c r="T1136" s="67"/>
      <c r="U1136" s="67"/>
      <c r="V1136" s="68"/>
      <c r="W1136" s="67"/>
      <c r="X1136" s="69"/>
    </row>
    <row r="1137" spans="5:24" ht="15.75" customHeight="1">
      <c r="E1137" s="683"/>
      <c r="I1137" s="67"/>
      <c r="J1137" s="67"/>
      <c r="K1137" s="67"/>
      <c r="L1137" s="67"/>
      <c r="M1137" s="67"/>
      <c r="N1137" s="67"/>
      <c r="O1137" s="67"/>
      <c r="P1137" s="67"/>
      <c r="Q1137" s="67"/>
      <c r="R1137" s="67"/>
      <c r="S1137" s="67"/>
      <c r="T1137" s="67"/>
      <c r="U1137" s="67"/>
      <c r="V1137" s="68"/>
      <c r="W1137" s="67"/>
      <c r="X1137" s="69"/>
    </row>
    <row r="1138" spans="5:24" ht="15.75" customHeight="1">
      <c r="E1138" s="683"/>
      <c r="I1138" s="67"/>
      <c r="J1138" s="67"/>
      <c r="K1138" s="67"/>
      <c r="L1138" s="67"/>
      <c r="M1138" s="67"/>
      <c r="N1138" s="67"/>
      <c r="O1138" s="67"/>
      <c r="P1138" s="67"/>
      <c r="Q1138" s="67"/>
      <c r="R1138" s="67"/>
      <c r="S1138" s="67"/>
      <c r="T1138" s="67"/>
      <c r="U1138" s="67"/>
      <c r="V1138" s="68"/>
      <c r="W1138" s="67"/>
      <c r="X1138" s="69"/>
    </row>
    <row r="1139" spans="5:24" ht="15.75" customHeight="1">
      <c r="E1139" s="683"/>
      <c r="I1139" s="67"/>
      <c r="J1139" s="67"/>
      <c r="K1139" s="67"/>
      <c r="L1139" s="67"/>
      <c r="M1139" s="67"/>
      <c r="N1139" s="67"/>
      <c r="O1139" s="67"/>
      <c r="P1139" s="67"/>
      <c r="Q1139" s="67"/>
      <c r="R1139" s="67"/>
      <c r="S1139" s="67"/>
      <c r="T1139" s="67"/>
      <c r="U1139" s="67"/>
      <c r="V1139" s="68"/>
      <c r="W1139" s="67"/>
      <c r="X1139" s="69"/>
    </row>
    <row r="1140" spans="5:24" ht="15.75" customHeight="1">
      <c r="E1140" s="683"/>
      <c r="I1140" s="67"/>
      <c r="J1140" s="67"/>
      <c r="K1140" s="67"/>
      <c r="L1140" s="67"/>
      <c r="M1140" s="67"/>
      <c r="N1140" s="67"/>
      <c r="O1140" s="67"/>
      <c r="P1140" s="67"/>
      <c r="Q1140" s="67"/>
      <c r="R1140" s="67"/>
      <c r="S1140" s="67"/>
      <c r="T1140" s="67"/>
      <c r="U1140" s="67"/>
      <c r="V1140" s="68"/>
      <c r="W1140" s="67"/>
      <c r="X1140" s="69"/>
    </row>
    <row r="1141" spans="5:24" ht="15.75" customHeight="1">
      <c r="E1141" s="683"/>
      <c r="I1141" s="67"/>
      <c r="J1141" s="67"/>
      <c r="K1141" s="67"/>
      <c r="L1141" s="67"/>
      <c r="M1141" s="67"/>
      <c r="N1141" s="67"/>
      <c r="O1141" s="67"/>
      <c r="P1141" s="67"/>
      <c r="Q1141" s="67"/>
      <c r="R1141" s="67"/>
      <c r="S1141" s="67"/>
      <c r="T1141" s="67"/>
      <c r="U1141" s="67"/>
      <c r="V1141" s="68"/>
      <c r="W1141" s="67"/>
      <c r="X1141" s="69"/>
    </row>
    <row r="1142" spans="5:24" ht="15.75" customHeight="1">
      <c r="E1142" s="683"/>
      <c r="I1142" s="67"/>
      <c r="J1142" s="67"/>
      <c r="K1142" s="67"/>
      <c r="L1142" s="67"/>
      <c r="M1142" s="67"/>
      <c r="N1142" s="67"/>
      <c r="O1142" s="67"/>
      <c r="P1142" s="67"/>
      <c r="Q1142" s="67"/>
      <c r="R1142" s="67"/>
      <c r="S1142" s="67"/>
      <c r="T1142" s="67"/>
      <c r="U1142" s="67"/>
      <c r="V1142" s="68"/>
      <c r="W1142" s="67"/>
      <c r="X1142" s="69"/>
    </row>
    <row r="1143" spans="5:24" ht="15.75" customHeight="1">
      <c r="E1143" s="683"/>
      <c r="I1143" s="67"/>
      <c r="J1143" s="67"/>
      <c r="K1143" s="67"/>
      <c r="L1143" s="67"/>
      <c r="M1143" s="67"/>
      <c r="N1143" s="67"/>
      <c r="O1143" s="67"/>
      <c r="P1143" s="67"/>
      <c r="Q1143" s="67"/>
      <c r="R1143" s="67"/>
      <c r="S1143" s="67"/>
      <c r="T1143" s="67"/>
      <c r="U1143" s="67"/>
      <c r="V1143" s="68"/>
      <c r="W1143" s="67"/>
      <c r="X1143" s="69"/>
    </row>
    <row r="1144" spans="5:24" ht="15.75" customHeight="1">
      <c r="E1144" s="683"/>
      <c r="I1144" s="67"/>
      <c r="J1144" s="67"/>
      <c r="K1144" s="67"/>
      <c r="L1144" s="67"/>
      <c r="M1144" s="67"/>
      <c r="N1144" s="67"/>
      <c r="O1144" s="67"/>
      <c r="P1144" s="67"/>
      <c r="Q1144" s="67"/>
      <c r="R1144" s="67"/>
      <c r="S1144" s="67"/>
      <c r="T1144" s="67"/>
      <c r="U1144" s="67"/>
      <c r="V1144" s="68"/>
      <c r="W1144" s="67"/>
      <c r="X1144" s="69"/>
    </row>
    <row r="1145" spans="5:24" ht="15.75" customHeight="1">
      <c r="E1145" s="683"/>
      <c r="I1145" s="67"/>
      <c r="J1145" s="67"/>
      <c r="K1145" s="67"/>
      <c r="L1145" s="67"/>
      <c r="M1145" s="67"/>
      <c r="N1145" s="67"/>
      <c r="O1145" s="67"/>
      <c r="P1145" s="67"/>
      <c r="Q1145" s="67"/>
      <c r="R1145" s="67"/>
      <c r="S1145" s="67"/>
      <c r="T1145" s="67"/>
      <c r="U1145" s="67"/>
      <c r="V1145" s="68"/>
      <c r="W1145" s="67"/>
      <c r="X1145" s="69"/>
    </row>
    <row r="1146" spans="5:24" ht="15.75" customHeight="1">
      <c r="E1146" s="683"/>
      <c r="I1146" s="67"/>
      <c r="J1146" s="67"/>
      <c r="K1146" s="67"/>
      <c r="L1146" s="67"/>
      <c r="M1146" s="67"/>
      <c r="N1146" s="67"/>
      <c r="O1146" s="67"/>
      <c r="P1146" s="67"/>
      <c r="Q1146" s="67"/>
      <c r="R1146" s="67"/>
      <c r="S1146" s="67"/>
      <c r="T1146" s="67"/>
      <c r="U1146" s="67"/>
      <c r="V1146" s="68"/>
      <c r="W1146" s="67"/>
      <c r="X1146" s="69"/>
    </row>
    <row r="1147" spans="5:24" ht="15.75" customHeight="1">
      <c r="E1147" s="683"/>
      <c r="I1147" s="67"/>
      <c r="J1147" s="67"/>
      <c r="K1147" s="67"/>
      <c r="L1147" s="67"/>
      <c r="M1147" s="67"/>
      <c r="N1147" s="67"/>
      <c r="O1147" s="67"/>
      <c r="P1147" s="67"/>
      <c r="Q1147" s="67"/>
      <c r="R1147" s="67"/>
      <c r="S1147" s="67"/>
      <c r="T1147" s="67"/>
      <c r="U1147" s="67"/>
      <c r="V1147" s="68"/>
      <c r="W1147" s="67"/>
      <c r="X1147" s="69"/>
    </row>
    <row r="1148" spans="5:24" ht="15.75" customHeight="1">
      <c r="E1148" s="683"/>
      <c r="I1148" s="67"/>
      <c r="J1148" s="67"/>
      <c r="K1148" s="67"/>
      <c r="L1148" s="67"/>
      <c r="M1148" s="67"/>
      <c r="N1148" s="67"/>
      <c r="O1148" s="67"/>
      <c r="P1148" s="67"/>
      <c r="Q1148" s="67"/>
      <c r="R1148" s="67"/>
      <c r="S1148" s="67"/>
      <c r="T1148" s="67"/>
      <c r="U1148" s="67"/>
      <c r="V1148" s="68"/>
      <c r="W1148" s="67"/>
      <c r="X1148" s="69"/>
    </row>
    <row r="1149" spans="5:24" ht="15.75" customHeight="1">
      <c r="E1149" s="683"/>
      <c r="I1149" s="67"/>
      <c r="J1149" s="67"/>
      <c r="K1149" s="67"/>
      <c r="L1149" s="67"/>
      <c r="M1149" s="67"/>
      <c r="N1149" s="67"/>
      <c r="O1149" s="67"/>
      <c r="P1149" s="67"/>
      <c r="Q1149" s="67"/>
      <c r="R1149" s="67"/>
      <c r="S1149" s="67"/>
      <c r="T1149" s="67"/>
      <c r="U1149" s="67"/>
      <c r="V1149" s="68"/>
      <c r="W1149" s="67"/>
      <c r="X1149" s="69"/>
    </row>
    <row r="1150" spans="5:24" ht="15.75" customHeight="1">
      <c r="E1150" s="683"/>
      <c r="I1150" s="67"/>
      <c r="J1150" s="67"/>
      <c r="K1150" s="67"/>
      <c r="L1150" s="67"/>
      <c r="M1150" s="67"/>
      <c r="N1150" s="67"/>
      <c r="O1150" s="67"/>
      <c r="P1150" s="67"/>
      <c r="Q1150" s="67"/>
      <c r="R1150" s="67"/>
      <c r="S1150" s="67"/>
      <c r="T1150" s="67"/>
      <c r="U1150" s="67"/>
      <c r="V1150" s="68"/>
      <c r="W1150" s="67"/>
      <c r="X1150" s="69"/>
    </row>
    <row r="1151" spans="5:24" ht="15.75" customHeight="1">
      <c r="E1151" s="683"/>
      <c r="I1151" s="67"/>
      <c r="J1151" s="67"/>
      <c r="K1151" s="67"/>
      <c r="L1151" s="67"/>
      <c r="M1151" s="67"/>
      <c r="N1151" s="67"/>
      <c r="O1151" s="67"/>
      <c r="P1151" s="67"/>
      <c r="Q1151" s="67"/>
      <c r="R1151" s="67"/>
      <c r="S1151" s="67"/>
      <c r="T1151" s="67"/>
      <c r="U1151" s="67"/>
      <c r="V1151" s="68"/>
      <c r="W1151" s="67"/>
      <c r="X1151" s="69"/>
    </row>
    <row r="1152" spans="5:24" ht="15.75" customHeight="1">
      <c r="E1152" s="683"/>
      <c r="I1152" s="67"/>
      <c r="J1152" s="67"/>
      <c r="K1152" s="67"/>
      <c r="L1152" s="67"/>
      <c r="M1152" s="67"/>
      <c r="N1152" s="67"/>
      <c r="O1152" s="67"/>
      <c r="P1152" s="67"/>
      <c r="Q1152" s="67"/>
      <c r="R1152" s="67"/>
      <c r="S1152" s="67"/>
      <c r="T1152" s="67"/>
      <c r="U1152" s="67"/>
      <c r="V1152" s="68"/>
      <c r="W1152" s="67"/>
      <c r="X1152" s="69"/>
    </row>
    <row r="1153" spans="5:24" ht="15.75" customHeight="1">
      <c r="E1153" s="683"/>
      <c r="I1153" s="67"/>
      <c r="J1153" s="67"/>
      <c r="K1153" s="67"/>
      <c r="L1153" s="67"/>
      <c r="M1153" s="67"/>
      <c r="N1153" s="67"/>
      <c r="O1153" s="67"/>
      <c r="P1153" s="67"/>
      <c r="Q1153" s="67"/>
      <c r="R1153" s="67"/>
      <c r="S1153" s="67"/>
      <c r="T1153" s="67"/>
      <c r="U1153" s="67"/>
      <c r="V1153" s="68"/>
      <c r="W1153" s="67"/>
      <c r="X1153" s="69"/>
    </row>
    <row r="1154" spans="5:24" ht="15.75" customHeight="1">
      <c r="E1154" s="683"/>
      <c r="I1154" s="67"/>
      <c r="J1154" s="67"/>
      <c r="K1154" s="67"/>
      <c r="L1154" s="67"/>
      <c r="M1154" s="67"/>
      <c r="N1154" s="67"/>
      <c r="O1154" s="67"/>
      <c r="P1154" s="67"/>
      <c r="Q1154" s="67"/>
      <c r="R1154" s="67"/>
      <c r="S1154" s="67"/>
      <c r="T1154" s="67"/>
      <c r="U1154" s="67"/>
      <c r="V1154" s="68"/>
      <c r="W1154" s="67"/>
      <c r="X1154" s="69"/>
    </row>
    <row r="1155" spans="5:24" ht="15.75" customHeight="1">
      <c r="E1155" s="683"/>
      <c r="I1155" s="67"/>
      <c r="J1155" s="67"/>
      <c r="K1155" s="67"/>
      <c r="L1155" s="67"/>
      <c r="M1155" s="67"/>
      <c r="N1155" s="67"/>
      <c r="O1155" s="67"/>
      <c r="P1155" s="67"/>
      <c r="Q1155" s="67"/>
      <c r="R1155" s="67"/>
      <c r="S1155" s="67"/>
      <c r="T1155" s="67"/>
      <c r="U1155" s="67"/>
      <c r="V1155" s="68"/>
      <c r="W1155" s="67"/>
      <c r="X1155" s="69"/>
    </row>
    <row r="1156" spans="5:24" ht="15.75" customHeight="1">
      <c r="E1156" s="683"/>
      <c r="I1156" s="67"/>
      <c r="J1156" s="67"/>
      <c r="K1156" s="67"/>
      <c r="L1156" s="67"/>
      <c r="M1156" s="67"/>
      <c r="N1156" s="67"/>
      <c r="O1156" s="67"/>
      <c r="P1156" s="67"/>
      <c r="Q1156" s="67"/>
      <c r="R1156" s="67"/>
      <c r="S1156" s="67"/>
      <c r="T1156" s="67"/>
      <c r="U1156" s="67"/>
      <c r="V1156" s="68"/>
      <c r="W1156" s="67"/>
      <c r="X1156" s="69"/>
    </row>
    <row r="1157" spans="5:24" ht="15.75" customHeight="1">
      <c r="E1157" s="683"/>
      <c r="I1157" s="67"/>
      <c r="J1157" s="67"/>
      <c r="K1157" s="67"/>
      <c r="L1157" s="67"/>
      <c r="M1157" s="67"/>
      <c r="N1157" s="67"/>
      <c r="O1157" s="67"/>
      <c r="P1157" s="67"/>
      <c r="Q1157" s="67"/>
      <c r="R1157" s="67"/>
      <c r="S1157" s="67"/>
      <c r="T1157" s="67"/>
      <c r="U1157" s="67"/>
      <c r="V1157" s="68"/>
      <c r="W1157" s="67"/>
      <c r="X1157" s="69"/>
    </row>
    <row r="1158" spans="5:24" ht="15.75" customHeight="1">
      <c r="E1158" s="683"/>
      <c r="I1158" s="67"/>
      <c r="J1158" s="67"/>
      <c r="K1158" s="67"/>
      <c r="L1158" s="67"/>
      <c r="M1158" s="67"/>
      <c r="N1158" s="67"/>
      <c r="O1158" s="67"/>
      <c r="P1158" s="67"/>
      <c r="Q1158" s="67"/>
      <c r="R1158" s="67"/>
      <c r="S1158" s="67"/>
      <c r="T1158" s="67"/>
      <c r="U1158" s="67"/>
      <c r="V1158" s="68"/>
      <c r="W1158" s="67"/>
      <c r="X1158" s="69"/>
    </row>
    <row r="1159" spans="5:24" ht="15.75" customHeight="1">
      <c r="E1159" s="683"/>
      <c r="I1159" s="67"/>
      <c r="J1159" s="67"/>
      <c r="K1159" s="67"/>
      <c r="L1159" s="67"/>
      <c r="M1159" s="67"/>
      <c r="N1159" s="67"/>
      <c r="O1159" s="67"/>
      <c r="P1159" s="67"/>
      <c r="Q1159" s="67"/>
      <c r="R1159" s="67"/>
      <c r="S1159" s="67"/>
      <c r="T1159" s="67"/>
      <c r="U1159" s="67"/>
      <c r="V1159" s="68"/>
      <c r="W1159" s="67"/>
      <c r="X1159" s="69"/>
    </row>
    <row r="1160" spans="5:24" ht="15.75" customHeight="1">
      <c r="E1160" s="683"/>
      <c r="I1160" s="67"/>
      <c r="J1160" s="67"/>
      <c r="K1160" s="67"/>
      <c r="L1160" s="67"/>
      <c r="M1160" s="67"/>
      <c r="N1160" s="67"/>
      <c r="O1160" s="67"/>
      <c r="P1160" s="67"/>
      <c r="Q1160" s="67"/>
      <c r="R1160" s="67"/>
      <c r="S1160" s="67"/>
      <c r="T1160" s="67"/>
      <c r="U1160" s="67"/>
      <c r="V1160" s="68"/>
      <c r="W1160" s="67"/>
      <c r="X1160" s="69"/>
    </row>
    <row r="1161" spans="5:24" ht="15.75" customHeight="1">
      <c r="E1161" s="683"/>
      <c r="I1161" s="67"/>
      <c r="J1161" s="67"/>
      <c r="K1161" s="67"/>
      <c r="L1161" s="67"/>
      <c r="M1161" s="67"/>
      <c r="N1161" s="67"/>
      <c r="O1161" s="67"/>
      <c r="P1161" s="67"/>
      <c r="Q1161" s="67"/>
      <c r="R1161" s="67"/>
      <c r="S1161" s="67"/>
      <c r="T1161" s="67"/>
      <c r="U1161" s="67"/>
      <c r="V1161" s="68"/>
      <c r="W1161" s="67"/>
      <c r="X1161" s="69"/>
    </row>
    <row r="1162" spans="5:24" ht="15.75" customHeight="1">
      <c r="E1162" s="683"/>
      <c r="I1162" s="67"/>
      <c r="J1162" s="67"/>
      <c r="K1162" s="67"/>
      <c r="L1162" s="67"/>
      <c r="M1162" s="67"/>
      <c r="N1162" s="67"/>
      <c r="O1162" s="67"/>
      <c r="P1162" s="67"/>
      <c r="Q1162" s="67"/>
      <c r="R1162" s="67"/>
      <c r="S1162" s="67"/>
      <c r="T1162" s="67"/>
      <c r="U1162" s="67"/>
      <c r="V1162" s="68"/>
      <c r="W1162" s="67"/>
      <c r="X1162" s="69"/>
    </row>
    <row r="1163" spans="5:24" ht="15.75" customHeight="1">
      <c r="E1163" s="683"/>
      <c r="I1163" s="67"/>
      <c r="J1163" s="67"/>
      <c r="K1163" s="67"/>
      <c r="L1163" s="67"/>
      <c r="M1163" s="67"/>
      <c r="N1163" s="67"/>
      <c r="O1163" s="67"/>
      <c r="P1163" s="67"/>
      <c r="Q1163" s="67"/>
      <c r="R1163" s="67"/>
      <c r="S1163" s="67"/>
      <c r="T1163" s="67"/>
      <c r="U1163" s="67"/>
      <c r="V1163" s="68"/>
      <c r="W1163" s="67"/>
      <c r="X1163" s="69"/>
    </row>
    <row r="1164" spans="5:24" ht="15.75" customHeight="1">
      <c r="E1164" s="683"/>
      <c r="I1164" s="67"/>
      <c r="J1164" s="67"/>
      <c r="K1164" s="67"/>
      <c r="L1164" s="67"/>
      <c r="M1164" s="67"/>
      <c r="N1164" s="67"/>
      <c r="O1164" s="67"/>
      <c r="P1164" s="67"/>
      <c r="Q1164" s="67"/>
      <c r="R1164" s="67"/>
      <c r="S1164" s="67"/>
      <c r="T1164" s="67"/>
      <c r="U1164" s="67"/>
      <c r="V1164" s="68"/>
      <c r="W1164" s="67"/>
      <c r="X1164" s="69"/>
    </row>
    <row r="1165" spans="5:24" ht="15.75" customHeight="1">
      <c r="E1165" s="683"/>
      <c r="I1165" s="67"/>
      <c r="J1165" s="67"/>
      <c r="K1165" s="67"/>
      <c r="L1165" s="67"/>
      <c r="M1165" s="67"/>
      <c r="N1165" s="67"/>
      <c r="O1165" s="67"/>
      <c r="P1165" s="67"/>
      <c r="Q1165" s="67"/>
      <c r="R1165" s="67"/>
      <c r="S1165" s="67"/>
      <c r="T1165" s="67"/>
      <c r="U1165" s="67"/>
      <c r="V1165" s="68"/>
      <c r="W1165" s="67"/>
      <c r="X1165" s="69"/>
    </row>
    <row r="1166" spans="5:24" ht="15.75" customHeight="1">
      <c r="E1166" s="683"/>
      <c r="I1166" s="67"/>
      <c r="J1166" s="67"/>
      <c r="K1166" s="67"/>
      <c r="L1166" s="67"/>
      <c r="M1166" s="67"/>
      <c r="N1166" s="67"/>
      <c r="O1166" s="67"/>
      <c r="P1166" s="67"/>
      <c r="Q1166" s="67"/>
      <c r="R1166" s="67"/>
      <c r="S1166" s="67"/>
      <c r="T1166" s="67"/>
      <c r="U1166" s="67"/>
      <c r="V1166" s="68"/>
      <c r="W1166" s="67"/>
      <c r="X1166" s="69"/>
    </row>
    <row r="1167" spans="5:24" ht="15.75" customHeight="1">
      <c r="E1167" s="683"/>
      <c r="I1167" s="67"/>
      <c r="J1167" s="67"/>
      <c r="K1167" s="67"/>
      <c r="L1167" s="67"/>
      <c r="M1167" s="67"/>
      <c r="N1167" s="67"/>
      <c r="O1167" s="67"/>
      <c r="P1167" s="67"/>
      <c r="Q1167" s="67"/>
      <c r="R1167" s="67"/>
      <c r="S1167" s="67"/>
      <c r="T1167" s="67"/>
      <c r="U1167" s="67"/>
      <c r="V1167" s="68"/>
      <c r="W1167" s="67"/>
      <c r="X1167" s="69"/>
    </row>
    <row r="1168" spans="5:24" ht="15.75" customHeight="1">
      <c r="E1168" s="683"/>
      <c r="I1168" s="67"/>
      <c r="J1168" s="67"/>
      <c r="K1168" s="67"/>
      <c r="L1168" s="67"/>
      <c r="M1168" s="67"/>
      <c r="N1168" s="67"/>
      <c r="O1168" s="67"/>
      <c r="P1168" s="67"/>
      <c r="Q1168" s="67"/>
      <c r="R1168" s="67"/>
      <c r="S1168" s="67"/>
      <c r="T1168" s="67"/>
      <c r="U1168" s="67"/>
      <c r="V1168" s="68"/>
      <c r="W1168" s="67"/>
      <c r="X1168" s="69"/>
    </row>
    <row r="1169" spans="5:24" ht="15.75" customHeight="1">
      <c r="E1169" s="683"/>
      <c r="I1169" s="67"/>
      <c r="J1169" s="67"/>
      <c r="K1169" s="67"/>
      <c r="L1169" s="67"/>
      <c r="M1169" s="67"/>
      <c r="N1169" s="67"/>
      <c r="O1169" s="67"/>
      <c r="P1169" s="67"/>
      <c r="Q1169" s="67"/>
      <c r="R1169" s="67"/>
      <c r="S1169" s="67"/>
      <c r="T1169" s="67"/>
      <c r="U1169" s="67"/>
      <c r="V1169" s="68"/>
      <c r="W1169" s="67"/>
      <c r="X1169" s="69"/>
    </row>
    <row r="1170" spans="5:24" ht="15.75" customHeight="1">
      <c r="E1170" s="683"/>
      <c r="I1170" s="67"/>
      <c r="J1170" s="67"/>
      <c r="K1170" s="67"/>
      <c r="L1170" s="67"/>
      <c r="M1170" s="67"/>
      <c r="N1170" s="67"/>
      <c r="O1170" s="67"/>
      <c r="P1170" s="67"/>
      <c r="Q1170" s="67"/>
      <c r="R1170" s="67"/>
      <c r="S1170" s="67"/>
      <c r="T1170" s="67"/>
      <c r="U1170" s="67"/>
      <c r="V1170" s="68"/>
      <c r="W1170" s="67"/>
      <c r="X1170" s="69"/>
    </row>
  </sheetData>
  <mergeCells count="553">
    <mergeCell ref="E55:E57"/>
    <mergeCell ref="E58:E60"/>
    <mergeCell ref="E61:E63"/>
    <mergeCell ref="E64:E66"/>
    <mergeCell ref="E97:E99"/>
    <mergeCell ref="E94:E96"/>
    <mergeCell ref="D7:D9"/>
    <mergeCell ref="D10:D12"/>
    <mergeCell ref="E10:E12"/>
    <mergeCell ref="E67:E69"/>
    <mergeCell ref="D82:D84"/>
    <mergeCell ref="D85:D87"/>
    <mergeCell ref="D88:D90"/>
    <mergeCell ref="D91:E93"/>
    <mergeCell ref="D70:D72"/>
    <mergeCell ref="D73:E75"/>
    <mergeCell ref="D19:D21"/>
    <mergeCell ref="D13:D15"/>
    <mergeCell ref="D31:D33"/>
    <mergeCell ref="B4:B24"/>
    <mergeCell ref="A4:A24"/>
    <mergeCell ref="A46:A75"/>
    <mergeCell ref="B46:B75"/>
    <mergeCell ref="B94:B120"/>
    <mergeCell ref="A121:A153"/>
    <mergeCell ref="A94:A120"/>
    <mergeCell ref="A76:A93"/>
    <mergeCell ref="B76:B93"/>
    <mergeCell ref="A25:A45"/>
    <mergeCell ref="B25:B45"/>
    <mergeCell ref="B121:B153"/>
    <mergeCell ref="A154:A168"/>
    <mergeCell ref="A169:A177"/>
    <mergeCell ref="B169:B177"/>
    <mergeCell ref="C235:C246"/>
    <mergeCell ref="B235:B246"/>
    <mergeCell ref="C247:C261"/>
    <mergeCell ref="C226:C234"/>
    <mergeCell ref="C223:C225"/>
    <mergeCell ref="C199:C201"/>
    <mergeCell ref="C202:C213"/>
    <mergeCell ref="C214:C222"/>
    <mergeCell ref="A223:A225"/>
    <mergeCell ref="A226:A234"/>
    <mergeCell ref="B214:B222"/>
    <mergeCell ref="A214:A222"/>
    <mergeCell ref="B223:B225"/>
    <mergeCell ref="B226:B234"/>
    <mergeCell ref="A199:A201"/>
    <mergeCell ref="A202:A213"/>
    <mergeCell ref="C154:C168"/>
    <mergeCell ref="B154:B168"/>
    <mergeCell ref="C169:C177"/>
    <mergeCell ref="A247:A261"/>
    <mergeCell ref="E250:E255"/>
    <mergeCell ref="D259:E261"/>
    <mergeCell ref="A235:A246"/>
    <mergeCell ref="C178:C198"/>
    <mergeCell ref="D250:D255"/>
    <mergeCell ref="D247:D249"/>
    <mergeCell ref="A178:A198"/>
    <mergeCell ref="B178:B198"/>
    <mergeCell ref="B199:B201"/>
    <mergeCell ref="B202:B213"/>
    <mergeCell ref="D256:D258"/>
    <mergeCell ref="D214:D216"/>
    <mergeCell ref="E214:E216"/>
    <mergeCell ref="D211:E213"/>
    <mergeCell ref="G190:G192"/>
    <mergeCell ref="G187:G189"/>
    <mergeCell ref="G214:G216"/>
    <mergeCell ref="F211:G213"/>
    <mergeCell ref="F202:F204"/>
    <mergeCell ref="F160:F162"/>
    <mergeCell ref="F169:F171"/>
    <mergeCell ref="F157:F159"/>
    <mergeCell ref="F139:F141"/>
    <mergeCell ref="E1:I1"/>
    <mergeCell ref="F91:G93"/>
    <mergeCell ref="F88:F90"/>
    <mergeCell ref="G97:G99"/>
    <mergeCell ref="G100:G102"/>
    <mergeCell ref="G46:G48"/>
    <mergeCell ref="F46:F48"/>
    <mergeCell ref="G49:G51"/>
    <mergeCell ref="F49:F51"/>
    <mergeCell ref="G64:G66"/>
    <mergeCell ref="E100:E102"/>
    <mergeCell ref="F94:F96"/>
    <mergeCell ref="G94:G96"/>
    <mergeCell ref="F100:F102"/>
    <mergeCell ref="F10:F12"/>
    <mergeCell ref="F7:F9"/>
    <mergeCell ref="G4:G6"/>
    <mergeCell ref="F4:F6"/>
    <mergeCell ref="F76:F78"/>
    <mergeCell ref="F79:F81"/>
    <mergeCell ref="F52:F54"/>
    <mergeCell ref="F55:F57"/>
    <mergeCell ref="F64:F66"/>
    <mergeCell ref="F61:F63"/>
    <mergeCell ref="D166:E168"/>
    <mergeCell ref="D163:D165"/>
    <mergeCell ref="D175:E177"/>
    <mergeCell ref="E178:E180"/>
    <mergeCell ref="D178:D180"/>
    <mergeCell ref="E160:E162"/>
    <mergeCell ref="E169:E171"/>
    <mergeCell ref="E163:E165"/>
    <mergeCell ref="D112:D114"/>
    <mergeCell ref="D172:D174"/>
    <mergeCell ref="D160:D162"/>
    <mergeCell ref="D157:D159"/>
    <mergeCell ref="E157:E159"/>
    <mergeCell ref="D136:D138"/>
    <mergeCell ref="D133:D135"/>
    <mergeCell ref="E154:E156"/>
    <mergeCell ref="D169:D171"/>
    <mergeCell ref="D184:D186"/>
    <mergeCell ref="E181:E183"/>
    <mergeCell ref="D181:D183"/>
    <mergeCell ref="E202:E207"/>
    <mergeCell ref="E208:E210"/>
    <mergeCell ref="F187:F189"/>
    <mergeCell ref="E187:E189"/>
    <mergeCell ref="E190:E192"/>
    <mergeCell ref="D190:D192"/>
    <mergeCell ref="D187:D189"/>
    <mergeCell ref="D193:D195"/>
    <mergeCell ref="E193:E195"/>
    <mergeCell ref="F190:F192"/>
    <mergeCell ref="F199:F201"/>
    <mergeCell ref="F193:F195"/>
    <mergeCell ref="F184:F186"/>
    <mergeCell ref="F205:F207"/>
    <mergeCell ref="F208:F210"/>
    <mergeCell ref="V16:V17"/>
    <mergeCell ref="V7:V8"/>
    <mergeCell ref="V4:V5"/>
    <mergeCell ref="V10:V11"/>
    <mergeCell ref="V13:V14"/>
    <mergeCell ref="E184:E186"/>
    <mergeCell ref="E172:E174"/>
    <mergeCell ref="F82:F84"/>
    <mergeCell ref="E82:E84"/>
    <mergeCell ref="E85:E87"/>
    <mergeCell ref="E88:E90"/>
    <mergeCell ref="G76:G78"/>
    <mergeCell ref="G61:G63"/>
    <mergeCell ref="G82:G84"/>
    <mergeCell ref="G79:G81"/>
    <mergeCell ref="G16:G18"/>
    <mergeCell ref="G7:G9"/>
    <mergeCell ref="G10:G12"/>
    <mergeCell ref="G13:G15"/>
    <mergeCell ref="G37:G39"/>
    <mergeCell ref="F103:F105"/>
    <mergeCell ref="G169:G171"/>
    <mergeCell ref="G181:G183"/>
    <mergeCell ref="G184:G186"/>
    <mergeCell ref="F256:F258"/>
    <mergeCell ref="G247:G249"/>
    <mergeCell ref="G253:G255"/>
    <mergeCell ref="F247:F249"/>
    <mergeCell ref="F244:G246"/>
    <mergeCell ref="F253:F255"/>
    <mergeCell ref="V316:V317"/>
    <mergeCell ref="V25:V26"/>
    <mergeCell ref="V19:V20"/>
    <mergeCell ref="F178:F180"/>
    <mergeCell ref="G178:G180"/>
    <mergeCell ref="F172:F174"/>
    <mergeCell ref="F175:G177"/>
    <mergeCell ref="G172:G174"/>
    <mergeCell ref="G58:G60"/>
    <mergeCell ref="F58:F60"/>
    <mergeCell ref="G55:G57"/>
    <mergeCell ref="G52:G54"/>
    <mergeCell ref="F214:F216"/>
    <mergeCell ref="G205:G207"/>
    <mergeCell ref="G208:G210"/>
    <mergeCell ref="G202:G204"/>
    <mergeCell ref="G199:G201"/>
    <mergeCell ref="G193:G195"/>
    <mergeCell ref="V256:V257"/>
    <mergeCell ref="V262:V263"/>
    <mergeCell ref="V259:V261"/>
    <mergeCell ref="V238:V239"/>
    <mergeCell ref="V241:V242"/>
    <mergeCell ref="V247:V248"/>
    <mergeCell ref="V250:V251"/>
    <mergeCell ref="V253:V254"/>
    <mergeCell ref="G256:G258"/>
    <mergeCell ref="G67:G69"/>
    <mergeCell ref="D145:D147"/>
    <mergeCell ref="D142:D144"/>
    <mergeCell ref="G124:G126"/>
    <mergeCell ref="G85:G87"/>
    <mergeCell ref="G88:G90"/>
    <mergeCell ref="F85:F87"/>
    <mergeCell ref="D76:D78"/>
    <mergeCell ref="F262:F264"/>
    <mergeCell ref="F259:G261"/>
    <mergeCell ref="F241:F243"/>
    <mergeCell ref="G241:G243"/>
    <mergeCell ref="E241:E243"/>
    <mergeCell ref="E262:E264"/>
    <mergeCell ref="E256:E258"/>
    <mergeCell ref="F250:F252"/>
    <mergeCell ref="G262:G264"/>
    <mergeCell ref="G250:G252"/>
    <mergeCell ref="E199:E201"/>
    <mergeCell ref="D196:E198"/>
    <mergeCell ref="F196:G198"/>
    <mergeCell ref="D199:D201"/>
    <mergeCell ref="D208:D210"/>
    <mergeCell ref="D202:D207"/>
    <mergeCell ref="C76:C93"/>
    <mergeCell ref="E70:E72"/>
    <mergeCell ref="F16:F18"/>
    <mergeCell ref="F13:F15"/>
    <mergeCell ref="E13:E15"/>
    <mergeCell ref="E16:E18"/>
    <mergeCell ref="E4:E6"/>
    <mergeCell ref="E7:E9"/>
    <mergeCell ref="F19:F21"/>
    <mergeCell ref="E19:E21"/>
    <mergeCell ref="E34:E36"/>
    <mergeCell ref="E37:E39"/>
    <mergeCell ref="D52:D54"/>
    <mergeCell ref="C46:C75"/>
    <mergeCell ref="D67:D69"/>
    <mergeCell ref="D64:D66"/>
    <mergeCell ref="D61:D63"/>
    <mergeCell ref="E76:E78"/>
    <mergeCell ref="F73:G75"/>
    <mergeCell ref="G70:G72"/>
    <mergeCell ref="F67:F69"/>
    <mergeCell ref="F70:F72"/>
    <mergeCell ref="C4:C24"/>
    <mergeCell ref="D16:D18"/>
    <mergeCell ref="C25:C45"/>
    <mergeCell ref="E25:E27"/>
    <mergeCell ref="E28:E30"/>
    <mergeCell ref="F37:F39"/>
    <mergeCell ref="F34:F36"/>
    <mergeCell ref="E31:E33"/>
    <mergeCell ref="F31:F33"/>
    <mergeCell ref="F40:F42"/>
    <mergeCell ref="F43:G45"/>
    <mergeCell ref="D43:E45"/>
    <mergeCell ref="F22:G24"/>
    <mergeCell ref="D22:E24"/>
    <mergeCell ref="F28:F30"/>
    <mergeCell ref="G40:G42"/>
    <mergeCell ref="G34:G36"/>
    <mergeCell ref="E40:E42"/>
    <mergeCell ref="D40:D42"/>
    <mergeCell ref="G19:G21"/>
    <mergeCell ref="D4:D6"/>
    <mergeCell ref="G154:G156"/>
    <mergeCell ref="F151:G153"/>
    <mergeCell ref="F154:F156"/>
    <mergeCell ref="G25:G27"/>
    <mergeCell ref="F25:F27"/>
    <mergeCell ref="D28:D30"/>
    <mergeCell ref="D25:D27"/>
    <mergeCell ref="D34:D36"/>
    <mergeCell ref="D37:D39"/>
    <mergeCell ref="G28:G30"/>
    <mergeCell ref="G31:G33"/>
    <mergeCell ref="E46:E48"/>
    <mergeCell ref="E49:E51"/>
    <mergeCell ref="D55:D57"/>
    <mergeCell ref="D58:D60"/>
    <mergeCell ref="D46:D48"/>
    <mergeCell ref="D49:D51"/>
    <mergeCell ref="E52:E54"/>
    <mergeCell ref="E79:E81"/>
    <mergeCell ref="D79:D81"/>
    <mergeCell ref="E145:E147"/>
    <mergeCell ref="E148:E150"/>
    <mergeCell ref="D103:D105"/>
    <mergeCell ref="D106:D108"/>
    <mergeCell ref="F220:G222"/>
    <mergeCell ref="G217:G219"/>
    <mergeCell ref="F217:F219"/>
    <mergeCell ref="E247:E249"/>
    <mergeCell ref="D244:E246"/>
    <mergeCell ref="F226:F228"/>
    <mergeCell ref="F223:F225"/>
    <mergeCell ref="G223:G225"/>
    <mergeCell ref="G226:G228"/>
    <mergeCell ref="G238:G240"/>
    <mergeCell ref="F232:G234"/>
    <mergeCell ref="G229:G231"/>
    <mergeCell ref="E229:E231"/>
    <mergeCell ref="D220:E222"/>
    <mergeCell ref="D223:D225"/>
    <mergeCell ref="D229:D231"/>
    <mergeCell ref="D226:D228"/>
    <mergeCell ref="E226:E228"/>
    <mergeCell ref="E223:E225"/>
    <mergeCell ref="E235:E240"/>
    <mergeCell ref="D232:E234"/>
    <mergeCell ref="D217:D219"/>
    <mergeCell ref="E217:E219"/>
    <mergeCell ref="G235:G237"/>
    <mergeCell ref="C94:C120"/>
    <mergeCell ref="D115:D117"/>
    <mergeCell ref="D97:D99"/>
    <mergeCell ref="D94:D96"/>
    <mergeCell ref="D100:D102"/>
    <mergeCell ref="D130:D132"/>
    <mergeCell ref="C121:C153"/>
    <mergeCell ref="D121:D123"/>
    <mergeCell ref="D118:E120"/>
    <mergeCell ref="D109:D111"/>
    <mergeCell ref="D127:D129"/>
    <mergeCell ref="D124:D126"/>
    <mergeCell ref="E124:E126"/>
    <mergeCell ref="E127:E129"/>
    <mergeCell ref="D148:D150"/>
    <mergeCell ref="D151:E153"/>
    <mergeCell ref="E142:E144"/>
    <mergeCell ref="D139:D141"/>
    <mergeCell ref="E103:E105"/>
    <mergeCell ref="F97:F99"/>
    <mergeCell ref="G112:G114"/>
    <mergeCell ref="E115:E117"/>
    <mergeCell ref="E121:E123"/>
    <mergeCell ref="E133:E135"/>
    <mergeCell ref="E136:E138"/>
    <mergeCell ref="E139:E141"/>
    <mergeCell ref="E130:E132"/>
    <mergeCell ref="G106:G108"/>
    <mergeCell ref="G103:G105"/>
    <mergeCell ref="G133:G135"/>
    <mergeCell ref="G136:G138"/>
    <mergeCell ref="G115:G117"/>
    <mergeCell ref="G130:G132"/>
    <mergeCell ref="G127:G129"/>
    <mergeCell ref="G139:G141"/>
    <mergeCell ref="F121:F123"/>
    <mergeCell ref="G121:G123"/>
    <mergeCell ref="G109:G111"/>
    <mergeCell ref="E112:E114"/>
    <mergeCell ref="E109:E111"/>
    <mergeCell ref="F124:F126"/>
    <mergeCell ref="F130:F132"/>
    <mergeCell ref="F127:F129"/>
    <mergeCell ref="F142:F144"/>
    <mergeCell ref="F145:F147"/>
    <mergeCell ref="F106:F108"/>
    <mergeCell ref="E106:E108"/>
    <mergeCell ref="F115:F117"/>
    <mergeCell ref="F112:F114"/>
    <mergeCell ref="F118:G120"/>
    <mergeCell ref="G148:G150"/>
    <mergeCell ref="F148:F150"/>
    <mergeCell ref="G145:G147"/>
    <mergeCell ref="G142:G144"/>
    <mergeCell ref="F109:F111"/>
    <mergeCell ref="F133:F135"/>
    <mergeCell ref="F136:F138"/>
    <mergeCell ref="G292:G294"/>
    <mergeCell ref="G298:G300"/>
    <mergeCell ref="F301:G303"/>
    <mergeCell ref="F310:F312"/>
    <mergeCell ref="F304:F306"/>
    <mergeCell ref="F316:F318"/>
    <mergeCell ref="G316:G318"/>
    <mergeCell ref="G295:G297"/>
    <mergeCell ref="D154:D156"/>
    <mergeCell ref="F181:F183"/>
    <mergeCell ref="G160:G162"/>
    <mergeCell ref="F166:G168"/>
    <mergeCell ref="G163:G165"/>
    <mergeCell ref="G157:G159"/>
    <mergeCell ref="F163:F165"/>
    <mergeCell ref="G268:G270"/>
    <mergeCell ref="F271:G273"/>
    <mergeCell ref="G265:G267"/>
    <mergeCell ref="F265:F267"/>
    <mergeCell ref="G310:G312"/>
    <mergeCell ref="G307:G309"/>
    <mergeCell ref="G304:G306"/>
    <mergeCell ref="F313:G315"/>
    <mergeCell ref="F307:F309"/>
    <mergeCell ref="B320:B321"/>
    <mergeCell ref="D271:E273"/>
    <mergeCell ref="D295:D297"/>
    <mergeCell ref="D298:D300"/>
    <mergeCell ref="E298:E300"/>
    <mergeCell ref="E304:E306"/>
    <mergeCell ref="D301:E303"/>
    <mergeCell ref="D304:D306"/>
    <mergeCell ref="F292:F294"/>
    <mergeCell ref="F295:F297"/>
    <mergeCell ref="F298:F300"/>
    <mergeCell ref="C320:C321"/>
    <mergeCell ref="C304:C315"/>
    <mergeCell ref="C316:C318"/>
    <mergeCell ref="C274:C303"/>
    <mergeCell ref="C262:C273"/>
    <mergeCell ref="E307:E309"/>
    <mergeCell ref="E310:E312"/>
    <mergeCell ref="D310:D312"/>
    <mergeCell ref="D313:E315"/>
    <mergeCell ref="D307:D309"/>
    <mergeCell ref="D316:D318"/>
    <mergeCell ref="A262:A273"/>
    <mergeCell ref="B262:B273"/>
    <mergeCell ref="E295:E297"/>
    <mergeCell ref="E274:E294"/>
    <mergeCell ref="E316:E318"/>
    <mergeCell ref="D235:D240"/>
    <mergeCell ref="D241:D243"/>
    <mergeCell ref="F238:F240"/>
    <mergeCell ref="F229:F231"/>
    <mergeCell ref="D274:D294"/>
    <mergeCell ref="B274:B303"/>
    <mergeCell ref="A274:A303"/>
    <mergeCell ref="B304:B315"/>
    <mergeCell ref="B316:B318"/>
    <mergeCell ref="A304:A315"/>
    <mergeCell ref="A316:A318"/>
    <mergeCell ref="B247:B261"/>
    <mergeCell ref="E268:E270"/>
    <mergeCell ref="E265:E267"/>
    <mergeCell ref="F268:F270"/>
    <mergeCell ref="D268:D270"/>
    <mergeCell ref="D265:D267"/>
    <mergeCell ref="D262:D264"/>
    <mergeCell ref="F235:F237"/>
    <mergeCell ref="G283:G285"/>
    <mergeCell ref="G286:G288"/>
    <mergeCell ref="F274:F276"/>
    <mergeCell ref="F277:F279"/>
    <mergeCell ref="F289:F291"/>
    <mergeCell ref="G289:G291"/>
    <mergeCell ref="F280:F282"/>
    <mergeCell ref="G280:G282"/>
    <mergeCell ref="G274:G276"/>
    <mergeCell ref="G277:G279"/>
    <mergeCell ref="F283:F285"/>
    <mergeCell ref="F286:F288"/>
    <mergeCell ref="V22:V24"/>
    <mergeCell ref="W22:W24"/>
    <mergeCell ref="V127:V128"/>
    <mergeCell ref="W118:W120"/>
    <mergeCell ref="V226:V227"/>
    <mergeCell ref="V232:V234"/>
    <mergeCell ref="V235:V236"/>
    <mergeCell ref="V229:V230"/>
    <mergeCell ref="V208:V209"/>
    <mergeCell ref="W232:W234"/>
    <mergeCell ref="W220:W222"/>
    <mergeCell ref="V205:V206"/>
    <mergeCell ref="V202:V203"/>
    <mergeCell ref="V199:V200"/>
    <mergeCell ref="V190:V191"/>
    <mergeCell ref="V187:V188"/>
    <mergeCell ref="V193:V194"/>
    <mergeCell ref="V223:V224"/>
    <mergeCell ref="V220:V222"/>
    <mergeCell ref="V37:V38"/>
    <mergeCell ref="V34:V35"/>
    <mergeCell ref="W211:W213"/>
    <mergeCell ref="V211:V213"/>
    <mergeCell ref="V43:V45"/>
    <mergeCell ref="V49:V50"/>
    <mergeCell ref="V46:V47"/>
    <mergeCell ref="W43:W45"/>
    <mergeCell ref="V73:V75"/>
    <mergeCell ref="W73:W75"/>
    <mergeCell ref="V58:V59"/>
    <mergeCell ref="V76:V77"/>
    <mergeCell ref="V61:V62"/>
    <mergeCell ref="V64:V65"/>
    <mergeCell ref="V70:V71"/>
    <mergeCell ref="V67:V68"/>
    <mergeCell ref="W91:W93"/>
    <mergeCell ref="W313:W315"/>
    <mergeCell ref="W301:W303"/>
    <mergeCell ref="V268:V269"/>
    <mergeCell ref="V265:V266"/>
    <mergeCell ref="V307:V308"/>
    <mergeCell ref="V301:V303"/>
    <mergeCell ref="V298:V299"/>
    <mergeCell ref="V295:V296"/>
    <mergeCell ref="W244:W246"/>
    <mergeCell ref="V244:V246"/>
    <mergeCell ref="W259:W261"/>
    <mergeCell ref="W271:W273"/>
    <mergeCell ref="V313:V315"/>
    <mergeCell ref="V310:V311"/>
    <mergeCell ref="V292:V293"/>
    <mergeCell ref="V277:V278"/>
    <mergeCell ref="V274:V275"/>
    <mergeCell ref="V271:V273"/>
    <mergeCell ref="V289:V290"/>
    <mergeCell ref="V280:V281"/>
    <mergeCell ref="V283:V284"/>
    <mergeCell ref="V286:V287"/>
    <mergeCell ref="V304:V305"/>
    <mergeCell ref="W151:W153"/>
    <mergeCell ref="V148:V149"/>
    <mergeCell ref="W196:W198"/>
    <mergeCell ref="V196:V198"/>
    <mergeCell ref="W175:W177"/>
    <mergeCell ref="V178:V179"/>
    <mergeCell ref="W166:W168"/>
    <mergeCell ref="V130:V131"/>
    <mergeCell ref="V133:V134"/>
    <mergeCell ref="V217:V218"/>
    <mergeCell ref="V55:V56"/>
    <mergeCell ref="V40:V41"/>
    <mergeCell ref="V31:V32"/>
    <mergeCell ref="V28:V29"/>
    <mergeCell ref="V52:V53"/>
    <mergeCell ref="V82:V83"/>
    <mergeCell ref="V112:V113"/>
    <mergeCell ref="V109:V110"/>
    <mergeCell ref="V121:V122"/>
    <mergeCell ref="V124:V125"/>
    <mergeCell ref="V115:V116"/>
    <mergeCell ref="V118:V120"/>
    <mergeCell ref="V88:V89"/>
    <mergeCell ref="V85:V86"/>
    <mergeCell ref="V79:V80"/>
    <mergeCell ref="V106:V107"/>
    <mergeCell ref="V103:V104"/>
    <mergeCell ref="V94:V95"/>
    <mergeCell ref="V100:V101"/>
    <mergeCell ref="V97:V98"/>
    <mergeCell ref="V91:V93"/>
    <mergeCell ref="V151:V153"/>
    <mergeCell ref="V166:V168"/>
    <mergeCell ref="V214:V215"/>
    <mergeCell ref="V175:V177"/>
    <mergeCell ref="V181:V182"/>
    <mergeCell ref="V184:V185"/>
    <mergeCell ref="V139:V140"/>
    <mergeCell ref="V136:V137"/>
    <mergeCell ref="V145:V146"/>
    <mergeCell ref="V142:V143"/>
    <mergeCell ref="V154:V155"/>
    <mergeCell ref="V157:V158"/>
    <mergeCell ref="V163:V164"/>
    <mergeCell ref="V160:V161"/>
    <mergeCell ref="V172:V173"/>
    <mergeCell ref="V169:V170"/>
  </mergeCells>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5" priority="1" operator="between">
      <formula>"0%"</formula>
      <formula>"60%"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4" priority="2" operator="between">
      <formula>"61%"</formula>
      <formula>"80%"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3" priority="3" operator="between">
      <formula>"81%"</formula>
      <formula>"300%"</formula>
    </cfRule>
  </conditionalFormatting>
  <conditionalFormatting sqref="E350:E369">
    <cfRule type="cellIs" dxfId="2" priority="4" operator="greaterThan">
      <formula>"0%"</formula>
    </cfRule>
  </conditionalFormatting>
  <printOptions horizontalCentered="1" verticalCentered="1"/>
  <pageMargins left="0" right="0" top="0" bottom="0" header="0" footer="0"/>
  <pageSetup orientation="landscape"/>
  <drawing r:id="rId1"/>
  <tableParts count="9">
    <tablePart r:id="rId2"/>
    <tablePart r:id="rId3"/>
    <tablePart r:id="rId4"/>
    <tablePart r:id="rId5"/>
    <tablePart r:id="rId6"/>
    <tablePart r:id="rId7"/>
    <tablePart r:id="rId8"/>
    <tablePart r:id="rId9"/>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84C"/>
    <outlinePr summaryBelow="0" summaryRight="0"/>
  </sheetPr>
  <dimension ref="A1:AX1000"/>
  <sheetViews>
    <sheetView workbookViewId="0">
      <selection activeCell="B4" sqref="B4"/>
    </sheetView>
  </sheetViews>
  <sheetFormatPr baseColWidth="10" defaultColWidth="14.42578125" defaultRowHeight="15" customHeight="1"/>
  <cols>
    <col min="1" max="1" width="15.42578125" customWidth="1"/>
    <col min="2" max="2" width="12" customWidth="1"/>
    <col min="3" max="3" width="20.42578125" customWidth="1"/>
    <col min="4" max="4" width="11.5703125" customWidth="1"/>
    <col min="5" max="5" width="10.42578125" customWidth="1"/>
    <col min="6" max="6" width="24.85546875" customWidth="1"/>
    <col min="7" max="7" width="11.85546875" customWidth="1"/>
    <col min="8" max="8" width="5.42578125" customWidth="1"/>
    <col min="9" max="9" width="4.140625" customWidth="1"/>
    <col min="10" max="21" width="8.85546875" customWidth="1"/>
    <col min="22" max="22" width="15.140625" customWidth="1"/>
    <col min="23" max="23" width="9.42578125" customWidth="1"/>
    <col min="24" max="24" width="14.42578125" customWidth="1"/>
    <col min="25" max="27" width="21.42578125" customWidth="1"/>
    <col min="28" max="28" width="23.42578125" customWidth="1"/>
    <col min="29" max="29" width="21.85546875" customWidth="1"/>
    <col min="30" max="30" width="19.85546875" customWidth="1"/>
    <col min="31" max="31" width="68.7109375" customWidth="1"/>
    <col min="32" max="32" width="57.85546875" customWidth="1"/>
    <col min="33" max="33" width="18.85546875" customWidth="1"/>
    <col min="34" max="34" width="16.85546875" customWidth="1"/>
    <col min="35" max="35" width="31.5703125" customWidth="1"/>
    <col min="36" max="36" width="59.85546875" customWidth="1"/>
    <col min="37" max="37" width="67.140625" customWidth="1"/>
    <col min="38" max="38" width="57.28515625" customWidth="1"/>
    <col min="39" max="39" width="31.85546875" customWidth="1"/>
    <col min="40" max="40" width="18.42578125" customWidth="1"/>
    <col min="41" max="41" width="24.140625" customWidth="1"/>
    <col min="42" max="50" width="11.42578125" customWidth="1"/>
  </cols>
  <sheetData>
    <row r="1" spans="1:50"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6"/>
      <c r="AN1" s="1979" t="s">
        <v>17</v>
      </c>
      <c r="AO1" s="1749"/>
      <c r="AP1" s="247"/>
      <c r="AQ1" s="247"/>
      <c r="AR1" s="247"/>
      <c r="AS1" s="247"/>
      <c r="AT1" s="247"/>
      <c r="AU1" s="247"/>
      <c r="AV1" s="247"/>
      <c r="AW1" s="247"/>
      <c r="AX1" s="247"/>
    </row>
    <row r="2" spans="1:50">
      <c r="A2" s="1733"/>
      <c r="B2" s="1547"/>
      <c r="C2" s="1548"/>
      <c r="D2" s="1980" t="s">
        <v>23</v>
      </c>
      <c r="E2" s="1577"/>
      <c r="F2" s="1577"/>
      <c r="G2" s="1577"/>
      <c r="H2" s="1578"/>
      <c r="I2" s="1980" t="s">
        <v>105</v>
      </c>
      <c r="J2" s="1577"/>
      <c r="K2" s="1577"/>
      <c r="L2" s="1577"/>
      <c r="M2" s="1577"/>
      <c r="N2" s="1577"/>
      <c r="O2" s="1577"/>
      <c r="P2" s="1577"/>
      <c r="Q2" s="1577"/>
      <c r="R2" s="1577"/>
      <c r="S2" s="1577"/>
      <c r="T2" s="1578"/>
      <c r="U2" s="248" t="s">
        <v>47</v>
      </c>
      <c r="V2" s="249">
        <f t="shared" ref="V2:V3" si="0">+X5+X25+X45+X65+X85+X95</f>
        <v>1</v>
      </c>
      <c r="W2" s="1982"/>
      <c r="X2" s="1577"/>
      <c r="Y2" s="1577"/>
      <c r="Z2" s="1577"/>
      <c r="AA2" s="1577"/>
      <c r="AB2" s="1577"/>
      <c r="AC2" s="1577"/>
      <c r="AD2" s="1577"/>
      <c r="AE2" s="1577"/>
      <c r="AF2" s="1577"/>
      <c r="AG2" s="1577"/>
      <c r="AH2" s="1577"/>
      <c r="AI2" s="1577"/>
      <c r="AJ2" s="1577"/>
      <c r="AK2" s="1577"/>
      <c r="AL2" s="1577"/>
      <c r="AM2" s="1578"/>
      <c r="AN2" s="1975" t="s">
        <v>18</v>
      </c>
      <c r="AO2" s="1751"/>
      <c r="AP2" s="247"/>
      <c r="AQ2" s="247"/>
      <c r="AR2" s="247"/>
      <c r="AS2" s="247"/>
      <c r="AT2" s="247"/>
      <c r="AU2" s="247"/>
      <c r="AV2" s="247"/>
      <c r="AW2" s="247"/>
      <c r="AX2" s="247"/>
    </row>
    <row r="3" spans="1:50"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0.89378171535846274</v>
      </c>
      <c r="W3" s="1537"/>
      <c r="X3" s="1550"/>
      <c r="Y3" s="1550"/>
      <c r="Z3" s="1550"/>
      <c r="AA3" s="1550"/>
      <c r="AB3" s="1550"/>
      <c r="AC3" s="1550"/>
      <c r="AD3" s="1550"/>
      <c r="AE3" s="1550"/>
      <c r="AF3" s="1550"/>
      <c r="AG3" s="1550"/>
      <c r="AH3" s="1550"/>
      <c r="AI3" s="1550"/>
      <c r="AJ3" s="1550"/>
      <c r="AK3" s="1550"/>
      <c r="AL3" s="1550"/>
      <c r="AM3" s="1551"/>
      <c r="AN3" s="1976">
        <v>43120</v>
      </c>
      <c r="AO3" s="1977"/>
      <c r="AP3" s="247"/>
      <c r="AQ3" s="247"/>
      <c r="AR3" s="247"/>
      <c r="AS3" s="247"/>
      <c r="AT3" s="247"/>
      <c r="AU3" s="247"/>
      <c r="AV3" s="247"/>
      <c r="AW3" s="247"/>
      <c r="AX3" s="247"/>
    </row>
    <row r="4" spans="1:50" ht="28.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113</v>
      </c>
      <c r="AC4" s="1936"/>
      <c r="AD4" s="1937"/>
      <c r="AE4" s="262" t="s">
        <v>114</v>
      </c>
      <c r="AF4" s="262" t="s">
        <v>115</v>
      </c>
      <c r="AG4" s="1935" t="s">
        <v>116</v>
      </c>
      <c r="AH4" s="1936"/>
      <c r="AI4" s="1937"/>
      <c r="AJ4" s="262" t="s">
        <v>117</v>
      </c>
      <c r="AK4" s="262" t="s">
        <v>118</v>
      </c>
      <c r="AL4" s="262" t="s">
        <v>119</v>
      </c>
      <c r="AM4" s="1935" t="s">
        <v>120</v>
      </c>
      <c r="AN4" s="1936"/>
      <c r="AO4" s="1954"/>
      <c r="AP4" s="264"/>
      <c r="AQ4" s="265" t="s">
        <v>121</v>
      </c>
      <c r="AR4" s="265" t="s">
        <v>122</v>
      </c>
      <c r="AS4" s="265" t="s">
        <v>123</v>
      </c>
      <c r="AT4" s="265" t="s">
        <v>124</v>
      </c>
      <c r="AU4" s="264"/>
      <c r="AV4" s="264"/>
      <c r="AW4" s="264"/>
      <c r="AX4" s="264"/>
    </row>
    <row r="5" spans="1:50" ht="51" customHeight="1">
      <c r="A5" s="1733"/>
      <c r="B5" s="1548"/>
      <c r="C5" s="1932" t="s">
        <v>50</v>
      </c>
      <c r="D5" s="1932" t="s">
        <v>125</v>
      </c>
      <c r="E5" s="1945">
        <v>2500000</v>
      </c>
      <c r="F5" s="1949" t="s">
        <v>126</v>
      </c>
      <c r="G5" s="1949" t="s">
        <v>127</v>
      </c>
      <c r="H5" s="1951" t="s">
        <v>47</v>
      </c>
      <c r="I5" s="1583"/>
      <c r="J5" s="267"/>
      <c r="K5" s="268">
        <v>195200</v>
      </c>
      <c r="L5" s="268">
        <v>105322</v>
      </c>
      <c r="M5" s="268">
        <v>287500</v>
      </c>
      <c r="N5" s="268">
        <v>287500</v>
      </c>
      <c r="O5" s="268">
        <v>262500</v>
      </c>
      <c r="P5" s="268">
        <v>262500</v>
      </c>
      <c r="Q5" s="268">
        <v>237500</v>
      </c>
      <c r="R5" s="268">
        <v>187500</v>
      </c>
      <c r="S5" s="268">
        <v>187500</v>
      </c>
      <c r="T5" s="268">
        <v>268750</v>
      </c>
      <c r="U5" s="268">
        <v>218228</v>
      </c>
      <c r="V5" s="269">
        <f t="shared" ref="V5:V6" si="1">SUM(J5:U5)</f>
        <v>2500000</v>
      </c>
      <c r="W5" s="1964">
        <v>0.2</v>
      </c>
      <c r="X5" s="270">
        <f>+(V5/V5)*W5</f>
        <v>0.2</v>
      </c>
      <c r="Y5" s="1962" t="s">
        <v>128</v>
      </c>
      <c r="Z5" s="1577"/>
      <c r="AA5" s="1578"/>
      <c r="AB5" s="1962" t="s">
        <v>129</v>
      </c>
      <c r="AC5" s="1577"/>
      <c r="AD5" s="1578"/>
      <c r="AE5" s="1953" t="s">
        <v>130</v>
      </c>
      <c r="AF5" s="1953" t="s">
        <v>131</v>
      </c>
      <c r="AG5" s="1958" t="s">
        <v>132</v>
      </c>
      <c r="AH5" s="1577"/>
      <c r="AI5" s="1577"/>
      <c r="AJ5" s="1953" t="s">
        <v>133</v>
      </c>
      <c r="AK5" s="1953" t="s">
        <v>134</v>
      </c>
      <c r="AL5" s="1953" t="s">
        <v>135</v>
      </c>
      <c r="AM5" s="1962" t="s">
        <v>136</v>
      </c>
      <c r="AN5" s="1577"/>
      <c r="AO5" s="1578"/>
      <c r="AP5" s="264"/>
      <c r="AQ5" s="272">
        <f>((($J5+$K5+$L5)*100%)/$V5)*$W5</f>
        <v>2.4041760000000002E-2</v>
      </c>
      <c r="AR5" s="272">
        <f>((($M5+$N5+$O5)*100%)/$V5)*$W5</f>
        <v>6.7000000000000004E-2</v>
      </c>
      <c r="AS5" s="272">
        <f>((($P5+$Q5+$R5)*100%)/$V5)*$W5</f>
        <v>5.5000000000000007E-2</v>
      </c>
      <c r="AT5" s="272">
        <f>((($S5+$T5+$U5)*100%)/$V5)*$W5</f>
        <v>5.3958240000000005E-2</v>
      </c>
      <c r="AU5" s="264"/>
      <c r="AV5" s="264"/>
      <c r="AW5" s="264"/>
      <c r="AX5" s="264"/>
    </row>
    <row r="6" spans="1:50" ht="50.25" customHeight="1">
      <c r="A6" s="1972"/>
      <c r="B6" s="1973"/>
      <c r="C6" s="1532"/>
      <c r="D6" s="1532"/>
      <c r="E6" s="1532"/>
      <c r="F6" s="1567"/>
      <c r="G6" s="1567"/>
      <c r="H6" s="1981" t="s">
        <v>78</v>
      </c>
      <c r="I6" s="1548"/>
      <c r="J6" s="275"/>
      <c r="K6" s="276">
        <v>195200</v>
      </c>
      <c r="L6" s="277">
        <v>105322</v>
      </c>
      <c r="M6" s="277">
        <v>252000</v>
      </c>
      <c r="N6" s="278">
        <v>306194</v>
      </c>
      <c r="O6" s="278">
        <v>466807</v>
      </c>
      <c r="P6" s="278">
        <v>171662</v>
      </c>
      <c r="Q6" s="278">
        <v>370752</v>
      </c>
      <c r="R6" s="278">
        <v>75000</v>
      </c>
      <c r="S6" s="279"/>
      <c r="T6" s="279"/>
      <c r="U6" s="279"/>
      <c r="V6" s="280">
        <f t="shared" si="1"/>
        <v>1942937</v>
      </c>
      <c r="W6" s="1532"/>
      <c r="X6" s="270">
        <f>+V6/V5*W5</f>
        <v>0.15543496000000001</v>
      </c>
      <c r="Y6" s="1536"/>
      <c r="Z6" s="1547"/>
      <c r="AA6" s="1548"/>
      <c r="AB6" s="1536"/>
      <c r="AC6" s="1547"/>
      <c r="AD6" s="1548"/>
      <c r="AE6" s="1558"/>
      <c r="AF6" s="1558"/>
      <c r="AG6" s="1547"/>
      <c r="AH6" s="1547"/>
      <c r="AI6" s="1547"/>
      <c r="AJ6" s="1558"/>
      <c r="AK6" s="1558"/>
      <c r="AL6" s="1558"/>
      <c r="AM6" s="1536"/>
      <c r="AN6" s="1547"/>
      <c r="AO6" s="1548"/>
      <c r="AP6" s="264"/>
      <c r="AQ6" s="264"/>
      <c r="AR6" s="264"/>
      <c r="AS6" s="264"/>
      <c r="AT6" s="264"/>
      <c r="AU6" s="264"/>
      <c r="AV6" s="264"/>
      <c r="AW6" s="264"/>
      <c r="AX6" s="264"/>
    </row>
    <row r="7" spans="1:50" ht="12.75" customHeight="1">
      <c r="A7" s="1974" t="s">
        <v>137</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3"/>
      <c r="AP7" s="264"/>
      <c r="AQ7" s="264"/>
      <c r="AR7" s="264"/>
      <c r="AS7" s="264"/>
      <c r="AT7" s="264"/>
      <c r="AU7" s="264"/>
      <c r="AV7" s="264"/>
      <c r="AW7" s="264"/>
      <c r="AX7" s="264"/>
    </row>
    <row r="8" spans="1:50" ht="51" customHeight="1">
      <c r="A8" s="1539"/>
      <c r="B8" s="1922">
        <v>1</v>
      </c>
      <c r="C8" s="1928" t="s">
        <v>138</v>
      </c>
      <c r="D8" s="1577"/>
      <c r="E8" s="1577"/>
      <c r="F8" s="1577"/>
      <c r="G8" s="1578"/>
      <c r="H8" s="1926" t="s">
        <v>79</v>
      </c>
      <c r="I8" s="285" t="s">
        <v>47</v>
      </c>
      <c r="J8" s="286"/>
      <c r="K8" s="286">
        <v>0.15</v>
      </c>
      <c r="L8" s="286">
        <v>0.15</v>
      </c>
      <c r="M8" s="286">
        <v>0.15</v>
      </c>
      <c r="N8" s="286">
        <v>0.15</v>
      </c>
      <c r="O8" s="286">
        <v>0.15</v>
      </c>
      <c r="P8" s="286">
        <v>0.15</v>
      </c>
      <c r="Q8" s="286">
        <v>0.1</v>
      </c>
      <c r="R8" s="286"/>
      <c r="S8" s="286"/>
      <c r="T8" s="286"/>
      <c r="U8" s="286"/>
      <c r="V8" s="287">
        <f t="shared" ref="V8:V17" si="2">SUM(J8:U8)</f>
        <v>1</v>
      </c>
      <c r="W8" s="1960">
        <v>0.2</v>
      </c>
      <c r="X8" s="288">
        <f>V8*W8</f>
        <v>0.2</v>
      </c>
      <c r="Y8" s="1946" t="s">
        <v>139</v>
      </c>
      <c r="Z8" s="1577"/>
      <c r="AA8" s="1578"/>
      <c r="AB8" s="1946" t="s">
        <v>140</v>
      </c>
      <c r="AC8" s="1577"/>
      <c r="AD8" s="1578"/>
      <c r="AE8" s="1957" t="s">
        <v>141</v>
      </c>
      <c r="AF8" s="1957" t="s">
        <v>142</v>
      </c>
      <c r="AG8" s="1946" t="s">
        <v>143</v>
      </c>
      <c r="AH8" s="1577"/>
      <c r="AI8" s="1578"/>
      <c r="AJ8" s="1957" t="s">
        <v>144</v>
      </c>
      <c r="AK8" s="1957" t="s">
        <v>145</v>
      </c>
      <c r="AL8" s="1957"/>
      <c r="AM8" s="1946" t="s">
        <v>146</v>
      </c>
      <c r="AN8" s="1577"/>
      <c r="AO8" s="1747"/>
      <c r="AP8" s="264"/>
      <c r="AQ8" s="264"/>
      <c r="AR8" s="264"/>
      <c r="AS8" s="264"/>
      <c r="AT8" s="264"/>
      <c r="AU8" s="264"/>
      <c r="AV8" s="264"/>
      <c r="AW8" s="264"/>
      <c r="AX8" s="264"/>
    </row>
    <row r="9" spans="1:50" ht="48.75" customHeight="1">
      <c r="A9" s="1539"/>
      <c r="B9" s="1557"/>
      <c r="C9" s="1557"/>
      <c r="D9" s="1579"/>
      <c r="E9" s="1579"/>
      <c r="F9" s="1579"/>
      <c r="G9" s="1580"/>
      <c r="H9" s="1930"/>
      <c r="I9" s="291" t="s">
        <v>48</v>
      </c>
      <c r="J9" s="293"/>
      <c r="K9" s="294">
        <v>0.15</v>
      </c>
      <c r="L9" s="294">
        <v>0.2218</v>
      </c>
      <c r="M9" s="294">
        <v>0.16800000000000001</v>
      </c>
      <c r="N9" s="294">
        <v>0.1197</v>
      </c>
      <c r="O9" s="294">
        <v>0.06</v>
      </c>
      <c r="P9" s="294">
        <v>8.9700000000000002E-2</v>
      </c>
      <c r="Q9" s="294">
        <v>0.1905</v>
      </c>
      <c r="R9" s="293"/>
      <c r="S9" s="293"/>
      <c r="T9" s="293"/>
      <c r="U9" s="293"/>
      <c r="V9" s="295">
        <f t="shared" si="2"/>
        <v>0.99970000000000003</v>
      </c>
      <c r="W9" s="1558"/>
      <c r="X9" s="296">
        <f>+V9*W8</f>
        <v>0.19994000000000001</v>
      </c>
      <c r="Y9" s="1557"/>
      <c r="Z9" s="1579"/>
      <c r="AA9" s="1580"/>
      <c r="AB9" s="1557"/>
      <c r="AC9" s="1579"/>
      <c r="AD9" s="1580"/>
      <c r="AE9" s="1558"/>
      <c r="AF9" s="1558"/>
      <c r="AG9" s="1557"/>
      <c r="AH9" s="1579"/>
      <c r="AI9" s="1580"/>
      <c r="AJ9" s="1558"/>
      <c r="AK9" s="1558"/>
      <c r="AL9" s="1558"/>
      <c r="AM9" s="1557"/>
      <c r="AN9" s="1579"/>
      <c r="AO9" s="1923"/>
      <c r="AP9" s="264"/>
      <c r="AQ9" s="264"/>
      <c r="AR9" s="264"/>
      <c r="AS9" s="264"/>
      <c r="AT9" s="264"/>
      <c r="AU9" s="264"/>
      <c r="AV9" s="264"/>
      <c r="AW9" s="264"/>
      <c r="AX9" s="264"/>
    </row>
    <row r="10" spans="1:50" ht="46.5" customHeight="1">
      <c r="A10" s="1539"/>
      <c r="B10" s="1922">
        <v>2</v>
      </c>
      <c r="C10" s="1928" t="s">
        <v>147</v>
      </c>
      <c r="D10" s="1577"/>
      <c r="E10" s="1577"/>
      <c r="F10" s="1577"/>
      <c r="G10" s="1578"/>
      <c r="H10" s="1926" t="s">
        <v>79</v>
      </c>
      <c r="I10" s="285" t="s">
        <v>47</v>
      </c>
      <c r="J10" s="286"/>
      <c r="K10" s="286">
        <v>0.1</v>
      </c>
      <c r="L10" s="286">
        <v>0.1</v>
      </c>
      <c r="M10" s="286">
        <v>0.1</v>
      </c>
      <c r="N10" s="286">
        <v>0.1</v>
      </c>
      <c r="O10" s="286">
        <v>0.1</v>
      </c>
      <c r="P10" s="286">
        <v>0.1</v>
      </c>
      <c r="Q10" s="286">
        <v>0.1</v>
      </c>
      <c r="R10" s="286">
        <v>0.1</v>
      </c>
      <c r="S10" s="286">
        <v>0.1</v>
      </c>
      <c r="T10" s="286">
        <v>0.1</v>
      </c>
      <c r="U10" s="286"/>
      <c r="V10" s="287">
        <f t="shared" si="2"/>
        <v>0.99999999999999989</v>
      </c>
      <c r="W10" s="1960">
        <v>0.4</v>
      </c>
      <c r="X10" s="288">
        <f>V10*W10</f>
        <v>0.39999999999999997</v>
      </c>
      <c r="Y10" s="1946" t="s">
        <v>148</v>
      </c>
      <c r="Z10" s="1577"/>
      <c r="AA10" s="1578"/>
      <c r="AB10" s="1946" t="s">
        <v>149</v>
      </c>
      <c r="AC10" s="1577"/>
      <c r="AD10" s="1578"/>
      <c r="AE10" s="1957" t="s">
        <v>150</v>
      </c>
      <c r="AF10" s="1957" t="s">
        <v>151</v>
      </c>
      <c r="AG10" s="1946" t="s">
        <v>152</v>
      </c>
      <c r="AH10" s="1577"/>
      <c r="AI10" s="1578"/>
      <c r="AJ10" s="1957" t="s">
        <v>153</v>
      </c>
      <c r="AK10" s="1957" t="s">
        <v>154</v>
      </c>
      <c r="AL10" s="1957" t="s">
        <v>155</v>
      </c>
      <c r="AM10" s="1946" t="s">
        <v>156</v>
      </c>
      <c r="AN10" s="1577"/>
      <c r="AO10" s="1747"/>
      <c r="AP10" s="264"/>
      <c r="AQ10" s="264"/>
      <c r="AR10" s="264"/>
      <c r="AS10" s="264"/>
      <c r="AT10" s="264"/>
      <c r="AU10" s="264"/>
      <c r="AV10" s="264"/>
      <c r="AW10" s="264"/>
      <c r="AX10" s="264"/>
    </row>
    <row r="11" spans="1:50" ht="49.5" customHeight="1">
      <c r="A11" s="1539"/>
      <c r="B11" s="1557"/>
      <c r="C11" s="1557"/>
      <c r="D11" s="1579"/>
      <c r="E11" s="1579"/>
      <c r="F11" s="1579"/>
      <c r="G11" s="1580"/>
      <c r="H11" s="1930"/>
      <c r="I11" s="291" t="s">
        <v>48</v>
      </c>
      <c r="J11" s="293"/>
      <c r="K11" s="294">
        <v>0.1202</v>
      </c>
      <c r="L11" s="294">
        <v>0.14360000000000001</v>
      </c>
      <c r="M11" s="294">
        <v>0.16800000000000001</v>
      </c>
      <c r="N11" s="294">
        <v>0.1197</v>
      </c>
      <c r="O11" s="294">
        <v>0.06</v>
      </c>
      <c r="P11" s="294">
        <v>8.9700000000000002E-2</v>
      </c>
      <c r="Q11" s="294">
        <v>0.14829999999999999</v>
      </c>
      <c r="R11" s="294">
        <v>0.03</v>
      </c>
      <c r="S11" s="293"/>
      <c r="T11" s="293"/>
      <c r="U11" s="293"/>
      <c r="V11" s="295">
        <f t="shared" si="2"/>
        <v>0.87950000000000017</v>
      </c>
      <c r="W11" s="1558"/>
      <c r="X11" s="296">
        <f>+V11*W10</f>
        <v>0.35180000000000011</v>
      </c>
      <c r="Y11" s="1557"/>
      <c r="Z11" s="1579"/>
      <c r="AA11" s="1580"/>
      <c r="AB11" s="1557"/>
      <c r="AC11" s="1579"/>
      <c r="AD11" s="1580"/>
      <c r="AE11" s="1558"/>
      <c r="AF11" s="1558"/>
      <c r="AG11" s="1557"/>
      <c r="AH11" s="1579"/>
      <c r="AI11" s="1580"/>
      <c r="AJ11" s="1558"/>
      <c r="AK11" s="1558"/>
      <c r="AL11" s="1558"/>
      <c r="AM11" s="1557"/>
      <c r="AN11" s="1579"/>
      <c r="AO11" s="1923"/>
      <c r="AP11" s="264"/>
      <c r="AQ11" s="264"/>
      <c r="AR11" s="264"/>
      <c r="AS11" s="264"/>
      <c r="AT11" s="264"/>
      <c r="AU11" s="264"/>
      <c r="AV11" s="264"/>
      <c r="AW11" s="264"/>
      <c r="AX11" s="264"/>
    </row>
    <row r="12" spans="1:50" ht="42" customHeight="1">
      <c r="A12" s="1539"/>
      <c r="B12" s="1922">
        <v>3</v>
      </c>
      <c r="C12" s="1928" t="s">
        <v>157</v>
      </c>
      <c r="D12" s="1577"/>
      <c r="E12" s="1577"/>
      <c r="F12" s="1577"/>
      <c r="G12" s="1578"/>
      <c r="H12" s="1926" t="s">
        <v>79</v>
      </c>
      <c r="I12" s="285" t="s">
        <v>47</v>
      </c>
      <c r="J12" s="286"/>
      <c r="K12" s="286"/>
      <c r="L12" s="286">
        <v>0.05</v>
      </c>
      <c r="M12" s="286">
        <v>0.15</v>
      </c>
      <c r="N12" s="286">
        <v>0.15</v>
      </c>
      <c r="O12" s="286">
        <v>0.1</v>
      </c>
      <c r="P12" s="286">
        <v>0.1</v>
      </c>
      <c r="Q12" s="286">
        <v>0.1</v>
      </c>
      <c r="R12" s="286">
        <v>0.1</v>
      </c>
      <c r="S12" s="286">
        <v>0.1</v>
      </c>
      <c r="T12" s="286">
        <v>0.1</v>
      </c>
      <c r="U12" s="286">
        <v>0.05</v>
      </c>
      <c r="V12" s="287">
        <f t="shared" si="2"/>
        <v>0.99999999999999989</v>
      </c>
      <c r="W12" s="1960">
        <v>0.2</v>
      </c>
      <c r="X12" s="288">
        <f>V12*W12</f>
        <v>0.19999999999999998</v>
      </c>
      <c r="Y12" s="1946" t="s">
        <v>158</v>
      </c>
      <c r="Z12" s="1577"/>
      <c r="AA12" s="1578"/>
      <c r="AB12" s="1946" t="s">
        <v>159</v>
      </c>
      <c r="AC12" s="1577"/>
      <c r="AD12" s="1578"/>
      <c r="AE12" s="1957" t="s">
        <v>160</v>
      </c>
      <c r="AF12" s="1957" t="s">
        <v>161</v>
      </c>
      <c r="AG12" s="1946" t="s">
        <v>162</v>
      </c>
      <c r="AH12" s="1577"/>
      <c r="AI12" s="1578"/>
      <c r="AJ12" s="1957" t="s">
        <v>163</v>
      </c>
      <c r="AK12" s="1957" t="s">
        <v>164</v>
      </c>
      <c r="AL12" s="1957" t="s">
        <v>165</v>
      </c>
      <c r="AM12" s="1946" t="s">
        <v>166</v>
      </c>
      <c r="AN12" s="1577"/>
      <c r="AO12" s="1747"/>
      <c r="AP12" s="264"/>
      <c r="AQ12" s="264"/>
      <c r="AR12" s="264"/>
      <c r="AS12" s="264"/>
      <c r="AT12" s="264"/>
      <c r="AU12" s="264"/>
      <c r="AV12" s="264"/>
      <c r="AW12" s="264"/>
      <c r="AX12" s="264"/>
    </row>
    <row r="13" spans="1:50" ht="33" customHeight="1">
      <c r="A13" s="1539"/>
      <c r="B13" s="1557"/>
      <c r="C13" s="1557"/>
      <c r="D13" s="1579"/>
      <c r="E13" s="1579"/>
      <c r="F13" s="1579"/>
      <c r="G13" s="1580"/>
      <c r="H13" s="1930"/>
      <c r="I13" s="291" t="s">
        <v>48</v>
      </c>
      <c r="J13" s="293"/>
      <c r="K13" s="293"/>
      <c r="L13" s="294">
        <v>0.05</v>
      </c>
      <c r="M13" s="294">
        <v>0.1956</v>
      </c>
      <c r="N13" s="294">
        <v>0.18529999999999999</v>
      </c>
      <c r="O13" s="294">
        <v>0.04</v>
      </c>
      <c r="P13" s="294">
        <v>5.1400000000000001E-2</v>
      </c>
      <c r="Q13" s="294">
        <v>0.1</v>
      </c>
      <c r="R13" s="294">
        <v>0.1</v>
      </c>
      <c r="S13" s="293"/>
      <c r="T13" s="293"/>
      <c r="U13" s="293"/>
      <c r="V13" s="295">
        <f t="shared" si="2"/>
        <v>0.72229999999999994</v>
      </c>
      <c r="W13" s="1558"/>
      <c r="X13" s="296">
        <f>+V13*W12</f>
        <v>0.14446000000000001</v>
      </c>
      <c r="Y13" s="1557"/>
      <c r="Z13" s="1579"/>
      <c r="AA13" s="1580"/>
      <c r="AB13" s="1557"/>
      <c r="AC13" s="1579"/>
      <c r="AD13" s="1580"/>
      <c r="AE13" s="1558"/>
      <c r="AF13" s="1558"/>
      <c r="AG13" s="1557"/>
      <c r="AH13" s="1579"/>
      <c r="AI13" s="1580"/>
      <c r="AJ13" s="1558"/>
      <c r="AK13" s="1558"/>
      <c r="AL13" s="1558"/>
      <c r="AM13" s="1557"/>
      <c r="AN13" s="1579"/>
      <c r="AO13" s="1923"/>
      <c r="AP13" s="264"/>
      <c r="AQ13" s="264"/>
      <c r="AR13" s="264"/>
      <c r="AS13" s="264"/>
      <c r="AT13" s="264"/>
      <c r="AU13" s="264"/>
      <c r="AV13" s="264"/>
      <c r="AW13" s="264"/>
      <c r="AX13" s="264"/>
    </row>
    <row r="14" spans="1:50" ht="22.5" customHeight="1">
      <c r="A14" s="1539"/>
      <c r="B14" s="1922">
        <v>4</v>
      </c>
      <c r="C14" s="1928" t="s">
        <v>167</v>
      </c>
      <c r="D14" s="1577"/>
      <c r="E14" s="1577"/>
      <c r="F14" s="1577"/>
      <c r="G14" s="1578"/>
      <c r="H14" s="1926" t="s">
        <v>79</v>
      </c>
      <c r="I14" s="285" t="s">
        <v>47</v>
      </c>
      <c r="J14" s="286"/>
      <c r="K14" s="286"/>
      <c r="L14" s="286"/>
      <c r="M14" s="286">
        <v>0.1</v>
      </c>
      <c r="N14" s="286">
        <v>0.1</v>
      </c>
      <c r="O14" s="286">
        <v>0.1</v>
      </c>
      <c r="P14" s="286">
        <v>0.1</v>
      </c>
      <c r="Q14" s="286">
        <v>0.1</v>
      </c>
      <c r="R14" s="286">
        <v>0.1</v>
      </c>
      <c r="S14" s="286">
        <v>0.1</v>
      </c>
      <c r="T14" s="286">
        <v>0.15</v>
      </c>
      <c r="U14" s="286">
        <v>0.15</v>
      </c>
      <c r="V14" s="287">
        <f t="shared" si="2"/>
        <v>1</v>
      </c>
      <c r="W14" s="1960">
        <v>0.15</v>
      </c>
      <c r="X14" s="288">
        <f>V14*W14</f>
        <v>0.15</v>
      </c>
      <c r="Y14" s="1922"/>
      <c r="Z14" s="1577"/>
      <c r="AA14" s="1578"/>
      <c r="AB14" s="1946" t="s">
        <v>168</v>
      </c>
      <c r="AC14" s="1577"/>
      <c r="AD14" s="1578"/>
      <c r="AE14" s="1957" t="s">
        <v>169</v>
      </c>
      <c r="AF14" s="1957" t="s">
        <v>170</v>
      </c>
      <c r="AG14" s="1946" t="s">
        <v>171</v>
      </c>
      <c r="AH14" s="1577"/>
      <c r="AI14" s="1578"/>
      <c r="AJ14" s="1957" t="s">
        <v>172</v>
      </c>
      <c r="AK14" s="1957"/>
      <c r="AL14" s="1957" t="s">
        <v>173</v>
      </c>
      <c r="AM14" s="1946" t="s">
        <v>174</v>
      </c>
      <c r="AN14" s="1577"/>
      <c r="AO14" s="1747"/>
      <c r="AP14" s="264"/>
      <c r="AQ14" s="264"/>
      <c r="AR14" s="264"/>
      <c r="AS14" s="264"/>
      <c r="AT14" s="264"/>
      <c r="AU14" s="264"/>
      <c r="AV14" s="264"/>
      <c r="AW14" s="264"/>
      <c r="AX14" s="264"/>
    </row>
    <row r="15" spans="1:50" ht="22.5" customHeight="1">
      <c r="A15" s="1539"/>
      <c r="B15" s="1557"/>
      <c r="C15" s="1557"/>
      <c r="D15" s="1579"/>
      <c r="E15" s="1579"/>
      <c r="F15" s="1579"/>
      <c r="G15" s="1580"/>
      <c r="H15" s="1930"/>
      <c r="I15" s="291" t="s">
        <v>48</v>
      </c>
      <c r="J15" s="293"/>
      <c r="K15" s="293"/>
      <c r="L15" s="293"/>
      <c r="M15" s="293">
        <v>0</v>
      </c>
      <c r="N15" s="293">
        <v>0.12239999999999999</v>
      </c>
      <c r="O15" s="294">
        <v>0.18360000000000001</v>
      </c>
      <c r="P15" s="294">
        <v>6.8699999999999997E-2</v>
      </c>
      <c r="Q15" s="294">
        <v>0.13489999999999999</v>
      </c>
      <c r="R15" s="294">
        <v>0</v>
      </c>
      <c r="S15" s="293"/>
      <c r="T15" s="293"/>
      <c r="U15" s="293"/>
      <c r="V15" s="295">
        <f t="shared" si="2"/>
        <v>0.50959999999999994</v>
      </c>
      <c r="W15" s="1558"/>
      <c r="X15" s="296">
        <f>+V15*W14</f>
        <v>7.6439999999999994E-2</v>
      </c>
      <c r="Y15" s="1557"/>
      <c r="Z15" s="1579"/>
      <c r="AA15" s="1580"/>
      <c r="AB15" s="1557"/>
      <c r="AC15" s="1579"/>
      <c r="AD15" s="1580"/>
      <c r="AE15" s="1558"/>
      <c r="AF15" s="1558"/>
      <c r="AG15" s="1557"/>
      <c r="AH15" s="1579"/>
      <c r="AI15" s="1580"/>
      <c r="AJ15" s="1558"/>
      <c r="AK15" s="1558"/>
      <c r="AL15" s="1558"/>
      <c r="AM15" s="1557"/>
      <c r="AN15" s="1579"/>
      <c r="AO15" s="1923"/>
      <c r="AP15" s="264"/>
      <c r="AQ15" s="264"/>
      <c r="AR15" s="264"/>
      <c r="AS15" s="264"/>
      <c r="AT15" s="264"/>
      <c r="AU15" s="264"/>
      <c r="AV15" s="264"/>
      <c r="AW15" s="264"/>
      <c r="AX15" s="264"/>
    </row>
    <row r="16" spans="1:50" ht="22.5" customHeight="1">
      <c r="A16" s="1539"/>
      <c r="B16" s="1922">
        <v>5</v>
      </c>
      <c r="C16" s="1928" t="s">
        <v>175</v>
      </c>
      <c r="D16" s="1577"/>
      <c r="E16" s="1577"/>
      <c r="F16" s="1577"/>
      <c r="G16" s="1578"/>
      <c r="H16" s="1926" t="s">
        <v>79</v>
      </c>
      <c r="I16" s="285" t="s">
        <v>47</v>
      </c>
      <c r="J16" s="286"/>
      <c r="K16" s="286"/>
      <c r="L16" s="286"/>
      <c r="M16" s="286"/>
      <c r="N16" s="286"/>
      <c r="O16" s="286"/>
      <c r="P16" s="286"/>
      <c r="Q16" s="286"/>
      <c r="R16" s="286"/>
      <c r="S16" s="286"/>
      <c r="T16" s="286">
        <v>0.5</v>
      </c>
      <c r="U16" s="286">
        <v>0.5</v>
      </c>
      <c r="V16" s="287">
        <f t="shared" si="2"/>
        <v>1</v>
      </c>
      <c r="W16" s="1960">
        <v>0.05</v>
      </c>
      <c r="X16" s="288">
        <f>V16*W16</f>
        <v>0.05</v>
      </c>
      <c r="Y16" s="1922"/>
      <c r="Z16" s="1577"/>
      <c r="AA16" s="1578"/>
      <c r="AB16" s="1922"/>
      <c r="AC16" s="1577"/>
      <c r="AD16" s="1578"/>
      <c r="AE16" s="1957"/>
      <c r="AF16" s="1957"/>
      <c r="AG16" s="1946"/>
      <c r="AH16" s="1577"/>
      <c r="AI16" s="1578"/>
      <c r="AJ16" s="1957"/>
      <c r="AK16" s="1957"/>
      <c r="AL16" s="1957"/>
      <c r="AM16" s="1946"/>
      <c r="AN16" s="1577"/>
      <c r="AO16" s="1747"/>
      <c r="AP16" s="264"/>
      <c r="AQ16" s="264"/>
      <c r="AR16" s="264"/>
      <c r="AS16" s="264"/>
      <c r="AT16" s="264"/>
      <c r="AU16" s="264"/>
      <c r="AV16" s="264"/>
      <c r="AW16" s="264"/>
      <c r="AX16" s="264"/>
    </row>
    <row r="17" spans="1:50" ht="22.5" customHeight="1">
      <c r="A17" s="1539"/>
      <c r="B17" s="1557"/>
      <c r="C17" s="1557"/>
      <c r="D17" s="1579"/>
      <c r="E17" s="1579"/>
      <c r="F17" s="1579"/>
      <c r="G17" s="1580"/>
      <c r="H17" s="1930"/>
      <c r="I17" s="291" t="s">
        <v>48</v>
      </c>
      <c r="J17" s="286"/>
      <c r="K17" s="286"/>
      <c r="L17" s="286"/>
      <c r="M17" s="286"/>
      <c r="N17" s="286"/>
      <c r="O17" s="286"/>
      <c r="P17" s="286"/>
      <c r="Q17" s="286"/>
      <c r="R17" s="286"/>
      <c r="S17" s="286"/>
      <c r="T17" s="286"/>
      <c r="U17" s="286"/>
      <c r="V17" s="299">
        <f t="shared" si="2"/>
        <v>0</v>
      </c>
      <c r="W17" s="1558"/>
      <c r="X17" s="296">
        <f>+V17*W16</f>
        <v>0</v>
      </c>
      <c r="Y17" s="1557"/>
      <c r="Z17" s="1579"/>
      <c r="AA17" s="1580"/>
      <c r="AB17" s="1557"/>
      <c r="AC17" s="1579"/>
      <c r="AD17" s="1580"/>
      <c r="AE17" s="1558"/>
      <c r="AF17" s="1558"/>
      <c r="AG17" s="1557"/>
      <c r="AH17" s="1579"/>
      <c r="AI17" s="1580"/>
      <c r="AJ17" s="1558"/>
      <c r="AK17" s="1558"/>
      <c r="AL17" s="1558"/>
      <c r="AM17" s="1557"/>
      <c r="AN17" s="1579"/>
      <c r="AO17" s="1923"/>
      <c r="AP17" s="264"/>
      <c r="AQ17" s="264"/>
      <c r="AR17" s="264"/>
      <c r="AS17" s="264"/>
      <c r="AT17" s="264"/>
      <c r="AU17" s="264"/>
      <c r="AV17" s="264"/>
      <c r="AW17" s="264"/>
      <c r="AX17" s="264"/>
    </row>
    <row r="18" spans="1:50" ht="12.75" hidden="1" customHeight="1">
      <c r="A18" s="1539"/>
      <c r="B18" s="1922">
        <v>6</v>
      </c>
      <c r="C18" s="1928"/>
      <c r="D18" s="1577"/>
      <c r="E18" s="1577"/>
      <c r="F18" s="1577"/>
      <c r="G18" s="1578"/>
      <c r="H18" s="1926" t="s">
        <v>79</v>
      </c>
      <c r="I18" s="285" t="s">
        <v>47</v>
      </c>
      <c r="J18" s="286"/>
      <c r="K18" s="300"/>
      <c r="L18" s="300"/>
      <c r="M18" s="300"/>
      <c r="N18" s="300"/>
      <c r="O18" s="300"/>
      <c r="P18" s="300"/>
      <c r="Q18" s="300"/>
      <c r="R18" s="300"/>
      <c r="S18" s="300"/>
      <c r="T18" s="300"/>
      <c r="U18" s="300"/>
      <c r="V18" s="287"/>
      <c r="W18" s="1931"/>
      <c r="X18" s="288"/>
      <c r="Y18" s="1922"/>
      <c r="Z18" s="1577"/>
      <c r="AA18" s="1578"/>
      <c r="AB18" s="1922"/>
      <c r="AC18" s="1577"/>
      <c r="AD18" s="1578"/>
      <c r="AE18" s="303"/>
      <c r="AF18" s="303"/>
      <c r="AG18" s="1922"/>
      <c r="AH18" s="1577"/>
      <c r="AI18" s="1578"/>
      <c r="AJ18" s="304"/>
      <c r="AK18" s="304"/>
      <c r="AL18" s="304"/>
      <c r="AM18" s="1922"/>
      <c r="AN18" s="1577"/>
      <c r="AO18" s="1747"/>
      <c r="AP18" s="264"/>
      <c r="AQ18" s="264"/>
      <c r="AR18" s="264"/>
      <c r="AS18" s="264"/>
      <c r="AT18" s="264"/>
      <c r="AU18" s="264"/>
      <c r="AV18" s="264"/>
      <c r="AW18" s="264"/>
      <c r="AX18" s="264"/>
    </row>
    <row r="19" spans="1:50" ht="12.75" hidden="1" customHeight="1">
      <c r="A19" s="1539"/>
      <c r="B19" s="1557"/>
      <c r="C19" s="1557"/>
      <c r="D19" s="1579"/>
      <c r="E19" s="1579"/>
      <c r="F19" s="1579"/>
      <c r="G19" s="1580"/>
      <c r="H19" s="1930"/>
      <c r="I19" s="291" t="s">
        <v>48</v>
      </c>
      <c r="J19" s="286"/>
      <c r="K19" s="300"/>
      <c r="L19" s="300"/>
      <c r="M19" s="300"/>
      <c r="N19" s="300"/>
      <c r="O19" s="300"/>
      <c r="P19" s="300"/>
      <c r="Q19" s="300"/>
      <c r="R19" s="300"/>
      <c r="S19" s="300"/>
      <c r="T19" s="300"/>
      <c r="U19" s="300"/>
      <c r="V19" s="299"/>
      <c r="W19" s="1558"/>
      <c r="X19" s="296"/>
      <c r="Y19" s="1557"/>
      <c r="Z19" s="1579"/>
      <c r="AA19" s="1580"/>
      <c r="AB19" s="1557"/>
      <c r="AC19" s="1579"/>
      <c r="AD19" s="1580"/>
      <c r="AE19" s="303"/>
      <c r="AF19" s="303"/>
      <c r="AG19" s="1557"/>
      <c r="AH19" s="1579"/>
      <c r="AI19" s="1580"/>
      <c r="AJ19" s="304"/>
      <c r="AK19" s="304"/>
      <c r="AL19" s="304"/>
      <c r="AM19" s="1557"/>
      <c r="AN19" s="1579"/>
      <c r="AO19" s="1923"/>
      <c r="AP19" s="264"/>
      <c r="AQ19" s="264"/>
      <c r="AR19" s="264"/>
      <c r="AS19" s="264"/>
      <c r="AT19" s="264"/>
      <c r="AU19" s="264"/>
      <c r="AV19" s="264"/>
      <c r="AW19" s="264"/>
      <c r="AX19" s="264"/>
    </row>
    <row r="20" spans="1:50" ht="12.75" hidden="1" customHeight="1">
      <c r="A20" s="1539"/>
      <c r="B20" s="1922">
        <v>7</v>
      </c>
      <c r="C20" s="1928"/>
      <c r="D20" s="1577"/>
      <c r="E20" s="1577"/>
      <c r="F20" s="1577"/>
      <c r="G20" s="1578"/>
      <c r="H20" s="1926" t="s">
        <v>79</v>
      </c>
      <c r="I20" s="285" t="s">
        <v>47</v>
      </c>
      <c r="J20" s="286"/>
      <c r="K20" s="300"/>
      <c r="L20" s="300"/>
      <c r="M20" s="300"/>
      <c r="N20" s="300"/>
      <c r="O20" s="300"/>
      <c r="P20" s="300"/>
      <c r="Q20" s="300"/>
      <c r="R20" s="300"/>
      <c r="S20" s="300"/>
      <c r="T20" s="300"/>
      <c r="U20" s="300"/>
      <c r="V20" s="287"/>
      <c r="W20" s="1931"/>
      <c r="X20" s="288"/>
      <c r="Y20" s="1922"/>
      <c r="Z20" s="1577"/>
      <c r="AA20" s="1578"/>
      <c r="AB20" s="1922"/>
      <c r="AC20" s="1577"/>
      <c r="AD20" s="1578"/>
      <c r="AE20" s="303"/>
      <c r="AF20" s="303"/>
      <c r="AG20" s="1922"/>
      <c r="AH20" s="1577"/>
      <c r="AI20" s="1578"/>
      <c r="AJ20" s="304"/>
      <c r="AK20" s="304"/>
      <c r="AL20" s="304"/>
      <c r="AM20" s="1922"/>
      <c r="AN20" s="1577"/>
      <c r="AO20" s="1747"/>
      <c r="AP20" s="264"/>
      <c r="AQ20" s="264"/>
      <c r="AR20" s="264"/>
      <c r="AS20" s="264"/>
      <c r="AT20" s="264"/>
      <c r="AU20" s="264"/>
      <c r="AV20" s="264"/>
      <c r="AW20" s="264"/>
      <c r="AX20" s="264"/>
    </row>
    <row r="21" spans="1:50" ht="12.75" hidden="1" customHeight="1">
      <c r="A21" s="1681"/>
      <c r="B21" s="1536"/>
      <c r="C21" s="1557"/>
      <c r="D21" s="1579"/>
      <c r="E21" s="1579"/>
      <c r="F21" s="1579"/>
      <c r="G21" s="1580"/>
      <c r="H21" s="1927"/>
      <c r="I21" s="305" t="s">
        <v>48</v>
      </c>
      <c r="J21" s="286"/>
      <c r="K21" s="300"/>
      <c r="L21" s="300"/>
      <c r="M21" s="300"/>
      <c r="N21" s="300"/>
      <c r="O21" s="300"/>
      <c r="P21" s="300"/>
      <c r="Q21" s="300"/>
      <c r="R21" s="300"/>
      <c r="S21" s="300"/>
      <c r="T21" s="300"/>
      <c r="U21" s="300"/>
      <c r="V21" s="306"/>
      <c r="W21" s="1961"/>
      <c r="X21" s="307"/>
      <c r="Y21" s="1557"/>
      <c r="Z21" s="1579"/>
      <c r="AA21" s="1580"/>
      <c r="AB21" s="1557"/>
      <c r="AC21" s="1579"/>
      <c r="AD21" s="1580"/>
      <c r="AE21" s="303"/>
      <c r="AF21" s="303"/>
      <c r="AG21" s="1557"/>
      <c r="AH21" s="1579"/>
      <c r="AI21" s="1580"/>
      <c r="AJ21" s="304"/>
      <c r="AK21" s="304"/>
      <c r="AL21" s="304"/>
      <c r="AM21" s="1557"/>
      <c r="AN21" s="1579"/>
      <c r="AO21" s="1923"/>
      <c r="AP21" s="264"/>
      <c r="AQ21" s="264"/>
      <c r="AR21" s="264"/>
      <c r="AS21" s="264"/>
      <c r="AT21" s="264"/>
      <c r="AU21" s="264"/>
      <c r="AV21" s="264"/>
      <c r="AW21" s="264"/>
      <c r="AX21" s="264"/>
    </row>
    <row r="22" spans="1:50" ht="12.75" customHeight="1">
      <c r="A22" s="1948"/>
      <c r="B22" s="1944" t="s">
        <v>85</v>
      </c>
      <c r="C22" s="1577"/>
      <c r="D22" s="1577"/>
      <c r="E22" s="1577"/>
      <c r="F22" s="1577"/>
      <c r="G22" s="1578"/>
      <c r="H22" s="1925" t="s">
        <v>79</v>
      </c>
      <c r="I22" s="308" t="s">
        <v>47</v>
      </c>
      <c r="J22" s="286"/>
      <c r="K22" s="310">
        <f t="shared" ref="K22:U22" si="3">+K8*$W$8+K10*$W$10+K12*$W$12+K14*$W$14+K16*$W$16+K18*$W$18+K20*$W$20</f>
        <v>7.0000000000000007E-2</v>
      </c>
      <c r="L22" s="310">
        <f t="shared" si="3"/>
        <v>8.0000000000000016E-2</v>
      </c>
      <c r="M22" s="310">
        <f t="shared" si="3"/>
        <v>0.115</v>
      </c>
      <c r="N22" s="310">
        <f t="shared" si="3"/>
        <v>0.115</v>
      </c>
      <c r="O22" s="310">
        <f t="shared" si="3"/>
        <v>0.10500000000000001</v>
      </c>
      <c r="P22" s="310">
        <f t="shared" si="3"/>
        <v>0.10500000000000001</v>
      </c>
      <c r="Q22" s="310">
        <f t="shared" si="3"/>
        <v>9.5000000000000015E-2</v>
      </c>
      <c r="R22" s="310">
        <f t="shared" si="3"/>
        <v>7.5000000000000011E-2</v>
      </c>
      <c r="S22" s="310">
        <f t="shared" si="3"/>
        <v>7.5000000000000011E-2</v>
      </c>
      <c r="T22" s="310">
        <f t="shared" si="3"/>
        <v>0.10750000000000001</v>
      </c>
      <c r="U22" s="310">
        <f t="shared" si="3"/>
        <v>5.7500000000000002E-2</v>
      </c>
      <c r="V22" s="311">
        <f t="shared" ref="V22:V23" si="4">SUM(J22:U22)</f>
        <v>1</v>
      </c>
      <c r="W22" s="1939">
        <f>SUM(W8+W10+W12+W14+W16+W18+W20)</f>
        <v>1</v>
      </c>
      <c r="X22" s="312">
        <f>V22*W22</f>
        <v>1</v>
      </c>
      <c r="Y22" s="1924"/>
      <c r="Z22" s="1577"/>
      <c r="AA22" s="1578"/>
      <c r="AB22" s="1924"/>
      <c r="AC22" s="1577"/>
      <c r="AD22" s="1578"/>
      <c r="AE22" s="1929"/>
      <c r="AF22" s="1929"/>
      <c r="AG22" s="1924"/>
      <c r="AH22" s="1577"/>
      <c r="AI22" s="1578"/>
      <c r="AJ22" s="1929"/>
      <c r="AK22" s="1929"/>
      <c r="AL22" s="1929"/>
      <c r="AM22" s="1924"/>
      <c r="AN22" s="1577"/>
      <c r="AO22" s="1747"/>
      <c r="AP22" s="314"/>
      <c r="AQ22" s="264"/>
      <c r="AR22" s="264"/>
      <c r="AS22" s="264"/>
      <c r="AT22" s="264"/>
      <c r="AU22" s="264"/>
      <c r="AV22" s="264"/>
      <c r="AW22" s="264"/>
      <c r="AX22" s="264"/>
    </row>
    <row r="23" spans="1:50" ht="12.75" customHeight="1">
      <c r="A23" s="1540"/>
      <c r="B23" s="1537"/>
      <c r="C23" s="1550"/>
      <c r="D23" s="1550"/>
      <c r="E23" s="1550"/>
      <c r="F23" s="1550"/>
      <c r="G23" s="1551"/>
      <c r="H23" s="1533"/>
      <c r="I23" s="316" t="s">
        <v>48</v>
      </c>
      <c r="J23" s="286"/>
      <c r="K23" s="318">
        <f t="shared" ref="K23:U23" si="5">K9*$W$8+K11*$W$10+K13*$W$12+K15*$W$14+K17*$W$16+K19*$W$18+K21*$W$20</f>
        <v>7.8080000000000011E-2</v>
      </c>
      <c r="L23" s="318">
        <f t="shared" si="5"/>
        <v>0.11180000000000001</v>
      </c>
      <c r="M23" s="318">
        <f t="shared" si="5"/>
        <v>0.13992000000000002</v>
      </c>
      <c r="N23" s="318">
        <f t="shared" si="5"/>
        <v>0.12723999999999999</v>
      </c>
      <c r="O23" s="318">
        <f t="shared" si="5"/>
        <v>7.1540000000000006E-2</v>
      </c>
      <c r="P23" s="318">
        <f t="shared" si="5"/>
        <v>7.4404999999999999E-2</v>
      </c>
      <c r="Q23" s="318">
        <f t="shared" si="5"/>
        <v>0.137655</v>
      </c>
      <c r="R23" s="318">
        <f t="shared" si="5"/>
        <v>3.2000000000000001E-2</v>
      </c>
      <c r="S23" s="318">
        <f t="shared" si="5"/>
        <v>0</v>
      </c>
      <c r="T23" s="318">
        <f t="shared" si="5"/>
        <v>0</v>
      </c>
      <c r="U23" s="318">
        <f t="shared" si="5"/>
        <v>0</v>
      </c>
      <c r="V23" s="319">
        <f t="shared" si="4"/>
        <v>0.7726400000000001</v>
      </c>
      <c r="W23" s="1533"/>
      <c r="X23" s="320">
        <f>+V23*W22</f>
        <v>0.7726400000000001</v>
      </c>
      <c r="Y23" s="1537"/>
      <c r="Z23" s="1550"/>
      <c r="AA23" s="1551"/>
      <c r="AB23" s="1537"/>
      <c r="AC23" s="1550"/>
      <c r="AD23" s="1551"/>
      <c r="AE23" s="1533"/>
      <c r="AF23" s="1533"/>
      <c r="AG23" s="1537"/>
      <c r="AH23" s="1550"/>
      <c r="AI23" s="1551"/>
      <c r="AJ23" s="1533"/>
      <c r="AK23" s="1533"/>
      <c r="AL23" s="1533"/>
      <c r="AM23" s="1537"/>
      <c r="AN23" s="1550"/>
      <c r="AO23" s="1721"/>
      <c r="AP23" s="314"/>
      <c r="AQ23" s="264"/>
      <c r="AR23" s="264"/>
      <c r="AS23" s="264"/>
      <c r="AT23" s="264"/>
      <c r="AU23" s="264"/>
      <c r="AV23" s="264"/>
      <c r="AW23" s="264"/>
      <c r="AX23" s="264"/>
    </row>
    <row r="24" spans="1:50" ht="24.75" customHeight="1">
      <c r="A24" s="1967" t="s">
        <v>106</v>
      </c>
      <c r="B24" s="1555"/>
      <c r="C24" s="255" t="s">
        <v>107</v>
      </c>
      <c r="D24" s="255" t="s">
        <v>108</v>
      </c>
      <c r="E24" s="255" t="s">
        <v>28</v>
      </c>
      <c r="F24" s="255" t="s">
        <v>109</v>
      </c>
      <c r="G24" s="321" t="s">
        <v>110</v>
      </c>
      <c r="H24" s="1959" t="s">
        <v>111</v>
      </c>
      <c r="I24" s="1756"/>
      <c r="J24" s="255" t="s">
        <v>63</v>
      </c>
      <c r="K24" s="255" t="s">
        <v>64</v>
      </c>
      <c r="L24" s="255" t="s">
        <v>65</v>
      </c>
      <c r="M24" s="255" t="s">
        <v>66</v>
      </c>
      <c r="N24" s="255" t="s">
        <v>67</v>
      </c>
      <c r="O24" s="255" t="s">
        <v>68</v>
      </c>
      <c r="P24" s="255" t="s">
        <v>69</v>
      </c>
      <c r="Q24" s="255" t="s">
        <v>70</v>
      </c>
      <c r="R24" s="255" t="s">
        <v>71</v>
      </c>
      <c r="S24" s="255" t="s">
        <v>72</v>
      </c>
      <c r="T24" s="255" t="s">
        <v>73</v>
      </c>
      <c r="U24" s="255" t="s">
        <v>74</v>
      </c>
      <c r="V24" s="255" t="s">
        <v>75</v>
      </c>
      <c r="W24" s="255" t="s">
        <v>76</v>
      </c>
      <c r="X24" s="255" t="s">
        <v>77</v>
      </c>
      <c r="Y24" s="1959" t="s">
        <v>112</v>
      </c>
      <c r="Z24" s="1754"/>
      <c r="AA24" s="1756"/>
      <c r="AB24" s="1935" t="s">
        <v>113</v>
      </c>
      <c r="AC24" s="1936"/>
      <c r="AD24" s="1937"/>
      <c r="AE24" s="262" t="s">
        <v>114</v>
      </c>
      <c r="AF24" s="262" t="s">
        <v>115</v>
      </c>
      <c r="AG24" s="1935" t="s">
        <v>116</v>
      </c>
      <c r="AH24" s="1936"/>
      <c r="AI24" s="1937"/>
      <c r="AJ24" s="262" t="s">
        <v>117</v>
      </c>
      <c r="AK24" s="262" t="s">
        <v>118</v>
      </c>
      <c r="AL24" s="262" t="s">
        <v>119</v>
      </c>
      <c r="AM24" s="1935" t="s">
        <v>120</v>
      </c>
      <c r="AN24" s="1936"/>
      <c r="AO24" s="1954"/>
      <c r="AP24" s="264"/>
      <c r="AQ24" s="264"/>
      <c r="AR24" s="264"/>
      <c r="AS24" s="264"/>
      <c r="AT24" s="264"/>
      <c r="AU24" s="264"/>
      <c r="AV24" s="264"/>
      <c r="AW24" s="264"/>
      <c r="AX24" s="264"/>
    </row>
    <row r="25" spans="1:50" ht="60" customHeight="1">
      <c r="A25" s="1733"/>
      <c r="B25" s="1548"/>
      <c r="C25" s="1932" t="s">
        <v>50</v>
      </c>
      <c r="D25" s="1932" t="s">
        <v>125</v>
      </c>
      <c r="E25" s="1932">
        <v>451</v>
      </c>
      <c r="F25" s="1932" t="s">
        <v>176</v>
      </c>
      <c r="G25" s="1932" t="s">
        <v>127</v>
      </c>
      <c r="H25" s="1951" t="s">
        <v>47</v>
      </c>
      <c r="I25" s="1583"/>
      <c r="J25" s="322"/>
      <c r="K25" s="323">
        <v>18</v>
      </c>
      <c r="L25" s="323">
        <v>63</v>
      </c>
      <c r="M25" s="323">
        <v>86</v>
      </c>
      <c r="N25" s="323">
        <v>95</v>
      </c>
      <c r="O25" s="323">
        <v>95</v>
      </c>
      <c r="P25" s="323">
        <v>59</v>
      </c>
      <c r="Q25" s="324">
        <v>35</v>
      </c>
      <c r="R25" s="324"/>
      <c r="S25" s="324"/>
      <c r="T25" s="324"/>
      <c r="U25" s="324"/>
      <c r="V25" s="269">
        <f t="shared" ref="V25:V26" si="6">SUM(J25:U25)</f>
        <v>451</v>
      </c>
      <c r="W25" s="1964">
        <v>0.2</v>
      </c>
      <c r="X25" s="270">
        <f>+(V25/V25)*W25</f>
        <v>0.2</v>
      </c>
      <c r="Y25" s="1962" t="s">
        <v>177</v>
      </c>
      <c r="Z25" s="1577"/>
      <c r="AA25" s="1578"/>
      <c r="AB25" s="1962" t="s">
        <v>178</v>
      </c>
      <c r="AC25" s="1577"/>
      <c r="AD25" s="1578"/>
      <c r="AE25" s="1953" t="s">
        <v>179</v>
      </c>
      <c r="AF25" s="1953" t="s">
        <v>180</v>
      </c>
      <c r="AG25" s="1958" t="s">
        <v>181</v>
      </c>
      <c r="AH25" s="1577"/>
      <c r="AI25" s="1577"/>
      <c r="AJ25" s="1953" t="s">
        <v>182</v>
      </c>
      <c r="AK25" s="1953" t="s">
        <v>183</v>
      </c>
      <c r="AL25" s="1953" t="s">
        <v>184</v>
      </c>
      <c r="AM25" s="1962" t="s">
        <v>185</v>
      </c>
      <c r="AN25" s="1577"/>
      <c r="AO25" s="1578"/>
      <c r="AP25" s="264"/>
      <c r="AQ25" s="272">
        <f>((($J25+$K25+$L25)*100%)/$V25)*$W25</f>
        <v>3.5920177383592017E-2</v>
      </c>
      <c r="AR25" s="272">
        <f>((($M25+$N25+$O25)*100%)/$V25)*$W25</f>
        <v>0.12239467849223946</v>
      </c>
      <c r="AS25" s="272">
        <f>((($P25+$Q25+$R25)*100%)/$V25)*$W25</f>
        <v>4.1685144124168516E-2</v>
      </c>
      <c r="AT25" s="272">
        <f>((($S25+$T25+$U25)*100%)/$V25)*$W25</f>
        <v>0</v>
      </c>
      <c r="AU25" s="264"/>
      <c r="AV25" s="264"/>
      <c r="AW25" s="264"/>
      <c r="AX25" s="264"/>
    </row>
    <row r="26" spans="1:50" ht="60" customHeight="1">
      <c r="A26" s="1968"/>
      <c r="B26" s="1580"/>
      <c r="C26" s="1558"/>
      <c r="D26" s="1558"/>
      <c r="E26" s="1558"/>
      <c r="F26" s="1558"/>
      <c r="G26" s="1558"/>
      <c r="H26" s="1942" t="s">
        <v>78</v>
      </c>
      <c r="I26" s="1580"/>
      <c r="J26" s="326"/>
      <c r="K26" s="327">
        <v>18</v>
      </c>
      <c r="L26" s="327">
        <v>138</v>
      </c>
      <c r="M26" s="327">
        <v>78</v>
      </c>
      <c r="N26" s="327">
        <v>121</v>
      </c>
      <c r="O26" s="328">
        <v>160.46</v>
      </c>
      <c r="P26" s="327">
        <v>0</v>
      </c>
      <c r="Q26" s="328">
        <v>138.4</v>
      </c>
      <c r="R26" s="329"/>
      <c r="S26" s="329"/>
      <c r="T26" s="329"/>
      <c r="U26" s="329"/>
      <c r="V26" s="330">
        <f t="shared" si="6"/>
        <v>653.86</v>
      </c>
      <c r="W26" s="1558"/>
      <c r="X26" s="270">
        <f>+V26/V25*W25</f>
        <v>0.28996008869179607</v>
      </c>
      <c r="Y26" s="1557"/>
      <c r="Z26" s="1579"/>
      <c r="AA26" s="1580"/>
      <c r="AB26" s="1557"/>
      <c r="AC26" s="1579"/>
      <c r="AD26" s="1580"/>
      <c r="AE26" s="1558"/>
      <c r="AF26" s="1558"/>
      <c r="AG26" s="1547"/>
      <c r="AH26" s="1547"/>
      <c r="AI26" s="1547"/>
      <c r="AJ26" s="1558"/>
      <c r="AK26" s="1558"/>
      <c r="AL26" s="1558"/>
      <c r="AM26" s="1536"/>
      <c r="AN26" s="1547"/>
      <c r="AO26" s="1548"/>
      <c r="AP26" s="264"/>
      <c r="AQ26" s="264"/>
      <c r="AR26" s="264"/>
      <c r="AS26" s="264"/>
      <c r="AT26" s="264"/>
      <c r="AU26" s="264"/>
      <c r="AV26" s="264"/>
      <c r="AW26" s="264"/>
      <c r="AX26" s="264"/>
    </row>
    <row r="27" spans="1:50" ht="12.75" customHeight="1">
      <c r="A27" s="1966" t="s">
        <v>186</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751"/>
      <c r="AP27" s="264"/>
      <c r="AQ27" s="264"/>
      <c r="AR27" s="264"/>
      <c r="AS27" s="264"/>
      <c r="AT27" s="264"/>
      <c r="AU27" s="264"/>
      <c r="AV27" s="264"/>
      <c r="AW27" s="264"/>
      <c r="AX27" s="264"/>
    </row>
    <row r="28" spans="1:50" ht="30.75" customHeight="1">
      <c r="A28" s="1539"/>
      <c r="B28" s="1922">
        <v>1</v>
      </c>
      <c r="C28" s="1928" t="s">
        <v>187</v>
      </c>
      <c r="D28" s="1577"/>
      <c r="E28" s="1577"/>
      <c r="F28" s="1577"/>
      <c r="G28" s="1578"/>
      <c r="H28" s="1969" t="s">
        <v>79</v>
      </c>
      <c r="I28" s="285" t="s">
        <v>47</v>
      </c>
      <c r="J28" s="286"/>
      <c r="K28" s="286">
        <v>0.2</v>
      </c>
      <c r="L28" s="286">
        <v>0.2</v>
      </c>
      <c r="M28" s="286">
        <v>0.2</v>
      </c>
      <c r="N28" s="286">
        <v>0.2</v>
      </c>
      <c r="O28" s="286">
        <v>0.2</v>
      </c>
      <c r="P28" s="286"/>
      <c r="Q28" s="286"/>
      <c r="R28" s="286"/>
      <c r="S28" s="286"/>
      <c r="T28" s="286"/>
      <c r="U28" s="286"/>
      <c r="V28" s="287">
        <f t="shared" ref="V28:V43" si="7">SUM(J28:U28)</f>
        <v>1</v>
      </c>
      <c r="W28" s="1960">
        <v>0.2</v>
      </c>
      <c r="X28" s="288">
        <f>V28*W28</f>
        <v>0.2</v>
      </c>
      <c r="Y28" s="1946" t="s">
        <v>188</v>
      </c>
      <c r="Z28" s="1577"/>
      <c r="AA28" s="1578"/>
      <c r="AB28" s="1946" t="s">
        <v>189</v>
      </c>
      <c r="AC28" s="1577"/>
      <c r="AD28" s="1578"/>
      <c r="AE28" s="1957" t="s">
        <v>190</v>
      </c>
      <c r="AF28" s="1957" t="s">
        <v>191</v>
      </c>
      <c r="AG28" s="1946" t="s">
        <v>192</v>
      </c>
      <c r="AH28" s="1577"/>
      <c r="AI28" s="1578"/>
      <c r="AJ28" s="1957"/>
      <c r="AK28" s="1957"/>
      <c r="AL28" s="1957"/>
      <c r="AM28" s="1922"/>
      <c r="AN28" s="1577"/>
      <c r="AO28" s="1747"/>
      <c r="AP28" s="264"/>
      <c r="AQ28" s="264"/>
      <c r="AR28" s="264"/>
      <c r="AS28" s="264"/>
      <c r="AT28" s="264"/>
      <c r="AU28" s="264"/>
      <c r="AV28" s="264"/>
      <c r="AW28" s="264"/>
      <c r="AX28" s="264"/>
    </row>
    <row r="29" spans="1:50" ht="30.75" customHeight="1">
      <c r="A29" s="1539"/>
      <c r="B29" s="1557"/>
      <c r="C29" s="1557"/>
      <c r="D29" s="1579"/>
      <c r="E29" s="1579"/>
      <c r="F29" s="1579"/>
      <c r="G29" s="1580"/>
      <c r="H29" s="1970"/>
      <c r="I29" s="291" t="s">
        <v>48</v>
      </c>
      <c r="J29" s="293"/>
      <c r="K29" s="294">
        <v>0.2</v>
      </c>
      <c r="L29" s="294">
        <v>0.2</v>
      </c>
      <c r="M29" s="294">
        <v>0.2</v>
      </c>
      <c r="N29" s="294">
        <v>0.2</v>
      </c>
      <c r="O29" s="294">
        <v>0.2</v>
      </c>
      <c r="P29" s="293"/>
      <c r="Q29" s="293"/>
      <c r="R29" s="293"/>
      <c r="S29" s="293"/>
      <c r="T29" s="293"/>
      <c r="U29" s="293"/>
      <c r="V29" s="295">
        <f t="shared" si="7"/>
        <v>1</v>
      </c>
      <c r="W29" s="1558"/>
      <c r="X29" s="296">
        <f>+V29*W28</f>
        <v>0.2</v>
      </c>
      <c r="Y29" s="1557"/>
      <c r="Z29" s="1579"/>
      <c r="AA29" s="1580"/>
      <c r="AB29" s="1557"/>
      <c r="AC29" s="1579"/>
      <c r="AD29" s="1580"/>
      <c r="AE29" s="1558"/>
      <c r="AF29" s="1558"/>
      <c r="AG29" s="1557"/>
      <c r="AH29" s="1579"/>
      <c r="AI29" s="1580"/>
      <c r="AJ29" s="1558"/>
      <c r="AK29" s="1558"/>
      <c r="AL29" s="1558"/>
      <c r="AM29" s="1557"/>
      <c r="AN29" s="1579"/>
      <c r="AO29" s="1923"/>
      <c r="AP29" s="264"/>
      <c r="AQ29" s="264"/>
      <c r="AR29" s="264"/>
      <c r="AS29" s="264"/>
      <c r="AT29" s="264"/>
      <c r="AU29" s="264"/>
      <c r="AV29" s="264"/>
      <c r="AW29" s="264"/>
      <c r="AX29" s="264"/>
    </row>
    <row r="30" spans="1:50" ht="30.75" customHeight="1">
      <c r="A30" s="1539"/>
      <c r="B30" s="1922">
        <v>2</v>
      </c>
      <c r="C30" s="1928" t="s">
        <v>147</v>
      </c>
      <c r="D30" s="1577"/>
      <c r="E30" s="1577"/>
      <c r="F30" s="1577"/>
      <c r="G30" s="1578"/>
      <c r="H30" s="1926" t="s">
        <v>79</v>
      </c>
      <c r="I30" s="285" t="s">
        <v>47</v>
      </c>
      <c r="J30" s="286"/>
      <c r="K30" s="286"/>
      <c r="L30" s="286">
        <v>0.2</v>
      </c>
      <c r="M30" s="286">
        <v>0.2</v>
      </c>
      <c r="N30" s="286">
        <v>0.2</v>
      </c>
      <c r="O30" s="286">
        <v>0.2</v>
      </c>
      <c r="P30" s="286">
        <v>0.2</v>
      </c>
      <c r="Q30" s="286"/>
      <c r="R30" s="286"/>
      <c r="S30" s="286"/>
      <c r="T30" s="286"/>
      <c r="U30" s="286"/>
      <c r="V30" s="287">
        <f t="shared" si="7"/>
        <v>1</v>
      </c>
      <c r="W30" s="1960">
        <v>0.4</v>
      </c>
      <c r="X30" s="288">
        <f>V30*W30</f>
        <v>0.4</v>
      </c>
      <c r="Y30" s="1946" t="s">
        <v>193</v>
      </c>
      <c r="Z30" s="1577"/>
      <c r="AA30" s="1578"/>
      <c r="AB30" s="1946" t="s">
        <v>194</v>
      </c>
      <c r="AC30" s="1577"/>
      <c r="AD30" s="1578"/>
      <c r="AE30" s="1957" t="s">
        <v>195</v>
      </c>
      <c r="AF30" s="1957"/>
      <c r="AG30" s="1946" t="s">
        <v>196</v>
      </c>
      <c r="AH30" s="1577"/>
      <c r="AI30" s="1578"/>
      <c r="AJ30" s="1957"/>
      <c r="AK30" s="1957"/>
      <c r="AL30" s="1957"/>
      <c r="AM30" s="1922"/>
      <c r="AN30" s="1577"/>
      <c r="AO30" s="1747"/>
      <c r="AP30" s="264"/>
      <c r="AQ30" s="264"/>
      <c r="AR30" s="264"/>
      <c r="AS30" s="264"/>
      <c r="AT30" s="264"/>
      <c r="AU30" s="264"/>
      <c r="AV30" s="264"/>
      <c r="AW30" s="264"/>
      <c r="AX30" s="264"/>
    </row>
    <row r="31" spans="1:50" ht="30.75" customHeight="1">
      <c r="A31" s="1539"/>
      <c r="B31" s="1557"/>
      <c r="C31" s="1557"/>
      <c r="D31" s="1579"/>
      <c r="E31" s="1579"/>
      <c r="F31" s="1579"/>
      <c r="G31" s="1580"/>
      <c r="H31" s="1930"/>
      <c r="I31" s="291" t="s">
        <v>48</v>
      </c>
      <c r="J31" s="293"/>
      <c r="K31" s="293"/>
      <c r="L31" s="294">
        <v>0.66739999999999999</v>
      </c>
      <c r="M31" s="294">
        <v>0.33260000000000001</v>
      </c>
      <c r="N31" s="294">
        <v>0</v>
      </c>
      <c r="O31" s="294">
        <v>0</v>
      </c>
      <c r="P31" s="294">
        <v>0</v>
      </c>
      <c r="Q31" s="293"/>
      <c r="R31" s="293"/>
      <c r="S31" s="293"/>
      <c r="T31" s="293"/>
      <c r="U31" s="293"/>
      <c r="V31" s="295">
        <f t="shared" si="7"/>
        <v>1</v>
      </c>
      <c r="W31" s="1558"/>
      <c r="X31" s="296">
        <f>+V31*W30</f>
        <v>0.4</v>
      </c>
      <c r="Y31" s="1557"/>
      <c r="Z31" s="1579"/>
      <c r="AA31" s="1580"/>
      <c r="AB31" s="1557"/>
      <c r="AC31" s="1579"/>
      <c r="AD31" s="1580"/>
      <c r="AE31" s="1558"/>
      <c r="AF31" s="1558"/>
      <c r="AG31" s="1557"/>
      <c r="AH31" s="1579"/>
      <c r="AI31" s="1580"/>
      <c r="AJ31" s="1558"/>
      <c r="AK31" s="1558"/>
      <c r="AL31" s="1558"/>
      <c r="AM31" s="1557"/>
      <c r="AN31" s="1579"/>
      <c r="AO31" s="1923"/>
      <c r="AP31" s="264"/>
      <c r="AQ31" s="264"/>
      <c r="AR31" s="264"/>
      <c r="AS31" s="264"/>
      <c r="AT31" s="264"/>
      <c r="AU31" s="264"/>
      <c r="AV31" s="264"/>
      <c r="AW31" s="264"/>
      <c r="AX31" s="264"/>
    </row>
    <row r="32" spans="1:50" ht="30.75" customHeight="1">
      <c r="A32" s="1539"/>
      <c r="B32" s="1922">
        <v>3</v>
      </c>
      <c r="C32" s="1928" t="s">
        <v>157</v>
      </c>
      <c r="D32" s="1577"/>
      <c r="E32" s="1577"/>
      <c r="F32" s="1577"/>
      <c r="G32" s="1578"/>
      <c r="H32" s="1926" t="s">
        <v>79</v>
      </c>
      <c r="I32" s="285" t="s">
        <v>47</v>
      </c>
      <c r="J32" s="286"/>
      <c r="K32" s="286"/>
      <c r="L32" s="286">
        <v>0.1</v>
      </c>
      <c r="M32" s="286">
        <v>0.2</v>
      </c>
      <c r="N32" s="286">
        <v>0.3</v>
      </c>
      <c r="O32" s="286">
        <v>0.3</v>
      </c>
      <c r="P32" s="286">
        <v>0.1</v>
      </c>
      <c r="Q32" s="286"/>
      <c r="R32" s="286"/>
      <c r="S32" s="286"/>
      <c r="T32" s="286"/>
      <c r="U32" s="286"/>
      <c r="V32" s="287">
        <f t="shared" si="7"/>
        <v>1.0000000000000002</v>
      </c>
      <c r="W32" s="1960">
        <v>0.2</v>
      </c>
      <c r="X32" s="288">
        <f>V32*W32</f>
        <v>0.20000000000000007</v>
      </c>
      <c r="Y32" s="1946" t="s">
        <v>197</v>
      </c>
      <c r="Z32" s="1577"/>
      <c r="AA32" s="1578"/>
      <c r="AB32" s="1946" t="s">
        <v>198</v>
      </c>
      <c r="AC32" s="1577"/>
      <c r="AD32" s="1578"/>
      <c r="AE32" s="1957" t="s">
        <v>195</v>
      </c>
      <c r="AF32" s="1957"/>
      <c r="AG32" s="1946" t="s">
        <v>199</v>
      </c>
      <c r="AH32" s="1577"/>
      <c r="AI32" s="1578"/>
      <c r="AJ32" s="1957"/>
      <c r="AK32" s="1957"/>
      <c r="AL32" s="1957"/>
      <c r="AM32" s="1922"/>
      <c r="AN32" s="1577"/>
      <c r="AO32" s="1747"/>
      <c r="AP32" s="264"/>
      <c r="AQ32" s="264"/>
      <c r="AR32" s="264"/>
      <c r="AS32" s="264"/>
      <c r="AT32" s="264"/>
      <c r="AU32" s="264"/>
      <c r="AV32" s="264"/>
      <c r="AW32" s="264"/>
      <c r="AX32" s="264"/>
    </row>
    <row r="33" spans="1:50" ht="30.75" customHeight="1">
      <c r="A33" s="1539"/>
      <c r="B33" s="1557"/>
      <c r="C33" s="1557"/>
      <c r="D33" s="1579"/>
      <c r="E33" s="1579"/>
      <c r="F33" s="1579"/>
      <c r="G33" s="1580"/>
      <c r="H33" s="1930"/>
      <c r="I33" s="291" t="s">
        <v>48</v>
      </c>
      <c r="J33" s="293"/>
      <c r="K33" s="293"/>
      <c r="L33" s="294">
        <v>0.1</v>
      </c>
      <c r="M33" s="294">
        <v>0.20499999999999999</v>
      </c>
      <c r="N33" s="294">
        <v>0.69499999999999995</v>
      </c>
      <c r="O33" s="294">
        <v>0</v>
      </c>
      <c r="P33" s="294">
        <v>0</v>
      </c>
      <c r="Q33" s="293"/>
      <c r="R33" s="293"/>
      <c r="S33" s="293"/>
      <c r="T33" s="293"/>
      <c r="U33" s="293"/>
      <c r="V33" s="295">
        <f t="shared" si="7"/>
        <v>1</v>
      </c>
      <c r="W33" s="1558"/>
      <c r="X33" s="296">
        <f>+V33*W32</f>
        <v>0.2</v>
      </c>
      <c r="Y33" s="1557"/>
      <c r="Z33" s="1579"/>
      <c r="AA33" s="1580"/>
      <c r="AB33" s="1557"/>
      <c r="AC33" s="1579"/>
      <c r="AD33" s="1580"/>
      <c r="AE33" s="1558"/>
      <c r="AF33" s="1558"/>
      <c r="AG33" s="1557"/>
      <c r="AH33" s="1579"/>
      <c r="AI33" s="1580"/>
      <c r="AJ33" s="1558"/>
      <c r="AK33" s="1558"/>
      <c r="AL33" s="1558"/>
      <c r="AM33" s="1557"/>
      <c r="AN33" s="1579"/>
      <c r="AO33" s="1923"/>
      <c r="AP33" s="264"/>
      <c r="AQ33" s="264"/>
      <c r="AR33" s="264"/>
      <c r="AS33" s="264"/>
      <c r="AT33" s="264"/>
      <c r="AU33" s="264"/>
      <c r="AV33" s="264"/>
      <c r="AW33" s="264"/>
      <c r="AX33" s="264"/>
    </row>
    <row r="34" spans="1:50" ht="30.75" customHeight="1">
      <c r="A34" s="1539"/>
      <c r="B34" s="1922">
        <v>4</v>
      </c>
      <c r="C34" s="1928" t="s">
        <v>167</v>
      </c>
      <c r="D34" s="1577"/>
      <c r="E34" s="1577"/>
      <c r="F34" s="1577"/>
      <c r="G34" s="1578"/>
      <c r="H34" s="1926" t="s">
        <v>79</v>
      </c>
      <c r="I34" s="285" t="s">
        <v>47</v>
      </c>
      <c r="J34" s="286"/>
      <c r="K34" s="286"/>
      <c r="L34" s="286"/>
      <c r="M34" s="286">
        <v>0.2</v>
      </c>
      <c r="N34" s="286">
        <v>0.2</v>
      </c>
      <c r="O34" s="286">
        <v>0.2</v>
      </c>
      <c r="P34" s="286">
        <v>0.2</v>
      </c>
      <c r="Q34" s="286">
        <v>0.2</v>
      </c>
      <c r="R34" s="286"/>
      <c r="S34" s="286"/>
      <c r="T34" s="286"/>
      <c r="U34" s="286"/>
      <c r="V34" s="287">
        <f t="shared" si="7"/>
        <v>1</v>
      </c>
      <c r="W34" s="1960">
        <v>0.15</v>
      </c>
      <c r="X34" s="288">
        <f>V34*W34</f>
        <v>0.15</v>
      </c>
      <c r="Y34" s="1946"/>
      <c r="Z34" s="1577"/>
      <c r="AA34" s="1578"/>
      <c r="AB34" s="1946" t="s">
        <v>201</v>
      </c>
      <c r="AC34" s="1577"/>
      <c r="AD34" s="1578"/>
      <c r="AE34" s="1957" t="s">
        <v>202</v>
      </c>
      <c r="AF34" s="1957" t="s">
        <v>203</v>
      </c>
      <c r="AG34" s="1946" t="s">
        <v>204</v>
      </c>
      <c r="AH34" s="1577"/>
      <c r="AI34" s="1578"/>
      <c r="AJ34" s="1957" t="s">
        <v>205</v>
      </c>
      <c r="AK34" s="1957" t="s">
        <v>206</v>
      </c>
      <c r="AL34" s="1957"/>
      <c r="AM34" s="1922"/>
      <c r="AN34" s="1577"/>
      <c r="AO34" s="1747"/>
      <c r="AP34" s="264"/>
      <c r="AQ34" s="264"/>
      <c r="AR34" s="264"/>
      <c r="AS34" s="264"/>
      <c r="AT34" s="264"/>
      <c r="AU34" s="264"/>
      <c r="AV34" s="264"/>
      <c r="AW34" s="264"/>
      <c r="AX34" s="264"/>
    </row>
    <row r="35" spans="1:50" ht="30.75" customHeight="1">
      <c r="A35" s="1539"/>
      <c r="B35" s="1557"/>
      <c r="C35" s="1557"/>
      <c r="D35" s="1579"/>
      <c r="E35" s="1579"/>
      <c r="F35" s="1579"/>
      <c r="G35" s="1580"/>
      <c r="H35" s="1930"/>
      <c r="I35" s="291" t="s">
        <v>48</v>
      </c>
      <c r="J35" s="293"/>
      <c r="K35" s="293"/>
      <c r="L35" s="293"/>
      <c r="M35" s="293">
        <v>0</v>
      </c>
      <c r="N35" s="294">
        <v>0</v>
      </c>
      <c r="O35" s="294">
        <v>0.53839999999999999</v>
      </c>
      <c r="P35" s="294">
        <v>0</v>
      </c>
      <c r="Q35" s="294">
        <v>0.46160000000000001</v>
      </c>
      <c r="R35" s="293"/>
      <c r="S35" s="293"/>
      <c r="T35" s="293"/>
      <c r="U35" s="293"/>
      <c r="V35" s="295">
        <f t="shared" si="7"/>
        <v>1</v>
      </c>
      <c r="W35" s="1558"/>
      <c r="X35" s="296">
        <f>+V35*W34</f>
        <v>0.15</v>
      </c>
      <c r="Y35" s="1557"/>
      <c r="Z35" s="1579"/>
      <c r="AA35" s="1580"/>
      <c r="AB35" s="1557"/>
      <c r="AC35" s="1579"/>
      <c r="AD35" s="1580"/>
      <c r="AE35" s="1558"/>
      <c r="AF35" s="1558"/>
      <c r="AG35" s="1557"/>
      <c r="AH35" s="1579"/>
      <c r="AI35" s="1580"/>
      <c r="AJ35" s="1558"/>
      <c r="AK35" s="1558"/>
      <c r="AL35" s="1558"/>
      <c r="AM35" s="1557"/>
      <c r="AN35" s="1579"/>
      <c r="AO35" s="1923"/>
      <c r="AP35" s="264"/>
      <c r="AQ35" s="264"/>
      <c r="AR35" s="264"/>
      <c r="AS35" s="264"/>
      <c r="AT35" s="264"/>
      <c r="AU35" s="264"/>
      <c r="AV35" s="264"/>
      <c r="AW35" s="264"/>
      <c r="AX35" s="264"/>
    </row>
    <row r="36" spans="1:50" ht="30.75" customHeight="1">
      <c r="A36" s="1539"/>
      <c r="B36" s="1922">
        <v>5</v>
      </c>
      <c r="C36" s="1928" t="s">
        <v>175</v>
      </c>
      <c r="D36" s="1577"/>
      <c r="E36" s="1577"/>
      <c r="F36" s="1577"/>
      <c r="G36" s="1578"/>
      <c r="H36" s="1926" t="s">
        <v>79</v>
      </c>
      <c r="I36" s="285" t="s">
        <v>47</v>
      </c>
      <c r="J36" s="286"/>
      <c r="K36" s="286"/>
      <c r="L36" s="286"/>
      <c r="M36" s="286"/>
      <c r="N36" s="286"/>
      <c r="O36" s="286"/>
      <c r="P36" s="286"/>
      <c r="Q36" s="286"/>
      <c r="R36" s="286">
        <v>0.5</v>
      </c>
      <c r="S36" s="286">
        <v>0.5</v>
      </c>
      <c r="T36" s="286"/>
      <c r="U36" s="286"/>
      <c r="V36" s="287">
        <f t="shared" si="7"/>
        <v>1</v>
      </c>
      <c r="W36" s="1960">
        <v>0.05</v>
      </c>
      <c r="X36" s="288">
        <f>V36*W36</f>
        <v>0.05</v>
      </c>
      <c r="Y36" s="1946"/>
      <c r="Z36" s="1577"/>
      <c r="AA36" s="1578"/>
      <c r="AB36" s="1946"/>
      <c r="AC36" s="1577"/>
      <c r="AD36" s="1578"/>
      <c r="AE36" s="1934"/>
      <c r="AF36" s="1934"/>
      <c r="AG36" s="1946"/>
      <c r="AH36" s="1577"/>
      <c r="AI36" s="1578"/>
      <c r="AJ36" s="1934"/>
      <c r="AK36" s="1934"/>
      <c r="AL36" s="1957" t="s">
        <v>208</v>
      </c>
      <c r="AM36" s="1946" t="s">
        <v>208</v>
      </c>
      <c r="AN36" s="1577"/>
      <c r="AO36" s="1747"/>
      <c r="AP36" s="264"/>
      <c r="AQ36" s="264"/>
      <c r="AR36" s="264"/>
      <c r="AS36" s="264"/>
      <c r="AT36" s="264"/>
      <c r="AU36" s="264"/>
      <c r="AV36" s="264"/>
      <c r="AW36" s="264"/>
      <c r="AX36" s="264"/>
    </row>
    <row r="37" spans="1:50" ht="30.75" customHeight="1">
      <c r="A37" s="1539"/>
      <c r="B37" s="1557"/>
      <c r="C37" s="1557"/>
      <c r="D37" s="1579"/>
      <c r="E37" s="1579"/>
      <c r="F37" s="1579"/>
      <c r="G37" s="1580"/>
      <c r="H37" s="1930"/>
      <c r="I37" s="291" t="s">
        <v>48</v>
      </c>
      <c r="J37" s="293"/>
      <c r="K37" s="293"/>
      <c r="L37" s="293"/>
      <c r="M37" s="293"/>
      <c r="N37" s="293"/>
      <c r="O37" s="293"/>
      <c r="P37" s="293"/>
      <c r="Q37" s="293"/>
      <c r="R37" s="294">
        <v>0.4</v>
      </c>
      <c r="S37" s="293"/>
      <c r="T37" s="293"/>
      <c r="U37" s="293"/>
      <c r="V37" s="295">
        <f t="shared" si="7"/>
        <v>0.4</v>
      </c>
      <c r="W37" s="1558"/>
      <c r="X37" s="296">
        <f>+V37*W36</f>
        <v>2.0000000000000004E-2</v>
      </c>
      <c r="Y37" s="1557"/>
      <c r="Z37" s="1579"/>
      <c r="AA37" s="1580"/>
      <c r="AB37" s="1557"/>
      <c r="AC37" s="1579"/>
      <c r="AD37" s="1580"/>
      <c r="AE37" s="1558"/>
      <c r="AF37" s="1558"/>
      <c r="AG37" s="1557"/>
      <c r="AH37" s="1579"/>
      <c r="AI37" s="1580"/>
      <c r="AJ37" s="1558"/>
      <c r="AK37" s="1558"/>
      <c r="AL37" s="1558"/>
      <c r="AM37" s="1557"/>
      <c r="AN37" s="1579"/>
      <c r="AO37" s="1923"/>
      <c r="AP37" s="264"/>
      <c r="AQ37" s="264"/>
      <c r="AR37" s="264"/>
      <c r="AS37" s="264"/>
      <c r="AT37" s="264"/>
      <c r="AU37" s="264"/>
      <c r="AV37" s="264"/>
      <c r="AW37" s="264"/>
      <c r="AX37" s="264"/>
    </row>
    <row r="38" spans="1:50" ht="12.75" hidden="1" customHeight="1">
      <c r="A38" s="1539"/>
      <c r="B38" s="1922">
        <v>6</v>
      </c>
      <c r="C38" s="1928"/>
      <c r="D38" s="1577"/>
      <c r="E38" s="1577"/>
      <c r="F38" s="1577"/>
      <c r="G38" s="1578"/>
      <c r="H38" s="1926" t="s">
        <v>79</v>
      </c>
      <c r="I38" s="285" t="s">
        <v>47</v>
      </c>
      <c r="J38" s="286"/>
      <c r="K38" s="300"/>
      <c r="L38" s="300"/>
      <c r="M38" s="300"/>
      <c r="N38" s="300"/>
      <c r="O38" s="300"/>
      <c r="P38" s="300"/>
      <c r="Q38" s="300"/>
      <c r="R38" s="300"/>
      <c r="S38" s="300"/>
      <c r="T38" s="300"/>
      <c r="U38" s="300"/>
      <c r="V38" s="287">
        <f t="shared" si="7"/>
        <v>0</v>
      </c>
      <c r="W38" s="1960"/>
      <c r="X38" s="288">
        <f>V38*W38</f>
        <v>0</v>
      </c>
      <c r="Y38" s="1922"/>
      <c r="Z38" s="1577"/>
      <c r="AA38" s="1578"/>
      <c r="AB38" s="1922"/>
      <c r="AC38" s="1577"/>
      <c r="AD38" s="1578"/>
      <c r="AE38" s="303"/>
      <c r="AF38" s="303"/>
      <c r="AG38" s="1922"/>
      <c r="AH38" s="1577"/>
      <c r="AI38" s="1578"/>
      <c r="AJ38" s="303"/>
      <c r="AK38" s="303"/>
      <c r="AL38" s="303"/>
      <c r="AM38" s="1922"/>
      <c r="AN38" s="1577"/>
      <c r="AO38" s="1747"/>
      <c r="AP38" s="264"/>
      <c r="AQ38" s="264"/>
      <c r="AR38" s="264"/>
      <c r="AS38" s="264"/>
      <c r="AT38" s="264"/>
      <c r="AU38" s="264"/>
      <c r="AV38" s="264"/>
      <c r="AW38" s="264"/>
      <c r="AX38" s="264"/>
    </row>
    <row r="39" spans="1:50" ht="12.75" hidden="1" customHeight="1">
      <c r="A39" s="1539"/>
      <c r="B39" s="1557"/>
      <c r="C39" s="1557"/>
      <c r="D39" s="1579"/>
      <c r="E39" s="1579"/>
      <c r="F39" s="1579"/>
      <c r="G39" s="1580"/>
      <c r="H39" s="1930"/>
      <c r="I39" s="291" t="s">
        <v>48</v>
      </c>
      <c r="J39" s="286"/>
      <c r="K39" s="300"/>
      <c r="L39" s="300"/>
      <c r="M39" s="300"/>
      <c r="N39" s="300"/>
      <c r="O39" s="300"/>
      <c r="P39" s="300"/>
      <c r="Q39" s="300"/>
      <c r="R39" s="300"/>
      <c r="S39" s="300"/>
      <c r="T39" s="300"/>
      <c r="U39" s="300"/>
      <c r="V39" s="299">
        <f t="shared" si="7"/>
        <v>0</v>
      </c>
      <c r="W39" s="1558"/>
      <c r="X39" s="296">
        <f>+V39*W38</f>
        <v>0</v>
      </c>
      <c r="Y39" s="1557"/>
      <c r="Z39" s="1579"/>
      <c r="AA39" s="1580"/>
      <c r="AB39" s="1557"/>
      <c r="AC39" s="1579"/>
      <c r="AD39" s="1580"/>
      <c r="AE39" s="303"/>
      <c r="AF39" s="303"/>
      <c r="AG39" s="1557"/>
      <c r="AH39" s="1579"/>
      <c r="AI39" s="1580"/>
      <c r="AJ39" s="303"/>
      <c r="AK39" s="303"/>
      <c r="AL39" s="303"/>
      <c r="AM39" s="1557"/>
      <c r="AN39" s="1579"/>
      <c r="AO39" s="1923"/>
      <c r="AP39" s="264"/>
      <c r="AQ39" s="264"/>
      <c r="AR39" s="264"/>
      <c r="AS39" s="264"/>
      <c r="AT39" s="264"/>
      <c r="AU39" s="264"/>
      <c r="AV39" s="264"/>
      <c r="AW39" s="264"/>
      <c r="AX39" s="264"/>
    </row>
    <row r="40" spans="1:50" ht="12.75" hidden="1" customHeight="1">
      <c r="A40" s="1539"/>
      <c r="B40" s="1922">
        <v>7</v>
      </c>
      <c r="C40" s="1928"/>
      <c r="D40" s="1577"/>
      <c r="E40" s="1577"/>
      <c r="F40" s="1577"/>
      <c r="G40" s="1578"/>
      <c r="H40" s="1926" t="s">
        <v>79</v>
      </c>
      <c r="I40" s="285" t="s">
        <v>47</v>
      </c>
      <c r="J40" s="286"/>
      <c r="K40" s="300"/>
      <c r="L40" s="300"/>
      <c r="M40" s="300"/>
      <c r="N40" s="300"/>
      <c r="O40" s="300"/>
      <c r="P40" s="300"/>
      <c r="Q40" s="300"/>
      <c r="R40" s="300"/>
      <c r="S40" s="300"/>
      <c r="T40" s="300"/>
      <c r="U40" s="300"/>
      <c r="V40" s="287">
        <f t="shared" si="7"/>
        <v>0</v>
      </c>
      <c r="W40" s="1960"/>
      <c r="X40" s="288">
        <f>V40*W40</f>
        <v>0</v>
      </c>
      <c r="Y40" s="1922"/>
      <c r="Z40" s="1577"/>
      <c r="AA40" s="1578"/>
      <c r="AB40" s="1922"/>
      <c r="AC40" s="1577"/>
      <c r="AD40" s="1578"/>
      <c r="AE40" s="303"/>
      <c r="AF40" s="303"/>
      <c r="AG40" s="1922"/>
      <c r="AH40" s="1577"/>
      <c r="AI40" s="1578"/>
      <c r="AJ40" s="303"/>
      <c r="AK40" s="303"/>
      <c r="AL40" s="303"/>
      <c r="AM40" s="1922"/>
      <c r="AN40" s="1577"/>
      <c r="AO40" s="1747"/>
      <c r="AP40" s="264"/>
      <c r="AQ40" s="264"/>
      <c r="AR40" s="264"/>
      <c r="AS40" s="264"/>
      <c r="AT40" s="264"/>
      <c r="AU40" s="264"/>
      <c r="AV40" s="264"/>
      <c r="AW40" s="264"/>
      <c r="AX40" s="264"/>
    </row>
    <row r="41" spans="1:50" ht="12.75" hidden="1" customHeight="1">
      <c r="A41" s="1681"/>
      <c r="B41" s="1536"/>
      <c r="C41" s="1557"/>
      <c r="D41" s="1579"/>
      <c r="E41" s="1579"/>
      <c r="F41" s="1579"/>
      <c r="G41" s="1580"/>
      <c r="H41" s="1927"/>
      <c r="I41" s="305" t="s">
        <v>48</v>
      </c>
      <c r="J41" s="286"/>
      <c r="K41" s="300"/>
      <c r="L41" s="300"/>
      <c r="M41" s="300"/>
      <c r="N41" s="300"/>
      <c r="O41" s="300"/>
      <c r="P41" s="300"/>
      <c r="Q41" s="300"/>
      <c r="R41" s="300"/>
      <c r="S41" s="300"/>
      <c r="T41" s="300"/>
      <c r="U41" s="300"/>
      <c r="V41" s="306">
        <f t="shared" si="7"/>
        <v>0</v>
      </c>
      <c r="W41" s="1567"/>
      <c r="X41" s="307">
        <f>+V41*W40</f>
        <v>0</v>
      </c>
      <c r="Y41" s="1557"/>
      <c r="Z41" s="1579"/>
      <c r="AA41" s="1580"/>
      <c r="AB41" s="1557"/>
      <c r="AC41" s="1579"/>
      <c r="AD41" s="1580"/>
      <c r="AE41" s="303"/>
      <c r="AF41" s="303"/>
      <c r="AG41" s="1557"/>
      <c r="AH41" s="1579"/>
      <c r="AI41" s="1580"/>
      <c r="AJ41" s="303"/>
      <c r="AK41" s="303"/>
      <c r="AL41" s="303"/>
      <c r="AM41" s="1557"/>
      <c r="AN41" s="1579"/>
      <c r="AO41" s="1923"/>
      <c r="AP41" s="264"/>
      <c r="AQ41" s="264"/>
      <c r="AR41" s="264"/>
      <c r="AS41" s="264"/>
      <c r="AT41" s="264"/>
      <c r="AU41" s="264"/>
      <c r="AV41" s="264"/>
      <c r="AW41" s="264"/>
      <c r="AX41" s="264"/>
    </row>
    <row r="42" spans="1:50" ht="12.75" customHeight="1">
      <c r="A42" s="1948"/>
      <c r="B42" s="1944" t="s">
        <v>85</v>
      </c>
      <c r="C42" s="1577"/>
      <c r="D42" s="1577"/>
      <c r="E42" s="1577"/>
      <c r="F42" s="1577"/>
      <c r="G42" s="1578"/>
      <c r="H42" s="1925" t="s">
        <v>79</v>
      </c>
      <c r="I42" s="308" t="s">
        <v>47</v>
      </c>
      <c r="J42" s="339"/>
      <c r="K42" s="340">
        <f t="shared" ref="K42:U42" si="8">+K28*$W$28+K30*$W$30+K32*$W$32+K34*$W$34+K36*$W$36+K38*$W$38+K40*$W$40</f>
        <v>4.0000000000000008E-2</v>
      </c>
      <c r="L42" s="340">
        <f t="shared" si="8"/>
        <v>0.14000000000000001</v>
      </c>
      <c r="M42" s="340">
        <f t="shared" si="8"/>
        <v>0.19000000000000003</v>
      </c>
      <c r="N42" s="340">
        <f t="shared" si="8"/>
        <v>0.21000000000000002</v>
      </c>
      <c r="O42" s="340">
        <f t="shared" si="8"/>
        <v>0.21000000000000002</v>
      </c>
      <c r="P42" s="340">
        <f t="shared" si="8"/>
        <v>0.13</v>
      </c>
      <c r="Q42" s="340">
        <f t="shared" si="8"/>
        <v>0.03</v>
      </c>
      <c r="R42" s="340">
        <f t="shared" si="8"/>
        <v>2.5000000000000001E-2</v>
      </c>
      <c r="S42" s="340">
        <f t="shared" si="8"/>
        <v>2.5000000000000001E-2</v>
      </c>
      <c r="T42" s="340">
        <f t="shared" si="8"/>
        <v>0</v>
      </c>
      <c r="U42" s="340">
        <f t="shared" si="8"/>
        <v>0</v>
      </c>
      <c r="V42" s="312">
        <f t="shared" si="7"/>
        <v>1</v>
      </c>
      <c r="W42" s="1939">
        <f>SUM(W28+W30+W32+W34+W36+W38+W40)</f>
        <v>1</v>
      </c>
      <c r="X42" s="312">
        <f>V42*W42</f>
        <v>1</v>
      </c>
      <c r="Y42" s="1924"/>
      <c r="Z42" s="1577"/>
      <c r="AA42" s="1578"/>
      <c r="AB42" s="1924"/>
      <c r="AC42" s="1577"/>
      <c r="AD42" s="1578"/>
      <c r="AE42" s="1929"/>
      <c r="AF42" s="1929"/>
      <c r="AG42" s="1924"/>
      <c r="AH42" s="1577"/>
      <c r="AI42" s="1578"/>
      <c r="AJ42" s="1929"/>
      <c r="AK42" s="1929"/>
      <c r="AL42" s="1929"/>
      <c r="AM42" s="1924"/>
      <c r="AN42" s="1577"/>
      <c r="AO42" s="1747"/>
      <c r="AP42" s="314"/>
      <c r="AQ42" s="264"/>
      <c r="AR42" s="264"/>
      <c r="AS42" s="264"/>
      <c r="AT42" s="264"/>
      <c r="AU42" s="264"/>
      <c r="AV42" s="264"/>
      <c r="AW42" s="264"/>
      <c r="AX42" s="264"/>
    </row>
    <row r="43" spans="1:50" ht="12.75" customHeight="1">
      <c r="A43" s="1540"/>
      <c r="B43" s="1537"/>
      <c r="C43" s="1550"/>
      <c r="D43" s="1550"/>
      <c r="E43" s="1550"/>
      <c r="F43" s="1550"/>
      <c r="G43" s="1551"/>
      <c r="H43" s="1533"/>
      <c r="I43" s="316" t="s">
        <v>48</v>
      </c>
      <c r="J43" s="339"/>
      <c r="K43" s="340">
        <f t="shared" ref="K43:U43" si="9">+K29*$W$28+K31*$W$30+K33*$W$32+K35*$W$34+K37*$W$36+K39*$W$38+K41*$W$40</f>
        <v>4.0000000000000008E-2</v>
      </c>
      <c r="L43" s="340">
        <f t="shared" si="9"/>
        <v>0.32696000000000003</v>
      </c>
      <c r="M43" s="340">
        <f t="shared" si="9"/>
        <v>0.21404000000000004</v>
      </c>
      <c r="N43" s="340">
        <f t="shared" si="9"/>
        <v>0.17899999999999999</v>
      </c>
      <c r="O43" s="340">
        <f t="shared" si="9"/>
        <v>0.12076000000000001</v>
      </c>
      <c r="P43" s="340">
        <f t="shared" si="9"/>
        <v>0</v>
      </c>
      <c r="Q43" s="340">
        <f t="shared" si="9"/>
        <v>6.9239999999999996E-2</v>
      </c>
      <c r="R43" s="340">
        <f t="shared" si="9"/>
        <v>2.0000000000000004E-2</v>
      </c>
      <c r="S43" s="340">
        <f t="shared" si="9"/>
        <v>0</v>
      </c>
      <c r="T43" s="340">
        <f t="shared" si="9"/>
        <v>0</v>
      </c>
      <c r="U43" s="340">
        <f t="shared" si="9"/>
        <v>0</v>
      </c>
      <c r="V43" s="319">
        <f t="shared" si="7"/>
        <v>0.97</v>
      </c>
      <c r="W43" s="1533"/>
      <c r="X43" s="320">
        <f>+V43*W42</f>
        <v>0.97</v>
      </c>
      <c r="Y43" s="1537"/>
      <c r="Z43" s="1550"/>
      <c r="AA43" s="1551"/>
      <c r="AB43" s="1537"/>
      <c r="AC43" s="1550"/>
      <c r="AD43" s="1551"/>
      <c r="AE43" s="1533"/>
      <c r="AF43" s="1533"/>
      <c r="AG43" s="1537"/>
      <c r="AH43" s="1550"/>
      <c r="AI43" s="1551"/>
      <c r="AJ43" s="1533"/>
      <c r="AK43" s="1533"/>
      <c r="AL43" s="1533"/>
      <c r="AM43" s="1537"/>
      <c r="AN43" s="1550"/>
      <c r="AO43" s="1721"/>
      <c r="AP43" s="314"/>
      <c r="AQ43" s="264"/>
      <c r="AR43" s="264"/>
      <c r="AS43" s="264"/>
      <c r="AT43" s="264"/>
      <c r="AU43" s="264"/>
      <c r="AV43" s="264"/>
      <c r="AW43" s="264"/>
      <c r="AX43" s="264"/>
    </row>
    <row r="44" spans="1:50" ht="24.75" customHeight="1">
      <c r="A44" s="1967" t="s">
        <v>106</v>
      </c>
      <c r="B44" s="1555"/>
      <c r="C44" s="255" t="s">
        <v>107</v>
      </c>
      <c r="D44" s="255" t="s">
        <v>108</v>
      </c>
      <c r="E44" s="255" t="s">
        <v>28</v>
      </c>
      <c r="F44" s="255" t="s">
        <v>109</v>
      </c>
      <c r="G44" s="321" t="s">
        <v>110</v>
      </c>
      <c r="H44" s="1959" t="s">
        <v>111</v>
      </c>
      <c r="I44" s="1756"/>
      <c r="J44" s="255" t="s">
        <v>63</v>
      </c>
      <c r="K44" s="255" t="s">
        <v>64</v>
      </c>
      <c r="L44" s="255" t="s">
        <v>65</v>
      </c>
      <c r="M44" s="255" t="s">
        <v>66</v>
      </c>
      <c r="N44" s="255" t="s">
        <v>67</v>
      </c>
      <c r="O44" s="255" t="s">
        <v>68</v>
      </c>
      <c r="P44" s="255" t="s">
        <v>69</v>
      </c>
      <c r="Q44" s="255" t="s">
        <v>70</v>
      </c>
      <c r="R44" s="255" t="s">
        <v>71</v>
      </c>
      <c r="S44" s="255" t="s">
        <v>72</v>
      </c>
      <c r="T44" s="255" t="s">
        <v>73</v>
      </c>
      <c r="U44" s="255" t="s">
        <v>74</v>
      </c>
      <c r="V44" s="255" t="s">
        <v>75</v>
      </c>
      <c r="W44" s="255" t="s">
        <v>76</v>
      </c>
      <c r="X44" s="255" t="s">
        <v>77</v>
      </c>
      <c r="Y44" s="1959" t="s">
        <v>112</v>
      </c>
      <c r="Z44" s="1754"/>
      <c r="AA44" s="1756"/>
      <c r="AB44" s="1935" t="s">
        <v>113</v>
      </c>
      <c r="AC44" s="1936"/>
      <c r="AD44" s="1937"/>
      <c r="AE44" s="262" t="s">
        <v>114</v>
      </c>
      <c r="AF44" s="262" t="s">
        <v>115</v>
      </c>
      <c r="AG44" s="1935" t="s">
        <v>116</v>
      </c>
      <c r="AH44" s="1936"/>
      <c r="AI44" s="1937"/>
      <c r="AJ44" s="262" t="s">
        <v>117</v>
      </c>
      <c r="AK44" s="262" t="s">
        <v>118</v>
      </c>
      <c r="AL44" s="262" t="s">
        <v>119</v>
      </c>
      <c r="AM44" s="1935" t="s">
        <v>120</v>
      </c>
      <c r="AN44" s="1936"/>
      <c r="AO44" s="1954"/>
      <c r="AP44" s="264"/>
      <c r="AQ44" s="264"/>
      <c r="AR44" s="264"/>
      <c r="AS44" s="264"/>
      <c r="AT44" s="264"/>
      <c r="AU44" s="264"/>
      <c r="AV44" s="264"/>
      <c r="AW44" s="264"/>
      <c r="AX44" s="264"/>
    </row>
    <row r="45" spans="1:50" ht="41.25" customHeight="1">
      <c r="A45" s="1733"/>
      <c r="B45" s="1548"/>
      <c r="C45" s="1932" t="s">
        <v>50</v>
      </c>
      <c r="D45" s="1932" t="s">
        <v>209</v>
      </c>
      <c r="E45" s="1945">
        <v>15000</v>
      </c>
      <c r="F45" s="1932" t="s">
        <v>210</v>
      </c>
      <c r="G45" s="1932" t="s">
        <v>127</v>
      </c>
      <c r="H45" s="1951" t="s">
        <v>47</v>
      </c>
      <c r="I45" s="1583"/>
      <c r="J45" s="341"/>
      <c r="K45" s="342">
        <v>197</v>
      </c>
      <c r="L45" s="342">
        <v>1500</v>
      </c>
      <c r="M45" s="342">
        <v>1500</v>
      </c>
      <c r="N45" s="342">
        <v>1500</v>
      </c>
      <c r="O45" s="342">
        <v>1500</v>
      </c>
      <c r="P45" s="342">
        <v>1500</v>
      </c>
      <c r="Q45" s="342">
        <v>1500</v>
      </c>
      <c r="R45" s="342">
        <v>1500</v>
      </c>
      <c r="S45" s="342">
        <v>1500</v>
      </c>
      <c r="T45" s="342">
        <v>1500</v>
      </c>
      <c r="U45" s="342">
        <v>1303</v>
      </c>
      <c r="V45" s="269">
        <f t="shared" ref="V45:V46" si="10">SUM(J45:U45)</f>
        <v>15000</v>
      </c>
      <c r="W45" s="1964">
        <v>0.2</v>
      </c>
      <c r="X45" s="270">
        <f>+(V45/V45)*W45</f>
        <v>0.2</v>
      </c>
      <c r="Y45" s="1962" t="s">
        <v>211</v>
      </c>
      <c r="Z45" s="1577"/>
      <c r="AA45" s="1578"/>
      <c r="AB45" s="1962" t="s">
        <v>212</v>
      </c>
      <c r="AC45" s="1577"/>
      <c r="AD45" s="1578"/>
      <c r="AE45" s="1953" t="s">
        <v>213</v>
      </c>
      <c r="AF45" s="1953" t="s">
        <v>214</v>
      </c>
      <c r="AG45" s="1958" t="s">
        <v>215</v>
      </c>
      <c r="AH45" s="1577"/>
      <c r="AI45" s="1577"/>
      <c r="AJ45" s="1953" t="s">
        <v>216</v>
      </c>
      <c r="AK45" s="1953" t="s">
        <v>217</v>
      </c>
      <c r="AL45" s="1953" t="s">
        <v>218</v>
      </c>
      <c r="AM45" s="1962" t="s">
        <v>219</v>
      </c>
      <c r="AN45" s="1577"/>
      <c r="AO45" s="1578"/>
      <c r="AP45" s="264"/>
      <c r="AQ45" s="272">
        <f>((($J45+$K45+$L45)*100%)/$V45)*$W45</f>
        <v>2.262666666666667E-2</v>
      </c>
      <c r="AR45" s="272">
        <f>((($M45+$N45+$O45)*100%)/$V45)*$W45</f>
        <v>0.06</v>
      </c>
      <c r="AS45" s="272">
        <f>((($P45+$Q45+$R45)*100%)/$V45)*$W45</f>
        <v>0.06</v>
      </c>
      <c r="AT45" s="272">
        <f>((($S45+$T45+$U45)*100%)/$V45)*$W45</f>
        <v>5.7373333333333332E-2</v>
      </c>
      <c r="AU45" s="264"/>
      <c r="AV45" s="264"/>
      <c r="AW45" s="264"/>
      <c r="AX45" s="264"/>
    </row>
    <row r="46" spans="1:50" ht="41.25" customHeight="1">
      <c r="A46" s="1968"/>
      <c r="B46" s="1580"/>
      <c r="C46" s="1558"/>
      <c r="D46" s="1558"/>
      <c r="E46" s="1558"/>
      <c r="F46" s="1558"/>
      <c r="G46" s="1558"/>
      <c r="H46" s="1942" t="s">
        <v>78</v>
      </c>
      <c r="I46" s="1580"/>
      <c r="J46" s="346"/>
      <c r="K46" s="347">
        <v>197</v>
      </c>
      <c r="L46" s="347">
        <v>3813</v>
      </c>
      <c r="M46" s="347">
        <v>2665</v>
      </c>
      <c r="N46" s="347">
        <v>2631</v>
      </c>
      <c r="O46" s="347">
        <v>2249</v>
      </c>
      <c r="P46" s="347">
        <v>1555</v>
      </c>
      <c r="Q46" s="347">
        <v>291</v>
      </c>
      <c r="R46" s="347">
        <v>503</v>
      </c>
      <c r="S46" s="348"/>
      <c r="T46" s="348"/>
      <c r="U46" s="348"/>
      <c r="V46" s="280">
        <f t="shared" si="10"/>
        <v>13904</v>
      </c>
      <c r="W46" s="1558"/>
      <c r="X46" s="270">
        <f>+V46/V45*W45</f>
        <v>0.1853866666666667</v>
      </c>
      <c r="Y46" s="1557"/>
      <c r="Z46" s="1579"/>
      <c r="AA46" s="1580"/>
      <c r="AB46" s="1557"/>
      <c r="AC46" s="1579"/>
      <c r="AD46" s="1580"/>
      <c r="AE46" s="1558"/>
      <c r="AF46" s="1558"/>
      <c r="AG46" s="1547"/>
      <c r="AH46" s="1547"/>
      <c r="AI46" s="1547"/>
      <c r="AJ46" s="1558"/>
      <c r="AK46" s="1558"/>
      <c r="AL46" s="1558"/>
      <c r="AM46" s="1536"/>
      <c r="AN46" s="1547"/>
      <c r="AO46" s="1548"/>
      <c r="AP46" s="264"/>
      <c r="AQ46" s="264"/>
      <c r="AR46" s="264"/>
      <c r="AS46" s="264"/>
      <c r="AT46" s="264"/>
      <c r="AU46" s="264"/>
      <c r="AV46" s="264"/>
      <c r="AW46" s="264"/>
      <c r="AX46" s="264"/>
    </row>
    <row r="47" spans="1:50" ht="12.75" customHeight="1">
      <c r="A47" s="1966" t="s">
        <v>220</v>
      </c>
      <c r="B47" s="1952" t="s">
        <v>34</v>
      </c>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c r="AN47" s="1582"/>
      <c r="AO47" s="1751"/>
      <c r="AP47" s="264"/>
      <c r="AQ47" s="264"/>
      <c r="AR47" s="264"/>
      <c r="AS47" s="264"/>
      <c r="AT47" s="264"/>
      <c r="AU47" s="264"/>
      <c r="AV47" s="264"/>
      <c r="AW47" s="264"/>
      <c r="AX47" s="264"/>
    </row>
    <row r="48" spans="1:50" ht="35.25" customHeight="1">
      <c r="A48" s="1539"/>
      <c r="B48" s="1922">
        <v>1</v>
      </c>
      <c r="C48" s="1928" t="s">
        <v>221</v>
      </c>
      <c r="D48" s="1577"/>
      <c r="E48" s="1577"/>
      <c r="F48" s="1577"/>
      <c r="G48" s="1578"/>
      <c r="H48" s="1926" t="s">
        <v>79</v>
      </c>
      <c r="I48" s="285" t="s">
        <v>47</v>
      </c>
      <c r="J48" s="286"/>
      <c r="K48" s="286">
        <v>1.3100000000000001E-2</v>
      </c>
      <c r="L48" s="286">
        <v>0.1</v>
      </c>
      <c r="M48" s="286">
        <v>0.1</v>
      </c>
      <c r="N48" s="286">
        <v>0.1</v>
      </c>
      <c r="O48" s="286">
        <v>0.1</v>
      </c>
      <c r="P48" s="286">
        <v>0.1</v>
      </c>
      <c r="Q48" s="286">
        <v>0.1</v>
      </c>
      <c r="R48" s="286">
        <v>0.1</v>
      </c>
      <c r="S48" s="286">
        <v>0.1</v>
      </c>
      <c r="T48" s="286">
        <v>0.1</v>
      </c>
      <c r="U48" s="286">
        <v>8.6900000000000005E-2</v>
      </c>
      <c r="V48" s="287">
        <f t="shared" ref="V48:V63" si="11">SUM(J48:U48)</f>
        <v>0.99999999999999989</v>
      </c>
      <c r="W48" s="1960">
        <v>0.4</v>
      </c>
      <c r="X48" s="288">
        <f>V48*W48</f>
        <v>0.39999999999999997</v>
      </c>
      <c r="Y48" s="1946" t="s">
        <v>222</v>
      </c>
      <c r="Z48" s="1577"/>
      <c r="AA48" s="1578"/>
      <c r="AB48" s="1946" t="s">
        <v>223</v>
      </c>
      <c r="AC48" s="1577"/>
      <c r="AD48" s="1578"/>
      <c r="AE48" s="1957" t="s">
        <v>224</v>
      </c>
      <c r="AF48" s="1957" t="s">
        <v>225</v>
      </c>
      <c r="AG48" s="1946" t="s">
        <v>226</v>
      </c>
      <c r="AH48" s="1577"/>
      <c r="AI48" s="1578"/>
      <c r="AJ48" s="1957" t="s">
        <v>227</v>
      </c>
      <c r="AK48" s="1957" t="s">
        <v>228</v>
      </c>
      <c r="AL48" s="1957" t="s">
        <v>229</v>
      </c>
      <c r="AM48" s="1946" t="s">
        <v>230</v>
      </c>
      <c r="AN48" s="1577"/>
      <c r="AO48" s="1747"/>
      <c r="AP48" s="264"/>
      <c r="AQ48" s="264"/>
      <c r="AR48" s="264"/>
      <c r="AS48" s="264"/>
      <c r="AT48" s="264"/>
      <c r="AU48" s="264"/>
      <c r="AV48" s="264"/>
      <c r="AW48" s="264"/>
      <c r="AX48" s="264"/>
    </row>
    <row r="49" spans="1:50" ht="35.25" customHeight="1">
      <c r="A49" s="1539"/>
      <c r="B49" s="1557"/>
      <c r="C49" s="1557"/>
      <c r="D49" s="1579"/>
      <c r="E49" s="1579"/>
      <c r="F49" s="1579"/>
      <c r="G49" s="1580"/>
      <c r="H49" s="1930"/>
      <c r="I49" s="291" t="s">
        <v>48</v>
      </c>
      <c r="J49" s="293"/>
      <c r="K49" s="294">
        <v>1.3100000000000001E-2</v>
      </c>
      <c r="L49" s="294">
        <v>0.25540000000000002</v>
      </c>
      <c r="M49" s="294">
        <v>0.17699999999999999</v>
      </c>
      <c r="N49" s="294">
        <v>0.1754</v>
      </c>
      <c r="O49" s="294">
        <v>0.15</v>
      </c>
      <c r="P49" s="294">
        <v>0.1037</v>
      </c>
      <c r="Q49" s="294">
        <v>1.9400000000000001E-2</v>
      </c>
      <c r="R49" s="294">
        <v>3.3500000000000002E-2</v>
      </c>
      <c r="S49" s="293"/>
      <c r="T49" s="293"/>
      <c r="U49" s="293"/>
      <c r="V49" s="295">
        <f t="shared" si="11"/>
        <v>0.92749999999999999</v>
      </c>
      <c r="W49" s="1558"/>
      <c r="X49" s="296">
        <f>+V49*W48</f>
        <v>0.371</v>
      </c>
      <c r="Y49" s="1557"/>
      <c r="Z49" s="1579"/>
      <c r="AA49" s="1580"/>
      <c r="AB49" s="1557"/>
      <c r="AC49" s="1579"/>
      <c r="AD49" s="1580"/>
      <c r="AE49" s="1558"/>
      <c r="AF49" s="1558"/>
      <c r="AG49" s="1557"/>
      <c r="AH49" s="1579"/>
      <c r="AI49" s="1580"/>
      <c r="AJ49" s="1558"/>
      <c r="AK49" s="1558"/>
      <c r="AL49" s="1558"/>
      <c r="AM49" s="1557"/>
      <c r="AN49" s="1579"/>
      <c r="AO49" s="1923"/>
      <c r="AP49" s="264"/>
      <c r="AQ49" s="264"/>
      <c r="AR49" s="264"/>
      <c r="AS49" s="264"/>
      <c r="AT49" s="264"/>
      <c r="AU49" s="264"/>
      <c r="AV49" s="264"/>
      <c r="AW49" s="264"/>
      <c r="AX49" s="264"/>
    </row>
    <row r="50" spans="1:50" ht="35.25" customHeight="1">
      <c r="A50" s="1539"/>
      <c r="B50" s="1922">
        <v>2</v>
      </c>
      <c r="C50" s="1928" t="s">
        <v>231</v>
      </c>
      <c r="D50" s="1577"/>
      <c r="E50" s="1577"/>
      <c r="F50" s="1577"/>
      <c r="G50" s="1578"/>
      <c r="H50" s="1926" t="s">
        <v>79</v>
      </c>
      <c r="I50" s="285" t="s">
        <v>47</v>
      </c>
      <c r="J50" s="286"/>
      <c r="K50" s="286">
        <v>1.3100000000000001E-2</v>
      </c>
      <c r="L50" s="286">
        <v>0.1</v>
      </c>
      <c r="M50" s="286">
        <v>0.1</v>
      </c>
      <c r="N50" s="286">
        <v>0.1</v>
      </c>
      <c r="O50" s="286">
        <v>0.1</v>
      </c>
      <c r="P50" s="286">
        <v>0.1</v>
      </c>
      <c r="Q50" s="286">
        <v>0.1</v>
      </c>
      <c r="R50" s="286">
        <v>0.1</v>
      </c>
      <c r="S50" s="286">
        <v>0.1</v>
      </c>
      <c r="T50" s="286">
        <v>0.1</v>
      </c>
      <c r="U50" s="286">
        <v>8.6900000000000005E-2</v>
      </c>
      <c r="V50" s="287">
        <f t="shared" si="11"/>
        <v>0.99999999999999989</v>
      </c>
      <c r="W50" s="1960">
        <v>0.3</v>
      </c>
      <c r="X50" s="288">
        <f>V50*W50</f>
        <v>0.29999999999999993</v>
      </c>
      <c r="Y50" s="1946" t="s">
        <v>232</v>
      </c>
      <c r="Z50" s="1577"/>
      <c r="AA50" s="1578"/>
      <c r="AB50" s="1946" t="s">
        <v>233</v>
      </c>
      <c r="AC50" s="1577"/>
      <c r="AD50" s="1578"/>
      <c r="AE50" s="1957" t="s">
        <v>234</v>
      </c>
      <c r="AF50" s="1957" t="s">
        <v>235</v>
      </c>
      <c r="AG50" s="1946" t="s">
        <v>236</v>
      </c>
      <c r="AH50" s="1577"/>
      <c r="AI50" s="1578"/>
      <c r="AJ50" s="1957" t="s">
        <v>237</v>
      </c>
      <c r="AK50" s="1957" t="s">
        <v>238</v>
      </c>
      <c r="AL50" s="1957" t="s">
        <v>239</v>
      </c>
      <c r="AM50" s="1946" t="s">
        <v>240</v>
      </c>
      <c r="AN50" s="1577"/>
      <c r="AO50" s="1747"/>
      <c r="AP50" s="264"/>
      <c r="AQ50" s="264"/>
      <c r="AR50" s="264"/>
      <c r="AS50" s="264"/>
      <c r="AT50" s="264"/>
      <c r="AU50" s="264"/>
      <c r="AV50" s="264"/>
      <c r="AW50" s="264"/>
      <c r="AX50" s="264"/>
    </row>
    <row r="51" spans="1:50" ht="35.25" customHeight="1">
      <c r="A51" s="1539"/>
      <c r="B51" s="1557"/>
      <c r="C51" s="1557"/>
      <c r="D51" s="1579"/>
      <c r="E51" s="1579"/>
      <c r="F51" s="1579"/>
      <c r="G51" s="1580"/>
      <c r="H51" s="1930"/>
      <c r="I51" s="291" t="s">
        <v>48</v>
      </c>
      <c r="J51" s="293"/>
      <c r="K51" s="294">
        <v>1.3100000000000001E-2</v>
      </c>
      <c r="L51" s="294">
        <v>0.25419999999999998</v>
      </c>
      <c r="M51" s="294">
        <v>0.17699999999999999</v>
      </c>
      <c r="N51" s="294">
        <v>0.1754</v>
      </c>
      <c r="O51" s="294">
        <v>0.15</v>
      </c>
      <c r="P51" s="294">
        <v>0.1037</v>
      </c>
      <c r="Q51" s="294">
        <v>1.9400000000000001E-2</v>
      </c>
      <c r="R51" s="294">
        <v>3.3500000000000002E-2</v>
      </c>
      <c r="S51" s="293"/>
      <c r="T51" s="293"/>
      <c r="U51" s="293"/>
      <c r="V51" s="295">
        <f t="shared" si="11"/>
        <v>0.9262999999999999</v>
      </c>
      <c r="W51" s="1558"/>
      <c r="X51" s="296">
        <f>+V51*W50</f>
        <v>0.27788999999999997</v>
      </c>
      <c r="Y51" s="1557"/>
      <c r="Z51" s="1579"/>
      <c r="AA51" s="1580"/>
      <c r="AB51" s="1557"/>
      <c r="AC51" s="1579"/>
      <c r="AD51" s="1580"/>
      <c r="AE51" s="1558"/>
      <c r="AF51" s="1558"/>
      <c r="AG51" s="1557"/>
      <c r="AH51" s="1579"/>
      <c r="AI51" s="1580"/>
      <c r="AJ51" s="1558"/>
      <c r="AK51" s="1558"/>
      <c r="AL51" s="1558"/>
      <c r="AM51" s="1557"/>
      <c r="AN51" s="1579"/>
      <c r="AO51" s="1923"/>
      <c r="AP51" s="264"/>
      <c r="AQ51" s="264"/>
      <c r="AR51" s="264"/>
      <c r="AS51" s="264"/>
      <c r="AT51" s="264"/>
      <c r="AU51" s="264"/>
      <c r="AV51" s="264"/>
      <c r="AW51" s="264"/>
      <c r="AX51" s="264"/>
    </row>
    <row r="52" spans="1:50" ht="35.25" customHeight="1">
      <c r="A52" s="1539"/>
      <c r="B52" s="1922">
        <v>3</v>
      </c>
      <c r="C52" s="1928" t="s">
        <v>241</v>
      </c>
      <c r="D52" s="1577"/>
      <c r="E52" s="1577"/>
      <c r="F52" s="1577"/>
      <c r="G52" s="1578"/>
      <c r="H52" s="1926" t="s">
        <v>79</v>
      </c>
      <c r="I52" s="285" t="s">
        <v>47</v>
      </c>
      <c r="J52" s="286"/>
      <c r="K52" s="286">
        <v>1.3100000000000001E-2</v>
      </c>
      <c r="L52" s="286">
        <v>0.1</v>
      </c>
      <c r="M52" s="286">
        <v>0.1</v>
      </c>
      <c r="N52" s="286">
        <v>0.1</v>
      </c>
      <c r="O52" s="286">
        <v>0.1</v>
      </c>
      <c r="P52" s="286">
        <v>0.1</v>
      </c>
      <c r="Q52" s="286">
        <v>0.1</v>
      </c>
      <c r="R52" s="286">
        <v>0.1</v>
      </c>
      <c r="S52" s="286">
        <v>0.1</v>
      </c>
      <c r="T52" s="286">
        <v>0.1</v>
      </c>
      <c r="U52" s="286">
        <v>8.6900000000000005E-2</v>
      </c>
      <c r="V52" s="287">
        <f t="shared" si="11"/>
        <v>0.99999999999999989</v>
      </c>
      <c r="W52" s="1960">
        <v>0.3</v>
      </c>
      <c r="X52" s="288">
        <f>V52*W52</f>
        <v>0.29999999999999993</v>
      </c>
      <c r="Y52" s="1946" t="s">
        <v>242</v>
      </c>
      <c r="Z52" s="1577"/>
      <c r="AA52" s="1578"/>
      <c r="AB52" s="1946" t="s">
        <v>243</v>
      </c>
      <c r="AC52" s="1577"/>
      <c r="AD52" s="1578"/>
      <c r="AE52" s="1957" t="s">
        <v>244</v>
      </c>
      <c r="AF52" s="1957" t="s">
        <v>245</v>
      </c>
      <c r="AG52" s="1946" t="s">
        <v>246</v>
      </c>
      <c r="AH52" s="1577"/>
      <c r="AI52" s="1578"/>
      <c r="AJ52" s="1957" t="s">
        <v>247</v>
      </c>
      <c r="AK52" s="1957" t="s">
        <v>248</v>
      </c>
      <c r="AL52" s="1957" t="s">
        <v>249</v>
      </c>
      <c r="AM52" s="1946" t="s">
        <v>250</v>
      </c>
      <c r="AN52" s="1577"/>
      <c r="AO52" s="1747"/>
      <c r="AP52" s="264"/>
      <c r="AQ52" s="264"/>
      <c r="AR52" s="264"/>
      <c r="AS52" s="264"/>
      <c r="AT52" s="264"/>
      <c r="AU52" s="264"/>
      <c r="AV52" s="264"/>
      <c r="AW52" s="264"/>
      <c r="AX52" s="264"/>
    </row>
    <row r="53" spans="1:50" ht="35.25" customHeight="1">
      <c r="A53" s="1539"/>
      <c r="B53" s="1557"/>
      <c r="C53" s="1557"/>
      <c r="D53" s="1579"/>
      <c r="E53" s="1579"/>
      <c r="F53" s="1579"/>
      <c r="G53" s="1580"/>
      <c r="H53" s="1930"/>
      <c r="I53" s="291" t="s">
        <v>48</v>
      </c>
      <c r="J53" s="293"/>
      <c r="K53" s="294">
        <v>1.3100000000000001E-2</v>
      </c>
      <c r="L53" s="294">
        <v>0.25419999999999998</v>
      </c>
      <c r="M53" s="294">
        <v>0.17699999999999999</v>
      </c>
      <c r="N53" s="294">
        <v>0.1754</v>
      </c>
      <c r="O53" s="294">
        <v>0.15</v>
      </c>
      <c r="P53" s="294">
        <v>0.1037</v>
      </c>
      <c r="Q53" s="294">
        <v>1.9400000000000001E-2</v>
      </c>
      <c r="R53" s="294">
        <v>3.3500000000000002E-2</v>
      </c>
      <c r="S53" s="293"/>
      <c r="T53" s="293"/>
      <c r="U53" s="293"/>
      <c r="V53" s="295">
        <f t="shared" si="11"/>
        <v>0.9262999999999999</v>
      </c>
      <c r="W53" s="1558"/>
      <c r="X53" s="296">
        <f>+V53*W52</f>
        <v>0.27788999999999997</v>
      </c>
      <c r="Y53" s="1557"/>
      <c r="Z53" s="1579"/>
      <c r="AA53" s="1580"/>
      <c r="AB53" s="1557"/>
      <c r="AC53" s="1579"/>
      <c r="AD53" s="1580"/>
      <c r="AE53" s="1558"/>
      <c r="AF53" s="1558"/>
      <c r="AG53" s="1557"/>
      <c r="AH53" s="1579"/>
      <c r="AI53" s="1580"/>
      <c r="AJ53" s="1558"/>
      <c r="AK53" s="1558"/>
      <c r="AL53" s="1558"/>
      <c r="AM53" s="1557"/>
      <c r="AN53" s="1579"/>
      <c r="AO53" s="1923"/>
      <c r="AP53" s="264"/>
      <c r="AQ53" s="264"/>
      <c r="AR53" s="264"/>
      <c r="AS53" s="264"/>
      <c r="AT53" s="264"/>
      <c r="AU53" s="264"/>
      <c r="AV53" s="264"/>
      <c r="AW53" s="264"/>
      <c r="AX53" s="264"/>
    </row>
    <row r="54" spans="1:50" ht="12.75" hidden="1" customHeight="1">
      <c r="A54" s="1539"/>
      <c r="B54" s="1922">
        <v>4</v>
      </c>
      <c r="C54" s="1928"/>
      <c r="D54" s="1577"/>
      <c r="E54" s="1577"/>
      <c r="F54" s="1577"/>
      <c r="G54" s="1578"/>
      <c r="H54" s="1926" t="s">
        <v>79</v>
      </c>
      <c r="I54" s="285" t="s">
        <v>47</v>
      </c>
      <c r="J54" s="286"/>
      <c r="K54" s="286"/>
      <c r="L54" s="286"/>
      <c r="M54" s="286"/>
      <c r="N54" s="286"/>
      <c r="O54" s="286"/>
      <c r="P54" s="286"/>
      <c r="Q54" s="286"/>
      <c r="R54" s="286"/>
      <c r="S54" s="286"/>
      <c r="T54" s="286"/>
      <c r="U54" s="286"/>
      <c r="V54" s="287">
        <f t="shared" si="11"/>
        <v>0</v>
      </c>
      <c r="W54" s="1931"/>
      <c r="X54" s="288">
        <f>V54*W54</f>
        <v>0</v>
      </c>
      <c r="Y54" s="1922"/>
      <c r="Z54" s="1577"/>
      <c r="AA54" s="1578"/>
      <c r="AB54" s="1922"/>
      <c r="AC54" s="1577"/>
      <c r="AD54" s="1578"/>
      <c r="AE54" s="1934"/>
      <c r="AF54" s="303"/>
      <c r="AG54" s="1922"/>
      <c r="AH54" s="1577"/>
      <c r="AI54" s="1578"/>
      <c r="AJ54" s="303"/>
      <c r="AK54" s="304"/>
      <c r="AL54" s="304"/>
      <c r="AM54" s="1922"/>
      <c r="AN54" s="1577"/>
      <c r="AO54" s="1747"/>
      <c r="AP54" s="264"/>
      <c r="AQ54" s="264"/>
      <c r="AR54" s="264"/>
      <c r="AS54" s="264"/>
      <c r="AT54" s="264"/>
      <c r="AU54" s="264"/>
      <c r="AV54" s="264"/>
      <c r="AW54" s="264"/>
      <c r="AX54" s="264"/>
    </row>
    <row r="55" spans="1:50" ht="12.75" hidden="1" customHeight="1">
      <c r="A55" s="1539"/>
      <c r="B55" s="1557"/>
      <c r="C55" s="1557"/>
      <c r="D55" s="1579"/>
      <c r="E55" s="1579"/>
      <c r="F55" s="1579"/>
      <c r="G55" s="1580"/>
      <c r="H55" s="1930"/>
      <c r="I55" s="291" t="s">
        <v>48</v>
      </c>
      <c r="J55" s="286"/>
      <c r="K55" s="286"/>
      <c r="L55" s="286"/>
      <c r="M55" s="286"/>
      <c r="N55" s="286"/>
      <c r="O55" s="286"/>
      <c r="P55" s="286"/>
      <c r="Q55" s="286"/>
      <c r="R55" s="286"/>
      <c r="S55" s="286"/>
      <c r="T55" s="286"/>
      <c r="U55" s="286"/>
      <c r="V55" s="299">
        <f t="shared" si="11"/>
        <v>0</v>
      </c>
      <c r="W55" s="1558"/>
      <c r="X55" s="296">
        <f>+V55*W54</f>
        <v>0</v>
      </c>
      <c r="Y55" s="1557"/>
      <c r="Z55" s="1579"/>
      <c r="AA55" s="1580"/>
      <c r="AB55" s="1557"/>
      <c r="AC55" s="1579"/>
      <c r="AD55" s="1580"/>
      <c r="AE55" s="1558"/>
      <c r="AF55" s="303"/>
      <c r="AG55" s="1557"/>
      <c r="AH55" s="1579"/>
      <c r="AI55" s="1580"/>
      <c r="AJ55" s="303"/>
      <c r="AK55" s="304"/>
      <c r="AL55" s="304"/>
      <c r="AM55" s="1557"/>
      <c r="AN55" s="1579"/>
      <c r="AO55" s="1923"/>
      <c r="AP55" s="264"/>
      <c r="AQ55" s="264"/>
      <c r="AR55" s="264"/>
      <c r="AS55" s="264"/>
      <c r="AT55" s="264"/>
      <c r="AU55" s="264"/>
      <c r="AV55" s="264"/>
      <c r="AW55" s="264"/>
      <c r="AX55" s="264"/>
    </row>
    <row r="56" spans="1:50" ht="12.75" hidden="1" customHeight="1">
      <c r="A56" s="1539"/>
      <c r="B56" s="1922">
        <v>5</v>
      </c>
      <c r="C56" s="1928"/>
      <c r="D56" s="1577"/>
      <c r="E56" s="1577"/>
      <c r="F56" s="1577"/>
      <c r="G56" s="1578"/>
      <c r="H56" s="1926" t="s">
        <v>79</v>
      </c>
      <c r="I56" s="285" t="s">
        <v>47</v>
      </c>
      <c r="J56" s="286"/>
      <c r="K56" s="286"/>
      <c r="L56" s="286"/>
      <c r="M56" s="286"/>
      <c r="N56" s="286"/>
      <c r="O56" s="286"/>
      <c r="P56" s="286"/>
      <c r="Q56" s="286"/>
      <c r="R56" s="286"/>
      <c r="S56" s="286"/>
      <c r="T56" s="286"/>
      <c r="U56" s="286"/>
      <c r="V56" s="287">
        <f t="shared" si="11"/>
        <v>0</v>
      </c>
      <c r="W56" s="1931"/>
      <c r="X56" s="288">
        <f>V56*W56</f>
        <v>0</v>
      </c>
      <c r="Y56" s="1922"/>
      <c r="Z56" s="1577"/>
      <c r="AA56" s="1578"/>
      <c r="AB56" s="1922"/>
      <c r="AC56" s="1577"/>
      <c r="AD56" s="1578"/>
      <c r="AE56" s="303"/>
      <c r="AF56" s="303"/>
      <c r="AG56" s="1922"/>
      <c r="AH56" s="1577"/>
      <c r="AI56" s="1578"/>
      <c r="AJ56" s="303"/>
      <c r="AK56" s="304"/>
      <c r="AL56" s="304"/>
      <c r="AM56" s="1922"/>
      <c r="AN56" s="1577"/>
      <c r="AO56" s="1747"/>
      <c r="AP56" s="264"/>
      <c r="AQ56" s="264"/>
      <c r="AR56" s="264"/>
      <c r="AS56" s="264"/>
      <c r="AT56" s="264"/>
      <c r="AU56" s="264"/>
      <c r="AV56" s="264"/>
      <c r="AW56" s="264"/>
      <c r="AX56" s="264"/>
    </row>
    <row r="57" spans="1:50" ht="12.75" hidden="1" customHeight="1">
      <c r="A57" s="1539"/>
      <c r="B57" s="1557"/>
      <c r="C57" s="1557"/>
      <c r="D57" s="1579"/>
      <c r="E57" s="1579"/>
      <c r="F57" s="1579"/>
      <c r="G57" s="1580"/>
      <c r="H57" s="1930"/>
      <c r="I57" s="291" t="s">
        <v>48</v>
      </c>
      <c r="J57" s="286"/>
      <c r="K57" s="286"/>
      <c r="L57" s="286"/>
      <c r="M57" s="286"/>
      <c r="N57" s="286"/>
      <c r="O57" s="286"/>
      <c r="P57" s="286"/>
      <c r="Q57" s="286"/>
      <c r="R57" s="286"/>
      <c r="S57" s="286"/>
      <c r="T57" s="286"/>
      <c r="U57" s="286"/>
      <c r="V57" s="299">
        <f t="shared" si="11"/>
        <v>0</v>
      </c>
      <c r="W57" s="1558"/>
      <c r="X57" s="296">
        <f>+V57*W56</f>
        <v>0</v>
      </c>
      <c r="Y57" s="1557"/>
      <c r="Z57" s="1579"/>
      <c r="AA57" s="1580"/>
      <c r="AB57" s="1557"/>
      <c r="AC57" s="1579"/>
      <c r="AD57" s="1580"/>
      <c r="AE57" s="303"/>
      <c r="AF57" s="303"/>
      <c r="AG57" s="1557"/>
      <c r="AH57" s="1579"/>
      <c r="AI57" s="1580"/>
      <c r="AJ57" s="303"/>
      <c r="AK57" s="304"/>
      <c r="AL57" s="304"/>
      <c r="AM57" s="1557"/>
      <c r="AN57" s="1579"/>
      <c r="AO57" s="1923"/>
      <c r="AP57" s="264"/>
      <c r="AQ57" s="264"/>
      <c r="AR57" s="264"/>
      <c r="AS57" s="264"/>
      <c r="AT57" s="264"/>
      <c r="AU57" s="264"/>
      <c r="AV57" s="264"/>
      <c r="AW57" s="264"/>
      <c r="AX57" s="264"/>
    </row>
    <row r="58" spans="1:50" ht="12.75" hidden="1" customHeight="1">
      <c r="A58" s="1539"/>
      <c r="B58" s="1922">
        <v>6</v>
      </c>
      <c r="C58" s="1928"/>
      <c r="D58" s="1577"/>
      <c r="E58" s="1577"/>
      <c r="F58" s="1577"/>
      <c r="G58" s="1578"/>
      <c r="H58" s="1926" t="s">
        <v>79</v>
      </c>
      <c r="I58" s="285" t="s">
        <v>47</v>
      </c>
      <c r="J58" s="286"/>
      <c r="K58" s="286"/>
      <c r="L58" s="286"/>
      <c r="M58" s="286"/>
      <c r="N58" s="286"/>
      <c r="O58" s="286"/>
      <c r="P58" s="286"/>
      <c r="Q58" s="286"/>
      <c r="R58" s="286"/>
      <c r="S58" s="286"/>
      <c r="T58" s="286"/>
      <c r="U58" s="286"/>
      <c r="V58" s="287">
        <f t="shared" si="11"/>
        <v>0</v>
      </c>
      <c r="W58" s="1931"/>
      <c r="X58" s="288">
        <f>V58*W58</f>
        <v>0</v>
      </c>
      <c r="Y58" s="1922"/>
      <c r="Z58" s="1577"/>
      <c r="AA58" s="1578"/>
      <c r="AB58" s="1922"/>
      <c r="AC58" s="1577"/>
      <c r="AD58" s="1578"/>
      <c r="AE58" s="303"/>
      <c r="AF58" s="303"/>
      <c r="AG58" s="1922"/>
      <c r="AH58" s="1577"/>
      <c r="AI58" s="1578"/>
      <c r="AJ58" s="303"/>
      <c r="AK58" s="304"/>
      <c r="AL58" s="304"/>
      <c r="AM58" s="1922"/>
      <c r="AN58" s="1577"/>
      <c r="AO58" s="1747"/>
      <c r="AP58" s="264"/>
      <c r="AQ58" s="264"/>
      <c r="AR58" s="264"/>
      <c r="AS58" s="264"/>
      <c r="AT58" s="264"/>
      <c r="AU58" s="264"/>
      <c r="AV58" s="264"/>
      <c r="AW58" s="264"/>
      <c r="AX58" s="264"/>
    </row>
    <row r="59" spans="1:50" ht="12.75" hidden="1" customHeight="1">
      <c r="A59" s="1539"/>
      <c r="B59" s="1557"/>
      <c r="C59" s="1557"/>
      <c r="D59" s="1579"/>
      <c r="E59" s="1579"/>
      <c r="F59" s="1579"/>
      <c r="G59" s="1580"/>
      <c r="H59" s="1930"/>
      <c r="I59" s="291" t="s">
        <v>48</v>
      </c>
      <c r="J59" s="286"/>
      <c r="K59" s="286"/>
      <c r="L59" s="286"/>
      <c r="M59" s="286"/>
      <c r="N59" s="286"/>
      <c r="O59" s="286"/>
      <c r="P59" s="286"/>
      <c r="Q59" s="286"/>
      <c r="R59" s="286"/>
      <c r="S59" s="286"/>
      <c r="T59" s="286"/>
      <c r="U59" s="286"/>
      <c r="V59" s="299">
        <f t="shared" si="11"/>
        <v>0</v>
      </c>
      <c r="W59" s="1558"/>
      <c r="X59" s="296">
        <f>+V59*W58</f>
        <v>0</v>
      </c>
      <c r="Y59" s="1557"/>
      <c r="Z59" s="1579"/>
      <c r="AA59" s="1580"/>
      <c r="AB59" s="1557"/>
      <c r="AC59" s="1579"/>
      <c r="AD59" s="1580"/>
      <c r="AE59" s="303"/>
      <c r="AF59" s="303"/>
      <c r="AG59" s="1557"/>
      <c r="AH59" s="1579"/>
      <c r="AI59" s="1580"/>
      <c r="AJ59" s="303"/>
      <c r="AK59" s="304"/>
      <c r="AL59" s="304"/>
      <c r="AM59" s="1557"/>
      <c r="AN59" s="1579"/>
      <c r="AO59" s="1923"/>
      <c r="AP59" s="264"/>
      <c r="AQ59" s="264"/>
      <c r="AR59" s="264"/>
      <c r="AS59" s="264"/>
      <c r="AT59" s="264"/>
      <c r="AU59" s="264"/>
      <c r="AV59" s="264"/>
      <c r="AW59" s="264"/>
      <c r="AX59" s="264"/>
    </row>
    <row r="60" spans="1:50" ht="12.75" hidden="1" customHeight="1">
      <c r="A60" s="1539"/>
      <c r="B60" s="1922">
        <v>7</v>
      </c>
      <c r="C60" s="1928"/>
      <c r="D60" s="1577"/>
      <c r="E60" s="1577"/>
      <c r="F60" s="1577"/>
      <c r="G60" s="1578"/>
      <c r="H60" s="1926" t="s">
        <v>79</v>
      </c>
      <c r="I60" s="285" t="s">
        <v>47</v>
      </c>
      <c r="J60" s="286"/>
      <c r="K60" s="286"/>
      <c r="L60" s="286"/>
      <c r="M60" s="286"/>
      <c r="N60" s="286"/>
      <c r="O60" s="286"/>
      <c r="P60" s="286"/>
      <c r="Q60" s="286"/>
      <c r="R60" s="286"/>
      <c r="S60" s="286"/>
      <c r="T60" s="286"/>
      <c r="U60" s="286"/>
      <c r="V60" s="287">
        <f t="shared" si="11"/>
        <v>0</v>
      </c>
      <c r="W60" s="1931"/>
      <c r="X60" s="288">
        <f>V60*W60</f>
        <v>0</v>
      </c>
      <c r="Y60" s="1922"/>
      <c r="Z60" s="1577"/>
      <c r="AA60" s="1578"/>
      <c r="AB60" s="1922"/>
      <c r="AC60" s="1577"/>
      <c r="AD60" s="1578"/>
      <c r="AE60" s="303"/>
      <c r="AF60" s="303"/>
      <c r="AG60" s="1922"/>
      <c r="AH60" s="1577"/>
      <c r="AI60" s="1578"/>
      <c r="AJ60" s="303"/>
      <c r="AK60" s="304"/>
      <c r="AL60" s="304"/>
      <c r="AM60" s="1922"/>
      <c r="AN60" s="1577"/>
      <c r="AO60" s="1747"/>
      <c r="AP60" s="264"/>
      <c r="AQ60" s="264"/>
      <c r="AR60" s="264"/>
      <c r="AS60" s="264"/>
      <c r="AT60" s="264"/>
      <c r="AU60" s="264"/>
      <c r="AV60" s="264"/>
      <c r="AW60" s="264"/>
      <c r="AX60" s="264"/>
    </row>
    <row r="61" spans="1:50" ht="12.75" hidden="1" customHeight="1">
      <c r="A61" s="1681"/>
      <c r="B61" s="1536"/>
      <c r="C61" s="1557"/>
      <c r="D61" s="1579"/>
      <c r="E61" s="1579"/>
      <c r="F61" s="1579"/>
      <c r="G61" s="1580"/>
      <c r="H61" s="1927"/>
      <c r="I61" s="305" t="s">
        <v>48</v>
      </c>
      <c r="J61" s="286"/>
      <c r="K61" s="286"/>
      <c r="L61" s="286"/>
      <c r="M61" s="286"/>
      <c r="N61" s="286"/>
      <c r="O61" s="286"/>
      <c r="P61" s="286"/>
      <c r="Q61" s="286"/>
      <c r="R61" s="286"/>
      <c r="S61" s="286"/>
      <c r="T61" s="286"/>
      <c r="U61" s="286"/>
      <c r="V61" s="306">
        <f t="shared" si="11"/>
        <v>0</v>
      </c>
      <c r="W61" s="1961"/>
      <c r="X61" s="307">
        <f>+V61*W60</f>
        <v>0</v>
      </c>
      <c r="Y61" s="1557"/>
      <c r="Z61" s="1579"/>
      <c r="AA61" s="1580"/>
      <c r="AB61" s="1557"/>
      <c r="AC61" s="1579"/>
      <c r="AD61" s="1580"/>
      <c r="AE61" s="303"/>
      <c r="AF61" s="303"/>
      <c r="AG61" s="1557"/>
      <c r="AH61" s="1579"/>
      <c r="AI61" s="1580"/>
      <c r="AJ61" s="303"/>
      <c r="AK61" s="304"/>
      <c r="AL61" s="304"/>
      <c r="AM61" s="1557"/>
      <c r="AN61" s="1579"/>
      <c r="AO61" s="1923"/>
      <c r="AP61" s="264"/>
      <c r="AQ61" s="264"/>
      <c r="AR61" s="264"/>
      <c r="AS61" s="264"/>
      <c r="AT61" s="264"/>
      <c r="AU61" s="264"/>
      <c r="AV61" s="264"/>
      <c r="AW61" s="264"/>
      <c r="AX61" s="264"/>
    </row>
    <row r="62" spans="1:50" ht="12.75" customHeight="1">
      <c r="A62" s="1948"/>
      <c r="B62" s="1944" t="s">
        <v>85</v>
      </c>
      <c r="C62" s="1577"/>
      <c r="D62" s="1577"/>
      <c r="E62" s="1577"/>
      <c r="F62" s="1577"/>
      <c r="G62" s="1578"/>
      <c r="H62" s="1925" t="s">
        <v>79</v>
      </c>
      <c r="I62" s="308" t="s">
        <v>47</v>
      </c>
      <c r="J62" s="310">
        <f>+J48*$W$8+J50*$W$10+J52*$W$12+J54*$W$14+J56*$W$16+J58*$W$18+J60*$W$20</f>
        <v>0</v>
      </c>
      <c r="K62" s="310">
        <f t="shared" ref="K62:U62" si="12">+K48*$W$48+K50*$W$50+K52*$W$52+K54*$W$54+K56*$W$56+K58*$W$58+K60*$W$60</f>
        <v>1.3100000000000001E-2</v>
      </c>
      <c r="L62" s="310">
        <f t="shared" si="12"/>
        <v>0.1</v>
      </c>
      <c r="M62" s="310">
        <f t="shared" si="12"/>
        <v>0.1</v>
      </c>
      <c r="N62" s="310">
        <f t="shared" si="12"/>
        <v>0.1</v>
      </c>
      <c r="O62" s="310">
        <f t="shared" si="12"/>
        <v>0.1</v>
      </c>
      <c r="P62" s="310">
        <f t="shared" si="12"/>
        <v>0.1</v>
      </c>
      <c r="Q62" s="310">
        <f t="shared" si="12"/>
        <v>0.1</v>
      </c>
      <c r="R62" s="310">
        <f t="shared" si="12"/>
        <v>0.1</v>
      </c>
      <c r="S62" s="310">
        <f t="shared" si="12"/>
        <v>0.1</v>
      </c>
      <c r="T62" s="310">
        <f t="shared" si="12"/>
        <v>0.1</v>
      </c>
      <c r="U62" s="310">
        <f t="shared" si="12"/>
        <v>8.6900000000000005E-2</v>
      </c>
      <c r="V62" s="312">
        <f t="shared" si="11"/>
        <v>0.99999999999999989</v>
      </c>
      <c r="W62" s="1939">
        <f>SUM(W48+W50+W52+W54+W56+W58+W60)</f>
        <v>1</v>
      </c>
      <c r="X62" s="312">
        <f>V62*W62</f>
        <v>0.99999999999999989</v>
      </c>
      <c r="Y62" s="1924"/>
      <c r="Z62" s="1577"/>
      <c r="AA62" s="1578"/>
      <c r="AB62" s="1924"/>
      <c r="AC62" s="1577"/>
      <c r="AD62" s="1578"/>
      <c r="AE62" s="1929"/>
      <c r="AF62" s="1929"/>
      <c r="AG62" s="1924"/>
      <c r="AH62" s="1577"/>
      <c r="AI62" s="1578"/>
      <c r="AJ62" s="1929"/>
      <c r="AK62" s="1929"/>
      <c r="AL62" s="1929"/>
      <c r="AM62" s="1924"/>
      <c r="AN62" s="1577"/>
      <c r="AO62" s="1747"/>
      <c r="AP62" s="314"/>
      <c r="AQ62" s="264"/>
      <c r="AR62" s="264"/>
      <c r="AS62" s="264"/>
      <c r="AT62" s="264"/>
      <c r="AU62" s="264"/>
      <c r="AV62" s="264"/>
      <c r="AW62" s="264"/>
      <c r="AX62" s="264"/>
    </row>
    <row r="63" spans="1:50" ht="12.75" customHeight="1">
      <c r="A63" s="1540"/>
      <c r="B63" s="1537"/>
      <c r="C63" s="1550"/>
      <c r="D63" s="1550"/>
      <c r="E63" s="1550"/>
      <c r="F63" s="1550"/>
      <c r="G63" s="1551"/>
      <c r="H63" s="1533"/>
      <c r="I63" s="316" t="s">
        <v>48</v>
      </c>
      <c r="J63" s="318">
        <f>J49+J51+J53+J55+J57+J59+J61</f>
        <v>0</v>
      </c>
      <c r="K63" s="318">
        <f t="shared" ref="K63:U63" si="13">K49*$W$48+K51*$W$50+K53*$W$52+K55*$W$54+K57*$W$56+K59*$W$58+K61*$W$60</f>
        <v>1.3100000000000001E-2</v>
      </c>
      <c r="L63" s="318">
        <f t="shared" si="13"/>
        <v>0.25468000000000002</v>
      </c>
      <c r="M63" s="318">
        <f t="shared" si="13"/>
        <v>0.17699999999999999</v>
      </c>
      <c r="N63" s="318">
        <f t="shared" si="13"/>
        <v>0.1754</v>
      </c>
      <c r="O63" s="318">
        <f t="shared" si="13"/>
        <v>0.15</v>
      </c>
      <c r="P63" s="318">
        <f t="shared" si="13"/>
        <v>0.1037</v>
      </c>
      <c r="Q63" s="318">
        <f t="shared" si="13"/>
        <v>1.9400000000000001E-2</v>
      </c>
      <c r="R63" s="318">
        <f t="shared" si="13"/>
        <v>3.3500000000000002E-2</v>
      </c>
      <c r="S63" s="318">
        <f t="shared" si="13"/>
        <v>0</v>
      </c>
      <c r="T63" s="318">
        <f t="shared" si="13"/>
        <v>0</v>
      </c>
      <c r="U63" s="318">
        <f t="shared" si="13"/>
        <v>0</v>
      </c>
      <c r="V63" s="319">
        <f t="shared" si="11"/>
        <v>0.92677999999999994</v>
      </c>
      <c r="W63" s="1533"/>
      <c r="X63" s="320">
        <f>+V63*W62</f>
        <v>0.92677999999999994</v>
      </c>
      <c r="Y63" s="1537"/>
      <c r="Z63" s="1550"/>
      <c r="AA63" s="1551"/>
      <c r="AB63" s="1537"/>
      <c r="AC63" s="1550"/>
      <c r="AD63" s="1551"/>
      <c r="AE63" s="1533"/>
      <c r="AF63" s="1533"/>
      <c r="AG63" s="1537"/>
      <c r="AH63" s="1550"/>
      <c r="AI63" s="1551"/>
      <c r="AJ63" s="1533"/>
      <c r="AK63" s="1533"/>
      <c r="AL63" s="1533"/>
      <c r="AM63" s="1537"/>
      <c r="AN63" s="1550"/>
      <c r="AO63" s="1721"/>
      <c r="AP63" s="314"/>
      <c r="AQ63" s="264"/>
      <c r="AR63" s="264"/>
      <c r="AS63" s="264"/>
      <c r="AT63" s="264"/>
      <c r="AU63" s="264"/>
      <c r="AV63" s="264"/>
      <c r="AW63" s="264"/>
      <c r="AX63" s="264"/>
    </row>
    <row r="64" spans="1:50" ht="24.75" customHeight="1">
      <c r="A64" s="1967" t="s">
        <v>106</v>
      </c>
      <c r="B64" s="1555"/>
      <c r="C64" s="255" t="s">
        <v>107</v>
      </c>
      <c r="D64" s="255" t="s">
        <v>108</v>
      </c>
      <c r="E64" s="255" t="s">
        <v>28</v>
      </c>
      <c r="F64" s="255" t="s">
        <v>109</v>
      </c>
      <c r="G64" s="321" t="s">
        <v>110</v>
      </c>
      <c r="H64" s="1959" t="s">
        <v>111</v>
      </c>
      <c r="I64" s="1756"/>
      <c r="J64" s="255" t="s">
        <v>63</v>
      </c>
      <c r="K64" s="255" t="s">
        <v>64</v>
      </c>
      <c r="L64" s="255" t="s">
        <v>65</v>
      </c>
      <c r="M64" s="255" t="s">
        <v>66</v>
      </c>
      <c r="N64" s="255" t="s">
        <v>67</v>
      </c>
      <c r="O64" s="255" t="s">
        <v>68</v>
      </c>
      <c r="P64" s="255" t="s">
        <v>69</v>
      </c>
      <c r="Q64" s="255" t="s">
        <v>70</v>
      </c>
      <c r="R64" s="255" t="s">
        <v>71</v>
      </c>
      <c r="S64" s="255" t="s">
        <v>72</v>
      </c>
      <c r="T64" s="255" t="s">
        <v>73</v>
      </c>
      <c r="U64" s="255" t="s">
        <v>74</v>
      </c>
      <c r="V64" s="255" t="s">
        <v>75</v>
      </c>
      <c r="W64" s="255" t="s">
        <v>76</v>
      </c>
      <c r="X64" s="255" t="s">
        <v>77</v>
      </c>
      <c r="Y64" s="1959" t="s">
        <v>112</v>
      </c>
      <c r="Z64" s="1754"/>
      <c r="AA64" s="1756"/>
      <c r="AB64" s="1935" t="s">
        <v>113</v>
      </c>
      <c r="AC64" s="1936"/>
      <c r="AD64" s="1937"/>
      <c r="AE64" s="262" t="s">
        <v>114</v>
      </c>
      <c r="AF64" s="262" t="s">
        <v>115</v>
      </c>
      <c r="AG64" s="1935" t="s">
        <v>116</v>
      </c>
      <c r="AH64" s="1936"/>
      <c r="AI64" s="1937"/>
      <c r="AJ64" s="262" t="s">
        <v>117</v>
      </c>
      <c r="AK64" s="262" t="s">
        <v>118</v>
      </c>
      <c r="AL64" s="262" t="s">
        <v>119</v>
      </c>
      <c r="AM64" s="1935" t="s">
        <v>120</v>
      </c>
      <c r="AN64" s="1936"/>
      <c r="AO64" s="1954"/>
      <c r="AP64" s="264"/>
      <c r="AQ64" s="264"/>
      <c r="AR64" s="264"/>
      <c r="AS64" s="264"/>
      <c r="AT64" s="264"/>
      <c r="AU64" s="264"/>
      <c r="AV64" s="264"/>
      <c r="AW64" s="264"/>
      <c r="AX64" s="264"/>
    </row>
    <row r="65" spans="1:50" ht="45.75" customHeight="1">
      <c r="A65" s="1733"/>
      <c r="B65" s="1548"/>
      <c r="C65" s="1932" t="s">
        <v>251</v>
      </c>
      <c r="D65" s="1932" t="s">
        <v>252</v>
      </c>
      <c r="E65" s="1943">
        <v>1</v>
      </c>
      <c r="F65" s="1932" t="s">
        <v>253</v>
      </c>
      <c r="G65" s="1932" t="s">
        <v>254</v>
      </c>
      <c r="H65" s="1951" t="s">
        <v>47</v>
      </c>
      <c r="I65" s="1583"/>
      <c r="J65" s="341"/>
      <c r="K65" s="352">
        <v>0.05</v>
      </c>
      <c r="L65" s="352">
        <v>0.08</v>
      </c>
      <c r="M65" s="352">
        <v>0.08</v>
      </c>
      <c r="N65" s="352">
        <v>0.08</v>
      </c>
      <c r="O65" s="352">
        <v>0.08</v>
      </c>
      <c r="P65" s="352">
        <v>0.1</v>
      </c>
      <c r="Q65" s="352">
        <v>0.1</v>
      </c>
      <c r="R65" s="352">
        <v>0.12</v>
      </c>
      <c r="S65" s="352">
        <v>0.12</v>
      </c>
      <c r="T65" s="352">
        <v>0.12</v>
      </c>
      <c r="U65" s="352">
        <v>7.0000000000000007E-2</v>
      </c>
      <c r="V65" s="353">
        <f t="shared" ref="V65:V66" si="14">SUM(J65:U65)</f>
        <v>1</v>
      </c>
      <c r="W65" s="1963">
        <v>0.2</v>
      </c>
      <c r="X65" s="270">
        <f>+(V65/V65)*W65</f>
        <v>0.2</v>
      </c>
      <c r="Y65" s="1956" t="s">
        <v>255</v>
      </c>
      <c r="Z65" s="1577"/>
      <c r="AA65" s="1578"/>
      <c r="AB65" s="1956" t="s">
        <v>256</v>
      </c>
      <c r="AC65" s="1577"/>
      <c r="AD65" s="1578"/>
      <c r="AE65" s="1953" t="s">
        <v>257</v>
      </c>
      <c r="AF65" s="1953" t="s">
        <v>258</v>
      </c>
      <c r="AG65" s="1958" t="s">
        <v>259</v>
      </c>
      <c r="AH65" s="1577"/>
      <c r="AI65" s="1577"/>
      <c r="AJ65" s="1953" t="s">
        <v>260</v>
      </c>
      <c r="AK65" s="1953" t="s">
        <v>261</v>
      </c>
      <c r="AL65" s="1953" t="s">
        <v>262</v>
      </c>
      <c r="AM65" s="1962" t="s">
        <v>263</v>
      </c>
      <c r="AN65" s="1577"/>
      <c r="AO65" s="1578"/>
      <c r="AP65" s="264"/>
      <c r="AQ65" s="272">
        <f>((($J65+$K65+$L65)*100%)/$V65)*$W65</f>
        <v>2.6000000000000002E-2</v>
      </c>
      <c r="AR65" s="272">
        <f>((($M65+$N65+$O65)*100%)/$V65)*$W65</f>
        <v>4.8000000000000001E-2</v>
      </c>
      <c r="AS65" s="272">
        <f>((($P65+$Q65+$R65)*100%)/$V65)*$W65</f>
        <v>6.4000000000000001E-2</v>
      </c>
      <c r="AT65" s="272">
        <f>((($S65+$T65+$U65)*100%)/$V65)*$W65</f>
        <v>6.2E-2</v>
      </c>
      <c r="AU65" s="264"/>
      <c r="AV65" s="264"/>
      <c r="AW65" s="264"/>
      <c r="AX65" s="264"/>
    </row>
    <row r="66" spans="1:50" ht="56.25" customHeight="1">
      <c r="A66" s="1968"/>
      <c r="B66" s="1580"/>
      <c r="C66" s="1558"/>
      <c r="D66" s="1558"/>
      <c r="E66" s="1558"/>
      <c r="F66" s="1558"/>
      <c r="G66" s="1558"/>
      <c r="H66" s="1942" t="s">
        <v>78</v>
      </c>
      <c r="I66" s="1580"/>
      <c r="J66" s="346"/>
      <c r="K66" s="355">
        <v>0.05</v>
      </c>
      <c r="L66" s="356">
        <v>0.08</v>
      </c>
      <c r="M66" s="355">
        <v>0.06</v>
      </c>
      <c r="N66" s="356">
        <v>0.08</v>
      </c>
      <c r="O66" s="355">
        <v>0.1</v>
      </c>
      <c r="P66" s="356">
        <v>0.1</v>
      </c>
      <c r="Q66" s="355">
        <v>0.1</v>
      </c>
      <c r="R66" s="356">
        <v>0.12</v>
      </c>
      <c r="S66" s="357"/>
      <c r="T66" s="358"/>
      <c r="U66" s="357"/>
      <c r="V66" s="360">
        <f t="shared" si="14"/>
        <v>0.69</v>
      </c>
      <c r="W66" s="1558"/>
      <c r="X66" s="270">
        <f>+V66/V65*W65</f>
        <v>0.13799999999999998</v>
      </c>
      <c r="Y66" s="1557"/>
      <c r="Z66" s="1579"/>
      <c r="AA66" s="1580"/>
      <c r="AB66" s="1557"/>
      <c r="AC66" s="1579"/>
      <c r="AD66" s="1580"/>
      <c r="AE66" s="1558"/>
      <c r="AF66" s="1558"/>
      <c r="AG66" s="1547"/>
      <c r="AH66" s="1547"/>
      <c r="AI66" s="1547"/>
      <c r="AJ66" s="1558"/>
      <c r="AK66" s="1558"/>
      <c r="AL66" s="1558"/>
      <c r="AM66" s="1536"/>
      <c r="AN66" s="1547"/>
      <c r="AO66" s="1548"/>
      <c r="AP66" s="264"/>
      <c r="AQ66" s="264"/>
      <c r="AR66" s="264"/>
      <c r="AS66" s="264"/>
      <c r="AT66" s="264"/>
      <c r="AU66" s="264"/>
      <c r="AV66" s="264"/>
      <c r="AW66" s="264"/>
      <c r="AX66" s="264"/>
    </row>
    <row r="67" spans="1:50" ht="12.75" customHeight="1">
      <c r="A67" s="1966" t="s">
        <v>264</v>
      </c>
      <c r="B67" s="1952" t="s">
        <v>34</v>
      </c>
      <c r="C67" s="1582"/>
      <c r="D67" s="1582"/>
      <c r="E67" s="1582"/>
      <c r="F67" s="1582"/>
      <c r="G67" s="1582"/>
      <c r="H67" s="1582"/>
      <c r="I67" s="1582"/>
      <c r="J67" s="1582"/>
      <c r="K67" s="1582"/>
      <c r="L67" s="1582"/>
      <c r="M67" s="1582"/>
      <c r="N67" s="1582"/>
      <c r="O67" s="1582"/>
      <c r="P67" s="1582"/>
      <c r="Q67" s="1582"/>
      <c r="R67" s="1582"/>
      <c r="S67" s="1582"/>
      <c r="T67" s="1582"/>
      <c r="U67" s="1582"/>
      <c r="V67" s="1582"/>
      <c r="W67" s="1582"/>
      <c r="X67" s="1582"/>
      <c r="Y67" s="1582"/>
      <c r="Z67" s="1582"/>
      <c r="AA67" s="1582"/>
      <c r="AB67" s="1582"/>
      <c r="AC67" s="1582"/>
      <c r="AD67" s="1582"/>
      <c r="AE67" s="1582"/>
      <c r="AF67" s="1582"/>
      <c r="AG67" s="1582"/>
      <c r="AH67" s="1582"/>
      <c r="AI67" s="1582"/>
      <c r="AJ67" s="1582"/>
      <c r="AK67" s="1582"/>
      <c r="AL67" s="1582"/>
      <c r="AM67" s="1582"/>
      <c r="AN67" s="1582"/>
      <c r="AO67" s="1751"/>
      <c r="AP67" s="264"/>
      <c r="AQ67" s="264"/>
      <c r="AR67" s="264"/>
      <c r="AS67" s="264"/>
      <c r="AT67" s="264"/>
      <c r="AU67" s="264"/>
      <c r="AV67" s="264"/>
      <c r="AW67" s="264"/>
      <c r="AX67" s="264"/>
    </row>
    <row r="68" spans="1:50" ht="63.75" customHeight="1">
      <c r="A68" s="1539"/>
      <c r="B68" s="1922">
        <v>1</v>
      </c>
      <c r="C68" s="1928" t="s">
        <v>265</v>
      </c>
      <c r="D68" s="1577"/>
      <c r="E68" s="1577"/>
      <c r="F68" s="1577"/>
      <c r="G68" s="1578"/>
      <c r="H68" s="1926" t="s">
        <v>79</v>
      </c>
      <c r="I68" s="285" t="s">
        <v>47</v>
      </c>
      <c r="J68" s="361"/>
      <c r="K68" s="361">
        <v>0.05</v>
      </c>
      <c r="L68" s="361">
        <v>0.05</v>
      </c>
      <c r="M68" s="361">
        <v>0.05</v>
      </c>
      <c r="N68" s="361">
        <v>0.05</v>
      </c>
      <c r="O68" s="361">
        <v>0.05</v>
      </c>
      <c r="P68" s="361">
        <v>0.1</v>
      </c>
      <c r="Q68" s="361">
        <v>0.1</v>
      </c>
      <c r="R68" s="361">
        <v>0.15</v>
      </c>
      <c r="S68" s="361">
        <v>0.15</v>
      </c>
      <c r="T68" s="361">
        <v>0.15</v>
      </c>
      <c r="U68" s="361">
        <v>0.1</v>
      </c>
      <c r="V68" s="287">
        <f t="shared" ref="V68:V83" si="15">SUM(J68:U68)</f>
        <v>1</v>
      </c>
      <c r="W68" s="1931">
        <v>0.4</v>
      </c>
      <c r="X68" s="288">
        <f>V68*W68</f>
        <v>0.4</v>
      </c>
      <c r="Y68" s="1946" t="s">
        <v>266</v>
      </c>
      <c r="Z68" s="1577"/>
      <c r="AA68" s="1578"/>
      <c r="AB68" s="1946" t="s">
        <v>267</v>
      </c>
      <c r="AC68" s="1577"/>
      <c r="AD68" s="1578"/>
      <c r="AE68" s="1957" t="s">
        <v>268</v>
      </c>
      <c r="AF68" s="1957" t="s">
        <v>269</v>
      </c>
      <c r="AG68" s="1946" t="s">
        <v>270</v>
      </c>
      <c r="AH68" s="1577"/>
      <c r="AI68" s="1578"/>
      <c r="AJ68" s="1957" t="s">
        <v>271</v>
      </c>
      <c r="AK68" s="1957" t="s">
        <v>272</v>
      </c>
      <c r="AL68" s="1957" t="s">
        <v>273</v>
      </c>
      <c r="AM68" s="1946" t="s">
        <v>274</v>
      </c>
      <c r="AN68" s="1577"/>
      <c r="AO68" s="1747"/>
      <c r="AP68" s="264"/>
      <c r="AQ68" s="264"/>
      <c r="AR68" s="264"/>
      <c r="AS68" s="264"/>
      <c r="AT68" s="264"/>
      <c r="AU68" s="264"/>
      <c r="AV68" s="264"/>
      <c r="AW68" s="264"/>
      <c r="AX68" s="264"/>
    </row>
    <row r="69" spans="1:50" ht="71.25" customHeight="1">
      <c r="A69" s="1539"/>
      <c r="B69" s="1557"/>
      <c r="C69" s="1557"/>
      <c r="D69" s="1579"/>
      <c r="E69" s="1579"/>
      <c r="F69" s="1579"/>
      <c r="G69" s="1580"/>
      <c r="H69" s="1930"/>
      <c r="I69" s="291" t="s">
        <v>48</v>
      </c>
      <c r="J69" s="362"/>
      <c r="K69" s="363">
        <v>0.05</v>
      </c>
      <c r="L69" s="363">
        <v>0.05</v>
      </c>
      <c r="M69" s="363">
        <v>0</v>
      </c>
      <c r="N69" s="363">
        <v>0.05</v>
      </c>
      <c r="O69" s="363">
        <v>0.1</v>
      </c>
      <c r="P69" s="363">
        <v>0.1</v>
      </c>
      <c r="Q69" s="363">
        <v>0.1</v>
      </c>
      <c r="R69" s="363">
        <v>0.15</v>
      </c>
      <c r="S69" s="362"/>
      <c r="T69" s="362"/>
      <c r="U69" s="362"/>
      <c r="V69" s="295">
        <f t="shared" si="15"/>
        <v>0.6</v>
      </c>
      <c r="W69" s="1558"/>
      <c r="X69" s="296">
        <f>+V69*W68</f>
        <v>0.24</v>
      </c>
      <c r="Y69" s="1557"/>
      <c r="Z69" s="1579"/>
      <c r="AA69" s="1580"/>
      <c r="AB69" s="1557"/>
      <c r="AC69" s="1579"/>
      <c r="AD69" s="1580"/>
      <c r="AE69" s="1558"/>
      <c r="AF69" s="1558"/>
      <c r="AG69" s="1557"/>
      <c r="AH69" s="1579"/>
      <c r="AI69" s="1580"/>
      <c r="AJ69" s="1558"/>
      <c r="AK69" s="1558"/>
      <c r="AL69" s="1558"/>
      <c r="AM69" s="1557"/>
      <c r="AN69" s="1579"/>
      <c r="AO69" s="1923"/>
      <c r="AP69" s="264"/>
      <c r="AQ69" s="264"/>
      <c r="AR69" s="264"/>
      <c r="AS69" s="264"/>
      <c r="AT69" s="264"/>
      <c r="AU69" s="264"/>
      <c r="AV69" s="264"/>
      <c r="AW69" s="264"/>
      <c r="AX69" s="264"/>
    </row>
    <row r="70" spans="1:50" ht="386.25" customHeight="1">
      <c r="A70" s="1539"/>
      <c r="B70" s="1922">
        <v>2</v>
      </c>
      <c r="C70" s="1928" t="s">
        <v>275</v>
      </c>
      <c r="D70" s="1577"/>
      <c r="E70" s="1577"/>
      <c r="F70" s="1577"/>
      <c r="G70" s="1578"/>
      <c r="H70" s="1926" t="s">
        <v>79</v>
      </c>
      <c r="I70" s="285" t="s">
        <v>47</v>
      </c>
      <c r="J70" s="361"/>
      <c r="K70" s="361">
        <v>0.05</v>
      </c>
      <c r="L70" s="361">
        <v>0.1</v>
      </c>
      <c r="M70" s="361">
        <v>0.1</v>
      </c>
      <c r="N70" s="361">
        <v>0.1</v>
      </c>
      <c r="O70" s="361">
        <v>0.1</v>
      </c>
      <c r="P70" s="361">
        <v>0.1</v>
      </c>
      <c r="Q70" s="361">
        <v>0.1</v>
      </c>
      <c r="R70" s="361">
        <v>0.1</v>
      </c>
      <c r="S70" s="361">
        <v>0.1</v>
      </c>
      <c r="T70" s="361">
        <v>0.1</v>
      </c>
      <c r="U70" s="361">
        <v>0.05</v>
      </c>
      <c r="V70" s="287">
        <f t="shared" si="15"/>
        <v>0.99999999999999989</v>
      </c>
      <c r="W70" s="1931">
        <v>0.6</v>
      </c>
      <c r="X70" s="288">
        <f>V70*W70</f>
        <v>0.59999999999999987</v>
      </c>
      <c r="Y70" s="1946" t="s">
        <v>276</v>
      </c>
      <c r="Z70" s="1577"/>
      <c r="AA70" s="1578"/>
      <c r="AB70" s="1946" t="s">
        <v>277</v>
      </c>
      <c r="AC70" s="1577"/>
      <c r="AD70" s="1578"/>
      <c r="AE70" s="1957" t="s">
        <v>278</v>
      </c>
      <c r="AF70" s="1957" t="s">
        <v>279</v>
      </c>
      <c r="AG70" s="1946" t="s">
        <v>280</v>
      </c>
      <c r="AH70" s="1577"/>
      <c r="AI70" s="1578"/>
      <c r="AJ70" s="1957" t="s">
        <v>281</v>
      </c>
      <c r="AK70" s="1957" t="s">
        <v>282</v>
      </c>
      <c r="AL70" s="1957" t="s">
        <v>283</v>
      </c>
      <c r="AM70" s="1946" t="s">
        <v>284</v>
      </c>
      <c r="AN70" s="1577"/>
      <c r="AO70" s="1747"/>
      <c r="AP70" s="264"/>
      <c r="AQ70" s="264"/>
      <c r="AR70" s="264"/>
      <c r="AS70" s="264"/>
      <c r="AT70" s="264"/>
      <c r="AU70" s="264"/>
      <c r="AV70" s="264"/>
      <c r="AW70" s="264"/>
      <c r="AX70" s="264"/>
    </row>
    <row r="71" spans="1:50" ht="370.5" customHeight="1">
      <c r="A71" s="1539"/>
      <c r="B71" s="1557"/>
      <c r="C71" s="1557"/>
      <c r="D71" s="1579"/>
      <c r="E71" s="1579"/>
      <c r="F71" s="1579"/>
      <c r="G71" s="1580"/>
      <c r="H71" s="1930"/>
      <c r="I71" s="291" t="s">
        <v>48</v>
      </c>
      <c r="J71" s="362"/>
      <c r="K71" s="363">
        <v>0.05</v>
      </c>
      <c r="L71" s="363">
        <v>0.1</v>
      </c>
      <c r="M71" s="363">
        <v>0.1</v>
      </c>
      <c r="N71" s="363">
        <v>0.1</v>
      </c>
      <c r="O71" s="363">
        <v>0.1</v>
      </c>
      <c r="P71" s="363">
        <v>0.1</v>
      </c>
      <c r="Q71" s="363">
        <v>0.1</v>
      </c>
      <c r="R71" s="363">
        <v>0.1</v>
      </c>
      <c r="S71" s="362"/>
      <c r="T71" s="362"/>
      <c r="U71" s="362"/>
      <c r="V71" s="295">
        <f t="shared" si="15"/>
        <v>0.74999999999999989</v>
      </c>
      <c r="W71" s="1558"/>
      <c r="X71" s="296">
        <f>+V71*W70</f>
        <v>0.4499999999999999</v>
      </c>
      <c r="Y71" s="1557"/>
      <c r="Z71" s="1579"/>
      <c r="AA71" s="1580"/>
      <c r="AB71" s="1557"/>
      <c r="AC71" s="1579"/>
      <c r="AD71" s="1580"/>
      <c r="AE71" s="1558"/>
      <c r="AF71" s="1558"/>
      <c r="AG71" s="1557"/>
      <c r="AH71" s="1579"/>
      <c r="AI71" s="1580"/>
      <c r="AJ71" s="1558"/>
      <c r="AK71" s="1558"/>
      <c r="AL71" s="1558"/>
      <c r="AM71" s="1557"/>
      <c r="AN71" s="1579"/>
      <c r="AO71" s="1923"/>
      <c r="AP71" s="264"/>
      <c r="AQ71" s="264"/>
      <c r="AR71" s="264"/>
      <c r="AS71" s="264"/>
      <c r="AT71" s="264"/>
      <c r="AU71" s="264"/>
      <c r="AV71" s="264"/>
      <c r="AW71" s="264"/>
      <c r="AX71" s="264"/>
    </row>
    <row r="72" spans="1:50" ht="12.75" hidden="1" customHeight="1">
      <c r="A72" s="1539"/>
      <c r="B72" s="1922">
        <v>3</v>
      </c>
      <c r="C72" s="1928"/>
      <c r="D72" s="1577"/>
      <c r="E72" s="1577"/>
      <c r="F72" s="1577"/>
      <c r="G72" s="1578"/>
      <c r="H72" s="1926" t="s">
        <v>79</v>
      </c>
      <c r="I72" s="285" t="s">
        <v>47</v>
      </c>
      <c r="J72" s="361"/>
      <c r="K72" s="361"/>
      <c r="L72" s="361"/>
      <c r="M72" s="361"/>
      <c r="N72" s="361"/>
      <c r="O72" s="361"/>
      <c r="P72" s="361"/>
      <c r="Q72" s="361"/>
      <c r="R72" s="361"/>
      <c r="S72" s="361"/>
      <c r="T72" s="361"/>
      <c r="U72" s="361"/>
      <c r="V72" s="287">
        <f t="shared" si="15"/>
        <v>0</v>
      </c>
      <c r="W72" s="1931"/>
      <c r="X72" s="288">
        <f>V72*W72</f>
        <v>0</v>
      </c>
      <c r="Y72" s="1922"/>
      <c r="Z72" s="1577"/>
      <c r="AA72" s="1578"/>
      <c r="AB72" s="1922"/>
      <c r="AC72" s="1577"/>
      <c r="AD72" s="1578"/>
      <c r="AE72" s="303"/>
      <c r="AF72" s="303"/>
      <c r="AG72" s="1922"/>
      <c r="AH72" s="1577"/>
      <c r="AI72" s="1578"/>
      <c r="AJ72" s="303"/>
      <c r="AK72" s="303"/>
      <c r="AL72" s="303"/>
      <c r="AM72" s="1922"/>
      <c r="AN72" s="1577"/>
      <c r="AO72" s="1747"/>
      <c r="AP72" s="264"/>
      <c r="AQ72" s="264"/>
      <c r="AR72" s="264"/>
      <c r="AS72" s="264"/>
      <c r="AT72" s="264"/>
      <c r="AU72" s="264"/>
      <c r="AV72" s="264"/>
      <c r="AW72" s="264"/>
      <c r="AX72" s="264"/>
    </row>
    <row r="73" spans="1:50" ht="12.75" hidden="1" customHeight="1">
      <c r="A73" s="1539"/>
      <c r="B73" s="1557"/>
      <c r="C73" s="1557"/>
      <c r="D73" s="1579"/>
      <c r="E73" s="1579"/>
      <c r="F73" s="1579"/>
      <c r="G73" s="1580"/>
      <c r="H73" s="1930"/>
      <c r="I73" s="291" t="s">
        <v>48</v>
      </c>
      <c r="J73" s="361"/>
      <c r="K73" s="361"/>
      <c r="L73" s="361"/>
      <c r="M73" s="361"/>
      <c r="N73" s="361"/>
      <c r="O73" s="361"/>
      <c r="P73" s="361"/>
      <c r="Q73" s="361"/>
      <c r="R73" s="361"/>
      <c r="S73" s="361"/>
      <c r="T73" s="361"/>
      <c r="U73" s="361"/>
      <c r="V73" s="299">
        <f t="shared" si="15"/>
        <v>0</v>
      </c>
      <c r="W73" s="1558"/>
      <c r="X73" s="296">
        <f>+V73*W72</f>
        <v>0</v>
      </c>
      <c r="Y73" s="1557"/>
      <c r="Z73" s="1579"/>
      <c r="AA73" s="1580"/>
      <c r="AB73" s="1557"/>
      <c r="AC73" s="1579"/>
      <c r="AD73" s="1580"/>
      <c r="AE73" s="303"/>
      <c r="AF73" s="303"/>
      <c r="AG73" s="1557"/>
      <c r="AH73" s="1579"/>
      <c r="AI73" s="1580"/>
      <c r="AJ73" s="303"/>
      <c r="AK73" s="303"/>
      <c r="AL73" s="303"/>
      <c r="AM73" s="1557"/>
      <c r="AN73" s="1579"/>
      <c r="AO73" s="1923"/>
      <c r="AP73" s="264"/>
      <c r="AQ73" s="264"/>
      <c r="AR73" s="264"/>
      <c r="AS73" s="264"/>
      <c r="AT73" s="264"/>
      <c r="AU73" s="264"/>
      <c r="AV73" s="264"/>
      <c r="AW73" s="264"/>
      <c r="AX73" s="264"/>
    </row>
    <row r="74" spans="1:50" ht="12.75" hidden="1" customHeight="1">
      <c r="A74" s="1539"/>
      <c r="B74" s="1922">
        <v>4</v>
      </c>
      <c r="C74" s="1928"/>
      <c r="D74" s="1577"/>
      <c r="E74" s="1577"/>
      <c r="F74" s="1577"/>
      <c r="G74" s="1578"/>
      <c r="H74" s="1926" t="s">
        <v>79</v>
      </c>
      <c r="I74" s="285" t="s">
        <v>47</v>
      </c>
      <c r="J74" s="361"/>
      <c r="K74" s="361"/>
      <c r="L74" s="361"/>
      <c r="M74" s="361"/>
      <c r="N74" s="361"/>
      <c r="O74" s="361"/>
      <c r="P74" s="361"/>
      <c r="Q74" s="361"/>
      <c r="R74" s="361"/>
      <c r="S74" s="361"/>
      <c r="T74" s="361"/>
      <c r="U74" s="361"/>
      <c r="V74" s="287">
        <f t="shared" si="15"/>
        <v>0</v>
      </c>
      <c r="W74" s="1931"/>
      <c r="X74" s="288">
        <f>V74*W74</f>
        <v>0</v>
      </c>
      <c r="Y74" s="1922"/>
      <c r="Z74" s="1577"/>
      <c r="AA74" s="1578"/>
      <c r="AB74" s="1922"/>
      <c r="AC74" s="1577"/>
      <c r="AD74" s="1578"/>
      <c r="AE74" s="303"/>
      <c r="AF74" s="303"/>
      <c r="AG74" s="1922"/>
      <c r="AH74" s="1577"/>
      <c r="AI74" s="1578"/>
      <c r="AJ74" s="303"/>
      <c r="AK74" s="303"/>
      <c r="AL74" s="303"/>
      <c r="AM74" s="1922"/>
      <c r="AN74" s="1577"/>
      <c r="AO74" s="1747"/>
      <c r="AP74" s="264"/>
      <c r="AQ74" s="264"/>
      <c r="AR74" s="264"/>
      <c r="AS74" s="264"/>
      <c r="AT74" s="264"/>
      <c r="AU74" s="264"/>
      <c r="AV74" s="264"/>
      <c r="AW74" s="264"/>
      <c r="AX74" s="264"/>
    </row>
    <row r="75" spans="1:50" ht="12.75" hidden="1" customHeight="1">
      <c r="A75" s="1539"/>
      <c r="B75" s="1557"/>
      <c r="C75" s="1557"/>
      <c r="D75" s="1579"/>
      <c r="E75" s="1579"/>
      <c r="F75" s="1579"/>
      <c r="G75" s="1580"/>
      <c r="H75" s="1930"/>
      <c r="I75" s="291" t="s">
        <v>48</v>
      </c>
      <c r="J75" s="361"/>
      <c r="K75" s="361"/>
      <c r="L75" s="361"/>
      <c r="M75" s="361"/>
      <c r="N75" s="361"/>
      <c r="O75" s="361"/>
      <c r="P75" s="361"/>
      <c r="Q75" s="361"/>
      <c r="R75" s="361"/>
      <c r="S75" s="361"/>
      <c r="T75" s="361"/>
      <c r="U75" s="361"/>
      <c r="V75" s="299">
        <f t="shared" si="15"/>
        <v>0</v>
      </c>
      <c r="W75" s="1558"/>
      <c r="X75" s="296">
        <f>+V75*W74</f>
        <v>0</v>
      </c>
      <c r="Y75" s="1557"/>
      <c r="Z75" s="1579"/>
      <c r="AA75" s="1580"/>
      <c r="AB75" s="1557"/>
      <c r="AC75" s="1579"/>
      <c r="AD75" s="1580"/>
      <c r="AE75" s="303"/>
      <c r="AF75" s="303"/>
      <c r="AG75" s="1557"/>
      <c r="AH75" s="1579"/>
      <c r="AI75" s="1580"/>
      <c r="AJ75" s="303"/>
      <c r="AK75" s="303"/>
      <c r="AL75" s="303"/>
      <c r="AM75" s="1557"/>
      <c r="AN75" s="1579"/>
      <c r="AO75" s="1923"/>
      <c r="AP75" s="264"/>
      <c r="AQ75" s="264"/>
      <c r="AR75" s="264"/>
      <c r="AS75" s="264"/>
      <c r="AT75" s="264"/>
      <c r="AU75" s="264"/>
      <c r="AV75" s="264"/>
      <c r="AW75" s="264"/>
      <c r="AX75" s="264"/>
    </row>
    <row r="76" spans="1:50" ht="12.75" hidden="1" customHeight="1">
      <c r="A76" s="1539"/>
      <c r="B76" s="1922">
        <v>5</v>
      </c>
      <c r="C76" s="1928"/>
      <c r="D76" s="1577"/>
      <c r="E76" s="1577"/>
      <c r="F76" s="1577"/>
      <c r="G76" s="1578"/>
      <c r="H76" s="1926" t="s">
        <v>79</v>
      </c>
      <c r="I76" s="285" t="s">
        <v>47</v>
      </c>
      <c r="J76" s="361"/>
      <c r="K76" s="361"/>
      <c r="L76" s="361"/>
      <c r="M76" s="361"/>
      <c r="N76" s="361"/>
      <c r="O76" s="361"/>
      <c r="P76" s="361"/>
      <c r="Q76" s="361"/>
      <c r="R76" s="361"/>
      <c r="S76" s="361"/>
      <c r="T76" s="361"/>
      <c r="U76" s="361"/>
      <c r="V76" s="287">
        <f t="shared" si="15"/>
        <v>0</v>
      </c>
      <c r="W76" s="1931"/>
      <c r="X76" s="288">
        <f>V76*W76</f>
        <v>0</v>
      </c>
      <c r="Y76" s="1922"/>
      <c r="Z76" s="1577"/>
      <c r="AA76" s="1578"/>
      <c r="AB76" s="1922"/>
      <c r="AC76" s="1577"/>
      <c r="AD76" s="1578"/>
      <c r="AE76" s="303"/>
      <c r="AF76" s="303"/>
      <c r="AG76" s="1922"/>
      <c r="AH76" s="1577"/>
      <c r="AI76" s="1578"/>
      <c r="AJ76" s="303"/>
      <c r="AK76" s="303"/>
      <c r="AL76" s="303"/>
      <c r="AM76" s="1922"/>
      <c r="AN76" s="1577"/>
      <c r="AO76" s="1747"/>
      <c r="AP76" s="264"/>
      <c r="AQ76" s="264"/>
      <c r="AR76" s="264"/>
      <c r="AS76" s="264"/>
      <c r="AT76" s="264"/>
      <c r="AU76" s="264"/>
      <c r="AV76" s="264"/>
      <c r="AW76" s="264"/>
      <c r="AX76" s="264"/>
    </row>
    <row r="77" spans="1:50" ht="12.75" hidden="1" customHeight="1">
      <c r="A77" s="1539"/>
      <c r="B77" s="1557"/>
      <c r="C77" s="1557"/>
      <c r="D77" s="1579"/>
      <c r="E77" s="1579"/>
      <c r="F77" s="1579"/>
      <c r="G77" s="1580"/>
      <c r="H77" s="1930"/>
      <c r="I77" s="291" t="s">
        <v>48</v>
      </c>
      <c r="J77" s="361"/>
      <c r="K77" s="361"/>
      <c r="L77" s="361"/>
      <c r="M77" s="361"/>
      <c r="N77" s="361"/>
      <c r="O77" s="361"/>
      <c r="P77" s="361"/>
      <c r="Q77" s="361"/>
      <c r="R77" s="361"/>
      <c r="S77" s="361"/>
      <c r="T77" s="361"/>
      <c r="U77" s="361"/>
      <c r="V77" s="299">
        <f t="shared" si="15"/>
        <v>0</v>
      </c>
      <c r="W77" s="1558"/>
      <c r="X77" s="296">
        <f>+V77*W76</f>
        <v>0</v>
      </c>
      <c r="Y77" s="1557"/>
      <c r="Z77" s="1579"/>
      <c r="AA77" s="1580"/>
      <c r="AB77" s="1557"/>
      <c r="AC77" s="1579"/>
      <c r="AD77" s="1580"/>
      <c r="AE77" s="303"/>
      <c r="AF77" s="303"/>
      <c r="AG77" s="1557"/>
      <c r="AH77" s="1579"/>
      <c r="AI77" s="1580"/>
      <c r="AJ77" s="303"/>
      <c r="AK77" s="303"/>
      <c r="AL77" s="303"/>
      <c r="AM77" s="1557"/>
      <c r="AN77" s="1579"/>
      <c r="AO77" s="1923"/>
      <c r="AP77" s="264"/>
      <c r="AQ77" s="264"/>
      <c r="AR77" s="264"/>
      <c r="AS77" s="264"/>
      <c r="AT77" s="264"/>
      <c r="AU77" s="264"/>
      <c r="AV77" s="264"/>
      <c r="AW77" s="264"/>
      <c r="AX77" s="264"/>
    </row>
    <row r="78" spans="1:50" ht="12.75" hidden="1" customHeight="1">
      <c r="A78" s="1539"/>
      <c r="B78" s="1922">
        <v>6</v>
      </c>
      <c r="C78" s="1928"/>
      <c r="D78" s="1577"/>
      <c r="E78" s="1577"/>
      <c r="F78" s="1577"/>
      <c r="G78" s="1578"/>
      <c r="H78" s="1926" t="s">
        <v>79</v>
      </c>
      <c r="I78" s="285" t="s">
        <v>47</v>
      </c>
      <c r="J78" s="361"/>
      <c r="K78" s="361"/>
      <c r="L78" s="361"/>
      <c r="M78" s="361"/>
      <c r="N78" s="361"/>
      <c r="O78" s="361"/>
      <c r="P78" s="361"/>
      <c r="Q78" s="361"/>
      <c r="R78" s="361"/>
      <c r="S78" s="361"/>
      <c r="T78" s="361"/>
      <c r="U78" s="361"/>
      <c r="V78" s="287">
        <f t="shared" si="15"/>
        <v>0</v>
      </c>
      <c r="W78" s="1931"/>
      <c r="X78" s="288">
        <f>V78*W78</f>
        <v>0</v>
      </c>
      <c r="Y78" s="1922"/>
      <c r="Z78" s="1577"/>
      <c r="AA78" s="1578"/>
      <c r="AB78" s="1922"/>
      <c r="AC78" s="1577"/>
      <c r="AD78" s="1578"/>
      <c r="AE78" s="303"/>
      <c r="AF78" s="303"/>
      <c r="AG78" s="1922"/>
      <c r="AH78" s="1577"/>
      <c r="AI78" s="1578"/>
      <c r="AJ78" s="303"/>
      <c r="AK78" s="303"/>
      <c r="AL78" s="303"/>
      <c r="AM78" s="1922"/>
      <c r="AN78" s="1577"/>
      <c r="AO78" s="1747"/>
      <c r="AP78" s="264"/>
      <c r="AQ78" s="264"/>
      <c r="AR78" s="264"/>
      <c r="AS78" s="264"/>
      <c r="AT78" s="264"/>
      <c r="AU78" s="264"/>
      <c r="AV78" s="264"/>
      <c r="AW78" s="264"/>
      <c r="AX78" s="264"/>
    </row>
    <row r="79" spans="1:50" ht="12.75" hidden="1" customHeight="1">
      <c r="A79" s="1539"/>
      <c r="B79" s="1557"/>
      <c r="C79" s="1557"/>
      <c r="D79" s="1579"/>
      <c r="E79" s="1579"/>
      <c r="F79" s="1579"/>
      <c r="G79" s="1580"/>
      <c r="H79" s="1930"/>
      <c r="I79" s="291" t="s">
        <v>48</v>
      </c>
      <c r="J79" s="361"/>
      <c r="K79" s="361"/>
      <c r="L79" s="361"/>
      <c r="M79" s="361"/>
      <c r="N79" s="361"/>
      <c r="O79" s="361"/>
      <c r="P79" s="361"/>
      <c r="Q79" s="361"/>
      <c r="R79" s="361"/>
      <c r="S79" s="361"/>
      <c r="T79" s="361"/>
      <c r="U79" s="361"/>
      <c r="V79" s="299">
        <f t="shared" si="15"/>
        <v>0</v>
      </c>
      <c r="W79" s="1558"/>
      <c r="X79" s="296">
        <f>+V79*W78</f>
        <v>0</v>
      </c>
      <c r="Y79" s="1557"/>
      <c r="Z79" s="1579"/>
      <c r="AA79" s="1580"/>
      <c r="AB79" s="1557"/>
      <c r="AC79" s="1579"/>
      <c r="AD79" s="1580"/>
      <c r="AE79" s="303"/>
      <c r="AF79" s="303"/>
      <c r="AG79" s="1557"/>
      <c r="AH79" s="1579"/>
      <c r="AI79" s="1580"/>
      <c r="AJ79" s="303"/>
      <c r="AK79" s="303"/>
      <c r="AL79" s="303"/>
      <c r="AM79" s="1557"/>
      <c r="AN79" s="1579"/>
      <c r="AO79" s="1923"/>
      <c r="AP79" s="264"/>
      <c r="AQ79" s="264"/>
      <c r="AR79" s="264"/>
      <c r="AS79" s="264"/>
      <c r="AT79" s="264"/>
      <c r="AU79" s="264"/>
      <c r="AV79" s="264"/>
      <c r="AW79" s="264"/>
      <c r="AX79" s="264"/>
    </row>
    <row r="80" spans="1:50" ht="12.75" hidden="1" customHeight="1">
      <c r="A80" s="1539"/>
      <c r="B80" s="1922">
        <v>7</v>
      </c>
      <c r="C80" s="1928"/>
      <c r="D80" s="1577"/>
      <c r="E80" s="1577"/>
      <c r="F80" s="1577"/>
      <c r="G80" s="1578"/>
      <c r="H80" s="1926" t="s">
        <v>79</v>
      </c>
      <c r="I80" s="285" t="s">
        <v>47</v>
      </c>
      <c r="J80" s="361"/>
      <c r="K80" s="361"/>
      <c r="L80" s="361"/>
      <c r="M80" s="361"/>
      <c r="N80" s="361"/>
      <c r="O80" s="361"/>
      <c r="P80" s="361"/>
      <c r="Q80" s="361"/>
      <c r="R80" s="361"/>
      <c r="S80" s="361"/>
      <c r="T80" s="361"/>
      <c r="U80" s="361"/>
      <c r="V80" s="287">
        <f t="shared" si="15"/>
        <v>0</v>
      </c>
      <c r="W80" s="1931"/>
      <c r="X80" s="288">
        <f>V80*W80</f>
        <v>0</v>
      </c>
      <c r="Y80" s="1922"/>
      <c r="Z80" s="1577"/>
      <c r="AA80" s="1578"/>
      <c r="AB80" s="1922"/>
      <c r="AC80" s="1577"/>
      <c r="AD80" s="1578"/>
      <c r="AE80" s="303"/>
      <c r="AF80" s="303"/>
      <c r="AG80" s="1922"/>
      <c r="AH80" s="1577"/>
      <c r="AI80" s="1578"/>
      <c r="AJ80" s="303"/>
      <c r="AK80" s="303"/>
      <c r="AL80" s="303"/>
      <c r="AM80" s="1922"/>
      <c r="AN80" s="1577"/>
      <c r="AO80" s="1747"/>
      <c r="AP80" s="264"/>
      <c r="AQ80" s="264"/>
      <c r="AR80" s="264"/>
      <c r="AS80" s="264"/>
      <c r="AT80" s="264"/>
      <c r="AU80" s="264"/>
      <c r="AV80" s="264"/>
      <c r="AW80" s="264"/>
      <c r="AX80" s="264"/>
    </row>
    <row r="81" spans="1:50" ht="34.5" hidden="1" customHeight="1">
      <c r="A81" s="1681"/>
      <c r="B81" s="1536"/>
      <c r="C81" s="1557"/>
      <c r="D81" s="1579"/>
      <c r="E81" s="1579"/>
      <c r="F81" s="1579"/>
      <c r="G81" s="1580"/>
      <c r="H81" s="1927"/>
      <c r="I81" s="305" t="s">
        <v>48</v>
      </c>
      <c r="J81" s="361"/>
      <c r="K81" s="361"/>
      <c r="L81" s="361"/>
      <c r="M81" s="361"/>
      <c r="N81" s="361"/>
      <c r="O81" s="361"/>
      <c r="P81" s="361"/>
      <c r="Q81" s="361"/>
      <c r="R81" s="361"/>
      <c r="S81" s="361"/>
      <c r="T81" s="361"/>
      <c r="U81" s="361"/>
      <c r="V81" s="306">
        <f t="shared" si="15"/>
        <v>0</v>
      </c>
      <c r="W81" s="1961"/>
      <c r="X81" s="307">
        <f>+V81*W80</f>
        <v>0</v>
      </c>
      <c r="Y81" s="1557"/>
      <c r="Z81" s="1579"/>
      <c r="AA81" s="1580"/>
      <c r="AB81" s="1557"/>
      <c r="AC81" s="1579"/>
      <c r="AD81" s="1580"/>
      <c r="AE81" s="303"/>
      <c r="AF81" s="303"/>
      <c r="AG81" s="1557"/>
      <c r="AH81" s="1579"/>
      <c r="AI81" s="1580"/>
      <c r="AJ81" s="303"/>
      <c r="AK81" s="303"/>
      <c r="AL81" s="303"/>
      <c r="AM81" s="1557"/>
      <c r="AN81" s="1579"/>
      <c r="AO81" s="1923"/>
      <c r="AP81" s="264"/>
      <c r="AQ81" s="264"/>
      <c r="AR81" s="264"/>
      <c r="AS81" s="264"/>
      <c r="AT81" s="264"/>
      <c r="AU81" s="264"/>
      <c r="AV81" s="264"/>
      <c r="AW81" s="264"/>
      <c r="AX81" s="264"/>
    </row>
    <row r="82" spans="1:50" ht="12.75" customHeight="1">
      <c r="A82" s="1948"/>
      <c r="B82" s="1944" t="s">
        <v>85</v>
      </c>
      <c r="C82" s="1577"/>
      <c r="D82" s="1577"/>
      <c r="E82" s="1577"/>
      <c r="F82" s="1577"/>
      <c r="G82" s="1578"/>
      <c r="H82" s="1925" t="s">
        <v>79</v>
      </c>
      <c r="I82" s="308" t="s">
        <v>47</v>
      </c>
      <c r="J82" s="364">
        <f t="shared" ref="J82:U82" si="16">+J68*$W$68+J70*$W$70+J72*$W$72+J74*$W$74+J76*$W$76+J78*$W$78+J80*$W$80</f>
        <v>0</v>
      </c>
      <c r="K82" s="364">
        <f t="shared" si="16"/>
        <v>0.05</v>
      </c>
      <c r="L82" s="364">
        <f t="shared" si="16"/>
        <v>0.08</v>
      </c>
      <c r="M82" s="364">
        <f t="shared" si="16"/>
        <v>0.08</v>
      </c>
      <c r="N82" s="364">
        <f t="shared" si="16"/>
        <v>0.08</v>
      </c>
      <c r="O82" s="364">
        <f t="shared" si="16"/>
        <v>0.08</v>
      </c>
      <c r="P82" s="364">
        <f t="shared" si="16"/>
        <v>0.1</v>
      </c>
      <c r="Q82" s="364">
        <f t="shared" si="16"/>
        <v>0.1</v>
      </c>
      <c r="R82" s="364">
        <f t="shared" si="16"/>
        <v>0.12</v>
      </c>
      <c r="S82" s="364">
        <f t="shared" si="16"/>
        <v>0.12</v>
      </c>
      <c r="T82" s="364">
        <f t="shared" si="16"/>
        <v>0.12</v>
      </c>
      <c r="U82" s="364">
        <f t="shared" si="16"/>
        <v>7.0000000000000007E-2</v>
      </c>
      <c r="V82" s="312">
        <f t="shared" si="15"/>
        <v>1</v>
      </c>
      <c r="W82" s="1939">
        <f>SUM(W68+W70+W72+W74+W76+W78+W80)</f>
        <v>1</v>
      </c>
      <c r="X82" s="312">
        <f>V82*W82</f>
        <v>1</v>
      </c>
      <c r="Y82" s="1924"/>
      <c r="Z82" s="1577"/>
      <c r="AA82" s="1578"/>
      <c r="AB82" s="1924"/>
      <c r="AC82" s="1577"/>
      <c r="AD82" s="1578"/>
      <c r="AE82" s="1929"/>
      <c r="AF82" s="1929"/>
      <c r="AG82" s="1924"/>
      <c r="AH82" s="1577"/>
      <c r="AI82" s="1578"/>
      <c r="AJ82" s="1929"/>
      <c r="AK82" s="1929"/>
      <c r="AL82" s="1929"/>
      <c r="AM82" s="1924"/>
      <c r="AN82" s="1577"/>
      <c r="AO82" s="1747"/>
      <c r="AP82" s="314"/>
      <c r="AQ82" s="264"/>
      <c r="AR82" s="264"/>
      <c r="AS82" s="264"/>
      <c r="AT82" s="264"/>
      <c r="AU82" s="264"/>
      <c r="AV82" s="264"/>
      <c r="AW82" s="264"/>
      <c r="AX82" s="264"/>
    </row>
    <row r="83" spans="1:50" ht="12.75" customHeight="1">
      <c r="A83" s="1540"/>
      <c r="B83" s="1537"/>
      <c r="C83" s="1550"/>
      <c r="D83" s="1550"/>
      <c r="E83" s="1550"/>
      <c r="F83" s="1550"/>
      <c r="G83" s="1551"/>
      <c r="H83" s="1533"/>
      <c r="I83" s="316" t="s">
        <v>48</v>
      </c>
      <c r="J83" s="318">
        <f>J69+J71+J73+J75+J77+J79+J81</f>
        <v>0</v>
      </c>
      <c r="K83" s="318">
        <f t="shared" ref="K83:U83" si="17">+K69*$W68+K71*$W$70</f>
        <v>0.05</v>
      </c>
      <c r="L83" s="318">
        <f t="shared" si="17"/>
        <v>0.08</v>
      </c>
      <c r="M83" s="318">
        <f t="shared" si="17"/>
        <v>0.06</v>
      </c>
      <c r="N83" s="318">
        <f t="shared" si="17"/>
        <v>0.08</v>
      </c>
      <c r="O83" s="318">
        <f t="shared" si="17"/>
        <v>0.1</v>
      </c>
      <c r="P83" s="318">
        <f t="shared" si="17"/>
        <v>0.1</v>
      </c>
      <c r="Q83" s="318">
        <f t="shared" si="17"/>
        <v>0.1</v>
      </c>
      <c r="R83" s="318">
        <f t="shared" si="17"/>
        <v>0.12</v>
      </c>
      <c r="S83" s="318">
        <f t="shared" si="17"/>
        <v>0</v>
      </c>
      <c r="T83" s="318">
        <f t="shared" si="17"/>
        <v>0</v>
      </c>
      <c r="U83" s="318">
        <f t="shared" si="17"/>
        <v>0</v>
      </c>
      <c r="V83" s="319">
        <f t="shared" si="15"/>
        <v>0.69</v>
      </c>
      <c r="W83" s="1533"/>
      <c r="X83" s="320">
        <f>+V83*W82</f>
        <v>0.69</v>
      </c>
      <c r="Y83" s="1537"/>
      <c r="Z83" s="1550"/>
      <c r="AA83" s="1551"/>
      <c r="AB83" s="1537"/>
      <c r="AC83" s="1550"/>
      <c r="AD83" s="1551"/>
      <c r="AE83" s="1533"/>
      <c r="AF83" s="1533"/>
      <c r="AG83" s="1537"/>
      <c r="AH83" s="1550"/>
      <c r="AI83" s="1551"/>
      <c r="AJ83" s="1533"/>
      <c r="AK83" s="1533"/>
      <c r="AL83" s="1533"/>
      <c r="AM83" s="1537"/>
      <c r="AN83" s="1550"/>
      <c r="AO83" s="1721"/>
      <c r="AP83" s="314"/>
      <c r="AQ83" s="264"/>
      <c r="AR83" s="264"/>
      <c r="AS83" s="264"/>
      <c r="AT83" s="264"/>
      <c r="AU83" s="264"/>
      <c r="AV83" s="264"/>
      <c r="AW83" s="264"/>
      <c r="AX83" s="264"/>
    </row>
    <row r="84" spans="1:50" ht="28.5" customHeight="1">
      <c r="A84" s="1950" t="s">
        <v>106</v>
      </c>
      <c r="B84" s="1578"/>
      <c r="C84" s="256" t="s">
        <v>107</v>
      </c>
      <c r="D84" s="256" t="s">
        <v>108</v>
      </c>
      <c r="E84" s="256" t="s">
        <v>28</v>
      </c>
      <c r="F84" s="256" t="s">
        <v>109</v>
      </c>
      <c r="G84" s="256" t="s">
        <v>110</v>
      </c>
      <c r="H84" s="256" t="s">
        <v>111</v>
      </c>
      <c r="I84" s="256"/>
      <c r="J84" s="256" t="s">
        <v>63</v>
      </c>
      <c r="K84" s="256" t="s">
        <v>64</v>
      </c>
      <c r="L84" s="256" t="s">
        <v>65</v>
      </c>
      <c r="M84" s="256" t="s">
        <v>66</v>
      </c>
      <c r="N84" s="256" t="s">
        <v>67</v>
      </c>
      <c r="O84" s="256" t="s">
        <v>68</v>
      </c>
      <c r="P84" s="256" t="s">
        <v>69</v>
      </c>
      <c r="Q84" s="256" t="s">
        <v>70</v>
      </c>
      <c r="R84" s="256" t="s">
        <v>71</v>
      </c>
      <c r="S84" s="256" t="s">
        <v>72</v>
      </c>
      <c r="T84" s="256" t="s">
        <v>73</v>
      </c>
      <c r="U84" s="256" t="s">
        <v>74</v>
      </c>
      <c r="V84" s="256" t="s">
        <v>75</v>
      </c>
      <c r="W84" s="256" t="s">
        <v>76</v>
      </c>
      <c r="X84" s="256" t="s">
        <v>285</v>
      </c>
      <c r="Y84" s="1935" t="s">
        <v>112</v>
      </c>
      <c r="Z84" s="1936"/>
      <c r="AA84" s="1937"/>
      <c r="AB84" s="1935" t="s">
        <v>113</v>
      </c>
      <c r="AC84" s="1936"/>
      <c r="AD84" s="1937"/>
      <c r="AE84" s="262" t="s">
        <v>114</v>
      </c>
      <c r="AF84" s="262" t="s">
        <v>115</v>
      </c>
      <c r="AG84" s="1935" t="s">
        <v>116</v>
      </c>
      <c r="AH84" s="1936"/>
      <c r="AI84" s="1937"/>
      <c r="AJ84" s="262" t="s">
        <v>117</v>
      </c>
      <c r="AK84" s="262" t="s">
        <v>118</v>
      </c>
      <c r="AL84" s="262" t="s">
        <v>119</v>
      </c>
      <c r="AM84" s="1935" t="s">
        <v>120</v>
      </c>
      <c r="AN84" s="1936"/>
      <c r="AO84" s="1954"/>
      <c r="AP84" s="264"/>
      <c r="AQ84" s="264"/>
      <c r="AR84" s="264"/>
      <c r="AS84" s="264"/>
      <c r="AT84" s="264"/>
      <c r="AU84" s="264"/>
      <c r="AV84" s="264"/>
      <c r="AW84" s="264"/>
      <c r="AX84" s="264"/>
    </row>
    <row r="85" spans="1:50" ht="56.25" customHeight="1">
      <c r="A85" s="1536"/>
      <c r="B85" s="1548"/>
      <c r="C85" s="1932" t="s">
        <v>50</v>
      </c>
      <c r="D85" s="1932" t="s">
        <v>209</v>
      </c>
      <c r="E85" s="1945">
        <v>2</v>
      </c>
      <c r="F85" s="1932" t="s">
        <v>286</v>
      </c>
      <c r="G85" s="1932" t="s">
        <v>254</v>
      </c>
      <c r="H85" s="1951" t="s">
        <v>47</v>
      </c>
      <c r="I85" s="1583"/>
      <c r="J85" s="367"/>
      <c r="K85" s="367"/>
      <c r="L85" s="367"/>
      <c r="M85" s="368">
        <v>0.2</v>
      </c>
      <c r="N85" s="368">
        <v>0.2</v>
      </c>
      <c r="O85" s="368">
        <v>0.2</v>
      </c>
      <c r="P85" s="368">
        <v>0.2</v>
      </c>
      <c r="Q85" s="368">
        <v>0.3</v>
      </c>
      <c r="R85" s="368">
        <v>0.3</v>
      </c>
      <c r="S85" s="368">
        <v>0.3</v>
      </c>
      <c r="T85" s="368">
        <v>0.2</v>
      </c>
      <c r="U85" s="368">
        <v>0.1</v>
      </c>
      <c r="V85" s="269">
        <f t="shared" ref="V85:V86" si="18">SUM(J85:U85)</f>
        <v>2</v>
      </c>
      <c r="W85" s="1940">
        <v>0.1</v>
      </c>
      <c r="X85" s="270">
        <f>+(V85/V85)*W85</f>
        <v>0.1</v>
      </c>
      <c r="Y85" s="1922"/>
      <c r="Z85" s="1577"/>
      <c r="AA85" s="1578"/>
      <c r="AB85" s="1956" t="s">
        <v>288</v>
      </c>
      <c r="AC85" s="1577"/>
      <c r="AD85" s="1578"/>
      <c r="AE85" s="1953" t="s">
        <v>289</v>
      </c>
      <c r="AF85" s="1953" t="s">
        <v>290</v>
      </c>
      <c r="AG85" s="1958" t="s">
        <v>291</v>
      </c>
      <c r="AH85" s="1577"/>
      <c r="AI85" s="1577"/>
      <c r="AJ85" s="1953" t="s">
        <v>292</v>
      </c>
      <c r="AK85" s="1953" t="s">
        <v>293</v>
      </c>
      <c r="AL85" s="1953" t="s">
        <v>294</v>
      </c>
      <c r="AM85" s="1962" t="s">
        <v>295</v>
      </c>
      <c r="AN85" s="1577"/>
      <c r="AO85" s="1578"/>
      <c r="AP85" s="264"/>
      <c r="AQ85" s="272">
        <f>((($J85+$K85+$L85)*100%)/$V85)*$W85</f>
        <v>0</v>
      </c>
      <c r="AR85" s="272">
        <f>((($M85+$N85+$O85)*100%)/$V85)*$W85</f>
        <v>3.0000000000000006E-2</v>
      </c>
      <c r="AS85" s="272">
        <f>((($P85+$Q85+$R85)*100%)/$V85)*$W85</f>
        <v>4.0000000000000008E-2</v>
      </c>
      <c r="AT85" s="272">
        <f>((($S85+$T85+$U85)*100%)/$V85)*$W85</f>
        <v>0.03</v>
      </c>
      <c r="AU85" s="264"/>
      <c r="AV85" s="264"/>
      <c r="AW85" s="264"/>
      <c r="AX85" s="264"/>
    </row>
    <row r="86" spans="1:50" ht="44.25" customHeight="1">
      <c r="A86" s="1557"/>
      <c r="B86" s="1580"/>
      <c r="C86" s="1558"/>
      <c r="D86" s="1558"/>
      <c r="E86" s="1558"/>
      <c r="F86" s="1558"/>
      <c r="G86" s="1558"/>
      <c r="H86" s="1942" t="s">
        <v>48</v>
      </c>
      <c r="I86" s="1580"/>
      <c r="J86" s="369"/>
      <c r="K86" s="369"/>
      <c r="L86" s="369"/>
      <c r="M86" s="370">
        <v>0.2</v>
      </c>
      <c r="N86" s="370">
        <v>0.2</v>
      </c>
      <c r="O86" s="370">
        <v>0.2</v>
      </c>
      <c r="P86" s="370">
        <v>0.2</v>
      </c>
      <c r="Q86" s="370">
        <v>0.3</v>
      </c>
      <c r="R86" s="370">
        <v>0.3</v>
      </c>
      <c r="S86" s="372"/>
      <c r="T86" s="372"/>
      <c r="U86" s="372"/>
      <c r="V86" s="330">
        <f t="shared" si="18"/>
        <v>1.4000000000000001</v>
      </c>
      <c r="W86" s="1558"/>
      <c r="X86" s="270">
        <f>+V86/V85*W85</f>
        <v>7.0000000000000007E-2</v>
      </c>
      <c r="Y86" s="1557"/>
      <c r="Z86" s="1579"/>
      <c r="AA86" s="1580"/>
      <c r="AB86" s="1557"/>
      <c r="AC86" s="1579"/>
      <c r="AD86" s="1580"/>
      <c r="AE86" s="1558"/>
      <c r="AF86" s="1558"/>
      <c r="AG86" s="1547"/>
      <c r="AH86" s="1547"/>
      <c r="AI86" s="1547"/>
      <c r="AJ86" s="1558"/>
      <c r="AK86" s="1558"/>
      <c r="AL86" s="1558"/>
      <c r="AM86" s="1536"/>
      <c r="AN86" s="1547"/>
      <c r="AO86" s="1548"/>
      <c r="AP86" s="264"/>
      <c r="AQ86" s="264"/>
      <c r="AR86" s="264"/>
      <c r="AS86" s="264"/>
      <c r="AT86" s="264"/>
      <c r="AU86" s="264"/>
      <c r="AV86" s="264"/>
      <c r="AW86" s="264"/>
      <c r="AX86" s="264"/>
    </row>
    <row r="87" spans="1:50" ht="18" customHeight="1">
      <c r="A87" s="1949" t="s">
        <v>296</v>
      </c>
      <c r="B87" s="1952" t="s">
        <v>34</v>
      </c>
      <c r="C87" s="1582"/>
      <c r="D87" s="1582"/>
      <c r="E87" s="1582"/>
      <c r="F87" s="1582"/>
      <c r="G87" s="1582"/>
      <c r="H87" s="1582"/>
      <c r="I87" s="1582"/>
      <c r="J87" s="1582"/>
      <c r="K87" s="1582"/>
      <c r="L87" s="1582"/>
      <c r="M87" s="1582"/>
      <c r="N87" s="1582"/>
      <c r="O87" s="1582"/>
      <c r="P87" s="1582"/>
      <c r="Q87" s="1582"/>
      <c r="R87" s="1582"/>
      <c r="S87" s="1582"/>
      <c r="T87" s="1582"/>
      <c r="U87" s="1582"/>
      <c r="V87" s="1582"/>
      <c r="W87" s="1582"/>
      <c r="X87" s="1582"/>
      <c r="Y87" s="1582"/>
      <c r="Z87" s="1582"/>
      <c r="AA87" s="1582"/>
      <c r="AB87" s="1582"/>
      <c r="AC87" s="1582"/>
      <c r="AD87" s="1582"/>
      <c r="AE87" s="1582"/>
      <c r="AF87" s="1582"/>
      <c r="AG87" s="1582"/>
      <c r="AH87" s="1582"/>
      <c r="AI87" s="1582"/>
      <c r="AJ87" s="1582"/>
      <c r="AK87" s="1582"/>
      <c r="AL87" s="1582"/>
      <c r="AM87" s="1582"/>
      <c r="AN87" s="1582"/>
      <c r="AO87" s="1583"/>
      <c r="AP87" s="264"/>
      <c r="AQ87" s="264"/>
      <c r="AR87" s="264"/>
      <c r="AS87" s="264"/>
      <c r="AT87" s="264"/>
      <c r="AU87" s="264"/>
      <c r="AV87" s="264"/>
      <c r="AW87" s="264"/>
      <c r="AX87" s="264"/>
    </row>
    <row r="88" spans="1:50" ht="40.5" customHeight="1">
      <c r="A88" s="1532"/>
      <c r="B88" s="1934">
        <v>1</v>
      </c>
      <c r="C88" s="1928" t="s">
        <v>297</v>
      </c>
      <c r="D88" s="1577"/>
      <c r="E88" s="1577"/>
      <c r="F88" s="1577"/>
      <c r="G88" s="1578"/>
      <c r="H88" s="1941" t="s">
        <v>79</v>
      </c>
      <c r="I88" s="377" t="s">
        <v>47</v>
      </c>
      <c r="J88" s="322"/>
      <c r="K88" s="322"/>
      <c r="L88" s="322"/>
      <c r="M88" s="378">
        <v>0.1</v>
      </c>
      <c r="N88" s="378">
        <v>0.1</v>
      </c>
      <c r="O88" s="378">
        <v>0.1</v>
      </c>
      <c r="P88" s="378">
        <v>0.1</v>
      </c>
      <c r="Q88" s="378">
        <v>0.15</v>
      </c>
      <c r="R88" s="378">
        <v>0.15</v>
      </c>
      <c r="S88" s="378">
        <v>0.15</v>
      </c>
      <c r="T88" s="378">
        <v>0.1</v>
      </c>
      <c r="U88" s="378">
        <v>0.05</v>
      </c>
      <c r="V88" s="312">
        <f t="shared" ref="V88:V93" si="19">SUM(J88:U88)</f>
        <v>1</v>
      </c>
      <c r="W88" s="1938">
        <v>0.5</v>
      </c>
      <c r="X88" s="379">
        <f>V88*W88</f>
        <v>0.5</v>
      </c>
      <c r="Y88" s="1922"/>
      <c r="Z88" s="1577"/>
      <c r="AA88" s="1578"/>
      <c r="AB88" s="1946" t="s">
        <v>298</v>
      </c>
      <c r="AC88" s="1577"/>
      <c r="AD88" s="1578"/>
      <c r="AE88" s="1957" t="s">
        <v>299</v>
      </c>
      <c r="AF88" s="1957" t="s">
        <v>300</v>
      </c>
      <c r="AG88" s="1946" t="s">
        <v>301</v>
      </c>
      <c r="AH88" s="1577"/>
      <c r="AI88" s="1578"/>
      <c r="AJ88" s="1957" t="s">
        <v>302</v>
      </c>
      <c r="AK88" s="1957" t="s">
        <v>303</v>
      </c>
      <c r="AL88" s="1957" t="s">
        <v>304</v>
      </c>
      <c r="AM88" s="1946" t="s">
        <v>305</v>
      </c>
      <c r="AN88" s="1577"/>
      <c r="AO88" s="1747"/>
      <c r="AP88" s="264"/>
      <c r="AQ88" s="264"/>
      <c r="AR88" s="264"/>
      <c r="AS88" s="264"/>
      <c r="AT88" s="264"/>
      <c r="AU88" s="264"/>
      <c r="AV88" s="264"/>
      <c r="AW88" s="264"/>
      <c r="AX88" s="264"/>
    </row>
    <row r="89" spans="1:50" ht="45.75" customHeight="1">
      <c r="A89" s="1532"/>
      <c r="B89" s="1558"/>
      <c r="C89" s="1557"/>
      <c r="D89" s="1579"/>
      <c r="E89" s="1579"/>
      <c r="F89" s="1579"/>
      <c r="G89" s="1580"/>
      <c r="H89" s="1558"/>
      <c r="I89" s="377" t="s">
        <v>48</v>
      </c>
      <c r="J89" s="380"/>
      <c r="K89" s="380"/>
      <c r="L89" s="380"/>
      <c r="M89" s="363">
        <v>0.1</v>
      </c>
      <c r="N89" s="363">
        <v>0.1</v>
      </c>
      <c r="O89" s="363">
        <v>0.1</v>
      </c>
      <c r="P89" s="363">
        <v>0.1</v>
      </c>
      <c r="Q89" s="363">
        <v>0.15</v>
      </c>
      <c r="R89" s="363">
        <v>0.15</v>
      </c>
      <c r="S89" s="381"/>
      <c r="T89" s="381"/>
      <c r="U89" s="381"/>
      <c r="V89" s="312">
        <f t="shared" si="19"/>
        <v>0.70000000000000007</v>
      </c>
      <c r="W89" s="1558"/>
      <c r="X89" s="382">
        <f>+V89*W88</f>
        <v>0.35000000000000003</v>
      </c>
      <c r="Y89" s="1557"/>
      <c r="Z89" s="1579"/>
      <c r="AA89" s="1580"/>
      <c r="AB89" s="1557"/>
      <c r="AC89" s="1579"/>
      <c r="AD89" s="1580"/>
      <c r="AE89" s="1558"/>
      <c r="AF89" s="1558"/>
      <c r="AG89" s="1557"/>
      <c r="AH89" s="1579"/>
      <c r="AI89" s="1580"/>
      <c r="AJ89" s="1558"/>
      <c r="AK89" s="1558"/>
      <c r="AL89" s="1558"/>
      <c r="AM89" s="1557"/>
      <c r="AN89" s="1579"/>
      <c r="AO89" s="1923"/>
      <c r="AP89" s="264"/>
      <c r="AQ89" s="264"/>
      <c r="AR89" s="264"/>
      <c r="AS89" s="264"/>
      <c r="AT89" s="264"/>
      <c r="AU89" s="264"/>
      <c r="AV89" s="264"/>
      <c r="AW89" s="264"/>
      <c r="AX89" s="264"/>
    </row>
    <row r="90" spans="1:50" ht="52.5" customHeight="1">
      <c r="A90" s="1532"/>
      <c r="B90" s="1934">
        <v>2</v>
      </c>
      <c r="C90" s="1928" t="s">
        <v>306</v>
      </c>
      <c r="D90" s="1577"/>
      <c r="E90" s="1577"/>
      <c r="F90" s="1577"/>
      <c r="G90" s="1578"/>
      <c r="H90" s="1941" t="s">
        <v>79</v>
      </c>
      <c r="I90" s="377" t="s">
        <v>47</v>
      </c>
      <c r="J90" s="322"/>
      <c r="K90" s="322"/>
      <c r="L90" s="322"/>
      <c r="M90" s="378">
        <v>0.1</v>
      </c>
      <c r="N90" s="378">
        <v>0.1</v>
      </c>
      <c r="O90" s="378">
        <v>0.1</v>
      </c>
      <c r="P90" s="378">
        <v>0.1</v>
      </c>
      <c r="Q90" s="378">
        <v>0.15</v>
      </c>
      <c r="R90" s="378">
        <v>0.15</v>
      </c>
      <c r="S90" s="378">
        <v>0.15</v>
      </c>
      <c r="T90" s="378">
        <v>0.1</v>
      </c>
      <c r="U90" s="378">
        <v>0.05</v>
      </c>
      <c r="V90" s="312">
        <f t="shared" si="19"/>
        <v>1</v>
      </c>
      <c r="W90" s="1938">
        <v>0.5</v>
      </c>
      <c r="X90" s="379">
        <f>V90*W90</f>
        <v>0.5</v>
      </c>
      <c r="Y90" s="1922"/>
      <c r="Z90" s="1577"/>
      <c r="AA90" s="1578"/>
      <c r="AB90" s="1946" t="s">
        <v>307</v>
      </c>
      <c r="AC90" s="1577"/>
      <c r="AD90" s="1578"/>
      <c r="AE90" s="1957" t="s">
        <v>308</v>
      </c>
      <c r="AF90" s="1957" t="s">
        <v>309</v>
      </c>
      <c r="AG90" s="1946" t="s">
        <v>310</v>
      </c>
      <c r="AH90" s="1577"/>
      <c r="AI90" s="1578"/>
      <c r="AJ90" s="1957" t="s">
        <v>311</v>
      </c>
      <c r="AK90" s="1957" t="s">
        <v>312</v>
      </c>
      <c r="AL90" s="1957" t="s">
        <v>313</v>
      </c>
      <c r="AM90" s="1946" t="s">
        <v>314</v>
      </c>
      <c r="AN90" s="1577"/>
      <c r="AO90" s="1747"/>
      <c r="AP90" s="264"/>
      <c r="AQ90" s="264"/>
      <c r="AR90" s="264"/>
      <c r="AS90" s="264"/>
      <c r="AT90" s="264"/>
      <c r="AU90" s="264"/>
      <c r="AV90" s="264"/>
      <c r="AW90" s="264"/>
      <c r="AX90" s="264"/>
    </row>
    <row r="91" spans="1:50" ht="47.25" customHeight="1">
      <c r="A91" s="1558"/>
      <c r="B91" s="1558"/>
      <c r="C91" s="1557"/>
      <c r="D91" s="1579"/>
      <c r="E91" s="1579"/>
      <c r="F91" s="1579"/>
      <c r="G91" s="1580"/>
      <c r="H91" s="1558"/>
      <c r="I91" s="377" t="s">
        <v>48</v>
      </c>
      <c r="J91" s="380"/>
      <c r="K91" s="380"/>
      <c r="L91" s="380"/>
      <c r="M91" s="363">
        <v>0.1</v>
      </c>
      <c r="N91" s="363">
        <v>0.1</v>
      </c>
      <c r="O91" s="363">
        <v>0.1</v>
      </c>
      <c r="P91" s="363">
        <v>0.1</v>
      </c>
      <c r="Q91" s="363">
        <v>0.15</v>
      </c>
      <c r="R91" s="363">
        <v>0.15</v>
      </c>
      <c r="S91" s="381"/>
      <c r="T91" s="381"/>
      <c r="U91" s="381"/>
      <c r="V91" s="312">
        <f t="shared" si="19"/>
        <v>0.70000000000000007</v>
      </c>
      <c r="W91" s="1558"/>
      <c r="X91" s="382">
        <f>+V91*W90</f>
        <v>0.35000000000000003</v>
      </c>
      <c r="Y91" s="1557"/>
      <c r="Z91" s="1579"/>
      <c r="AA91" s="1580"/>
      <c r="AB91" s="1557"/>
      <c r="AC91" s="1579"/>
      <c r="AD91" s="1580"/>
      <c r="AE91" s="1558"/>
      <c r="AF91" s="1558"/>
      <c r="AG91" s="1557"/>
      <c r="AH91" s="1579"/>
      <c r="AI91" s="1580"/>
      <c r="AJ91" s="1558"/>
      <c r="AK91" s="1558"/>
      <c r="AL91" s="1558"/>
      <c r="AM91" s="1557"/>
      <c r="AN91" s="1579"/>
      <c r="AO91" s="1923"/>
      <c r="AP91" s="264"/>
      <c r="AQ91" s="264"/>
      <c r="AR91" s="264"/>
      <c r="AS91" s="264"/>
      <c r="AT91" s="264"/>
      <c r="AU91" s="264"/>
      <c r="AV91" s="264"/>
      <c r="AW91" s="264"/>
      <c r="AX91" s="264"/>
    </row>
    <row r="92" spans="1:50" ht="15.75" customHeight="1">
      <c r="A92" s="1955"/>
      <c r="B92" s="1933" t="s">
        <v>85</v>
      </c>
      <c r="C92" s="1577"/>
      <c r="D92" s="1577"/>
      <c r="E92" s="1577"/>
      <c r="F92" s="1577"/>
      <c r="G92" s="1578"/>
      <c r="H92" s="1925" t="s">
        <v>79</v>
      </c>
      <c r="I92" s="308" t="s">
        <v>47</v>
      </c>
      <c r="J92" s="382"/>
      <c r="K92" s="382"/>
      <c r="L92" s="382"/>
      <c r="M92" s="382">
        <f t="shared" ref="M92:U92" si="20">M88*$W$88+M90*$W$90</f>
        <v>0.1</v>
      </c>
      <c r="N92" s="382">
        <f t="shared" si="20"/>
        <v>0.1</v>
      </c>
      <c r="O92" s="382">
        <f t="shared" si="20"/>
        <v>0.1</v>
      </c>
      <c r="P92" s="382">
        <f t="shared" si="20"/>
        <v>0.1</v>
      </c>
      <c r="Q92" s="382">
        <f t="shared" si="20"/>
        <v>0.15</v>
      </c>
      <c r="R92" s="382">
        <f t="shared" si="20"/>
        <v>0.15</v>
      </c>
      <c r="S92" s="382">
        <f t="shared" si="20"/>
        <v>0.15</v>
      </c>
      <c r="T92" s="382">
        <f t="shared" si="20"/>
        <v>0.1</v>
      </c>
      <c r="U92" s="382">
        <f t="shared" si="20"/>
        <v>0.05</v>
      </c>
      <c r="V92" s="312">
        <f t="shared" si="19"/>
        <v>1</v>
      </c>
      <c r="W92" s="1939">
        <v>1</v>
      </c>
      <c r="X92" s="379">
        <v>1</v>
      </c>
      <c r="Y92" s="1924"/>
      <c r="Z92" s="1577"/>
      <c r="AA92" s="1578"/>
      <c r="AB92" s="1924"/>
      <c r="AC92" s="1577"/>
      <c r="AD92" s="1578"/>
      <c r="AE92" s="1929"/>
      <c r="AF92" s="1929"/>
      <c r="AG92" s="1924"/>
      <c r="AH92" s="1577"/>
      <c r="AI92" s="1578"/>
      <c r="AJ92" s="1929"/>
      <c r="AK92" s="1929"/>
      <c r="AL92" s="1929"/>
      <c r="AM92" s="1924"/>
      <c r="AN92" s="1577"/>
      <c r="AO92" s="1578"/>
      <c r="AP92" s="264"/>
      <c r="AQ92" s="264"/>
      <c r="AR92" s="264"/>
      <c r="AS92" s="264"/>
      <c r="AT92" s="264"/>
      <c r="AU92" s="264"/>
      <c r="AV92" s="264"/>
      <c r="AW92" s="264"/>
      <c r="AX92" s="264"/>
    </row>
    <row r="93" spans="1:50" ht="15.75" customHeight="1">
      <c r="A93" s="1558"/>
      <c r="B93" s="1557"/>
      <c r="C93" s="1579"/>
      <c r="D93" s="1579"/>
      <c r="E93" s="1579"/>
      <c r="F93" s="1579"/>
      <c r="G93" s="1580"/>
      <c r="H93" s="1558"/>
      <c r="I93" s="308" t="s">
        <v>48</v>
      </c>
      <c r="J93" s="383"/>
      <c r="K93" s="383"/>
      <c r="L93" s="383"/>
      <c r="M93" s="382">
        <f>M89*W88+M91*W90</f>
        <v>0.1</v>
      </c>
      <c r="N93" s="382">
        <f t="shared" ref="N93:O93" si="21">N89*W88+N91*W90</f>
        <v>0.1</v>
      </c>
      <c r="O93" s="382">
        <f t="shared" si="21"/>
        <v>0.1</v>
      </c>
      <c r="P93" s="382">
        <f t="shared" ref="P93:Q93" si="22">P89*W88+P91*W90</f>
        <v>0.1</v>
      </c>
      <c r="Q93" s="382">
        <f t="shared" si="22"/>
        <v>0.15</v>
      </c>
      <c r="R93" s="383"/>
      <c r="S93" s="383"/>
      <c r="T93" s="383"/>
      <c r="U93" s="383"/>
      <c r="V93" s="312">
        <f t="shared" si="19"/>
        <v>0.55000000000000004</v>
      </c>
      <c r="W93" s="1533"/>
      <c r="X93" s="385">
        <f>V93*W92</f>
        <v>0.55000000000000004</v>
      </c>
      <c r="Y93" s="1557"/>
      <c r="Z93" s="1579"/>
      <c r="AA93" s="1580"/>
      <c r="AB93" s="1557"/>
      <c r="AC93" s="1579"/>
      <c r="AD93" s="1580"/>
      <c r="AE93" s="1533"/>
      <c r="AF93" s="1533"/>
      <c r="AG93" s="1557"/>
      <c r="AH93" s="1579"/>
      <c r="AI93" s="1580"/>
      <c r="AJ93" s="1533"/>
      <c r="AK93" s="1533"/>
      <c r="AL93" s="1533"/>
      <c r="AM93" s="1557"/>
      <c r="AN93" s="1579"/>
      <c r="AO93" s="1580"/>
      <c r="AP93" s="264"/>
      <c r="AQ93" s="264"/>
      <c r="AR93" s="264"/>
      <c r="AS93" s="264"/>
      <c r="AT93" s="264"/>
      <c r="AU93" s="264"/>
      <c r="AV93" s="264"/>
      <c r="AW93" s="264"/>
      <c r="AX93" s="264"/>
    </row>
    <row r="94" spans="1:50" ht="18.75" customHeight="1">
      <c r="A94" s="1950" t="s">
        <v>106</v>
      </c>
      <c r="B94" s="1578"/>
      <c r="C94" s="256" t="s">
        <v>107</v>
      </c>
      <c r="D94" s="256" t="s">
        <v>108</v>
      </c>
      <c r="E94" s="256" t="s">
        <v>28</v>
      </c>
      <c r="F94" s="256" t="s">
        <v>109</v>
      </c>
      <c r="G94" s="256" t="s">
        <v>110</v>
      </c>
      <c r="H94" s="256" t="s">
        <v>111</v>
      </c>
      <c r="I94" s="256"/>
      <c r="J94" s="256" t="s">
        <v>63</v>
      </c>
      <c r="K94" s="256" t="s">
        <v>64</v>
      </c>
      <c r="L94" s="256" t="s">
        <v>65</v>
      </c>
      <c r="M94" s="256" t="s">
        <v>66</v>
      </c>
      <c r="N94" s="256" t="s">
        <v>67</v>
      </c>
      <c r="O94" s="256" t="s">
        <v>68</v>
      </c>
      <c r="P94" s="256" t="s">
        <v>69</v>
      </c>
      <c r="Q94" s="256" t="s">
        <v>70</v>
      </c>
      <c r="R94" s="256" t="s">
        <v>71</v>
      </c>
      <c r="S94" s="256" t="s">
        <v>72</v>
      </c>
      <c r="T94" s="256" t="s">
        <v>73</v>
      </c>
      <c r="U94" s="256" t="s">
        <v>74</v>
      </c>
      <c r="V94" s="256" t="s">
        <v>75</v>
      </c>
      <c r="W94" s="256" t="s">
        <v>76</v>
      </c>
      <c r="X94" s="256" t="s">
        <v>285</v>
      </c>
      <c r="Y94" s="1965" t="s">
        <v>112</v>
      </c>
      <c r="Z94" s="1582"/>
      <c r="AA94" s="1583"/>
      <c r="AB94" s="1965" t="s">
        <v>113</v>
      </c>
      <c r="AC94" s="1582"/>
      <c r="AD94" s="1583"/>
      <c r="AE94" s="387" t="s">
        <v>114</v>
      </c>
      <c r="AF94" s="262" t="s">
        <v>115</v>
      </c>
      <c r="AG94" s="1935" t="s">
        <v>116</v>
      </c>
      <c r="AH94" s="1936"/>
      <c r="AI94" s="1937"/>
      <c r="AJ94" s="262" t="s">
        <v>117</v>
      </c>
      <c r="AK94" s="262" t="s">
        <v>118</v>
      </c>
      <c r="AL94" s="262" t="s">
        <v>119</v>
      </c>
      <c r="AM94" s="1935" t="s">
        <v>120</v>
      </c>
      <c r="AN94" s="1936"/>
      <c r="AO94" s="1954"/>
      <c r="AP94" s="264"/>
      <c r="AQ94" s="264"/>
      <c r="AR94" s="264"/>
      <c r="AS94" s="264"/>
      <c r="AT94" s="264"/>
      <c r="AU94" s="264"/>
      <c r="AV94" s="264"/>
      <c r="AW94" s="264"/>
      <c r="AX94" s="264"/>
    </row>
    <row r="95" spans="1:50" ht="46.5" customHeight="1">
      <c r="A95" s="1536"/>
      <c r="B95" s="1548"/>
      <c r="C95" s="1932" t="s">
        <v>315</v>
      </c>
      <c r="D95" s="1932" t="s">
        <v>252</v>
      </c>
      <c r="E95" s="1943">
        <v>1</v>
      </c>
      <c r="F95" s="1932" t="s">
        <v>316</v>
      </c>
      <c r="G95" s="1932" t="s">
        <v>254</v>
      </c>
      <c r="H95" s="1951" t="s">
        <v>47</v>
      </c>
      <c r="I95" s="1583"/>
      <c r="J95" s="388"/>
      <c r="K95" s="388"/>
      <c r="L95" s="388"/>
      <c r="M95" s="378">
        <v>0.1</v>
      </c>
      <c r="N95" s="378">
        <v>0.1</v>
      </c>
      <c r="O95" s="378">
        <v>0.1</v>
      </c>
      <c r="P95" s="378">
        <v>0.1</v>
      </c>
      <c r="Q95" s="378">
        <v>0.15</v>
      </c>
      <c r="R95" s="378">
        <v>0.15</v>
      </c>
      <c r="S95" s="378">
        <v>0.15</v>
      </c>
      <c r="T95" s="378">
        <v>0.1</v>
      </c>
      <c r="U95" s="378">
        <v>0.05</v>
      </c>
      <c r="V95" s="389">
        <f t="shared" ref="V95:V96" si="23">SUM(J95:U95)</f>
        <v>1</v>
      </c>
      <c r="W95" s="1940">
        <v>0.1</v>
      </c>
      <c r="X95" s="270">
        <f>+(V95/V95)*W95</f>
        <v>0.1</v>
      </c>
      <c r="Y95" s="1922"/>
      <c r="Z95" s="1577"/>
      <c r="AA95" s="1578"/>
      <c r="AB95" s="1956" t="s">
        <v>317</v>
      </c>
      <c r="AC95" s="1577"/>
      <c r="AD95" s="1578"/>
      <c r="AE95" s="1953" t="s">
        <v>318</v>
      </c>
      <c r="AF95" s="1953" t="s">
        <v>319</v>
      </c>
      <c r="AG95" s="1958" t="s">
        <v>320</v>
      </c>
      <c r="AH95" s="1577"/>
      <c r="AI95" s="1577"/>
      <c r="AJ95" s="1953" t="s">
        <v>321</v>
      </c>
      <c r="AK95" s="1953" t="s">
        <v>322</v>
      </c>
      <c r="AL95" s="1953" t="s">
        <v>323</v>
      </c>
      <c r="AM95" s="1962" t="s">
        <v>324</v>
      </c>
      <c r="AN95" s="1577"/>
      <c r="AO95" s="1578"/>
      <c r="AP95" s="264"/>
      <c r="AQ95" s="272">
        <f>((($J95+$K95+$L95)*100%)/$V95)*$W95</f>
        <v>0</v>
      </c>
      <c r="AR95" s="272">
        <f>((($M95+$N95+$O95)*100%)/$V95)*$W95</f>
        <v>3.0000000000000006E-2</v>
      </c>
      <c r="AS95" s="272">
        <f>((($P95+$Q95+$R95)*100%)/$V95)*$W95</f>
        <v>4.0000000000000008E-2</v>
      </c>
      <c r="AT95" s="272">
        <f>((($S95+$T95+$U95)*100%)/$V95)*$W95</f>
        <v>0.03</v>
      </c>
      <c r="AU95" s="264"/>
      <c r="AV95" s="264"/>
      <c r="AW95" s="264"/>
      <c r="AX95" s="264"/>
    </row>
    <row r="96" spans="1:50" ht="39" customHeight="1">
      <c r="A96" s="1557"/>
      <c r="B96" s="1580"/>
      <c r="C96" s="1558"/>
      <c r="D96" s="1558"/>
      <c r="E96" s="1558"/>
      <c r="F96" s="1558"/>
      <c r="G96" s="1558"/>
      <c r="H96" s="1942" t="s">
        <v>48</v>
      </c>
      <c r="I96" s="1580"/>
      <c r="J96" s="390"/>
      <c r="K96" s="390"/>
      <c r="L96" s="390"/>
      <c r="M96" s="391">
        <v>0.1</v>
      </c>
      <c r="N96" s="391">
        <v>0.1</v>
      </c>
      <c r="O96" s="391">
        <v>0.1</v>
      </c>
      <c r="P96" s="391">
        <v>0.1</v>
      </c>
      <c r="Q96" s="391">
        <v>0.1</v>
      </c>
      <c r="R96" s="391">
        <v>0.05</v>
      </c>
      <c r="S96" s="381"/>
      <c r="T96" s="381"/>
      <c r="U96" s="381"/>
      <c r="V96" s="391">
        <f t="shared" si="23"/>
        <v>0.55000000000000004</v>
      </c>
      <c r="W96" s="1558"/>
      <c r="X96" s="270">
        <f>+V96/V95*W95</f>
        <v>5.5000000000000007E-2</v>
      </c>
      <c r="Y96" s="1557"/>
      <c r="Z96" s="1579"/>
      <c r="AA96" s="1580"/>
      <c r="AB96" s="1557"/>
      <c r="AC96" s="1579"/>
      <c r="AD96" s="1580"/>
      <c r="AE96" s="1558"/>
      <c r="AF96" s="1558"/>
      <c r="AG96" s="1547"/>
      <c r="AH96" s="1547"/>
      <c r="AI96" s="1547"/>
      <c r="AJ96" s="1558"/>
      <c r="AK96" s="1558"/>
      <c r="AL96" s="1558"/>
      <c r="AM96" s="1536"/>
      <c r="AN96" s="1547"/>
      <c r="AO96" s="1548"/>
      <c r="AP96" s="264"/>
      <c r="AQ96" s="264"/>
      <c r="AR96" s="264"/>
      <c r="AS96" s="264"/>
      <c r="AT96" s="264"/>
      <c r="AU96" s="264"/>
      <c r="AV96" s="264"/>
      <c r="AW96" s="264"/>
      <c r="AX96" s="264"/>
    </row>
    <row r="97" spans="1:50" ht="18.75" customHeight="1">
      <c r="A97" s="1949" t="s">
        <v>325</v>
      </c>
      <c r="B97" s="1952" t="s">
        <v>34</v>
      </c>
      <c r="C97" s="1582"/>
      <c r="D97" s="1582"/>
      <c r="E97" s="1582"/>
      <c r="F97" s="1582"/>
      <c r="G97" s="1582"/>
      <c r="H97" s="1582"/>
      <c r="I97" s="1582"/>
      <c r="J97" s="1582"/>
      <c r="K97" s="1582"/>
      <c r="L97" s="1582"/>
      <c r="M97" s="1582"/>
      <c r="N97" s="1582"/>
      <c r="O97" s="1582"/>
      <c r="P97" s="1582"/>
      <c r="Q97" s="1582"/>
      <c r="R97" s="1582"/>
      <c r="S97" s="1582"/>
      <c r="T97" s="1582"/>
      <c r="U97" s="1582"/>
      <c r="V97" s="1582"/>
      <c r="W97" s="1582"/>
      <c r="X97" s="1582"/>
      <c r="Y97" s="1582"/>
      <c r="Z97" s="1582"/>
      <c r="AA97" s="1582"/>
      <c r="AB97" s="1582"/>
      <c r="AC97" s="1582"/>
      <c r="AD97" s="1582"/>
      <c r="AE97" s="1582"/>
      <c r="AF97" s="1582"/>
      <c r="AG97" s="1582"/>
      <c r="AH97" s="1582"/>
      <c r="AI97" s="1582"/>
      <c r="AJ97" s="1582"/>
      <c r="AK97" s="1582"/>
      <c r="AL97" s="1582"/>
      <c r="AM97" s="1582"/>
      <c r="AN97" s="1582"/>
      <c r="AO97" s="1583"/>
      <c r="AP97" s="264"/>
      <c r="AQ97" s="264"/>
      <c r="AR97" s="264"/>
      <c r="AS97" s="264"/>
      <c r="AT97" s="264"/>
      <c r="AU97" s="264"/>
      <c r="AV97" s="264"/>
      <c r="AW97" s="264"/>
      <c r="AX97" s="264"/>
    </row>
    <row r="98" spans="1:50" ht="107.25" customHeight="1">
      <c r="A98" s="1532"/>
      <c r="B98" s="1934">
        <v>1</v>
      </c>
      <c r="C98" s="1928" t="s">
        <v>326</v>
      </c>
      <c r="D98" s="1577"/>
      <c r="E98" s="1577"/>
      <c r="F98" s="1577"/>
      <c r="G98" s="1578"/>
      <c r="H98" s="1941" t="s">
        <v>79</v>
      </c>
      <c r="I98" s="392" t="s">
        <v>47</v>
      </c>
      <c r="J98" s="388"/>
      <c r="K98" s="388"/>
      <c r="L98" s="388"/>
      <c r="M98" s="393">
        <v>0.1</v>
      </c>
      <c r="N98" s="393">
        <v>0.1</v>
      </c>
      <c r="O98" s="393">
        <v>0.1</v>
      </c>
      <c r="P98" s="393">
        <v>0.1</v>
      </c>
      <c r="Q98" s="393">
        <v>0.15</v>
      </c>
      <c r="R98" s="393">
        <v>0.15</v>
      </c>
      <c r="S98" s="393">
        <v>0.15</v>
      </c>
      <c r="T98" s="393">
        <v>0.1</v>
      </c>
      <c r="U98" s="393">
        <v>0.05</v>
      </c>
      <c r="V98" s="312">
        <f t="shared" ref="V98:V101" si="24">SUM(J98:U98)</f>
        <v>1</v>
      </c>
      <c r="W98" s="1938">
        <v>1</v>
      </c>
      <c r="X98" s="379">
        <f>V98*W98</f>
        <v>1</v>
      </c>
      <c r="Y98" s="1922"/>
      <c r="Z98" s="1577"/>
      <c r="AA98" s="1578"/>
      <c r="AB98" s="1946" t="s">
        <v>327</v>
      </c>
      <c r="AC98" s="1577"/>
      <c r="AD98" s="1578"/>
      <c r="AE98" s="1957" t="s">
        <v>328</v>
      </c>
      <c r="AF98" s="1957" t="s">
        <v>329</v>
      </c>
      <c r="AG98" s="1946" t="s">
        <v>330</v>
      </c>
      <c r="AH98" s="1577"/>
      <c r="AI98" s="1578"/>
      <c r="AJ98" s="1957" t="s">
        <v>331</v>
      </c>
      <c r="AK98" s="1957" t="s">
        <v>332</v>
      </c>
      <c r="AL98" s="1957" t="s">
        <v>333</v>
      </c>
      <c r="AM98" s="1946" t="s">
        <v>334</v>
      </c>
      <c r="AN98" s="1577"/>
      <c r="AO98" s="1747"/>
      <c r="AP98" s="264"/>
      <c r="AQ98" s="264"/>
      <c r="AR98" s="264"/>
      <c r="AS98" s="264"/>
      <c r="AT98" s="264"/>
      <c r="AU98" s="264"/>
      <c r="AV98" s="264"/>
      <c r="AW98" s="264"/>
      <c r="AX98" s="264"/>
    </row>
    <row r="99" spans="1:50" ht="71.25" customHeight="1">
      <c r="A99" s="1558"/>
      <c r="B99" s="1558"/>
      <c r="C99" s="1557"/>
      <c r="D99" s="1579"/>
      <c r="E99" s="1579"/>
      <c r="F99" s="1579"/>
      <c r="G99" s="1580"/>
      <c r="H99" s="1558"/>
      <c r="I99" s="392" t="s">
        <v>48</v>
      </c>
      <c r="J99" s="390"/>
      <c r="K99" s="390"/>
      <c r="L99" s="390"/>
      <c r="M99" s="394">
        <v>0.1</v>
      </c>
      <c r="N99" s="394">
        <v>0.1</v>
      </c>
      <c r="O99" s="394">
        <v>0.1</v>
      </c>
      <c r="P99" s="394">
        <v>0.1</v>
      </c>
      <c r="Q99" s="394">
        <v>0.1</v>
      </c>
      <c r="R99" s="394">
        <v>0.05</v>
      </c>
      <c r="S99" s="381"/>
      <c r="T99" s="381"/>
      <c r="U99" s="381"/>
      <c r="V99" s="395">
        <f t="shared" si="24"/>
        <v>0.55000000000000004</v>
      </c>
      <c r="W99" s="1558"/>
      <c r="X99" s="382">
        <f>+V99*W98</f>
        <v>0.55000000000000004</v>
      </c>
      <c r="Y99" s="1557"/>
      <c r="Z99" s="1579"/>
      <c r="AA99" s="1580"/>
      <c r="AB99" s="1557"/>
      <c r="AC99" s="1579"/>
      <c r="AD99" s="1580"/>
      <c r="AE99" s="1558"/>
      <c r="AF99" s="1558"/>
      <c r="AG99" s="1557"/>
      <c r="AH99" s="1579"/>
      <c r="AI99" s="1580"/>
      <c r="AJ99" s="1558"/>
      <c r="AK99" s="1558"/>
      <c r="AL99" s="1558"/>
      <c r="AM99" s="1557"/>
      <c r="AN99" s="1579"/>
      <c r="AO99" s="1923"/>
      <c r="AP99" s="264"/>
      <c r="AQ99" s="264"/>
      <c r="AR99" s="264"/>
      <c r="AS99" s="264"/>
      <c r="AT99" s="264"/>
      <c r="AU99" s="264"/>
      <c r="AV99" s="264"/>
      <c r="AW99" s="264"/>
      <c r="AX99" s="264"/>
    </row>
    <row r="100" spans="1:50" ht="15.75" customHeight="1">
      <c r="A100" s="1955"/>
      <c r="B100" s="1933" t="s">
        <v>85</v>
      </c>
      <c r="C100" s="1577"/>
      <c r="D100" s="1577"/>
      <c r="E100" s="1577"/>
      <c r="F100" s="1577"/>
      <c r="G100" s="1578"/>
      <c r="H100" s="1925" t="s">
        <v>79</v>
      </c>
      <c r="I100" s="383" t="s">
        <v>47</v>
      </c>
      <c r="J100" s="396"/>
      <c r="K100" s="396"/>
      <c r="L100" s="396"/>
      <c r="M100" s="396">
        <f t="shared" ref="M100:U100" si="25">M98*$W$98</f>
        <v>0.1</v>
      </c>
      <c r="N100" s="396">
        <f t="shared" si="25"/>
        <v>0.1</v>
      </c>
      <c r="O100" s="396">
        <f t="shared" si="25"/>
        <v>0.1</v>
      </c>
      <c r="P100" s="396">
        <f t="shared" si="25"/>
        <v>0.1</v>
      </c>
      <c r="Q100" s="396">
        <f t="shared" si="25"/>
        <v>0.15</v>
      </c>
      <c r="R100" s="396">
        <f t="shared" si="25"/>
        <v>0.15</v>
      </c>
      <c r="S100" s="396">
        <f t="shared" si="25"/>
        <v>0.15</v>
      </c>
      <c r="T100" s="396">
        <f t="shared" si="25"/>
        <v>0.1</v>
      </c>
      <c r="U100" s="396">
        <f t="shared" si="25"/>
        <v>0.05</v>
      </c>
      <c r="V100" s="312">
        <f t="shared" si="24"/>
        <v>1</v>
      </c>
      <c r="W100" s="1947">
        <v>1</v>
      </c>
      <c r="X100" s="379">
        <v>1</v>
      </c>
      <c r="Y100" s="1924"/>
      <c r="Z100" s="1577"/>
      <c r="AA100" s="1578"/>
      <c r="AB100" s="1924"/>
      <c r="AC100" s="1577"/>
      <c r="AD100" s="1578"/>
      <c r="AE100" s="1929"/>
      <c r="AF100" s="1929"/>
      <c r="AG100" s="1924"/>
      <c r="AH100" s="1577"/>
      <c r="AI100" s="1578"/>
      <c r="AJ100" s="1929"/>
      <c r="AK100" s="1929"/>
      <c r="AL100" s="1929"/>
      <c r="AM100" s="1924"/>
      <c r="AN100" s="1577"/>
      <c r="AO100" s="1578"/>
      <c r="AP100" s="264"/>
      <c r="AQ100" s="398">
        <f t="shared" ref="AQ100:AT100" si="26">SUM(AQ5:AQ99)</f>
        <v>0.10858860405025869</v>
      </c>
      <c r="AR100" s="398">
        <f t="shared" si="26"/>
        <v>0.35739467849223949</v>
      </c>
      <c r="AS100" s="398">
        <f t="shared" si="26"/>
        <v>0.30068514412416858</v>
      </c>
      <c r="AT100" s="398">
        <f t="shared" si="26"/>
        <v>0.23333157333333332</v>
      </c>
      <c r="AU100" s="398">
        <f>SUM(AQ100:AT100)</f>
        <v>1</v>
      </c>
      <c r="AV100" s="264"/>
      <c r="AW100" s="264"/>
      <c r="AX100" s="264"/>
    </row>
    <row r="101" spans="1:50" ht="15.75" customHeight="1">
      <c r="A101" s="1558"/>
      <c r="B101" s="1557"/>
      <c r="C101" s="1579"/>
      <c r="D101" s="1579"/>
      <c r="E101" s="1579"/>
      <c r="F101" s="1579"/>
      <c r="G101" s="1580"/>
      <c r="H101" s="1558"/>
      <c r="I101" s="383" t="s">
        <v>48</v>
      </c>
      <c r="J101" s="383"/>
      <c r="K101" s="383"/>
      <c r="L101" s="383"/>
      <c r="M101" s="396">
        <f>M99*W98</f>
        <v>0.1</v>
      </c>
      <c r="N101" s="396">
        <f t="shared" ref="N101:O101" si="27">N99*W98</f>
        <v>0.1</v>
      </c>
      <c r="O101" s="396">
        <f t="shared" si="27"/>
        <v>0.1</v>
      </c>
      <c r="P101" s="396">
        <f t="shared" ref="P101:R101" si="28">P99*V98</f>
        <v>0.1</v>
      </c>
      <c r="Q101" s="396">
        <f t="shared" si="28"/>
        <v>0.1</v>
      </c>
      <c r="R101" s="396">
        <f t="shared" si="28"/>
        <v>0.05</v>
      </c>
      <c r="S101" s="396"/>
      <c r="T101" s="396"/>
      <c r="U101" s="396"/>
      <c r="V101" s="312">
        <f t="shared" si="24"/>
        <v>0.55000000000000004</v>
      </c>
      <c r="W101" s="1558"/>
      <c r="X101" s="385">
        <f>V101*W100</f>
        <v>0.55000000000000004</v>
      </c>
      <c r="Y101" s="1557"/>
      <c r="Z101" s="1579"/>
      <c r="AA101" s="1580"/>
      <c r="AB101" s="1557"/>
      <c r="AC101" s="1579"/>
      <c r="AD101" s="1580"/>
      <c r="AE101" s="1533"/>
      <c r="AF101" s="1533"/>
      <c r="AG101" s="1557"/>
      <c r="AH101" s="1579"/>
      <c r="AI101" s="1580"/>
      <c r="AJ101" s="1533"/>
      <c r="AK101" s="1533"/>
      <c r="AL101" s="1533"/>
      <c r="AM101" s="1557"/>
      <c r="AN101" s="1579"/>
      <c r="AO101" s="1580"/>
      <c r="AP101" s="264"/>
      <c r="AQ101" s="264"/>
      <c r="AR101" s="264"/>
      <c r="AS101" s="264"/>
      <c r="AT101" s="264"/>
      <c r="AU101" s="264"/>
      <c r="AV101" s="264"/>
      <c r="AW101" s="264"/>
      <c r="AX101" s="264"/>
    </row>
    <row r="102" spans="1:50" ht="27" customHeight="1">
      <c r="A102" s="264"/>
      <c r="B102" s="264"/>
      <c r="C102" s="264"/>
      <c r="D102" s="264"/>
      <c r="E102" s="264"/>
      <c r="F102" s="399"/>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row>
    <row r="103" spans="1:50" ht="15.75" customHeight="1">
      <c r="A103" s="400"/>
      <c r="B103" s="400"/>
      <c r="C103" s="400"/>
      <c r="D103" s="400"/>
      <c r="E103" s="400"/>
      <c r="F103" s="401"/>
      <c r="G103" s="400"/>
      <c r="H103" s="400"/>
      <c r="I103" s="400"/>
      <c r="J103" s="400"/>
      <c r="K103" s="400"/>
      <c r="L103" s="400"/>
      <c r="M103" s="400"/>
      <c r="N103" s="400"/>
      <c r="O103" s="400"/>
      <c r="P103" s="400"/>
      <c r="Q103" s="400"/>
      <c r="R103" s="400"/>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0"/>
      <c r="AN103" s="400"/>
      <c r="AO103" s="400"/>
      <c r="AP103" s="400"/>
      <c r="AQ103" s="400"/>
      <c r="AR103" s="400"/>
      <c r="AS103" s="400"/>
      <c r="AT103" s="400"/>
      <c r="AU103" s="400"/>
      <c r="AV103" s="400"/>
      <c r="AW103" s="400"/>
      <c r="AX103" s="400"/>
    </row>
    <row r="104" spans="1:50" ht="15.75" customHeight="1">
      <c r="A104" s="400"/>
      <c r="B104" s="400"/>
      <c r="C104" s="400"/>
      <c r="D104" s="400"/>
      <c r="E104" s="400"/>
      <c r="F104" s="401"/>
      <c r="G104" s="400"/>
      <c r="H104" s="400"/>
      <c r="I104" s="400"/>
      <c r="J104" s="400"/>
      <c r="K104" s="400"/>
      <c r="L104" s="400"/>
      <c r="M104" s="400"/>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row>
    <row r="105" spans="1:50" ht="15.75" customHeight="1">
      <c r="A105" s="400"/>
      <c r="B105" s="400"/>
      <c r="C105" s="400"/>
      <c r="D105" s="400"/>
      <c r="E105" s="400"/>
      <c r="F105" s="401"/>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row>
    <row r="106" spans="1:50" ht="15.75" customHeight="1">
      <c r="A106" s="400"/>
      <c r="B106" s="400"/>
      <c r="C106" s="400"/>
      <c r="D106" s="400"/>
      <c r="E106" s="400"/>
      <c r="F106" s="401"/>
      <c r="G106" s="400"/>
      <c r="H106" s="400"/>
      <c r="I106" s="400"/>
      <c r="J106" s="400"/>
      <c r="K106" s="400"/>
      <c r="L106" s="400"/>
      <c r="M106" s="400"/>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row>
    <row r="107" spans="1:50" ht="15.75" customHeight="1">
      <c r="A107" s="400"/>
      <c r="B107" s="400"/>
      <c r="C107" s="400"/>
      <c r="D107" s="400"/>
      <c r="E107" s="400"/>
      <c r="F107" s="401"/>
      <c r="G107" s="400"/>
      <c r="H107" s="400"/>
      <c r="I107" s="400"/>
      <c r="J107" s="400"/>
      <c r="K107" s="400"/>
      <c r="L107" s="400"/>
      <c r="M107" s="400"/>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row>
    <row r="108" spans="1:50" ht="15.75" customHeight="1">
      <c r="A108" s="400"/>
      <c r="B108" s="400"/>
      <c r="C108" s="400"/>
      <c r="D108" s="400"/>
      <c r="E108" s="400"/>
      <c r="F108" s="401"/>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row>
    <row r="109" spans="1:50" ht="15.75" customHeight="1">
      <c r="A109" s="400"/>
      <c r="B109" s="400"/>
      <c r="C109" s="400"/>
      <c r="D109" s="400"/>
      <c r="E109" s="400"/>
      <c r="F109" s="401"/>
      <c r="G109" s="400"/>
      <c r="H109" s="400"/>
      <c r="I109" s="400"/>
      <c r="J109" s="400"/>
      <c r="K109" s="400"/>
      <c r="L109" s="400"/>
      <c r="M109" s="400"/>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row>
    <row r="110" spans="1:50" ht="15.75" customHeight="1">
      <c r="A110" s="400"/>
      <c r="B110" s="400"/>
      <c r="C110" s="400"/>
      <c r="D110" s="400"/>
      <c r="E110" s="400"/>
      <c r="F110" s="401"/>
      <c r="G110" s="400"/>
      <c r="H110" s="400"/>
      <c r="I110" s="400"/>
      <c r="J110" s="400"/>
      <c r="K110" s="400"/>
      <c r="L110" s="400"/>
      <c r="M110" s="400"/>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row>
    <row r="111" spans="1:50" ht="15.75" customHeight="1">
      <c r="A111" s="400"/>
      <c r="B111" s="400"/>
      <c r="C111" s="400"/>
      <c r="D111" s="400"/>
      <c r="E111" s="400"/>
      <c r="F111" s="401"/>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400"/>
      <c r="AJ111" s="400"/>
      <c r="AK111" s="400"/>
      <c r="AL111" s="400"/>
      <c r="AM111" s="400"/>
      <c r="AN111" s="400"/>
      <c r="AO111" s="400"/>
      <c r="AP111" s="400"/>
      <c r="AQ111" s="400"/>
      <c r="AR111" s="400"/>
      <c r="AS111" s="400"/>
      <c r="AT111" s="400"/>
      <c r="AU111" s="400"/>
      <c r="AV111" s="400"/>
      <c r="AW111" s="400"/>
      <c r="AX111" s="400"/>
    </row>
    <row r="112" spans="1:50" ht="15.75" customHeight="1">
      <c r="A112" s="400"/>
      <c r="B112" s="400"/>
      <c r="C112" s="400"/>
      <c r="D112" s="400"/>
      <c r="E112" s="400"/>
      <c r="F112" s="401"/>
      <c r="G112" s="400"/>
      <c r="H112" s="400"/>
      <c r="I112" s="400"/>
      <c r="J112" s="400"/>
      <c r="K112" s="400"/>
      <c r="L112" s="400"/>
      <c r="M112" s="400"/>
      <c r="N112" s="400"/>
      <c r="O112" s="400"/>
      <c r="P112" s="400"/>
      <c r="Q112" s="400"/>
      <c r="R112" s="400"/>
      <c r="S112" s="400"/>
      <c r="T112" s="400"/>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row>
    <row r="113" spans="6:6" ht="15.75" customHeight="1">
      <c r="F113" s="402"/>
    </row>
    <row r="114" spans="6:6" ht="15.75" customHeight="1"/>
    <row r="115" spans="6:6" ht="15.75" customHeight="1"/>
    <row r="116" spans="6:6" ht="15.75" customHeight="1"/>
    <row r="117" spans="6:6" ht="15.75" customHeight="1"/>
    <row r="118" spans="6:6" ht="15.75" customHeight="1"/>
    <row r="119" spans="6:6" ht="15.75" customHeight="1"/>
    <row r="120" spans="6:6" ht="15.75" customHeight="1"/>
    <row r="121" spans="6:6" ht="15.75" customHeight="1"/>
    <row r="122" spans="6:6" ht="15.75" customHeight="1"/>
    <row r="123" spans="6:6" ht="15.75" customHeight="1"/>
    <row r="124" spans="6:6" ht="15.75" customHeight="1"/>
    <row r="125" spans="6:6" ht="15.75" customHeight="1"/>
    <row r="126" spans="6:6" ht="15.75" customHeight="1"/>
    <row r="127" spans="6:6" ht="15.75" customHeight="1"/>
    <row r="128" spans="6:6"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3">
    <mergeCell ref="I2:T3"/>
    <mergeCell ref="D2:H3"/>
    <mergeCell ref="H4:I4"/>
    <mergeCell ref="H6:I6"/>
    <mergeCell ref="H5:I5"/>
    <mergeCell ref="G5:G6"/>
    <mergeCell ref="AG4:AI4"/>
    <mergeCell ref="AJ5:AJ6"/>
    <mergeCell ref="AK5:AK6"/>
    <mergeCell ref="Y4:AA4"/>
    <mergeCell ref="Y5:AA6"/>
    <mergeCell ref="W2:AM3"/>
    <mergeCell ref="W5:W6"/>
    <mergeCell ref="AL5:AL6"/>
    <mergeCell ref="AB5:AD6"/>
    <mergeCell ref="AB4:AD4"/>
    <mergeCell ref="AE5:AE6"/>
    <mergeCell ref="AF5:AF6"/>
    <mergeCell ref="AK28:AK29"/>
    <mergeCell ref="AM30:AO31"/>
    <mergeCell ref="AM32:AO33"/>
    <mergeCell ref="AL32:AL33"/>
    <mergeCell ref="AL30:AL31"/>
    <mergeCell ref="AM4:AO4"/>
    <mergeCell ref="AM5:AO6"/>
    <mergeCell ref="AM25:AO26"/>
    <mergeCell ref="AM24:AO24"/>
    <mergeCell ref="AM28:AO29"/>
    <mergeCell ref="AL28:AL29"/>
    <mergeCell ref="AK32:AK33"/>
    <mergeCell ref="AL12:AL13"/>
    <mergeCell ref="AK16:AK17"/>
    <mergeCell ref="AK14:AK15"/>
    <mergeCell ref="AM14:AO15"/>
    <mergeCell ref="B27:AO27"/>
    <mergeCell ref="AG16:AI17"/>
    <mergeCell ref="AF16:AF17"/>
    <mergeCell ref="W16:W17"/>
    <mergeCell ref="AE16:AE17"/>
    <mergeCell ref="Y16:AA17"/>
    <mergeCell ref="H20:H21"/>
    <mergeCell ref="H24:I24"/>
    <mergeCell ref="AG12:AI13"/>
    <mergeCell ref="AE12:AE13"/>
    <mergeCell ref="W12:W13"/>
    <mergeCell ref="AF12:AF13"/>
    <mergeCell ref="W14:W15"/>
    <mergeCell ref="AF14:AF15"/>
    <mergeCell ref="AG14:AI15"/>
    <mergeCell ref="Y14:AA15"/>
    <mergeCell ref="AB14:AD15"/>
    <mergeCell ref="AE14:AE15"/>
    <mergeCell ref="AM10:AO11"/>
    <mergeCell ref="AJ14:AJ15"/>
    <mergeCell ref="AB16:AD17"/>
    <mergeCell ref="H22:H23"/>
    <mergeCell ref="H16:H17"/>
    <mergeCell ref="H14:H15"/>
    <mergeCell ref="W22:W23"/>
    <mergeCell ref="AM8:AO9"/>
    <mergeCell ref="Y12:AA13"/>
    <mergeCell ref="AB12:AD13"/>
    <mergeCell ref="H12:H13"/>
    <mergeCell ref="H10:H11"/>
    <mergeCell ref="AM12:AO13"/>
    <mergeCell ref="AJ16:AJ17"/>
    <mergeCell ref="AJ12:AJ13"/>
    <mergeCell ref="H8:H9"/>
    <mergeCell ref="F5:F6"/>
    <mergeCell ref="C8:G9"/>
    <mergeCell ref="D5:D6"/>
    <mergeCell ref="E5:E6"/>
    <mergeCell ref="A1:C3"/>
    <mergeCell ref="A4:B6"/>
    <mergeCell ref="C5:C6"/>
    <mergeCell ref="A7:A21"/>
    <mergeCell ref="B8:B9"/>
    <mergeCell ref="B10:B11"/>
    <mergeCell ref="C18:G19"/>
    <mergeCell ref="H18:H19"/>
    <mergeCell ref="B18:B19"/>
    <mergeCell ref="C16:G17"/>
    <mergeCell ref="C20:G21"/>
    <mergeCell ref="C14:G15"/>
    <mergeCell ref="C12:G13"/>
    <mergeCell ref="C10:G11"/>
    <mergeCell ref="B7:AO7"/>
    <mergeCell ref="AN2:AO2"/>
    <mergeCell ref="AN3:AO3"/>
    <mergeCell ref="D1:AM1"/>
    <mergeCell ref="AN1:AO1"/>
    <mergeCell ref="A22:A23"/>
    <mergeCell ref="B14:B15"/>
    <mergeCell ref="B12:B13"/>
    <mergeCell ref="B20:B21"/>
    <mergeCell ref="A24:B26"/>
    <mergeCell ref="B32:B33"/>
    <mergeCell ref="B30:B31"/>
    <mergeCell ref="B38:B39"/>
    <mergeCell ref="A27:A41"/>
    <mergeCell ref="B16:B17"/>
    <mergeCell ref="B22:G23"/>
    <mergeCell ref="F25:F26"/>
    <mergeCell ref="C25:C26"/>
    <mergeCell ref="G25:G26"/>
    <mergeCell ref="D25:D26"/>
    <mergeCell ref="E25:E26"/>
    <mergeCell ref="H28:H29"/>
    <mergeCell ref="B28:B29"/>
    <mergeCell ref="C28:G29"/>
    <mergeCell ref="B34:B35"/>
    <mergeCell ref="B36:B37"/>
    <mergeCell ref="C34:G35"/>
    <mergeCell ref="C30:G31"/>
    <mergeCell ref="C32:G33"/>
    <mergeCell ref="H25:I25"/>
    <mergeCell ref="H26:I26"/>
    <mergeCell ref="H34:H35"/>
    <mergeCell ref="H32:H33"/>
    <mergeCell ref="H30:H31"/>
    <mergeCell ref="H36:H37"/>
    <mergeCell ref="C36:G37"/>
    <mergeCell ref="E45:E46"/>
    <mergeCell ref="G45:G46"/>
    <mergeCell ref="F45:F46"/>
    <mergeCell ref="AB32:AD33"/>
    <mergeCell ref="Y32:AA33"/>
    <mergeCell ref="AB34:AD35"/>
    <mergeCell ref="AB36:AD37"/>
    <mergeCell ref="Y36:AA37"/>
    <mergeCell ref="Y38:AA39"/>
    <mergeCell ref="C38:G39"/>
    <mergeCell ref="H44:I44"/>
    <mergeCell ref="H46:I46"/>
    <mergeCell ref="H45:I45"/>
    <mergeCell ref="H40:H41"/>
    <mergeCell ref="H38:H39"/>
    <mergeCell ref="H42:H43"/>
    <mergeCell ref="B42:G43"/>
    <mergeCell ref="D45:D46"/>
    <mergeCell ref="C45:C46"/>
    <mergeCell ref="C40:G41"/>
    <mergeCell ref="A42:A43"/>
    <mergeCell ref="B40:B41"/>
    <mergeCell ref="B50:B51"/>
    <mergeCell ref="B48:B49"/>
    <mergeCell ref="C48:G49"/>
    <mergeCell ref="B47:AO47"/>
    <mergeCell ref="AB50:AD51"/>
    <mergeCell ref="Y50:AA51"/>
    <mergeCell ref="AB48:AD49"/>
    <mergeCell ref="Y48:AA49"/>
    <mergeCell ref="C50:G51"/>
    <mergeCell ref="AM64:AO64"/>
    <mergeCell ref="AM65:AO66"/>
    <mergeCell ref="H65:I65"/>
    <mergeCell ref="H66:I66"/>
    <mergeCell ref="G65:G66"/>
    <mergeCell ref="F65:F66"/>
    <mergeCell ref="D65:D66"/>
    <mergeCell ref="E65:E66"/>
    <mergeCell ref="A44:B46"/>
    <mergeCell ref="A67:A81"/>
    <mergeCell ref="B70:B71"/>
    <mergeCell ref="B74:B75"/>
    <mergeCell ref="C72:G73"/>
    <mergeCell ref="B72:B73"/>
    <mergeCell ref="B68:B69"/>
    <mergeCell ref="B67:AO67"/>
    <mergeCell ref="AM72:AO73"/>
    <mergeCell ref="AM70:AO71"/>
    <mergeCell ref="AM68:AO69"/>
    <mergeCell ref="AB74:AD75"/>
    <mergeCell ref="AG74:AI75"/>
    <mergeCell ref="AB76:AD77"/>
    <mergeCell ref="AB78:AD79"/>
    <mergeCell ref="AM78:AO79"/>
    <mergeCell ref="AM76:AO77"/>
    <mergeCell ref="AM74:AO75"/>
    <mergeCell ref="AL70:AL71"/>
    <mergeCell ref="A47:A61"/>
    <mergeCell ref="AG76:AI77"/>
    <mergeCell ref="AB58:AD59"/>
    <mergeCell ref="AB60:AD61"/>
    <mergeCell ref="AB56:AD57"/>
    <mergeCell ref="AB54:AD55"/>
    <mergeCell ref="AB52:AD53"/>
    <mergeCell ref="Y52:AA53"/>
    <mergeCell ref="Y54:AA55"/>
    <mergeCell ref="Y56:AA57"/>
    <mergeCell ref="H52:H53"/>
    <mergeCell ref="H74:H75"/>
    <mergeCell ref="H76:H77"/>
    <mergeCell ref="H72:H73"/>
    <mergeCell ref="H64:I64"/>
    <mergeCell ref="H54:H55"/>
    <mergeCell ref="H62:H63"/>
    <mergeCell ref="H56:H57"/>
    <mergeCell ref="H58:H59"/>
    <mergeCell ref="H60:H61"/>
    <mergeCell ref="H48:H49"/>
    <mergeCell ref="H50:H51"/>
    <mergeCell ref="B60:B61"/>
    <mergeCell ref="A62:A63"/>
    <mergeCell ref="Y98:AA99"/>
    <mergeCell ref="B58:B59"/>
    <mergeCell ref="B62:G63"/>
    <mergeCell ref="C60:G61"/>
    <mergeCell ref="C58:G59"/>
    <mergeCell ref="C54:G55"/>
    <mergeCell ref="B54:B55"/>
    <mergeCell ref="B52:B53"/>
    <mergeCell ref="C56:G57"/>
    <mergeCell ref="C52:G53"/>
    <mergeCell ref="B56:B57"/>
    <mergeCell ref="C70:G71"/>
    <mergeCell ref="C68:G69"/>
    <mergeCell ref="H68:H69"/>
    <mergeCell ref="H70:H71"/>
    <mergeCell ref="W62:W63"/>
    <mergeCell ref="C65:C66"/>
    <mergeCell ref="A64:B66"/>
    <mergeCell ref="A97:A99"/>
    <mergeCell ref="A100:A101"/>
    <mergeCell ref="F95:F96"/>
    <mergeCell ref="D95:D96"/>
    <mergeCell ref="C98:G99"/>
    <mergeCell ref="B98:B99"/>
    <mergeCell ref="B100:G101"/>
    <mergeCell ref="H100:H101"/>
    <mergeCell ref="H98:H99"/>
    <mergeCell ref="AM98:AO99"/>
    <mergeCell ref="AM100:AO101"/>
    <mergeCell ref="AL100:AL101"/>
    <mergeCell ref="AK100:AK101"/>
    <mergeCell ref="AL98:AL99"/>
    <mergeCell ref="AK98:AK99"/>
    <mergeCell ref="AM95:AO96"/>
    <mergeCell ref="AM94:AO94"/>
    <mergeCell ref="AE88:AE89"/>
    <mergeCell ref="AJ88:AJ89"/>
    <mergeCell ref="AG88:AI89"/>
    <mergeCell ref="AF88:AF89"/>
    <mergeCell ref="AG92:AI93"/>
    <mergeCell ref="AG90:AI91"/>
    <mergeCell ref="AF90:AF91"/>
    <mergeCell ref="AE92:AE93"/>
    <mergeCell ref="AE90:AE91"/>
    <mergeCell ref="AK88:AK89"/>
    <mergeCell ref="AL88:AL89"/>
    <mergeCell ref="AJ98:AJ99"/>
    <mergeCell ref="AJ100:AJ101"/>
    <mergeCell ref="AF98:AF99"/>
    <mergeCell ref="AF100:AF101"/>
    <mergeCell ref="AE98:AE99"/>
    <mergeCell ref="AL92:AL93"/>
    <mergeCell ref="AK92:AK93"/>
    <mergeCell ref="AM90:AO91"/>
    <mergeCell ref="AM92:AO93"/>
    <mergeCell ref="AM88:AO89"/>
    <mergeCell ref="AM85:AO86"/>
    <mergeCell ref="AB95:AD96"/>
    <mergeCell ref="AF95:AF96"/>
    <mergeCell ref="AE95:AE96"/>
    <mergeCell ref="AG95:AI96"/>
    <mergeCell ref="AG94:AI94"/>
    <mergeCell ref="AB94:AD94"/>
    <mergeCell ref="AL90:AL91"/>
    <mergeCell ref="AK90:AK91"/>
    <mergeCell ref="AM60:AO61"/>
    <mergeCell ref="AM58:AO59"/>
    <mergeCell ref="AM62:AO63"/>
    <mergeCell ref="AF45:AF46"/>
    <mergeCell ref="AE42:AE43"/>
    <mergeCell ref="AE45:AE46"/>
    <mergeCell ref="AE54:AE55"/>
    <mergeCell ref="AE52:AE53"/>
    <mergeCell ref="AE34:AE35"/>
    <mergeCell ref="AE50:AE51"/>
    <mergeCell ref="AK52:AK53"/>
    <mergeCell ref="AJ52:AJ53"/>
    <mergeCell ref="AM52:AO53"/>
    <mergeCell ref="AM54:AO55"/>
    <mergeCell ref="AM56:AO57"/>
    <mergeCell ref="AM50:AO51"/>
    <mergeCell ref="AM42:AO43"/>
    <mergeCell ref="AM45:AO46"/>
    <mergeCell ref="AM44:AO44"/>
    <mergeCell ref="AL42:AL43"/>
    <mergeCell ref="AM38:AO39"/>
    <mergeCell ref="AM40:AO41"/>
    <mergeCell ref="AM36:AO37"/>
    <mergeCell ref="AJ36:AJ37"/>
    <mergeCell ref="AM22:AO23"/>
    <mergeCell ref="AM16:AO17"/>
    <mergeCell ref="AM18:AO19"/>
    <mergeCell ref="AM20:AO21"/>
    <mergeCell ref="AF48:AF49"/>
    <mergeCell ref="AE48:AE49"/>
    <mergeCell ref="AL48:AL49"/>
    <mergeCell ref="AK48:AK49"/>
    <mergeCell ref="AM48:AO49"/>
    <mergeCell ref="AK36:AK37"/>
    <mergeCell ref="AL36:AL37"/>
    <mergeCell ref="AE36:AE37"/>
    <mergeCell ref="AF36:AF37"/>
    <mergeCell ref="AE32:AE33"/>
    <mergeCell ref="AE30:AE31"/>
    <mergeCell ref="AF34:AF35"/>
    <mergeCell ref="AG34:AI35"/>
    <mergeCell ref="AG30:AI31"/>
    <mergeCell ref="AG32:AI33"/>
    <mergeCell ref="AK42:AK43"/>
    <mergeCell ref="AK34:AK35"/>
    <mergeCell ref="AJ34:AJ35"/>
    <mergeCell ref="AM34:AO35"/>
    <mergeCell ref="AL34:AL35"/>
    <mergeCell ref="AK45:AK46"/>
    <mergeCell ref="AL45:AL46"/>
    <mergeCell ref="AJ45:AJ46"/>
    <mergeCell ref="W25:W26"/>
    <mergeCell ref="W30:W31"/>
    <mergeCell ref="W28:W29"/>
    <mergeCell ref="W56:W57"/>
    <mergeCell ref="W50:W51"/>
    <mergeCell ref="W54:W55"/>
    <mergeCell ref="W48:W49"/>
    <mergeCell ref="W52:W53"/>
    <mergeCell ref="W45:W46"/>
    <mergeCell ref="W42:W43"/>
    <mergeCell ref="W36:W37"/>
    <mergeCell ref="W38:W39"/>
    <mergeCell ref="W32:W33"/>
    <mergeCell ref="AG54:AI55"/>
    <mergeCell ref="AG56:AI57"/>
    <mergeCell ref="AF52:AF53"/>
    <mergeCell ref="AF50:AF51"/>
    <mergeCell ref="W34:W35"/>
    <mergeCell ref="Y34:AA35"/>
    <mergeCell ref="AJ32:AJ33"/>
    <mergeCell ref="AK30:AK31"/>
    <mergeCell ref="AG48:AI49"/>
    <mergeCell ref="AG50:AI51"/>
    <mergeCell ref="AG40:AI41"/>
    <mergeCell ref="AJ48:AJ49"/>
    <mergeCell ref="AG52:AI53"/>
    <mergeCell ref="Y42:AA43"/>
    <mergeCell ref="AJ42:AJ43"/>
    <mergeCell ref="Y40:AA41"/>
    <mergeCell ref="AB42:AD43"/>
    <mergeCell ref="AG45:AI46"/>
    <mergeCell ref="AK10:AK11"/>
    <mergeCell ref="AG10:AI11"/>
    <mergeCell ref="W10:W11"/>
    <mergeCell ref="AF10:AF11"/>
    <mergeCell ref="Y10:AA11"/>
    <mergeCell ref="AL10:AL11"/>
    <mergeCell ref="AJ10:AJ11"/>
    <mergeCell ref="AK12:AK13"/>
    <mergeCell ref="AG18:AI19"/>
    <mergeCell ref="AB10:AD11"/>
    <mergeCell ref="AE10:AE11"/>
    <mergeCell ref="AB40:AD41"/>
    <mergeCell ref="AB38:AD39"/>
    <mergeCell ref="AF28:AF29"/>
    <mergeCell ref="W60:W61"/>
    <mergeCell ref="W80:W81"/>
    <mergeCell ref="Y80:AA81"/>
    <mergeCell ref="W72:W73"/>
    <mergeCell ref="W65:W66"/>
    <mergeCell ref="W70:W71"/>
    <mergeCell ref="W68:W69"/>
    <mergeCell ref="W58:W59"/>
    <mergeCell ref="AB30:AD31"/>
    <mergeCell ref="AB72:AD73"/>
    <mergeCell ref="Y72:AA73"/>
    <mergeCell ref="AB45:AD46"/>
    <mergeCell ref="Y45:AA46"/>
    <mergeCell ref="AB44:AD44"/>
    <mergeCell ref="Y44:AA44"/>
    <mergeCell ref="W40:W41"/>
    <mergeCell ref="AF42:AF43"/>
    <mergeCell ref="AG24:AI24"/>
    <mergeCell ref="AG5:AI6"/>
    <mergeCell ref="AJ8:AJ9"/>
    <mergeCell ref="AG8:AI9"/>
    <mergeCell ref="AB25:AD26"/>
    <mergeCell ref="AB28:AD29"/>
    <mergeCell ref="Y25:AA26"/>
    <mergeCell ref="Y28:AA29"/>
    <mergeCell ref="Y30:AA31"/>
    <mergeCell ref="Y24:AA24"/>
    <mergeCell ref="AB24:AD24"/>
    <mergeCell ref="AG20:AI21"/>
    <mergeCell ref="AF22:AF23"/>
    <mergeCell ref="Y22:AA23"/>
    <mergeCell ref="AL8:AL9"/>
    <mergeCell ref="AK8:AK9"/>
    <mergeCell ref="W8:W9"/>
    <mergeCell ref="Y8:AA9"/>
    <mergeCell ref="AE8:AE9"/>
    <mergeCell ref="AF8:AF9"/>
    <mergeCell ref="AB8:AD9"/>
    <mergeCell ref="AF85:AF86"/>
    <mergeCell ref="AL14:AL15"/>
    <mergeCell ref="AL16:AL17"/>
    <mergeCell ref="W18:W19"/>
    <mergeCell ref="Y20:AA21"/>
    <mergeCell ref="AB18:AD19"/>
    <mergeCell ref="W20:W21"/>
    <mergeCell ref="Y18:AA19"/>
    <mergeCell ref="AB20:AD21"/>
    <mergeCell ref="AB22:AD23"/>
    <mergeCell ref="AE22:AE23"/>
    <mergeCell ref="AL22:AL23"/>
    <mergeCell ref="AJ22:AJ23"/>
    <mergeCell ref="AK22:AK23"/>
    <mergeCell ref="AG22:AI23"/>
    <mergeCell ref="AG25:AI26"/>
    <mergeCell ref="AL25:AL26"/>
    <mergeCell ref="AK25:AK26"/>
    <mergeCell ref="AJ25:AJ26"/>
    <mergeCell ref="AE25:AE26"/>
    <mergeCell ref="AJ28:AJ29"/>
    <mergeCell ref="AE28:AE29"/>
    <mergeCell ref="AG28:AI29"/>
    <mergeCell ref="AF25:AF26"/>
    <mergeCell ref="AL68:AL69"/>
    <mergeCell ref="AK62:AK63"/>
    <mergeCell ref="AL62:AL63"/>
    <mergeCell ref="AJ68:AJ69"/>
    <mergeCell ref="AJ62:AJ63"/>
    <mergeCell ref="AJ65:AJ66"/>
    <mergeCell ref="AJ30:AJ31"/>
    <mergeCell ref="AF32:AF33"/>
    <mergeCell ref="AF30:AF31"/>
    <mergeCell ref="AG44:AI44"/>
    <mergeCell ref="AG38:AI39"/>
    <mergeCell ref="AG36:AI37"/>
    <mergeCell ref="AL52:AL53"/>
    <mergeCell ref="AL50:AL51"/>
    <mergeCell ref="AJ50:AJ51"/>
    <mergeCell ref="AK50:AK51"/>
    <mergeCell ref="AG42:AI43"/>
    <mergeCell ref="AL65:AL66"/>
    <mergeCell ref="AB62:AD63"/>
    <mergeCell ref="Y58:AA59"/>
    <mergeCell ref="AG58:AI59"/>
    <mergeCell ref="AB70:AD71"/>
    <mergeCell ref="AF70:AF71"/>
    <mergeCell ref="AE70:AE71"/>
    <mergeCell ref="AG68:AI69"/>
    <mergeCell ref="AB68:AD69"/>
    <mergeCell ref="Y70:AA71"/>
    <mergeCell ref="AG70:AI71"/>
    <mergeCell ref="Y60:AA61"/>
    <mergeCell ref="Y68:AA69"/>
    <mergeCell ref="Y65:AA66"/>
    <mergeCell ref="Y64:AA64"/>
    <mergeCell ref="Y62:AA63"/>
    <mergeCell ref="AB65:AD66"/>
    <mergeCell ref="AB64:AD64"/>
    <mergeCell ref="AE62:AE63"/>
    <mergeCell ref="AF62:AF63"/>
    <mergeCell ref="AG62:AI63"/>
    <mergeCell ref="AG60:AI61"/>
    <mergeCell ref="AG72:AI73"/>
    <mergeCell ref="AK70:AK71"/>
    <mergeCell ref="AE68:AE69"/>
    <mergeCell ref="AF68:AF69"/>
    <mergeCell ref="AG65:AI66"/>
    <mergeCell ref="AG64:AI64"/>
    <mergeCell ref="AF65:AF66"/>
    <mergeCell ref="AE65:AE66"/>
    <mergeCell ref="AK68:AK69"/>
    <mergeCell ref="AJ70:AJ71"/>
    <mergeCell ref="AK65:AK66"/>
    <mergeCell ref="Y95:AA96"/>
    <mergeCell ref="AB90:AD91"/>
    <mergeCell ref="AB88:AD89"/>
    <mergeCell ref="AJ95:AJ96"/>
    <mergeCell ref="AJ90:AJ91"/>
    <mergeCell ref="AJ92:AJ93"/>
    <mergeCell ref="AB92:AD93"/>
    <mergeCell ref="AF92:AF93"/>
    <mergeCell ref="AG85:AI86"/>
    <mergeCell ref="Y85:AA86"/>
    <mergeCell ref="Y88:AA89"/>
    <mergeCell ref="Y90:AA91"/>
    <mergeCell ref="Y92:AA93"/>
    <mergeCell ref="Y94:AA94"/>
    <mergeCell ref="AB98:AD99"/>
    <mergeCell ref="AB100:AD101"/>
    <mergeCell ref="AE100:AE101"/>
    <mergeCell ref="AG100:AI101"/>
    <mergeCell ref="AG98:AI99"/>
    <mergeCell ref="W98:W99"/>
    <mergeCell ref="W100:W101"/>
    <mergeCell ref="Y100:AA101"/>
    <mergeCell ref="A82:A83"/>
    <mergeCell ref="A87:A91"/>
    <mergeCell ref="A84:B86"/>
    <mergeCell ref="H95:I95"/>
    <mergeCell ref="H96:I96"/>
    <mergeCell ref="B97:AO97"/>
    <mergeCell ref="W95:W96"/>
    <mergeCell ref="B87:AO87"/>
    <mergeCell ref="AL95:AL96"/>
    <mergeCell ref="AK95:AK96"/>
    <mergeCell ref="AM84:AO84"/>
    <mergeCell ref="H85:I85"/>
    <mergeCell ref="G85:G86"/>
    <mergeCell ref="C95:C96"/>
    <mergeCell ref="A92:A93"/>
    <mergeCell ref="A94:B96"/>
    <mergeCell ref="B90:B91"/>
    <mergeCell ref="E85:E86"/>
    <mergeCell ref="C85:C86"/>
    <mergeCell ref="D85:D86"/>
    <mergeCell ref="AB84:AD84"/>
    <mergeCell ref="AL82:AL83"/>
    <mergeCell ref="AK82:AK83"/>
    <mergeCell ref="AB80:AD81"/>
    <mergeCell ref="AF82:AF83"/>
    <mergeCell ref="AG82:AI83"/>
    <mergeCell ref="AG80:AI81"/>
    <mergeCell ref="AE82:AE83"/>
    <mergeCell ref="AG84:AI84"/>
    <mergeCell ref="AB85:AD86"/>
    <mergeCell ref="AE85:AE86"/>
    <mergeCell ref="AJ85:AJ86"/>
    <mergeCell ref="W90:W91"/>
    <mergeCell ref="AL85:AL86"/>
    <mergeCell ref="AK85:AK86"/>
    <mergeCell ref="H90:H91"/>
    <mergeCell ref="C74:G75"/>
    <mergeCell ref="W74:W75"/>
    <mergeCell ref="W76:W77"/>
    <mergeCell ref="W78:W79"/>
    <mergeCell ref="Y74:AA75"/>
    <mergeCell ref="Y78:AA79"/>
    <mergeCell ref="Y76:AA77"/>
    <mergeCell ref="G95:G96"/>
    <mergeCell ref="B92:G93"/>
    <mergeCell ref="B80:B81"/>
    <mergeCell ref="B88:B89"/>
    <mergeCell ref="Y82:AA83"/>
    <mergeCell ref="Y84:AA84"/>
    <mergeCell ref="W88:W89"/>
    <mergeCell ref="W92:W93"/>
    <mergeCell ref="W85:W86"/>
    <mergeCell ref="W82:W83"/>
    <mergeCell ref="H88:H89"/>
    <mergeCell ref="C88:G89"/>
    <mergeCell ref="F85:F86"/>
    <mergeCell ref="H86:I86"/>
    <mergeCell ref="E95:E96"/>
    <mergeCell ref="C90:G91"/>
    <mergeCell ref="H92:H93"/>
    <mergeCell ref="AM80:AO81"/>
    <mergeCell ref="AM82:AO83"/>
    <mergeCell ref="H82:H83"/>
    <mergeCell ref="H80:H81"/>
    <mergeCell ref="C76:G77"/>
    <mergeCell ref="B76:B77"/>
    <mergeCell ref="B78:B79"/>
    <mergeCell ref="C78:G79"/>
    <mergeCell ref="AJ82:AJ83"/>
    <mergeCell ref="AB82:AD83"/>
    <mergeCell ref="AG78:AI79"/>
    <mergeCell ref="H78:H79"/>
    <mergeCell ref="C80:G81"/>
    <mergeCell ref="B82:G8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FFAD"/>
    <outlinePr summaryBelow="0" summaryRight="0"/>
  </sheetPr>
  <dimension ref="A1:AY1000"/>
  <sheetViews>
    <sheetView workbookViewId="0">
      <selection activeCell="B4" sqref="B4"/>
    </sheetView>
  </sheetViews>
  <sheetFormatPr baseColWidth="10" defaultColWidth="14.42578125" defaultRowHeight="15" customHeight="1"/>
  <cols>
    <col min="1" max="1" width="15.42578125" customWidth="1"/>
    <col min="2" max="2" width="12" customWidth="1"/>
    <col min="3" max="3" width="20.42578125" customWidth="1"/>
    <col min="4" max="4" width="11.85546875" customWidth="1"/>
    <col min="5" max="5" width="7.85546875" customWidth="1"/>
    <col min="6" max="6" width="18.140625" customWidth="1"/>
    <col min="7" max="7" width="11.7109375" customWidth="1"/>
    <col min="8" max="8" width="5.42578125" customWidth="1"/>
    <col min="9" max="9" width="4.140625" customWidth="1"/>
    <col min="10" max="10" width="8.85546875" customWidth="1"/>
    <col min="11" max="11" width="8.140625" customWidth="1"/>
    <col min="12" max="21" width="8.85546875" customWidth="1"/>
    <col min="22" max="22" width="14.85546875" customWidth="1"/>
    <col min="23" max="23" width="9.42578125" customWidth="1"/>
    <col min="24" max="24" width="14.42578125" customWidth="1"/>
    <col min="25" max="27" width="19.5703125" customWidth="1"/>
    <col min="28" max="28" width="17.85546875" customWidth="1"/>
    <col min="29" max="29" width="15.28515625" customWidth="1"/>
    <col min="30" max="30" width="16.42578125" customWidth="1"/>
    <col min="31" max="31" width="63.140625" customWidth="1"/>
    <col min="32" max="32" width="55.42578125" customWidth="1"/>
    <col min="33" max="33" width="20" customWidth="1"/>
    <col min="34" max="35" width="14.5703125" customWidth="1"/>
    <col min="36" max="36" width="22" customWidth="1"/>
    <col min="37" max="38" width="60.7109375" customWidth="1"/>
    <col min="39" max="39" width="52.7109375" customWidth="1"/>
    <col min="40" max="40" width="28.28515625" customWidth="1"/>
    <col min="41" max="41" width="19.28515625" customWidth="1"/>
    <col min="42" max="51" width="11.42578125" customWidth="1"/>
  </cols>
  <sheetData>
    <row r="1" spans="1:51"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6"/>
      <c r="AO1" s="1979" t="s">
        <v>17</v>
      </c>
      <c r="AP1" s="1749"/>
      <c r="AQ1" s="247"/>
      <c r="AR1" s="247"/>
      <c r="AS1" s="247"/>
      <c r="AT1" s="247"/>
      <c r="AU1" s="247"/>
      <c r="AV1" s="247"/>
      <c r="AW1" s="247"/>
      <c r="AX1" s="247"/>
      <c r="AY1" s="247"/>
    </row>
    <row r="2" spans="1:51">
      <c r="A2" s="1733"/>
      <c r="B2" s="1547"/>
      <c r="C2" s="1548"/>
      <c r="D2" s="1980" t="s">
        <v>23</v>
      </c>
      <c r="E2" s="1577"/>
      <c r="F2" s="1577"/>
      <c r="G2" s="1577"/>
      <c r="H2" s="1578"/>
      <c r="I2" s="1980" t="s">
        <v>335</v>
      </c>
      <c r="J2" s="1577"/>
      <c r="K2" s="1577"/>
      <c r="L2" s="1577"/>
      <c r="M2" s="1577"/>
      <c r="N2" s="1577"/>
      <c r="O2" s="1577"/>
      <c r="P2" s="1577"/>
      <c r="Q2" s="1577"/>
      <c r="R2" s="1577"/>
      <c r="S2" s="1577"/>
      <c r="T2" s="1578"/>
      <c r="U2" s="248" t="s">
        <v>47</v>
      </c>
      <c r="V2" s="403">
        <f>X25+X5+X45+X65+X85+X105+X125+X139+X149</f>
        <v>0.99999999999999989</v>
      </c>
      <c r="W2" s="1982"/>
      <c r="X2" s="1577"/>
      <c r="Y2" s="1577"/>
      <c r="Z2" s="1577"/>
      <c r="AA2" s="1577"/>
      <c r="AB2" s="1577"/>
      <c r="AC2" s="1577"/>
      <c r="AD2" s="1577"/>
      <c r="AE2" s="1577"/>
      <c r="AF2" s="1577"/>
      <c r="AG2" s="1577"/>
      <c r="AH2" s="1577"/>
      <c r="AI2" s="1577"/>
      <c r="AJ2" s="1577"/>
      <c r="AK2" s="1577"/>
      <c r="AL2" s="1577"/>
      <c r="AM2" s="1577"/>
      <c r="AN2" s="1578"/>
      <c r="AO2" s="1975" t="s">
        <v>18</v>
      </c>
      <c r="AP2" s="1751"/>
      <c r="AQ2" s="247"/>
      <c r="AR2" s="247"/>
      <c r="AS2" s="247"/>
      <c r="AT2" s="247"/>
      <c r="AU2" s="247"/>
      <c r="AV2" s="247"/>
      <c r="AW2" s="247"/>
      <c r="AX2" s="247"/>
      <c r="AY2" s="247"/>
    </row>
    <row r="3" spans="1:51" ht="12.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403">
        <f>+X6+X26+X46+X66+X86+X106+X126+X140+X150</f>
        <v>0.88270499999999996</v>
      </c>
      <c r="W3" s="1537"/>
      <c r="X3" s="1550"/>
      <c r="Y3" s="1550"/>
      <c r="Z3" s="1550"/>
      <c r="AA3" s="1550"/>
      <c r="AB3" s="1550"/>
      <c r="AC3" s="1550"/>
      <c r="AD3" s="1550"/>
      <c r="AE3" s="1550"/>
      <c r="AF3" s="1550"/>
      <c r="AG3" s="1550"/>
      <c r="AH3" s="1550"/>
      <c r="AI3" s="1550"/>
      <c r="AJ3" s="1550"/>
      <c r="AK3" s="1550"/>
      <c r="AL3" s="1550"/>
      <c r="AM3" s="1550"/>
      <c r="AN3" s="1551"/>
      <c r="AO3" s="2016">
        <v>43120</v>
      </c>
      <c r="AP3" s="1747"/>
      <c r="AQ3" s="247"/>
      <c r="AR3" s="247"/>
      <c r="AS3" s="247"/>
      <c r="AT3" s="247"/>
      <c r="AU3" s="247"/>
      <c r="AV3" s="247"/>
      <c r="AW3" s="247"/>
      <c r="AX3" s="247"/>
      <c r="AY3" s="247"/>
    </row>
    <row r="4" spans="1:51" ht="24.75" customHeight="1">
      <c r="A4" s="1967" t="s">
        <v>106</v>
      </c>
      <c r="B4" s="1555"/>
      <c r="C4" s="255" t="s">
        <v>107</v>
      </c>
      <c r="D4" s="255" t="s">
        <v>108</v>
      </c>
      <c r="E4" s="255" t="s">
        <v>28</v>
      </c>
      <c r="F4" s="255" t="s">
        <v>109</v>
      </c>
      <c r="G4" s="256" t="s">
        <v>110</v>
      </c>
      <c r="H4" s="1935" t="s">
        <v>111</v>
      </c>
      <c r="I4" s="1937"/>
      <c r="J4" s="404" t="s">
        <v>63</v>
      </c>
      <c r="K4" s="404" t="s">
        <v>64</v>
      </c>
      <c r="L4" s="404" t="s">
        <v>65</v>
      </c>
      <c r="M4" s="404" t="s">
        <v>66</v>
      </c>
      <c r="N4" s="404" t="s">
        <v>67</v>
      </c>
      <c r="O4" s="404" t="s">
        <v>68</v>
      </c>
      <c r="P4" s="404" t="s">
        <v>69</v>
      </c>
      <c r="Q4" s="404" t="s">
        <v>70</v>
      </c>
      <c r="R4" s="404" t="s">
        <v>71</v>
      </c>
      <c r="S4" s="404" t="s">
        <v>72</v>
      </c>
      <c r="T4" s="404" t="s">
        <v>73</v>
      </c>
      <c r="U4" s="261" t="s">
        <v>74</v>
      </c>
      <c r="V4" s="261" t="s">
        <v>75</v>
      </c>
      <c r="W4" s="261" t="s">
        <v>76</v>
      </c>
      <c r="X4" s="261" t="s">
        <v>77</v>
      </c>
      <c r="Y4" s="1935" t="s">
        <v>112</v>
      </c>
      <c r="Z4" s="1936"/>
      <c r="AA4" s="1937"/>
      <c r="AB4" s="1935" t="s">
        <v>113</v>
      </c>
      <c r="AC4" s="1936"/>
      <c r="AD4" s="1937"/>
      <c r="AE4" s="262" t="s">
        <v>114</v>
      </c>
      <c r="AF4" s="262" t="s">
        <v>115</v>
      </c>
      <c r="AG4" s="1935" t="s">
        <v>116</v>
      </c>
      <c r="AH4" s="1936"/>
      <c r="AI4" s="1936"/>
      <c r="AJ4" s="1937"/>
      <c r="AK4" s="262" t="s">
        <v>117</v>
      </c>
      <c r="AL4" s="262" t="s">
        <v>118</v>
      </c>
      <c r="AM4" s="262" t="s">
        <v>119</v>
      </c>
      <c r="AN4" s="1935" t="s">
        <v>120</v>
      </c>
      <c r="AO4" s="1936"/>
      <c r="AP4" s="1954"/>
      <c r="AQ4" s="264"/>
      <c r="AR4" s="264"/>
      <c r="AS4" s="264"/>
      <c r="AT4" s="264"/>
      <c r="AU4" s="264"/>
      <c r="AV4" s="264"/>
      <c r="AW4" s="264"/>
      <c r="AX4" s="264"/>
      <c r="AY4" s="264"/>
    </row>
    <row r="5" spans="1:51" ht="71.25" customHeight="1">
      <c r="A5" s="1733"/>
      <c r="B5" s="1548"/>
      <c r="C5" s="1932" t="s">
        <v>336</v>
      </c>
      <c r="D5" s="1932" t="s">
        <v>337</v>
      </c>
      <c r="E5" s="1949">
        <v>1</v>
      </c>
      <c r="F5" s="1932" t="s">
        <v>338</v>
      </c>
      <c r="G5" s="1932" t="s">
        <v>254</v>
      </c>
      <c r="H5" s="1951" t="s">
        <v>47</v>
      </c>
      <c r="I5" s="1582"/>
      <c r="J5" s="361"/>
      <c r="K5" s="405">
        <v>0.04</v>
      </c>
      <c r="L5" s="405">
        <v>0.06</v>
      </c>
      <c r="M5" s="405">
        <v>0.1</v>
      </c>
      <c r="N5" s="405">
        <v>0.36</v>
      </c>
      <c r="O5" s="405">
        <v>0.15</v>
      </c>
      <c r="P5" s="405">
        <v>0.15</v>
      </c>
      <c r="Q5" s="405">
        <v>0.08</v>
      </c>
      <c r="R5" s="405">
        <v>0.04</v>
      </c>
      <c r="S5" s="405">
        <v>0.01</v>
      </c>
      <c r="T5" s="405">
        <v>0.01</v>
      </c>
      <c r="U5" s="406"/>
      <c r="V5" s="407">
        <f t="shared" ref="V5:V6" si="0">SUM(J5:U5)</f>
        <v>1</v>
      </c>
      <c r="W5" s="1964">
        <v>0.12</v>
      </c>
      <c r="X5" s="408">
        <v>0.12</v>
      </c>
      <c r="Y5" s="1983" t="s">
        <v>339</v>
      </c>
      <c r="Z5" s="1577"/>
      <c r="AA5" s="1578"/>
      <c r="AB5" s="1983" t="s">
        <v>340</v>
      </c>
      <c r="AC5" s="1577"/>
      <c r="AD5" s="1578"/>
      <c r="AE5" s="1953" t="s">
        <v>341</v>
      </c>
      <c r="AF5" s="1953" t="s">
        <v>342</v>
      </c>
      <c r="AG5" s="1962" t="s">
        <v>343</v>
      </c>
      <c r="AH5" s="1577"/>
      <c r="AI5" s="1577"/>
      <c r="AJ5" s="1578"/>
      <c r="AK5" s="1953" t="s">
        <v>344</v>
      </c>
      <c r="AL5" s="1953" t="s">
        <v>345</v>
      </c>
      <c r="AM5" s="1953" t="s">
        <v>346</v>
      </c>
      <c r="AN5" s="1962" t="s">
        <v>347</v>
      </c>
      <c r="AO5" s="1577"/>
      <c r="AP5" s="1578"/>
      <c r="AQ5" s="264"/>
      <c r="AR5" s="264"/>
      <c r="AS5" s="264"/>
      <c r="AT5" s="264"/>
      <c r="AU5" s="264"/>
      <c r="AV5" s="264"/>
      <c r="AW5" s="264"/>
      <c r="AX5" s="264"/>
      <c r="AY5" s="264"/>
    </row>
    <row r="6" spans="1:51" ht="84.75" customHeight="1">
      <c r="A6" s="1972"/>
      <c r="B6" s="1973"/>
      <c r="C6" s="1532"/>
      <c r="D6" s="1532"/>
      <c r="E6" s="1567"/>
      <c r="F6" s="1532"/>
      <c r="G6" s="1532"/>
      <c r="H6" s="1981" t="s">
        <v>78</v>
      </c>
      <c r="I6" s="1548"/>
      <c r="J6" s="409"/>
      <c r="K6" s="410">
        <v>0.04</v>
      </c>
      <c r="L6" s="410">
        <v>0.04</v>
      </c>
      <c r="M6" s="410">
        <v>0.08</v>
      </c>
      <c r="N6" s="410">
        <v>0.18</v>
      </c>
      <c r="O6" s="410">
        <v>0.27</v>
      </c>
      <c r="P6" s="410">
        <v>0.15</v>
      </c>
      <c r="Q6" s="410">
        <v>0.13</v>
      </c>
      <c r="R6" s="410">
        <v>3.5000000000000003E-2</v>
      </c>
      <c r="S6" s="411"/>
      <c r="T6" s="411"/>
      <c r="U6" s="412"/>
      <c r="V6" s="413">
        <f t="shared" si="0"/>
        <v>0.92500000000000004</v>
      </c>
      <c r="W6" s="1532"/>
      <c r="X6" s="270">
        <f>+V6/V5*W5</f>
        <v>0.111</v>
      </c>
      <c r="Y6" s="1557"/>
      <c r="Z6" s="1579"/>
      <c r="AA6" s="1580"/>
      <c r="AB6" s="1557"/>
      <c r="AC6" s="1579"/>
      <c r="AD6" s="1580"/>
      <c r="AE6" s="1532"/>
      <c r="AF6" s="1532"/>
      <c r="AG6" s="1536"/>
      <c r="AH6" s="1547"/>
      <c r="AI6" s="1547"/>
      <c r="AJ6" s="1548"/>
      <c r="AK6" s="1532"/>
      <c r="AL6" s="1532"/>
      <c r="AM6" s="1532"/>
      <c r="AN6" s="1536"/>
      <c r="AO6" s="1547"/>
      <c r="AP6" s="1548"/>
      <c r="AQ6" s="264"/>
      <c r="AR6" s="264"/>
      <c r="AS6" s="264"/>
      <c r="AT6" s="264"/>
      <c r="AU6" s="264"/>
      <c r="AV6" s="264"/>
      <c r="AW6" s="264"/>
      <c r="AX6" s="264"/>
      <c r="AY6" s="264"/>
    </row>
    <row r="7" spans="1:51" ht="12.75" customHeight="1">
      <c r="A7" s="1966" t="s">
        <v>348</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3"/>
      <c r="AQ7" s="264"/>
      <c r="AR7" s="264"/>
      <c r="AS7" s="264"/>
      <c r="AT7" s="264"/>
      <c r="AU7" s="264"/>
      <c r="AV7" s="264"/>
      <c r="AW7" s="264"/>
      <c r="AX7" s="264"/>
      <c r="AY7" s="264"/>
    </row>
    <row r="8" spans="1:51" ht="61.5" customHeight="1">
      <c r="A8" s="1539"/>
      <c r="B8" s="1934">
        <v>1</v>
      </c>
      <c r="C8" s="2010" t="s">
        <v>349</v>
      </c>
      <c r="D8" s="1577"/>
      <c r="E8" s="1577"/>
      <c r="F8" s="1577"/>
      <c r="G8" s="1578"/>
      <c r="H8" s="1941" t="s">
        <v>79</v>
      </c>
      <c r="I8" s="377" t="s">
        <v>47</v>
      </c>
      <c r="J8" s="286"/>
      <c r="K8" s="361">
        <v>0.2</v>
      </c>
      <c r="L8" s="414">
        <v>0.4</v>
      </c>
      <c r="M8" s="414">
        <v>0.4</v>
      </c>
      <c r="N8" s="414"/>
      <c r="O8" s="414"/>
      <c r="P8" s="414"/>
      <c r="Q8" s="414"/>
      <c r="R8" s="414"/>
      <c r="S8" s="414"/>
      <c r="T8" s="414"/>
      <c r="U8" s="414"/>
      <c r="V8" s="415">
        <f t="shared" ref="V8:V23" si="1">SUM(J8:U8)</f>
        <v>1</v>
      </c>
      <c r="W8" s="2017">
        <v>0.1</v>
      </c>
      <c r="X8" s="416">
        <v>1</v>
      </c>
      <c r="Y8" s="1985" t="s">
        <v>350</v>
      </c>
      <c r="Z8" s="1986"/>
      <c r="AA8" s="1987"/>
      <c r="AB8" s="1985" t="s">
        <v>351</v>
      </c>
      <c r="AC8" s="1986"/>
      <c r="AD8" s="1987"/>
      <c r="AE8" s="1988" t="s">
        <v>352</v>
      </c>
      <c r="AF8" s="1988" t="s">
        <v>353</v>
      </c>
      <c r="AG8" s="1985" t="s">
        <v>354</v>
      </c>
      <c r="AH8" s="1986"/>
      <c r="AI8" s="1986"/>
      <c r="AJ8" s="1987"/>
      <c r="AK8" s="1988" t="s">
        <v>355</v>
      </c>
      <c r="AL8" s="1988" t="s">
        <v>356</v>
      </c>
      <c r="AM8" s="1988" t="s">
        <v>357</v>
      </c>
      <c r="AN8" s="2018" t="s">
        <v>358</v>
      </c>
      <c r="AO8" s="1547"/>
      <c r="AP8" s="1720"/>
      <c r="AQ8" s="264"/>
      <c r="AR8" s="264"/>
      <c r="AS8" s="264"/>
      <c r="AT8" s="264"/>
      <c r="AU8" s="264"/>
      <c r="AV8" s="264"/>
      <c r="AW8" s="264"/>
      <c r="AX8" s="264"/>
      <c r="AY8" s="264"/>
    </row>
    <row r="9" spans="1:51" ht="43.5" customHeight="1">
      <c r="A9" s="1539"/>
      <c r="B9" s="1558"/>
      <c r="C9" s="1557"/>
      <c r="D9" s="1579"/>
      <c r="E9" s="1579"/>
      <c r="F9" s="1579"/>
      <c r="G9" s="1580"/>
      <c r="H9" s="1558"/>
      <c r="I9" s="377" t="s">
        <v>48</v>
      </c>
      <c r="J9" s="293"/>
      <c r="K9" s="363">
        <v>0.2</v>
      </c>
      <c r="L9" s="363">
        <v>0.2</v>
      </c>
      <c r="M9" s="363">
        <v>0.2</v>
      </c>
      <c r="N9" s="362"/>
      <c r="O9" s="362"/>
      <c r="P9" s="363">
        <v>0.2</v>
      </c>
      <c r="Q9" s="363">
        <v>0.1</v>
      </c>
      <c r="R9" s="363">
        <v>0.1</v>
      </c>
      <c r="S9" s="362"/>
      <c r="T9" s="362"/>
      <c r="U9" s="362"/>
      <c r="V9" s="417">
        <f t="shared" si="1"/>
        <v>1</v>
      </c>
      <c r="W9" s="1558"/>
      <c r="X9" s="418">
        <f>+V9*W8</f>
        <v>0.1</v>
      </c>
      <c r="Y9" s="1557"/>
      <c r="Z9" s="1579"/>
      <c r="AA9" s="1580"/>
      <c r="AB9" s="1557"/>
      <c r="AC9" s="1579"/>
      <c r="AD9" s="1580"/>
      <c r="AE9" s="1558"/>
      <c r="AF9" s="1558"/>
      <c r="AG9" s="1557"/>
      <c r="AH9" s="1579"/>
      <c r="AI9" s="1579"/>
      <c r="AJ9" s="1580"/>
      <c r="AK9" s="1558"/>
      <c r="AL9" s="1558"/>
      <c r="AM9" s="1558"/>
      <c r="AN9" s="1557"/>
      <c r="AO9" s="1579"/>
      <c r="AP9" s="1923"/>
      <c r="AQ9" s="264"/>
      <c r="AR9" s="264"/>
      <c r="AS9" s="264"/>
      <c r="AT9" s="264"/>
      <c r="AU9" s="264"/>
      <c r="AV9" s="264"/>
      <c r="AW9" s="264"/>
      <c r="AX9" s="264"/>
      <c r="AY9" s="264"/>
    </row>
    <row r="10" spans="1:51" ht="52.5" customHeight="1">
      <c r="A10" s="1539"/>
      <c r="B10" s="1934">
        <v>2</v>
      </c>
      <c r="C10" s="2010" t="s">
        <v>359</v>
      </c>
      <c r="D10" s="1577"/>
      <c r="E10" s="1577"/>
      <c r="F10" s="1577"/>
      <c r="G10" s="1578"/>
      <c r="H10" s="1941" t="s">
        <v>79</v>
      </c>
      <c r="I10" s="377" t="s">
        <v>47</v>
      </c>
      <c r="J10" s="286"/>
      <c r="K10" s="286"/>
      <c r="L10" s="361">
        <v>0.1</v>
      </c>
      <c r="M10" s="361">
        <v>0.1</v>
      </c>
      <c r="N10" s="361">
        <v>0.2</v>
      </c>
      <c r="O10" s="361">
        <v>0.2</v>
      </c>
      <c r="P10" s="361">
        <v>0.2</v>
      </c>
      <c r="Q10" s="361">
        <v>0.2</v>
      </c>
      <c r="R10" s="361"/>
      <c r="S10" s="361"/>
      <c r="T10" s="361"/>
      <c r="U10" s="361"/>
      <c r="V10" s="419">
        <f t="shared" si="1"/>
        <v>1</v>
      </c>
      <c r="W10" s="1931">
        <v>0.2</v>
      </c>
      <c r="X10" s="420">
        <f>V10*W10</f>
        <v>0.2</v>
      </c>
      <c r="Y10" s="1984" t="s">
        <v>360</v>
      </c>
      <c r="Z10" s="1577"/>
      <c r="AA10" s="1578"/>
      <c r="AB10" s="1985" t="s">
        <v>361</v>
      </c>
      <c r="AC10" s="1986"/>
      <c r="AD10" s="1987"/>
      <c r="AE10" s="1988" t="s">
        <v>362</v>
      </c>
      <c r="AF10" s="1988" t="s">
        <v>363</v>
      </c>
      <c r="AG10" s="1985" t="s">
        <v>364</v>
      </c>
      <c r="AH10" s="1986"/>
      <c r="AI10" s="1986"/>
      <c r="AJ10" s="1987"/>
      <c r="AK10" s="1988" t="s">
        <v>365</v>
      </c>
      <c r="AL10" s="1988" t="s">
        <v>366</v>
      </c>
      <c r="AM10" s="1988"/>
      <c r="AN10" s="1946" t="s">
        <v>367</v>
      </c>
      <c r="AO10" s="1577"/>
      <c r="AP10" s="1747"/>
      <c r="AQ10" s="264"/>
      <c r="AR10" s="264"/>
      <c r="AS10" s="264"/>
      <c r="AT10" s="264"/>
      <c r="AU10" s="264"/>
      <c r="AV10" s="264"/>
      <c r="AW10" s="264"/>
      <c r="AX10" s="264"/>
      <c r="AY10" s="264"/>
    </row>
    <row r="11" spans="1:51" ht="46.5" customHeight="1">
      <c r="A11" s="1539"/>
      <c r="B11" s="1558"/>
      <c r="C11" s="1557"/>
      <c r="D11" s="1579"/>
      <c r="E11" s="1579"/>
      <c r="F11" s="1579"/>
      <c r="G11" s="1580"/>
      <c r="H11" s="1558"/>
      <c r="I11" s="377" t="s">
        <v>48</v>
      </c>
      <c r="J11" s="293"/>
      <c r="K11" s="293"/>
      <c r="L11" s="363">
        <v>0.1</v>
      </c>
      <c r="M11" s="363">
        <v>0.1</v>
      </c>
      <c r="N11" s="363">
        <v>0.2</v>
      </c>
      <c r="O11" s="363">
        <v>0.2</v>
      </c>
      <c r="P11" s="363">
        <v>0.2</v>
      </c>
      <c r="Q11" s="363">
        <v>0.2</v>
      </c>
      <c r="R11" s="362"/>
      <c r="S11" s="362"/>
      <c r="T11" s="362"/>
      <c r="U11" s="362"/>
      <c r="V11" s="417">
        <f t="shared" si="1"/>
        <v>1</v>
      </c>
      <c r="W11" s="1558"/>
      <c r="X11" s="418">
        <f>+V11*W10</f>
        <v>0.2</v>
      </c>
      <c r="Y11" s="1557"/>
      <c r="Z11" s="1579"/>
      <c r="AA11" s="1580"/>
      <c r="AB11" s="1557"/>
      <c r="AC11" s="1579"/>
      <c r="AD11" s="1580"/>
      <c r="AE11" s="1558"/>
      <c r="AF11" s="1558"/>
      <c r="AG11" s="1557"/>
      <c r="AH11" s="1579"/>
      <c r="AI11" s="1579"/>
      <c r="AJ11" s="1580"/>
      <c r="AK11" s="1558"/>
      <c r="AL11" s="1558"/>
      <c r="AM11" s="1558"/>
      <c r="AN11" s="1557"/>
      <c r="AO11" s="1579"/>
      <c r="AP11" s="1923"/>
      <c r="AQ11" s="264"/>
      <c r="AR11" s="264"/>
      <c r="AS11" s="264"/>
      <c r="AT11" s="264"/>
      <c r="AU11" s="264"/>
      <c r="AV11" s="264"/>
      <c r="AW11" s="264"/>
      <c r="AX11" s="264"/>
      <c r="AY11" s="264"/>
    </row>
    <row r="12" spans="1:51" ht="144" customHeight="1">
      <c r="A12" s="1539"/>
      <c r="B12" s="1934">
        <v>3</v>
      </c>
      <c r="C12" s="2010" t="s">
        <v>368</v>
      </c>
      <c r="D12" s="1577"/>
      <c r="E12" s="1577"/>
      <c r="F12" s="1577"/>
      <c r="G12" s="1578"/>
      <c r="H12" s="1941" t="s">
        <v>79</v>
      </c>
      <c r="I12" s="377" t="s">
        <v>47</v>
      </c>
      <c r="J12" s="286"/>
      <c r="K12" s="286"/>
      <c r="L12" s="286"/>
      <c r="M12" s="361">
        <v>0.1</v>
      </c>
      <c r="N12" s="361">
        <v>0.1</v>
      </c>
      <c r="O12" s="361">
        <v>0.2</v>
      </c>
      <c r="P12" s="361">
        <v>0.2</v>
      </c>
      <c r="Q12" s="361">
        <v>0.2</v>
      </c>
      <c r="R12" s="361">
        <v>0.2</v>
      </c>
      <c r="S12" s="361"/>
      <c r="T12" s="361"/>
      <c r="U12" s="361"/>
      <c r="V12" s="419">
        <f t="shared" si="1"/>
        <v>1</v>
      </c>
      <c r="W12" s="1931">
        <v>0.1</v>
      </c>
      <c r="X12" s="420">
        <f>V12*W12</f>
        <v>0.1</v>
      </c>
      <c r="Y12" s="1984"/>
      <c r="Z12" s="1577"/>
      <c r="AA12" s="1578"/>
      <c r="AB12" s="1985" t="s">
        <v>369</v>
      </c>
      <c r="AC12" s="1986"/>
      <c r="AD12" s="1987"/>
      <c r="AE12" s="1988" t="s">
        <v>370</v>
      </c>
      <c r="AF12" s="1988" t="s">
        <v>370</v>
      </c>
      <c r="AG12" s="1985" t="s">
        <v>371</v>
      </c>
      <c r="AH12" s="1986"/>
      <c r="AI12" s="1986"/>
      <c r="AJ12" s="1987"/>
      <c r="AK12" s="1988" t="s">
        <v>372</v>
      </c>
      <c r="AL12" s="1988" t="s">
        <v>373</v>
      </c>
      <c r="AM12" s="1988" t="s">
        <v>374</v>
      </c>
      <c r="AN12" s="1946" t="s">
        <v>375</v>
      </c>
      <c r="AO12" s="1577"/>
      <c r="AP12" s="1747"/>
      <c r="AQ12" s="264"/>
      <c r="AR12" s="264"/>
      <c r="AS12" s="264"/>
      <c r="AT12" s="264"/>
      <c r="AU12" s="264"/>
      <c r="AV12" s="264"/>
      <c r="AW12" s="264"/>
      <c r="AX12" s="264"/>
      <c r="AY12" s="264"/>
    </row>
    <row r="13" spans="1:51" ht="123" customHeight="1">
      <c r="A13" s="1539"/>
      <c r="B13" s="1558"/>
      <c r="C13" s="1557"/>
      <c r="D13" s="1579"/>
      <c r="E13" s="1579"/>
      <c r="F13" s="1579"/>
      <c r="G13" s="1580"/>
      <c r="H13" s="1558"/>
      <c r="I13" s="377" t="s">
        <v>48</v>
      </c>
      <c r="J13" s="293"/>
      <c r="K13" s="293"/>
      <c r="L13" s="293"/>
      <c r="M13" s="363">
        <v>0.1</v>
      </c>
      <c r="N13" s="363">
        <v>0.1</v>
      </c>
      <c r="O13" s="363">
        <v>0.2</v>
      </c>
      <c r="P13" s="363">
        <v>0.2</v>
      </c>
      <c r="Q13" s="363">
        <v>0.2</v>
      </c>
      <c r="R13" s="363">
        <v>0.05</v>
      </c>
      <c r="S13" s="362"/>
      <c r="T13" s="362"/>
      <c r="U13" s="362"/>
      <c r="V13" s="417">
        <f t="shared" si="1"/>
        <v>0.85000000000000009</v>
      </c>
      <c r="W13" s="1558"/>
      <c r="X13" s="418">
        <f>+V13*W12</f>
        <v>8.500000000000002E-2</v>
      </c>
      <c r="Y13" s="1557"/>
      <c r="Z13" s="1579"/>
      <c r="AA13" s="1580"/>
      <c r="AB13" s="1557"/>
      <c r="AC13" s="1579"/>
      <c r="AD13" s="1580"/>
      <c r="AE13" s="1558"/>
      <c r="AF13" s="1558"/>
      <c r="AG13" s="1557"/>
      <c r="AH13" s="1579"/>
      <c r="AI13" s="1579"/>
      <c r="AJ13" s="1580"/>
      <c r="AK13" s="1558"/>
      <c r="AL13" s="1558"/>
      <c r="AM13" s="1558"/>
      <c r="AN13" s="1557"/>
      <c r="AO13" s="1579"/>
      <c r="AP13" s="1923"/>
      <c r="AQ13" s="264"/>
      <c r="AR13" s="264"/>
      <c r="AS13" s="264"/>
      <c r="AT13" s="264"/>
      <c r="AU13" s="264"/>
      <c r="AV13" s="264"/>
      <c r="AW13" s="264"/>
      <c r="AX13" s="264"/>
      <c r="AY13" s="264"/>
    </row>
    <row r="14" spans="1:51" ht="21" customHeight="1">
      <c r="A14" s="1539"/>
      <c r="B14" s="1934">
        <v>4</v>
      </c>
      <c r="C14" s="1928" t="s">
        <v>376</v>
      </c>
      <c r="D14" s="1577"/>
      <c r="E14" s="1577"/>
      <c r="F14" s="1577"/>
      <c r="G14" s="1578"/>
      <c r="H14" s="1941" t="s">
        <v>79</v>
      </c>
      <c r="I14" s="377" t="s">
        <v>47</v>
      </c>
      <c r="J14" s="286"/>
      <c r="K14" s="286"/>
      <c r="L14" s="286"/>
      <c r="M14" s="361"/>
      <c r="N14" s="361">
        <v>1</v>
      </c>
      <c r="O14" s="361"/>
      <c r="P14" s="361"/>
      <c r="Q14" s="361"/>
      <c r="R14" s="361"/>
      <c r="S14" s="361"/>
      <c r="T14" s="361"/>
      <c r="U14" s="361"/>
      <c r="V14" s="419">
        <f t="shared" si="1"/>
        <v>1</v>
      </c>
      <c r="W14" s="1931">
        <v>0.2</v>
      </c>
      <c r="X14" s="420">
        <f>V14*W14</f>
        <v>0.2</v>
      </c>
      <c r="Y14" s="1984"/>
      <c r="Z14" s="1577"/>
      <c r="AA14" s="1578"/>
      <c r="AB14" s="1985"/>
      <c r="AC14" s="1986"/>
      <c r="AD14" s="1987"/>
      <c r="AE14" s="1988" t="s">
        <v>377</v>
      </c>
      <c r="AF14" s="1988" t="s">
        <v>378</v>
      </c>
      <c r="AG14" s="1985" t="s">
        <v>379</v>
      </c>
      <c r="AH14" s="1986"/>
      <c r="AI14" s="1986"/>
      <c r="AJ14" s="1987"/>
      <c r="AK14" s="1988"/>
      <c r="AL14" s="1988"/>
      <c r="AM14" s="1988" t="s">
        <v>380</v>
      </c>
      <c r="AN14" s="1946" t="s">
        <v>380</v>
      </c>
      <c r="AO14" s="1577"/>
      <c r="AP14" s="1747"/>
      <c r="AQ14" s="264"/>
      <c r="AR14" s="264"/>
      <c r="AS14" s="264"/>
      <c r="AT14" s="264"/>
      <c r="AU14" s="264"/>
      <c r="AV14" s="264"/>
      <c r="AW14" s="264"/>
      <c r="AX14" s="264"/>
      <c r="AY14" s="264"/>
    </row>
    <row r="15" spans="1:51" ht="25.5" customHeight="1">
      <c r="A15" s="1539"/>
      <c r="B15" s="1558"/>
      <c r="C15" s="1557"/>
      <c r="D15" s="1579"/>
      <c r="E15" s="1579"/>
      <c r="F15" s="1579"/>
      <c r="G15" s="1580"/>
      <c r="H15" s="1558"/>
      <c r="I15" s="377" t="s">
        <v>48</v>
      </c>
      <c r="J15" s="293"/>
      <c r="K15" s="293"/>
      <c r="L15" s="293"/>
      <c r="M15" s="362"/>
      <c r="N15" s="363">
        <v>0.5</v>
      </c>
      <c r="O15" s="363">
        <v>0.5</v>
      </c>
      <c r="P15" s="362"/>
      <c r="Q15" s="362"/>
      <c r="R15" s="362"/>
      <c r="S15" s="362"/>
      <c r="T15" s="362"/>
      <c r="U15" s="362"/>
      <c r="V15" s="417">
        <f t="shared" si="1"/>
        <v>1</v>
      </c>
      <c r="W15" s="1558"/>
      <c r="X15" s="418">
        <f>+V15*W14</f>
        <v>0.2</v>
      </c>
      <c r="Y15" s="1557"/>
      <c r="Z15" s="1579"/>
      <c r="AA15" s="1580"/>
      <c r="AB15" s="1557"/>
      <c r="AC15" s="1579"/>
      <c r="AD15" s="1580"/>
      <c r="AE15" s="1558"/>
      <c r="AF15" s="1558"/>
      <c r="AG15" s="1557"/>
      <c r="AH15" s="1579"/>
      <c r="AI15" s="1579"/>
      <c r="AJ15" s="1580"/>
      <c r="AK15" s="1558"/>
      <c r="AL15" s="1558"/>
      <c r="AM15" s="1558"/>
      <c r="AN15" s="1557"/>
      <c r="AO15" s="1579"/>
      <c r="AP15" s="1923"/>
      <c r="AQ15" s="264"/>
      <c r="AR15" s="264"/>
      <c r="AS15" s="264"/>
      <c r="AT15" s="264"/>
      <c r="AU15" s="264"/>
      <c r="AV15" s="264"/>
      <c r="AW15" s="264"/>
      <c r="AX15" s="264"/>
      <c r="AY15" s="264"/>
    </row>
    <row r="16" spans="1:51" ht="21.75" customHeight="1">
      <c r="A16" s="1539"/>
      <c r="B16" s="1934">
        <v>5</v>
      </c>
      <c r="C16" s="2010" t="s">
        <v>381</v>
      </c>
      <c r="D16" s="1577"/>
      <c r="E16" s="1577"/>
      <c r="F16" s="1577"/>
      <c r="G16" s="1578"/>
      <c r="H16" s="1941" t="s">
        <v>79</v>
      </c>
      <c r="I16" s="377" t="s">
        <v>47</v>
      </c>
      <c r="J16" s="286"/>
      <c r="K16" s="286"/>
      <c r="L16" s="286"/>
      <c r="M16" s="361"/>
      <c r="N16" s="361">
        <v>0.4</v>
      </c>
      <c r="O16" s="361">
        <v>0.3</v>
      </c>
      <c r="P16" s="361">
        <v>0.3</v>
      </c>
      <c r="Q16" s="361"/>
      <c r="R16" s="361"/>
      <c r="S16" s="361"/>
      <c r="T16" s="361"/>
      <c r="U16" s="361"/>
      <c r="V16" s="419">
        <f t="shared" si="1"/>
        <v>1</v>
      </c>
      <c r="W16" s="1960">
        <v>0.2</v>
      </c>
      <c r="X16" s="420">
        <f>V16*W16</f>
        <v>0.2</v>
      </c>
      <c r="Y16" s="1946"/>
      <c r="Z16" s="1577"/>
      <c r="AA16" s="1578"/>
      <c r="AB16" s="1985"/>
      <c r="AC16" s="1986"/>
      <c r="AD16" s="1987"/>
      <c r="AE16" s="1988" t="s">
        <v>382</v>
      </c>
      <c r="AF16" s="1988" t="s">
        <v>383</v>
      </c>
      <c r="AG16" s="1985" t="s">
        <v>383</v>
      </c>
      <c r="AH16" s="1986"/>
      <c r="AI16" s="1986"/>
      <c r="AJ16" s="1987"/>
      <c r="AK16" s="1988" t="s">
        <v>384</v>
      </c>
      <c r="AL16" s="1988" t="s">
        <v>385</v>
      </c>
      <c r="AM16" s="1988" t="s">
        <v>380</v>
      </c>
      <c r="AN16" s="1946" t="s">
        <v>386</v>
      </c>
      <c r="AO16" s="1577"/>
      <c r="AP16" s="1747"/>
      <c r="AQ16" s="264"/>
      <c r="AR16" s="264"/>
      <c r="AS16" s="264"/>
      <c r="AT16" s="264"/>
      <c r="AU16" s="264"/>
      <c r="AV16" s="264"/>
      <c r="AW16" s="264"/>
      <c r="AX16" s="264"/>
      <c r="AY16" s="264"/>
    </row>
    <row r="17" spans="1:51" ht="24.75" customHeight="1">
      <c r="A17" s="1539"/>
      <c r="B17" s="1558"/>
      <c r="C17" s="1557"/>
      <c r="D17" s="1579"/>
      <c r="E17" s="1579"/>
      <c r="F17" s="1579"/>
      <c r="G17" s="1580"/>
      <c r="H17" s="1558"/>
      <c r="I17" s="377" t="s">
        <v>48</v>
      </c>
      <c r="J17" s="362"/>
      <c r="K17" s="362"/>
      <c r="L17" s="362"/>
      <c r="M17" s="362"/>
      <c r="N17" s="363">
        <v>0</v>
      </c>
      <c r="O17" s="363">
        <v>0.4</v>
      </c>
      <c r="P17" s="363">
        <v>0.2</v>
      </c>
      <c r="Q17" s="363">
        <v>0.2</v>
      </c>
      <c r="R17" s="363">
        <v>0.05</v>
      </c>
      <c r="S17" s="362"/>
      <c r="T17" s="362"/>
      <c r="U17" s="362"/>
      <c r="V17" s="417">
        <f t="shared" si="1"/>
        <v>0.85000000000000009</v>
      </c>
      <c r="W17" s="1558"/>
      <c r="X17" s="418">
        <f>+V17*W16</f>
        <v>0.17000000000000004</v>
      </c>
      <c r="Y17" s="1557"/>
      <c r="Z17" s="1579"/>
      <c r="AA17" s="1580"/>
      <c r="AB17" s="1557"/>
      <c r="AC17" s="1579"/>
      <c r="AD17" s="1580"/>
      <c r="AE17" s="1558"/>
      <c r="AF17" s="1558"/>
      <c r="AG17" s="1557"/>
      <c r="AH17" s="1579"/>
      <c r="AI17" s="1579"/>
      <c r="AJ17" s="1580"/>
      <c r="AK17" s="1558"/>
      <c r="AL17" s="1558"/>
      <c r="AM17" s="1558"/>
      <c r="AN17" s="1557"/>
      <c r="AO17" s="1579"/>
      <c r="AP17" s="1923"/>
      <c r="AQ17" s="264"/>
      <c r="AR17" s="264"/>
      <c r="AS17" s="264"/>
      <c r="AT17" s="264"/>
      <c r="AU17" s="264"/>
      <c r="AV17" s="264"/>
      <c r="AW17" s="264"/>
      <c r="AX17" s="264"/>
      <c r="AY17" s="264"/>
    </row>
    <row r="18" spans="1:51" ht="27" customHeight="1">
      <c r="A18" s="1539"/>
      <c r="B18" s="1934">
        <v>6</v>
      </c>
      <c r="C18" s="2010" t="s">
        <v>387</v>
      </c>
      <c r="D18" s="1577"/>
      <c r="E18" s="1577"/>
      <c r="F18" s="1577"/>
      <c r="G18" s="1578"/>
      <c r="H18" s="1941" t="s">
        <v>79</v>
      </c>
      <c r="I18" s="377" t="s">
        <v>47</v>
      </c>
      <c r="J18" s="361"/>
      <c r="K18" s="361"/>
      <c r="L18" s="361">
        <v>0.1</v>
      </c>
      <c r="M18" s="361">
        <v>0.15</v>
      </c>
      <c r="N18" s="361">
        <v>0.15</v>
      </c>
      <c r="O18" s="361">
        <v>0.15</v>
      </c>
      <c r="P18" s="361">
        <v>0.15</v>
      </c>
      <c r="Q18" s="361">
        <v>0.1</v>
      </c>
      <c r="R18" s="361">
        <v>0.1</v>
      </c>
      <c r="S18" s="361">
        <v>0.05</v>
      </c>
      <c r="T18" s="361">
        <v>0.05</v>
      </c>
      <c r="U18" s="361"/>
      <c r="V18" s="419">
        <f t="shared" si="1"/>
        <v>1</v>
      </c>
      <c r="W18" s="1931">
        <v>0.2</v>
      </c>
      <c r="X18" s="420">
        <f>V18*W18</f>
        <v>0.2</v>
      </c>
      <c r="Y18" s="1946" t="s">
        <v>388</v>
      </c>
      <c r="Z18" s="1577"/>
      <c r="AA18" s="1578"/>
      <c r="AB18" s="1985" t="s">
        <v>389</v>
      </c>
      <c r="AC18" s="1986"/>
      <c r="AD18" s="1987"/>
      <c r="AE18" s="1988" t="s">
        <v>390</v>
      </c>
      <c r="AF18" s="1988" t="s">
        <v>391</v>
      </c>
      <c r="AG18" s="1985" t="s">
        <v>392</v>
      </c>
      <c r="AH18" s="1986"/>
      <c r="AI18" s="1986"/>
      <c r="AJ18" s="1987"/>
      <c r="AK18" s="1988" t="s">
        <v>393</v>
      </c>
      <c r="AL18" s="1988" t="s">
        <v>394</v>
      </c>
      <c r="AM18" s="1988" t="s">
        <v>395</v>
      </c>
      <c r="AN18" s="1946" t="s">
        <v>395</v>
      </c>
      <c r="AO18" s="1577"/>
      <c r="AP18" s="1747"/>
      <c r="AQ18" s="264"/>
      <c r="AR18" s="264"/>
      <c r="AS18" s="264"/>
      <c r="AT18" s="264"/>
      <c r="AU18" s="264"/>
      <c r="AV18" s="264"/>
      <c r="AW18" s="264"/>
      <c r="AX18" s="264"/>
      <c r="AY18" s="264"/>
    </row>
    <row r="19" spans="1:51" ht="23.25" customHeight="1">
      <c r="A19" s="1539"/>
      <c r="B19" s="1558"/>
      <c r="C19" s="1557"/>
      <c r="D19" s="1579"/>
      <c r="E19" s="1579"/>
      <c r="F19" s="1579"/>
      <c r="G19" s="1580"/>
      <c r="H19" s="1558"/>
      <c r="I19" s="377" t="s">
        <v>48</v>
      </c>
      <c r="J19" s="362"/>
      <c r="K19" s="362"/>
      <c r="L19" s="363">
        <v>0.1</v>
      </c>
      <c r="M19" s="363">
        <v>0.15</v>
      </c>
      <c r="N19" s="363">
        <v>0.15</v>
      </c>
      <c r="O19" s="363">
        <v>0.15</v>
      </c>
      <c r="P19" s="363">
        <v>0.15</v>
      </c>
      <c r="Q19" s="363">
        <v>0.1</v>
      </c>
      <c r="R19" s="363">
        <v>0.05</v>
      </c>
      <c r="S19" s="362"/>
      <c r="T19" s="362"/>
      <c r="U19" s="362"/>
      <c r="V19" s="417">
        <f t="shared" si="1"/>
        <v>0.85000000000000009</v>
      </c>
      <c r="W19" s="1558"/>
      <c r="X19" s="418">
        <f>+V19*W18</f>
        <v>0.17000000000000004</v>
      </c>
      <c r="Y19" s="1557"/>
      <c r="Z19" s="1579"/>
      <c r="AA19" s="1580"/>
      <c r="AB19" s="1557"/>
      <c r="AC19" s="1579"/>
      <c r="AD19" s="1580"/>
      <c r="AE19" s="1558"/>
      <c r="AF19" s="1558"/>
      <c r="AG19" s="1557"/>
      <c r="AH19" s="1579"/>
      <c r="AI19" s="1579"/>
      <c r="AJ19" s="1580"/>
      <c r="AK19" s="1558"/>
      <c r="AL19" s="1558"/>
      <c r="AM19" s="1558"/>
      <c r="AN19" s="1557"/>
      <c r="AO19" s="1579"/>
      <c r="AP19" s="1923"/>
      <c r="AQ19" s="264"/>
      <c r="AR19" s="264"/>
      <c r="AS19" s="264"/>
      <c r="AT19" s="264"/>
      <c r="AU19" s="264"/>
      <c r="AV19" s="264"/>
      <c r="AW19" s="264"/>
      <c r="AX19" s="264"/>
      <c r="AY19" s="264"/>
    </row>
    <row r="20" spans="1:51" ht="12.75" customHeight="1">
      <c r="A20" s="1539"/>
      <c r="B20" s="1934">
        <v>7</v>
      </c>
      <c r="C20" s="2010"/>
      <c r="D20" s="1577"/>
      <c r="E20" s="1577"/>
      <c r="F20" s="1577"/>
      <c r="G20" s="1578"/>
      <c r="H20" s="1941" t="s">
        <v>79</v>
      </c>
      <c r="I20" s="377" t="s">
        <v>47</v>
      </c>
      <c r="J20" s="361"/>
      <c r="K20" s="361"/>
      <c r="L20" s="361"/>
      <c r="M20" s="361"/>
      <c r="N20" s="361"/>
      <c r="O20" s="361"/>
      <c r="P20" s="361"/>
      <c r="Q20" s="361"/>
      <c r="R20" s="361"/>
      <c r="S20" s="361"/>
      <c r="T20" s="361"/>
      <c r="U20" s="361"/>
      <c r="V20" s="419">
        <f t="shared" si="1"/>
        <v>0</v>
      </c>
      <c r="W20" s="1931"/>
      <c r="X20" s="420">
        <f>V20*W20</f>
        <v>0</v>
      </c>
      <c r="Y20" s="1946"/>
      <c r="Z20" s="1577"/>
      <c r="AA20" s="1578"/>
      <c r="AB20" s="1985"/>
      <c r="AC20" s="1986"/>
      <c r="AD20" s="1987"/>
      <c r="AE20" s="1988"/>
      <c r="AF20" s="1988"/>
      <c r="AG20" s="1985"/>
      <c r="AH20" s="1986"/>
      <c r="AI20" s="1986"/>
      <c r="AJ20" s="1987"/>
      <c r="AK20" s="1988"/>
      <c r="AL20" s="1988"/>
      <c r="AM20" s="1988"/>
      <c r="AN20" s="1946"/>
      <c r="AO20" s="1577"/>
      <c r="AP20" s="1747"/>
      <c r="AQ20" s="264"/>
      <c r="AR20" s="264"/>
      <c r="AS20" s="264"/>
      <c r="AT20" s="264"/>
      <c r="AU20" s="264"/>
      <c r="AV20" s="264"/>
      <c r="AW20" s="264"/>
      <c r="AX20" s="264"/>
      <c r="AY20" s="264"/>
    </row>
    <row r="21" spans="1:51" ht="12.75" customHeight="1">
      <c r="A21" s="1681"/>
      <c r="B21" s="1558"/>
      <c r="C21" s="1557"/>
      <c r="D21" s="1579"/>
      <c r="E21" s="1579"/>
      <c r="F21" s="1579"/>
      <c r="G21" s="1580"/>
      <c r="H21" s="1558"/>
      <c r="I21" s="377" t="s">
        <v>48</v>
      </c>
      <c r="J21" s="361"/>
      <c r="K21" s="361"/>
      <c r="L21" s="302"/>
      <c r="M21" s="302"/>
      <c r="N21" s="302"/>
      <c r="O21" s="302"/>
      <c r="P21" s="302"/>
      <c r="Q21" s="302"/>
      <c r="R21" s="302"/>
      <c r="S21" s="302"/>
      <c r="T21" s="302"/>
      <c r="U21" s="302"/>
      <c r="V21" s="423">
        <f t="shared" si="1"/>
        <v>0</v>
      </c>
      <c r="W21" s="1961"/>
      <c r="X21" s="424">
        <f>+V21*W20</f>
        <v>0</v>
      </c>
      <c r="Y21" s="1557"/>
      <c r="Z21" s="1579"/>
      <c r="AA21" s="1580"/>
      <c r="AB21" s="1557"/>
      <c r="AC21" s="1579"/>
      <c r="AD21" s="1580"/>
      <c r="AE21" s="1558"/>
      <c r="AF21" s="1558"/>
      <c r="AG21" s="1557"/>
      <c r="AH21" s="1579"/>
      <c r="AI21" s="1579"/>
      <c r="AJ21" s="1580"/>
      <c r="AK21" s="1558"/>
      <c r="AL21" s="1558"/>
      <c r="AM21" s="1558"/>
      <c r="AN21" s="1557"/>
      <c r="AO21" s="1579"/>
      <c r="AP21" s="1923"/>
      <c r="AQ21" s="264"/>
      <c r="AR21" s="264"/>
      <c r="AS21" s="264"/>
      <c r="AT21" s="264"/>
      <c r="AU21" s="264"/>
      <c r="AV21" s="264"/>
      <c r="AW21" s="264"/>
      <c r="AX21" s="264"/>
      <c r="AY21" s="264"/>
    </row>
    <row r="22" spans="1:51" ht="12.75" customHeight="1">
      <c r="A22" s="1932"/>
      <c r="B22" s="1944" t="s">
        <v>85</v>
      </c>
      <c r="C22" s="1577"/>
      <c r="D22" s="1577"/>
      <c r="E22" s="1577"/>
      <c r="F22" s="1577"/>
      <c r="G22" s="1578"/>
      <c r="H22" s="1925" t="s">
        <v>79</v>
      </c>
      <c r="I22" s="308" t="s">
        <v>47</v>
      </c>
      <c r="J22" s="364">
        <f t="shared" ref="J22:U22" si="2">+J8*$W$8+J10*$W$10+J12*$W$12+J14*$W$14+J16*$W$16+J18*$W$18+J20*$W$20</f>
        <v>0</v>
      </c>
      <c r="K22" s="364">
        <f t="shared" si="2"/>
        <v>2.0000000000000004E-2</v>
      </c>
      <c r="L22" s="364">
        <f t="shared" si="2"/>
        <v>8.0000000000000016E-2</v>
      </c>
      <c r="M22" s="364">
        <f t="shared" si="2"/>
        <v>0.1</v>
      </c>
      <c r="N22" s="364">
        <f t="shared" si="2"/>
        <v>0.36</v>
      </c>
      <c r="O22" s="364">
        <f t="shared" si="2"/>
        <v>0.15000000000000002</v>
      </c>
      <c r="P22" s="364">
        <f t="shared" si="2"/>
        <v>0.15000000000000002</v>
      </c>
      <c r="Q22" s="364">
        <f t="shared" si="2"/>
        <v>8.0000000000000016E-2</v>
      </c>
      <c r="R22" s="364">
        <f t="shared" si="2"/>
        <v>4.0000000000000008E-2</v>
      </c>
      <c r="S22" s="364">
        <f t="shared" si="2"/>
        <v>1.0000000000000002E-2</v>
      </c>
      <c r="T22" s="364">
        <f t="shared" si="2"/>
        <v>1.0000000000000002E-2</v>
      </c>
      <c r="U22" s="364">
        <f t="shared" si="2"/>
        <v>0</v>
      </c>
      <c r="V22" s="340">
        <f t="shared" si="1"/>
        <v>1.0000000000000002</v>
      </c>
      <c r="W22" s="1939">
        <f>SUM(W8+W10+W12+W14+W16+W18+W20)</f>
        <v>1</v>
      </c>
      <c r="X22" s="340">
        <f>V22*W22</f>
        <v>1.0000000000000002</v>
      </c>
      <c r="Y22" s="1924"/>
      <c r="Z22" s="1577"/>
      <c r="AA22" s="1578"/>
      <c r="AB22" s="1924"/>
      <c r="AC22" s="1577"/>
      <c r="AD22" s="1578"/>
      <c r="AE22" s="1929"/>
      <c r="AF22" s="1929"/>
      <c r="AG22" s="1924"/>
      <c r="AH22" s="1577"/>
      <c r="AI22" s="1577"/>
      <c r="AJ22" s="1578"/>
      <c r="AK22" s="1929"/>
      <c r="AL22" s="1929"/>
      <c r="AM22" s="1929"/>
      <c r="AN22" s="1924"/>
      <c r="AO22" s="1577"/>
      <c r="AP22" s="1578"/>
      <c r="AQ22" s="314"/>
      <c r="AR22" s="264"/>
      <c r="AS22" s="264"/>
      <c r="AT22" s="264"/>
      <c r="AU22" s="264"/>
      <c r="AV22" s="264"/>
      <c r="AW22" s="264"/>
      <c r="AX22" s="264"/>
      <c r="AY22" s="264"/>
    </row>
    <row r="23" spans="1:51" ht="12.75" customHeight="1">
      <c r="A23" s="1533"/>
      <c r="B23" s="1557"/>
      <c r="C23" s="1579"/>
      <c r="D23" s="1579"/>
      <c r="E23" s="1579"/>
      <c r="F23" s="1579"/>
      <c r="G23" s="1580"/>
      <c r="H23" s="1558"/>
      <c r="I23" s="308" t="s">
        <v>48</v>
      </c>
      <c r="J23" s="340">
        <f>J9+J11+J13+J15+J17+J19+J21</f>
        <v>0</v>
      </c>
      <c r="K23" s="364">
        <f t="shared" ref="K23:U23" si="3">+K9*$W$8+K11*$W$10+K13*$W$12+K15*$W$14+K17*$W$16+K19*$W$18+K21*$W$20</f>
        <v>2.0000000000000004E-2</v>
      </c>
      <c r="L23" s="364">
        <f t="shared" si="3"/>
        <v>6.0000000000000012E-2</v>
      </c>
      <c r="M23" s="364">
        <f t="shared" si="3"/>
        <v>8.0000000000000016E-2</v>
      </c>
      <c r="N23" s="364">
        <f t="shared" si="3"/>
        <v>0.18000000000000002</v>
      </c>
      <c r="O23" s="364">
        <f t="shared" si="3"/>
        <v>0.27</v>
      </c>
      <c r="P23" s="364">
        <f t="shared" si="3"/>
        <v>0.15000000000000002</v>
      </c>
      <c r="Q23" s="364">
        <f t="shared" si="3"/>
        <v>0.13</v>
      </c>
      <c r="R23" s="364">
        <f t="shared" si="3"/>
        <v>3.5000000000000003E-2</v>
      </c>
      <c r="S23" s="364">
        <f t="shared" si="3"/>
        <v>0</v>
      </c>
      <c r="T23" s="364">
        <f t="shared" si="3"/>
        <v>0</v>
      </c>
      <c r="U23" s="364">
        <f t="shared" si="3"/>
        <v>0</v>
      </c>
      <c r="V23" s="318">
        <f t="shared" si="1"/>
        <v>0.92500000000000016</v>
      </c>
      <c r="W23" s="1533"/>
      <c r="X23" s="431">
        <f>+V23*W22</f>
        <v>0.92500000000000016</v>
      </c>
      <c r="Y23" s="1537"/>
      <c r="Z23" s="1550"/>
      <c r="AA23" s="1551"/>
      <c r="AB23" s="1537"/>
      <c r="AC23" s="1550"/>
      <c r="AD23" s="1551"/>
      <c r="AE23" s="1533"/>
      <c r="AF23" s="1533"/>
      <c r="AG23" s="1537"/>
      <c r="AH23" s="1550"/>
      <c r="AI23" s="1550"/>
      <c r="AJ23" s="1551"/>
      <c r="AK23" s="1533"/>
      <c r="AL23" s="1533"/>
      <c r="AM23" s="1533"/>
      <c r="AN23" s="1537"/>
      <c r="AO23" s="1550"/>
      <c r="AP23" s="1551"/>
      <c r="AQ23" s="314"/>
      <c r="AR23" s="264"/>
      <c r="AS23" s="264"/>
      <c r="AT23" s="264"/>
      <c r="AU23" s="264"/>
      <c r="AV23" s="264"/>
      <c r="AW23" s="264"/>
      <c r="AX23" s="264"/>
      <c r="AY23" s="264"/>
    </row>
    <row r="24" spans="1:51" ht="24.75" customHeight="1">
      <c r="A24" s="1967" t="s">
        <v>106</v>
      </c>
      <c r="B24" s="1555"/>
      <c r="C24" s="261" t="s">
        <v>107</v>
      </c>
      <c r="D24" s="261" t="s">
        <v>108</v>
      </c>
      <c r="E24" s="261" t="s">
        <v>28</v>
      </c>
      <c r="F24" s="261" t="s">
        <v>109</v>
      </c>
      <c r="G24" s="256" t="s">
        <v>110</v>
      </c>
      <c r="H24" s="1935" t="s">
        <v>111</v>
      </c>
      <c r="I24" s="1937"/>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1935" t="s">
        <v>112</v>
      </c>
      <c r="Z24" s="1936"/>
      <c r="AA24" s="1937"/>
      <c r="AB24" s="1935" t="s">
        <v>113</v>
      </c>
      <c r="AC24" s="1936"/>
      <c r="AD24" s="1937"/>
      <c r="AE24" s="262" t="s">
        <v>114</v>
      </c>
      <c r="AF24" s="262" t="s">
        <v>115</v>
      </c>
      <c r="AG24" s="1935" t="s">
        <v>116</v>
      </c>
      <c r="AH24" s="1936"/>
      <c r="AI24" s="1936"/>
      <c r="AJ24" s="1937"/>
      <c r="AK24" s="262" t="s">
        <v>117</v>
      </c>
      <c r="AL24" s="262" t="s">
        <v>118</v>
      </c>
      <c r="AM24" s="262" t="s">
        <v>119</v>
      </c>
      <c r="AN24" s="1935" t="s">
        <v>120</v>
      </c>
      <c r="AO24" s="1936"/>
      <c r="AP24" s="1954"/>
      <c r="AQ24" s="264"/>
      <c r="AR24" s="264"/>
      <c r="AS24" s="264"/>
      <c r="AT24" s="264"/>
      <c r="AU24" s="264"/>
      <c r="AV24" s="264"/>
      <c r="AW24" s="264"/>
      <c r="AX24" s="264"/>
      <c r="AY24" s="264"/>
    </row>
    <row r="25" spans="1:51" ht="54.75" customHeight="1">
      <c r="A25" s="1733"/>
      <c r="B25" s="1548"/>
      <c r="C25" s="1932" t="s">
        <v>400</v>
      </c>
      <c r="D25" s="1932" t="s">
        <v>337</v>
      </c>
      <c r="E25" s="1932">
        <v>1</v>
      </c>
      <c r="F25" s="1932" t="s">
        <v>401</v>
      </c>
      <c r="G25" s="1932" t="s">
        <v>254</v>
      </c>
      <c r="H25" s="1951" t="s">
        <v>47</v>
      </c>
      <c r="I25" s="1583"/>
      <c r="J25" s="434">
        <v>0.06</v>
      </c>
      <c r="K25" s="434">
        <v>0.21</v>
      </c>
      <c r="L25" s="434">
        <v>0.12</v>
      </c>
      <c r="M25" s="434">
        <v>0.21</v>
      </c>
      <c r="N25" s="434">
        <v>0.19</v>
      </c>
      <c r="O25" s="434">
        <v>7.0000000000000007E-2</v>
      </c>
      <c r="P25" s="434">
        <v>7.0000000000000007E-2</v>
      </c>
      <c r="Q25" s="434">
        <v>0.02</v>
      </c>
      <c r="R25" s="434">
        <v>0.02</v>
      </c>
      <c r="S25" s="434">
        <v>0.02</v>
      </c>
      <c r="T25" s="434">
        <v>0.01</v>
      </c>
      <c r="U25" s="435"/>
      <c r="V25" s="436">
        <f t="shared" ref="V25:V26" si="4">SUM(J25:U25)</f>
        <v>1.0000000000000002</v>
      </c>
      <c r="W25" s="1964">
        <v>0.11</v>
      </c>
      <c r="X25" s="270">
        <v>0.11</v>
      </c>
      <c r="Y25" s="1983" t="s">
        <v>402</v>
      </c>
      <c r="Z25" s="1577"/>
      <c r="AA25" s="1578"/>
      <c r="AB25" s="1983" t="s">
        <v>403</v>
      </c>
      <c r="AC25" s="1577"/>
      <c r="AD25" s="1578"/>
      <c r="AE25" s="1953" t="s">
        <v>404</v>
      </c>
      <c r="AF25" s="1953" t="s">
        <v>405</v>
      </c>
      <c r="AG25" s="1962" t="s">
        <v>406</v>
      </c>
      <c r="AH25" s="1577"/>
      <c r="AI25" s="1577"/>
      <c r="AJ25" s="1578"/>
      <c r="AK25" s="1953" t="s">
        <v>407</v>
      </c>
      <c r="AL25" s="1953" t="s">
        <v>408</v>
      </c>
      <c r="AM25" s="1953" t="s">
        <v>409</v>
      </c>
      <c r="AN25" s="1962" t="s">
        <v>410</v>
      </c>
      <c r="AO25" s="1577"/>
      <c r="AP25" s="1578"/>
      <c r="AQ25" s="264"/>
      <c r="AR25" s="264"/>
      <c r="AS25" s="264"/>
      <c r="AT25" s="264"/>
      <c r="AU25" s="264"/>
      <c r="AV25" s="264"/>
      <c r="AW25" s="264"/>
      <c r="AX25" s="264"/>
      <c r="AY25" s="264"/>
    </row>
    <row r="26" spans="1:51" ht="56.25" customHeight="1">
      <c r="A26" s="1968"/>
      <c r="B26" s="1580"/>
      <c r="C26" s="1558"/>
      <c r="D26" s="1558"/>
      <c r="E26" s="1558"/>
      <c r="F26" s="1558"/>
      <c r="G26" s="1558"/>
      <c r="H26" s="1942" t="s">
        <v>78</v>
      </c>
      <c r="I26" s="1580"/>
      <c r="J26" s="437">
        <v>0.06</v>
      </c>
      <c r="K26" s="437">
        <v>0.21</v>
      </c>
      <c r="L26" s="437">
        <v>0.12</v>
      </c>
      <c r="M26" s="437">
        <v>0.21</v>
      </c>
      <c r="N26" s="437">
        <v>0.19</v>
      </c>
      <c r="O26" s="437">
        <v>7.0000000000000007E-2</v>
      </c>
      <c r="P26" s="437">
        <v>7.0000000000000007E-2</v>
      </c>
      <c r="Q26" s="437">
        <v>0.02</v>
      </c>
      <c r="R26" s="437">
        <v>0.02</v>
      </c>
      <c r="S26" s="438"/>
      <c r="T26" s="439"/>
      <c r="U26" s="438"/>
      <c r="V26" s="413">
        <f t="shared" si="4"/>
        <v>0.9700000000000002</v>
      </c>
      <c r="W26" s="1532"/>
      <c r="X26" s="270">
        <f>+V26/V25*W25</f>
        <v>0.1067</v>
      </c>
      <c r="Y26" s="1557"/>
      <c r="Z26" s="1579"/>
      <c r="AA26" s="1580"/>
      <c r="AB26" s="1557"/>
      <c r="AC26" s="1579"/>
      <c r="AD26" s="1580"/>
      <c r="AE26" s="1532"/>
      <c r="AF26" s="1532"/>
      <c r="AG26" s="1557"/>
      <c r="AH26" s="1579"/>
      <c r="AI26" s="1579"/>
      <c r="AJ26" s="1580"/>
      <c r="AK26" s="1532"/>
      <c r="AL26" s="1532"/>
      <c r="AM26" s="1532"/>
      <c r="AN26" s="1557"/>
      <c r="AO26" s="1579"/>
      <c r="AP26" s="1580"/>
      <c r="AQ26" s="264"/>
      <c r="AR26" s="264"/>
      <c r="AS26" s="264"/>
      <c r="AT26" s="264"/>
      <c r="AU26" s="264"/>
      <c r="AV26" s="264"/>
      <c r="AW26" s="264"/>
      <c r="AX26" s="264"/>
      <c r="AY26" s="264"/>
    </row>
    <row r="27" spans="1:51" ht="12.75" customHeight="1">
      <c r="A27" s="1966" t="s">
        <v>411</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582"/>
      <c r="AP27" s="1751"/>
      <c r="AQ27" s="264"/>
      <c r="AR27" s="264"/>
      <c r="AS27" s="264"/>
      <c r="AT27" s="264"/>
      <c r="AU27" s="264"/>
      <c r="AV27" s="264"/>
      <c r="AW27" s="264"/>
      <c r="AX27" s="264"/>
      <c r="AY27" s="264"/>
    </row>
    <row r="28" spans="1:51" ht="37.5" customHeight="1">
      <c r="A28" s="1539"/>
      <c r="B28" s="1934">
        <v>1</v>
      </c>
      <c r="C28" s="2019" t="s">
        <v>412</v>
      </c>
      <c r="D28" s="1577"/>
      <c r="E28" s="1577"/>
      <c r="F28" s="1577"/>
      <c r="G28" s="1578"/>
      <c r="H28" s="1941" t="s">
        <v>79</v>
      </c>
      <c r="I28" s="377" t="s">
        <v>47</v>
      </c>
      <c r="J28" s="440">
        <v>0.3</v>
      </c>
      <c r="K28" s="440">
        <v>0.4</v>
      </c>
      <c r="L28" s="440">
        <v>0.3</v>
      </c>
      <c r="M28" s="440"/>
      <c r="N28" s="440"/>
      <c r="O28" s="440"/>
      <c r="P28" s="440"/>
      <c r="Q28" s="440"/>
      <c r="R28" s="440"/>
      <c r="S28" s="440"/>
      <c r="T28" s="440"/>
      <c r="U28" s="440"/>
      <c r="V28" s="419">
        <f t="shared" ref="V28:V43" si="5">SUM(J28:U28)</f>
        <v>1</v>
      </c>
      <c r="W28" s="1931">
        <v>0.2</v>
      </c>
      <c r="X28" s="420">
        <f>+V28*W28</f>
        <v>0.2</v>
      </c>
      <c r="Y28" s="1946" t="s">
        <v>413</v>
      </c>
      <c r="Z28" s="1577"/>
      <c r="AA28" s="1578"/>
      <c r="AB28" s="1985"/>
      <c r="AC28" s="1986"/>
      <c r="AD28" s="1987"/>
      <c r="AE28" s="1989"/>
      <c r="AF28" s="1988"/>
      <c r="AG28" s="1985"/>
      <c r="AH28" s="1986"/>
      <c r="AI28" s="1986"/>
      <c r="AJ28" s="1987"/>
      <c r="AK28" s="1988"/>
      <c r="AL28" s="1988"/>
      <c r="AM28" s="1988"/>
      <c r="AN28" s="1946"/>
      <c r="AO28" s="1577"/>
      <c r="AP28" s="1747"/>
      <c r="AQ28" s="264"/>
      <c r="AR28" s="264"/>
      <c r="AS28" s="264"/>
      <c r="AT28" s="264"/>
      <c r="AU28" s="264"/>
      <c r="AV28" s="264"/>
      <c r="AW28" s="264"/>
      <c r="AX28" s="264"/>
      <c r="AY28" s="264"/>
    </row>
    <row r="29" spans="1:51" ht="37.5" customHeight="1">
      <c r="A29" s="1539"/>
      <c r="B29" s="1558"/>
      <c r="C29" s="1557"/>
      <c r="D29" s="1579"/>
      <c r="E29" s="1579"/>
      <c r="F29" s="1579"/>
      <c r="G29" s="1580"/>
      <c r="H29" s="1558"/>
      <c r="I29" s="377" t="s">
        <v>48</v>
      </c>
      <c r="J29" s="441">
        <v>0.3</v>
      </c>
      <c r="K29" s="441">
        <v>0.4</v>
      </c>
      <c r="L29" s="441">
        <v>0.3</v>
      </c>
      <c r="M29" s="442"/>
      <c r="N29" s="442"/>
      <c r="O29" s="442"/>
      <c r="P29" s="442"/>
      <c r="Q29" s="442"/>
      <c r="R29" s="442"/>
      <c r="S29" s="442"/>
      <c r="T29" s="442"/>
      <c r="U29" s="442"/>
      <c r="V29" s="417">
        <f t="shared" si="5"/>
        <v>1</v>
      </c>
      <c r="W29" s="1558"/>
      <c r="X29" s="418">
        <f>+V29*W28</f>
        <v>0.2</v>
      </c>
      <c r="Y29" s="1557"/>
      <c r="Z29" s="1579"/>
      <c r="AA29" s="1580"/>
      <c r="AB29" s="1557"/>
      <c r="AC29" s="1579"/>
      <c r="AD29" s="1580"/>
      <c r="AE29" s="1558"/>
      <c r="AF29" s="1558"/>
      <c r="AG29" s="1557"/>
      <c r="AH29" s="1579"/>
      <c r="AI29" s="1579"/>
      <c r="AJ29" s="1580"/>
      <c r="AK29" s="1558"/>
      <c r="AL29" s="1558"/>
      <c r="AM29" s="1558"/>
      <c r="AN29" s="1557"/>
      <c r="AO29" s="1579"/>
      <c r="AP29" s="1923"/>
      <c r="AQ29" s="264"/>
      <c r="AR29" s="264"/>
      <c r="AS29" s="264"/>
      <c r="AT29" s="264"/>
      <c r="AU29" s="264"/>
      <c r="AV29" s="264"/>
      <c r="AW29" s="264"/>
      <c r="AX29" s="264"/>
      <c r="AY29" s="264"/>
    </row>
    <row r="30" spans="1:51" ht="30.75" customHeight="1">
      <c r="A30" s="1539"/>
      <c r="B30" s="1934">
        <v>2</v>
      </c>
      <c r="C30" s="2020" t="s">
        <v>414</v>
      </c>
      <c r="D30" s="1577"/>
      <c r="E30" s="1577"/>
      <c r="F30" s="1577"/>
      <c r="G30" s="1578"/>
      <c r="H30" s="1941" t="s">
        <v>79</v>
      </c>
      <c r="I30" s="377" t="s">
        <v>47</v>
      </c>
      <c r="J30" s="440"/>
      <c r="K30" s="440">
        <v>0.5</v>
      </c>
      <c r="L30" s="440">
        <v>0.2</v>
      </c>
      <c r="M30" s="440">
        <v>0.2</v>
      </c>
      <c r="N30" s="440">
        <v>0.1</v>
      </c>
      <c r="O30" s="440"/>
      <c r="P30" s="440"/>
      <c r="Q30" s="440"/>
      <c r="R30" s="440"/>
      <c r="S30" s="440"/>
      <c r="T30" s="440"/>
      <c r="U30" s="440"/>
      <c r="V30" s="419">
        <f t="shared" si="5"/>
        <v>0.99999999999999989</v>
      </c>
      <c r="W30" s="1931">
        <v>0.2</v>
      </c>
      <c r="X30" s="420">
        <f>V30*W30</f>
        <v>0.19999999999999998</v>
      </c>
      <c r="Y30" s="1946" t="s">
        <v>415</v>
      </c>
      <c r="Z30" s="1577"/>
      <c r="AA30" s="1578"/>
      <c r="AB30" s="1985" t="s">
        <v>416</v>
      </c>
      <c r="AC30" s="1986"/>
      <c r="AD30" s="1987"/>
      <c r="AE30" s="1988" t="s">
        <v>417</v>
      </c>
      <c r="AF30" s="1988"/>
      <c r="AG30" s="1985" t="s">
        <v>418</v>
      </c>
      <c r="AH30" s="1986"/>
      <c r="AI30" s="1986"/>
      <c r="AJ30" s="1987"/>
      <c r="AK30" s="1988"/>
      <c r="AL30" s="1988"/>
      <c r="AM30" s="1988"/>
      <c r="AN30" s="1946"/>
      <c r="AO30" s="1577"/>
      <c r="AP30" s="1747"/>
      <c r="AQ30" s="264"/>
      <c r="AR30" s="264"/>
      <c r="AS30" s="264"/>
      <c r="AT30" s="264"/>
      <c r="AU30" s="264"/>
      <c r="AV30" s="264"/>
      <c r="AW30" s="264"/>
      <c r="AX30" s="264"/>
      <c r="AY30" s="264"/>
    </row>
    <row r="31" spans="1:51" ht="30.75" customHeight="1">
      <c r="A31" s="1539"/>
      <c r="B31" s="1558"/>
      <c r="C31" s="1557"/>
      <c r="D31" s="1579"/>
      <c r="E31" s="1579"/>
      <c r="F31" s="1579"/>
      <c r="G31" s="1580"/>
      <c r="H31" s="1558"/>
      <c r="I31" s="377" t="s">
        <v>48</v>
      </c>
      <c r="J31" s="442"/>
      <c r="K31" s="441">
        <v>0.5</v>
      </c>
      <c r="L31" s="441">
        <v>0.2</v>
      </c>
      <c r="M31" s="441">
        <v>0.2</v>
      </c>
      <c r="N31" s="441">
        <v>0.1</v>
      </c>
      <c r="O31" s="442"/>
      <c r="P31" s="442"/>
      <c r="Q31" s="442"/>
      <c r="R31" s="442"/>
      <c r="S31" s="442"/>
      <c r="T31" s="442"/>
      <c r="U31" s="442"/>
      <c r="V31" s="417">
        <f t="shared" si="5"/>
        <v>0.99999999999999989</v>
      </c>
      <c r="W31" s="1558"/>
      <c r="X31" s="418">
        <f>+V31*W30</f>
        <v>0.19999999999999998</v>
      </c>
      <c r="Y31" s="1557"/>
      <c r="Z31" s="1579"/>
      <c r="AA31" s="1580"/>
      <c r="AB31" s="1557"/>
      <c r="AC31" s="1579"/>
      <c r="AD31" s="1580"/>
      <c r="AE31" s="1558"/>
      <c r="AF31" s="1558"/>
      <c r="AG31" s="1557"/>
      <c r="AH31" s="1579"/>
      <c r="AI31" s="1579"/>
      <c r="AJ31" s="1580"/>
      <c r="AK31" s="1558"/>
      <c r="AL31" s="1558"/>
      <c r="AM31" s="1558"/>
      <c r="AN31" s="1557"/>
      <c r="AO31" s="1579"/>
      <c r="AP31" s="1923"/>
      <c r="AQ31" s="264"/>
      <c r="AR31" s="264"/>
      <c r="AS31" s="264"/>
      <c r="AT31" s="264"/>
      <c r="AU31" s="264"/>
      <c r="AV31" s="264"/>
      <c r="AW31" s="264"/>
      <c r="AX31" s="264"/>
      <c r="AY31" s="264"/>
    </row>
    <row r="32" spans="1:51" ht="22.5" customHeight="1">
      <c r="A32" s="1539"/>
      <c r="B32" s="1934">
        <v>3</v>
      </c>
      <c r="C32" s="2020" t="s">
        <v>419</v>
      </c>
      <c r="D32" s="1577"/>
      <c r="E32" s="1577"/>
      <c r="F32" s="1577"/>
      <c r="G32" s="1578"/>
      <c r="H32" s="1941" t="s">
        <v>79</v>
      </c>
      <c r="I32" s="377" t="s">
        <v>47</v>
      </c>
      <c r="J32" s="440"/>
      <c r="K32" s="440"/>
      <c r="L32" s="440"/>
      <c r="M32" s="440">
        <v>0.5</v>
      </c>
      <c r="N32" s="440">
        <v>0.5</v>
      </c>
      <c r="O32" s="440"/>
      <c r="P32" s="440"/>
      <c r="Q32" s="440"/>
      <c r="R32" s="440"/>
      <c r="S32" s="440"/>
      <c r="T32" s="440"/>
      <c r="U32" s="440"/>
      <c r="V32" s="419">
        <f t="shared" si="5"/>
        <v>1</v>
      </c>
      <c r="W32" s="1931">
        <v>0.2</v>
      </c>
      <c r="X32" s="420">
        <f>V32*W32</f>
        <v>0.2</v>
      </c>
      <c r="Y32" s="1946"/>
      <c r="Z32" s="1577"/>
      <c r="AA32" s="1578"/>
      <c r="AB32" s="1985" t="s">
        <v>420</v>
      </c>
      <c r="AC32" s="1986"/>
      <c r="AD32" s="1987"/>
      <c r="AE32" s="1988" t="s">
        <v>421</v>
      </c>
      <c r="AF32" s="1988"/>
      <c r="AG32" s="1985" t="s">
        <v>422</v>
      </c>
      <c r="AH32" s="1986"/>
      <c r="AI32" s="1986"/>
      <c r="AJ32" s="1987"/>
      <c r="AK32" s="1988"/>
      <c r="AL32" s="1988"/>
      <c r="AM32" s="1988"/>
      <c r="AN32" s="1946"/>
      <c r="AO32" s="1577"/>
      <c r="AP32" s="1747"/>
      <c r="AQ32" s="264"/>
      <c r="AR32" s="264"/>
      <c r="AS32" s="264"/>
      <c r="AT32" s="264"/>
      <c r="AU32" s="264"/>
      <c r="AV32" s="264"/>
      <c r="AW32" s="264"/>
      <c r="AX32" s="264"/>
      <c r="AY32" s="264"/>
    </row>
    <row r="33" spans="1:51" ht="25.5" customHeight="1">
      <c r="A33" s="1539"/>
      <c r="B33" s="1558"/>
      <c r="C33" s="1557"/>
      <c r="D33" s="1579"/>
      <c r="E33" s="1579"/>
      <c r="F33" s="1579"/>
      <c r="G33" s="1580"/>
      <c r="H33" s="1558"/>
      <c r="I33" s="377" t="s">
        <v>48</v>
      </c>
      <c r="J33" s="442"/>
      <c r="K33" s="442"/>
      <c r="L33" s="442"/>
      <c r="M33" s="441">
        <v>0.5</v>
      </c>
      <c r="N33" s="441">
        <v>0.5</v>
      </c>
      <c r="O33" s="442"/>
      <c r="P33" s="442"/>
      <c r="Q33" s="442"/>
      <c r="R33" s="442"/>
      <c r="S33" s="442"/>
      <c r="T33" s="442"/>
      <c r="U33" s="442"/>
      <c r="V33" s="417">
        <f t="shared" si="5"/>
        <v>1</v>
      </c>
      <c r="W33" s="1558"/>
      <c r="X33" s="418">
        <f>+V33*W32</f>
        <v>0.2</v>
      </c>
      <c r="Y33" s="1557"/>
      <c r="Z33" s="1579"/>
      <c r="AA33" s="1580"/>
      <c r="AB33" s="1557"/>
      <c r="AC33" s="1579"/>
      <c r="AD33" s="1580"/>
      <c r="AE33" s="1558"/>
      <c r="AF33" s="1558"/>
      <c r="AG33" s="1557"/>
      <c r="AH33" s="1579"/>
      <c r="AI33" s="1579"/>
      <c r="AJ33" s="1580"/>
      <c r="AK33" s="1558"/>
      <c r="AL33" s="1558"/>
      <c r="AM33" s="1558"/>
      <c r="AN33" s="1557"/>
      <c r="AO33" s="1579"/>
      <c r="AP33" s="1923"/>
      <c r="AQ33" s="264"/>
      <c r="AR33" s="264"/>
      <c r="AS33" s="264"/>
      <c r="AT33" s="264"/>
      <c r="AU33" s="264"/>
      <c r="AV33" s="264"/>
      <c r="AW33" s="264"/>
      <c r="AX33" s="264"/>
      <c r="AY33" s="264"/>
    </row>
    <row r="34" spans="1:51" ht="25.5" customHeight="1">
      <c r="A34" s="1539"/>
      <c r="B34" s="1934">
        <v>4</v>
      </c>
      <c r="C34" s="2020" t="s">
        <v>423</v>
      </c>
      <c r="D34" s="1577"/>
      <c r="E34" s="1577"/>
      <c r="F34" s="1577"/>
      <c r="G34" s="1578"/>
      <c r="H34" s="1941" t="s">
        <v>79</v>
      </c>
      <c r="I34" s="377" t="s">
        <v>47</v>
      </c>
      <c r="J34" s="440"/>
      <c r="K34" s="440"/>
      <c r="L34" s="440"/>
      <c r="M34" s="440">
        <v>0.25</v>
      </c>
      <c r="N34" s="440">
        <v>0.25</v>
      </c>
      <c r="O34" s="440">
        <v>0.25</v>
      </c>
      <c r="P34" s="440">
        <v>0.25</v>
      </c>
      <c r="Q34" s="440"/>
      <c r="R34" s="440"/>
      <c r="S34" s="440"/>
      <c r="T34" s="440"/>
      <c r="U34" s="440"/>
      <c r="V34" s="419">
        <f t="shared" si="5"/>
        <v>1</v>
      </c>
      <c r="W34" s="1931">
        <v>0.2</v>
      </c>
      <c r="X34" s="420">
        <f>V34*W34</f>
        <v>0.2</v>
      </c>
      <c r="Y34" s="1946"/>
      <c r="Z34" s="1577"/>
      <c r="AA34" s="1578"/>
      <c r="AB34" s="1985" t="s">
        <v>424</v>
      </c>
      <c r="AC34" s="1986"/>
      <c r="AD34" s="1987"/>
      <c r="AE34" s="1988" t="s">
        <v>425</v>
      </c>
      <c r="AF34" s="1988" t="s">
        <v>426</v>
      </c>
      <c r="AG34" s="1985" t="s">
        <v>427</v>
      </c>
      <c r="AH34" s="1986"/>
      <c r="AI34" s="1986"/>
      <c r="AJ34" s="1987"/>
      <c r="AK34" s="1988" t="s">
        <v>428</v>
      </c>
      <c r="AL34" s="1988"/>
      <c r="AM34" s="1988"/>
      <c r="AN34" s="1946" t="s">
        <v>428</v>
      </c>
      <c r="AO34" s="1577"/>
      <c r="AP34" s="1747"/>
      <c r="AQ34" s="264"/>
      <c r="AR34" s="264"/>
      <c r="AS34" s="264"/>
      <c r="AT34" s="264"/>
      <c r="AU34" s="264"/>
      <c r="AV34" s="264"/>
      <c r="AW34" s="264"/>
      <c r="AX34" s="264"/>
      <c r="AY34" s="264"/>
    </row>
    <row r="35" spans="1:51" ht="28.5" customHeight="1">
      <c r="A35" s="1539"/>
      <c r="B35" s="1558"/>
      <c r="C35" s="1557"/>
      <c r="D35" s="1579"/>
      <c r="E35" s="1579"/>
      <c r="F35" s="1579"/>
      <c r="G35" s="1580"/>
      <c r="H35" s="1558"/>
      <c r="I35" s="377" t="s">
        <v>48</v>
      </c>
      <c r="J35" s="442"/>
      <c r="K35" s="442"/>
      <c r="L35" s="442"/>
      <c r="M35" s="441">
        <v>0.25</v>
      </c>
      <c r="N35" s="441">
        <v>0.25</v>
      </c>
      <c r="O35" s="441">
        <v>0.25</v>
      </c>
      <c r="P35" s="441">
        <v>0.25</v>
      </c>
      <c r="Q35" s="442"/>
      <c r="R35" s="442"/>
      <c r="S35" s="442"/>
      <c r="T35" s="442"/>
      <c r="U35" s="442"/>
      <c r="V35" s="417">
        <f t="shared" si="5"/>
        <v>1</v>
      </c>
      <c r="W35" s="1558"/>
      <c r="X35" s="418">
        <f>+V35*W34</f>
        <v>0.2</v>
      </c>
      <c r="Y35" s="1557"/>
      <c r="Z35" s="1579"/>
      <c r="AA35" s="1580"/>
      <c r="AB35" s="1557"/>
      <c r="AC35" s="1579"/>
      <c r="AD35" s="1580"/>
      <c r="AE35" s="1558"/>
      <c r="AF35" s="1558"/>
      <c r="AG35" s="1557"/>
      <c r="AH35" s="1579"/>
      <c r="AI35" s="1579"/>
      <c r="AJ35" s="1580"/>
      <c r="AK35" s="1558"/>
      <c r="AL35" s="1558"/>
      <c r="AM35" s="1558"/>
      <c r="AN35" s="1557"/>
      <c r="AO35" s="1579"/>
      <c r="AP35" s="1923"/>
      <c r="AQ35" s="264"/>
      <c r="AR35" s="264"/>
      <c r="AS35" s="264"/>
      <c r="AT35" s="264"/>
      <c r="AU35" s="264"/>
      <c r="AV35" s="264"/>
      <c r="AW35" s="264"/>
      <c r="AX35" s="264"/>
      <c r="AY35" s="264"/>
    </row>
    <row r="36" spans="1:51" ht="39" customHeight="1">
      <c r="A36" s="1539"/>
      <c r="B36" s="1934">
        <v>5</v>
      </c>
      <c r="C36" s="2019" t="s">
        <v>429</v>
      </c>
      <c r="D36" s="1577"/>
      <c r="E36" s="1577"/>
      <c r="F36" s="1577"/>
      <c r="G36" s="1578"/>
      <c r="H36" s="1941" t="s">
        <v>79</v>
      </c>
      <c r="I36" s="377" t="s">
        <v>47</v>
      </c>
      <c r="J36" s="440"/>
      <c r="K36" s="440">
        <v>0.15</v>
      </c>
      <c r="L36" s="440">
        <v>0.1</v>
      </c>
      <c r="M36" s="440">
        <v>0.1</v>
      </c>
      <c r="N36" s="440">
        <v>0.1</v>
      </c>
      <c r="O36" s="440">
        <v>0.1</v>
      </c>
      <c r="P36" s="440">
        <v>0.1</v>
      </c>
      <c r="Q36" s="440">
        <v>0.1</v>
      </c>
      <c r="R36" s="440">
        <v>0.1</v>
      </c>
      <c r="S36" s="440">
        <v>0.1</v>
      </c>
      <c r="T36" s="440">
        <v>0.05</v>
      </c>
      <c r="U36" s="440"/>
      <c r="V36" s="419">
        <f t="shared" si="5"/>
        <v>0.99999999999999989</v>
      </c>
      <c r="W36" s="1931">
        <v>0.2</v>
      </c>
      <c r="X36" s="420">
        <f>V36*W36</f>
        <v>0.19999999999999998</v>
      </c>
      <c r="Y36" s="1946" t="s">
        <v>430</v>
      </c>
      <c r="Z36" s="1577"/>
      <c r="AA36" s="1578"/>
      <c r="AB36" s="1985" t="s">
        <v>431</v>
      </c>
      <c r="AC36" s="1986"/>
      <c r="AD36" s="1987"/>
      <c r="AE36" s="1988" t="s">
        <v>432</v>
      </c>
      <c r="AF36" s="1988" t="s">
        <v>433</v>
      </c>
      <c r="AG36" s="1985" t="s">
        <v>434</v>
      </c>
      <c r="AH36" s="1986"/>
      <c r="AI36" s="1986"/>
      <c r="AJ36" s="1987"/>
      <c r="AK36" s="1988" t="s">
        <v>435</v>
      </c>
      <c r="AL36" s="1988" t="s">
        <v>436</v>
      </c>
      <c r="AM36" s="1988" t="s">
        <v>437</v>
      </c>
      <c r="AN36" s="1946" t="s">
        <v>438</v>
      </c>
      <c r="AO36" s="1577"/>
      <c r="AP36" s="1747"/>
      <c r="AQ36" s="264"/>
      <c r="AR36" s="264"/>
      <c r="AS36" s="264"/>
      <c r="AT36" s="264"/>
      <c r="AU36" s="264"/>
      <c r="AV36" s="264"/>
      <c r="AW36" s="264"/>
      <c r="AX36" s="264"/>
      <c r="AY36" s="264"/>
    </row>
    <row r="37" spans="1:51" ht="44.25" customHeight="1">
      <c r="A37" s="1539"/>
      <c r="B37" s="1558"/>
      <c r="C37" s="1557"/>
      <c r="D37" s="1579"/>
      <c r="E37" s="1579"/>
      <c r="F37" s="1579"/>
      <c r="G37" s="1580"/>
      <c r="H37" s="1558"/>
      <c r="I37" s="377" t="s">
        <v>48</v>
      </c>
      <c r="J37" s="442"/>
      <c r="K37" s="441">
        <v>0.15</v>
      </c>
      <c r="L37" s="441">
        <v>0.1</v>
      </c>
      <c r="M37" s="441">
        <v>0.1</v>
      </c>
      <c r="N37" s="441">
        <v>0.1</v>
      </c>
      <c r="O37" s="441">
        <v>0.1</v>
      </c>
      <c r="P37" s="441">
        <v>0.1</v>
      </c>
      <c r="Q37" s="441">
        <v>0.1</v>
      </c>
      <c r="R37" s="441">
        <v>0.1</v>
      </c>
      <c r="S37" s="442"/>
      <c r="T37" s="442"/>
      <c r="U37" s="442"/>
      <c r="V37" s="417">
        <f t="shared" si="5"/>
        <v>0.84999999999999987</v>
      </c>
      <c r="W37" s="1558"/>
      <c r="X37" s="418">
        <f>+V37*W36</f>
        <v>0.16999999999999998</v>
      </c>
      <c r="Y37" s="1557"/>
      <c r="Z37" s="1579"/>
      <c r="AA37" s="1580"/>
      <c r="AB37" s="1557"/>
      <c r="AC37" s="1579"/>
      <c r="AD37" s="1580"/>
      <c r="AE37" s="1558"/>
      <c r="AF37" s="1558"/>
      <c r="AG37" s="1557"/>
      <c r="AH37" s="1579"/>
      <c r="AI37" s="1579"/>
      <c r="AJ37" s="1580"/>
      <c r="AK37" s="1558"/>
      <c r="AL37" s="1558"/>
      <c r="AM37" s="1558"/>
      <c r="AN37" s="1557"/>
      <c r="AO37" s="1579"/>
      <c r="AP37" s="1923"/>
      <c r="AQ37" s="264"/>
      <c r="AR37" s="264"/>
      <c r="AS37" s="264"/>
      <c r="AT37" s="264"/>
      <c r="AU37" s="264"/>
      <c r="AV37" s="264"/>
      <c r="AW37" s="264"/>
      <c r="AX37" s="264"/>
      <c r="AY37" s="264"/>
    </row>
    <row r="38" spans="1:51" ht="12.75" hidden="1" customHeight="1">
      <c r="A38" s="1539"/>
      <c r="B38" s="1934">
        <v>6</v>
      </c>
      <c r="C38" s="1928"/>
      <c r="D38" s="1577"/>
      <c r="E38" s="1577"/>
      <c r="F38" s="1577"/>
      <c r="G38" s="1578"/>
      <c r="H38" s="1941" t="s">
        <v>79</v>
      </c>
      <c r="I38" s="377" t="s">
        <v>47</v>
      </c>
      <c r="J38" s="361"/>
      <c r="K38" s="361"/>
      <c r="L38" s="361"/>
      <c r="M38" s="361"/>
      <c r="N38" s="361"/>
      <c r="O38" s="361"/>
      <c r="P38" s="361"/>
      <c r="Q38" s="361"/>
      <c r="R38" s="361"/>
      <c r="S38" s="361"/>
      <c r="T38" s="361"/>
      <c r="U38" s="361"/>
      <c r="V38" s="419">
        <f t="shared" si="5"/>
        <v>0</v>
      </c>
      <c r="W38" s="1931"/>
      <c r="X38" s="420">
        <f>V38*W38</f>
        <v>0</v>
      </c>
      <c r="Y38" s="1922"/>
      <c r="Z38" s="1577"/>
      <c r="AA38" s="1578"/>
      <c r="AB38" s="1922"/>
      <c r="AC38" s="1577"/>
      <c r="AD38" s="1578"/>
      <c r="AE38" s="303"/>
      <c r="AF38" s="303"/>
      <c r="AG38" s="1922"/>
      <c r="AH38" s="1577"/>
      <c r="AI38" s="1577"/>
      <c r="AJ38" s="1578"/>
      <c r="AK38" s="303"/>
      <c r="AL38" s="304"/>
      <c r="AM38" s="304"/>
      <c r="AN38" s="1922"/>
      <c r="AO38" s="1577"/>
      <c r="AP38" s="1747"/>
      <c r="AQ38" s="264"/>
      <c r="AR38" s="264"/>
      <c r="AS38" s="264"/>
      <c r="AT38" s="264"/>
      <c r="AU38" s="264"/>
      <c r="AV38" s="264"/>
      <c r="AW38" s="264"/>
      <c r="AX38" s="264"/>
      <c r="AY38" s="264"/>
    </row>
    <row r="39" spans="1:51" ht="12.75" hidden="1" customHeight="1">
      <c r="A39" s="1539"/>
      <c r="B39" s="1558"/>
      <c r="C39" s="1557"/>
      <c r="D39" s="1579"/>
      <c r="E39" s="1579"/>
      <c r="F39" s="1579"/>
      <c r="G39" s="1580"/>
      <c r="H39" s="1558"/>
      <c r="I39" s="377" t="s">
        <v>48</v>
      </c>
      <c r="J39" s="361"/>
      <c r="K39" s="361"/>
      <c r="L39" s="361"/>
      <c r="M39" s="361"/>
      <c r="N39" s="361"/>
      <c r="O39" s="361"/>
      <c r="P39" s="361"/>
      <c r="Q39" s="361"/>
      <c r="R39" s="361"/>
      <c r="S39" s="361"/>
      <c r="T39" s="361"/>
      <c r="U39" s="361"/>
      <c r="V39" s="448">
        <f t="shared" si="5"/>
        <v>0</v>
      </c>
      <c r="W39" s="1558"/>
      <c r="X39" s="418">
        <f>+V39*W38</f>
        <v>0</v>
      </c>
      <c r="Y39" s="1557"/>
      <c r="Z39" s="1579"/>
      <c r="AA39" s="1580"/>
      <c r="AB39" s="1557"/>
      <c r="AC39" s="1579"/>
      <c r="AD39" s="1580"/>
      <c r="AE39" s="303"/>
      <c r="AF39" s="303"/>
      <c r="AG39" s="1557"/>
      <c r="AH39" s="1579"/>
      <c r="AI39" s="1579"/>
      <c r="AJ39" s="1580"/>
      <c r="AK39" s="303"/>
      <c r="AL39" s="304"/>
      <c r="AM39" s="304"/>
      <c r="AN39" s="1557"/>
      <c r="AO39" s="1579"/>
      <c r="AP39" s="1923"/>
      <c r="AQ39" s="264"/>
      <c r="AR39" s="264"/>
      <c r="AS39" s="264"/>
      <c r="AT39" s="264"/>
      <c r="AU39" s="264"/>
      <c r="AV39" s="264"/>
      <c r="AW39" s="264"/>
      <c r="AX39" s="264"/>
      <c r="AY39" s="264"/>
    </row>
    <row r="40" spans="1:51" ht="12.75" hidden="1" customHeight="1">
      <c r="A40" s="1539"/>
      <c r="B40" s="1922">
        <v>7</v>
      </c>
      <c r="C40" s="1928"/>
      <c r="D40" s="1577"/>
      <c r="E40" s="1577"/>
      <c r="F40" s="1577"/>
      <c r="G40" s="1578"/>
      <c r="H40" s="1926" t="s">
        <v>79</v>
      </c>
      <c r="I40" s="285" t="s">
        <v>47</v>
      </c>
      <c r="J40" s="361"/>
      <c r="K40" s="361"/>
      <c r="L40" s="361"/>
      <c r="M40" s="361"/>
      <c r="N40" s="361"/>
      <c r="O40" s="361"/>
      <c r="P40" s="361"/>
      <c r="Q40" s="361"/>
      <c r="R40" s="361"/>
      <c r="S40" s="361"/>
      <c r="T40" s="361"/>
      <c r="U40" s="361"/>
      <c r="V40" s="419">
        <f t="shared" si="5"/>
        <v>0</v>
      </c>
      <c r="W40" s="1931"/>
      <c r="X40" s="420">
        <f>V40*W40</f>
        <v>0</v>
      </c>
      <c r="Y40" s="1922"/>
      <c r="Z40" s="1577"/>
      <c r="AA40" s="1578"/>
      <c r="AB40" s="1922"/>
      <c r="AC40" s="1577"/>
      <c r="AD40" s="1578"/>
      <c r="AE40" s="303"/>
      <c r="AF40" s="303"/>
      <c r="AG40" s="1922"/>
      <c r="AH40" s="1577"/>
      <c r="AI40" s="1577"/>
      <c r="AJ40" s="1578"/>
      <c r="AK40" s="303"/>
      <c r="AL40" s="304"/>
      <c r="AM40" s="304"/>
      <c r="AN40" s="1922"/>
      <c r="AO40" s="1577"/>
      <c r="AP40" s="1747"/>
      <c r="AQ40" s="264"/>
      <c r="AR40" s="264"/>
      <c r="AS40" s="264"/>
      <c r="AT40" s="264"/>
      <c r="AU40" s="264"/>
      <c r="AV40" s="264"/>
      <c r="AW40" s="264"/>
      <c r="AX40" s="264"/>
      <c r="AY40" s="264"/>
    </row>
    <row r="41" spans="1:51" ht="12.75" hidden="1" customHeight="1">
      <c r="A41" s="1681"/>
      <c r="B41" s="1536"/>
      <c r="C41" s="1557"/>
      <c r="D41" s="1579"/>
      <c r="E41" s="1579"/>
      <c r="F41" s="1579"/>
      <c r="G41" s="1580"/>
      <c r="H41" s="1927"/>
      <c r="I41" s="305" t="s">
        <v>48</v>
      </c>
      <c r="J41" s="302"/>
      <c r="K41" s="302"/>
      <c r="L41" s="302"/>
      <c r="M41" s="302"/>
      <c r="N41" s="302"/>
      <c r="O41" s="302"/>
      <c r="P41" s="302"/>
      <c r="Q41" s="302"/>
      <c r="R41" s="302"/>
      <c r="S41" s="302"/>
      <c r="T41" s="302"/>
      <c r="U41" s="302"/>
      <c r="V41" s="423">
        <f t="shared" si="5"/>
        <v>0</v>
      </c>
      <c r="W41" s="1961"/>
      <c r="X41" s="424">
        <f>+V41*W40</f>
        <v>0</v>
      </c>
      <c r="Y41" s="1557"/>
      <c r="Z41" s="1579"/>
      <c r="AA41" s="1580"/>
      <c r="AB41" s="1557"/>
      <c r="AC41" s="1579"/>
      <c r="AD41" s="1580"/>
      <c r="AE41" s="303"/>
      <c r="AF41" s="303"/>
      <c r="AG41" s="1557"/>
      <c r="AH41" s="1579"/>
      <c r="AI41" s="1579"/>
      <c r="AJ41" s="1580"/>
      <c r="AK41" s="303"/>
      <c r="AL41" s="304"/>
      <c r="AM41" s="304"/>
      <c r="AN41" s="1557"/>
      <c r="AO41" s="1579"/>
      <c r="AP41" s="1923"/>
      <c r="AQ41" s="264"/>
      <c r="AR41" s="264"/>
      <c r="AS41" s="264"/>
      <c r="AT41" s="264"/>
      <c r="AU41" s="264"/>
      <c r="AV41" s="264"/>
      <c r="AW41" s="264"/>
      <c r="AX41" s="264"/>
      <c r="AY41" s="264"/>
    </row>
    <row r="42" spans="1:51" ht="12.75" customHeight="1">
      <c r="A42" s="1932"/>
      <c r="B42" s="1944" t="s">
        <v>85</v>
      </c>
      <c r="C42" s="1577"/>
      <c r="D42" s="1577"/>
      <c r="E42" s="1577"/>
      <c r="F42" s="1577"/>
      <c r="G42" s="1578"/>
      <c r="H42" s="1925" t="s">
        <v>79</v>
      </c>
      <c r="I42" s="308" t="s">
        <v>47</v>
      </c>
      <c r="J42" s="364">
        <f t="shared" ref="J42:R42" si="6">+J28*$W$28+J30*$W$30+J32*$W$32+J34*$W$34+J36*$W$36+J38*$W$38+J40*$W$40</f>
        <v>0.06</v>
      </c>
      <c r="K42" s="364">
        <f t="shared" si="6"/>
        <v>0.21000000000000002</v>
      </c>
      <c r="L42" s="364">
        <f t="shared" si="6"/>
        <v>0.12000000000000001</v>
      </c>
      <c r="M42" s="364">
        <f t="shared" si="6"/>
        <v>0.21000000000000002</v>
      </c>
      <c r="N42" s="364">
        <f t="shared" si="6"/>
        <v>0.19</v>
      </c>
      <c r="O42" s="364">
        <f t="shared" si="6"/>
        <v>7.0000000000000007E-2</v>
      </c>
      <c r="P42" s="364">
        <f t="shared" si="6"/>
        <v>7.0000000000000007E-2</v>
      </c>
      <c r="Q42" s="364">
        <f t="shared" si="6"/>
        <v>2.0000000000000004E-2</v>
      </c>
      <c r="R42" s="364">
        <f t="shared" si="6"/>
        <v>2.0000000000000004E-2</v>
      </c>
      <c r="S42" s="364">
        <v>0.02</v>
      </c>
      <c r="T42" s="364">
        <f t="shared" ref="T42:U42" si="7">+T28*$W$28+T30*$W$30+T32*$W$32+T34*$W$34+T36*$W$36+T38*$W$38+T40*$W$40</f>
        <v>1.0000000000000002E-2</v>
      </c>
      <c r="U42" s="364">
        <f t="shared" si="7"/>
        <v>0</v>
      </c>
      <c r="V42" s="340">
        <f t="shared" si="5"/>
        <v>1.0000000000000002</v>
      </c>
      <c r="W42" s="1939">
        <f>SUM(W28+W30+W32+W34+W36+W38+W40)</f>
        <v>1</v>
      </c>
      <c r="X42" s="340">
        <f>V42*W42</f>
        <v>1.0000000000000002</v>
      </c>
      <c r="Y42" s="1924"/>
      <c r="Z42" s="1577"/>
      <c r="AA42" s="1578"/>
      <c r="AB42" s="1924"/>
      <c r="AC42" s="1577"/>
      <c r="AD42" s="1578"/>
      <c r="AE42" s="1929"/>
      <c r="AF42" s="1929"/>
      <c r="AG42" s="1924"/>
      <c r="AH42" s="1577"/>
      <c r="AI42" s="1577"/>
      <c r="AJ42" s="1578"/>
      <c r="AK42" s="1929"/>
      <c r="AL42" s="1929"/>
      <c r="AM42" s="1929"/>
      <c r="AN42" s="1924"/>
      <c r="AO42" s="1577"/>
      <c r="AP42" s="1578"/>
      <c r="AQ42" s="314"/>
      <c r="AR42" s="264"/>
      <c r="AS42" s="264"/>
      <c r="AT42" s="264"/>
      <c r="AU42" s="264"/>
      <c r="AV42" s="264"/>
      <c r="AW42" s="264"/>
      <c r="AX42" s="264"/>
      <c r="AY42" s="264"/>
    </row>
    <row r="43" spans="1:51" ht="12.75" customHeight="1">
      <c r="A43" s="1533"/>
      <c r="B43" s="1537"/>
      <c r="C43" s="1550"/>
      <c r="D43" s="1550"/>
      <c r="E43" s="1550"/>
      <c r="F43" s="1550"/>
      <c r="G43" s="1551"/>
      <c r="H43" s="1533"/>
      <c r="I43" s="316" t="s">
        <v>48</v>
      </c>
      <c r="J43" s="364">
        <f t="shared" ref="J43:U43" si="8">+J29*$W$28+J31*$W$30+J33*$W$32+J35*$W$34+J37*$W$36+J39*$W$38+J41*$W$40</f>
        <v>0.06</v>
      </c>
      <c r="K43" s="364">
        <f t="shared" si="8"/>
        <v>0.21000000000000002</v>
      </c>
      <c r="L43" s="364">
        <f t="shared" si="8"/>
        <v>0.12000000000000001</v>
      </c>
      <c r="M43" s="364">
        <f t="shared" si="8"/>
        <v>0.21000000000000002</v>
      </c>
      <c r="N43" s="364">
        <f t="shared" si="8"/>
        <v>0.19</v>
      </c>
      <c r="O43" s="364">
        <f t="shared" si="8"/>
        <v>7.0000000000000007E-2</v>
      </c>
      <c r="P43" s="364">
        <f t="shared" si="8"/>
        <v>7.0000000000000007E-2</v>
      </c>
      <c r="Q43" s="364">
        <f t="shared" si="8"/>
        <v>2.0000000000000004E-2</v>
      </c>
      <c r="R43" s="364">
        <f t="shared" si="8"/>
        <v>2.0000000000000004E-2</v>
      </c>
      <c r="S43" s="364">
        <f t="shared" si="8"/>
        <v>0</v>
      </c>
      <c r="T43" s="364">
        <f t="shared" si="8"/>
        <v>0</v>
      </c>
      <c r="U43" s="364">
        <f t="shared" si="8"/>
        <v>0</v>
      </c>
      <c r="V43" s="318">
        <f t="shared" si="5"/>
        <v>0.9700000000000002</v>
      </c>
      <c r="W43" s="1533"/>
      <c r="X43" s="431">
        <f>+V43*W42</f>
        <v>0.9700000000000002</v>
      </c>
      <c r="Y43" s="1537"/>
      <c r="Z43" s="1550"/>
      <c r="AA43" s="1551"/>
      <c r="AB43" s="1537"/>
      <c r="AC43" s="1550"/>
      <c r="AD43" s="1551"/>
      <c r="AE43" s="1533"/>
      <c r="AF43" s="1533"/>
      <c r="AG43" s="1537"/>
      <c r="AH43" s="1550"/>
      <c r="AI43" s="1550"/>
      <c r="AJ43" s="1551"/>
      <c r="AK43" s="1533"/>
      <c r="AL43" s="1533"/>
      <c r="AM43" s="1533"/>
      <c r="AN43" s="1537"/>
      <c r="AO43" s="1550"/>
      <c r="AP43" s="1551"/>
      <c r="AQ43" s="314"/>
      <c r="AR43" s="264"/>
      <c r="AS43" s="264"/>
      <c r="AT43" s="264"/>
      <c r="AU43" s="264"/>
      <c r="AV43" s="264"/>
      <c r="AW43" s="264"/>
      <c r="AX43" s="264"/>
      <c r="AY43" s="264"/>
    </row>
    <row r="44" spans="1:51" ht="24.75" customHeight="1">
      <c r="A44" s="1967" t="s">
        <v>106</v>
      </c>
      <c r="B44" s="1555"/>
      <c r="C44" s="255" t="s">
        <v>107</v>
      </c>
      <c r="D44" s="255" t="s">
        <v>108</v>
      </c>
      <c r="E44" s="255" t="s">
        <v>28</v>
      </c>
      <c r="F44" s="255" t="s">
        <v>109</v>
      </c>
      <c r="G44" s="256" t="s">
        <v>110</v>
      </c>
      <c r="H44" s="1935" t="s">
        <v>111</v>
      </c>
      <c r="I44" s="1937"/>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1935" t="s">
        <v>112</v>
      </c>
      <c r="Z44" s="1936"/>
      <c r="AA44" s="1937"/>
      <c r="AB44" s="1935" t="s">
        <v>113</v>
      </c>
      <c r="AC44" s="1936"/>
      <c r="AD44" s="1937"/>
      <c r="AE44" s="262" t="s">
        <v>114</v>
      </c>
      <c r="AF44" s="262" t="s">
        <v>115</v>
      </c>
      <c r="AG44" s="1935" t="s">
        <v>116</v>
      </c>
      <c r="AH44" s="1936"/>
      <c r="AI44" s="1936"/>
      <c r="AJ44" s="1937"/>
      <c r="AK44" s="262" t="s">
        <v>117</v>
      </c>
      <c r="AL44" s="262" t="s">
        <v>118</v>
      </c>
      <c r="AM44" s="262" t="s">
        <v>119</v>
      </c>
      <c r="AN44" s="1935" t="s">
        <v>120</v>
      </c>
      <c r="AO44" s="1936"/>
      <c r="AP44" s="1954"/>
      <c r="AQ44" s="264"/>
      <c r="AR44" s="264"/>
      <c r="AS44" s="264"/>
      <c r="AT44" s="264"/>
      <c r="AU44" s="264"/>
      <c r="AV44" s="264"/>
      <c r="AW44" s="264"/>
      <c r="AX44" s="264"/>
      <c r="AY44" s="264"/>
    </row>
    <row r="45" spans="1:51" ht="126.75" customHeight="1">
      <c r="A45" s="1733"/>
      <c r="B45" s="1548"/>
      <c r="C45" s="1932" t="s">
        <v>400</v>
      </c>
      <c r="D45" s="1932" t="s">
        <v>439</v>
      </c>
      <c r="E45" s="1932">
        <v>50</v>
      </c>
      <c r="F45" s="1932" t="s">
        <v>440</v>
      </c>
      <c r="G45" s="1932" t="s">
        <v>254</v>
      </c>
      <c r="H45" s="1951" t="s">
        <v>47</v>
      </c>
      <c r="I45" s="1583"/>
      <c r="J45" s="449"/>
      <c r="K45" s="342">
        <v>2</v>
      </c>
      <c r="L45" s="342">
        <v>6</v>
      </c>
      <c r="M45" s="342">
        <v>7.0000000000000009</v>
      </c>
      <c r="N45" s="342">
        <v>7.0000000000000009</v>
      </c>
      <c r="O45" s="342">
        <v>9</v>
      </c>
      <c r="P45" s="342">
        <v>6.0000000000000009</v>
      </c>
      <c r="Q45" s="342">
        <v>3.0000000000000004</v>
      </c>
      <c r="R45" s="342">
        <v>3.0000000000000004</v>
      </c>
      <c r="S45" s="342">
        <v>3.0000000000000004</v>
      </c>
      <c r="T45" s="450">
        <v>4</v>
      </c>
      <c r="U45" s="342"/>
      <c r="V45" s="269">
        <f t="shared" ref="V45:V46" si="9">SUM(J45:U45)</f>
        <v>50</v>
      </c>
      <c r="W45" s="1964">
        <v>0.11</v>
      </c>
      <c r="X45" s="270">
        <v>0.11</v>
      </c>
      <c r="Y45" s="1983" t="s">
        <v>441</v>
      </c>
      <c r="Z45" s="1577"/>
      <c r="AA45" s="1578"/>
      <c r="AB45" s="1983" t="s">
        <v>442</v>
      </c>
      <c r="AC45" s="1577"/>
      <c r="AD45" s="1578"/>
      <c r="AE45" s="1992" t="s">
        <v>443</v>
      </c>
      <c r="AF45" s="1953" t="s">
        <v>444</v>
      </c>
      <c r="AG45" s="1962" t="s">
        <v>445</v>
      </c>
      <c r="AH45" s="1577"/>
      <c r="AI45" s="1577"/>
      <c r="AJ45" s="1578"/>
      <c r="AK45" s="1953" t="s">
        <v>446</v>
      </c>
      <c r="AL45" s="1953" t="s">
        <v>447</v>
      </c>
      <c r="AM45" s="1953" t="s">
        <v>448</v>
      </c>
      <c r="AN45" s="1962" t="s">
        <v>449</v>
      </c>
      <c r="AO45" s="1577"/>
      <c r="AP45" s="1578"/>
      <c r="AQ45" s="264"/>
      <c r="AR45" s="264"/>
      <c r="AS45" s="264"/>
      <c r="AT45" s="264"/>
      <c r="AU45" s="264"/>
      <c r="AV45" s="264"/>
      <c r="AW45" s="264"/>
      <c r="AX45" s="264"/>
      <c r="AY45" s="264"/>
    </row>
    <row r="46" spans="1:51" ht="85.5" customHeight="1">
      <c r="A46" s="1968"/>
      <c r="B46" s="1580"/>
      <c r="C46" s="1558"/>
      <c r="D46" s="1558"/>
      <c r="E46" s="1558"/>
      <c r="F46" s="1558"/>
      <c r="G46" s="1558"/>
      <c r="H46" s="1942" t="s">
        <v>78</v>
      </c>
      <c r="I46" s="1580"/>
      <c r="J46" s="439"/>
      <c r="K46" s="347">
        <v>2</v>
      </c>
      <c r="L46" s="347">
        <v>6</v>
      </c>
      <c r="M46" s="347">
        <v>7</v>
      </c>
      <c r="N46" s="347">
        <v>7</v>
      </c>
      <c r="O46" s="347">
        <v>9</v>
      </c>
      <c r="P46" s="347">
        <v>9</v>
      </c>
      <c r="Q46" s="347">
        <v>6</v>
      </c>
      <c r="R46" s="347">
        <v>1</v>
      </c>
      <c r="S46" s="348"/>
      <c r="T46" s="348"/>
      <c r="U46" s="348"/>
      <c r="V46" s="280">
        <f t="shared" si="9"/>
        <v>47</v>
      </c>
      <c r="W46" s="1532"/>
      <c r="X46" s="270">
        <f>+V46/V45*W45</f>
        <v>0.10339999999999999</v>
      </c>
      <c r="Y46" s="1557"/>
      <c r="Z46" s="1579"/>
      <c r="AA46" s="1580"/>
      <c r="AB46" s="1557"/>
      <c r="AC46" s="1579"/>
      <c r="AD46" s="1580"/>
      <c r="AE46" s="1532"/>
      <c r="AF46" s="1532"/>
      <c r="AG46" s="1557"/>
      <c r="AH46" s="1579"/>
      <c r="AI46" s="1579"/>
      <c r="AJ46" s="1580"/>
      <c r="AK46" s="1532"/>
      <c r="AL46" s="1532"/>
      <c r="AM46" s="1532"/>
      <c r="AN46" s="1557"/>
      <c r="AO46" s="1579"/>
      <c r="AP46" s="1580"/>
      <c r="AQ46" s="264"/>
      <c r="AR46" s="264"/>
      <c r="AS46" s="264"/>
      <c r="AT46" s="264"/>
      <c r="AU46" s="264"/>
      <c r="AV46" s="264"/>
      <c r="AW46" s="264"/>
      <c r="AX46" s="264"/>
      <c r="AY46" s="264"/>
    </row>
    <row r="47" spans="1:51" ht="12.75" customHeight="1">
      <c r="A47" s="1966" t="s">
        <v>450</v>
      </c>
      <c r="B47" s="1952" t="s">
        <v>34</v>
      </c>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c r="AN47" s="1582"/>
      <c r="AO47" s="1582"/>
      <c r="AP47" s="1751"/>
      <c r="AQ47" s="264"/>
      <c r="AR47" s="264"/>
      <c r="AS47" s="264"/>
      <c r="AT47" s="264"/>
      <c r="AU47" s="264"/>
      <c r="AV47" s="264"/>
      <c r="AW47" s="264"/>
      <c r="AX47" s="264"/>
      <c r="AY47" s="264"/>
    </row>
    <row r="48" spans="1:51" ht="138" customHeight="1">
      <c r="A48" s="1539"/>
      <c r="B48" s="1922">
        <v>1</v>
      </c>
      <c r="C48" s="1928" t="s">
        <v>451</v>
      </c>
      <c r="D48" s="1577"/>
      <c r="E48" s="1577"/>
      <c r="F48" s="1577"/>
      <c r="G48" s="1578"/>
      <c r="H48" s="1926" t="s">
        <v>79</v>
      </c>
      <c r="I48" s="285" t="s">
        <v>47</v>
      </c>
      <c r="J48" s="286"/>
      <c r="K48" s="361">
        <v>0.05</v>
      </c>
      <c r="L48" s="361">
        <v>0.05</v>
      </c>
      <c r="M48" s="361">
        <v>0.1</v>
      </c>
      <c r="N48" s="361">
        <v>0.1</v>
      </c>
      <c r="O48" s="361">
        <v>0.15</v>
      </c>
      <c r="P48" s="361">
        <v>0.1</v>
      </c>
      <c r="Q48" s="361">
        <v>0.1</v>
      </c>
      <c r="R48" s="361">
        <v>0.1</v>
      </c>
      <c r="S48" s="361">
        <v>0.1</v>
      </c>
      <c r="T48" s="361">
        <v>0.15</v>
      </c>
      <c r="U48" s="286"/>
      <c r="V48" s="419">
        <f t="shared" ref="V48:V63" si="10">SUM(J48:U48)</f>
        <v>1</v>
      </c>
      <c r="W48" s="1931">
        <v>0.2</v>
      </c>
      <c r="X48" s="420">
        <f>V48*W48</f>
        <v>0.2</v>
      </c>
      <c r="Y48" s="1946" t="s">
        <v>452</v>
      </c>
      <c r="Z48" s="1577"/>
      <c r="AA48" s="1578"/>
      <c r="AB48" s="1985" t="s">
        <v>453</v>
      </c>
      <c r="AC48" s="1986"/>
      <c r="AD48" s="1987"/>
      <c r="AE48" s="1988" t="s">
        <v>454</v>
      </c>
      <c r="AF48" s="1988" t="s">
        <v>455</v>
      </c>
      <c r="AG48" s="1985" t="s">
        <v>456</v>
      </c>
      <c r="AH48" s="1986"/>
      <c r="AI48" s="1986"/>
      <c r="AJ48" s="1987"/>
      <c r="AK48" s="1988" t="s">
        <v>457</v>
      </c>
      <c r="AL48" s="1988" t="s">
        <v>458</v>
      </c>
      <c r="AM48" s="1988" t="s">
        <v>459</v>
      </c>
      <c r="AN48" s="1946" t="s">
        <v>460</v>
      </c>
      <c r="AO48" s="1577"/>
      <c r="AP48" s="1747"/>
      <c r="AQ48" s="264"/>
      <c r="AR48" s="264"/>
      <c r="AS48" s="264"/>
      <c r="AT48" s="264"/>
      <c r="AU48" s="264"/>
      <c r="AV48" s="264"/>
      <c r="AW48" s="264"/>
      <c r="AX48" s="264"/>
      <c r="AY48" s="264"/>
    </row>
    <row r="49" spans="1:51" ht="108" customHeight="1">
      <c r="A49" s="1539"/>
      <c r="B49" s="1557"/>
      <c r="C49" s="1557"/>
      <c r="D49" s="1579"/>
      <c r="E49" s="1579"/>
      <c r="F49" s="1579"/>
      <c r="G49" s="1580"/>
      <c r="H49" s="1930"/>
      <c r="I49" s="291" t="s">
        <v>48</v>
      </c>
      <c r="J49" s="293"/>
      <c r="K49" s="363">
        <v>0.05</v>
      </c>
      <c r="L49" s="363">
        <v>0.05</v>
      </c>
      <c r="M49" s="363">
        <v>0.1</v>
      </c>
      <c r="N49" s="363">
        <v>0.1</v>
      </c>
      <c r="O49" s="363">
        <v>0.15</v>
      </c>
      <c r="P49" s="363">
        <v>0.1</v>
      </c>
      <c r="Q49" s="363">
        <v>0.1</v>
      </c>
      <c r="R49" s="363">
        <v>0.1</v>
      </c>
      <c r="S49" s="362"/>
      <c r="T49" s="362"/>
      <c r="U49" s="293"/>
      <c r="V49" s="417">
        <f t="shared" si="10"/>
        <v>0.75</v>
      </c>
      <c r="W49" s="1558"/>
      <c r="X49" s="418">
        <f>+V49*W48</f>
        <v>0.15000000000000002</v>
      </c>
      <c r="Y49" s="1557"/>
      <c r="Z49" s="1579"/>
      <c r="AA49" s="1580"/>
      <c r="AB49" s="1557"/>
      <c r="AC49" s="1579"/>
      <c r="AD49" s="1580"/>
      <c r="AE49" s="1558"/>
      <c r="AF49" s="1558"/>
      <c r="AG49" s="1557"/>
      <c r="AH49" s="1579"/>
      <c r="AI49" s="1579"/>
      <c r="AJ49" s="1580"/>
      <c r="AK49" s="1558"/>
      <c r="AL49" s="1558"/>
      <c r="AM49" s="1558"/>
      <c r="AN49" s="1557"/>
      <c r="AO49" s="1579"/>
      <c r="AP49" s="1923"/>
      <c r="AQ49" s="264"/>
      <c r="AR49" s="264"/>
      <c r="AS49" s="264"/>
      <c r="AT49" s="264"/>
      <c r="AU49" s="264"/>
      <c r="AV49" s="264"/>
      <c r="AW49" s="264"/>
      <c r="AX49" s="264"/>
      <c r="AY49" s="264"/>
    </row>
    <row r="50" spans="1:51" ht="67.5" customHeight="1">
      <c r="A50" s="1539"/>
      <c r="B50" s="1922">
        <v>2</v>
      </c>
      <c r="C50" s="1928" t="s">
        <v>461</v>
      </c>
      <c r="D50" s="1577"/>
      <c r="E50" s="1577"/>
      <c r="F50" s="1577"/>
      <c r="G50" s="1578"/>
      <c r="H50" s="1926" t="s">
        <v>79</v>
      </c>
      <c r="I50" s="285" t="s">
        <v>47</v>
      </c>
      <c r="J50" s="286"/>
      <c r="K50" s="361">
        <v>0.05</v>
      </c>
      <c r="L50" s="361">
        <v>0.05</v>
      </c>
      <c r="M50" s="361">
        <v>0.1</v>
      </c>
      <c r="N50" s="361">
        <v>0.1</v>
      </c>
      <c r="O50" s="361">
        <v>0.15</v>
      </c>
      <c r="P50" s="361">
        <v>0.1</v>
      </c>
      <c r="Q50" s="361">
        <v>0.1</v>
      </c>
      <c r="R50" s="361">
        <v>0.1</v>
      </c>
      <c r="S50" s="361">
        <v>0.1</v>
      </c>
      <c r="T50" s="361">
        <v>0.15</v>
      </c>
      <c r="U50" s="286"/>
      <c r="V50" s="419">
        <f t="shared" si="10"/>
        <v>1</v>
      </c>
      <c r="W50" s="1931">
        <v>0.2</v>
      </c>
      <c r="X50" s="420">
        <f>V50*W50</f>
        <v>0.2</v>
      </c>
      <c r="Y50" s="1946" t="s">
        <v>462</v>
      </c>
      <c r="Z50" s="1577"/>
      <c r="AA50" s="1578"/>
      <c r="AB50" s="1985" t="s">
        <v>463</v>
      </c>
      <c r="AC50" s="1986"/>
      <c r="AD50" s="1987"/>
      <c r="AE50" s="1988" t="s">
        <v>464</v>
      </c>
      <c r="AF50" s="1988" t="s">
        <v>465</v>
      </c>
      <c r="AG50" s="1985" t="s">
        <v>466</v>
      </c>
      <c r="AH50" s="1986"/>
      <c r="AI50" s="1986"/>
      <c r="AJ50" s="1987"/>
      <c r="AK50" s="1988" t="s">
        <v>467</v>
      </c>
      <c r="AL50" s="1988" t="s">
        <v>468</v>
      </c>
      <c r="AM50" s="1988" t="s">
        <v>469</v>
      </c>
      <c r="AN50" s="1946" t="s">
        <v>470</v>
      </c>
      <c r="AO50" s="1577"/>
      <c r="AP50" s="1747"/>
      <c r="AQ50" s="264"/>
      <c r="AR50" s="264"/>
      <c r="AS50" s="264"/>
      <c r="AT50" s="264"/>
      <c r="AU50" s="264"/>
      <c r="AV50" s="264"/>
      <c r="AW50" s="264"/>
      <c r="AX50" s="264"/>
      <c r="AY50" s="264"/>
    </row>
    <row r="51" spans="1:51" ht="58.5" customHeight="1">
      <c r="A51" s="1539"/>
      <c r="B51" s="1557"/>
      <c r="C51" s="1557"/>
      <c r="D51" s="1579"/>
      <c r="E51" s="1579"/>
      <c r="F51" s="1579"/>
      <c r="G51" s="1580"/>
      <c r="H51" s="1930"/>
      <c r="I51" s="291" t="s">
        <v>48</v>
      </c>
      <c r="J51" s="293"/>
      <c r="K51" s="363">
        <v>0.05</v>
      </c>
      <c r="L51" s="363">
        <v>0.05</v>
      </c>
      <c r="M51" s="363">
        <v>0.1</v>
      </c>
      <c r="N51" s="363">
        <v>0.1</v>
      </c>
      <c r="O51" s="363">
        <v>0.15</v>
      </c>
      <c r="P51" s="363">
        <v>0.1</v>
      </c>
      <c r="Q51" s="363">
        <v>0.1</v>
      </c>
      <c r="R51" s="363">
        <v>0.1</v>
      </c>
      <c r="S51" s="362"/>
      <c r="T51" s="362"/>
      <c r="U51" s="293"/>
      <c r="V51" s="417">
        <f t="shared" si="10"/>
        <v>0.75</v>
      </c>
      <c r="W51" s="1558"/>
      <c r="X51" s="418">
        <f>+V51*W50</f>
        <v>0.15000000000000002</v>
      </c>
      <c r="Y51" s="1557"/>
      <c r="Z51" s="1579"/>
      <c r="AA51" s="1580"/>
      <c r="AB51" s="1557"/>
      <c r="AC51" s="1579"/>
      <c r="AD51" s="1580"/>
      <c r="AE51" s="1558"/>
      <c r="AF51" s="1558"/>
      <c r="AG51" s="1557"/>
      <c r="AH51" s="1579"/>
      <c r="AI51" s="1579"/>
      <c r="AJ51" s="1580"/>
      <c r="AK51" s="1558"/>
      <c r="AL51" s="1558"/>
      <c r="AM51" s="1558"/>
      <c r="AN51" s="1557"/>
      <c r="AO51" s="1579"/>
      <c r="AP51" s="1923"/>
      <c r="AQ51" s="264"/>
      <c r="AR51" s="264"/>
      <c r="AS51" s="264"/>
      <c r="AT51" s="264"/>
      <c r="AU51" s="264"/>
      <c r="AV51" s="264"/>
      <c r="AW51" s="264"/>
      <c r="AX51" s="264"/>
      <c r="AY51" s="264"/>
    </row>
    <row r="52" spans="1:51" ht="98.25" customHeight="1">
      <c r="A52" s="1539"/>
      <c r="B52" s="1922">
        <v>3</v>
      </c>
      <c r="C52" s="1928" t="s">
        <v>471</v>
      </c>
      <c r="D52" s="1577"/>
      <c r="E52" s="1577"/>
      <c r="F52" s="1577"/>
      <c r="G52" s="1578"/>
      <c r="H52" s="1926" t="s">
        <v>79</v>
      </c>
      <c r="I52" s="285" t="s">
        <v>47</v>
      </c>
      <c r="J52" s="286"/>
      <c r="K52" s="361">
        <v>0.05</v>
      </c>
      <c r="L52" s="361">
        <v>0.05</v>
      </c>
      <c r="M52" s="361">
        <v>0.1</v>
      </c>
      <c r="N52" s="361">
        <v>0.1</v>
      </c>
      <c r="O52" s="361">
        <v>0.15</v>
      </c>
      <c r="P52" s="361">
        <v>0.1</v>
      </c>
      <c r="Q52" s="361">
        <v>0.1</v>
      </c>
      <c r="R52" s="361">
        <v>0.1</v>
      </c>
      <c r="S52" s="361">
        <v>0.1</v>
      </c>
      <c r="T52" s="361">
        <v>0.15</v>
      </c>
      <c r="U52" s="286"/>
      <c r="V52" s="419">
        <f t="shared" si="10"/>
        <v>1</v>
      </c>
      <c r="W52" s="1931">
        <v>0.2</v>
      </c>
      <c r="X52" s="420">
        <f>V52*W52</f>
        <v>0.2</v>
      </c>
      <c r="Y52" s="1946" t="s">
        <v>472</v>
      </c>
      <c r="Z52" s="1577"/>
      <c r="AA52" s="1578"/>
      <c r="AB52" s="1985" t="s">
        <v>473</v>
      </c>
      <c r="AC52" s="1986"/>
      <c r="AD52" s="1987"/>
      <c r="AE52" s="1988" t="s">
        <v>474</v>
      </c>
      <c r="AF52" s="1988" t="s">
        <v>475</v>
      </c>
      <c r="AG52" s="1985" t="s">
        <v>476</v>
      </c>
      <c r="AH52" s="1986"/>
      <c r="AI52" s="1986"/>
      <c r="AJ52" s="1987"/>
      <c r="AK52" s="1988" t="s">
        <v>477</v>
      </c>
      <c r="AL52" s="1988" t="s">
        <v>478</v>
      </c>
      <c r="AM52" s="1988" t="s">
        <v>479</v>
      </c>
      <c r="AN52" s="1946" t="s">
        <v>480</v>
      </c>
      <c r="AO52" s="1577"/>
      <c r="AP52" s="1747"/>
      <c r="AQ52" s="264"/>
      <c r="AR52" s="264"/>
      <c r="AS52" s="264"/>
      <c r="AT52" s="264"/>
      <c r="AU52" s="264"/>
      <c r="AV52" s="264"/>
      <c r="AW52" s="264"/>
      <c r="AX52" s="264"/>
      <c r="AY52" s="264"/>
    </row>
    <row r="53" spans="1:51" ht="54" customHeight="1">
      <c r="A53" s="1539"/>
      <c r="B53" s="1557"/>
      <c r="C53" s="1557"/>
      <c r="D53" s="1579"/>
      <c r="E53" s="1579"/>
      <c r="F53" s="1579"/>
      <c r="G53" s="1580"/>
      <c r="H53" s="1930"/>
      <c r="I53" s="291" t="s">
        <v>48</v>
      </c>
      <c r="J53" s="293"/>
      <c r="K53" s="363">
        <v>0.05</v>
      </c>
      <c r="L53" s="363">
        <v>0.05</v>
      </c>
      <c r="M53" s="363">
        <v>0.1</v>
      </c>
      <c r="N53" s="363">
        <v>0.1</v>
      </c>
      <c r="O53" s="363">
        <v>0.15</v>
      </c>
      <c r="P53" s="363">
        <v>0.15</v>
      </c>
      <c r="Q53" s="363">
        <v>0.1</v>
      </c>
      <c r="R53" s="363">
        <v>0.1</v>
      </c>
      <c r="S53" s="362"/>
      <c r="T53" s="362"/>
      <c r="U53" s="293"/>
      <c r="V53" s="417">
        <f t="shared" si="10"/>
        <v>0.8</v>
      </c>
      <c r="W53" s="1558"/>
      <c r="X53" s="418">
        <f>+V53*W52</f>
        <v>0.16000000000000003</v>
      </c>
      <c r="Y53" s="1557"/>
      <c r="Z53" s="1579"/>
      <c r="AA53" s="1580"/>
      <c r="AB53" s="1557"/>
      <c r="AC53" s="1579"/>
      <c r="AD53" s="1580"/>
      <c r="AE53" s="1558"/>
      <c r="AF53" s="1558"/>
      <c r="AG53" s="1557"/>
      <c r="AH53" s="1579"/>
      <c r="AI53" s="1579"/>
      <c r="AJ53" s="1580"/>
      <c r="AK53" s="1558"/>
      <c r="AL53" s="1558"/>
      <c r="AM53" s="1558"/>
      <c r="AN53" s="1557"/>
      <c r="AO53" s="1579"/>
      <c r="AP53" s="1923"/>
      <c r="AQ53" s="264"/>
      <c r="AR53" s="264"/>
      <c r="AS53" s="264"/>
      <c r="AT53" s="264"/>
      <c r="AU53" s="264"/>
      <c r="AV53" s="264"/>
      <c r="AW53" s="264"/>
      <c r="AX53" s="264"/>
      <c r="AY53" s="264"/>
    </row>
    <row r="54" spans="1:51" ht="60" customHeight="1">
      <c r="A54" s="1539"/>
      <c r="B54" s="1922">
        <v>4</v>
      </c>
      <c r="C54" s="1928" t="s">
        <v>481</v>
      </c>
      <c r="D54" s="1577"/>
      <c r="E54" s="1577"/>
      <c r="F54" s="1577"/>
      <c r="G54" s="1578"/>
      <c r="H54" s="1926" t="s">
        <v>79</v>
      </c>
      <c r="I54" s="285" t="s">
        <v>47</v>
      </c>
      <c r="J54" s="286"/>
      <c r="K54" s="361">
        <v>0.1</v>
      </c>
      <c r="L54" s="361">
        <v>0.2</v>
      </c>
      <c r="M54" s="361">
        <v>0.2</v>
      </c>
      <c r="N54" s="361">
        <v>0.2</v>
      </c>
      <c r="O54" s="361">
        <v>0.2</v>
      </c>
      <c r="P54" s="361">
        <v>0.1</v>
      </c>
      <c r="Q54" s="286"/>
      <c r="R54" s="286"/>
      <c r="S54" s="286"/>
      <c r="T54" s="286"/>
      <c r="U54" s="286"/>
      <c r="V54" s="419">
        <f t="shared" si="10"/>
        <v>0.99999999999999989</v>
      </c>
      <c r="W54" s="1931">
        <v>0.2</v>
      </c>
      <c r="X54" s="420">
        <f>V54*W54</f>
        <v>0.19999999999999998</v>
      </c>
      <c r="Y54" s="1946" t="s">
        <v>482</v>
      </c>
      <c r="Z54" s="1577"/>
      <c r="AA54" s="1578"/>
      <c r="AB54" s="1985" t="s">
        <v>483</v>
      </c>
      <c r="AC54" s="1986"/>
      <c r="AD54" s="1987"/>
      <c r="AE54" s="1988" t="s">
        <v>484</v>
      </c>
      <c r="AF54" s="1988" t="s">
        <v>485</v>
      </c>
      <c r="AG54" s="1985" t="s">
        <v>486</v>
      </c>
      <c r="AH54" s="1986"/>
      <c r="AI54" s="1986"/>
      <c r="AJ54" s="1987"/>
      <c r="AK54" s="1988" t="s">
        <v>487</v>
      </c>
      <c r="AL54" s="1988"/>
      <c r="AM54" s="1988"/>
      <c r="AN54" s="1946" t="s">
        <v>487</v>
      </c>
      <c r="AO54" s="1577"/>
      <c r="AP54" s="1747"/>
      <c r="AQ54" s="264"/>
      <c r="AR54" s="264"/>
      <c r="AS54" s="264"/>
      <c r="AT54" s="264"/>
      <c r="AU54" s="264"/>
      <c r="AV54" s="264"/>
      <c r="AW54" s="264"/>
      <c r="AX54" s="264"/>
      <c r="AY54" s="264"/>
    </row>
    <row r="55" spans="1:51" ht="60" customHeight="1">
      <c r="A55" s="1539"/>
      <c r="B55" s="1557"/>
      <c r="C55" s="1557"/>
      <c r="D55" s="1579"/>
      <c r="E55" s="1579"/>
      <c r="F55" s="1579"/>
      <c r="G55" s="1580"/>
      <c r="H55" s="1930"/>
      <c r="I55" s="291" t="s">
        <v>48</v>
      </c>
      <c r="J55" s="293"/>
      <c r="K55" s="363">
        <v>0.1</v>
      </c>
      <c r="L55" s="363">
        <v>0.2</v>
      </c>
      <c r="M55" s="363">
        <v>0.2</v>
      </c>
      <c r="N55" s="363">
        <v>0.2</v>
      </c>
      <c r="O55" s="363">
        <v>0.2</v>
      </c>
      <c r="P55" s="363">
        <v>0.1</v>
      </c>
      <c r="Q55" s="293"/>
      <c r="R55" s="293"/>
      <c r="S55" s="293"/>
      <c r="T55" s="293"/>
      <c r="U55" s="293"/>
      <c r="V55" s="417">
        <f t="shared" si="10"/>
        <v>0.99999999999999989</v>
      </c>
      <c r="W55" s="1558"/>
      <c r="X55" s="418">
        <f>+V55*W54</f>
        <v>0.19999999999999998</v>
      </c>
      <c r="Y55" s="1557"/>
      <c r="Z55" s="1579"/>
      <c r="AA55" s="1580"/>
      <c r="AB55" s="1557"/>
      <c r="AC55" s="1579"/>
      <c r="AD55" s="1580"/>
      <c r="AE55" s="1558"/>
      <c r="AF55" s="1558"/>
      <c r="AG55" s="1557"/>
      <c r="AH55" s="1579"/>
      <c r="AI55" s="1579"/>
      <c r="AJ55" s="1580"/>
      <c r="AK55" s="1558"/>
      <c r="AL55" s="1558"/>
      <c r="AM55" s="1558"/>
      <c r="AN55" s="1557"/>
      <c r="AO55" s="1579"/>
      <c r="AP55" s="1923"/>
      <c r="AQ55" s="264"/>
      <c r="AR55" s="264"/>
      <c r="AS55" s="264"/>
      <c r="AT55" s="264"/>
      <c r="AU55" s="264"/>
      <c r="AV55" s="264"/>
      <c r="AW55" s="264"/>
      <c r="AX55" s="264"/>
      <c r="AY55" s="264"/>
    </row>
    <row r="56" spans="1:51" ht="78" customHeight="1">
      <c r="A56" s="1539"/>
      <c r="B56" s="1922">
        <v>5</v>
      </c>
      <c r="C56" s="1928" t="s">
        <v>488</v>
      </c>
      <c r="D56" s="1577"/>
      <c r="E56" s="1577"/>
      <c r="F56" s="1577"/>
      <c r="G56" s="1578"/>
      <c r="H56" s="1926" t="s">
        <v>79</v>
      </c>
      <c r="I56" s="285" t="s">
        <v>47</v>
      </c>
      <c r="J56" s="286"/>
      <c r="K56" s="361">
        <v>0.1</v>
      </c>
      <c r="L56" s="361">
        <v>0.1</v>
      </c>
      <c r="M56" s="361">
        <v>0.2</v>
      </c>
      <c r="N56" s="361">
        <v>0.2</v>
      </c>
      <c r="O56" s="361">
        <v>0.2</v>
      </c>
      <c r="P56" s="361">
        <v>0.2</v>
      </c>
      <c r="Q56" s="286"/>
      <c r="R56" s="286"/>
      <c r="S56" s="286"/>
      <c r="T56" s="286"/>
      <c r="U56" s="286"/>
      <c r="V56" s="419">
        <f t="shared" si="10"/>
        <v>1</v>
      </c>
      <c r="W56" s="1931">
        <v>0.2</v>
      </c>
      <c r="X56" s="420">
        <f>V56*W56</f>
        <v>0.2</v>
      </c>
      <c r="Y56" s="1946" t="s">
        <v>489</v>
      </c>
      <c r="Z56" s="1577"/>
      <c r="AA56" s="1578"/>
      <c r="AB56" s="1985" t="s">
        <v>490</v>
      </c>
      <c r="AC56" s="1986"/>
      <c r="AD56" s="1987"/>
      <c r="AE56" s="1988" t="s">
        <v>491</v>
      </c>
      <c r="AF56" s="1988" t="s">
        <v>492</v>
      </c>
      <c r="AG56" s="1985" t="s">
        <v>493</v>
      </c>
      <c r="AH56" s="1986"/>
      <c r="AI56" s="1986"/>
      <c r="AJ56" s="1987"/>
      <c r="AK56" s="1988" t="s">
        <v>494</v>
      </c>
      <c r="AL56" s="1988"/>
      <c r="AM56" s="1988"/>
      <c r="AN56" s="1946" t="s">
        <v>494</v>
      </c>
      <c r="AO56" s="1577"/>
      <c r="AP56" s="1747"/>
      <c r="AQ56" s="264"/>
      <c r="AR56" s="264"/>
      <c r="AS56" s="264"/>
      <c r="AT56" s="264"/>
      <c r="AU56" s="264"/>
      <c r="AV56" s="264"/>
      <c r="AW56" s="264"/>
      <c r="AX56" s="264"/>
      <c r="AY56" s="264"/>
    </row>
    <row r="57" spans="1:51" ht="78" customHeight="1">
      <c r="A57" s="1539"/>
      <c r="B57" s="1557"/>
      <c r="C57" s="1557"/>
      <c r="D57" s="1579"/>
      <c r="E57" s="1579"/>
      <c r="F57" s="1579"/>
      <c r="G57" s="1580"/>
      <c r="H57" s="1930"/>
      <c r="I57" s="291" t="s">
        <v>48</v>
      </c>
      <c r="J57" s="293"/>
      <c r="K57" s="363">
        <v>0.1</v>
      </c>
      <c r="L57" s="363">
        <v>0.1</v>
      </c>
      <c r="M57" s="363">
        <v>0.2</v>
      </c>
      <c r="N57" s="363">
        <v>0.2</v>
      </c>
      <c r="O57" s="363">
        <v>0.2</v>
      </c>
      <c r="P57" s="363">
        <v>0.2</v>
      </c>
      <c r="Q57" s="293"/>
      <c r="R57" s="293"/>
      <c r="S57" s="293"/>
      <c r="T57" s="293"/>
      <c r="U57" s="293"/>
      <c r="V57" s="417">
        <f t="shared" si="10"/>
        <v>1</v>
      </c>
      <c r="W57" s="1558"/>
      <c r="X57" s="418">
        <f>+V57*W56</f>
        <v>0.2</v>
      </c>
      <c r="Y57" s="1557"/>
      <c r="Z57" s="1579"/>
      <c r="AA57" s="1580"/>
      <c r="AB57" s="1557"/>
      <c r="AC57" s="1579"/>
      <c r="AD57" s="1580"/>
      <c r="AE57" s="1558"/>
      <c r="AF57" s="1558"/>
      <c r="AG57" s="1557"/>
      <c r="AH57" s="1579"/>
      <c r="AI57" s="1579"/>
      <c r="AJ57" s="1580"/>
      <c r="AK57" s="1558"/>
      <c r="AL57" s="1558"/>
      <c r="AM57" s="1558"/>
      <c r="AN57" s="1557"/>
      <c r="AO57" s="1579"/>
      <c r="AP57" s="1923"/>
      <c r="AQ57" s="264"/>
      <c r="AR57" s="264"/>
      <c r="AS57" s="264"/>
      <c r="AT57" s="264"/>
      <c r="AU57" s="264"/>
      <c r="AV57" s="264"/>
      <c r="AW57" s="264"/>
      <c r="AX57" s="264"/>
      <c r="AY57" s="264"/>
    </row>
    <row r="58" spans="1:51" ht="12.75" hidden="1" customHeight="1">
      <c r="A58" s="1539"/>
      <c r="B58" s="1922">
        <v>6</v>
      </c>
      <c r="C58" s="1928"/>
      <c r="D58" s="1577"/>
      <c r="E58" s="1577"/>
      <c r="F58" s="1577"/>
      <c r="G58" s="1578"/>
      <c r="H58" s="1926" t="s">
        <v>79</v>
      </c>
      <c r="I58" s="285" t="s">
        <v>47</v>
      </c>
      <c r="J58" s="300"/>
      <c r="K58" s="361"/>
      <c r="L58" s="361"/>
      <c r="M58" s="361"/>
      <c r="N58" s="361"/>
      <c r="O58" s="361"/>
      <c r="P58" s="361"/>
      <c r="Q58" s="300"/>
      <c r="R58" s="300"/>
      <c r="S58" s="300"/>
      <c r="T58" s="300"/>
      <c r="U58" s="300"/>
      <c r="V58" s="419">
        <f t="shared" si="10"/>
        <v>0</v>
      </c>
      <c r="W58" s="1931"/>
      <c r="X58" s="420">
        <f>V58*W58</f>
        <v>0</v>
      </c>
      <c r="Y58" s="1922"/>
      <c r="Z58" s="1577"/>
      <c r="AA58" s="1578"/>
      <c r="AB58" s="1922"/>
      <c r="AC58" s="1577"/>
      <c r="AD58" s="1578"/>
      <c r="AE58" s="303"/>
      <c r="AF58" s="303"/>
      <c r="AG58" s="1922"/>
      <c r="AH58" s="1577"/>
      <c r="AI58" s="1577"/>
      <c r="AJ58" s="1578"/>
      <c r="AK58" s="303"/>
      <c r="AL58" s="303"/>
      <c r="AM58" s="303"/>
      <c r="AN58" s="1922"/>
      <c r="AO58" s="1577"/>
      <c r="AP58" s="1747"/>
      <c r="AQ58" s="264"/>
      <c r="AR58" s="264"/>
      <c r="AS58" s="264"/>
      <c r="AT58" s="264"/>
      <c r="AU58" s="264"/>
      <c r="AV58" s="264"/>
      <c r="AW58" s="264"/>
      <c r="AX58" s="264"/>
      <c r="AY58" s="264"/>
    </row>
    <row r="59" spans="1:51" ht="12.75" hidden="1" customHeight="1">
      <c r="A59" s="1539"/>
      <c r="B59" s="1557"/>
      <c r="C59" s="1557"/>
      <c r="D59" s="1579"/>
      <c r="E59" s="1579"/>
      <c r="F59" s="1579"/>
      <c r="G59" s="1580"/>
      <c r="H59" s="1930"/>
      <c r="I59" s="291" t="s">
        <v>48</v>
      </c>
      <c r="J59" s="300"/>
      <c r="K59" s="361"/>
      <c r="L59" s="361"/>
      <c r="M59" s="361"/>
      <c r="N59" s="361"/>
      <c r="O59" s="361"/>
      <c r="P59" s="361"/>
      <c r="Q59" s="300"/>
      <c r="R59" s="300"/>
      <c r="S59" s="300"/>
      <c r="T59" s="300"/>
      <c r="U59" s="300"/>
      <c r="V59" s="448">
        <f t="shared" si="10"/>
        <v>0</v>
      </c>
      <c r="W59" s="1558"/>
      <c r="X59" s="418">
        <f>+V59*W58</f>
        <v>0</v>
      </c>
      <c r="Y59" s="1557"/>
      <c r="Z59" s="1579"/>
      <c r="AA59" s="1580"/>
      <c r="AB59" s="1557"/>
      <c r="AC59" s="1579"/>
      <c r="AD59" s="1580"/>
      <c r="AE59" s="303"/>
      <c r="AF59" s="303"/>
      <c r="AG59" s="1557"/>
      <c r="AH59" s="1579"/>
      <c r="AI59" s="1579"/>
      <c r="AJ59" s="1580"/>
      <c r="AK59" s="303"/>
      <c r="AL59" s="303"/>
      <c r="AM59" s="303"/>
      <c r="AN59" s="1557"/>
      <c r="AO59" s="1579"/>
      <c r="AP59" s="1923"/>
      <c r="AQ59" s="264"/>
      <c r="AR59" s="264"/>
      <c r="AS59" s="264"/>
      <c r="AT59" s="264"/>
      <c r="AU59" s="264"/>
      <c r="AV59" s="264"/>
      <c r="AW59" s="264"/>
      <c r="AX59" s="264"/>
      <c r="AY59" s="264"/>
    </row>
    <row r="60" spans="1:51" ht="12.75" hidden="1" customHeight="1">
      <c r="A60" s="1539"/>
      <c r="B60" s="1922">
        <v>7</v>
      </c>
      <c r="C60" s="1928"/>
      <c r="D60" s="1577"/>
      <c r="E60" s="1577"/>
      <c r="F60" s="1577"/>
      <c r="G60" s="1578"/>
      <c r="H60" s="1926" t="s">
        <v>79</v>
      </c>
      <c r="I60" s="285" t="s">
        <v>47</v>
      </c>
      <c r="J60" s="300"/>
      <c r="K60" s="361"/>
      <c r="L60" s="361"/>
      <c r="M60" s="361"/>
      <c r="N60" s="361"/>
      <c r="O60" s="361"/>
      <c r="P60" s="361"/>
      <c r="Q60" s="300"/>
      <c r="R60" s="300"/>
      <c r="S60" s="300"/>
      <c r="T60" s="300"/>
      <c r="U60" s="300"/>
      <c r="V60" s="419">
        <f t="shared" si="10"/>
        <v>0</v>
      </c>
      <c r="W60" s="1931"/>
      <c r="X60" s="420">
        <f>V60*W60</f>
        <v>0</v>
      </c>
      <c r="Y60" s="1922"/>
      <c r="Z60" s="1577"/>
      <c r="AA60" s="1578"/>
      <c r="AB60" s="1922"/>
      <c r="AC60" s="1577"/>
      <c r="AD60" s="1578"/>
      <c r="AE60" s="303"/>
      <c r="AF60" s="303"/>
      <c r="AG60" s="1922"/>
      <c r="AH60" s="1577"/>
      <c r="AI60" s="1577"/>
      <c r="AJ60" s="1578"/>
      <c r="AK60" s="303"/>
      <c r="AL60" s="303"/>
      <c r="AM60" s="303"/>
      <c r="AN60" s="1922"/>
      <c r="AO60" s="1577"/>
      <c r="AP60" s="1747"/>
      <c r="AQ60" s="264"/>
      <c r="AR60" s="264"/>
      <c r="AS60" s="264"/>
      <c r="AT60" s="264"/>
      <c r="AU60" s="264"/>
      <c r="AV60" s="264"/>
      <c r="AW60" s="264"/>
      <c r="AX60" s="264"/>
      <c r="AY60" s="264"/>
    </row>
    <row r="61" spans="1:51" ht="12.75" hidden="1" customHeight="1">
      <c r="A61" s="1681"/>
      <c r="B61" s="1536"/>
      <c r="C61" s="1557"/>
      <c r="D61" s="1579"/>
      <c r="E61" s="1579"/>
      <c r="F61" s="1579"/>
      <c r="G61" s="1580"/>
      <c r="H61" s="1927"/>
      <c r="I61" s="305" t="s">
        <v>48</v>
      </c>
      <c r="J61" s="300"/>
      <c r="K61" s="302"/>
      <c r="L61" s="302"/>
      <c r="M61" s="302"/>
      <c r="N61" s="302"/>
      <c r="O61" s="302"/>
      <c r="P61" s="302"/>
      <c r="Q61" s="300"/>
      <c r="R61" s="300"/>
      <c r="S61" s="300"/>
      <c r="T61" s="300"/>
      <c r="U61" s="300"/>
      <c r="V61" s="423">
        <f t="shared" si="10"/>
        <v>0</v>
      </c>
      <c r="W61" s="1961"/>
      <c r="X61" s="424">
        <f>+V61*W60</f>
        <v>0</v>
      </c>
      <c r="Y61" s="1557"/>
      <c r="Z61" s="1579"/>
      <c r="AA61" s="1580"/>
      <c r="AB61" s="1557"/>
      <c r="AC61" s="1579"/>
      <c r="AD61" s="1580"/>
      <c r="AE61" s="303"/>
      <c r="AF61" s="303"/>
      <c r="AG61" s="1557"/>
      <c r="AH61" s="1579"/>
      <c r="AI61" s="1579"/>
      <c r="AJ61" s="1580"/>
      <c r="AK61" s="303"/>
      <c r="AL61" s="303"/>
      <c r="AM61" s="303"/>
      <c r="AN61" s="1557"/>
      <c r="AO61" s="1579"/>
      <c r="AP61" s="1923"/>
      <c r="AQ61" s="264"/>
      <c r="AR61" s="264"/>
      <c r="AS61" s="264"/>
      <c r="AT61" s="264"/>
      <c r="AU61" s="264"/>
      <c r="AV61" s="264"/>
      <c r="AW61" s="264"/>
      <c r="AX61" s="264"/>
      <c r="AY61" s="264"/>
    </row>
    <row r="62" spans="1:51" ht="12.75" customHeight="1">
      <c r="A62" s="1932"/>
      <c r="B62" s="1944" t="s">
        <v>85</v>
      </c>
      <c r="C62" s="1577"/>
      <c r="D62" s="1577"/>
      <c r="E62" s="1577"/>
      <c r="F62" s="1577"/>
      <c r="G62" s="1578"/>
      <c r="H62" s="1925" t="s">
        <v>79</v>
      </c>
      <c r="I62" s="308" t="s">
        <v>47</v>
      </c>
      <c r="J62" s="364">
        <f>+J48*$W$8+J50*$W$10+J52*$W$12+J54*$W$14+J56*$W$16+J58*$W$18+J60*$W$20</f>
        <v>0</v>
      </c>
      <c r="K62" s="364">
        <f t="shared" ref="K62:T62" si="11">+K48*$W$48+K50*$W$50+K52*$W$52+K54*$W$54+K56*$W$56+K58*$W$58+K60*$W$60</f>
        <v>7.0000000000000007E-2</v>
      </c>
      <c r="L62" s="364">
        <f t="shared" si="11"/>
        <v>9.0000000000000011E-2</v>
      </c>
      <c r="M62" s="364">
        <f t="shared" si="11"/>
        <v>0.14000000000000001</v>
      </c>
      <c r="N62" s="364">
        <f t="shared" si="11"/>
        <v>0.14000000000000001</v>
      </c>
      <c r="O62" s="364">
        <f t="shared" si="11"/>
        <v>0.17</v>
      </c>
      <c r="P62" s="364">
        <f t="shared" si="11"/>
        <v>0.12000000000000002</v>
      </c>
      <c r="Q62" s="364">
        <f t="shared" si="11"/>
        <v>6.0000000000000012E-2</v>
      </c>
      <c r="R62" s="364">
        <f t="shared" si="11"/>
        <v>6.0000000000000012E-2</v>
      </c>
      <c r="S62" s="364">
        <f t="shared" si="11"/>
        <v>6.0000000000000012E-2</v>
      </c>
      <c r="T62" s="364">
        <f t="shared" si="11"/>
        <v>0.09</v>
      </c>
      <c r="U62" s="364">
        <f>+U48*$W$8+U50*$W$10+U52*$W$12+U54*$W$14+U56*$W$16+U58*$W$18+U60*$W$20</f>
        <v>0</v>
      </c>
      <c r="V62" s="340">
        <f t="shared" si="10"/>
        <v>1.0000000000000002</v>
      </c>
      <c r="W62" s="1939">
        <f>SUM(W48+W50+W52+W54+W56+W58+W60)</f>
        <v>1</v>
      </c>
      <c r="X62" s="340">
        <f>V62*W62</f>
        <v>1.0000000000000002</v>
      </c>
      <c r="Y62" s="1924"/>
      <c r="Z62" s="1577"/>
      <c r="AA62" s="1578"/>
      <c r="AB62" s="1924"/>
      <c r="AC62" s="1577"/>
      <c r="AD62" s="1578"/>
      <c r="AE62" s="1929"/>
      <c r="AF62" s="1929"/>
      <c r="AG62" s="1924"/>
      <c r="AH62" s="1577"/>
      <c r="AI62" s="1577"/>
      <c r="AJ62" s="1578"/>
      <c r="AK62" s="1929"/>
      <c r="AL62" s="1929"/>
      <c r="AM62" s="1929"/>
      <c r="AN62" s="1924"/>
      <c r="AO62" s="1577"/>
      <c r="AP62" s="1578"/>
      <c r="AQ62" s="314"/>
      <c r="AR62" s="264"/>
      <c r="AS62" s="264"/>
      <c r="AT62" s="264"/>
      <c r="AU62" s="264"/>
      <c r="AV62" s="264"/>
      <c r="AW62" s="264"/>
      <c r="AX62" s="264"/>
      <c r="AY62" s="264"/>
    </row>
    <row r="63" spans="1:51" ht="12.75" customHeight="1">
      <c r="A63" s="1533"/>
      <c r="B63" s="1537"/>
      <c r="C63" s="1550"/>
      <c r="D63" s="1550"/>
      <c r="E63" s="1550"/>
      <c r="F63" s="1550"/>
      <c r="G63" s="1551"/>
      <c r="H63" s="1533"/>
      <c r="I63" s="316" t="s">
        <v>48</v>
      </c>
      <c r="J63" s="318">
        <f>J49+J51+J53+J55+J57+J59+J61</f>
        <v>0</v>
      </c>
      <c r="K63" s="318">
        <f t="shared" ref="K63:U63" si="12">K49*$W$48+K51*$W$50+K53*$W$52+K55*$W$54+K57*$W$56</f>
        <v>7.0000000000000007E-2</v>
      </c>
      <c r="L63" s="318">
        <f t="shared" si="12"/>
        <v>9.0000000000000011E-2</v>
      </c>
      <c r="M63" s="318">
        <f t="shared" si="12"/>
        <v>0.14000000000000001</v>
      </c>
      <c r="N63" s="318">
        <f t="shared" si="12"/>
        <v>0.14000000000000001</v>
      </c>
      <c r="O63" s="318">
        <f t="shared" si="12"/>
        <v>0.17</v>
      </c>
      <c r="P63" s="318">
        <f t="shared" si="12"/>
        <v>0.13</v>
      </c>
      <c r="Q63" s="318">
        <f t="shared" si="12"/>
        <v>6.0000000000000012E-2</v>
      </c>
      <c r="R63" s="318">
        <f t="shared" si="12"/>
        <v>6.0000000000000012E-2</v>
      </c>
      <c r="S63" s="318">
        <f t="shared" si="12"/>
        <v>0</v>
      </c>
      <c r="T63" s="318">
        <f t="shared" si="12"/>
        <v>0</v>
      </c>
      <c r="U63" s="318">
        <f t="shared" si="12"/>
        <v>0</v>
      </c>
      <c r="V63" s="318">
        <f t="shared" si="10"/>
        <v>0.86000000000000021</v>
      </c>
      <c r="W63" s="1533"/>
      <c r="X63" s="431">
        <f>+V63*W62</f>
        <v>0.86000000000000021</v>
      </c>
      <c r="Y63" s="1537"/>
      <c r="Z63" s="1550"/>
      <c r="AA63" s="1551"/>
      <c r="AB63" s="1537"/>
      <c r="AC63" s="1550"/>
      <c r="AD63" s="1551"/>
      <c r="AE63" s="1533"/>
      <c r="AF63" s="1533"/>
      <c r="AG63" s="1537"/>
      <c r="AH63" s="1550"/>
      <c r="AI63" s="1550"/>
      <c r="AJ63" s="1551"/>
      <c r="AK63" s="1533"/>
      <c r="AL63" s="1533"/>
      <c r="AM63" s="1533"/>
      <c r="AN63" s="1537"/>
      <c r="AO63" s="1550"/>
      <c r="AP63" s="1551"/>
      <c r="AQ63" s="314"/>
      <c r="AR63" s="264"/>
      <c r="AS63" s="264"/>
      <c r="AT63" s="264"/>
      <c r="AU63" s="264"/>
      <c r="AV63" s="264"/>
      <c r="AW63" s="264"/>
      <c r="AX63" s="264"/>
      <c r="AY63" s="264"/>
    </row>
    <row r="64" spans="1:51" ht="24.75" customHeight="1">
      <c r="A64" s="1967" t="s">
        <v>106</v>
      </c>
      <c r="B64" s="1555"/>
      <c r="C64" s="255" t="s">
        <v>107</v>
      </c>
      <c r="D64" s="255" t="s">
        <v>108</v>
      </c>
      <c r="E64" s="255" t="s">
        <v>28</v>
      </c>
      <c r="F64" s="255" t="s">
        <v>109</v>
      </c>
      <c r="G64" s="256" t="s">
        <v>110</v>
      </c>
      <c r="H64" s="1935" t="s">
        <v>111</v>
      </c>
      <c r="I64" s="1937"/>
      <c r="J64" s="261" t="s">
        <v>63</v>
      </c>
      <c r="K64" s="261" t="s">
        <v>64</v>
      </c>
      <c r="L64" s="261" t="s">
        <v>65</v>
      </c>
      <c r="M64" s="261" t="s">
        <v>66</v>
      </c>
      <c r="N64" s="261" t="s">
        <v>67</v>
      </c>
      <c r="O64" s="261" t="s">
        <v>68</v>
      </c>
      <c r="P64" s="261" t="s">
        <v>69</v>
      </c>
      <c r="Q64" s="261" t="s">
        <v>70</v>
      </c>
      <c r="R64" s="261" t="s">
        <v>71</v>
      </c>
      <c r="S64" s="261" t="s">
        <v>72</v>
      </c>
      <c r="T64" s="261" t="s">
        <v>73</v>
      </c>
      <c r="U64" s="261" t="s">
        <v>74</v>
      </c>
      <c r="V64" s="261" t="s">
        <v>75</v>
      </c>
      <c r="W64" s="261" t="s">
        <v>76</v>
      </c>
      <c r="X64" s="261" t="s">
        <v>77</v>
      </c>
      <c r="Y64" s="1935" t="s">
        <v>112</v>
      </c>
      <c r="Z64" s="1936"/>
      <c r="AA64" s="1937"/>
      <c r="AB64" s="1935" t="s">
        <v>113</v>
      </c>
      <c r="AC64" s="1936"/>
      <c r="AD64" s="1937"/>
      <c r="AE64" s="262" t="s">
        <v>114</v>
      </c>
      <c r="AF64" s="262" t="s">
        <v>115</v>
      </c>
      <c r="AG64" s="1935" t="s">
        <v>116</v>
      </c>
      <c r="AH64" s="1936"/>
      <c r="AI64" s="1936"/>
      <c r="AJ64" s="1937"/>
      <c r="AK64" s="262" t="s">
        <v>117</v>
      </c>
      <c r="AL64" s="262" t="s">
        <v>118</v>
      </c>
      <c r="AM64" s="262" t="s">
        <v>119</v>
      </c>
      <c r="AN64" s="1935" t="s">
        <v>120</v>
      </c>
      <c r="AO64" s="1936"/>
      <c r="AP64" s="1954"/>
      <c r="AQ64" s="264"/>
      <c r="AR64" s="264"/>
      <c r="AS64" s="264"/>
      <c r="AT64" s="264"/>
      <c r="AU64" s="264"/>
      <c r="AV64" s="264"/>
      <c r="AW64" s="264"/>
      <c r="AX64" s="264"/>
      <c r="AY64" s="264"/>
    </row>
    <row r="65" spans="1:51" ht="107.25" customHeight="1">
      <c r="A65" s="1733"/>
      <c r="B65" s="1548"/>
      <c r="C65" s="1932" t="s">
        <v>495</v>
      </c>
      <c r="D65" s="1932" t="s">
        <v>496</v>
      </c>
      <c r="E65" s="1932">
        <v>2</v>
      </c>
      <c r="F65" s="1932" t="s">
        <v>497</v>
      </c>
      <c r="G65" s="1932" t="s">
        <v>254</v>
      </c>
      <c r="H65" s="1951" t="s">
        <v>47</v>
      </c>
      <c r="I65" s="1583"/>
      <c r="J65" s="451"/>
      <c r="K65" s="452">
        <v>0.1</v>
      </c>
      <c r="L65" s="452">
        <v>0.2</v>
      </c>
      <c r="M65" s="452">
        <v>0.2</v>
      </c>
      <c r="N65" s="452">
        <v>0.2</v>
      </c>
      <c r="O65" s="452">
        <v>0.2</v>
      </c>
      <c r="P65" s="452">
        <v>0.2</v>
      </c>
      <c r="Q65" s="452">
        <v>0.2</v>
      </c>
      <c r="R65" s="452">
        <v>0.2</v>
      </c>
      <c r="S65" s="452">
        <v>0.2</v>
      </c>
      <c r="T65" s="452">
        <v>0.2</v>
      </c>
      <c r="U65" s="452">
        <v>0.1</v>
      </c>
      <c r="V65" s="453">
        <v>1.9999999999999998</v>
      </c>
      <c r="W65" s="1964">
        <v>0.11</v>
      </c>
      <c r="X65" s="270">
        <v>0.11</v>
      </c>
      <c r="Y65" s="1962" t="s">
        <v>498</v>
      </c>
      <c r="Z65" s="1577"/>
      <c r="AA65" s="1578"/>
      <c r="AB65" s="1956" t="s">
        <v>499</v>
      </c>
      <c r="AC65" s="1577"/>
      <c r="AD65" s="1578"/>
      <c r="AE65" s="1953" t="s">
        <v>500</v>
      </c>
      <c r="AF65" s="1953" t="s">
        <v>501</v>
      </c>
      <c r="AG65" s="1962" t="s">
        <v>502</v>
      </c>
      <c r="AH65" s="1577"/>
      <c r="AI65" s="1577"/>
      <c r="AJ65" s="1578"/>
      <c r="AK65" s="1953" t="s">
        <v>503</v>
      </c>
      <c r="AL65" s="1953" t="s">
        <v>504</v>
      </c>
      <c r="AM65" s="1953" t="s">
        <v>505</v>
      </c>
      <c r="AN65" s="1962" t="s">
        <v>506</v>
      </c>
      <c r="AO65" s="1577"/>
      <c r="AP65" s="1578"/>
      <c r="AQ65" s="264"/>
      <c r="AR65" s="264"/>
      <c r="AS65" s="264"/>
      <c r="AT65" s="264"/>
      <c r="AU65" s="264"/>
      <c r="AV65" s="264"/>
      <c r="AW65" s="264"/>
      <c r="AX65" s="264"/>
      <c r="AY65" s="264"/>
    </row>
    <row r="66" spans="1:51" ht="108.75" customHeight="1">
      <c r="A66" s="1968"/>
      <c r="B66" s="1580"/>
      <c r="C66" s="1558"/>
      <c r="D66" s="1558"/>
      <c r="E66" s="1558"/>
      <c r="F66" s="1558"/>
      <c r="G66" s="1558"/>
      <c r="H66" s="1942" t="s">
        <v>78</v>
      </c>
      <c r="I66" s="1580"/>
      <c r="J66" s="454"/>
      <c r="K66" s="455">
        <v>0.1</v>
      </c>
      <c r="L66" s="455">
        <v>0.2</v>
      </c>
      <c r="M66" s="455">
        <v>0.2</v>
      </c>
      <c r="N66" s="455">
        <v>0.2</v>
      </c>
      <c r="O66" s="455">
        <v>0.47499999999999998</v>
      </c>
      <c r="P66" s="455">
        <v>0.15</v>
      </c>
      <c r="Q66" s="455">
        <v>0.15</v>
      </c>
      <c r="R66" s="455">
        <v>0.15</v>
      </c>
      <c r="S66" s="456"/>
      <c r="T66" s="456"/>
      <c r="U66" s="456"/>
      <c r="V66" s="457">
        <f>SUM(J66:U66)</f>
        <v>1.6249999999999996</v>
      </c>
      <c r="W66" s="1532"/>
      <c r="X66" s="270">
        <f>+V66/V65*W65</f>
        <v>8.9374999999999982E-2</v>
      </c>
      <c r="Y66" s="1557"/>
      <c r="Z66" s="1579"/>
      <c r="AA66" s="1580"/>
      <c r="AB66" s="1557"/>
      <c r="AC66" s="1579"/>
      <c r="AD66" s="1580"/>
      <c r="AE66" s="1532"/>
      <c r="AF66" s="1532"/>
      <c r="AG66" s="1557"/>
      <c r="AH66" s="1579"/>
      <c r="AI66" s="1579"/>
      <c r="AJ66" s="1580"/>
      <c r="AK66" s="1532"/>
      <c r="AL66" s="1532"/>
      <c r="AM66" s="1532"/>
      <c r="AN66" s="1557"/>
      <c r="AO66" s="1579"/>
      <c r="AP66" s="1580"/>
      <c r="AQ66" s="264"/>
      <c r="AR66" s="264"/>
      <c r="AS66" s="264"/>
      <c r="AT66" s="264"/>
      <c r="AU66" s="264"/>
      <c r="AV66" s="264"/>
      <c r="AW66" s="264"/>
      <c r="AX66" s="264"/>
      <c r="AY66" s="264"/>
    </row>
    <row r="67" spans="1:51" ht="12.75" customHeight="1">
      <c r="A67" s="1966" t="s">
        <v>507</v>
      </c>
      <c r="B67" s="1952" t="s">
        <v>34</v>
      </c>
      <c r="C67" s="1582"/>
      <c r="D67" s="1582"/>
      <c r="E67" s="1582"/>
      <c r="F67" s="1582"/>
      <c r="G67" s="1582"/>
      <c r="H67" s="1582"/>
      <c r="I67" s="1582"/>
      <c r="J67" s="1582"/>
      <c r="K67" s="1582"/>
      <c r="L67" s="1582"/>
      <c r="M67" s="1582"/>
      <c r="N67" s="1582"/>
      <c r="O67" s="1582"/>
      <c r="P67" s="1582"/>
      <c r="Q67" s="1582"/>
      <c r="R67" s="1582"/>
      <c r="S67" s="1582"/>
      <c r="T67" s="1582"/>
      <c r="U67" s="1582"/>
      <c r="V67" s="1582"/>
      <c r="W67" s="1582"/>
      <c r="X67" s="1582"/>
      <c r="Y67" s="1582"/>
      <c r="Z67" s="1582"/>
      <c r="AA67" s="1582"/>
      <c r="AB67" s="1582"/>
      <c r="AC67" s="1582"/>
      <c r="AD67" s="1582"/>
      <c r="AE67" s="1582"/>
      <c r="AF67" s="1582"/>
      <c r="AG67" s="1582"/>
      <c r="AH67" s="1582"/>
      <c r="AI67" s="1582"/>
      <c r="AJ67" s="1582"/>
      <c r="AK67" s="1582"/>
      <c r="AL67" s="1582"/>
      <c r="AM67" s="1582"/>
      <c r="AN67" s="1582"/>
      <c r="AO67" s="1582"/>
      <c r="AP67" s="1751"/>
      <c r="AQ67" s="264"/>
      <c r="AR67" s="264"/>
      <c r="AS67" s="264"/>
      <c r="AT67" s="264"/>
      <c r="AU67" s="264"/>
      <c r="AV67" s="264"/>
      <c r="AW67" s="264"/>
      <c r="AX67" s="264"/>
      <c r="AY67" s="264"/>
    </row>
    <row r="68" spans="1:51" ht="252.75" customHeight="1">
      <c r="A68" s="1539"/>
      <c r="B68" s="1922">
        <v>1</v>
      </c>
      <c r="C68" s="1928" t="s">
        <v>508</v>
      </c>
      <c r="D68" s="1577"/>
      <c r="E68" s="1577"/>
      <c r="F68" s="1577"/>
      <c r="G68" s="1578"/>
      <c r="H68" s="1926" t="s">
        <v>79</v>
      </c>
      <c r="I68" s="285" t="s">
        <v>47</v>
      </c>
      <c r="J68" s="286"/>
      <c r="K68" s="361">
        <v>0.05</v>
      </c>
      <c r="L68" s="361">
        <v>0.1</v>
      </c>
      <c r="M68" s="361">
        <v>0.1</v>
      </c>
      <c r="N68" s="361">
        <v>0.1</v>
      </c>
      <c r="O68" s="361">
        <v>0.1</v>
      </c>
      <c r="P68" s="361">
        <v>0.1</v>
      </c>
      <c r="Q68" s="361">
        <v>0.1</v>
      </c>
      <c r="R68" s="361">
        <v>0.1</v>
      </c>
      <c r="S68" s="361">
        <v>0.1</v>
      </c>
      <c r="T68" s="361">
        <v>0.1</v>
      </c>
      <c r="U68" s="361">
        <v>0.05</v>
      </c>
      <c r="V68" s="419">
        <f t="shared" ref="V68:V82" si="13">SUM(J68:U68)</f>
        <v>0.99999999999999989</v>
      </c>
      <c r="W68" s="1931">
        <v>0.25</v>
      </c>
      <c r="X68" s="420">
        <f>V68*W68</f>
        <v>0.24999999999999997</v>
      </c>
      <c r="Y68" s="1946" t="s">
        <v>509</v>
      </c>
      <c r="Z68" s="1577"/>
      <c r="AA68" s="1578"/>
      <c r="AB68" s="1985" t="s">
        <v>510</v>
      </c>
      <c r="AC68" s="1986"/>
      <c r="AD68" s="1987"/>
      <c r="AE68" s="1988" t="s">
        <v>511</v>
      </c>
      <c r="AF68" s="1988" t="s">
        <v>512</v>
      </c>
      <c r="AG68" s="1985" t="s">
        <v>513</v>
      </c>
      <c r="AH68" s="1986"/>
      <c r="AI68" s="1986"/>
      <c r="AJ68" s="1987"/>
      <c r="AK68" s="1988" t="s">
        <v>514</v>
      </c>
      <c r="AL68" s="1988" t="s">
        <v>515</v>
      </c>
      <c r="AM68" s="1988" t="s">
        <v>516</v>
      </c>
      <c r="AN68" s="1946" t="s">
        <v>517</v>
      </c>
      <c r="AO68" s="1577"/>
      <c r="AP68" s="1747"/>
      <c r="AQ68" s="264"/>
      <c r="AR68" s="264"/>
      <c r="AS68" s="264"/>
      <c r="AT68" s="264"/>
      <c r="AU68" s="264"/>
      <c r="AV68" s="264"/>
      <c r="AW68" s="264"/>
      <c r="AX68" s="264"/>
      <c r="AY68" s="264"/>
    </row>
    <row r="69" spans="1:51" ht="242.25" customHeight="1">
      <c r="A69" s="1539"/>
      <c r="B69" s="1557"/>
      <c r="C69" s="1557"/>
      <c r="D69" s="1579"/>
      <c r="E69" s="1579"/>
      <c r="F69" s="1579"/>
      <c r="G69" s="1580"/>
      <c r="H69" s="1930"/>
      <c r="I69" s="291" t="s">
        <v>48</v>
      </c>
      <c r="J69" s="293"/>
      <c r="K69" s="363">
        <v>0.05</v>
      </c>
      <c r="L69" s="363">
        <v>0.1</v>
      </c>
      <c r="M69" s="363">
        <v>0.1</v>
      </c>
      <c r="N69" s="363">
        <v>0.1</v>
      </c>
      <c r="O69" s="363">
        <v>0.1</v>
      </c>
      <c r="P69" s="363">
        <v>0.1</v>
      </c>
      <c r="Q69" s="363">
        <v>0.1</v>
      </c>
      <c r="R69" s="363">
        <v>0.1</v>
      </c>
      <c r="S69" s="362"/>
      <c r="T69" s="362"/>
      <c r="U69" s="362"/>
      <c r="V69" s="417">
        <f t="shared" si="13"/>
        <v>0.74999999999999989</v>
      </c>
      <c r="W69" s="1558"/>
      <c r="X69" s="418">
        <f>+V69*W68</f>
        <v>0.18749999999999997</v>
      </c>
      <c r="Y69" s="1557"/>
      <c r="Z69" s="1579"/>
      <c r="AA69" s="1580"/>
      <c r="AB69" s="1557"/>
      <c r="AC69" s="1579"/>
      <c r="AD69" s="1580"/>
      <c r="AE69" s="1558"/>
      <c r="AF69" s="1558"/>
      <c r="AG69" s="1557"/>
      <c r="AH69" s="1579"/>
      <c r="AI69" s="1579"/>
      <c r="AJ69" s="1580"/>
      <c r="AK69" s="1558"/>
      <c r="AL69" s="1558"/>
      <c r="AM69" s="1558"/>
      <c r="AN69" s="1557"/>
      <c r="AO69" s="1579"/>
      <c r="AP69" s="1923"/>
      <c r="AQ69" s="264"/>
      <c r="AR69" s="264"/>
      <c r="AS69" s="264"/>
      <c r="AT69" s="264"/>
      <c r="AU69" s="264"/>
      <c r="AV69" s="264"/>
      <c r="AW69" s="264"/>
      <c r="AX69" s="264"/>
      <c r="AY69" s="264"/>
    </row>
    <row r="70" spans="1:51" ht="135.75" customHeight="1">
      <c r="A70" s="1539"/>
      <c r="B70" s="1922">
        <v>2</v>
      </c>
      <c r="C70" s="1928" t="s">
        <v>518</v>
      </c>
      <c r="D70" s="1577"/>
      <c r="E70" s="1577"/>
      <c r="F70" s="1577"/>
      <c r="G70" s="1578"/>
      <c r="H70" s="1926" t="s">
        <v>79</v>
      </c>
      <c r="I70" s="285" t="s">
        <v>47</v>
      </c>
      <c r="J70" s="286"/>
      <c r="K70" s="361">
        <v>0.05</v>
      </c>
      <c r="L70" s="361">
        <v>0.1</v>
      </c>
      <c r="M70" s="361">
        <v>0.1</v>
      </c>
      <c r="N70" s="361">
        <v>0.1</v>
      </c>
      <c r="O70" s="361">
        <v>0.1</v>
      </c>
      <c r="P70" s="361">
        <v>0.1</v>
      </c>
      <c r="Q70" s="361">
        <v>0.1</v>
      </c>
      <c r="R70" s="361">
        <v>0.1</v>
      </c>
      <c r="S70" s="361">
        <v>0.1</v>
      </c>
      <c r="T70" s="361">
        <v>0.1</v>
      </c>
      <c r="U70" s="361">
        <v>0.05</v>
      </c>
      <c r="V70" s="419">
        <f t="shared" si="13"/>
        <v>0.99999999999999989</v>
      </c>
      <c r="W70" s="1931">
        <v>0.25</v>
      </c>
      <c r="X70" s="420">
        <f>V70*W70</f>
        <v>0.24999999999999997</v>
      </c>
      <c r="Y70" s="1946" t="s">
        <v>519</v>
      </c>
      <c r="Z70" s="1577"/>
      <c r="AA70" s="1578"/>
      <c r="AB70" s="1985" t="s">
        <v>520</v>
      </c>
      <c r="AC70" s="1986"/>
      <c r="AD70" s="1987"/>
      <c r="AE70" s="1988" t="s">
        <v>521</v>
      </c>
      <c r="AF70" s="1988" t="s">
        <v>522</v>
      </c>
      <c r="AG70" s="1985" t="s">
        <v>523</v>
      </c>
      <c r="AH70" s="1986"/>
      <c r="AI70" s="1986"/>
      <c r="AJ70" s="1987"/>
      <c r="AK70" s="1988" t="s">
        <v>524</v>
      </c>
      <c r="AL70" s="1988" t="s">
        <v>525</v>
      </c>
      <c r="AM70" s="1988" t="s">
        <v>526</v>
      </c>
      <c r="AN70" s="1946" t="s">
        <v>527</v>
      </c>
      <c r="AO70" s="1577"/>
      <c r="AP70" s="1747"/>
      <c r="AQ70" s="264"/>
      <c r="AR70" s="264"/>
      <c r="AS70" s="264"/>
      <c r="AT70" s="264"/>
      <c r="AU70" s="264"/>
      <c r="AV70" s="264"/>
      <c r="AW70" s="264"/>
      <c r="AX70" s="264"/>
      <c r="AY70" s="264"/>
    </row>
    <row r="71" spans="1:51" ht="99" customHeight="1">
      <c r="A71" s="1539"/>
      <c r="B71" s="1557"/>
      <c r="C71" s="1557"/>
      <c r="D71" s="1579"/>
      <c r="E71" s="1579"/>
      <c r="F71" s="1579"/>
      <c r="G71" s="1580"/>
      <c r="H71" s="1930"/>
      <c r="I71" s="291" t="s">
        <v>48</v>
      </c>
      <c r="J71" s="293"/>
      <c r="K71" s="363">
        <v>0.05</v>
      </c>
      <c r="L71" s="363">
        <v>0.1</v>
      </c>
      <c r="M71" s="363">
        <v>0.1</v>
      </c>
      <c r="N71" s="363">
        <v>0.1</v>
      </c>
      <c r="O71" s="363">
        <v>0.1</v>
      </c>
      <c r="P71" s="363">
        <v>0.1</v>
      </c>
      <c r="Q71" s="363">
        <v>0.1</v>
      </c>
      <c r="R71" s="363">
        <v>0.1</v>
      </c>
      <c r="S71" s="362"/>
      <c r="T71" s="362"/>
      <c r="U71" s="362"/>
      <c r="V71" s="417">
        <f t="shared" si="13"/>
        <v>0.74999999999999989</v>
      </c>
      <c r="W71" s="1558"/>
      <c r="X71" s="418">
        <f>+V71*W70</f>
        <v>0.18749999999999997</v>
      </c>
      <c r="Y71" s="1557"/>
      <c r="Z71" s="1579"/>
      <c r="AA71" s="1580"/>
      <c r="AB71" s="1557"/>
      <c r="AC71" s="1579"/>
      <c r="AD71" s="1580"/>
      <c r="AE71" s="1558"/>
      <c r="AF71" s="1558"/>
      <c r="AG71" s="1557"/>
      <c r="AH71" s="1579"/>
      <c r="AI71" s="1579"/>
      <c r="AJ71" s="1580"/>
      <c r="AK71" s="1558"/>
      <c r="AL71" s="1558"/>
      <c r="AM71" s="1558"/>
      <c r="AN71" s="1557"/>
      <c r="AO71" s="1579"/>
      <c r="AP71" s="1923"/>
      <c r="AQ71" s="264"/>
      <c r="AR71" s="264"/>
      <c r="AS71" s="264"/>
      <c r="AT71" s="264"/>
      <c r="AU71" s="264"/>
      <c r="AV71" s="264"/>
      <c r="AW71" s="264"/>
      <c r="AX71" s="264"/>
      <c r="AY71" s="264"/>
    </row>
    <row r="72" spans="1:51" ht="166.5" customHeight="1">
      <c r="A72" s="1539"/>
      <c r="B72" s="1922">
        <v>3</v>
      </c>
      <c r="C72" s="1928" t="s">
        <v>528</v>
      </c>
      <c r="D72" s="1577"/>
      <c r="E72" s="1577"/>
      <c r="F72" s="1577"/>
      <c r="G72" s="1578"/>
      <c r="H72" s="1926" t="s">
        <v>79</v>
      </c>
      <c r="I72" s="285" t="s">
        <v>47</v>
      </c>
      <c r="J72" s="286"/>
      <c r="K72" s="361">
        <v>0.05</v>
      </c>
      <c r="L72" s="361">
        <v>0.1</v>
      </c>
      <c r="M72" s="361">
        <v>0.1</v>
      </c>
      <c r="N72" s="361">
        <v>0.1</v>
      </c>
      <c r="O72" s="361">
        <v>0.1</v>
      </c>
      <c r="P72" s="361">
        <v>0.1</v>
      </c>
      <c r="Q72" s="361">
        <v>0.1</v>
      </c>
      <c r="R72" s="361">
        <v>0.1</v>
      </c>
      <c r="S72" s="361">
        <v>0.1</v>
      </c>
      <c r="T72" s="361">
        <v>0.1</v>
      </c>
      <c r="U72" s="361">
        <v>0.05</v>
      </c>
      <c r="V72" s="419">
        <f t="shared" si="13"/>
        <v>0.99999999999999989</v>
      </c>
      <c r="W72" s="1931">
        <v>0.25</v>
      </c>
      <c r="X72" s="420">
        <f>V72*W72</f>
        <v>0.24999999999999997</v>
      </c>
      <c r="Y72" s="1946" t="s">
        <v>529</v>
      </c>
      <c r="Z72" s="1577"/>
      <c r="AA72" s="1578"/>
      <c r="AB72" s="1985" t="s">
        <v>530</v>
      </c>
      <c r="AC72" s="1986"/>
      <c r="AD72" s="1987"/>
      <c r="AE72" s="1988" t="s">
        <v>531</v>
      </c>
      <c r="AF72" s="1988" t="s">
        <v>532</v>
      </c>
      <c r="AG72" s="1985" t="s">
        <v>533</v>
      </c>
      <c r="AH72" s="1986"/>
      <c r="AI72" s="1986"/>
      <c r="AJ72" s="1987"/>
      <c r="AK72" s="1988" t="s">
        <v>534</v>
      </c>
      <c r="AL72" s="1988" t="s">
        <v>535</v>
      </c>
      <c r="AM72" s="1988" t="s">
        <v>536</v>
      </c>
      <c r="AN72" s="1946" t="s">
        <v>537</v>
      </c>
      <c r="AO72" s="1577"/>
      <c r="AP72" s="1747"/>
      <c r="AQ72" s="264"/>
      <c r="AR72" s="264"/>
      <c r="AS72" s="264"/>
      <c r="AT72" s="264"/>
      <c r="AU72" s="264"/>
      <c r="AV72" s="264"/>
      <c r="AW72" s="264"/>
      <c r="AX72" s="264"/>
      <c r="AY72" s="264"/>
    </row>
    <row r="73" spans="1:51" ht="132.75" customHeight="1">
      <c r="A73" s="1539"/>
      <c r="B73" s="1557"/>
      <c r="C73" s="1557"/>
      <c r="D73" s="1579"/>
      <c r="E73" s="1579"/>
      <c r="F73" s="1579"/>
      <c r="G73" s="1580"/>
      <c r="H73" s="1930"/>
      <c r="I73" s="291" t="s">
        <v>48</v>
      </c>
      <c r="J73" s="293"/>
      <c r="K73" s="363">
        <v>0.05</v>
      </c>
      <c r="L73" s="363">
        <v>0.1</v>
      </c>
      <c r="M73" s="363">
        <v>0.1</v>
      </c>
      <c r="N73" s="363">
        <v>0.1</v>
      </c>
      <c r="O73" s="363">
        <v>0.1</v>
      </c>
      <c r="P73" s="363">
        <v>0.1</v>
      </c>
      <c r="Q73" s="363">
        <v>0.1</v>
      </c>
      <c r="R73" s="363">
        <v>0.1</v>
      </c>
      <c r="S73" s="362"/>
      <c r="T73" s="362"/>
      <c r="U73" s="362"/>
      <c r="V73" s="417">
        <f t="shared" si="13"/>
        <v>0.74999999999999989</v>
      </c>
      <c r="W73" s="1558"/>
      <c r="X73" s="418">
        <f>+V73*W72</f>
        <v>0.18749999999999997</v>
      </c>
      <c r="Y73" s="1557"/>
      <c r="Z73" s="1579"/>
      <c r="AA73" s="1580"/>
      <c r="AB73" s="1557"/>
      <c r="AC73" s="1579"/>
      <c r="AD73" s="1580"/>
      <c r="AE73" s="1558"/>
      <c r="AF73" s="1558"/>
      <c r="AG73" s="1557"/>
      <c r="AH73" s="1579"/>
      <c r="AI73" s="1579"/>
      <c r="AJ73" s="1580"/>
      <c r="AK73" s="1558"/>
      <c r="AL73" s="1558"/>
      <c r="AM73" s="1558"/>
      <c r="AN73" s="1557"/>
      <c r="AO73" s="1579"/>
      <c r="AP73" s="1923"/>
      <c r="AQ73" s="264"/>
      <c r="AR73" s="264"/>
      <c r="AS73" s="264"/>
      <c r="AT73" s="264"/>
      <c r="AU73" s="264"/>
      <c r="AV73" s="264"/>
      <c r="AW73" s="264"/>
      <c r="AX73" s="264"/>
      <c r="AY73" s="264"/>
    </row>
    <row r="74" spans="1:51" ht="35.25" customHeight="1">
      <c r="A74" s="1539"/>
      <c r="B74" s="1922">
        <v>4</v>
      </c>
      <c r="C74" s="1928" t="s">
        <v>538</v>
      </c>
      <c r="D74" s="1577"/>
      <c r="E74" s="1577"/>
      <c r="F74" s="1577"/>
      <c r="G74" s="1578"/>
      <c r="H74" s="1926" t="s">
        <v>79</v>
      </c>
      <c r="I74" s="285" t="s">
        <v>47</v>
      </c>
      <c r="J74" s="286"/>
      <c r="K74" s="361">
        <v>0.05</v>
      </c>
      <c r="L74" s="361">
        <v>0.1</v>
      </c>
      <c r="M74" s="361">
        <v>0.1</v>
      </c>
      <c r="N74" s="361">
        <v>0.1</v>
      </c>
      <c r="O74" s="361">
        <v>0.1</v>
      </c>
      <c r="P74" s="361">
        <v>0.1</v>
      </c>
      <c r="Q74" s="361">
        <v>0.1</v>
      </c>
      <c r="R74" s="361">
        <v>0.1</v>
      </c>
      <c r="S74" s="361">
        <v>0.1</v>
      </c>
      <c r="T74" s="361">
        <v>0.1</v>
      </c>
      <c r="U74" s="361">
        <v>0.05</v>
      </c>
      <c r="V74" s="419">
        <f t="shared" si="13"/>
        <v>0.99999999999999989</v>
      </c>
      <c r="W74" s="1931">
        <v>0.25</v>
      </c>
      <c r="X74" s="420">
        <f>V74*W74</f>
        <v>0.24999999999999997</v>
      </c>
      <c r="Y74" s="1946" t="s">
        <v>539</v>
      </c>
      <c r="Z74" s="1577"/>
      <c r="AA74" s="1578"/>
      <c r="AB74" s="1985" t="s">
        <v>540</v>
      </c>
      <c r="AC74" s="1986"/>
      <c r="AD74" s="1987"/>
      <c r="AE74" s="1988" t="s">
        <v>541</v>
      </c>
      <c r="AF74" s="1988" t="s">
        <v>542</v>
      </c>
      <c r="AG74" s="1985" t="s">
        <v>543</v>
      </c>
      <c r="AH74" s="1986"/>
      <c r="AI74" s="1986"/>
      <c r="AJ74" s="1987"/>
      <c r="AK74" s="1988"/>
      <c r="AL74" s="1988"/>
      <c r="AM74" s="1988"/>
      <c r="AN74" s="1922"/>
      <c r="AO74" s="1577"/>
      <c r="AP74" s="1747"/>
      <c r="AQ74" s="264"/>
      <c r="AR74" s="264"/>
      <c r="AS74" s="264"/>
      <c r="AT74" s="264"/>
      <c r="AU74" s="264"/>
      <c r="AV74" s="264"/>
      <c r="AW74" s="264"/>
      <c r="AX74" s="264"/>
      <c r="AY74" s="264"/>
    </row>
    <row r="75" spans="1:51" ht="35.25" customHeight="1">
      <c r="A75" s="1539"/>
      <c r="B75" s="1557"/>
      <c r="C75" s="1557"/>
      <c r="D75" s="1579"/>
      <c r="E75" s="1579"/>
      <c r="F75" s="1579"/>
      <c r="G75" s="1580"/>
      <c r="H75" s="1930"/>
      <c r="I75" s="291" t="s">
        <v>48</v>
      </c>
      <c r="J75" s="362"/>
      <c r="K75" s="363">
        <v>0.05</v>
      </c>
      <c r="L75" s="363">
        <v>0.1</v>
      </c>
      <c r="M75" s="363">
        <v>0.1</v>
      </c>
      <c r="N75" s="363">
        <v>0.1</v>
      </c>
      <c r="O75" s="363">
        <v>0.65</v>
      </c>
      <c r="P75" s="363">
        <v>0</v>
      </c>
      <c r="Q75" s="363">
        <v>0</v>
      </c>
      <c r="R75" s="363">
        <v>0</v>
      </c>
      <c r="S75" s="362"/>
      <c r="T75" s="362"/>
      <c r="U75" s="362"/>
      <c r="V75" s="417">
        <f t="shared" si="13"/>
        <v>1</v>
      </c>
      <c r="W75" s="1558"/>
      <c r="X75" s="418">
        <f>+V75*W74</f>
        <v>0.25</v>
      </c>
      <c r="Y75" s="1557"/>
      <c r="Z75" s="1579"/>
      <c r="AA75" s="1580"/>
      <c r="AB75" s="1557"/>
      <c r="AC75" s="1579"/>
      <c r="AD75" s="1580"/>
      <c r="AE75" s="1558"/>
      <c r="AF75" s="1558"/>
      <c r="AG75" s="1557"/>
      <c r="AH75" s="1579"/>
      <c r="AI75" s="1579"/>
      <c r="AJ75" s="1580"/>
      <c r="AK75" s="1558"/>
      <c r="AL75" s="1558"/>
      <c r="AM75" s="1558"/>
      <c r="AN75" s="1557"/>
      <c r="AO75" s="1579"/>
      <c r="AP75" s="1923"/>
      <c r="AQ75" s="264"/>
      <c r="AR75" s="264"/>
      <c r="AS75" s="264"/>
      <c r="AT75" s="264"/>
      <c r="AU75" s="264"/>
      <c r="AV75" s="264"/>
      <c r="AW75" s="264"/>
      <c r="AX75" s="264"/>
      <c r="AY75" s="264"/>
    </row>
    <row r="76" spans="1:51" ht="12.75" hidden="1" customHeight="1">
      <c r="A76" s="1539"/>
      <c r="B76" s="1922">
        <v>5</v>
      </c>
      <c r="C76" s="1928"/>
      <c r="D76" s="1577"/>
      <c r="E76" s="1577"/>
      <c r="F76" s="1577"/>
      <c r="G76" s="1578"/>
      <c r="H76" s="1926" t="s">
        <v>79</v>
      </c>
      <c r="I76" s="285" t="s">
        <v>47</v>
      </c>
      <c r="J76" s="361"/>
      <c r="K76" s="361"/>
      <c r="L76" s="361"/>
      <c r="M76" s="361"/>
      <c r="N76" s="361"/>
      <c r="O76" s="361"/>
      <c r="P76" s="361"/>
      <c r="Q76" s="361"/>
      <c r="R76" s="361"/>
      <c r="S76" s="361"/>
      <c r="T76" s="361"/>
      <c r="U76" s="361"/>
      <c r="V76" s="419">
        <f t="shared" si="13"/>
        <v>0</v>
      </c>
      <c r="W76" s="1931"/>
      <c r="X76" s="420">
        <f>V76*W76</f>
        <v>0</v>
      </c>
      <c r="Y76" s="1922"/>
      <c r="Z76" s="1577"/>
      <c r="AA76" s="1578"/>
      <c r="AB76" s="1922"/>
      <c r="AC76" s="1577"/>
      <c r="AD76" s="1578"/>
      <c r="AE76" s="303"/>
      <c r="AF76" s="303"/>
      <c r="AG76" s="1922"/>
      <c r="AH76" s="1577"/>
      <c r="AI76" s="1577"/>
      <c r="AJ76" s="1578"/>
      <c r="AK76" s="303"/>
      <c r="AL76" s="303"/>
      <c r="AM76" s="304"/>
      <c r="AN76" s="1922"/>
      <c r="AO76" s="1577"/>
      <c r="AP76" s="1747"/>
      <c r="AQ76" s="264"/>
      <c r="AR76" s="264"/>
      <c r="AS76" s="264"/>
      <c r="AT76" s="264"/>
      <c r="AU76" s="264"/>
      <c r="AV76" s="264"/>
      <c r="AW76" s="264"/>
      <c r="AX76" s="264"/>
      <c r="AY76" s="264"/>
    </row>
    <row r="77" spans="1:51" ht="12.75" hidden="1" customHeight="1">
      <c r="A77" s="1539"/>
      <c r="B77" s="1557"/>
      <c r="C77" s="1557"/>
      <c r="D77" s="1579"/>
      <c r="E77" s="1579"/>
      <c r="F77" s="1579"/>
      <c r="G77" s="1580"/>
      <c r="H77" s="1930"/>
      <c r="I77" s="291" t="s">
        <v>48</v>
      </c>
      <c r="J77" s="361"/>
      <c r="K77" s="361"/>
      <c r="L77" s="361"/>
      <c r="M77" s="361"/>
      <c r="N77" s="361"/>
      <c r="O77" s="361"/>
      <c r="P77" s="361"/>
      <c r="Q77" s="361"/>
      <c r="R77" s="361"/>
      <c r="S77" s="361"/>
      <c r="T77" s="361"/>
      <c r="U77" s="361"/>
      <c r="V77" s="448">
        <f t="shared" si="13"/>
        <v>0</v>
      </c>
      <c r="W77" s="1558"/>
      <c r="X77" s="418">
        <f>+V77*W76</f>
        <v>0</v>
      </c>
      <c r="Y77" s="1557"/>
      <c r="Z77" s="1579"/>
      <c r="AA77" s="1580"/>
      <c r="AB77" s="1557"/>
      <c r="AC77" s="1579"/>
      <c r="AD77" s="1580"/>
      <c r="AE77" s="303"/>
      <c r="AF77" s="303"/>
      <c r="AG77" s="1557"/>
      <c r="AH77" s="1579"/>
      <c r="AI77" s="1579"/>
      <c r="AJ77" s="1580"/>
      <c r="AK77" s="303"/>
      <c r="AL77" s="303"/>
      <c r="AM77" s="304"/>
      <c r="AN77" s="1557"/>
      <c r="AO77" s="1579"/>
      <c r="AP77" s="1923"/>
      <c r="AQ77" s="264"/>
      <c r="AR77" s="264"/>
      <c r="AS77" s="264"/>
      <c r="AT77" s="264"/>
      <c r="AU77" s="264"/>
      <c r="AV77" s="264"/>
      <c r="AW77" s="264"/>
      <c r="AX77" s="264"/>
      <c r="AY77" s="264"/>
    </row>
    <row r="78" spans="1:51" ht="12.75" hidden="1" customHeight="1">
      <c r="A78" s="1539"/>
      <c r="B78" s="1922">
        <v>6</v>
      </c>
      <c r="C78" s="1928"/>
      <c r="D78" s="1577"/>
      <c r="E78" s="1577"/>
      <c r="F78" s="1577"/>
      <c r="G78" s="1578"/>
      <c r="H78" s="1926" t="s">
        <v>79</v>
      </c>
      <c r="I78" s="285" t="s">
        <v>47</v>
      </c>
      <c r="J78" s="361"/>
      <c r="K78" s="361"/>
      <c r="L78" s="361"/>
      <c r="M78" s="361"/>
      <c r="N78" s="361"/>
      <c r="O78" s="361"/>
      <c r="P78" s="361"/>
      <c r="Q78" s="361"/>
      <c r="R78" s="361"/>
      <c r="S78" s="361"/>
      <c r="T78" s="361"/>
      <c r="U78" s="361"/>
      <c r="V78" s="419">
        <f t="shared" si="13"/>
        <v>0</v>
      </c>
      <c r="W78" s="1931"/>
      <c r="X78" s="420">
        <f>V78*W78</f>
        <v>0</v>
      </c>
      <c r="Y78" s="1922"/>
      <c r="Z78" s="1577"/>
      <c r="AA78" s="1578"/>
      <c r="AB78" s="1922"/>
      <c r="AC78" s="1577"/>
      <c r="AD78" s="1578"/>
      <c r="AE78" s="303"/>
      <c r="AF78" s="303"/>
      <c r="AG78" s="1922"/>
      <c r="AH78" s="1577"/>
      <c r="AI78" s="1577"/>
      <c r="AJ78" s="1578"/>
      <c r="AK78" s="303"/>
      <c r="AL78" s="303"/>
      <c r="AM78" s="304"/>
      <c r="AN78" s="1922"/>
      <c r="AO78" s="1577"/>
      <c r="AP78" s="1747"/>
      <c r="AQ78" s="264"/>
      <c r="AR78" s="264"/>
      <c r="AS78" s="264"/>
      <c r="AT78" s="264"/>
      <c r="AU78" s="264"/>
      <c r="AV78" s="264"/>
      <c r="AW78" s="264"/>
      <c r="AX78" s="264"/>
      <c r="AY78" s="264"/>
    </row>
    <row r="79" spans="1:51" ht="12.75" hidden="1" customHeight="1">
      <c r="A79" s="1539"/>
      <c r="B79" s="1557"/>
      <c r="C79" s="1557"/>
      <c r="D79" s="1579"/>
      <c r="E79" s="1579"/>
      <c r="F79" s="1579"/>
      <c r="G79" s="1580"/>
      <c r="H79" s="1930"/>
      <c r="I79" s="291" t="s">
        <v>48</v>
      </c>
      <c r="J79" s="361"/>
      <c r="K79" s="361"/>
      <c r="L79" s="361"/>
      <c r="M79" s="361"/>
      <c r="N79" s="361"/>
      <c r="O79" s="361"/>
      <c r="P79" s="361"/>
      <c r="Q79" s="361"/>
      <c r="R79" s="361"/>
      <c r="S79" s="361"/>
      <c r="T79" s="361"/>
      <c r="U79" s="361"/>
      <c r="V79" s="448">
        <f t="shared" si="13"/>
        <v>0</v>
      </c>
      <c r="W79" s="1558"/>
      <c r="X79" s="418">
        <f>+V79*W78</f>
        <v>0</v>
      </c>
      <c r="Y79" s="1557"/>
      <c r="Z79" s="1579"/>
      <c r="AA79" s="1580"/>
      <c r="AB79" s="1557"/>
      <c r="AC79" s="1579"/>
      <c r="AD79" s="1580"/>
      <c r="AE79" s="303"/>
      <c r="AF79" s="303"/>
      <c r="AG79" s="1557"/>
      <c r="AH79" s="1579"/>
      <c r="AI79" s="1579"/>
      <c r="AJ79" s="1580"/>
      <c r="AK79" s="303"/>
      <c r="AL79" s="303"/>
      <c r="AM79" s="304"/>
      <c r="AN79" s="1557"/>
      <c r="AO79" s="1579"/>
      <c r="AP79" s="1923"/>
      <c r="AQ79" s="264"/>
      <c r="AR79" s="264"/>
      <c r="AS79" s="264"/>
      <c r="AT79" s="264"/>
      <c r="AU79" s="264"/>
      <c r="AV79" s="264"/>
      <c r="AW79" s="264"/>
      <c r="AX79" s="264"/>
      <c r="AY79" s="264"/>
    </row>
    <row r="80" spans="1:51" ht="12.75" hidden="1" customHeight="1">
      <c r="A80" s="1539"/>
      <c r="B80" s="1922">
        <v>7</v>
      </c>
      <c r="C80" s="1928"/>
      <c r="D80" s="1577"/>
      <c r="E80" s="1577"/>
      <c r="F80" s="1577"/>
      <c r="G80" s="1578"/>
      <c r="H80" s="1926" t="s">
        <v>79</v>
      </c>
      <c r="I80" s="285" t="s">
        <v>47</v>
      </c>
      <c r="J80" s="361"/>
      <c r="K80" s="361"/>
      <c r="L80" s="361"/>
      <c r="M80" s="361"/>
      <c r="N80" s="361"/>
      <c r="O80" s="361"/>
      <c r="P80" s="361"/>
      <c r="Q80" s="361"/>
      <c r="R80" s="361"/>
      <c r="S80" s="361"/>
      <c r="T80" s="361"/>
      <c r="U80" s="361"/>
      <c r="V80" s="419">
        <f t="shared" si="13"/>
        <v>0</v>
      </c>
      <c r="W80" s="1931"/>
      <c r="X80" s="420">
        <f>V80*W80</f>
        <v>0</v>
      </c>
      <c r="Y80" s="1922"/>
      <c r="Z80" s="1577"/>
      <c r="AA80" s="1578"/>
      <c r="AB80" s="1922"/>
      <c r="AC80" s="1577"/>
      <c r="AD80" s="1578"/>
      <c r="AE80" s="303"/>
      <c r="AF80" s="303"/>
      <c r="AG80" s="1922"/>
      <c r="AH80" s="1577"/>
      <c r="AI80" s="1577"/>
      <c r="AJ80" s="1578"/>
      <c r="AK80" s="303"/>
      <c r="AL80" s="303"/>
      <c r="AM80" s="304"/>
      <c r="AN80" s="1922"/>
      <c r="AO80" s="1577"/>
      <c r="AP80" s="1747"/>
      <c r="AQ80" s="264"/>
      <c r="AR80" s="264"/>
      <c r="AS80" s="264"/>
      <c r="AT80" s="264"/>
      <c r="AU80" s="264"/>
      <c r="AV80" s="264"/>
      <c r="AW80" s="264"/>
      <c r="AX80" s="264"/>
      <c r="AY80" s="264"/>
    </row>
    <row r="81" spans="1:51" ht="12.75" hidden="1" customHeight="1">
      <c r="A81" s="1681"/>
      <c r="B81" s="1536"/>
      <c r="C81" s="1557"/>
      <c r="D81" s="1579"/>
      <c r="E81" s="1579"/>
      <c r="F81" s="1579"/>
      <c r="G81" s="1580"/>
      <c r="H81" s="1927"/>
      <c r="I81" s="305" t="s">
        <v>48</v>
      </c>
      <c r="J81" s="302"/>
      <c r="K81" s="302"/>
      <c r="L81" s="302"/>
      <c r="M81" s="302"/>
      <c r="N81" s="302"/>
      <c r="O81" s="302"/>
      <c r="P81" s="302"/>
      <c r="Q81" s="302"/>
      <c r="R81" s="302"/>
      <c r="S81" s="302"/>
      <c r="T81" s="302"/>
      <c r="U81" s="302"/>
      <c r="V81" s="423">
        <f t="shared" si="13"/>
        <v>0</v>
      </c>
      <c r="W81" s="1961"/>
      <c r="X81" s="424">
        <f>+V81*W80</f>
        <v>0</v>
      </c>
      <c r="Y81" s="1557"/>
      <c r="Z81" s="1579"/>
      <c r="AA81" s="1580"/>
      <c r="AB81" s="1557"/>
      <c r="AC81" s="1579"/>
      <c r="AD81" s="1580"/>
      <c r="AE81" s="303"/>
      <c r="AF81" s="303"/>
      <c r="AG81" s="1557"/>
      <c r="AH81" s="1579"/>
      <c r="AI81" s="1579"/>
      <c r="AJ81" s="1580"/>
      <c r="AK81" s="303"/>
      <c r="AL81" s="303"/>
      <c r="AM81" s="304"/>
      <c r="AN81" s="1557"/>
      <c r="AO81" s="1579"/>
      <c r="AP81" s="1923"/>
      <c r="AQ81" s="264"/>
      <c r="AR81" s="264"/>
      <c r="AS81" s="264"/>
      <c r="AT81" s="264"/>
      <c r="AU81" s="264"/>
      <c r="AV81" s="264"/>
      <c r="AW81" s="264"/>
      <c r="AX81" s="264"/>
      <c r="AY81" s="264"/>
    </row>
    <row r="82" spans="1:51" ht="12.75" customHeight="1">
      <c r="A82" s="1932"/>
      <c r="B82" s="1944" t="s">
        <v>85</v>
      </c>
      <c r="C82" s="1577"/>
      <c r="D82" s="1577"/>
      <c r="E82" s="1577"/>
      <c r="F82" s="1577"/>
      <c r="G82" s="1578"/>
      <c r="H82" s="1925" t="s">
        <v>79</v>
      </c>
      <c r="I82" s="308" t="s">
        <v>47</v>
      </c>
      <c r="J82" s="364">
        <f>+J68*$W$68+J70*$W$70+J72*$W$72+J74*W74</f>
        <v>0</v>
      </c>
      <c r="K82" s="364">
        <f>+K68*$W$68+K70*$W$70+K72*$W$72+K74*W74</f>
        <v>0.05</v>
      </c>
      <c r="L82" s="364">
        <f>+L68*$W$68+L70*$W$70+L72*$W$72+L74*W74</f>
        <v>0.1</v>
      </c>
      <c r="M82" s="364">
        <f>+M68*$W$68+M70*$W$70+M72*$W$72+M74*W74</f>
        <v>0.1</v>
      </c>
      <c r="N82" s="364">
        <f>+N68*$W$68+N70*$W$70+N72*$W$72+N74*W74</f>
        <v>0.1</v>
      </c>
      <c r="O82" s="364">
        <f>+O68*$W$68+O70*$W$70+O72*$W$72+O74*W74</f>
        <v>0.1</v>
      </c>
      <c r="P82" s="364">
        <f>+P68*$W$68+P70*$W$70+P72*$W$72+P74*W74</f>
        <v>0.1</v>
      </c>
      <c r="Q82" s="364">
        <f>+Q68*$W$68+Q70*$W$70+Q72*$W$72+Q74*W74</f>
        <v>0.1</v>
      </c>
      <c r="R82" s="364">
        <f>+R68*$W$68+R70*$W$70+R72*$W$72+R74*W74</f>
        <v>0.1</v>
      </c>
      <c r="S82" s="364">
        <f>+S68*$W$68+S70*$W$70+S72*$W$72+S74*W74</f>
        <v>0.1</v>
      </c>
      <c r="T82" s="364">
        <f>+T68*$W$68+T70*$W$70+T72*$W$72+T74*W74</f>
        <v>0.1</v>
      </c>
      <c r="U82" s="364">
        <f>+U68*$W$68+U70*$W$70+U72*$W$72+U74*W74</f>
        <v>0.05</v>
      </c>
      <c r="V82" s="340">
        <f t="shared" si="13"/>
        <v>0.99999999999999989</v>
      </c>
      <c r="W82" s="1939">
        <f>SUM(W68+W70+W72+W74+W76+W78+W80)</f>
        <v>1</v>
      </c>
      <c r="X82" s="340">
        <f>V82*W82</f>
        <v>0.99999999999999989</v>
      </c>
      <c r="Y82" s="1924"/>
      <c r="Z82" s="1577"/>
      <c r="AA82" s="1578"/>
      <c r="AB82" s="1924"/>
      <c r="AC82" s="1577"/>
      <c r="AD82" s="1578"/>
      <c r="AE82" s="1929"/>
      <c r="AF82" s="1929"/>
      <c r="AG82" s="1924"/>
      <c r="AH82" s="1577"/>
      <c r="AI82" s="1577"/>
      <c r="AJ82" s="1578"/>
      <c r="AK82" s="1929"/>
      <c r="AL82" s="1929"/>
      <c r="AM82" s="1929"/>
      <c r="AN82" s="1924"/>
      <c r="AO82" s="1577"/>
      <c r="AP82" s="1578"/>
      <c r="AQ82" s="314"/>
      <c r="AR82" s="264"/>
      <c r="AS82" s="264"/>
      <c r="AT82" s="264"/>
      <c r="AU82" s="264"/>
      <c r="AV82" s="264"/>
      <c r="AW82" s="264"/>
      <c r="AX82" s="264"/>
      <c r="AY82" s="264"/>
    </row>
    <row r="83" spans="1:51" ht="12.75" customHeight="1">
      <c r="A83" s="1533"/>
      <c r="B83" s="1537"/>
      <c r="C83" s="1550"/>
      <c r="D83" s="1550"/>
      <c r="E83" s="1550"/>
      <c r="F83" s="1550"/>
      <c r="G83" s="1551"/>
      <c r="H83" s="1533"/>
      <c r="I83" s="316" t="s">
        <v>48</v>
      </c>
      <c r="J83" s="318">
        <f>J69+J71+J73+J75+J77+J79+J81</f>
        <v>0</v>
      </c>
      <c r="K83" s="364">
        <f>+K69*$W$68+K71*$W$70+K73*$W$72+K75*W74</f>
        <v>0.05</v>
      </c>
      <c r="L83" s="364">
        <f>+L69*$W$68+L71*$W$70+L73*$W$72+L75*W74</f>
        <v>0.1</v>
      </c>
      <c r="M83" s="364">
        <f>+M69*$W$68+M71*$W$70+M73*$W$72+M75*W74</f>
        <v>0.1</v>
      </c>
      <c r="N83" s="364">
        <f>+N69*$W$68+N71*$W$70+N73*$W$72+N75*W74</f>
        <v>0.1</v>
      </c>
      <c r="O83" s="364">
        <f>+O69*$W$68+O71*$W$70+O73*$W$72+O75*AA74</f>
        <v>7.5000000000000011E-2</v>
      </c>
      <c r="P83" s="364">
        <f>+P69*$W$68+P71*$W$70+P73*$W$72+P75*W74</f>
        <v>7.5000000000000011E-2</v>
      </c>
      <c r="Q83" s="364">
        <f t="shared" ref="Q83:R83" si="14">+Q69*$W$68+Q71*$W$70+Q73*$W$72+Q75*AC74</f>
        <v>7.5000000000000011E-2</v>
      </c>
      <c r="R83" s="364">
        <f t="shared" si="14"/>
        <v>7.5000000000000011E-2</v>
      </c>
      <c r="S83" s="364">
        <f>+S69*$W$68+S71*W70+S73*W72+S75*W74</f>
        <v>0</v>
      </c>
      <c r="T83" s="364">
        <f t="shared" ref="T83:U83" si="15">+T69*$W$68+T71*$W$70+T73*$W$72+T75*AI74</f>
        <v>0</v>
      </c>
      <c r="U83" s="364">
        <f t="shared" si="15"/>
        <v>0</v>
      </c>
      <c r="V83" s="364">
        <f>+V69*$W$68+V71*$W$70+V73*$W$72+V75*W$74</f>
        <v>0.81249999999999989</v>
      </c>
      <c r="W83" s="1533"/>
      <c r="X83" s="431">
        <f>+V83*W82</f>
        <v>0.81249999999999989</v>
      </c>
      <c r="Y83" s="1537"/>
      <c r="Z83" s="1550"/>
      <c r="AA83" s="1551"/>
      <c r="AB83" s="1537"/>
      <c r="AC83" s="1550"/>
      <c r="AD83" s="1551"/>
      <c r="AE83" s="1533"/>
      <c r="AF83" s="1533"/>
      <c r="AG83" s="1537"/>
      <c r="AH83" s="1550"/>
      <c r="AI83" s="1550"/>
      <c r="AJ83" s="1551"/>
      <c r="AK83" s="1533"/>
      <c r="AL83" s="1533"/>
      <c r="AM83" s="1533"/>
      <c r="AN83" s="1537"/>
      <c r="AO83" s="1550"/>
      <c r="AP83" s="1551"/>
      <c r="AQ83" s="314"/>
      <c r="AR83" s="264"/>
      <c r="AS83" s="264"/>
      <c r="AT83" s="264"/>
      <c r="AU83" s="264"/>
      <c r="AV83" s="264"/>
      <c r="AW83" s="264"/>
      <c r="AX83" s="264"/>
      <c r="AY83" s="264"/>
    </row>
    <row r="84" spans="1:51" ht="24.75" customHeight="1">
      <c r="A84" s="1967" t="s">
        <v>106</v>
      </c>
      <c r="B84" s="1555"/>
      <c r="C84" s="255" t="s">
        <v>107</v>
      </c>
      <c r="D84" s="255" t="s">
        <v>108</v>
      </c>
      <c r="E84" s="255" t="s">
        <v>28</v>
      </c>
      <c r="F84" s="255" t="s">
        <v>109</v>
      </c>
      <c r="G84" s="256" t="s">
        <v>110</v>
      </c>
      <c r="H84" s="1935" t="s">
        <v>111</v>
      </c>
      <c r="I84" s="1937"/>
      <c r="J84" s="261" t="s">
        <v>63</v>
      </c>
      <c r="K84" s="261" t="s">
        <v>64</v>
      </c>
      <c r="L84" s="261" t="s">
        <v>65</v>
      </c>
      <c r="M84" s="261" t="s">
        <v>66</v>
      </c>
      <c r="N84" s="261" t="s">
        <v>67</v>
      </c>
      <c r="O84" s="261" t="s">
        <v>68</v>
      </c>
      <c r="P84" s="261" t="s">
        <v>69</v>
      </c>
      <c r="Q84" s="261" t="s">
        <v>70</v>
      </c>
      <c r="R84" s="261" t="s">
        <v>71</v>
      </c>
      <c r="S84" s="261" t="s">
        <v>72</v>
      </c>
      <c r="T84" s="261" t="s">
        <v>73</v>
      </c>
      <c r="U84" s="261" t="s">
        <v>74</v>
      </c>
      <c r="V84" s="261" t="s">
        <v>75</v>
      </c>
      <c r="W84" s="261" t="s">
        <v>76</v>
      </c>
      <c r="X84" s="261" t="s">
        <v>77</v>
      </c>
      <c r="Y84" s="1935" t="s">
        <v>112</v>
      </c>
      <c r="Z84" s="1936"/>
      <c r="AA84" s="1937"/>
      <c r="AB84" s="1935" t="s">
        <v>113</v>
      </c>
      <c r="AC84" s="1936"/>
      <c r="AD84" s="1937"/>
      <c r="AE84" s="262" t="s">
        <v>114</v>
      </c>
      <c r="AF84" s="262" t="s">
        <v>115</v>
      </c>
      <c r="AG84" s="1935" t="s">
        <v>116</v>
      </c>
      <c r="AH84" s="1936"/>
      <c r="AI84" s="1936"/>
      <c r="AJ84" s="1937"/>
      <c r="AK84" s="262" t="s">
        <v>117</v>
      </c>
      <c r="AL84" s="262" t="s">
        <v>118</v>
      </c>
      <c r="AM84" s="262" t="s">
        <v>119</v>
      </c>
      <c r="AN84" s="1935" t="s">
        <v>120</v>
      </c>
      <c r="AO84" s="1936"/>
      <c r="AP84" s="1954"/>
      <c r="AQ84" s="264"/>
      <c r="AR84" s="264"/>
      <c r="AS84" s="264"/>
      <c r="AT84" s="264"/>
      <c r="AU84" s="264"/>
      <c r="AV84" s="264"/>
      <c r="AW84" s="264"/>
      <c r="AX84" s="264"/>
      <c r="AY84" s="264"/>
    </row>
    <row r="85" spans="1:51" ht="64.5" customHeight="1">
      <c r="A85" s="1733"/>
      <c r="B85" s="1548"/>
      <c r="C85" s="1932" t="s">
        <v>495</v>
      </c>
      <c r="D85" s="1932" t="s">
        <v>252</v>
      </c>
      <c r="E85" s="1943">
        <v>1</v>
      </c>
      <c r="F85" s="1949" t="s">
        <v>544</v>
      </c>
      <c r="G85" s="1949" t="s">
        <v>254</v>
      </c>
      <c r="H85" s="1951" t="s">
        <v>47</v>
      </c>
      <c r="I85" s="1583"/>
      <c r="J85" s="460"/>
      <c r="K85" s="352">
        <v>0.1</v>
      </c>
      <c r="L85" s="352">
        <v>0.1</v>
      </c>
      <c r="M85" s="352">
        <v>0.1</v>
      </c>
      <c r="N85" s="352">
        <v>0.1</v>
      </c>
      <c r="O85" s="352">
        <v>0.1</v>
      </c>
      <c r="P85" s="352">
        <v>0.1</v>
      </c>
      <c r="Q85" s="352">
        <v>0.1</v>
      </c>
      <c r="R85" s="352">
        <v>0.1</v>
      </c>
      <c r="S85" s="352">
        <v>0.1</v>
      </c>
      <c r="T85" s="352">
        <v>0.1</v>
      </c>
      <c r="U85" s="352"/>
      <c r="V85" s="461">
        <f t="shared" ref="V85:V86" si="16">SUM(J85:U85)</f>
        <v>0.99999999999999989</v>
      </c>
      <c r="W85" s="1964">
        <v>0.11</v>
      </c>
      <c r="X85" s="270">
        <v>0.11</v>
      </c>
      <c r="Y85" s="1962" t="s">
        <v>545</v>
      </c>
      <c r="Z85" s="1577"/>
      <c r="AA85" s="1578"/>
      <c r="AB85" s="1983" t="s">
        <v>546</v>
      </c>
      <c r="AC85" s="1577"/>
      <c r="AD85" s="1578"/>
      <c r="AE85" s="1953" t="s">
        <v>547</v>
      </c>
      <c r="AF85" s="1953" t="s">
        <v>548</v>
      </c>
      <c r="AG85" s="1962" t="s">
        <v>549</v>
      </c>
      <c r="AH85" s="1577"/>
      <c r="AI85" s="1577"/>
      <c r="AJ85" s="1578"/>
      <c r="AK85" s="1953" t="s">
        <v>550</v>
      </c>
      <c r="AL85" s="1953" t="s">
        <v>551</v>
      </c>
      <c r="AM85" s="1953" t="s">
        <v>552</v>
      </c>
      <c r="AN85" s="1962" t="s">
        <v>553</v>
      </c>
      <c r="AO85" s="1577"/>
      <c r="AP85" s="1578"/>
      <c r="AQ85" s="264"/>
      <c r="AR85" s="264"/>
      <c r="AS85" s="264"/>
      <c r="AT85" s="264"/>
      <c r="AU85" s="264"/>
      <c r="AV85" s="264"/>
      <c r="AW85" s="264"/>
      <c r="AX85" s="264"/>
      <c r="AY85" s="264"/>
    </row>
    <row r="86" spans="1:51" ht="56.25" customHeight="1">
      <c r="A86" s="1968"/>
      <c r="B86" s="1580"/>
      <c r="C86" s="1558"/>
      <c r="D86" s="1558"/>
      <c r="E86" s="1558"/>
      <c r="F86" s="1558"/>
      <c r="G86" s="1558"/>
      <c r="H86" s="1942" t="s">
        <v>78</v>
      </c>
      <c r="I86" s="1580"/>
      <c r="J86" s="462"/>
      <c r="K86" s="463">
        <v>0.1</v>
      </c>
      <c r="L86" s="464">
        <v>0.1</v>
      </c>
      <c r="M86" s="463">
        <v>0.1</v>
      </c>
      <c r="N86" s="464">
        <v>0.1</v>
      </c>
      <c r="O86" s="463">
        <v>0.1</v>
      </c>
      <c r="P86" s="464">
        <v>0.1</v>
      </c>
      <c r="Q86" s="463">
        <v>0.1</v>
      </c>
      <c r="R86" s="464">
        <v>0.1</v>
      </c>
      <c r="S86" s="465"/>
      <c r="T86" s="462"/>
      <c r="U86" s="465"/>
      <c r="V86" s="466">
        <f t="shared" si="16"/>
        <v>0.79999999999999993</v>
      </c>
      <c r="W86" s="1532"/>
      <c r="X86" s="270">
        <f>+V86/V85*W85</f>
        <v>8.8000000000000009E-2</v>
      </c>
      <c r="Y86" s="1557"/>
      <c r="Z86" s="1579"/>
      <c r="AA86" s="1580"/>
      <c r="AB86" s="1557"/>
      <c r="AC86" s="1579"/>
      <c r="AD86" s="1580"/>
      <c r="AE86" s="1532"/>
      <c r="AF86" s="1532"/>
      <c r="AG86" s="1557"/>
      <c r="AH86" s="1579"/>
      <c r="AI86" s="1579"/>
      <c r="AJ86" s="1580"/>
      <c r="AK86" s="1532"/>
      <c r="AL86" s="1532"/>
      <c r="AM86" s="1532"/>
      <c r="AN86" s="1557"/>
      <c r="AO86" s="1579"/>
      <c r="AP86" s="1580"/>
      <c r="AQ86" s="264"/>
      <c r="AR86" s="264"/>
      <c r="AS86" s="264"/>
      <c r="AT86" s="264"/>
      <c r="AU86" s="264"/>
      <c r="AV86" s="264"/>
      <c r="AW86" s="264"/>
      <c r="AX86" s="264"/>
      <c r="AY86" s="264"/>
    </row>
    <row r="87" spans="1:51" ht="12.75" customHeight="1">
      <c r="A87" s="1966" t="s">
        <v>554</v>
      </c>
      <c r="B87" s="1952" t="s">
        <v>34</v>
      </c>
      <c r="C87" s="1582"/>
      <c r="D87" s="1582"/>
      <c r="E87" s="1582"/>
      <c r="F87" s="1582"/>
      <c r="G87" s="1582"/>
      <c r="H87" s="1582"/>
      <c r="I87" s="1582"/>
      <c r="J87" s="1582"/>
      <c r="K87" s="1582"/>
      <c r="L87" s="1582"/>
      <c r="M87" s="1582"/>
      <c r="N87" s="1582"/>
      <c r="O87" s="1582"/>
      <c r="P87" s="1582"/>
      <c r="Q87" s="1582"/>
      <c r="R87" s="1582"/>
      <c r="S87" s="1582"/>
      <c r="T87" s="1582"/>
      <c r="U87" s="1582"/>
      <c r="V87" s="1582"/>
      <c r="W87" s="1582"/>
      <c r="X87" s="1582"/>
      <c r="Y87" s="1582"/>
      <c r="Z87" s="1582"/>
      <c r="AA87" s="1582"/>
      <c r="AB87" s="1582"/>
      <c r="AC87" s="1582"/>
      <c r="AD87" s="1582"/>
      <c r="AE87" s="1582"/>
      <c r="AF87" s="1582"/>
      <c r="AG87" s="1582"/>
      <c r="AH87" s="1582"/>
      <c r="AI87" s="1582"/>
      <c r="AJ87" s="1582"/>
      <c r="AK87" s="1582"/>
      <c r="AL87" s="1582"/>
      <c r="AM87" s="1582"/>
      <c r="AN87" s="1582"/>
      <c r="AO87" s="1582"/>
      <c r="AP87" s="1751"/>
      <c r="AQ87" s="264"/>
      <c r="AR87" s="264"/>
      <c r="AS87" s="264"/>
      <c r="AT87" s="264"/>
      <c r="AU87" s="264"/>
      <c r="AV87" s="264"/>
      <c r="AW87" s="264"/>
      <c r="AX87" s="264"/>
      <c r="AY87" s="264"/>
    </row>
    <row r="88" spans="1:51" ht="112.5" customHeight="1">
      <c r="A88" s="1539"/>
      <c r="B88" s="1922">
        <v>1</v>
      </c>
      <c r="C88" s="1928" t="s">
        <v>555</v>
      </c>
      <c r="D88" s="1577"/>
      <c r="E88" s="1577"/>
      <c r="F88" s="1577"/>
      <c r="G88" s="1578"/>
      <c r="H88" s="1926" t="s">
        <v>79</v>
      </c>
      <c r="I88" s="285" t="s">
        <v>47</v>
      </c>
      <c r="J88" s="286"/>
      <c r="K88" s="361">
        <v>0.1</v>
      </c>
      <c r="L88" s="361">
        <v>0.1</v>
      </c>
      <c r="M88" s="361">
        <v>0.1</v>
      </c>
      <c r="N88" s="361">
        <v>0.1</v>
      </c>
      <c r="O88" s="361">
        <v>0.1</v>
      </c>
      <c r="P88" s="361">
        <v>0.1</v>
      </c>
      <c r="Q88" s="361">
        <v>0.1</v>
      </c>
      <c r="R88" s="361">
        <v>0.1</v>
      </c>
      <c r="S88" s="361">
        <v>0.1</v>
      </c>
      <c r="T88" s="361">
        <v>0.1</v>
      </c>
      <c r="U88" s="361"/>
      <c r="V88" s="419">
        <f t="shared" ref="V88:V103" si="17">SUM(J88:U88)</f>
        <v>0.99999999999999989</v>
      </c>
      <c r="W88" s="1931">
        <v>0.3</v>
      </c>
      <c r="X88" s="420">
        <f>V88*W88</f>
        <v>0.29999999999999993</v>
      </c>
      <c r="Y88" s="1946" t="s">
        <v>556</v>
      </c>
      <c r="Z88" s="1577"/>
      <c r="AA88" s="1578"/>
      <c r="AB88" s="1985" t="s">
        <v>557</v>
      </c>
      <c r="AC88" s="1986"/>
      <c r="AD88" s="1987"/>
      <c r="AE88" s="1988" t="s">
        <v>558</v>
      </c>
      <c r="AF88" s="1988" t="s">
        <v>559</v>
      </c>
      <c r="AG88" s="1985" t="s">
        <v>560</v>
      </c>
      <c r="AH88" s="1986"/>
      <c r="AI88" s="1986"/>
      <c r="AJ88" s="1987"/>
      <c r="AK88" s="1988" t="s">
        <v>561</v>
      </c>
      <c r="AL88" s="1988" t="s">
        <v>562</v>
      </c>
      <c r="AM88" s="1988" t="s">
        <v>563</v>
      </c>
      <c r="AN88" s="1946" t="s">
        <v>564</v>
      </c>
      <c r="AO88" s="1577"/>
      <c r="AP88" s="1747"/>
      <c r="AQ88" s="264"/>
      <c r="AR88" s="264"/>
      <c r="AS88" s="264"/>
      <c r="AT88" s="264"/>
      <c r="AU88" s="264"/>
      <c r="AV88" s="264"/>
      <c r="AW88" s="264"/>
      <c r="AX88" s="264"/>
      <c r="AY88" s="264"/>
    </row>
    <row r="89" spans="1:51" ht="99" customHeight="1">
      <c r="A89" s="1539"/>
      <c r="B89" s="1557"/>
      <c r="C89" s="1557"/>
      <c r="D89" s="1579"/>
      <c r="E89" s="1579"/>
      <c r="F89" s="1579"/>
      <c r="G89" s="1580"/>
      <c r="H89" s="1930"/>
      <c r="I89" s="291" t="s">
        <v>48</v>
      </c>
      <c r="J89" s="293"/>
      <c r="K89" s="363">
        <v>0.1</v>
      </c>
      <c r="L89" s="363">
        <v>0.1</v>
      </c>
      <c r="M89" s="363">
        <v>0.1</v>
      </c>
      <c r="N89" s="363">
        <v>0.1</v>
      </c>
      <c r="O89" s="363">
        <v>0.1</v>
      </c>
      <c r="P89" s="363">
        <v>0.1</v>
      </c>
      <c r="Q89" s="363">
        <v>0.1</v>
      </c>
      <c r="R89" s="363">
        <v>0.1</v>
      </c>
      <c r="S89" s="362"/>
      <c r="T89" s="362"/>
      <c r="U89" s="362"/>
      <c r="V89" s="417">
        <f t="shared" si="17"/>
        <v>0.79999999999999993</v>
      </c>
      <c r="W89" s="1558"/>
      <c r="X89" s="418">
        <f>+V89*W88</f>
        <v>0.23999999999999996</v>
      </c>
      <c r="Y89" s="1557"/>
      <c r="Z89" s="1579"/>
      <c r="AA89" s="1580"/>
      <c r="AB89" s="1557"/>
      <c r="AC89" s="1579"/>
      <c r="AD89" s="1580"/>
      <c r="AE89" s="1558"/>
      <c r="AF89" s="1558"/>
      <c r="AG89" s="1557"/>
      <c r="AH89" s="1579"/>
      <c r="AI89" s="1579"/>
      <c r="AJ89" s="1580"/>
      <c r="AK89" s="1558"/>
      <c r="AL89" s="1558"/>
      <c r="AM89" s="1558"/>
      <c r="AN89" s="1557"/>
      <c r="AO89" s="1579"/>
      <c r="AP89" s="1923"/>
      <c r="AQ89" s="264"/>
      <c r="AR89" s="264"/>
      <c r="AS89" s="264"/>
      <c r="AT89" s="264"/>
      <c r="AU89" s="264"/>
      <c r="AV89" s="264"/>
      <c r="AW89" s="264"/>
      <c r="AX89" s="264"/>
      <c r="AY89" s="264"/>
    </row>
    <row r="90" spans="1:51" ht="79.5" customHeight="1">
      <c r="A90" s="1539"/>
      <c r="B90" s="1922">
        <v>2</v>
      </c>
      <c r="C90" s="1928" t="s">
        <v>565</v>
      </c>
      <c r="D90" s="1577"/>
      <c r="E90" s="1577"/>
      <c r="F90" s="1577"/>
      <c r="G90" s="1578"/>
      <c r="H90" s="1926" t="s">
        <v>79</v>
      </c>
      <c r="I90" s="285" t="s">
        <v>47</v>
      </c>
      <c r="J90" s="286"/>
      <c r="K90" s="361">
        <v>0.1</v>
      </c>
      <c r="L90" s="361">
        <v>0.1</v>
      </c>
      <c r="M90" s="361">
        <v>0.1</v>
      </c>
      <c r="N90" s="361">
        <v>0.1</v>
      </c>
      <c r="O90" s="361">
        <v>0.1</v>
      </c>
      <c r="P90" s="361">
        <v>0.1</v>
      </c>
      <c r="Q90" s="361">
        <v>0.1</v>
      </c>
      <c r="R90" s="361">
        <v>0.1</v>
      </c>
      <c r="S90" s="361">
        <v>0.1</v>
      </c>
      <c r="T90" s="361">
        <v>0.1</v>
      </c>
      <c r="U90" s="361"/>
      <c r="V90" s="419">
        <f t="shared" si="17"/>
        <v>0.99999999999999989</v>
      </c>
      <c r="W90" s="1931">
        <v>0.3</v>
      </c>
      <c r="X90" s="420">
        <f>V90*W90</f>
        <v>0.29999999999999993</v>
      </c>
      <c r="Y90" s="1946" t="s">
        <v>566</v>
      </c>
      <c r="Z90" s="1577"/>
      <c r="AA90" s="1578"/>
      <c r="AB90" s="1985" t="s">
        <v>567</v>
      </c>
      <c r="AC90" s="1986"/>
      <c r="AD90" s="1987"/>
      <c r="AE90" s="1988" t="s">
        <v>568</v>
      </c>
      <c r="AF90" s="1988" t="s">
        <v>569</v>
      </c>
      <c r="AG90" s="1985" t="s">
        <v>570</v>
      </c>
      <c r="AH90" s="1986"/>
      <c r="AI90" s="1986"/>
      <c r="AJ90" s="1987"/>
      <c r="AK90" s="1988" t="s">
        <v>571</v>
      </c>
      <c r="AL90" s="1988" t="s">
        <v>572</v>
      </c>
      <c r="AM90" s="1988" t="s">
        <v>573</v>
      </c>
      <c r="AN90" s="1946" t="s">
        <v>574</v>
      </c>
      <c r="AO90" s="1577"/>
      <c r="AP90" s="1747"/>
      <c r="AQ90" s="264"/>
      <c r="AR90" s="264"/>
      <c r="AS90" s="264"/>
      <c r="AT90" s="264"/>
      <c r="AU90" s="264"/>
      <c r="AV90" s="264"/>
      <c r="AW90" s="264"/>
      <c r="AX90" s="264"/>
      <c r="AY90" s="264"/>
    </row>
    <row r="91" spans="1:51" ht="44.25" customHeight="1">
      <c r="A91" s="1539"/>
      <c r="B91" s="1557"/>
      <c r="C91" s="1557"/>
      <c r="D91" s="1579"/>
      <c r="E91" s="1579"/>
      <c r="F91" s="1579"/>
      <c r="G91" s="1580"/>
      <c r="H91" s="1930"/>
      <c r="I91" s="291" t="s">
        <v>48</v>
      </c>
      <c r="J91" s="293"/>
      <c r="K91" s="363">
        <v>0.1</v>
      </c>
      <c r="L91" s="363">
        <v>0.1</v>
      </c>
      <c r="M91" s="363">
        <v>0.1</v>
      </c>
      <c r="N91" s="363">
        <v>0.1</v>
      </c>
      <c r="O91" s="363">
        <v>0.1</v>
      </c>
      <c r="P91" s="363">
        <v>0.1</v>
      </c>
      <c r="Q91" s="363">
        <v>0.1</v>
      </c>
      <c r="R91" s="363">
        <v>0.1</v>
      </c>
      <c r="S91" s="362"/>
      <c r="T91" s="362"/>
      <c r="U91" s="362"/>
      <c r="V91" s="417">
        <f t="shared" si="17"/>
        <v>0.79999999999999993</v>
      </c>
      <c r="W91" s="1558"/>
      <c r="X91" s="418">
        <f>+V91*W90</f>
        <v>0.23999999999999996</v>
      </c>
      <c r="Y91" s="1557"/>
      <c r="Z91" s="1579"/>
      <c r="AA91" s="1580"/>
      <c r="AB91" s="1557"/>
      <c r="AC91" s="1579"/>
      <c r="AD91" s="1580"/>
      <c r="AE91" s="1558"/>
      <c r="AF91" s="1558"/>
      <c r="AG91" s="1557"/>
      <c r="AH91" s="1579"/>
      <c r="AI91" s="1579"/>
      <c r="AJ91" s="1580"/>
      <c r="AK91" s="1558"/>
      <c r="AL91" s="1558"/>
      <c r="AM91" s="1558"/>
      <c r="AN91" s="1557"/>
      <c r="AO91" s="1579"/>
      <c r="AP91" s="1923"/>
      <c r="AQ91" s="264"/>
      <c r="AR91" s="264"/>
      <c r="AS91" s="264"/>
      <c r="AT91" s="264"/>
      <c r="AU91" s="264"/>
      <c r="AV91" s="264"/>
      <c r="AW91" s="264"/>
      <c r="AX91" s="264"/>
      <c r="AY91" s="264"/>
    </row>
    <row r="92" spans="1:51" ht="47.25" customHeight="1">
      <c r="A92" s="1539"/>
      <c r="B92" s="1922">
        <v>3</v>
      </c>
      <c r="C92" s="1928" t="s">
        <v>575</v>
      </c>
      <c r="D92" s="1577"/>
      <c r="E92" s="1577"/>
      <c r="F92" s="1577"/>
      <c r="G92" s="1578"/>
      <c r="H92" s="1926" t="s">
        <v>79</v>
      </c>
      <c r="I92" s="285" t="s">
        <v>47</v>
      </c>
      <c r="J92" s="286"/>
      <c r="K92" s="361">
        <v>0.1</v>
      </c>
      <c r="L92" s="361">
        <v>0.1</v>
      </c>
      <c r="M92" s="361">
        <v>0.1</v>
      </c>
      <c r="N92" s="361">
        <v>0.1</v>
      </c>
      <c r="O92" s="361">
        <v>0.1</v>
      </c>
      <c r="P92" s="361">
        <v>0.1</v>
      </c>
      <c r="Q92" s="361">
        <v>0.1</v>
      </c>
      <c r="R92" s="361">
        <v>0.1</v>
      </c>
      <c r="S92" s="361">
        <v>0.1</v>
      </c>
      <c r="T92" s="361">
        <v>0.1</v>
      </c>
      <c r="U92" s="361"/>
      <c r="V92" s="419">
        <f t="shared" si="17"/>
        <v>0.99999999999999989</v>
      </c>
      <c r="W92" s="1931">
        <v>0.4</v>
      </c>
      <c r="X92" s="420">
        <f>V92*W92</f>
        <v>0.39999999999999997</v>
      </c>
      <c r="Y92" s="1946" t="s">
        <v>576</v>
      </c>
      <c r="Z92" s="1577"/>
      <c r="AA92" s="1578"/>
      <c r="AB92" s="1985" t="s">
        <v>577</v>
      </c>
      <c r="AC92" s="1986"/>
      <c r="AD92" s="1987"/>
      <c r="AE92" s="1988" t="s">
        <v>578</v>
      </c>
      <c r="AF92" s="1988" t="s">
        <v>579</v>
      </c>
      <c r="AG92" s="1985" t="s">
        <v>580</v>
      </c>
      <c r="AH92" s="1986"/>
      <c r="AI92" s="1986"/>
      <c r="AJ92" s="1987"/>
      <c r="AK92" s="1988" t="s">
        <v>581</v>
      </c>
      <c r="AL92" s="1988" t="s">
        <v>582</v>
      </c>
      <c r="AM92" s="1988" t="s">
        <v>583</v>
      </c>
      <c r="AN92" s="1946" t="s">
        <v>584</v>
      </c>
      <c r="AO92" s="1577"/>
      <c r="AP92" s="1747"/>
      <c r="AQ92" s="264"/>
      <c r="AR92" s="264"/>
      <c r="AS92" s="264"/>
      <c r="AT92" s="264"/>
      <c r="AU92" s="264"/>
      <c r="AV92" s="264"/>
      <c r="AW92" s="264"/>
      <c r="AX92" s="264"/>
      <c r="AY92" s="264"/>
    </row>
    <row r="93" spans="1:51" ht="48.75" customHeight="1">
      <c r="A93" s="1539"/>
      <c r="B93" s="1557"/>
      <c r="C93" s="1557"/>
      <c r="D93" s="1579"/>
      <c r="E93" s="1579"/>
      <c r="F93" s="1579"/>
      <c r="G93" s="1580"/>
      <c r="H93" s="1930"/>
      <c r="I93" s="291" t="s">
        <v>48</v>
      </c>
      <c r="J93" s="293"/>
      <c r="K93" s="363">
        <v>0.1</v>
      </c>
      <c r="L93" s="363">
        <v>0.1</v>
      </c>
      <c r="M93" s="363">
        <v>0.1</v>
      </c>
      <c r="N93" s="363">
        <v>0.1</v>
      </c>
      <c r="O93" s="363">
        <v>0.1</v>
      </c>
      <c r="P93" s="363">
        <v>0.1</v>
      </c>
      <c r="Q93" s="363">
        <v>0.1</v>
      </c>
      <c r="R93" s="363">
        <v>0.1</v>
      </c>
      <c r="S93" s="362"/>
      <c r="T93" s="362"/>
      <c r="U93" s="362"/>
      <c r="V93" s="417">
        <f t="shared" si="17"/>
        <v>0.79999999999999993</v>
      </c>
      <c r="W93" s="1558"/>
      <c r="X93" s="418">
        <f>+V93*W92</f>
        <v>0.32</v>
      </c>
      <c r="Y93" s="1557"/>
      <c r="Z93" s="1579"/>
      <c r="AA93" s="1580"/>
      <c r="AB93" s="1557"/>
      <c r="AC93" s="1579"/>
      <c r="AD93" s="1580"/>
      <c r="AE93" s="1558"/>
      <c r="AF93" s="1558"/>
      <c r="AG93" s="1557"/>
      <c r="AH93" s="1579"/>
      <c r="AI93" s="1579"/>
      <c r="AJ93" s="1580"/>
      <c r="AK93" s="1558"/>
      <c r="AL93" s="1558"/>
      <c r="AM93" s="1558"/>
      <c r="AN93" s="1557"/>
      <c r="AO93" s="1579"/>
      <c r="AP93" s="1923"/>
      <c r="AQ93" s="264"/>
      <c r="AR93" s="264"/>
      <c r="AS93" s="264"/>
      <c r="AT93" s="264"/>
      <c r="AU93" s="264"/>
      <c r="AV93" s="264"/>
      <c r="AW93" s="264"/>
      <c r="AX93" s="264"/>
      <c r="AY93" s="264"/>
    </row>
    <row r="94" spans="1:51" ht="12.75" hidden="1" customHeight="1">
      <c r="A94" s="1539"/>
      <c r="B94" s="1922">
        <v>4</v>
      </c>
      <c r="C94" s="1928"/>
      <c r="D94" s="1577"/>
      <c r="E94" s="1577"/>
      <c r="F94" s="1577"/>
      <c r="G94" s="1578"/>
      <c r="H94" s="1926" t="s">
        <v>79</v>
      </c>
      <c r="I94" s="285" t="s">
        <v>47</v>
      </c>
      <c r="J94" s="361"/>
      <c r="K94" s="361"/>
      <c r="L94" s="361"/>
      <c r="M94" s="361"/>
      <c r="N94" s="361"/>
      <c r="O94" s="361"/>
      <c r="P94" s="361"/>
      <c r="Q94" s="361"/>
      <c r="R94" s="361"/>
      <c r="S94" s="361"/>
      <c r="T94" s="361"/>
      <c r="U94" s="361"/>
      <c r="V94" s="419">
        <f t="shared" si="17"/>
        <v>0</v>
      </c>
      <c r="W94" s="1931"/>
      <c r="X94" s="420">
        <f>V94*W94</f>
        <v>0</v>
      </c>
      <c r="Y94" s="1922"/>
      <c r="Z94" s="1577"/>
      <c r="AA94" s="1578"/>
      <c r="AB94" s="1922"/>
      <c r="AC94" s="1577"/>
      <c r="AD94" s="1578"/>
      <c r="AE94" s="303"/>
      <c r="AF94" s="303"/>
      <c r="AG94" s="1922"/>
      <c r="AH94" s="1577"/>
      <c r="AI94" s="1577"/>
      <c r="AJ94" s="1578"/>
      <c r="AK94" s="303"/>
      <c r="AL94" s="304"/>
      <c r="AM94" s="304"/>
      <c r="AN94" s="1922"/>
      <c r="AO94" s="1577"/>
      <c r="AP94" s="1747"/>
      <c r="AQ94" s="264"/>
      <c r="AR94" s="264"/>
      <c r="AS94" s="264"/>
      <c r="AT94" s="264"/>
      <c r="AU94" s="264"/>
      <c r="AV94" s="264"/>
      <c r="AW94" s="264"/>
      <c r="AX94" s="264"/>
      <c r="AY94" s="264"/>
    </row>
    <row r="95" spans="1:51" ht="12.75" hidden="1" customHeight="1">
      <c r="A95" s="1539"/>
      <c r="B95" s="1557"/>
      <c r="C95" s="1557"/>
      <c r="D95" s="1579"/>
      <c r="E95" s="1579"/>
      <c r="F95" s="1579"/>
      <c r="G95" s="1580"/>
      <c r="H95" s="1930"/>
      <c r="I95" s="291" t="s">
        <v>48</v>
      </c>
      <c r="J95" s="361"/>
      <c r="K95" s="361"/>
      <c r="L95" s="361"/>
      <c r="M95" s="361"/>
      <c r="N95" s="361"/>
      <c r="O95" s="361"/>
      <c r="P95" s="361"/>
      <c r="Q95" s="361"/>
      <c r="R95" s="361"/>
      <c r="S95" s="361"/>
      <c r="T95" s="361"/>
      <c r="U95" s="361"/>
      <c r="V95" s="448">
        <f t="shared" si="17"/>
        <v>0</v>
      </c>
      <c r="W95" s="1558"/>
      <c r="X95" s="418">
        <f>+V95*W94</f>
        <v>0</v>
      </c>
      <c r="Y95" s="1557"/>
      <c r="Z95" s="1579"/>
      <c r="AA95" s="1580"/>
      <c r="AB95" s="1557"/>
      <c r="AC95" s="1579"/>
      <c r="AD95" s="1580"/>
      <c r="AE95" s="303"/>
      <c r="AF95" s="303"/>
      <c r="AG95" s="1557"/>
      <c r="AH95" s="1579"/>
      <c r="AI95" s="1579"/>
      <c r="AJ95" s="1580"/>
      <c r="AK95" s="303"/>
      <c r="AL95" s="304"/>
      <c r="AM95" s="304"/>
      <c r="AN95" s="1557"/>
      <c r="AO95" s="1579"/>
      <c r="AP95" s="1923"/>
      <c r="AQ95" s="264"/>
      <c r="AR95" s="264"/>
      <c r="AS95" s="264"/>
      <c r="AT95" s="264"/>
      <c r="AU95" s="264"/>
      <c r="AV95" s="264"/>
      <c r="AW95" s="264"/>
      <c r="AX95" s="264"/>
      <c r="AY95" s="264"/>
    </row>
    <row r="96" spans="1:51" ht="12.75" hidden="1" customHeight="1">
      <c r="A96" s="1539"/>
      <c r="B96" s="1922">
        <v>5</v>
      </c>
      <c r="C96" s="1928"/>
      <c r="D96" s="1577"/>
      <c r="E96" s="1577"/>
      <c r="F96" s="1577"/>
      <c r="G96" s="1578"/>
      <c r="H96" s="1926" t="s">
        <v>79</v>
      </c>
      <c r="I96" s="285" t="s">
        <v>47</v>
      </c>
      <c r="J96" s="361"/>
      <c r="K96" s="361"/>
      <c r="L96" s="361"/>
      <c r="M96" s="361"/>
      <c r="N96" s="361"/>
      <c r="O96" s="361"/>
      <c r="P96" s="361"/>
      <c r="Q96" s="361"/>
      <c r="R96" s="361"/>
      <c r="S96" s="361"/>
      <c r="T96" s="361"/>
      <c r="U96" s="361"/>
      <c r="V96" s="419">
        <f t="shared" si="17"/>
        <v>0</v>
      </c>
      <c r="W96" s="1931"/>
      <c r="X96" s="420">
        <f>V96*W96</f>
        <v>0</v>
      </c>
      <c r="Y96" s="1922"/>
      <c r="Z96" s="1577"/>
      <c r="AA96" s="1578"/>
      <c r="AB96" s="1922"/>
      <c r="AC96" s="1577"/>
      <c r="AD96" s="1578"/>
      <c r="AE96" s="303"/>
      <c r="AF96" s="303"/>
      <c r="AG96" s="1922"/>
      <c r="AH96" s="1577"/>
      <c r="AI96" s="1577"/>
      <c r="AJ96" s="1578"/>
      <c r="AK96" s="303"/>
      <c r="AL96" s="304"/>
      <c r="AM96" s="304"/>
      <c r="AN96" s="1922"/>
      <c r="AO96" s="1577"/>
      <c r="AP96" s="1747"/>
      <c r="AQ96" s="264"/>
      <c r="AR96" s="264"/>
      <c r="AS96" s="264"/>
      <c r="AT96" s="264"/>
      <c r="AU96" s="264"/>
      <c r="AV96" s="264"/>
      <c r="AW96" s="264"/>
      <c r="AX96" s="264"/>
      <c r="AY96" s="264"/>
    </row>
    <row r="97" spans="1:51" ht="12.75" hidden="1" customHeight="1">
      <c r="A97" s="1539"/>
      <c r="B97" s="1557"/>
      <c r="C97" s="1557"/>
      <c r="D97" s="1579"/>
      <c r="E97" s="1579"/>
      <c r="F97" s="1579"/>
      <c r="G97" s="1580"/>
      <c r="H97" s="1930"/>
      <c r="I97" s="291" t="s">
        <v>48</v>
      </c>
      <c r="J97" s="361"/>
      <c r="K97" s="361"/>
      <c r="L97" s="361"/>
      <c r="M97" s="361"/>
      <c r="N97" s="361"/>
      <c r="O97" s="361"/>
      <c r="P97" s="361"/>
      <c r="Q97" s="361"/>
      <c r="R97" s="361"/>
      <c r="S97" s="361"/>
      <c r="T97" s="361"/>
      <c r="U97" s="361"/>
      <c r="V97" s="448">
        <f t="shared" si="17"/>
        <v>0</v>
      </c>
      <c r="W97" s="1558"/>
      <c r="X97" s="418">
        <f>+V97*W96</f>
        <v>0</v>
      </c>
      <c r="Y97" s="1557"/>
      <c r="Z97" s="1579"/>
      <c r="AA97" s="1580"/>
      <c r="AB97" s="1557"/>
      <c r="AC97" s="1579"/>
      <c r="AD97" s="1580"/>
      <c r="AE97" s="303"/>
      <c r="AF97" s="303"/>
      <c r="AG97" s="1557"/>
      <c r="AH97" s="1579"/>
      <c r="AI97" s="1579"/>
      <c r="AJ97" s="1580"/>
      <c r="AK97" s="303"/>
      <c r="AL97" s="304"/>
      <c r="AM97" s="304"/>
      <c r="AN97" s="1557"/>
      <c r="AO97" s="1579"/>
      <c r="AP97" s="1923"/>
      <c r="AQ97" s="264"/>
      <c r="AR97" s="264"/>
      <c r="AS97" s="264"/>
      <c r="AT97" s="264"/>
      <c r="AU97" s="264"/>
      <c r="AV97" s="264"/>
      <c r="AW97" s="264"/>
      <c r="AX97" s="264"/>
      <c r="AY97" s="264"/>
    </row>
    <row r="98" spans="1:51" ht="12.75" hidden="1" customHeight="1">
      <c r="A98" s="1539"/>
      <c r="B98" s="1922">
        <v>6</v>
      </c>
      <c r="C98" s="1928"/>
      <c r="D98" s="1577"/>
      <c r="E98" s="1577"/>
      <c r="F98" s="1577"/>
      <c r="G98" s="1578"/>
      <c r="H98" s="1926" t="s">
        <v>79</v>
      </c>
      <c r="I98" s="285" t="s">
        <v>47</v>
      </c>
      <c r="J98" s="361"/>
      <c r="K98" s="361"/>
      <c r="L98" s="361"/>
      <c r="M98" s="361"/>
      <c r="N98" s="361"/>
      <c r="O98" s="361"/>
      <c r="P98" s="361"/>
      <c r="Q98" s="361"/>
      <c r="R98" s="361"/>
      <c r="S98" s="361"/>
      <c r="T98" s="361"/>
      <c r="U98" s="361"/>
      <c r="V98" s="419">
        <f t="shared" si="17"/>
        <v>0</v>
      </c>
      <c r="W98" s="1931"/>
      <c r="X98" s="420">
        <f>V98*W98</f>
        <v>0</v>
      </c>
      <c r="Y98" s="1922"/>
      <c r="Z98" s="1577"/>
      <c r="AA98" s="1578"/>
      <c r="AB98" s="1922"/>
      <c r="AC98" s="1577"/>
      <c r="AD98" s="1578"/>
      <c r="AE98" s="303"/>
      <c r="AF98" s="303"/>
      <c r="AG98" s="1922"/>
      <c r="AH98" s="1577"/>
      <c r="AI98" s="1577"/>
      <c r="AJ98" s="1578"/>
      <c r="AK98" s="303"/>
      <c r="AL98" s="304"/>
      <c r="AM98" s="304"/>
      <c r="AN98" s="1922"/>
      <c r="AO98" s="1577"/>
      <c r="AP98" s="1747"/>
      <c r="AQ98" s="264"/>
      <c r="AR98" s="264"/>
      <c r="AS98" s="264"/>
      <c r="AT98" s="264"/>
      <c r="AU98" s="264"/>
      <c r="AV98" s="264"/>
      <c r="AW98" s="264"/>
      <c r="AX98" s="264"/>
      <c r="AY98" s="264"/>
    </row>
    <row r="99" spans="1:51" ht="12.75" hidden="1" customHeight="1">
      <c r="A99" s="1539"/>
      <c r="B99" s="1557"/>
      <c r="C99" s="1557"/>
      <c r="D99" s="1579"/>
      <c r="E99" s="1579"/>
      <c r="F99" s="1579"/>
      <c r="G99" s="1580"/>
      <c r="H99" s="1930"/>
      <c r="I99" s="291" t="s">
        <v>48</v>
      </c>
      <c r="J99" s="361"/>
      <c r="K99" s="361"/>
      <c r="L99" s="361"/>
      <c r="M99" s="361"/>
      <c r="N99" s="361"/>
      <c r="O99" s="361"/>
      <c r="P99" s="361"/>
      <c r="Q99" s="361"/>
      <c r="R99" s="361"/>
      <c r="S99" s="361"/>
      <c r="T99" s="361"/>
      <c r="U99" s="361"/>
      <c r="V99" s="448">
        <f t="shared" si="17"/>
        <v>0</v>
      </c>
      <c r="W99" s="1558"/>
      <c r="X99" s="418">
        <f>+V99*W98</f>
        <v>0</v>
      </c>
      <c r="Y99" s="1557"/>
      <c r="Z99" s="1579"/>
      <c r="AA99" s="1580"/>
      <c r="AB99" s="1557"/>
      <c r="AC99" s="1579"/>
      <c r="AD99" s="1580"/>
      <c r="AE99" s="303"/>
      <c r="AF99" s="303"/>
      <c r="AG99" s="1557"/>
      <c r="AH99" s="1579"/>
      <c r="AI99" s="1579"/>
      <c r="AJ99" s="1580"/>
      <c r="AK99" s="303"/>
      <c r="AL99" s="304"/>
      <c r="AM99" s="304"/>
      <c r="AN99" s="1557"/>
      <c r="AO99" s="1579"/>
      <c r="AP99" s="1923"/>
      <c r="AQ99" s="264"/>
      <c r="AR99" s="264"/>
      <c r="AS99" s="264"/>
      <c r="AT99" s="264"/>
      <c r="AU99" s="264"/>
      <c r="AV99" s="264"/>
      <c r="AW99" s="264"/>
      <c r="AX99" s="264"/>
      <c r="AY99" s="264"/>
    </row>
    <row r="100" spans="1:51" ht="12.75" hidden="1" customHeight="1">
      <c r="A100" s="1539"/>
      <c r="B100" s="1922">
        <v>7</v>
      </c>
      <c r="C100" s="1928"/>
      <c r="D100" s="1577"/>
      <c r="E100" s="1577"/>
      <c r="F100" s="1577"/>
      <c r="G100" s="1578"/>
      <c r="H100" s="1926" t="s">
        <v>79</v>
      </c>
      <c r="I100" s="285" t="s">
        <v>47</v>
      </c>
      <c r="J100" s="361"/>
      <c r="K100" s="361"/>
      <c r="L100" s="361"/>
      <c r="M100" s="361"/>
      <c r="N100" s="361"/>
      <c r="O100" s="361"/>
      <c r="P100" s="361"/>
      <c r="Q100" s="361"/>
      <c r="R100" s="361"/>
      <c r="S100" s="361"/>
      <c r="T100" s="361"/>
      <c r="U100" s="361"/>
      <c r="V100" s="419">
        <f t="shared" si="17"/>
        <v>0</v>
      </c>
      <c r="W100" s="1931"/>
      <c r="X100" s="420">
        <f>V100*W100</f>
        <v>0</v>
      </c>
      <c r="Y100" s="1922"/>
      <c r="Z100" s="1577"/>
      <c r="AA100" s="1578"/>
      <c r="AB100" s="1922"/>
      <c r="AC100" s="1577"/>
      <c r="AD100" s="1578"/>
      <c r="AE100" s="303"/>
      <c r="AF100" s="303"/>
      <c r="AG100" s="1922"/>
      <c r="AH100" s="1577"/>
      <c r="AI100" s="1577"/>
      <c r="AJ100" s="1578"/>
      <c r="AK100" s="303"/>
      <c r="AL100" s="304"/>
      <c r="AM100" s="304"/>
      <c r="AN100" s="1922"/>
      <c r="AO100" s="1577"/>
      <c r="AP100" s="1747"/>
      <c r="AQ100" s="264"/>
      <c r="AR100" s="264"/>
      <c r="AS100" s="264"/>
      <c r="AT100" s="264"/>
      <c r="AU100" s="264"/>
      <c r="AV100" s="264"/>
      <c r="AW100" s="264"/>
      <c r="AX100" s="264"/>
      <c r="AY100" s="264"/>
    </row>
    <row r="101" spans="1:51" ht="12.75" hidden="1" customHeight="1">
      <c r="A101" s="1681"/>
      <c r="B101" s="1536"/>
      <c r="C101" s="1557"/>
      <c r="D101" s="1579"/>
      <c r="E101" s="1579"/>
      <c r="F101" s="1579"/>
      <c r="G101" s="1580"/>
      <c r="H101" s="1927"/>
      <c r="I101" s="305" t="s">
        <v>48</v>
      </c>
      <c r="J101" s="302"/>
      <c r="K101" s="302"/>
      <c r="L101" s="302"/>
      <c r="M101" s="302"/>
      <c r="N101" s="302"/>
      <c r="O101" s="302"/>
      <c r="P101" s="302"/>
      <c r="Q101" s="302"/>
      <c r="R101" s="302"/>
      <c r="S101" s="302"/>
      <c r="T101" s="302"/>
      <c r="U101" s="302"/>
      <c r="V101" s="423">
        <f t="shared" si="17"/>
        <v>0</v>
      </c>
      <c r="W101" s="1961"/>
      <c r="X101" s="424">
        <f>+V101*W100</f>
        <v>0</v>
      </c>
      <c r="Y101" s="1557"/>
      <c r="Z101" s="1579"/>
      <c r="AA101" s="1580"/>
      <c r="AB101" s="1557"/>
      <c r="AC101" s="1579"/>
      <c r="AD101" s="1580"/>
      <c r="AE101" s="303"/>
      <c r="AF101" s="303"/>
      <c r="AG101" s="1557"/>
      <c r="AH101" s="1579"/>
      <c r="AI101" s="1579"/>
      <c r="AJ101" s="1580"/>
      <c r="AK101" s="303"/>
      <c r="AL101" s="304"/>
      <c r="AM101" s="304"/>
      <c r="AN101" s="1557"/>
      <c r="AO101" s="1579"/>
      <c r="AP101" s="1923"/>
      <c r="AQ101" s="264"/>
      <c r="AR101" s="264"/>
      <c r="AS101" s="264"/>
      <c r="AT101" s="264"/>
      <c r="AU101" s="264"/>
      <c r="AV101" s="264"/>
      <c r="AW101" s="264"/>
      <c r="AX101" s="264"/>
      <c r="AY101" s="264"/>
    </row>
    <row r="102" spans="1:51" ht="12.75" customHeight="1">
      <c r="A102" s="1932"/>
      <c r="B102" s="1944" t="s">
        <v>85</v>
      </c>
      <c r="C102" s="1577"/>
      <c r="D102" s="1577"/>
      <c r="E102" s="1577"/>
      <c r="F102" s="1577"/>
      <c r="G102" s="1578"/>
      <c r="H102" s="1925" t="s">
        <v>79</v>
      </c>
      <c r="I102" s="308" t="s">
        <v>47</v>
      </c>
      <c r="J102" s="364">
        <f t="shared" ref="J102:T102" si="18">+J88*$W$88+J90*$W$90+J92*$W$92</f>
        <v>0</v>
      </c>
      <c r="K102" s="364">
        <f t="shared" si="18"/>
        <v>0.1</v>
      </c>
      <c r="L102" s="364">
        <f t="shared" si="18"/>
        <v>0.1</v>
      </c>
      <c r="M102" s="364">
        <f t="shared" si="18"/>
        <v>0.1</v>
      </c>
      <c r="N102" s="364">
        <f t="shared" si="18"/>
        <v>0.1</v>
      </c>
      <c r="O102" s="364">
        <f t="shared" si="18"/>
        <v>0.1</v>
      </c>
      <c r="P102" s="364">
        <f t="shared" si="18"/>
        <v>0.1</v>
      </c>
      <c r="Q102" s="364">
        <f t="shared" si="18"/>
        <v>0.1</v>
      </c>
      <c r="R102" s="364">
        <f t="shared" si="18"/>
        <v>0.1</v>
      </c>
      <c r="S102" s="364">
        <f t="shared" si="18"/>
        <v>0.1</v>
      </c>
      <c r="T102" s="364">
        <f t="shared" si="18"/>
        <v>0.1</v>
      </c>
      <c r="U102" s="364">
        <f>+U88*$W$8+U90*$W$10+U92*$W$12+U94*$W$14+U96*$W$16+U98*$W$18+U100*$W$20</f>
        <v>0</v>
      </c>
      <c r="V102" s="340">
        <f t="shared" si="17"/>
        <v>0.99999999999999989</v>
      </c>
      <c r="W102" s="1939">
        <f>SUM(W88+W90+W92+W94+W96+W98+W100)</f>
        <v>1</v>
      </c>
      <c r="X102" s="340">
        <f>V102*W102</f>
        <v>0.99999999999999989</v>
      </c>
      <c r="Y102" s="1924"/>
      <c r="Z102" s="1577"/>
      <c r="AA102" s="1578"/>
      <c r="AB102" s="1924"/>
      <c r="AC102" s="1577"/>
      <c r="AD102" s="1578"/>
      <c r="AE102" s="1929"/>
      <c r="AF102" s="1929"/>
      <c r="AG102" s="1924"/>
      <c r="AH102" s="1577"/>
      <c r="AI102" s="1577"/>
      <c r="AJ102" s="1578"/>
      <c r="AK102" s="1929"/>
      <c r="AL102" s="1929"/>
      <c r="AM102" s="1929"/>
      <c r="AN102" s="1924"/>
      <c r="AO102" s="1577"/>
      <c r="AP102" s="1578"/>
      <c r="AQ102" s="314"/>
      <c r="AR102" s="264"/>
      <c r="AS102" s="264"/>
      <c r="AT102" s="264"/>
      <c r="AU102" s="264"/>
      <c r="AV102" s="264"/>
      <c r="AW102" s="264"/>
      <c r="AX102" s="264"/>
      <c r="AY102" s="264"/>
    </row>
    <row r="103" spans="1:51" ht="12.75" customHeight="1">
      <c r="A103" s="1533"/>
      <c r="B103" s="1537"/>
      <c r="C103" s="1550"/>
      <c r="D103" s="1550"/>
      <c r="E103" s="1550"/>
      <c r="F103" s="1550"/>
      <c r="G103" s="1551"/>
      <c r="H103" s="1533"/>
      <c r="I103" s="316" t="s">
        <v>48</v>
      </c>
      <c r="J103" s="318">
        <f>J89+J91+J93+J95+J97+J99+J101</f>
        <v>0</v>
      </c>
      <c r="K103" s="364">
        <f t="shared" ref="K103:R103" si="19">+K89*$W$88+K91*$W$90+K93*$W$92+K95*W94</f>
        <v>0.1</v>
      </c>
      <c r="L103" s="364">
        <f t="shared" si="19"/>
        <v>0.1</v>
      </c>
      <c r="M103" s="364">
        <f t="shared" si="19"/>
        <v>0.1</v>
      </c>
      <c r="N103" s="364">
        <f t="shared" si="19"/>
        <v>0.1</v>
      </c>
      <c r="O103" s="364">
        <f t="shared" si="19"/>
        <v>0.1</v>
      </c>
      <c r="P103" s="364">
        <f t="shared" si="19"/>
        <v>0.1</v>
      </c>
      <c r="Q103" s="364">
        <f t="shared" si="19"/>
        <v>0.1</v>
      </c>
      <c r="R103" s="364">
        <f t="shared" si="19"/>
        <v>0.1</v>
      </c>
      <c r="S103" s="364">
        <f>+S89*$W$88+S91*$W$90+S93*$W$92+S95*AG94</f>
        <v>0</v>
      </c>
      <c r="T103" s="364">
        <f t="shared" ref="T103:U103" si="20">+T89*$W$88+T91*$W$90+T93*$W$92+T95*AI94</f>
        <v>0</v>
      </c>
      <c r="U103" s="364">
        <f t="shared" si="20"/>
        <v>0</v>
      </c>
      <c r="V103" s="318">
        <f t="shared" si="17"/>
        <v>0.79999999999999993</v>
      </c>
      <c r="W103" s="1533"/>
      <c r="X103" s="431">
        <f>+V103*W102</f>
        <v>0.79999999999999993</v>
      </c>
      <c r="Y103" s="1537"/>
      <c r="Z103" s="1550"/>
      <c r="AA103" s="1551"/>
      <c r="AB103" s="1537"/>
      <c r="AC103" s="1550"/>
      <c r="AD103" s="1551"/>
      <c r="AE103" s="1533"/>
      <c r="AF103" s="1533"/>
      <c r="AG103" s="1537"/>
      <c r="AH103" s="1550"/>
      <c r="AI103" s="1550"/>
      <c r="AJ103" s="1551"/>
      <c r="AK103" s="1533"/>
      <c r="AL103" s="1533"/>
      <c r="AM103" s="1533"/>
      <c r="AN103" s="1537"/>
      <c r="AO103" s="1550"/>
      <c r="AP103" s="1551"/>
      <c r="AQ103" s="314"/>
      <c r="AR103" s="264"/>
      <c r="AS103" s="264"/>
      <c r="AT103" s="264"/>
      <c r="AU103" s="264"/>
      <c r="AV103" s="264"/>
      <c r="AW103" s="264"/>
      <c r="AX103" s="264"/>
      <c r="AY103" s="264"/>
    </row>
    <row r="104" spans="1:51" ht="30" customHeight="1">
      <c r="A104" s="1950" t="s">
        <v>106</v>
      </c>
      <c r="B104" s="1578"/>
      <c r="C104" s="467" t="s">
        <v>107</v>
      </c>
      <c r="D104" s="467" t="s">
        <v>108</v>
      </c>
      <c r="E104" s="467" t="s">
        <v>28</v>
      </c>
      <c r="F104" s="467" t="s">
        <v>109</v>
      </c>
      <c r="G104" s="467" t="s">
        <v>110</v>
      </c>
      <c r="H104" s="2011" t="s">
        <v>111</v>
      </c>
      <c r="I104" s="1583"/>
      <c r="J104" s="468" t="s">
        <v>63</v>
      </c>
      <c r="K104" s="468" t="s">
        <v>64</v>
      </c>
      <c r="L104" s="468" t="s">
        <v>65</v>
      </c>
      <c r="M104" s="468" t="s">
        <v>66</v>
      </c>
      <c r="N104" s="468" t="s">
        <v>67</v>
      </c>
      <c r="O104" s="468" t="s">
        <v>68</v>
      </c>
      <c r="P104" s="468" t="s">
        <v>69</v>
      </c>
      <c r="Q104" s="468" t="s">
        <v>70</v>
      </c>
      <c r="R104" s="468" t="s">
        <v>71</v>
      </c>
      <c r="S104" s="468" t="s">
        <v>72</v>
      </c>
      <c r="T104" s="468" t="s">
        <v>73</v>
      </c>
      <c r="U104" s="468" t="s">
        <v>74</v>
      </c>
      <c r="V104" s="468" t="s">
        <v>75</v>
      </c>
      <c r="W104" s="468" t="s">
        <v>76</v>
      </c>
      <c r="X104" s="468" t="s">
        <v>285</v>
      </c>
      <c r="Y104" s="1935" t="s">
        <v>112</v>
      </c>
      <c r="Z104" s="1936"/>
      <c r="AA104" s="1937"/>
      <c r="AB104" s="1935" t="s">
        <v>113</v>
      </c>
      <c r="AC104" s="1936"/>
      <c r="AD104" s="1937"/>
      <c r="AE104" s="262" t="s">
        <v>114</v>
      </c>
      <c r="AF104" s="262" t="s">
        <v>115</v>
      </c>
      <c r="AG104" s="1935" t="s">
        <v>116</v>
      </c>
      <c r="AH104" s="1936"/>
      <c r="AI104" s="1936"/>
      <c r="AJ104" s="1937"/>
      <c r="AK104" s="262" t="s">
        <v>117</v>
      </c>
      <c r="AL104" s="262" t="s">
        <v>118</v>
      </c>
      <c r="AM104" s="262" t="s">
        <v>119</v>
      </c>
      <c r="AN104" s="1935" t="s">
        <v>120</v>
      </c>
      <c r="AO104" s="1936"/>
      <c r="AP104" s="1954"/>
      <c r="AQ104" s="264"/>
      <c r="AR104" s="264"/>
      <c r="AS104" s="264"/>
      <c r="AT104" s="264"/>
      <c r="AU104" s="264"/>
      <c r="AV104" s="264"/>
      <c r="AW104" s="264"/>
      <c r="AX104" s="264"/>
      <c r="AY104" s="264"/>
    </row>
    <row r="105" spans="1:51" ht="34.5" customHeight="1">
      <c r="A105" s="1536"/>
      <c r="B105" s="1548"/>
      <c r="C105" s="1932" t="s">
        <v>495</v>
      </c>
      <c r="D105" s="1949" t="s">
        <v>585</v>
      </c>
      <c r="E105" s="2015">
        <v>1</v>
      </c>
      <c r="F105" s="1949" t="s">
        <v>586</v>
      </c>
      <c r="G105" s="1932" t="s">
        <v>254</v>
      </c>
      <c r="H105" s="1951" t="s">
        <v>47</v>
      </c>
      <c r="I105" s="1583"/>
      <c r="J105" s="469">
        <v>0.05</v>
      </c>
      <c r="K105" s="469">
        <v>0.3</v>
      </c>
      <c r="L105" s="469">
        <v>0.6</v>
      </c>
      <c r="M105" s="469">
        <v>0.05</v>
      </c>
      <c r="N105" s="470"/>
      <c r="O105" s="470"/>
      <c r="P105" s="470"/>
      <c r="Q105" s="470"/>
      <c r="R105" s="470"/>
      <c r="S105" s="470"/>
      <c r="T105" s="470"/>
      <c r="U105" s="470"/>
      <c r="V105" s="453">
        <f t="shared" ref="V105:V106" si="21">SUM(J105:U105)</f>
        <v>1</v>
      </c>
      <c r="W105" s="1964">
        <v>0.11</v>
      </c>
      <c r="X105" s="270">
        <v>0.11</v>
      </c>
      <c r="Y105" s="1983" t="s">
        <v>587</v>
      </c>
      <c r="Z105" s="1577"/>
      <c r="AA105" s="1578"/>
      <c r="AB105" s="1983" t="s">
        <v>588</v>
      </c>
      <c r="AC105" s="1577"/>
      <c r="AD105" s="1578"/>
      <c r="AE105" s="1992" t="s">
        <v>589</v>
      </c>
      <c r="AF105" s="1953" t="s">
        <v>590</v>
      </c>
      <c r="AG105" s="1962" t="s">
        <v>591</v>
      </c>
      <c r="AH105" s="1577"/>
      <c r="AI105" s="1577"/>
      <c r="AJ105" s="1578"/>
      <c r="AK105" s="1953" t="s">
        <v>592</v>
      </c>
      <c r="AL105" s="1953" t="s">
        <v>593</v>
      </c>
      <c r="AM105" s="1953" t="s">
        <v>594</v>
      </c>
      <c r="AN105" s="1956" t="s">
        <v>595</v>
      </c>
      <c r="AO105" s="1577"/>
      <c r="AP105" s="1578"/>
      <c r="AQ105" s="264"/>
      <c r="AR105" s="264"/>
      <c r="AS105" s="264"/>
      <c r="AT105" s="264"/>
      <c r="AU105" s="264"/>
      <c r="AV105" s="264"/>
      <c r="AW105" s="264"/>
      <c r="AX105" s="264"/>
      <c r="AY105" s="264"/>
    </row>
    <row r="106" spans="1:51" ht="34.5" customHeight="1">
      <c r="A106" s="1557"/>
      <c r="B106" s="1580"/>
      <c r="C106" s="1558"/>
      <c r="D106" s="1558"/>
      <c r="E106" s="1558"/>
      <c r="F106" s="1558"/>
      <c r="G106" s="1558"/>
      <c r="H106" s="1942" t="s">
        <v>78</v>
      </c>
      <c r="I106" s="1580"/>
      <c r="J106" s="471">
        <v>0.05</v>
      </c>
      <c r="K106" s="471">
        <v>0.3</v>
      </c>
      <c r="L106" s="472">
        <v>0.6</v>
      </c>
      <c r="M106" s="472">
        <v>4.2500000000000003E-2</v>
      </c>
      <c r="N106" s="473">
        <v>3.5000000000000001E-3</v>
      </c>
      <c r="O106" s="473">
        <v>2.5000000000000001E-3</v>
      </c>
      <c r="P106" s="474">
        <v>5.0000000000000001E-4</v>
      </c>
      <c r="Q106" s="474">
        <v>1E-3</v>
      </c>
      <c r="R106" s="475"/>
      <c r="S106" s="475"/>
      <c r="T106" s="475"/>
      <c r="U106" s="475"/>
      <c r="V106" s="476">
        <f t="shared" si="21"/>
        <v>0.99999999999999978</v>
      </c>
      <c r="W106" s="1532"/>
      <c r="X106" s="270">
        <f>+V106/V105*W105</f>
        <v>0.10999999999999997</v>
      </c>
      <c r="Y106" s="1557"/>
      <c r="Z106" s="1579"/>
      <c r="AA106" s="1580"/>
      <c r="AB106" s="1557"/>
      <c r="AC106" s="1579"/>
      <c r="AD106" s="1580"/>
      <c r="AE106" s="1532"/>
      <c r="AF106" s="1532"/>
      <c r="AG106" s="1557"/>
      <c r="AH106" s="1579"/>
      <c r="AI106" s="1579"/>
      <c r="AJ106" s="1580"/>
      <c r="AK106" s="1532"/>
      <c r="AL106" s="1532"/>
      <c r="AM106" s="1532"/>
      <c r="AN106" s="1557"/>
      <c r="AO106" s="1579"/>
      <c r="AP106" s="1580"/>
      <c r="AQ106" s="264"/>
      <c r="AR106" s="264"/>
      <c r="AS106" s="264"/>
      <c r="AT106" s="264"/>
      <c r="AU106" s="264"/>
      <c r="AV106" s="264"/>
      <c r="AW106" s="264"/>
      <c r="AX106" s="264"/>
      <c r="AY106" s="264"/>
    </row>
    <row r="107" spans="1:51" ht="12.75" customHeight="1">
      <c r="A107" s="1966" t="s">
        <v>596</v>
      </c>
      <c r="B107" s="1994" t="s">
        <v>34</v>
      </c>
      <c r="C107" s="1995"/>
      <c r="D107" s="1995"/>
      <c r="E107" s="1995"/>
      <c r="F107" s="1995"/>
      <c r="G107" s="1995"/>
      <c r="H107" s="1995"/>
      <c r="I107" s="1995"/>
      <c r="J107" s="1995"/>
      <c r="K107" s="1995"/>
      <c r="L107" s="1995"/>
      <c r="M107" s="1995"/>
      <c r="N107" s="1995"/>
      <c r="O107" s="1995"/>
      <c r="P107" s="1995"/>
      <c r="Q107" s="1995"/>
      <c r="R107" s="1995"/>
      <c r="S107" s="1995"/>
      <c r="T107" s="1995"/>
      <c r="U107" s="1995"/>
      <c r="V107" s="1995"/>
      <c r="W107" s="1995"/>
      <c r="X107" s="1995"/>
      <c r="Y107" s="1995"/>
      <c r="Z107" s="1995"/>
      <c r="AA107" s="1995"/>
      <c r="AB107" s="1995"/>
      <c r="AC107" s="1995"/>
      <c r="AD107" s="1995"/>
      <c r="AE107" s="1995"/>
      <c r="AF107" s="1995"/>
      <c r="AG107" s="1995"/>
      <c r="AH107" s="1995"/>
      <c r="AI107" s="1995"/>
      <c r="AJ107" s="1995"/>
      <c r="AK107" s="1995"/>
      <c r="AL107" s="1995"/>
      <c r="AM107" s="1995"/>
      <c r="AN107" s="1995"/>
      <c r="AO107" s="1995"/>
      <c r="AP107" s="1996"/>
      <c r="AQ107" s="264"/>
      <c r="AR107" s="264"/>
      <c r="AS107" s="264"/>
      <c r="AT107" s="264"/>
      <c r="AU107" s="264"/>
      <c r="AV107" s="264"/>
      <c r="AW107" s="264"/>
      <c r="AX107" s="264"/>
      <c r="AY107" s="264"/>
    </row>
    <row r="108" spans="1:51" ht="30" customHeight="1">
      <c r="A108" s="1539"/>
      <c r="B108" s="1934">
        <v>1</v>
      </c>
      <c r="C108" s="1928" t="s">
        <v>597</v>
      </c>
      <c r="D108" s="1577"/>
      <c r="E108" s="1577"/>
      <c r="F108" s="1577"/>
      <c r="G108" s="1578"/>
      <c r="H108" s="1999" t="s">
        <v>79</v>
      </c>
      <c r="I108" s="285" t="s">
        <v>47</v>
      </c>
      <c r="J108" s="361">
        <v>0.5</v>
      </c>
      <c r="K108" s="361">
        <v>0.5</v>
      </c>
      <c r="L108" s="477"/>
      <c r="M108" s="477"/>
      <c r="N108" s="477"/>
      <c r="O108" s="477"/>
      <c r="P108" s="477"/>
      <c r="Q108" s="477"/>
      <c r="R108" s="477"/>
      <c r="S108" s="477"/>
      <c r="T108" s="477"/>
      <c r="U108" s="477"/>
      <c r="V108" s="340">
        <f t="shared" ref="V108:V123" si="22">SUM(J108:U108)</f>
        <v>1</v>
      </c>
      <c r="W108" s="1931">
        <v>0.05</v>
      </c>
      <c r="X108" s="340">
        <f>V108*W108</f>
        <v>0.05</v>
      </c>
      <c r="Y108" s="1946" t="s">
        <v>598</v>
      </c>
      <c r="Z108" s="1577"/>
      <c r="AA108" s="1578"/>
      <c r="AB108" s="1984"/>
      <c r="AC108" s="1577"/>
      <c r="AD108" s="1578"/>
      <c r="AE108" s="2009"/>
      <c r="AF108" s="2009"/>
      <c r="AG108" s="1991"/>
      <c r="AH108" s="1577"/>
      <c r="AI108" s="1577"/>
      <c r="AJ108" s="1578"/>
      <c r="AK108" s="2009"/>
      <c r="AL108" s="2009"/>
      <c r="AM108" s="2009"/>
      <c r="AN108" s="1922"/>
      <c r="AO108" s="1577"/>
      <c r="AP108" s="1578"/>
      <c r="AQ108" s="264"/>
      <c r="AR108" s="264"/>
      <c r="AS108" s="264"/>
      <c r="AT108" s="264"/>
      <c r="AU108" s="264"/>
      <c r="AV108" s="264"/>
      <c r="AW108" s="264"/>
      <c r="AX108" s="264"/>
      <c r="AY108" s="264"/>
    </row>
    <row r="109" spans="1:51" ht="30" customHeight="1">
      <c r="A109" s="1539"/>
      <c r="B109" s="1558"/>
      <c r="C109" s="1557"/>
      <c r="D109" s="1579"/>
      <c r="E109" s="1579"/>
      <c r="F109" s="1579"/>
      <c r="G109" s="1580"/>
      <c r="H109" s="1558"/>
      <c r="I109" s="291" t="s">
        <v>48</v>
      </c>
      <c r="J109" s="363">
        <v>0.5</v>
      </c>
      <c r="K109" s="363">
        <v>0.5</v>
      </c>
      <c r="L109" s="478"/>
      <c r="M109" s="478"/>
      <c r="N109" s="478"/>
      <c r="O109" s="478"/>
      <c r="P109" s="478"/>
      <c r="Q109" s="478"/>
      <c r="R109" s="478"/>
      <c r="S109" s="478"/>
      <c r="T109" s="478"/>
      <c r="U109" s="478"/>
      <c r="V109" s="479">
        <f t="shared" si="22"/>
        <v>1</v>
      </c>
      <c r="W109" s="1558"/>
      <c r="X109" s="340">
        <f>+V109*W108</f>
        <v>0.05</v>
      </c>
      <c r="Y109" s="1557"/>
      <c r="Z109" s="1579"/>
      <c r="AA109" s="1580"/>
      <c r="AB109" s="1557"/>
      <c r="AC109" s="1579"/>
      <c r="AD109" s="1580"/>
      <c r="AE109" s="1558"/>
      <c r="AF109" s="1558"/>
      <c r="AG109" s="1557"/>
      <c r="AH109" s="1579"/>
      <c r="AI109" s="1579"/>
      <c r="AJ109" s="1580"/>
      <c r="AK109" s="1558"/>
      <c r="AL109" s="1558"/>
      <c r="AM109" s="1558"/>
      <c r="AN109" s="1557"/>
      <c r="AO109" s="1579"/>
      <c r="AP109" s="1580"/>
      <c r="AQ109" s="264"/>
      <c r="AR109" s="264"/>
      <c r="AS109" s="264"/>
      <c r="AT109" s="264"/>
      <c r="AU109" s="264"/>
      <c r="AV109" s="264"/>
      <c r="AW109" s="264"/>
      <c r="AX109" s="264"/>
      <c r="AY109" s="264"/>
    </row>
    <row r="110" spans="1:51" ht="30" customHeight="1">
      <c r="A110" s="1539"/>
      <c r="B110" s="1934">
        <v>2</v>
      </c>
      <c r="C110" s="1928" t="s">
        <v>599</v>
      </c>
      <c r="D110" s="1577"/>
      <c r="E110" s="1577"/>
      <c r="F110" s="1577"/>
      <c r="G110" s="1578"/>
      <c r="H110" s="1999" t="s">
        <v>79</v>
      </c>
      <c r="I110" s="285" t="s">
        <v>47</v>
      </c>
      <c r="J110" s="361">
        <v>0.5</v>
      </c>
      <c r="K110" s="361">
        <v>0.5</v>
      </c>
      <c r="L110" s="477"/>
      <c r="M110" s="477"/>
      <c r="N110" s="477"/>
      <c r="O110" s="477"/>
      <c r="P110" s="477"/>
      <c r="Q110" s="477"/>
      <c r="R110" s="477"/>
      <c r="S110" s="477"/>
      <c r="T110" s="477"/>
      <c r="U110" s="477"/>
      <c r="V110" s="340">
        <f t="shared" si="22"/>
        <v>1</v>
      </c>
      <c r="W110" s="1931">
        <v>0.05</v>
      </c>
      <c r="X110" s="340">
        <f>V110*W110</f>
        <v>0.05</v>
      </c>
      <c r="Y110" s="1946" t="s">
        <v>600</v>
      </c>
      <c r="Z110" s="1577"/>
      <c r="AA110" s="1578"/>
      <c r="AB110" s="2007"/>
      <c r="AC110" s="1547"/>
      <c r="AD110" s="1548"/>
      <c r="AE110" s="1993"/>
      <c r="AF110" s="1993"/>
      <c r="AG110" s="1991"/>
      <c r="AH110" s="1577"/>
      <c r="AI110" s="1577"/>
      <c r="AJ110" s="1578"/>
      <c r="AK110" s="1993"/>
      <c r="AL110" s="1993"/>
      <c r="AM110" s="1993"/>
      <c r="AN110" s="1922"/>
      <c r="AO110" s="1577"/>
      <c r="AP110" s="1578"/>
      <c r="AQ110" s="264"/>
      <c r="AR110" s="264"/>
      <c r="AS110" s="264"/>
      <c r="AT110" s="264"/>
      <c r="AU110" s="264"/>
      <c r="AV110" s="264"/>
      <c r="AW110" s="264"/>
      <c r="AX110" s="264"/>
      <c r="AY110" s="264"/>
    </row>
    <row r="111" spans="1:51" ht="30" customHeight="1">
      <c r="A111" s="1539"/>
      <c r="B111" s="1558"/>
      <c r="C111" s="1557"/>
      <c r="D111" s="1579"/>
      <c r="E111" s="1579"/>
      <c r="F111" s="1579"/>
      <c r="G111" s="1580"/>
      <c r="H111" s="1558"/>
      <c r="I111" s="291" t="s">
        <v>48</v>
      </c>
      <c r="J111" s="294">
        <v>0.5</v>
      </c>
      <c r="K111" s="363">
        <v>0.5</v>
      </c>
      <c r="L111" s="478"/>
      <c r="M111" s="478"/>
      <c r="N111" s="478"/>
      <c r="O111" s="478"/>
      <c r="P111" s="478"/>
      <c r="Q111" s="478"/>
      <c r="R111" s="478"/>
      <c r="S111" s="478"/>
      <c r="T111" s="478"/>
      <c r="U111" s="478"/>
      <c r="V111" s="479">
        <f t="shared" si="22"/>
        <v>1</v>
      </c>
      <c r="W111" s="1558"/>
      <c r="X111" s="340">
        <f>+V111*W110</f>
        <v>0.05</v>
      </c>
      <c r="Y111" s="1557"/>
      <c r="Z111" s="1579"/>
      <c r="AA111" s="1580"/>
      <c r="AB111" s="1557"/>
      <c r="AC111" s="1579"/>
      <c r="AD111" s="1580"/>
      <c r="AE111" s="1558"/>
      <c r="AF111" s="1558"/>
      <c r="AG111" s="1557"/>
      <c r="AH111" s="1579"/>
      <c r="AI111" s="1579"/>
      <c r="AJ111" s="1580"/>
      <c r="AK111" s="1558"/>
      <c r="AL111" s="1558"/>
      <c r="AM111" s="1558"/>
      <c r="AN111" s="1557"/>
      <c r="AO111" s="1579"/>
      <c r="AP111" s="1580"/>
      <c r="AQ111" s="264"/>
      <c r="AR111" s="264"/>
      <c r="AS111" s="264"/>
      <c r="AT111" s="264"/>
      <c r="AU111" s="264"/>
      <c r="AV111" s="264"/>
      <c r="AW111" s="264"/>
      <c r="AX111" s="264"/>
      <c r="AY111" s="264"/>
    </row>
    <row r="112" spans="1:51" ht="30" customHeight="1">
      <c r="A112" s="1539"/>
      <c r="B112" s="1934">
        <v>3</v>
      </c>
      <c r="C112" s="1928" t="s">
        <v>601</v>
      </c>
      <c r="D112" s="1577"/>
      <c r="E112" s="1577"/>
      <c r="F112" s="1577"/>
      <c r="G112" s="1578"/>
      <c r="H112" s="1999" t="s">
        <v>79</v>
      </c>
      <c r="I112" s="285" t="s">
        <v>47</v>
      </c>
      <c r="J112" s="477"/>
      <c r="K112" s="361">
        <v>0.5</v>
      </c>
      <c r="L112" s="361">
        <v>0.5</v>
      </c>
      <c r="M112" s="477"/>
      <c r="N112" s="477"/>
      <c r="O112" s="477"/>
      <c r="P112" s="477"/>
      <c r="Q112" s="477"/>
      <c r="R112" s="477"/>
      <c r="S112" s="477"/>
      <c r="T112" s="477"/>
      <c r="U112" s="477"/>
      <c r="V112" s="340">
        <f t="shared" si="22"/>
        <v>1</v>
      </c>
      <c r="W112" s="1931">
        <v>0.3</v>
      </c>
      <c r="X112" s="340">
        <f>V112*W112</f>
        <v>0.3</v>
      </c>
      <c r="Y112" s="1946" t="s">
        <v>602</v>
      </c>
      <c r="Z112" s="1577"/>
      <c r="AA112" s="1578"/>
      <c r="AB112" s="1985"/>
      <c r="AC112" s="1986"/>
      <c r="AD112" s="1987"/>
      <c r="AE112" s="1993"/>
      <c r="AF112" s="1993"/>
      <c r="AG112" s="1991"/>
      <c r="AH112" s="1577"/>
      <c r="AI112" s="1577"/>
      <c r="AJ112" s="1578"/>
      <c r="AK112" s="1993"/>
      <c r="AL112" s="1993"/>
      <c r="AM112" s="1993"/>
      <c r="AN112" s="1922"/>
      <c r="AO112" s="1577"/>
      <c r="AP112" s="1578"/>
      <c r="AQ112" s="264"/>
      <c r="AR112" s="264"/>
      <c r="AS112" s="264"/>
      <c r="AT112" s="264"/>
      <c r="AU112" s="264"/>
      <c r="AV112" s="264"/>
      <c r="AW112" s="264"/>
      <c r="AX112" s="264"/>
      <c r="AY112" s="264"/>
    </row>
    <row r="113" spans="1:51" ht="30" customHeight="1">
      <c r="A113" s="1539"/>
      <c r="B113" s="1558"/>
      <c r="C113" s="1557"/>
      <c r="D113" s="1579"/>
      <c r="E113" s="1579"/>
      <c r="F113" s="1579"/>
      <c r="G113" s="1580"/>
      <c r="H113" s="1558"/>
      <c r="I113" s="291" t="s">
        <v>48</v>
      </c>
      <c r="J113" s="478"/>
      <c r="K113" s="480">
        <v>0.5</v>
      </c>
      <c r="L113" s="480">
        <v>0.5</v>
      </c>
      <c r="M113" s="478"/>
      <c r="N113" s="478"/>
      <c r="O113" s="478"/>
      <c r="P113" s="478"/>
      <c r="Q113" s="478"/>
      <c r="R113" s="478"/>
      <c r="S113" s="478"/>
      <c r="T113" s="478"/>
      <c r="U113" s="478"/>
      <c r="V113" s="479">
        <f t="shared" si="22"/>
        <v>1</v>
      </c>
      <c r="W113" s="1558"/>
      <c r="X113" s="340">
        <f>+V113*W112</f>
        <v>0.3</v>
      </c>
      <c r="Y113" s="1557"/>
      <c r="Z113" s="1579"/>
      <c r="AA113" s="1580"/>
      <c r="AB113" s="1557"/>
      <c r="AC113" s="1579"/>
      <c r="AD113" s="1580"/>
      <c r="AE113" s="1558"/>
      <c r="AF113" s="1558"/>
      <c r="AG113" s="1557"/>
      <c r="AH113" s="1579"/>
      <c r="AI113" s="1579"/>
      <c r="AJ113" s="1580"/>
      <c r="AK113" s="1558"/>
      <c r="AL113" s="1558"/>
      <c r="AM113" s="1558"/>
      <c r="AN113" s="1557"/>
      <c r="AO113" s="1579"/>
      <c r="AP113" s="1580"/>
      <c r="AQ113" s="264"/>
      <c r="AR113" s="264"/>
      <c r="AS113" s="264"/>
      <c r="AT113" s="264"/>
      <c r="AU113" s="264"/>
      <c r="AV113" s="264"/>
      <c r="AW113" s="264"/>
      <c r="AX113" s="264"/>
      <c r="AY113" s="264"/>
    </row>
    <row r="114" spans="1:51" ht="30" customHeight="1">
      <c r="A114" s="1539"/>
      <c r="B114" s="1934">
        <v>4</v>
      </c>
      <c r="C114" s="1928" t="s">
        <v>603</v>
      </c>
      <c r="D114" s="1577"/>
      <c r="E114" s="1577"/>
      <c r="F114" s="1577"/>
      <c r="G114" s="1578"/>
      <c r="H114" s="1999" t="s">
        <v>79</v>
      </c>
      <c r="I114" s="285" t="s">
        <v>47</v>
      </c>
      <c r="J114" s="477"/>
      <c r="K114" s="477"/>
      <c r="L114" s="361">
        <v>1</v>
      </c>
      <c r="M114" s="477"/>
      <c r="N114" s="477"/>
      <c r="O114" s="477"/>
      <c r="P114" s="477"/>
      <c r="Q114" s="477"/>
      <c r="R114" s="477"/>
      <c r="S114" s="477"/>
      <c r="T114" s="477"/>
      <c r="U114" s="477"/>
      <c r="V114" s="340">
        <f t="shared" si="22"/>
        <v>1</v>
      </c>
      <c r="W114" s="1931">
        <v>0.3</v>
      </c>
      <c r="X114" s="340">
        <f>V114*W114</f>
        <v>0.3</v>
      </c>
      <c r="Y114" s="1946" t="s">
        <v>604</v>
      </c>
      <c r="Z114" s="1577"/>
      <c r="AA114" s="1578"/>
      <c r="AB114" s="1985"/>
      <c r="AC114" s="1986"/>
      <c r="AD114" s="1987"/>
      <c r="AE114" s="1993"/>
      <c r="AF114" s="1993"/>
      <c r="AG114" s="1991"/>
      <c r="AH114" s="1577"/>
      <c r="AI114" s="1577"/>
      <c r="AJ114" s="1578"/>
      <c r="AK114" s="1993"/>
      <c r="AL114" s="1993"/>
      <c r="AM114" s="1993"/>
      <c r="AN114" s="1922"/>
      <c r="AO114" s="1577"/>
      <c r="AP114" s="1578"/>
      <c r="AQ114" s="264"/>
      <c r="AR114" s="264"/>
      <c r="AS114" s="264"/>
      <c r="AT114" s="264"/>
      <c r="AU114" s="264"/>
      <c r="AV114" s="264"/>
      <c r="AW114" s="264"/>
      <c r="AX114" s="264"/>
      <c r="AY114" s="264"/>
    </row>
    <row r="115" spans="1:51" ht="30" customHeight="1">
      <c r="A115" s="1539"/>
      <c r="B115" s="1558"/>
      <c r="C115" s="1557"/>
      <c r="D115" s="1579"/>
      <c r="E115" s="1579"/>
      <c r="F115" s="1579"/>
      <c r="G115" s="1580"/>
      <c r="H115" s="1558"/>
      <c r="I115" s="291" t="s">
        <v>48</v>
      </c>
      <c r="J115" s="478"/>
      <c r="K115" s="478"/>
      <c r="L115" s="480">
        <v>1</v>
      </c>
      <c r="M115" s="478"/>
      <c r="N115" s="478"/>
      <c r="O115" s="478"/>
      <c r="P115" s="478"/>
      <c r="Q115" s="478"/>
      <c r="R115" s="478"/>
      <c r="S115" s="478"/>
      <c r="T115" s="478"/>
      <c r="U115" s="478"/>
      <c r="V115" s="479">
        <f t="shared" si="22"/>
        <v>1</v>
      </c>
      <c r="W115" s="1558"/>
      <c r="X115" s="340">
        <f>+V115*W114</f>
        <v>0.3</v>
      </c>
      <c r="Y115" s="1557"/>
      <c r="Z115" s="1579"/>
      <c r="AA115" s="1580"/>
      <c r="AB115" s="1557"/>
      <c r="AC115" s="1579"/>
      <c r="AD115" s="1580"/>
      <c r="AE115" s="1558"/>
      <c r="AF115" s="1558"/>
      <c r="AG115" s="1557"/>
      <c r="AH115" s="1579"/>
      <c r="AI115" s="1579"/>
      <c r="AJ115" s="1580"/>
      <c r="AK115" s="1558"/>
      <c r="AL115" s="1558"/>
      <c r="AM115" s="1558"/>
      <c r="AN115" s="1557"/>
      <c r="AO115" s="1579"/>
      <c r="AP115" s="1580"/>
      <c r="AQ115" s="264"/>
      <c r="AR115" s="264"/>
      <c r="AS115" s="264"/>
      <c r="AT115" s="264"/>
      <c r="AU115" s="264"/>
      <c r="AV115" s="264"/>
      <c r="AW115" s="264"/>
      <c r="AX115" s="264"/>
      <c r="AY115" s="264"/>
    </row>
    <row r="116" spans="1:51" ht="30" customHeight="1">
      <c r="A116" s="1539"/>
      <c r="B116" s="1934">
        <v>5</v>
      </c>
      <c r="C116" s="1928" t="s">
        <v>605</v>
      </c>
      <c r="D116" s="1577"/>
      <c r="E116" s="1577"/>
      <c r="F116" s="1577"/>
      <c r="G116" s="1578"/>
      <c r="H116" s="1999" t="s">
        <v>79</v>
      </c>
      <c r="I116" s="285" t="s">
        <v>47</v>
      </c>
      <c r="J116" s="477"/>
      <c r="K116" s="361">
        <v>0.5</v>
      </c>
      <c r="L116" s="361">
        <v>0.5</v>
      </c>
      <c r="M116" s="477"/>
      <c r="N116" s="477"/>
      <c r="O116" s="477"/>
      <c r="P116" s="477"/>
      <c r="Q116" s="477"/>
      <c r="R116" s="477"/>
      <c r="S116" s="477"/>
      <c r="T116" s="477"/>
      <c r="U116" s="477"/>
      <c r="V116" s="340">
        <f t="shared" si="22"/>
        <v>1</v>
      </c>
      <c r="W116" s="1931">
        <v>0.2</v>
      </c>
      <c r="X116" s="340">
        <f>V116*W116</f>
        <v>0.2</v>
      </c>
      <c r="Y116" s="1946" t="s">
        <v>606</v>
      </c>
      <c r="Z116" s="1577"/>
      <c r="AA116" s="1578"/>
      <c r="AB116" s="1985"/>
      <c r="AC116" s="1986"/>
      <c r="AD116" s="1987"/>
      <c r="AE116" s="1993"/>
      <c r="AF116" s="1993"/>
      <c r="AG116" s="1991"/>
      <c r="AH116" s="1577"/>
      <c r="AI116" s="1577"/>
      <c r="AJ116" s="1578"/>
      <c r="AK116" s="1993"/>
      <c r="AL116" s="1993"/>
      <c r="AM116" s="1993"/>
      <c r="AN116" s="1922"/>
      <c r="AO116" s="1577"/>
      <c r="AP116" s="1578"/>
      <c r="AQ116" s="264"/>
      <c r="AR116" s="264"/>
      <c r="AS116" s="264"/>
      <c r="AT116" s="264"/>
      <c r="AU116" s="264"/>
      <c r="AV116" s="264"/>
      <c r="AW116" s="264"/>
      <c r="AX116" s="264"/>
      <c r="AY116" s="264"/>
    </row>
    <row r="117" spans="1:51" ht="30" customHeight="1">
      <c r="A117" s="1539"/>
      <c r="B117" s="1558"/>
      <c r="C117" s="1557"/>
      <c r="D117" s="1579"/>
      <c r="E117" s="1579"/>
      <c r="F117" s="1579"/>
      <c r="G117" s="1580"/>
      <c r="H117" s="1558"/>
      <c r="I117" s="291" t="s">
        <v>48</v>
      </c>
      <c r="J117" s="478"/>
      <c r="K117" s="480">
        <v>0.5</v>
      </c>
      <c r="L117" s="480">
        <v>0.5</v>
      </c>
      <c r="M117" s="478"/>
      <c r="N117" s="478"/>
      <c r="O117" s="478"/>
      <c r="P117" s="478"/>
      <c r="Q117" s="478"/>
      <c r="R117" s="478"/>
      <c r="S117" s="478"/>
      <c r="T117" s="478"/>
      <c r="U117" s="478"/>
      <c r="V117" s="479">
        <f t="shared" si="22"/>
        <v>1</v>
      </c>
      <c r="W117" s="1558"/>
      <c r="X117" s="340">
        <f>+V117*W116</f>
        <v>0.2</v>
      </c>
      <c r="Y117" s="1557"/>
      <c r="Z117" s="1579"/>
      <c r="AA117" s="1580"/>
      <c r="AB117" s="1557"/>
      <c r="AC117" s="1579"/>
      <c r="AD117" s="1580"/>
      <c r="AE117" s="1558"/>
      <c r="AF117" s="1558"/>
      <c r="AG117" s="1557"/>
      <c r="AH117" s="1579"/>
      <c r="AI117" s="1579"/>
      <c r="AJ117" s="1580"/>
      <c r="AK117" s="1558"/>
      <c r="AL117" s="1558"/>
      <c r="AM117" s="1558"/>
      <c r="AN117" s="1557"/>
      <c r="AO117" s="1579"/>
      <c r="AP117" s="1580"/>
      <c r="AQ117" s="264"/>
      <c r="AR117" s="264"/>
      <c r="AS117" s="264"/>
      <c r="AT117" s="264"/>
      <c r="AU117" s="264"/>
      <c r="AV117" s="264"/>
      <c r="AW117" s="264"/>
      <c r="AX117" s="264"/>
      <c r="AY117" s="264"/>
    </row>
    <row r="118" spans="1:51" ht="30" customHeight="1">
      <c r="A118" s="1539"/>
      <c r="B118" s="1934">
        <v>6</v>
      </c>
      <c r="C118" s="1928" t="s">
        <v>607</v>
      </c>
      <c r="D118" s="1577"/>
      <c r="E118" s="1577"/>
      <c r="F118" s="1577"/>
      <c r="G118" s="1578"/>
      <c r="H118" s="1999" t="s">
        <v>79</v>
      </c>
      <c r="I118" s="285" t="s">
        <v>47</v>
      </c>
      <c r="J118" s="477"/>
      <c r="K118" s="477"/>
      <c r="L118" s="361">
        <v>1</v>
      </c>
      <c r="M118" s="477"/>
      <c r="N118" s="477"/>
      <c r="O118" s="477"/>
      <c r="P118" s="477"/>
      <c r="Q118" s="477"/>
      <c r="R118" s="477"/>
      <c r="S118" s="477"/>
      <c r="T118" s="477"/>
      <c r="U118" s="477"/>
      <c r="V118" s="340">
        <f t="shared" si="22"/>
        <v>1</v>
      </c>
      <c r="W118" s="1931">
        <v>0.05</v>
      </c>
      <c r="X118" s="340">
        <f>V118*W118</f>
        <v>0.05</v>
      </c>
      <c r="Y118" s="1946" t="s">
        <v>608</v>
      </c>
      <c r="Z118" s="1577"/>
      <c r="AA118" s="1578"/>
      <c r="AB118" s="1985"/>
      <c r="AC118" s="1986"/>
      <c r="AD118" s="1987"/>
      <c r="AE118" s="1993"/>
      <c r="AF118" s="1993"/>
      <c r="AG118" s="1991"/>
      <c r="AH118" s="1577"/>
      <c r="AI118" s="1577"/>
      <c r="AJ118" s="1578"/>
      <c r="AK118" s="1993"/>
      <c r="AL118" s="1993"/>
      <c r="AM118" s="1993"/>
      <c r="AN118" s="1922"/>
      <c r="AO118" s="1577"/>
      <c r="AP118" s="1578"/>
      <c r="AQ118" s="264"/>
      <c r="AR118" s="264"/>
      <c r="AS118" s="264"/>
      <c r="AT118" s="264"/>
      <c r="AU118" s="264"/>
      <c r="AV118" s="264"/>
      <c r="AW118" s="264"/>
      <c r="AX118" s="264"/>
      <c r="AY118" s="264"/>
    </row>
    <row r="119" spans="1:51" ht="30" customHeight="1">
      <c r="A119" s="1539"/>
      <c r="B119" s="1558"/>
      <c r="C119" s="1557"/>
      <c r="D119" s="1579"/>
      <c r="E119" s="1579"/>
      <c r="F119" s="1579"/>
      <c r="G119" s="1580"/>
      <c r="H119" s="1558"/>
      <c r="I119" s="291" t="s">
        <v>48</v>
      </c>
      <c r="J119" s="478"/>
      <c r="K119" s="478"/>
      <c r="L119" s="480">
        <v>1</v>
      </c>
      <c r="M119" s="478"/>
      <c r="N119" s="478"/>
      <c r="O119" s="478"/>
      <c r="P119" s="478"/>
      <c r="Q119" s="478"/>
      <c r="R119" s="478"/>
      <c r="S119" s="478"/>
      <c r="T119" s="478"/>
      <c r="U119" s="478"/>
      <c r="V119" s="479">
        <f t="shared" si="22"/>
        <v>1</v>
      </c>
      <c r="W119" s="1558"/>
      <c r="X119" s="340">
        <f>+V119*W118</f>
        <v>0.05</v>
      </c>
      <c r="Y119" s="1557"/>
      <c r="Z119" s="1579"/>
      <c r="AA119" s="1580"/>
      <c r="AB119" s="1557"/>
      <c r="AC119" s="1579"/>
      <c r="AD119" s="1580"/>
      <c r="AE119" s="1558"/>
      <c r="AF119" s="1558"/>
      <c r="AG119" s="1557"/>
      <c r="AH119" s="1579"/>
      <c r="AI119" s="1579"/>
      <c r="AJ119" s="1580"/>
      <c r="AK119" s="1558"/>
      <c r="AL119" s="1558"/>
      <c r="AM119" s="1558"/>
      <c r="AN119" s="1557"/>
      <c r="AO119" s="1579"/>
      <c r="AP119" s="1580"/>
      <c r="AQ119" s="264"/>
      <c r="AR119" s="264"/>
      <c r="AS119" s="264"/>
      <c r="AT119" s="264"/>
      <c r="AU119" s="264"/>
      <c r="AV119" s="264"/>
      <c r="AW119" s="264"/>
      <c r="AX119" s="264"/>
      <c r="AY119" s="264"/>
    </row>
    <row r="120" spans="1:51" ht="33.75" customHeight="1">
      <c r="A120" s="1539"/>
      <c r="B120" s="1934">
        <v>7</v>
      </c>
      <c r="C120" s="1928" t="s">
        <v>609</v>
      </c>
      <c r="D120" s="1577"/>
      <c r="E120" s="1577"/>
      <c r="F120" s="1577"/>
      <c r="G120" s="1578"/>
      <c r="H120" s="1999" t="s">
        <v>79</v>
      </c>
      <c r="I120" s="285" t="s">
        <v>47</v>
      </c>
      <c r="J120" s="477"/>
      <c r="K120" s="477"/>
      <c r="L120" s="477"/>
      <c r="M120" s="361">
        <v>1</v>
      </c>
      <c r="N120" s="477"/>
      <c r="O120" s="477"/>
      <c r="P120" s="477"/>
      <c r="Q120" s="477"/>
      <c r="R120" s="477"/>
      <c r="S120" s="477"/>
      <c r="T120" s="477"/>
      <c r="U120" s="477"/>
      <c r="V120" s="340">
        <f t="shared" si="22"/>
        <v>1</v>
      </c>
      <c r="W120" s="1931">
        <v>0.05</v>
      </c>
      <c r="X120" s="340">
        <f>V120*W120</f>
        <v>0.05</v>
      </c>
      <c r="Y120" s="1946"/>
      <c r="Z120" s="1577"/>
      <c r="AA120" s="1578"/>
      <c r="AB120" s="1985" t="s">
        <v>610</v>
      </c>
      <c r="AC120" s="1986"/>
      <c r="AD120" s="1987"/>
      <c r="AE120" s="1993" t="s">
        <v>611</v>
      </c>
      <c r="AF120" s="1988" t="s">
        <v>612</v>
      </c>
      <c r="AG120" s="1985" t="s">
        <v>613</v>
      </c>
      <c r="AH120" s="1986"/>
      <c r="AI120" s="1986"/>
      <c r="AJ120" s="1987"/>
      <c r="AK120" s="1988" t="s">
        <v>614</v>
      </c>
      <c r="AL120" s="1988" t="s">
        <v>615</v>
      </c>
      <c r="AM120" s="1988"/>
      <c r="AN120" s="1922" t="s">
        <v>616</v>
      </c>
      <c r="AO120" s="1577"/>
      <c r="AP120" s="1578"/>
      <c r="AQ120" s="264"/>
      <c r="AR120" s="264"/>
      <c r="AS120" s="264"/>
      <c r="AT120" s="264"/>
      <c r="AU120" s="264"/>
      <c r="AV120" s="264"/>
      <c r="AW120" s="264"/>
      <c r="AX120" s="264"/>
      <c r="AY120" s="264"/>
    </row>
    <row r="121" spans="1:51" ht="35.25" customHeight="1">
      <c r="A121" s="1681"/>
      <c r="B121" s="1558"/>
      <c r="C121" s="1557"/>
      <c r="D121" s="1579"/>
      <c r="E121" s="1579"/>
      <c r="F121" s="1579"/>
      <c r="G121" s="1580"/>
      <c r="H121" s="1558"/>
      <c r="I121" s="291" t="s">
        <v>48</v>
      </c>
      <c r="J121" s="478"/>
      <c r="K121" s="478"/>
      <c r="L121" s="478"/>
      <c r="M121" s="480">
        <v>0.85</v>
      </c>
      <c r="N121" s="480">
        <v>7.0000000000000007E-2</v>
      </c>
      <c r="O121" s="480">
        <v>0.05</v>
      </c>
      <c r="P121" s="480">
        <v>0.01</v>
      </c>
      <c r="Q121" s="480">
        <v>0.02</v>
      </c>
      <c r="R121" s="478"/>
      <c r="S121" s="478"/>
      <c r="T121" s="478"/>
      <c r="U121" s="478"/>
      <c r="V121" s="479">
        <f t="shared" si="22"/>
        <v>1</v>
      </c>
      <c r="W121" s="1558"/>
      <c r="X121" s="340">
        <f>+V121*W120</f>
        <v>0.05</v>
      </c>
      <c r="Y121" s="1557"/>
      <c r="Z121" s="1579"/>
      <c r="AA121" s="1580"/>
      <c r="AB121" s="1557"/>
      <c r="AC121" s="1579"/>
      <c r="AD121" s="1580"/>
      <c r="AE121" s="1558"/>
      <c r="AF121" s="1558"/>
      <c r="AG121" s="1557"/>
      <c r="AH121" s="1579"/>
      <c r="AI121" s="1579"/>
      <c r="AJ121" s="1580"/>
      <c r="AK121" s="1558"/>
      <c r="AL121" s="1558"/>
      <c r="AM121" s="1558"/>
      <c r="AN121" s="1557"/>
      <c r="AO121" s="1579"/>
      <c r="AP121" s="1580"/>
      <c r="AQ121" s="264"/>
      <c r="AR121" s="264"/>
      <c r="AS121" s="264"/>
      <c r="AT121" s="264"/>
      <c r="AU121" s="264"/>
      <c r="AV121" s="264"/>
      <c r="AW121" s="264"/>
      <c r="AX121" s="264"/>
      <c r="AY121" s="264"/>
    </row>
    <row r="122" spans="1:51" ht="12.75" customHeight="1">
      <c r="A122" s="1990"/>
      <c r="B122" s="1998" t="s">
        <v>85</v>
      </c>
      <c r="C122" s="1577"/>
      <c r="D122" s="1577"/>
      <c r="E122" s="1577"/>
      <c r="F122" s="1577"/>
      <c r="G122" s="1578"/>
      <c r="H122" s="2000" t="s">
        <v>79</v>
      </c>
      <c r="I122" s="484" t="s">
        <v>47</v>
      </c>
      <c r="J122" s="340">
        <f t="shared" ref="J122:U122" si="23">+J108*$W$108+J110*$W$110+J112*$W$112+J114*$W$114+J116*$W$116+J118*$W$118+J120*$W$120</f>
        <v>0.05</v>
      </c>
      <c r="K122" s="340">
        <f t="shared" si="23"/>
        <v>0.30000000000000004</v>
      </c>
      <c r="L122" s="340">
        <f t="shared" si="23"/>
        <v>0.6</v>
      </c>
      <c r="M122" s="340">
        <f t="shared" si="23"/>
        <v>0.05</v>
      </c>
      <c r="N122" s="340">
        <f t="shared" si="23"/>
        <v>0</v>
      </c>
      <c r="O122" s="340">
        <f t="shared" si="23"/>
        <v>0</v>
      </c>
      <c r="P122" s="340">
        <f t="shared" si="23"/>
        <v>0</v>
      </c>
      <c r="Q122" s="340">
        <f t="shared" si="23"/>
        <v>0</v>
      </c>
      <c r="R122" s="340">
        <f t="shared" si="23"/>
        <v>0</v>
      </c>
      <c r="S122" s="340">
        <f t="shared" si="23"/>
        <v>0</v>
      </c>
      <c r="T122" s="340">
        <f t="shared" si="23"/>
        <v>0</v>
      </c>
      <c r="U122" s="340">
        <f t="shared" si="23"/>
        <v>0</v>
      </c>
      <c r="V122" s="419">
        <f t="shared" si="22"/>
        <v>1</v>
      </c>
      <c r="W122" s="1939">
        <f>W108+W110+W112+W114+W116+W118+W120</f>
        <v>1</v>
      </c>
      <c r="X122" s="340">
        <f>V122*W122</f>
        <v>1</v>
      </c>
      <c r="Y122" s="1924"/>
      <c r="Z122" s="1577"/>
      <c r="AA122" s="1578"/>
      <c r="AB122" s="1924"/>
      <c r="AC122" s="1577"/>
      <c r="AD122" s="1578"/>
      <c r="AE122" s="1929"/>
      <c r="AF122" s="1929"/>
      <c r="AG122" s="1924"/>
      <c r="AH122" s="1577"/>
      <c r="AI122" s="1577"/>
      <c r="AJ122" s="1578"/>
      <c r="AK122" s="1929"/>
      <c r="AL122" s="1929"/>
      <c r="AM122" s="1929"/>
      <c r="AN122" s="1924"/>
      <c r="AO122" s="1577"/>
      <c r="AP122" s="1578"/>
      <c r="AQ122" s="264"/>
      <c r="AR122" s="264"/>
      <c r="AS122" s="264"/>
      <c r="AT122" s="264"/>
      <c r="AU122" s="264"/>
      <c r="AV122" s="264"/>
      <c r="AW122" s="264"/>
      <c r="AX122" s="264"/>
      <c r="AY122" s="264"/>
    </row>
    <row r="123" spans="1:51" ht="12.75" customHeight="1">
      <c r="A123" s="1558"/>
      <c r="B123" s="1557"/>
      <c r="C123" s="1579"/>
      <c r="D123" s="1579"/>
      <c r="E123" s="1579"/>
      <c r="F123" s="1579"/>
      <c r="G123" s="1580"/>
      <c r="H123" s="1558"/>
      <c r="I123" s="484" t="s">
        <v>48</v>
      </c>
      <c r="J123" s="340">
        <f t="shared" ref="J123:U123" si="24">+J109*$W$108+J111*$W$110+J113*$W$112+J115*$W$114+J117*$W$116+J119*$W$118+J121*$W$120</f>
        <v>0.05</v>
      </c>
      <c r="K123" s="340">
        <f t="shared" si="24"/>
        <v>0.30000000000000004</v>
      </c>
      <c r="L123" s="340">
        <f t="shared" si="24"/>
        <v>0.6</v>
      </c>
      <c r="M123" s="340">
        <f t="shared" si="24"/>
        <v>4.2500000000000003E-2</v>
      </c>
      <c r="N123" s="340">
        <f t="shared" si="24"/>
        <v>3.5000000000000005E-3</v>
      </c>
      <c r="O123" s="340">
        <f t="shared" si="24"/>
        <v>2.5000000000000005E-3</v>
      </c>
      <c r="P123" s="340">
        <f t="shared" si="24"/>
        <v>5.0000000000000001E-4</v>
      </c>
      <c r="Q123" s="340">
        <f t="shared" si="24"/>
        <v>1E-3</v>
      </c>
      <c r="R123" s="340">
        <f t="shared" si="24"/>
        <v>0</v>
      </c>
      <c r="S123" s="340">
        <f t="shared" si="24"/>
        <v>0</v>
      </c>
      <c r="T123" s="340">
        <f t="shared" si="24"/>
        <v>0</v>
      </c>
      <c r="U123" s="340">
        <f t="shared" si="24"/>
        <v>0</v>
      </c>
      <c r="V123" s="448">
        <f t="shared" si="22"/>
        <v>0.99999999999999978</v>
      </c>
      <c r="W123" s="1533"/>
      <c r="X123" s="431">
        <f>+V123*W122</f>
        <v>0.99999999999999978</v>
      </c>
      <c r="Y123" s="1537"/>
      <c r="Z123" s="1550"/>
      <c r="AA123" s="1551"/>
      <c r="AB123" s="1537"/>
      <c r="AC123" s="1550"/>
      <c r="AD123" s="1551"/>
      <c r="AE123" s="1533"/>
      <c r="AF123" s="1533"/>
      <c r="AG123" s="1537"/>
      <c r="AH123" s="1550"/>
      <c r="AI123" s="1550"/>
      <c r="AJ123" s="1551"/>
      <c r="AK123" s="1533"/>
      <c r="AL123" s="1533"/>
      <c r="AM123" s="1533"/>
      <c r="AN123" s="1537"/>
      <c r="AO123" s="1550"/>
      <c r="AP123" s="1551"/>
      <c r="AQ123" s="264"/>
      <c r="AR123" s="264"/>
      <c r="AS123" s="264"/>
      <c r="AT123" s="264"/>
      <c r="AU123" s="264"/>
      <c r="AV123" s="264"/>
      <c r="AW123" s="264"/>
      <c r="AX123" s="264"/>
      <c r="AY123" s="264"/>
    </row>
    <row r="124" spans="1:51" ht="27.75" customHeight="1">
      <c r="A124" s="1950" t="s">
        <v>106</v>
      </c>
      <c r="B124" s="1578"/>
      <c r="C124" s="467" t="s">
        <v>107</v>
      </c>
      <c r="D124" s="467" t="s">
        <v>108</v>
      </c>
      <c r="E124" s="467" t="s">
        <v>28</v>
      </c>
      <c r="F124" s="467" t="s">
        <v>109</v>
      </c>
      <c r="G124" s="467" t="s">
        <v>110</v>
      </c>
      <c r="H124" s="2003" t="s">
        <v>111</v>
      </c>
      <c r="I124" s="1583"/>
      <c r="J124" s="468" t="s">
        <v>63</v>
      </c>
      <c r="K124" s="468" t="s">
        <v>64</v>
      </c>
      <c r="L124" s="468" t="s">
        <v>65</v>
      </c>
      <c r="M124" s="468" t="s">
        <v>66</v>
      </c>
      <c r="N124" s="468" t="s">
        <v>67</v>
      </c>
      <c r="O124" s="468" t="s">
        <v>68</v>
      </c>
      <c r="P124" s="468" t="s">
        <v>69</v>
      </c>
      <c r="Q124" s="468" t="s">
        <v>70</v>
      </c>
      <c r="R124" s="468" t="s">
        <v>71</v>
      </c>
      <c r="S124" s="468" t="s">
        <v>72</v>
      </c>
      <c r="T124" s="468" t="s">
        <v>73</v>
      </c>
      <c r="U124" s="468" t="s">
        <v>74</v>
      </c>
      <c r="V124" s="468" t="s">
        <v>75</v>
      </c>
      <c r="W124" s="468" t="s">
        <v>76</v>
      </c>
      <c r="X124" s="468" t="s">
        <v>285</v>
      </c>
      <c r="Y124" s="1935" t="s">
        <v>112</v>
      </c>
      <c r="Z124" s="1936"/>
      <c r="AA124" s="1937"/>
      <c r="AB124" s="1935" t="s">
        <v>113</v>
      </c>
      <c r="AC124" s="1936"/>
      <c r="AD124" s="1937"/>
      <c r="AE124" s="262" t="s">
        <v>114</v>
      </c>
      <c r="AF124" s="262" t="s">
        <v>115</v>
      </c>
      <c r="AG124" s="1935" t="s">
        <v>116</v>
      </c>
      <c r="AH124" s="1936"/>
      <c r="AI124" s="1936"/>
      <c r="AJ124" s="1937"/>
      <c r="AK124" s="262" t="s">
        <v>117</v>
      </c>
      <c r="AL124" s="262" t="s">
        <v>118</v>
      </c>
      <c r="AM124" s="262" t="s">
        <v>119</v>
      </c>
      <c r="AN124" s="1935" t="s">
        <v>120</v>
      </c>
      <c r="AO124" s="1936"/>
      <c r="AP124" s="1954"/>
      <c r="AQ124" s="399"/>
      <c r="AR124" s="399"/>
      <c r="AS124" s="399"/>
      <c r="AT124" s="399"/>
      <c r="AU124" s="399"/>
      <c r="AV124" s="399"/>
      <c r="AW124" s="399"/>
      <c r="AX124" s="399"/>
      <c r="AY124" s="399"/>
    </row>
    <row r="125" spans="1:51" ht="79.5" customHeight="1">
      <c r="A125" s="1536"/>
      <c r="B125" s="1548"/>
      <c r="C125" s="1932" t="s">
        <v>336</v>
      </c>
      <c r="D125" s="1932" t="s">
        <v>621</v>
      </c>
      <c r="E125" s="1945">
        <v>16000</v>
      </c>
      <c r="F125" s="1932" t="s">
        <v>622</v>
      </c>
      <c r="G125" s="1932" t="s">
        <v>254</v>
      </c>
      <c r="H125" s="1951" t="s">
        <v>47</v>
      </c>
      <c r="I125" s="1583"/>
      <c r="J125" s="452"/>
      <c r="K125" s="452"/>
      <c r="L125" s="452"/>
      <c r="M125" s="452">
        <v>5440</v>
      </c>
      <c r="N125" s="452"/>
      <c r="O125" s="452"/>
      <c r="P125" s="452"/>
      <c r="Q125" s="452">
        <v>5680</v>
      </c>
      <c r="R125" s="452"/>
      <c r="S125" s="452"/>
      <c r="T125" s="452">
        <v>4880</v>
      </c>
      <c r="U125" s="452"/>
      <c r="V125" s="489">
        <f t="shared" ref="V125:V126" si="25">SUM(J125:U125)</f>
        <v>16000</v>
      </c>
      <c r="W125" s="1964">
        <v>0.11</v>
      </c>
      <c r="X125" s="270">
        <v>0.11</v>
      </c>
      <c r="Y125" s="1983" t="s">
        <v>623</v>
      </c>
      <c r="Z125" s="1577"/>
      <c r="AA125" s="1578"/>
      <c r="AB125" s="1983" t="s">
        <v>624</v>
      </c>
      <c r="AC125" s="1577"/>
      <c r="AD125" s="1578"/>
      <c r="AE125" s="2008" t="s">
        <v>625</v>
      </c>
      <c r="AF125" s="1953" t="s">
        <v>626</v>
      </c>
      <c r="AG125" s="1962" t="s">
        <v>627</v>
      </c>
      <c r="AH125" s="1577"/>
      <c r="AI125" s="1577"/>
      <c r="AJ125" s="1578"/>
      <c r="AK125" s="1953" t="s">
        <v>628</v>
      </c>
      <c r="AL125" s="1953" t="s">
        <v>629</v>
      </c>
      <c r="AM125" s="1953" t="s">
        <v>630</v>
      </c>
      <c r="AN125" s="1962" t="s">
        <v>631</v>
      </c>
      <c r="AO125" s="1577"/>
      <c r="AP125" s="1578"/>
      <c r="AQ125" s="264"/>
      <c r="AR125" s="264"/>
      <c r="AS125" s="264"/>
      <c r="AT125" s="264"/>
      <c r="AU125" s="264"/>
      <c r="AV125" s="264"/>
      <c r="AW125" s="264"/>
      <c r="AX125" s="264"/>
      <c r="AY125" s="264"/>
    </row>
    <row r="126" spans="1:51" ht="92.25" customHeight="1">
      <c r="A126" s="1557"/>
      <c r="B126" s="1580"/>
      <c r="C126" s="1558"/>
      <c r="D126" s="1558"/>
      <c r="E126" s="1558"/>
      <c r="F126" s="1558"/>
      <c r="G126" s="1558"/>
      <c r="H126" s="1942" t="s">
        <v>78</v>
      </c>
      <c r="I126" s="1580"/>
      <c r="J126" s="490"/>
      <c r="K126" s="490"/>
      <c r="L126" s="490"/>
      <c r="M126" s="491">
        <v>5440</v>
      </c>
      <c r="N126" s="490"/>
      <c r="O126" s="490"/>
      <c r="P126" s="490"/>
      <c r="Q126" s="491">
        <v>5680</v>
      </c>
      <c r="R126" s="490"/>
      <c r="S126" s="490"/>
      <c r="T126" s="490"/>
      <c r="U126" s="490"/>
      <c r="V126" s="492">
        <f t="shared" si="25"/>
        <v>11120</v>
      </c>
      <c r="W126" s="1532"/>
      <c r="X126" s="270">
        <f>+V126/V125*W125</f>
        <v>7.644999999999999E-2</v>
      </c>
      <c r="Y126" s="1557"/>
      <c r="Z126" s="1579"/>
      <c r="AA126" s="1580"/>
      <c r="AB126" s="1557"/>
      <c r="AC126" s="1579"/>
      <c r="AD126" s="1580"/>
      <c r="AE126" s="1558"/>
      <c r="AF126" s="1532"/>
      <c r="AG126" s="1557"/>
      <c r="AH126" s="1579"/>
      <c r="AI126" s="1579"/>
      <c r="AJ126" s="1580"/>
      <c r="AK126" s="1532"/>
      <c r="AL126" s="1532"/>
      <c r="AM126" s="1532"/>
      <c r="AN126" s="1557"/>
      <c r="AO126" s="1579"/>
      <c r="AP126" s="1580"/>
      <c r="AQ126" s="264"/>
      <c r="AR126" s="264"/>
      <c r="AS126" s="264"/>
      <c r="AT126" s="264"/>
      <c r="AU126" s="264"/>
      <c r="AV126" s="264"/>
      <c r="AW126" s="264"/>
      <c r="AX126" s="264"/>
      <c r="AY126" s="264"/>
    </row>
    <row r="127" spans="1:51" ht="12.75" customHeight="1">
      <c r="A127" s="1966" t="s">
        <v>632</v>
      </c>
      <c r="B127" s="1994" t="s">
        <v>34</v>
      </c>
      <c r="C127" s="1995"/>
      <c r="D127" s="1995"/>
      <c r="E127" s="1995"/>
      <c r="F127" s="1995"/>
      <c r="G127" s="1995"/>
      <c r="H127" s="1995"/>
      <c r="I127" s="1995"/>
      <c r="J127" s="1995"/>
      <c r="K127" s="1995"/>
      <c r="L127" s="1995"/>
      <c r="M127" s="1995"/>
      <c r="N127" s="1995"/>
      <c r="O127" s="1995"/>
      <c r="P127" s="1995"/>
      <c r="Q127" s="1995"/>
      <c r="R127" s="1995"/>
      <c r="S127" s="1995"/>
      <c r="T127" s="1995"/>
      <c r="U127" s="1995"/>
      <c r="V127" s="1995"/>
      <c r="W127" s="1995"/>
      <c r="X127" s="1995"/>
      <c r="Y127" s="1995"/>
      <c r="Z127" s="1995"/>
      <c r="AA127" s="1995"/>
      <c r="AB127" s="1995"/>
      <c r="AC127" s="1995"/>
      <c r="AD127" s="1995"/>
      <c r="AE127" s="1995"/>
      <c r="AF127" s="1995"/>
      <c r="AG127" s="1995"/>
      <c r="AH127" s="1995"/>
      <c r="AI127" s="1995"/>
      <c r="AJ127" s="1995"/>
      <c r="AK127" s="1995"/>
      <c r="AL127" s="1995"/>
      <c r="AM127" s="1995"/>
      <c r="AN127" s="1995"/>
      <c r="AO127" s="1995"/>
      <c r="AP127" s="1996"/>
      <c r="AQ127" s="264"/>
      <c r="AR127" s="264"/>
      <c r="AS127" s="264"/>
      <c r="AT127" s="264"/>
      <c r="AU127" s="264"/>
      <c r="AV127" s="264"/>
      <c r="AW127" s="264"/>
      <c r="AX127" s="264"/>
      <c r="AY127" s="264"/>
    </row>
    <row r="128" spans="1:51" ht="33.75" customHeight="1">
      <c r="A128" s="1539"/>
      <c r="B128" s="1934">
        <v>1</v>
      </c>
      <c r="C128" s="1928" t="s">
        <v>633</v>
      </c>
      <c r="D128" s="1577"/>
      <c r="E128" s="1577"/>
      <c r="F128" s="1577"/>
      <c r="G128" s="1578"/>
      <c r="H128" s="1997" t="s">
        <v>79</v>
      </c>
      <c r="I128" s="285" t="s">
        <v>47</v>
      </c>
      <c r="J128" s="361">
        <v>0.05</v>
      </c>
      <c r="K128" s="361">
        <v>0.2</v>
      </c>
      <c r="L128" s="361">
        <v>0.2</v>
      </c>
      <c r="M128" s="361">
        <v>0.05</v>
      </c>
      <c r="N128" s="361">
        <v>0.05</v>
      </c>
      <c r="O128" s="361">
        <v>0.05</v>
      </c>
      <c r="P128" s="361">
        <v>0.1</v>
      </c>
      <c r="Q128" s="361">
        <v>0.1</v>
      </c>
      <c r="R128" s="361">
        <v>0.1</v>
      </c>
      <c r="S128" s="361">
        <v>0.1</v>
      </c>
      <c r="T128" s="493"/>
      <c r="U128" s="493"/>
      <c r="V128" s="340">
        <f t="shared" ref="V128:V137" si="26">SUM(J128:U128)</f>
        <v>1</v>
      </c>
      <c r="W128" s="1931">
        <v>0.2</v>
      </c>
      <c r="X128" s="340" t="s">
        <v>634</v>
      </c>
      <c r="Y128" s="1946" t="s">
        <v>635</v>
      </c>
      <c r="Z128" s="1577"/>
      <c r="AA128" s="1578"/>
      <c r="AB128" s="1984" t="s">
        <v>636</v>
      </c>
      <c r="AC128" s="1577"/>
      <c r="AD128" s="1578"/>
      <c r="AE128" s="2006" t="s">
        <v>637</v>
      </c>
      <c r="AF128" s="1957" t="s">
        <v>638</v>
      </c>
      <c r="AG128" s="1984" t="s">
        <v>639</v>
      </c>
      <c r="AH128" s="1577"/>
      <c r="AI128" s="1577"/>
      <c r="AJ128" s="1578"/>
      <c r="AK128" s="1957" t="s">
        <v>640</v>
      </c>
      <c r="AL128" s="1957" t="s">
        <v>641</v>
      </c>
      <c r="AM128" s="1957" t="s">
        <v>642</v>
      </c>
      <c r="AN128" s="1946" t="s">
        <v>643</v>
      </c>
      <c r="AO128" s="1577"/>
      <c r="AP128" s="1578"/>
      <c r="AQ128" s="264"/>
      <c r="AR128" s="264"/>
      <c r="AS128" s="264"/>
      <c r="AT128" s="264"/>
      <c r="AU128" s="264"/>
      <c r="AV128" s="264"/>
      <c r="AW128" s="264"/>
      <c r="AX128" s="264"/>
      <c r="AY128" s="264"/>
    </row>
    <row r="129" spans="1:51" ht="33" customHeight="1">
      <c r="A129" s="1539"/>
      <c r="B129" s="1558"/>
      <c r="C129" s="1557"/>
      <c r="D129" s="1579"/>
      <c r="E129" s="1579"/>
      <c r="F129" s="1579"/>
      <c r="G129" s="1580"/>
      <c r="H129" s="1558"/>
      <c r="I129" s="291" t="s">
        <v>48</v>
      </c>
      <c r="J129" s="441">
        <v>0.05</v>
      </c>
      <c r="K129" s="363">
        <v>0.2</v>
      </c>
      <c r="L129" s="363">
        <v>0.2</v>
      </c>
      <c r="M129" s="363">
        <v>0.05</v>
      </c>
      <c r="N129" s="363">
        <v>0.05</v>
      </c>
      <c r="O129" s="363">
        <v>0.05</v>
      </c>
      <c r="P129" s="363">
        <v>0.1</v>
      </c>
      <c r="Q129" s="363">
        <v>0.1</v>
      </c>
      <c r="R129" s="363">
        <v>0.1</v>
      </c>
      <c r="S129" s="362"/>
      <c r="T129" s="494"/>
      <c r="U129" s="494"/>
      <c r="V129" s="479">
        <f t="shared" si="26"/>
        <v>0.9</v>
      </c>
      <c r="W129" s="1558"/>
      <c r="X129" s="340">
        <f>+V129*W128</f>
        <v>0.18000000000000002</v>
      </c>
      <c r="Y129" s="1557"/>
      <c r="Z129" s="1579"/>
      <c r="AA129" s="1580"/>
      <c r="AB129" s="1557"/>
      <c r="AC129" s="1579"/>
      <c r="AD129" s="1580"/>
      <c r="AE129" s="1558"/>
      <c r="AF129" s="1558"/>
      <c r="AG129" s="1557"/>
      <c r="AH129" s="1579"/>
      <c r="AI129" s="1579"/>
      <c r="AJ129" s="1580"/>
      <c r="AK129" s="1558"/>
      <c r="AL129" s="1558"/>
      <c r="AM129" s="1558"/>
      <c r="AN129" s="1557"/>
      <c r="AO129" s="1579"/>
      <c r="AP129" s="1580"/>
      <c r="AQ129" s="264"/>
      <c r="AR129" s="264"/>
      <c r="AS129" s="264"/>
      <c r="AT129" s="264"/>
      <c r="AU129" s="264"/>
      <c r="AV129" s="264"/>
      <c r="AW129" s="264"/>
      <c r="AX129" s="264"/>
      <c r="AY129" s="264"/>
    </row>
    <row r="130" spans="1:51" ht="52.5" customHeight="1">
      <c r="A130" s="1539"/>
      <c r="B130" s="1934">
        <v>2</v>
      </c>
      <c r="C130" s="1928" t="s">
        <v>644</v>
      </c>
      <c r="D130" s="1577"/>
      <c r="E130" s="1577"/>
      <c r="F130" s="1577"/>
      <c r="G130" s="1578"/>
      <c r="H130" s="1997" t="s">
        <v>79</v>
      </c>
      <c r="I130" s="285" t="s">
        <v>47</v>
      </c>
      <c r="J130" s="493"/>
      <c r="K130" s="361">
        <v>0.1</v>
      </c>
      <c r="L130" s="361">
        <v>0.1</v>
      </c>
      <c r="M130" s="361">
        <v>0.1</v>
      </c>
      <c r="N130" s="361">
        <v>0.1</v>
      </c>
      <c r="O130" s="361">
        <v>0.1</v>
      </c>
      <c r="P130" s="361">
        <v>0.1</v>
      </c>
      <c r="Q130" s="361">
        <v>0.1</v>
      </c>
      <c r="R130" s="361">
        <v>0.1</v>
      </c>
      <c r="S130" s="361">
        <v>0.1</v>
      </c>
      <c r="T130" s="361">
        <v>0.05</v>
      </c>
      <c r="U130" s="361">
        <v>0.05</v>
      </c>
      <c r="V130" s="340">
        <f t="shared" si="26"/>
        <v>1</v>
      </c>
      <c r="W130" s="1931">
        <v>0.3</v>
      </c>
      <c r="X130" s="340" t="s">
        <v>645</v>
      </c>
      <c r="Y130" s="1946" t="s">
        <v>646</v>
      </c>
      <c r="Z130" s="1577"/>
      <c r="AA130" s="1578"/>
      <c r="AB130" s="2007" t="s">
        <v>647</v>
      </c>
      <c r="AC130" s="1547"/>
      <c r="AD130" s="1548"/>
      <c r="AE130" s="2005" t="s">
        <v>648</v>
      </c>
      <c r="AF130" s="1988" t="s">
        <v>649</v>
      </c>
      <c r="AG130" s="2007" t="s">
        <v>650</v>
      </c>
      <c r="AH130" s="1547"/>
      <c r="AI130" s="1547"/>
      <c r="AJ130" s="1548"/>
      <c r="AK130" s="1988" t="s">
        <v>651</v>
      </c>
      <c r="AL130" s="1988" t="s">
        <v>652</v>
      </c>
      <c r="AM130" s="1988" t="s">
        <v>653</v>
      </c>
      <c r="AN130" s="1946" t="s">
        <v>654</v>
      </c>
      <c r="AO130" s="1577"/>
      <c r="AP130" s="1578"/>
      <c r="AQ130" s="264"/>
      <c r="AR130" s="264"/>
      <c r="AS130" s="264"/>
      <c r="AT130" s="264"/>
      <c r="AU130" s="264"/>
      <c r="AV130" s="264"/>
      <c r="AW130" s="264"/>
      <c r="AX130" s="264"/>
      <c r="AY130" s="264"/>
    </row>
    <row r="131" spans="1:51" ht="51" customHeight="1">
      <c r="A131" s="1539"/>
      <c r="B131" s="1558"/>
      <c r="C131" s="1557"/>
      <c r="D131" s="1579"/>
      <c r="E131" s="1579"/>
      <c r="F131" s="1579"/>
      <c r="G131" s="1580"/>
      <c r="H131" s="1558"/>
      <c r="I131" s="291" t="s">
        <v>48</v>
      </c>
      <c r="J131" s="442"/>
      <c r="K131" s="441">
        <v>0.1</v>
      </c>
      <c r="L131" s="441">
        <v>0.1</v>
      </c>
      <c r="M131" s="363">
        <v>0.1</v>
      </c>
      <c r="N131" s="363">
        <v>0.1</v>
      </c>
      <c r="O131" s="363">
        <v>0.1</v>
      </c>
      <c r="P131" s="363">
        <v>0.1</v>
      </c>
      <c r="Q131" s="363">
        <v>0.1</v>
      </c>
      <c r="R131" s="363">
        <v>0.1</v>
      </c>
      <c r="S131" s="494"/>
      <c r="T131" s="362"/>
      <c r="U131" s="362"/>
      <c r="V131" s="479">
        <f t="shared" si="26"/>
        <v>0.79999999999999993</v>
      </c>
      <c r="W131" s="1558"/>
      <c r="X131" s="340">
        <f>+V131*W130</f>
        <v>0.23999999999999996</v>
      </c>
      <c r="Y131" s="1557"/>
      <c r="Z131" s="1579"/>
      <c r="AA131" s="1580"/>
      <c r="AB131" s="1557"/>
      <c r="AC131" s="1579"/>
      <c r="AD131" s="1580"/>
      <c r="AE131" s="1558"/>
      <c r="AF131" s="1558"/>
      <c r="AG131" s="1557"/>
      <c r="AH131" s="1579"/>
      <c r="AI131" s="1579"/>
      <c r="AJ131" s="1580"/>
      <c r="AK131" s="1558"/>
      <c r="AL131" s="1558"/>
      <c r="AM131" s="1558"/>
      <c r="AN131" s="1557"/>
      <c r="AO131" s="1579"/>
      <c r="AP131" s="1580"/>
      <c r="AQ131" s="264"/>
      <c r="AR131" s="264"/>
      <c r="AS131" s="264"/>
      <c r="AT131" s="264"/>
      <c r="AU131" s="264"/>
      <c r="AV131" s="264"/>
      <c r="AW131" s="264"/>
      <c r="AX131" s="264"/>
      <c r="AY131" s="264"/>
    </row>
    <row r="132" spans="1:51" ht="22.5" customHeight="1">
      <c r="A132" s="1539"/>
      <c r="B132" s="1934">
        <v>3</v>
      </c>
      <c r="C132" s="1928" t="s">
        <v>655</v>
      </c>
      <c r="D132" s="1577"/>
      <c r="E132" s="1577"/>
      <c r="F132" s="1577"/>
      <c r="G132" s="1578"/>
      <c r="H132" s="1997" t="s">
        <v>79</v>
      </c>
      <c r="I132" s="285" t="s">
        <v>47</v>
      </c>
      <c r="J132" s="493"/>
      <c r="K132" s="493"/>
      <c r="L132" s="493"/>
      <c r="M132" s="361">
        <v>0.3</v>
      </c>
      <c r="N132" s="493"/>
      <c r="O132" s="493"/>
      <c r="P132" s="493"/>
      <c r="Q132" s="361">
        <v>0.3</v>
      </c>
      <c r="R132" s="493"/>
      <c r="S132" s="493"/>
      <c r="T132" s="361">
        <v>0.4</v>
      </c>
      <c r="U132" s="493"/>
      <c r="V132" s="340">
        <f t="shared" si="26"/>
        <v>1</v>
      </c>
      <c r="W132" s="1931">
        <v>0.25</v>
      </c>
      <c r="X132" s="340" t="s">
        <v>656</v>
      </c>
      <c r="Y132" s="1946"/>
      <c r="Z132" s="1577"/>
      <c r="AA132" s="1578"/>
      <c r="AB132" s="1985" t="s">
        <v>657</v>
      </c>
      <c r="AC132" s="1986"/>
      <c r="AD132" s="1987"/>
      <c r="AE132" s="2005"/>
      <c r="AF132" s="1988"/>
      <c r="AG132" s="1985" t="s">
        <v>658</v>
      </c>
      <c r="AH132" s="1986"/>
      <c r="AI132" s="1986"/>
      <c r="AJ132" s="1987"/>
      <c r="AK132" s="1988"/>
      <c r="AL132" s="1988" t="s">
        <v>659</v>
      </c>
      <c r="AM132" s="1988"/>
      <c r="AN132" s="1946" t="s">
        <v>660</v>
      </c>
      <c r="AO132" s="1577"/>
      <c r="AP132" s="1578"/>
      <c r="AQ132" s="264"/>
      <c r="AR132" s="264"/>
      <c r="AS132" s="264"/>
      <c r="AT132" s="264"/>
      <c r="AU132" s="264"/>
      <c r="AV132" s="264"/>
      <c r="AW132" s="264"/>
      <c r="AX132" s="264"/>
      <c r="AY132" s="264"/>
    </row>
    <row r="133" spans="1:51" ht="22.5" customHeight="1">
      <c r="A133" s="1539"/>
      <c r="B133" s="1558"/>
      <c r="C133" s="1557"/>
      <c r="D133" s="1579"/>
      <c r="E133" s="1579"/>
      <c r="F133" s="1579"/>
      <c r="G133" s="1580"/>
      <c r="H133" s="1558"/>
      <c r="I133" s="291" t="s">
        <v>48</v>
      </c>
      <c r="J133" s="495"/>
      <c r="K133" s="495"/>
      <c r="L133" s="495"/>
      <c r="M133" s="363">
        <v>0.3</v>
      </c>
      <c r="N133" s="495"/>
      <c r="O133" s="495"/>
      <c r="P133" s="495"/>
      <c r="Q133" s="363">
        <v>0.3</v>
      </c>
      <c r="R133" s="495"/>
      <c r="S133" s="495"/>
      <c r="T133" s="362"/>
      <c r="U133" s="495"/>
      <c r="V133" s="479">
        <f t="shared" si="26"/>
        <v>0.6</v>
      </c>
      <c r="W133" s="1558"/>
      <c r="X133" s="340">
        <f>+V133*W132</f>
        <v>0.15</v>
      </c>
      <c r="Y133" s="1557"/>
      <c r="Z133" s="1579"/>
      <c r="AA133" s="1580"/>
      <c r="AB133" s="1557"/>
      <c r="AC133" s="1579"/>
      <c r="AD133" s="1580"/>
      <c r="AE133" s="1558"/>
      <c r="AF133" s="1558"/>
      <c r="AG133" s="1557"/>
      <c r="AH133" s="1579"/>
      <c r="AI133" s="1579"/>
      <c r="AJ133" s="1580"/>
      <c r="AK133" s="1558"/>
      <c r="AL133" s="1558"/>
      <c r="AM133" s="1558"/>
      <c r="AN133" s="1557"/>
      <c r="AO133" s="1579"/>
      <c r="AP133" s="1580"/>
      <c r="AQ133" s="264"/>
      <c r="AR133" s="264"/>
      <c r="AS133" s="264"/>
      <c r="AT133" s="264"/>
      <c r="AU133" s="264"/>
      <c r="AV133" s="264"/>
      <c r="AW133" s="264"/>
      <c r="AX133" s="264"/>
      <c r="AY133" s="264"/>
    </row>
    <row r="134" spans="1:51" ht="32.25" customHeight="1">
      <c r="A134" s="1539"/>
      <c r="B134" s="1934">
        <v>4</v>
      </c>
      <c r="C134" s="1928" t="s">
        <v>661</v>
      </c>
      <c r="D134" s="1577"/>
      <c r="E134" s="1577"/>
      <c r="F134" s="1577"/>
      <c r="G134" s="1578"/>
      <c r="H134" s="1997" t="s">
        <v>79</v>
      </c>
      <c r="I134" s="285" t="s">
        <v>47</v>
      </c>
      <c r="J134" s="361">
        <v>0.05</v>
      </c>
      <c r="K134" s="361">
        <v>0.05</v>
      </c>
      <c r="L134" s="361">
        <v>0.1</v>
      </c>
      <c r="M134" s="361">
        <v>0.1</v>
      </c>
      <c r="N134" s="361">
        <v>0.1</v>
      </c>
      <c r="O134" s="361">
        <v>0.1</v>
      </c>
      <c r="P134" s="361">
        <v>0.1</v>
      </c>
      <c r="Q134" s="361">
        <v>0.1</v>
      </c>
      <c r="R134" s="361">
        <v>0.1</v>
      </c>
      <c r="S134" s="361">
        <v>0.1</v>
      </c>
      <c r="T134" s="361">
        <v>0.05</v>
      </c>
      <c r="U134" s="361">
        <v>0.05</v>
      </c>
      <c r="V134" s="340">
        <f t="shared" si="26"/>
        <v>1</v>
      </c>
      <c r="W134" s="1931">
        <v>0.25</v>
      </c>
      <c r="X134" s="340" t="s">
        <v>656</v>
      </c>
      <c r="Y134" s="1946" t="s">
        <v>662</v>
      </c>
      <c r="Z134" s="1577"/>
      <c r="AA134" s="1578"/>
      <c r="AB134" s="1985" t="s">
        <v>663</v>
      </c>
      <c r="AC134" s="1986"/>
      <c r="AD134" s="1987"/>
      <c r="AE134" s="2005" t="s">
        <v>664</v>
      </c>
      <c r="AF134" s="1988" t="s">
        <v>665</v>
      </c>
      <c r="AG134" s="1985" t="s">
        <v>666</v>
      </c>
      <c r="AH134" s="1986"/>
      <c r="AI134" s="1986"/>
      <c r="AJ134" s="1987"/>
      <c r="AK134" s="1988" t="s">
        <v>667</v>
      </c>
      <c r="AL134" s="1988" t="s">
        <v>668</v>
      </c>
      <c r="AM134" s="1988" t="s">
        <v>669</v>
      </c>
      <c r="AN134" s="1946" t="s">
        <v>670</v>
      </c>
      <c r="AO134" s="1577"/>
      <c r="AP134" s="1578"/>
      <c r="AQ134" s="264"/>
      <c r="AR134" s="264"/>
      <c r="AS134" s="264"/>
      <c r="AT134" s="264"/>
      <c r="AU134" s="264"/>
      <c r="AV134" s="264"/>
      <c r="AW134" s="264"/>
      <c r="AX134" s="264"/>
      <c r="AY134" s="264"/>
    </row>
    <row r="135" spans="1:51" ht="22.5" customHeight="1">
      <c r="A135" s="1681"/>
      <c r="B135" s="1558"/>
      <c r="C135" s="1557"/>
      <c r="D135" s="1579"/>
      <c r="E135" s="1579"/>
      <c r="F135" s="1579"/>
      <c r="G135" s="1580"/>
      <c r="H135" s="1558"/>
      <c r="I135" s="291" t="s">
        <v>48</v>
      </c>
      <c r="J135" s="363">
        <v>0.05</v>
      </c>
      <c r="K135" s="363">
        <v>0.05</v>
      </c>
      <c r="L135" s="363">
        <v>0.1</v>
      </c>
      <c r="M135" s="363">
        <v>0.1</v>
      </c>
      <c r="N135" s="363">
        <v>0.1</v>
      </c>
      <c r="O135" s="363">
        <v>0.1</v>
      </c>
      <c r="P135" s="363">
        <v>0.1</v>
      </c>
      <c r="Q135" s="363">
        <v>0.1</v>
      </c>
      <c r="R135" s="363">
        <v>0.1</v>
      </c>
      <c r="S135" s="362"/>
      <c r="T135" s="362"/>
      <c r="U135" s="362"/>
      <c r="V135" s="479">
        <f t="shared" si="26"/>
        <v>0.79999999999999993</v>
      </c>
      <c r="W135" s="1558"/>
      <c r="X135" s="340">
        <f>+V135*W134</f>
        <v>0.19999999999999998</v>
      </c>
      <c r="Y135" s="1557"/>
      <c r="Z135" s="1579"/>
      <c r="AA135" s="1580"/>
      <c r="AB135" s="1557"/>
      <c r="AC135" s="1579"/>
      <c r="AD135" s="1580"/>
      <c r="AE135" s="1558"/>
      <c r="AF135" s="1558"/>
      <c r="AG135" s="1557"/>
      <c r="AH135" s="1579"/>
      <c r="AI135" s="1579"/>
      <c r="AJ135" s="1580"/>
      <c r="AK135" s="1558"/>
      <c r="AL135" s="1558"/>
      <c r="AM135" s="1558"/>
      <c r="AN135" s="1557"/>
      <c r="AO135" s="1579"/>
      <c r="AP135" s="1580"/>
      <c r="AQ135" s="264"/>
      <c r="AR135" s="264"/>
      <c r="AS135" s="264"/>
      <c r="AT135" s="264"/>
      <c r="AU135" s="264"/>
      <c r="AV135" s="264"/>
      <c r="AW135" s="264"/>
      <c r="AX135" s="264"/>
      <c r="AY135" s="264"/>
    </row>
    <row r="136" spans="1:51" ht="12.75" customHeight="1">
      <c r="A136" s="1955"/>
      <c r="B136" s="1944" t="s">
        <v>85</v>
      </c>
      <c r="C136" s="1577"/>
      <c r="D136" s="1577"/>
      <c r="E136" s="1577"/>
      <c r="F136" s="1577"/>
      <c r="G136" s="1578"/>
      <c r="H136" s="1925" t="s">
        <v>79</v>
      </c>
      <c r="I136" s="308" t="s">
        <v>47</v>
      </c>
      <c r="J136" s="340">
        <f t="shared" ref="J136:U136" si="27">+J128*$W$128+J130*$W$130+J132*$W$132+J134*$W$134</f>
        <v>2.2500000000000003E-2</v>
      </c>
      <c r="K136" s="340">
        <f t="shared" si="27"/>
        <v>8.2500000000000004E-2</v>
      </c>
      <c r="L136" s="340">
        <f t="shared" si="27"/>
        <v>9.5000000000000001E-2</v>
      </c>
      <c r="M136" s="340">
        <f t="shared" si="27"/>
        <v>0.13999999999999999</v>
      </c>
      <c r="N136" s="340">
        <f t="shared" si="27"/>
        <v>6.5000000000000002E-2</v>
      </c>
      <c r="O136" s="340">
        <f t="shared" si="27"/>
        <v>6.5000000000000002E-2</v>
      </c>
      <c r="P136" s="340">
        <f t="shared" si="27"/>
        <v>7.5000000000000011E-2</v>
      </c>
      <c r="Q136" s="340">
        <f t="shared" si="27"/>
        <v>0.15</v>
      </c>
      <c r="R136" s="340">
        <f t="shared" si="27"/>
        <v>7.5000000000000011E-2</v>
      </c>
      <c r="S136" s="340">
        <f t="shared" si="27"/>
        <v>7.5000000000000011E-2</v>
      </c>
      <c r="T136" s="340">
        <f t="shared" si="27"/>
        <v>0.1275</v>
      </c>
      <c r="U136" s="340">
        <f t="shared" si="27"/>
        <v>2.75E-2</v>
      </c>
      <c r="V136" s="340">
        <f t="shared" si="26"/>
        <v>0.99999999999999989</v>
      </c>
      <c r="W136" s="1939">
        <f>W128+W130+W132+W134</f>
        <v>1</v>
      </c>
      <c r="X136" s="340">
        <f>V136*W136</f>
        <v>0.99999999999999989</v>
      </c>
      <c r="Y136" s="2014"/>
      <c r="Z136" s="1577"/>
      <c r="AA136" s="1578"/>
      <c r="AB136" s="2004"/>
      <c r="AC136" s="1577"/>
      <c r="AD136" s="1578"/>
      <c r="AE136" s="2002"/>
      <c r="AF136" s="2002"/>
      <c r="AG136" s="2004"/>
      <c r="AH136" s="1577"/>
      <c r="AI136" s="1577"/>
      <c r="AJ136" s="1578"/>
      <c r="AK136" s="2002"/>
      <c r="AL136" s="2002"/>
      <c r="AM136" s="2002"/>
      <c r="AN136" s="2001"/>
      <c r="AO136" s="1577"/>
      <c r="AP136" s="1578"/>
      <c r="AQ136" s="264"/>
      <c r="AR136" s="264"/>
      <c r="AS136" s="264"/>
      <c r="AT136" s="264"/>
      <c r="AU136" s="264"/>
      <c r="AV136" s="264"/>
      <c r="AW136" s="264"/>
      <c r="AX136" s="264"/>
      <c r="AY136" s="264"/>
    </row>
    <row r="137" spans="1:51" ht="12.75" customHeight="1">
      <c r="A137" s="1558"/>
      <c r="B137" s="1537"/>
      <c r="C137" s="1550"/>
      <c r="D137" s="1550"/>
      <c r="E137" s="1550"/>
      <c r="F137" s="1550"/>
      <c r="G137" s="1551"/>
      <c r="H137" s="1533"/>
      <c r="I137" s="500" t="s">
        <v>48</v>
      </c>
      <c r="J137" s="340">
        <f t="shared" ref="J137:U137" si="28">+J129*$W$128+J131*$W$130+J133*$W$132+J135*$W$134</f>
        <v>2.2500000000000003E-2</v>
      </c>
      <c r="K137" s="340">
        <f t="shared" si="28"/>
        <v>8.2500000000000004E-2</v>
      </c>
      <c r="L137" s="340">
        <f t="shared" si="28"/>
        <v>9.5000000000000001E-2</v>
      </c>
      <c r="M137" s="340">
        <f t="shared" si="28"/>
        <v>0.13999999999999999</v>
      </c>
      <c r="N137" s="340">
        <f t="shared" si="28"/>
        <v>6.5000000000000002E-2</v>
      </c>
      <c r="O137" s="340">
        <f t="shared" si="28"/>
        <v>6.5000000000000002E-2</v>
      </c>
      <c r="P137" s="340">
        <f t="shared" si="28"/>
        <v>7.5000000000000011E-2</v>
      </c>
      <c r="Q137" s="340">
        <f t="shared" si="28"/>
        <v>0.15</v>
      </c>
      <c r="R137" s="340">
        <f t="shared" si="28"/>
        <v>7.5000000000000011E-2</v>
      </c>
      <c r="S137" s="340">
        <f t="shared" si="28"/>
        <v>0</v>
      </c>
      <c r="T137" s="340">
        <f t="shared" si="28"/>
        <v>0</v>
      </c>
      <c r="U137" s="340">
        <f t="shared" si="28"/>
        <v>0</v>
      </c>
      <c r="V137" s="340">
        <f t="shared" si="26"/>
        <v>0.77</v>
      </c>
      <c r="W137" s="1533"/>
      <c r="X137" s="431">
        <f>+V137*W136</f>
        <v>0.77</v>
      </c>
      <c r="Y137" s="1557"/>
      <c r="Z137" s="1579"/>
      <c r="AA137" s="1580"/>
      <c r="AB137" s="1557"/>
      <c r="AC137" s="1579"/>
      <c r="AD137" s="1580"/>
      <c r="AE137" s="1558"/>
      <c r="AF137" s="1558"/>
      <c r="AG137" s="1557"/>
      <c r="AH137" s="1579"/>
      <c r="AI137" s="1579"/>
      <c r="AJ137" s="1580"/>
      <c r="AK137" s="1558"/>
      <c r="AL137" s="1558"/>
      <c r="AM137" s="1558"/>
      <c r="AN137" s="1557"/>
      <c r="AO137" s="1579"/>
      <c r="AP137" s="1580"/>
      <c r="AQ137" s="264"/>
      <c r="AR137" s="264"/>
      <c r="AS137" s="264"/>
      <c r="AT137" s="264"/>
      <c r="AU137" s="264"/>
      <c r="AV137" s="264"/>
      <c r="AW137" s="264"/>
      <c r="AX137" s="264"/>
      <c r="AY137" s="264"/>
    </row>
    <row r="138" spans="1:51" ht="35.25" customHeight="1">
      <c r="A138" s="1950" t="s">
        <v>106</v>
      </c>
      <c r="B138" s="1578"/>
      <c r="C138" s="467" t="s">
        <v>107</v>
      </c>
      <c r="D138" s="467" t="s">
        <v>108</v>
      </c>
      <c r="E138" s="467" t="s">
        <v>28</v>
      </c>
      <c r="F138" s="467" t="s">
        <v>109</v>
      </c>
      <c r="G138" s="467" t="s">
        <v>110</v>
      </c>
      <c r="H138" s="2003" t="s">
        <v>111</v>
      </c>
      <c r="I138" s="1583"/>
      <c r="J138" s="468" t="s">
        <v>63</v>
      </c>
      <c r="K138" s="468" t="s">
        <v>64</v>
      </c>
      <c r="L138" s="468" t="s">
        <v>65</v>
      </c>
      <c r="M138" s="468" t="s">
        <v>66</v>
      </c>
      <c r="N138" s="468" t="s">
        <v>67</v>
      </c>
      <c r="O138" s="468" t="s">
        <v>68</v>
      </c>
      <c r="P138" s="468" t="s">
        <v>69</v>
      </c>
      <c r="Q138" s="468" t="s">
        <v>70</v>
      </c>
      <c r="R138" s="468" t="s">
        <v>71</v>
      </c>
      <c r="S138" s="468" t="s">
        <v>72</v>
      </c>
      <c r="T138" s="468" t="s">
        <v>73</v>
      </c>
      <c r="U138" s="468" t="s">
        <v>74</v>
      </c>
      <c r="V138" s="468" t="s">
        <v>75</v>
      </c>
      <c r="W138" s="501" t="s">
        <v>76</v>
      </c>
      <c r="X138" s="468" t="s">
        <v>285</v>
      </c>
      <c r="Y138" s="1935" t="s">
        <v>112</v>
      </c>
      <c r="Z138" s="1936"/>
      <c r="AA138" s="1937"/>
      <c r="AB138" s="1935" t="s">
        <v>113</v>
      </c>
      <c r="AC138" s="1936"/>
      <c r="AD138" s="1937"/>
      <c r="AE138" s="262" t="s">
        <v>114</v>
      </c>
      <c r="AF138" s="262" t="s">
        <v>115</v>
      </c>
      <c r="AG138" s="1935" t="s">
        <v>116</v>
      </c>
      <c r="AH138" s="1936"/>
      <c r="AI138" s="1936"/>
      <c r="AJ138" s="1937"/>
      <c r="AK138" s="262" t="s">
        <v>117</v>
      </c>
      <c r="AL138" s="262" t="s">
        <v>118</v>
      </c>
      <c r="AM138" s="262" t="s">
        <v>119</v>
      </c>
      <c r="AN138" s="1935" t="s">
        <v>120</v>
      </c>
      <c r="AO138" s="1936"/>
      <c r="AP138" s="1954"/>
      <c r="AQ138" s="399"/>
      <c r="AR138" s="399"/>
      <c r="AS138" s="399"/>
      <c r="AT138" s="399"/>
      <c r="AU138" s="399"/>
      <c r="AV138" s="399"/>
      <c r="AW138" s="399"/>
      <c r="AX138" s="399"/>
      <c r="AY138" s="399"/>
    </row>
    <row r="139" spans="1:51" ht="35.25" customHeight="1">
      <c r="A139" s="1536"/>
      <c r="B139" s="1548"/>
      <c r="C139" s="1932" t="s">
        <v>336</v>
      </c>
      <c r="D139" s="1932" t="s">
        <v>585</v>
      </c>
      <c r="E139" s="1945">
        <v>1</v>
      </c>
      <c r="F139" s="1932" t="s">
        <v>671</v>
      </c>
      <c r="G139" s="1932" t="s">
        <v>254</v>
      </c>
      <c r="H139" s="1951" t="s">
        <v>47</v>
      </c>
      <c r="I139" s="1583"/>
      <c r="J139" s="493"/>
      <c r="K139" s="469">
        <v>0.25</v>
      </c>
      <c r="L139" s="469">
        <v>0.5</v>
      </c>
      <c r="M139" s="469">
        <v>0.25</v>
      </c>
      <c r="N139" s="493"/>
      <c r="O139" s="493"/>
      <c r="P139" s="493"/>
      <c r="Q139" s="493"/>
      <c r="R139" s="493"/>
      <c r="S139" s="493"/>
      <c r="T139" s="493"/>
      <c r="U139" s="493"/>
      <c r="V139" s="503">
        <f t="shared" ref="V139:V140" si="29">SUM(J139:U139)</f>
        <v>1</v>
      </c>
      <c r="W139" s="1964">
        <v>0.11</v>
      </c>
      <c r="X139" s="270">
        <v>0.11</v>
      </c>
      <c r="Y139" s="1983" t="s">
        <v>672</v>
      </c>
      <c r="Z139" s="1577"/>
      <c r="AA139" s="1578"/>
      <c r="AB139" s="1983" t="s">
        <v>673</v>
      </c>
      <c r="AC139" s="1577"/>
      <c r="AD139" s="1578"/>
      <c r="AE139" s="1993"/>
      <c r="AF139" s="1993"/>
      <c r="AG139" s="1962" t="s">
        <v>673</v>
      </c>
      <c r="AH139" s="1577"/>
      <c r="AI139" s="1577"/>
      <c r="AJ139" s="1578"/>
      <c r="AK139" s="1993"/>
      <c r="AL139" s="1993"/>
      <c r="AM139" s="1993"/>
      <c r="AN139" s="1922"/>
      <c r="AO139" s="1577"/>
      <c r="AP139" s="1578"/>
      <c r="AQ139" s="264"/>
      <c r="AR139" s="264"/>
      <c r="AS139" s="264"/>
      <c r="AT139" s="264"/>
      <c r="AU139" s="264"/>
      <c r="AV139" s="264"/>
      <c r="AW139" s="264"/>
      <c r="AX139" s="264"/>
      <c r="AY139" s="264"/>
    </row>
    <row r="140" spans="1:51" ht="35.25" customHeight="1">
      <c r="A140" s="1557"/>
      <c r="B140" s="1580"/>
      <c r="C140" s="1558"/>
      <c r="D140" s="1558"/>
      <c r="E140" s="1558"/>
      <c r="F140" s="1558"/>
      <c r="G140" s="1558"/>
      <c r="H140" s="1942" t="s">
        <v>78</v>
      </c>
      <c r="I140" s="1580"/>
      <c r="J140" s="495"/>
      <c r="K140" s="505">
        <v>0.25</v>
      </c>
      <c r="L140" s="506">
        <v>0.5</v>
      </c>
      <c r="M140" s="506">
        <v>0.25</v>
      </c>
      <c r="N140" s="495"/>
      <c r="O140" s="495"/>
      <c r="P140" s="495"/>
      <c r="Q140" s="495"/>
      <c r="R140" s="495"/>
      <c r="S140" s="495"/>
      <c r="T140" s="495"/>
      <c r="U140" s="495"/>
      <c r="V140" s="507">
        <f t="shared" si="29"/>
        <v>1</v>
      </c>
      <c r="W140" s="1532"/>
      <c r="X140" s="270">
        <f>+V140/V139*W139</f>
        <v>0.11</v>
      </c>
      <c r="Y140" s="1557"/>
      <c r="Z140" s="1579"/>
      <c r="AA140" s="1580"/>
      <c r="AB140" s="1557"/>
      <c r="AC140" s="1579"/>
      <c r="AD140" s="1580"/>
      <c r="AE140" s="1558"/>
      <c r="AF140" s="1558"/>
      <c r="AG140" s="1557"/>
      <c r="AH140" s="1579"/>
      <c r="AI140" s="1579"/>
      <c r="AJ140" s="1580"/>
      <c r="AK140" s="1558"/>
      <c r="AL140" s="1558"/>
      <c r="AM140" s="1558"/>
      <c r="AN140" s="1557"/>
      <c r="AO140" s="1579"/>
      <c r="AP140" s="1580"/>
      <c r="AQ140" s="264"/>
      <c r="AR140" s="264"/>
      <c r="AS140" s="264"/>
      <c r="AT140" s="264"/>
      <c r="AU140" s="264"/>
      <c r="AV140" s="264"/>
      <c r="AW140" s="264"/>
      <c r="AX140" s="264"/>
      <c r="AY140" s="264"/>
    </row>
    <row r="141" spans="1:51" ht="12.75" customHeight="1">
      <c r="A141" s="1966" t="s">
        <v>674</v>
      </c>
      <c r="B141" s="1994" t="s">
        <v>34</v>
      </c>
      <c r="C141" s="1995"/>
      <c r="D141" s="1995"/>
      <c r="E141" s="1995"/>
      <c r="F141" s="1995"/>
      <c r="G141" s="1995"/>
      <c r="H141" s="1995"/>
      <c r="I141" s="1995"/>
      <c r="J141" s="1995"/>
      <c r="K141" s="1995"/>
      <c r="L141" s="1995"/>
      <c r="M141" s="1995"/>
      <c r="N141" s="1995"/>
      <c r="O141" s="1995"/>
      <c r="P141" s="1995"/>
      <c r="Q141" s="1995"/>
      <c r="R141" s="1995"/>
      <c r="S141" s="1995"/>
      <c r="T141" s="1995"/>
      <c r="U141" s="1995"/>
      <c r="V141" s="1995"/>
      <c r="W141" s="1995"/>
      <c r="X141" s="1995"/>
      <c r="Y141" s="1995"/>
      <c r="Z141" s="1995"/>
      <c r="AA141" s="1995"/>
      <c r="AB141" s="1995"/>
      <c r="AC141" s="1995"/>
      <c r="AD141" s="1995"/>
      <c r="AE141" s="1995"/>
      <c r="AF141" s="1995"/>
      <c r="AG141" s="1995"/>
      <c r="AH141" s="1995"/>
      <c r="AI141" s="1995"/>
      <c r="AJ141" s="1995"/>
      <c r="AK141" s="1995"/>
      <c r="AL141" s="1995"/>
      <c r="AM141" s="1995"/>
      <c r="AN141" s="1995"/>
      <c r="AO141" s="1995"/>
      <c r="AP141" s="1996"/>
      <c r="AQ141" s="264"/>
      <c r="AR141" s="264"/>
      <c r="AS141" s="264"/>
      <c r="AT141" s="264"/>
      <c r="AU141" s="264"/>
      <c r="AV141" s="264"/>
      <c r="AW141" s="264"/>
      <c r="AX141" s="264"/>
      <c r="AY141" s="264"/>
    </row>
    <row r="142" spans="1:51" ht="12.75" customHeight="1">
      <c r="A142" s="1539"/>
      <c r="B142" s="1934">
        <v>1</v>
      </c>
      <c r="C142" s="1928" t="s">
        <v>675</v>
      </c>
      <c r="D142" s="1577"/>
      <c r="E142" s="1577"/>
      <c r="F142" s="1577"/>
      <c r="G142" s="1578"/>
      <c r="H142" s="1997" t="s">
        <v>79</v>
      </c>
      <c r="I142" s="285" t="s">
        <v>47</v>
      </c>
      <c r="J142" s="493"/>
      <c r="K142" s="361">
        <v>0.5</v>
      </c>
      <c r="L142" s="361">
        <v>0.5</v>
      </c>
      <c r="M142" s="493"/>
      <c r="N142" s="493"/>
      <c r="O142" s="493"/>
      <c r="P142" s="493"/>
      <c r="Q142" s="493"/>
      <c r="R142" s="493"/>
      <c r="S142" s="493"/>
      <c r="T142" s="493"/>
      <c r="U142" s="493"/>
      <c r="V142" s="340">
        <f t="shared" ref="V142:V147" si="30">SUM(J142:U142)</f>
        <v>1</v>
      </c>
      <c r="W142" s="1931">
        <v>0.5</v>
      </c>
      <c r="X142" s="340">
        <v>0.5</v>
      </c>
      <c r="Y142" s="1946" t="s">
        <v>676</v>
      </c>
      <c r="Z142" s="1577"/>
      <c r="AA142" s="1578"/>
      <c r="AB142" s="1984" t="s">
        <v>677</v>
      </c>
      <c r="AC142" s="1577"/>
      <c r="AD142" s="1578"/>
      <c r="AE142" s="2009"/>
      <c r="AF142" s="1957"/>
      <c r="AG142" s="1984" t="s">
        <v>677</v>
      </c>
      <c r="AH142" s="1577"/>
      <c r="AI142" s="1577"/>
      <c r="AJ142" s="1578"/>
      <c r="AK142" s="1957"/>
      <c r="AL142" s="1957"/>
      <c r="AM142" s="1957"/>
      <c r="AN142" s="1922"/>
      <c r="AO142" s="1577"/>
      <c r="AP142" s="1578"/>
      <c r="AQ142" s="264"/>
      <c r="AR142" s="264"/>
      <c r="AS142" s="264"/>
      <c r="AT142" s="264"/>
      <c r="AU142" s="264"/>
      <c r="AV142" s="264"/>
      <c r="AW142" s="264"/>
      <c r="AX142" s="264"/>
      <c r="AY142" s="264"/>
    </row>
    <row r="143" spans="1:51" ht="12.75" customHeight="1">
      <c r="A143" s="1539"/>
      <c r="B143" s="1558"/>
      <c r="C143" s="1557"/>
      <c r="D143" s="1579"/>
      <c r="E143" s="1579"/>
      <c r="F143" s="1579"/>
      <c r="G143" s="1580"/>
      <c r="H143" s="1558"/>
      <c r="I143" s="291" t="s">
        <v>48</v>
      </c>
      <c r="J143" s="495"/>
      <c r="K143" s="363">
        <v>0.5</v>
      </c>
      <c r="L143" s="363">
        <v>0.5</v>
      </c>
      <c r="M143" s="495"/>
      <c r="N143" s="495"/>
      <c r="O143" s="495"/>
      <c r="P143" s="495"/>
      <c r="Q143" s="495"/>
      <c r="R143" s="495"/>
      <c r="S143" s="495"/>
      <c r="T143" s="495"/>
      <c r="U143" s="495"/>
      <c r="V143" s="479">
        <f t="shared" si="30"/>
        <v>1</v>
      </c>
      <c r="W143" s="1558"/>
      <c r="X143" s="340">
        <f>+V143*W142</f>
        <v>0.5</v>
      </c>
      <c r="Y143" s="1557"/>
      <c r="Z143" s="1579"/>
      <c r="AA143" s="1580"/>
      <c r="AB143" s="1557"/>
      <c r="AC143" s="1579"/>
      <c r="AD143" s="1580"/>
      <c r="AE143" s="1558"/>
      <c r="AF143" s="1558"/>
      <c r="AG143" s="1557"/>
      <c r="AH143" s="1579"/>
      <c r="AI143" s="1579"/>
      <c r="AJ143" s="1580"/>
      <c r="AK143" s="1558"/>
      <c r="AL143" s="1558"/>
      <c r="AM143" s="1558"/>
      <c r="AN143" s="1557"/>
      <c r="AO143" s="1579"/>
      <c r="AP143" s="1580"/>
      <c r="AQ143" s="264"/>
      <c r="AR143" s="264"/>
      <c r="AS143" s="264"/>
      <c r="AT143" s="264"/>
      <c r="AU143" s="264"/>
      <c r="AV143" s="264"/>
      <c r="AW143" s="264"/>
      <c r="AX143" s="264"/>
      <c r="AY143" s="264"/>
    </row>
    <row r="144" spans="1:51" ht="12.75" customHeight="1">
      <c r="A144" s="1539"/>
      <c r="B144" s="1934">
        <v>2</v>
      </c>
      <c r="C144" s="1928" t="s">
        <v>678</v>
      </c>
      <c r="D144" s="1577"/>
      <c r="E144" s="1577"/>
      <c r="F144" s="1577"/>
      <c r="G144" s="1578"/>
      <c r="H144" s="1997" t="s">
        <v>79</v>
      </c>
      <c r="I144" s="285" t="s">
        <v>47</v>
      </c>
      <c r="J144" s="493"/>
      <c r="K144" s="493"/>
      <c r="L144" s="361">
        <v>0.5</v>
      </c>
      <c r="M144" s="361">
        <v>0.5</v>
      </c>
      <c r="N144" s="493"/>
      <c r="O144" s="493"/>
      <c r="P144" s="493"/>
      <c r="Q144" s="493"/>
      <c r="R144" s="493"/>
      <c r="S144" s="493"/>
      <c r="T144" s="493"/>
      <c r="U144" s="493"/>
      <c r="V144" s="340">
        <f t="shared" si="30"/>
        <v>1</v>
      </c>
      <c r="W144" s="1931">
        <v>0.5</v>
      </c>
      <c r="X144" s="340">
        <v>0.5</v>
      </c>
      <c r="Y144" s="1946" t="s">
        <v>679</v>
      </c>
      <c r="Z144" s="1577"/>
      <c r="AA144" s="1578"/>
      <c r="AB144" s="2007" t="s">
        <v>680</v>
      </c>
      <c r="AC144" s="1547"/>
      <c r="AD144" s="1548"/>
      <c r="AE144" s="1993"/>
      <c r="AF144" s="1988"/>
      <c r="AG144" s="2007" t="s">
        <v>681</v>
      </c>
      <c r="AH144" s="1547"/>
      <c r="AI144" s="1547"/>
      <c r="AJ144" s="1548"/>
      <c r="AK144" s="1988"/>
      <c r="AL144" s="1988"/>
      <c r="AM144" s="1988"/>
      <c r="AN144" s="1922"/>
      <c r="AO144" s="1577"/>
      <c r="AP144" s="1578"/>
      <c r="AQ144" s="264"/>
      <c r="AR144" s="264"/>
      <c r="AS144" s="264"/>
      <c r="AT144" s="264"/>
      <c r="AU144" s="264"/>
      <c r="AV144" s="264"/>
      <c r="AW144" s="264"/>
      <c r="AX144" s="264"/>
      <c r="AY144" s="264"/>
    </row>
    <row r="145" spans="1:51" ht="12.75" customHeight="1">
      <c r="A145" s="1681"/>
      <c r="B145" s="1558"/>
      <c r="C145" s="1557"/>
      <c r="D145" s="1579"/>
      <c r="E145" s="1579"/>
      <c r="F145" s="1579"/>
      <c r="G145" s="1580"/>
      <c r="H145" s="1558"/>
      <c r="I145" s="291" t="s">
        <v>48</v>
      </c>
      <c r="J145" s="495"/>
      <c r="K145" s="495"/>
      <c r="L145" s="363">
        <v>0.5</v>
      </c>
      <c r="M145" s="363">
        <v>0.5</v>
      </c>
      <c r="N145" s="495"/>
      <c r="O145" s="495"/>
      <c r="P145" s="495"/>
      <c r="Q145" s="495"/>
      <c r="R145" s="495"/>
      <c r="S145" s="495"/>
      <c r="T145" s="495"/>
      <c r="U145" s="495"/>
      <c r="V145" s="479">
        <f t="shared" si="30"/>
        <v>1</v>
      </c>
      <c r="W145" s="1558"/>
      <c r="X145" s="340">
        <f>+V145*W144</f>
        <v>0.5</v>
      </c>
      <c r="Y145" s="1557"/>
      <c r="Z145" s="1579"/>
      <c r="AA145" s="1580"/>
      <c r="AB145" s="1557"/>
      <c r="AC145" s="1579"/>
      <c r="AD145" s="1580"/>
      <c r="AE145" s="1558"/>
      <c r="AF145" s="1558"/>
      <c r="AG145" s="1557"/>
      <c r="AH145" s="1579"/>
      <c r="AI145" s="1579"/>
      <c r="AJ145" s="1580"/>
      <c r="AK145" s="1558"/>
      <c r="AL145" s="1558"/>
      <c r="AM145" s="1558"/>
      <c r="AN145" s="1557"/>
      <c r="AO145" s="1579"/>
      <c r="AP145" s="1580"/>
      <c r="AQ145" s="264"/>
      <c r="AR145" s="264"/>
      <c r="AS145" s="264"/>
      <c r="AT145" s="264"/>
      <c r="AU145" s="264"/>
      <c r="AV145" s="264"/>
      <c r="AW145" s="264"/>
      <c r="AX145" s="264"/>
      <c r="AY145" s="264"/>
    </row>
    <row r="146" spans="1:51" ht="12.75" customHeight="1">
      <c r="A146" s="1955"/>
      <c r="B146" s="1944" t="s">
        <v>85</v>
      </c>
      <c r="C146" s="1577"/>
      <c r="D146" s="1577"/>
      <c r="E146" s="1577"/>
      <c r="F146" s="1577"/>
      <c r="G146" s="1578"/>
      <c r="H146" s="1925" t="s">
        <v>79</v>
      </c>
      <c r="I146" s="308" t="s">
        <v>47</v>
      </c>
      <c r="J146" s="340">
        <f t="shared" ref="J146:U146" si="31">+J142*$W$142+J144*$W$144</f>
        <v>0</v>
      </c>
      <c r="K146" s="340">
        <f t="shared" si="31"/>
        <v>0.25</v>
      </c>
      <c r="L146" s="340">
        <f t="shared" si="31"/>
        <v>0.5</v>
      </c>
      <c r="M146" s="340">
        <f t="shared" si="31"/>
        <v>0.25</v>
      </c>
      <c r="N146" s="340">
        <f t="shared" si="31"/>
        <v>0</v>
      </c>
      <c r="O146" s="340">
        <f t="shared" si="31"/>
        <v>0</v>
      </c>
      <c r="P146" s="340">
        <f t="shared" si="31"/>
        <v>0</v>
      </c>
      <c r="Q146" s="340">
        <f t="shared" si="31"/>
        <v>0</v>
      </c>
      <c r="R146" s="340">
        <f t="shared" si="31"/>
        <v>0</v>
      </c>
      <c r="S146" s="340">
        <f t="shared" si="31"/>
        <v>0</v>
      </c>
      <c r="T146" s="340">
        <f t="shared" si="31"/>
        <v>0</v>
      </c>
      <c r="U146" s="340">
        <f t="shared" si="31"/>
        <v>0</v>
      </c>
      <c r="V146" s="340">
        <f t="shared" si="30"/>
        <v>1</v>
      </c>
      <c r="W146" s="1939">
        <f>W142+W144</f>
        <v>1</v>
      </c>
      <c r="X146" s="340">
        <f>V146*W146</f>
        <v>1</v>
      </c>
      <c r="Y146" s="2014"/>
      <c r="Z146" s="1577"/>
      <c r="AA146" s="1578"/>
      <c r="AB146" s="2004"/>
      <c r="AC146" s="1577"/>
      <c r="AD146" s="1578"/>
      <c r="AE146" s="2002"/>
      <c r="AF146" s="2002"/>
      <c r="AG146" s="2004"/>
      <c r="AH146" s="1577"/>
      <c r="AI146" s="1577"/>
      <c r="AJ146" s="1578"/>
      <c r="AK146" s="2002"/>
      <c r="AL146" s="2002"/>
      <c r="AM146" s="2002"/>
      <c r="AN146" s="2001"/>
      <c r="AO146" s="1577"/>
      <c r="AP146" s="1578"/>
      <c r="AQ146" s="264"/>
      <c r="AR146" s="264"/>
      <c r="AS146" s="264"/>
      <c r="AT146" s="264"/>
      <c r="AU146" s="264"/>
      <c r="AV146" s="264"/>
      <c r="AW146" s="264"/>
      <c r="AX146" s="264"/>
      <c r="AY146" s="264"/>
    </row>
    <row r="147" spans="1:51" ht="12.75" customHeight="1">
      <c r="A147" s="1558"/>
      <c r="B147" s="1537"/>
      <c r="C147" s="1550"/>
      <c r="D147" s="1550"/>
      <c r="E147" s="1550"/>
      <c r="F147" s="1550"/>
      <c r="G147" s="1551"/>
      <c r="H147" s="1533"/>
      <c r="I147" s="500" t="s">
        <v>48</v>
      </c>
      <c r="J147" s="340">
        <f t="shared" ref="J147:U147" si="32">+J143*$W$142+J145*$W$144</f>
        <v>0</v>
      </c>
      <c r="K147" s="340">
        <f t="shared" si="32"/>
        <v>0.25</v>
      </c>
      <c r="L147" s="340">
        <f t="shared" si="32"/>
        <v>0.5</v>
      </c>
      <c r="M147" s="340">
        <f t="shared" si="32"/>
        <v>0.25</v>
      </c>
      <c r="N147" s="340">
        <f t="shared" si="32"/>
        <v>0</v>
      </c>
      <c r="O147" s="340">
        <f t="shared" si="32"/>
        <v>0</v>
      </c>
      <c r="P147" s="340">
        <f t="shared" si="32"/>
        <v>0</v>
      </c>
      <c r="Q147" s="340">
        <f t="shared" si="32"/>
        <v>0</v>
      </c>
      <c r="R147" s="340">
        <f t="shared" si="32"/>
        <v>0</v>
      </c>
      <c r="S147" s="340">
        <f t="shared" si="32"/>
        <v>0</v>
      </c>
      <c r="T147" s="340">
        <f t="shared" si="32"/>
        <v>0</v>
      </c>
      <c r="U147" s="340">
        <f t="shared" si="32"/>
        <v>0</v>
      </c>
      <c r="V147" s="340">
        <f t="shared" si="30"/>
        <v>1</v>
      </c>
      <c r="W147" s="1533"/>
      <c r="X147" s="431">
        <f>+V147*W146</f>
        <v>1</v>
      </c>
      <c r="Y147" s="1557"/>
      <c r="Z147" s="1579"/>
      <c r="AA147" s="1580"/>
      <c r="AB147" s="1557"/>
      <c r="AC147" s="1579"/>
      <c r="AD147" s="1580"/>
      <c r="AE147" s="1558"/>
      <c r="AF147" s="1558"/>
      <c r="AG147" s="1557"/>
      <c r="AH147" s="1579"/>
      <c r="AI147" s="1579"/>
      <c r="AJ147" s="1580"/>
      <c r="AK147" s="1558"/>
      <c r="AL147" s="1558"/>
      <c r="AM147" s="1558"/>
      <c r="AN147" s="1557"/>
      <c r="AO147" s="1579"/>
      <c r="AP147" s="1580"/>
      <c r="AQ147" s="264"/>
      <c r="AR147" s="264"/>
      <c r="AS147" s="264"/>
      <c r="AT147" s="264"/>
      <c r="AU147" s="264"/>
      <c r="AV147" s="264"/>
      <c r="AW147" s="264"/>
      <c r="AX147" s="264"/>
      <c r="AY147" s="264"/>
    </row>
    <row r="148" spans="1:51" ht="24" customHeight="1">
      <c r="A148" s="1950" t="s">
        <v>106</v>
      </c>
      <c r="B148" s="1578"/>
      <c r="C148" s="467" t="s">
        <v>107</v>
      </c>
      <c r="D148" s="467" t="s">
        <v>108</v>
      </c>
      <c r="E148" s="467" t="s">
        <v>28</v>
      </c>
      <c r="F148" s="467" t="s">
        <v>109</v>
      </c>
      <c r="G148" s="467" t="s">
        <v>110</v>
      </c>
      <c r="H148" s="2011" t="s">
        <v>111</v>
      </c>
      <c r="I148" s="1583"/>
      <c r="J148" s="509" t="s">
        <v>63</v>
      </c>
      <c r="K148" s="509" t="s">
        <v>64</v>
      </c>
      <c r="L148" s="509" t="s">
        <v>65</v>
      </c>
      <c r="M148" s="509" t="s">
        <v>66</v>
      </c>
      <c r="N148" s="509" t="s">
        <v>67</v>
      </c>
      <c r="O148" s="509" t="s">
        <v>68</v>
      </c>
      <c r="P148" s="509" t="s">
        <v>69</v>
      </c>
      <c r="Q148" s="509" t="s">
        <v>70</v>
      </c>
      <c r="R148" s="509" t="s">
        <v>71</v>
      </c>
      <c r="S148" s="509" t="s">
        <v>72</v>
      </c>
      <c r="T148" s="509" t="s">
        <v>73</v>
      </c>
      <c r="U148" s="509" t="s">
        <v>74</v>
      </c>
      <c r="V148" s="510" t="s">
        <v>75</v>
      </c>
      <c r="W148" s="510" t="s">
        <v>76</v>
      </c>
      <c r="X148" s="510" t="s">
        <v>285</v>
      </c>
      <c r="Y148" s="2013" t="s">
        <v>112</v>
      </c>
      <c r="Z148" s="1579"/>
      <c r="AA148" s="1580"/>
      <c r="AB148" s="2013" t="s">
        <v>113</v>
      </c>
      <c r="AC148" s="1579"/>
      <c r="AD148" s="1580"/>
      <c r="AE148" s="262" t="s">
        <v>114</v>
      </c>
      <c r="AF148" s="262" t="s">
        <v>115</v>
      </c>
      <c r="AG148" s="1935" t="s">
        <v>116</v>
      </c>
      <c r="AH148" s="1936"/>
      <c r="AI148" s="1936"/>
      <c r="AJ148" s="1937"/>
      <c r="AK148" s="262" t="s">
        <v>117</v>
      </c>
      <c r="AL148" s="262" t="s">
        <v>118</v>
      </c>
      <c r="AM148" s="262" t="s">
        <v>119</v>
      </c>
      <c r="AN148" s="1935" t="s">
        <v>120</v>
      </c>
      <c r="AO148" s="1936"/>
      <c r="AP148" s="1954"/>
      <c r="AQ148" s="264"/>
      <c r="AR148" s="264"/>
      <c r="AS148" s="264"/>
      <c r="AT148" s="264"/>
      <c r="AU148" s="264"/>
      <c r="AV148" s="264"/>
      <c r="AW148" s="264"/>
      <c r="AX148" s="264"/>
      <c r="AY148" s="264"/>
    </row>
    <row r="149" spans="1:51" ht="53.25" customHeight="1">
      <c r="A149" s="1536"/>
      <c r="B149" s="1548"/>
      <c r="C149" s="1932" t="s">
        <v>336</v>
      </c>
      <c r="D149" s="1932" t="s">
        <v>252</v>
      </c>
      <c r="E149" s="1943">
        <v>1</v>
      </c>
      <c r="F149" s="1932" t="s">
        <v>682</v>
      </c>
      <c r="G149" s="1932" t="s">
        <v>254</v>
      </c>
      <c r="H149" s="1951" t="s">
        <v>47</v>
      </c>
      <c r="I149" s="1583"/>
      <c r="J149" s="512"/>
      <c r="K149" s="352">
        <v>0.09</v>
      </c>
      <c r="L149" s="352">
        <v>0.09</v>
      </c>
      <c r="M149" s="352">
        <v>0.16</v>
      </c>
      <c r="N149" s="352">
        <v>0.14000000000000001</v>
      </c>
      <c r="O149" s="352">
        <v>0.1</v>
      </c>
      <c r="P149" s="352">
        <v>0.1</v>
      </c>
      <c r="Q149" s="352">
        <v>0.08</v>
      </c>
      <c r="R149" s="352">
        <v>7.0000000000000007E-2</v>
      </c>
      <c r="S149" s="352">
        <v>7.0000000000000007E-2</v>
      </c>
      <c r="T149" s="352">
        <v>0.05</v>
      </c>
      <c r="U149" s="352">
        <v>0.05</v>
      </c>
      <c r="V149" s="461">
        <f t="shared" ref="V149:V150" si="33">SUM(J149:U149)</f>
        <v>1</v>
      </c>
      <c r="W149" s="1964">
        <v>0.11</v>
      </c>
      <c r="X149" s="270">
        <v>0.11</v>
      </c>
      <c r="Y149" s="1983" t="s">
        <v>683</v>
      </c>
      <c r="Z149" s="1577"/>
      <c r="AA149" s="1578"/>
      <c r="AB149" s="1983" t="s">
        <v>684</v>
      </c>
      <c r="AC149" s="1577"/>
      <c r="AD149" s="1578"/>
      <c r="AE149" s="2012" t="s">
        <v>685</v>
      </c>
      <c r="AF149" s="1953" t="s">
        <v>686</v>
      </c>
      <c r="AG149" s="1962" t="s">
        <v>687</v>
      </c>
      <c r="AH149" s="1577"/>
      <c r="AI149" s="1577"/>
      <c r="AJ149" s="1578"/>
      <c r="AK149" s="1953" t="s">
        <v>688</v>
      </c>
      <c r="AL149" s="1953" t="s">
        <v>689</v>
      </c>
      <c r="AM149" s="1953" t="s">
        <v>690</v>
      </c>
      <c r="AN149" s="1962" t="s">
        <v>691</v>
      </c>
      <c r="AO149" s="1577"/>
      <c r="AP149" s="1578"/>
      <c r="AQ149" s="264"/>
      <c r="AR149" s="264"/>
      <c r="AS149" s="264"/>
      <c r="AT149" s="264"/>
      <c r="AU149" s="264"/>
      <c r="AV149" s="264"/>
      <c r="AW149" s="264"/>
      <c r="AX149" s="264"/>
      <c r="AY149" s="264"/>
    </row>
    <row r="150" spans="1:51" ht="44.25" customHeight="1">
      <c r="A150" s="1557"/>
      <c r="B150" s="1580"/>
      <c r="C150" s="1558"/>
      <c r="D150" s="1558"/>
      <c r="E150" s="1558"/>
      <c r="F150" s="1558"/>
      <c r="G150" s="1558"/>
      <c r="H150" s="1942" t="s">
        <v>78</v>
      </c>
      <c r="I150" s="1580"/>
      <c r="J150" s="516"/>
      <c r="K150" s="363">
        <v>0.09</v>
      </c>
      <c r="L150" s="363">
        <v>0.09</v>
      </c>
      <c r="M150" s="517">
        <v>0.16</v>
      </c>
      <c r="N150" s="517">
        <v>0.14000000000000001</v>
      </c>
      <c r="O150" s="517">
        <v>0.1</v>
      </c>
      <c r="P150" s="517">
        <v>4.3999999999999997E-2</v>
      </c>
      <c r="Q150" s="517">
        <v>0.08</v>
      </c>
      <c r="R150" s="517">
        <v>9.4E-2</v>
      </c>
      <c r="S150" s="518"/>
      <c r="T150" s="518"/>
      <c r="U150" s="518"/>
      <c r="V150" s="466">
        <f t="shared" si="33"/>
        <v>0.79799999999999993</v>
      </c>
      <c r="W150" s="1532"/>
      <c r="X150" s="270">
        <f>+V150/V149*W149</f>
        <v>8.7779999999999997E-2</v>
      </c>
      <c r="Y150" s="1557"/>
      <c r="Z150" s="1579"/>
      <c r="AA150" s="1580"/>
      <c r="AB150" s="1557"/>
      <c r="AC150" s="1579"/>
      <c r="AD150" s="1580"/>
      <c r="AE150" s="1558"/>
      <c r="AF150" s="1532"/>
      <c r="AG150" s="1557"/>
      <c r="AH150" s="1579"/>
      <c r="AI150" s="1579"/>
      <c r="AJ150" s="1580"/>
      <c r="AK150" s="1532"/>
      <c r="AL150" s="1532"/>
      <c r="AM150" s="1532"/>
      <c r="AN150" s="1557"/>
      <c r="AO150" s="1579"/>
      <c r="AP150" s="1580"/>
      <c r="AQ150" s="264"/>
      <c r="AR150" s="264"/>
      <c r="AS150" s="264"/>
      <c r="AT150" s="264"/>
      <c r="AU150" s="264"/>
      <c r="AV150" s="264"/>
      <c r="AW150" s="264"/>
      <c r="AX150" s="264"/>
      <c r="AY150" s="264"/>
    </row>
    <row r="151" spans="1:51" ht="12.75" customHeight="1">
      <c r="A151" s="1949" t="s">
        <v>696</v>
      </c>
      <c r="B151" s="1994" t="s">
        <v>34</v>
      </c>
      <c r="C151" s="1995"/>
      <c r="D151" s="1995"/>
      <c r="E151" s="1995"/>
      <c r="F151" s="1995"/>
      <c r="G151" s="1995"/>
      <c r="H151" s="1995"/>
      <c r="I151" s="1995"/>
      <c r="J151" s="1995"/>
      <c r="K151" s="1995"/>
      <c r="L151" s="1995"/>
      <c r="M151" s="1995"/>
      <c r="N151" s="1995"/>
      <c r="O151" s="1995"/>
      <c r="P151" s="1995"/>
      <c r="Q151" s="1995"/>
      <c r="R151" s="1995"/>
      <c r="S151" s="1995"/>
      <c r="T151" s="1995"/>
      <c r="U151" s="1995"/>
      <c r="V151" s="1995"/>
      <c r="W151" s="1995"/>
      <c r="X151" s="1995"/>
      <c r="Y151" s="1995"/>
      <c r="Z151" s="1995"/>
      <c r="AA151" s="1995"/>
      <c r="AB151" s="1995"/>
      <c r="AC151" s="1995"/>
      <c r="AD151" s="1995"/>
      <c r="AE151" s="1995"/>
      <c r="AF151" s="1995"/>
      <c r="AG151" s="1995"/>
      <c r="AH151" s="1995"/>
      <c r="AI151" s="1995"/>
      <c r="AJ151" s="1995"/>
      <c r="AK151" s="1995"/>
      <c r="AL151" s="1995"/>
      <c r="AM151" s="1995"/>
      <c r="AN151" s="1995"/>
      <c r="AO151" s="1995"/>
      <c r="AP151" s="1996"/>
      <c r="AQ151" s="264"/>
      <c r="AR151" s="264"/>
      <c r="AS151" s="264"/>
      <c r="AT151" s="264"/>
      <c r="AU151" s="264"/>
      <c r="AV151" s="264"/>
      <c r="AW151" s="264"/>
      <c r="AX151" s="264"/>
      <c r="AY151" s="264"/>
    </row>
    <row r="152" spans="1:51" ht="75.75" customHeight="1">
      <c r="A152" s="1532"/>
      <c r="B152" s="1934">
        <v>1</v>
      </c>
      <c r="C152" s="1928" t="s">
        <v>697</v>
      </c>
      <c r="D152" s="1577"/>
      <c r="E152" s="1577"/>
      <c r="F152" s="1577"/>
      <c r="G152" s="1578"/>
      <c r="H152" s="1997" t="s">
        <v>79</v>
      </c>
      <c r="I152" s="285" t="s">
        <v>47</v>
      </c>
      <c r="J152" s="493"/>
      <c r="K152" s="361">
        <v>0.1</v>
      </c>
      <c r="L152" s="361">
        <v>0.1</v>
      </c>
      <c r="M152" s="361">
        <v>0.2</v>
      </c>
      <c r="N152" s="361">
        <v>0.15</v>
      </c>
      <c r="O152" s="361">
        <v>0.1</v>
      </c>
      <c r="P152" s="361">
        <v>0.1</v>
      </c>
      <c r="Q152" s="361">
        <v>0.05</v>
      </c>
      <c r="R152" s="361">
        <v>0.05</v>
      </c>
      <c r="S152" s="361">
        <v>0.05</v>
      </c>
      <c r="T152" s="361">
        <v>0.05</v>
      </c>
      <c r="U152" s="361">
        <v>0.05</v>
      </c>
      <c r="V152" s="340">
        <f t="shared" ref="V152:V161" si="34">SUM(J152:U152)</f>
        <v>1.0000000000000002</v>
      </c>
      <c r="W152" s="1931">
        <v>0.2</v>
      </c>
      <c r="X152" s="340">
        <f>V152*W152</f>
        <v>0.20000000000000007</v>
      </c>
      <c r="Y152" s="1946" t="s">
        <v>698</v>
      </c>
      <c r="Z152" s="1577"/>
      <c r="AA152" s="1578"/>
      <c r="AB152" s="1984" t="s">
        <v>699</v>
      </c>
      <c r="AC152" s="1577"/>
      <c r="AD152" s="1578"/>
      <c r="AE152" s="1957" t="s">
        <v>700</v>
      </c>
      <c r="AF152" s="1957" t="s">
        <v>701</v>
      </c>
      <c r="AG152" s="1984" t="s">
        <v>702</v>
      </c>
      <c r="AH152" s="1577"/>
      <c r="AI152" s="1577"/>
      <c r="AJ152" s="1578"/>
      <c r="AK152" s="1957" t="s">
        <v>703</v>
      </c>
      <c r="AL152" s="1957" t="s">
        <v>704</v>
      </c>
      <c r="AM152" s="1957" t="s">
        <v>705</v>
      </c>
      <c r="AN152" s="1946" t="s">
        <v>706</v>
      </c>
      <c r="AO152" s="1577"/>
      <c r="AP152" s="1578"/>
      <c r="AQ152" s="264"/>
      <c r="AR152" s="264"/>
      <c r="AS152" s="264"/>
      <c r="AT152" s="264"/>
      <c r="AU152" s="264"/>
      <c r="AV152" s="264"/>
      <c r="AW152" s="264"/>
      <c r="AX152" s="264"/>
      <c r="AY152" s="264"/>
    </row>
    <row r="153" spans="1:51" ht="63" customHeight="1">
      <c r="A153" s="1532"/>
      <c r="B153" s="1558"/>
      <c r="C153" s="1557"/>
      <c r="D153" s="1579"/>
      <c r="E153" s="1579"/>
      <c r="F153" s="1579"/>
      <c r="G153" s="1580"/>
      <c r="H153" s="1558"/>
      <c r="I153" s="291" t="s">
        <v>48</v>
      </c>
      <c r="J153" s="495"/>
      <c r="K153" s="363">
        <v>0.1</v>
      </c>
      <c r="L153" s="363">
        <v>0.1</v>
      </c>
      <c r="M153" s="363">
        <v>0.2</v>
      </c>
      <c r="N153" s="363">
        <v>0.15</v>
      </c>
      <c r="O153" s="363">
        <v>0.1</v>
      </c>
      <c r="P153" s="363">
        <v>0.1</v>
      </c>
      <c r="Q153" s="363">
        <v>0.05</v>
      </c>
      <c r="R153" s="363">
        <v>0.05</v>
      </c>
      <c r="S153" s="362"/>
      <c r="T153" s="362"/>
      <c r="U153" s="362"/>
      <c r="V153" s="479">
        <f t="shared" si="34"/>
        <v>0.85000000000000009</v>
      </c>
      <c r="W153" s="1558"/>
      <c r="X153" s="340">
        <f>+V153*W152</f>
        <v>0.17000000000000004</v>
      </c>
      <c r="Y153" s="1557"/>
      <c r="Z153" s="1579"/>
      <c r="AA153" s="1580"/>
      <c r="AB153" s="1557"/>
      <c r="AC153" s="1579"/>
      <c r="AD153" s="1580"/>
      <c r="AE153" s="1558"/>
      <c r="AF153" s="1558"/>
      <c r="AG153" s="1557"/>
      <c r="AH153" s="1579"/>
      <c r="AI153" s="1579"/>
      <c r="AJ153" s="1580"/>
      <c r="AK153" s="1558"/>
      <c r="AL153" s="1558"/>
      <c r="AM153" s="1558"/>
      <c r="AN153" s="1557"/>
      <c r="AO153" s="1579"/>
      <c r="AP153" s="1580"/>
      <c r="AQ153" s="264"/>
      <c r="AR153" s="264"/>
      <c r="AS153" s="264"/>
      <c r="AT153" s="264"/>
      <c r="AU153" s="264"/>
      <c r="AV153" s="264"/>
      <c r="AW153" s="264"/>
      <c r="AX153" s="264"/>
      <c r="AY153" s="264"/>
    </row>
    <row r="154" spans="1:51" ht="48.75" customHeight="1">
      <c r="A154" s="1532"/>
      <c r="B154" s="1934">
        <v>2</v>
      </c>
      <c r="C154" s="1928" t="s">
        <v>707</v>
      </c>
      <c r="D154" s="1577"/>
      <c r="E154" s="1577"/>
      <c r="F154" s="1577"/>
      <c r="G154" s="1578"/>
      <c r="H154" s="1997" t="s">
        <v>79</v>
      </c>
      <c r="I154" s="285" t="s">
        <v>47</v>
      </c>
      <c r="J154" s="493"/>
      <c r="K154" s="361">
        <v>0.1</v>
      </c>
      <c r="L154" s="361">
        <v>0.1</v>
      </c>
      <c r="M154" s="361">
        <v>0.2</v>
      </c>
      <c r="N154" s="361">
        <v>0.15</v>
      </c>
      <c r="O154" s="361">
        <v>0.1</v>
      </c>
      <c r="P154" s="361">
        <v>0.1</v>
      </c>
      <c r="Q154" s="361">
        <v>0.05</v>
      </c>
      <c r="R154" s="361">
        <v>0.05</v>
      </c>
      <c r="S154" s="361">
        <v>0.05</v>
      </c>
      <c r="T154" s="361">
        <v>0.05</v>
      </c>
      <c r="U154" s="361">
        <v>0.05</v>
      </c>
      <c r="V154" s="340">
        <f t="shared" si="34"/>
        <v>1.0000000000000002</v>
      </c>
      <c r="W154" s="1931">
        <v>0.2</v>
      </c>
      <c r="X154" s="340">
        <f>V154*W154</f>
        <v>0.20000000000000007</v>
      </c>
      <c r="Y154" s="1946" t="s">
        <v>708</v>
      </c>
      <c r="Z154" s="1577"/>
      <c r="AA154" s="1578"/>
      <c r="AB154" s="2007" t="s">
        <v>709</v>
      </c>
      <c r="AC154" s="1547"/>
      <c r="AD154" s="1548"/>
      <c r="AE154" s="1988" t="s">
        <v>710</v>
      </c>
      <c r="AF154" s="1988" t="s">
        <v>710</v>
      </c>
      <c r="AG154" s="2007" t="s">
        <v>711</v>
      </c>
      <c r="AH154" s="1547"/>
      <c r="AI154" s="1547"/>
      <c r="AJ154" s="1548"/>
      <c r="AK154" s="1988" t="s">
        <v>712</v>
      </c>
      <c r="AL154" s="1988" t="s">
        <v>713</v>
      </c>
      <c r="AM154" s="1988" t="s">
        <v>714</v>
      </c>
      <c r="AN154" s="1946" t="s">
        <v>715</v>
      </c>
      <c r="AO154" s="1577"/>
      <c r="AP154" s="1578"/>
      <c r="AQ154" s="264"/>
      <c r="AR154" s="264"/>
      <c r="AS154" s="264"/>
      <c r="AT154" s="264"/>
      <c r="AU154" s="264"/>
      <c r="AV154" s="264"/>
      <c r="AW154" s="264"/>
      <c r="AX154" s="264"/>
      <c r="AY154" s="264"/>
    </row>
    <row r="155" spans="1:51" ht="36" customHeight="1">
      <c r="A155" s="1532"/>
      <c r="B155" s="1558"/>
      <c r="C155" s="1557"/>
      <c r="D155" s="1579"/>
      <c r="E155" s="1579"/>
      <c r="F155" s="1579"/>
      <c r="G155" s="1580"/>
      <c r="H155" s="1558"/>
      <c r="I155" s="291" t="s">
        <v>48</v>
      </c>
      <c r="J155" s="495"/>
      <c r="K155" s="363">
        <v>0.1</v>
      </c>
      <c r="L155" s="363">
        <v>0.1</v>
      </c>
      <c r="M155" s="363">
        <v>0.2</v>
      </c>
      <c r="N155" s="363">
        <v>0.15</v>
      </c>
      <c r="O155" s="363">
        <v>0.1</v>
      </c>
      <c r="P155" s="363">
        <v>0.03</v>
      </c>
      <c r="Q155" s="363">
        <v>0.05</v>
      </c>
      <c r="R155" s="363">
        <v>0.08</v>
      </c>
      <c r="S155" s="362"/>
      <c r="T155" s="362"/>
      <c r="U155" s="362"/>
      <c r="V155" s="479">
        <f t="shared" si="34"/>
        <v>0.81</v>
      </c>
      <c r="W155" s="1558"/>
      <c r="X155" s="340">
        <f>+V155*W154</f>
        <v>0.16200000000000003</v>
      </c>
      <c r="Y155" s="1557"/>
      <c r="Z155" s="1579"/>
      <c r="AA155" s="1580"/>
      <c r="AB155" s="1557"/>
      <c r="AC155" s="1579"/>
      <c r="AD155" s="1580"/>
      <c r="AE155" s="1558"/>
      <c r="AF155" s="1558"/>
      <c r="AG155" s="1557"/>
      <c r="AH155" s="1579"/>
      <c r="AI155" s="1579"/>
      <c r="AJ155" s="1580"/>
      <c r="AK155" s="1558"/>
      <c r="AL155" s="1558"/>
      <c r="AM155" s="1558"/>
      <c r="AN155" s="1557"/>
      <c r="AO155" s="1579"/>
      <c r="AP155" s="1580"/>
      <c r="AQ155" s="264"/>
      <c r="AR155" s="264"/>
      <c r="AS155" s="264"/>
      <c r="AT155" s="264"/>
      <c r="AU155" s="264"/>
      <c r="AV155" s="264"/>
      <c r="AW155" s="264"/>
      <c r="AX155" s="264"/>
      <c r="AY155" s="264"/>
    </row>
    <row r="156" spans="1:51" ht="182.25" customHeight="1">
      <c r="A156" s="1532"/>
      <c r="B156" s="1934">
        <v>3</v>
      </c>
      <c r="C156" s="1928" t="s">
        <v>716</v>
      </c>
      <c r="D156" s="1577"/>
      <c r="E156" s="1577"/>
      <c r="F156" s="1577"/>
      <c r="G156" s="1578"/>
      <c r="H156" s="1997" t="s">
        <v>79</v>
      </c>
      <c r="I156" s="285" t="s">
        <v>47</v>
      </c>
      <c r="J156" s="493"/>
      <c r="K156" s="361">
        <v>0.05</v>
      </c>
      <c r="L156" s="361">
        <v>0.05</v>
      </c>
      <c r="M156" s="361">
        <v>0.2</v>
      </c>
      <c r="N156" s="361">
        <v>0.2</v>
      </c>
      <c r="O156" s="361">
        <v>0.1</v>
      </c>
      <c r="P156" s="361">
        <v>0.1</v>
      </c>
      <c r="Q156" s="361">
        <v>0.1</v>
      </c>
      <c r="R156" s="361">
        <v>0.05</v>
      </c>
      <c r="S156" s="361">
        <v>0.05</v>
      </c>
      <c r="T156" s="361">
        <v>0.05</v>
      </c>
      <c r="U156" s="361">
        <v>0.05</v>
      </c>
      <c r="V156" s="340">
        <f t="shared" si="34"/>
        <v>1</v>
      </c>
      <c r="W156" s="1931">
        <v>0.2</v>
      </c>
      <c r="X156" s="340">
        <f>V156*W156</f>
        <v>0.2</v>
      </c>
      <c r="Y156" s="1946" t="s">
        <v>717</v>
      </c>
      <c r="Z156" s="1577"/>
      <c r="AA156" s="1578"/>
      <c r="AB156" s="1985" t="s">
        <v>718</v>
      </c>
      <c r="AC156" s="1986"/>
      <c r="AD156" s="1987"/>
      <c r="AE156" s="1988" t="s">
        <v>719</v>
      </c>
      <c r="AF156" s="1988" t="s">
        <v>720</v>
      </c>
      <c r="AG156" s="1985" t="s">
        <v>721</v>
      </c>
      <c r="AH156" s="1986"/>
      <c r="AI156" s="1986"/>
      <c r="AJ156" s="1987"/>
      <c r="AK156" s="1988" t="s">
        <v>722</v>
      </c>
      <c r="AL156" s="1988" t="s">
        <v>723</v>
      </c>
      <c r="AM156" s="1988" t="s">
        <v>724</v>
      </c>
      <c r="AN156" s="1946" t="s">
        <v>725</v>
      </c>
      <c r="AO156" s="1577"/>
      <c r="AP156" s="1578"/>
      <c r="AQ156" s="264"/>
      <c r="AR156" s="264"/>
      <c r="AS156" s="264"/>
      <c r="AT156" s="264"/>
      <c r="AU156" s="264"/>
      <c r="AV156" s="264"/>
      <c r="AW156" s="264"/>
      <c r="AX156" s="264"/>
      <c r="AY156" s="264"/>
    </row>
    <row r="157" spans="1:51" ht="168" customHeight="1">
      <c r="A157" s="1532"/>
      <c r="B157" s="1558"/>
      <c r="C157" s="1557"/>
      <c r="D157" s="1579"/>
      <c r="E157" s="1579"/>
      <c r="F157" s="1579"/>
      <c r="G157" s="1580"/>
      <c r="H157" s="1558"/>
      <c r="I157" s="291" t="s">
        <v>48</v>
      </c>
      <c r="J157" s="495"/>
      <c r="K157" s="363">
        <v>0.05</v>
      </c>
      <c r="L157" s="363">
        <v>0.05</v>
      </c>
      <c r="M157" s="363">
        <v>0.2</v>
      </c>
      <c r="N157" s="363">
        <v>0.2</v>
      </c>
      <c r="O157" s="363">
        <v>0.1</v>
      </c>
      <c r="P157" s="363">
        <v>0.03</v>
      </c>
      <c r="Q157" s="363">
        <v>0.1</v>
      </c>
      <c r="R157" s="363">
        <v>0.08</v>
      </c>
      <c r="S157" s="362"/>
      <c r="T157" s="362"/>
      <c r="U157" s="362"/>
      <c r="V157" s="479">
        <f t="shared" si="34"/>
        <v>0.80999999999999994</v>
      </c>
      <c r="W157" s="1558"/>
      <c r="X157" s="340">
        <f>+V157*W156</f>
        <v>0.16200000000000001</v>
      </c>
      <c r="Y157" s="1557"/>
      <c r="Z157" s="1579"/>
      <c r="AA157" s="1580"/>
      <c r="AB157" s="1557"/>
      <c r="AC157" s="1579"/>
      <c r="AD157" s="1580"/>
      <c r="AE157" s="1558"/>
      <c r="AF157" s="1558"/>
      <c r="AG157" s="1557"/>
      <c r="AH157" s="1579"/>
      <c r="AI157" s="1579"/>
      <c r="AJ157" s="1580"/>
      <c r="AK157" s="1558"/>
      <c r="AL157" s="1558"/>
      <c r="AM157" s="1558"/>
      <c r="AN157" s="1557"/>
      <c r="AO157" s="1579"/>
      <c r="AP157" s="1580"/>
      <c r="AQ157" s="264"/>
      <c r="AR157" s="264"/>
      <c r="AS157" s="264"/>
      <c r="AT157" s="264"/>
      <c r="AU157" s="264"/>
      <c r="AV157" s="264"/>
      <c r="AW157" s="264"/>
      <c r="AX157" s="264"/>
      <c r="AY157" s="264"/>
    </row>
    <row r="158" spans="1:51" ht="24" customHeight="1">
      <c r="A158" s="1532"/>
      <c r="B158" s="1934">
        <v>4</v>
      </c>
      <c r="C158" s="1928" t="s">
        <v>726</v>
      </c>
      <c r="D158" s="1577"/>
      <c r="E158" s="1577"/>
      <c r="F158" s="1577"/>
      <c r="G158" s="1578"/>
      <c r="H158" s="1997" t="s">
        <v>79</v>
      </c>
      <c r="I158" s="285" t="s">
        <v>47</v>
      </c>
      <c r="J158" s="493"/>
      <c r="K158" s="361">
        <v>0.1</v>
      </c>
      <c r="L158" s="361">
        <v>0.1</v>
      </c>
      <c r="M158" s="361">
        <v>0.1</v>
      </c>
      <c r="N158" s="361">
        <v>0.1</v>
      </c>
      <c r="O158" s="361">
        <v>0.1</v>
      </c>
      <c r="P158" s="361">
        <v>0.1</v>
      </c>
      <c r="Q158" s="361">
        <v>0.1</v>
      </c>
      <c r="R158" s="361">
        <v>0.1</v>
      </c>
      <c r="S158" s="361">
        <v>0.1</v>
      </c>
      <c r="T158" s="361">
        <v>0.05</v>
      </c>
      <c r="U158" s="361">
        <v>0.05</v>
      </c>
      <c r="V158" s="340">
        <f t="shared" si="34"/>
        <v>1</v>
      </c>
      <c r="W158" s="1931">
        <v>0.4</v>
      </c>
      <c r="X158" s="340">
        <f>V158*W158</f>
        <v>0.4</v>
      </c>
      <c r="Y158" s="1946" t="s">
        <v>727</v>
      </c>
      <c r="Z158" s="1577"/>
      <c r="AA158" s="1578"/>
      <c r="AB158" s="1985" t="s">
        <v>728</v>
      </c>
      <c r="AC158" s="1986"/>
      <c r="AD158" s="1987"/>
      <c r="AE158" s="1988" t="s">
        <v>729</v>
      </c>
      <c r="AF158" s="1988" t="s">
        <v>730</v>
      </c>
      <c r="AG158" s="1985" t="s">
        <v>731</v>
      </c>
      <c r="AH158" s="1986"/>
      <c r="AI158" s="1986"/>
      <c r="AJ158" s="1987"/>
      <c r="AK158" s="1988" t="s">
        <v>732</v>
      </c>
      <c r="AL158" s="1988" t="s">
        <v>733</v>
      </c>
      <c r="AM158" s="1988" t="s">
        <v>734</v>
      </c>
      <c r="AN158" s="1946" t="s">
        <v>735</v>
      </c>
      <c r="AO158" s="1577"/>
      <c r="AP158" s="1578"/>
      <c r="AQ158" s="264"/>
      <c r="AR158" s="264"/>
      <c r="AS158" s="264"/>
      <c r="AT158" s="264"/>
      <c r="AU158" s="264"/>
      <c r="AV158" s="264"/>
      <c r="AW158" s="264"/>
      <c r="AX158" s="264"/>
      <c r="AY158" s="264"/>
    </row>
    <row r="159" spans="1:51" ht="24" customHeight="1">
      <c r="A159" s="1558"/>
      <c r="B159" s="1558"/>
      <c r="C159" s="1557"/>
      <c r="D159" s="1579"/>
      <c r="E159" s="1579"/>
      <c r="F159" s="1579"/>
      <c r="G159" s="1580"/>
      <c r="H159" s="1558"/>
      <c r="I159" s="291" t="s">
        <v>48</v>
      </c>
      <c r="J159" s="495"/>
      <c r="K159" s="363">
        <v>0.1</v>
      </c>
      <c r="L159" s="363">
        <v>0.1</v>
      </c>
      <c r="M159" s="363">
        <v>0.1</v>
      </c>
      <c r="N159" s="363">
        <v>0.1</v>
      </c>
      <c r="O159" s="363">
        <v>0.1</v>
      </c>
      <c r="P159" s="363">
        <v>0.03</v>
      </c>
      <c r="Q159" s="363">
        <v>0.1</v>
      </c>
      <c r="R159" s="363">
        <v>0.13</v>
      </c>
      <c r="S159" s="362"/>
      <c r="T159" s="362"/>
      <c r="U159" s="362"/>
      <c r="V159" s="479">
        <f t="shared" si="34"/>
        <v>0.76</v>
      </c>
      <c r="W159" s="1558"/>
      <c r="X159" s="340">
        <f>+V159*W158</f>
        <v>0.30400000000000005</v>
      </c>
      <c r="Y159" s="1557"/>
      <c r="Z159" s="1579"/>
      <c r="AA159" s="1580"/>
      <c r="AB159" s="1557"/>
      <c r="AC159" s="1579"/>
      <c r="AD159" s="1580"/>
      <c r="AE159" s="1558"/>
      <c r="AF159" s="1558"/>
      <c r="AG159" s="1557"/>
      <c r="AH159" s="1579"/>
      <c r="AI159" s="1579"/>
      <c r="AJ159" s="1580"/>
      <c r="AK159" s="1558"/>
      <c r="AL159" s="1558"/>
      <c r="AM159" s="1558"/>
      <c r="AN159" s="1557"/>
      <c r="AO159" s="1579"/>
      <c r="AP159" s="1580"/>
      <c r="AQ159" s="264"/>
      <c r="AR159" s="264"/>
      <c r="AS159" s="264"/>
      <c r="AT159" s="264"/>
      <c r="AU159" s="264"/>
      <c r="AV159" s="264"/>
      <c r="AW159" s="264"/>
      <c r="AX159" s="264"/>
      <c r="AY159" s="264"/>
    </row>
    <row r="160" spans="1:51" ht="12.75" customHeight="1">
      <c r="A160" s="1955"/>
      <c r="B160" s="1944" t="s">
        <v>85</v>
      </c>
      <c r="C160" s="1577"/>
      <c r="D160" s="1577"/>
      <c r="E160" s="1577"/>
      <c r="F160" s="1577"/>
      <c r="G160" s="1578"/>
      <c r="H160" s="1925" t="s">
        <v>79</v>
      </c>
      <c r="I160" s="308" t="s">
        <v>47</v>
      </c>
      <c r="J160" s="340"/>
      <c r="K160" s="340">
        <f t="shared" ref="K160:U160" si="35">+K152*$W$152+K154*$W$154+K156*$W$156+K158*$W$158</f>
        <v>9.0000000000000024E-2</v>
      </c>
      <c r="L160" s="340">
        <f t="shared" si="35"/>
        <v>9.0000000000000024E-2</v>
      </c>
      <c r="M160" s="340">
        <f t="shared" si="35"/>
        <v>0.16000000000000003</v>
      </c>
      <c r="N160" s="340">
        <f t="shared" si="35"/>
        <v>0.14000000000000001</v>
      </c>
      <c r="O160" s="340">
        <f t="shared" si="35"/>
        <v>0.10000000000000002</v>
      </c>
      <c r="P160" s="340">
        <f t="shared" si="35"/>
        <v>0.10000000000000002</v>
      </c>
      <c r="Q160" s="340">
        <f t="shared" si="35"/>
        <v>8.0000000000000016E-2</v>
      </c>
      <c r="R160" s="340">
        <f t="shared" si="35"/>
        <v>7.0000000000000007E-2</v>
      </c>
      <c r="S160" s="340">
        <f t="shared" si="35"/>
        <v>7.0000000000000007E-2</v>
      </c>
      <c r="T160" s="340">
        <f t="shared" si="35"/>
        <v>5.000000000000001E-2</v>
      </c>
      <c r="U160" s="340">
        <f t="shared" si="35"/>
        <v>5.000000000000001E-2</v>
      </c>
      <c r="V160" s="340">
        <f t="shared" si="34"/>
        <v>1.0000000000000002</v>
      </c>
      <c r="W160" s="1939">
        <f>W152+W154+W156+W158</f>
        <v>1</v>
      </c>
      <c r="X160" s="340">
        <f>V160*W160</f>
        <v>1.0000000000000002</v>
      </c>
      <c r="Y160" s="2014"/>
      <c r="Z160" s="1577"/>
      <c r="AA160" s="1578"/>
      <c r="AB160" s="2004"/>
      <c r="AC160" s="1577"/>
      <c r="AD160" s="1578"/>
      <c r="AE160" s="2002"/>
      <c r="AF160" s="2002"/>
      <c r="AG160" s="2004"/>
      <c r="AH160" s="1577"/>
      <c r="AI160" s="1577"/>
      <c r="AJ160" s="1578"/>
      <c r="AK160" s="2002"/>
      <c r="AL160" s="2002"/>
      <c r="AM160" s="2002"/>
      <c r="AN160" s="2001"/>
      <c r="AO160" s="1577"/>
      <c r="AP160" s="1578"/>
      <c r="AQ160" s="264"/>
      <c r="AR160" s="264"/>
      <c r="AS160" s="264"/>
      <c r="AT160" s="264"/>
      <c r="AU160" s="264"/>
      <c r="AV160" s="264"/>
      <c r="AW160" s="264"/>
      <c r="AX160" s="264"/>
      <c r="AY160" s="264"/>
    </row>
    <row r="161" spans="1:51" ht="12.75" customHeight="1">
      <c r="A161" s="1558"/>
      <c r="B161" s="1557"/>
      <c r="C161" s="1579"/>
      <c r="D161" s="1579"/>
      <c r="E161" s="1579"/>
      <c r="F161" s="1579"/>
      <c r="G161" s="1580"/>
      <c r="H161" s="1558"/>
      <c r="I161" s="308" t="s">
        <v>48</v>
      </c>
      <c r="J161" s="340"/>
      <c r="K161" s="340">
        <f t="shared" ref="K161:U161" si="36">+K153*$W$152+K155*$W$154+K157*$W$156+K159*$W$158</f>
        <v>9.0000000000000024E-2</v>
      </c>
      <c r="L161" s="340">
        <f t="shared" si="36"/>
        <v>9.0000000000000024E-2</v>
      </c>
      <c r="M161" s="340">
        <f t="shared" si="36"/>
        <v>0.16000000000000003</v>
      </c>
      <c r="N161" s="340">
        <f t="shared" si="36"/>
        <v>0.14000000000000001</v>
      </c>
      <c r="O161" s="340">
        <f t="shared" si="36"/>
        <v>0.10000000000000002</v>
      </c>
      <c r="P161" s="340">
        <f t="shared" si="36"/>
        <v>4.3999999999999997E-2</v>
      </c>
      <c r="Q161" s="340">
        <f t="shared" si="36"/>
        <v>8.0000000000000016E-2</v>
      </c>
      <c r="R161" s="340">
        <f t="shared" si="36"/>
        <v>9.4E-2</v>
      </c>
      <c r="S161" s="340">
        <f t="shared" si="36"/>
        <v>0</v>
      </c>
      <c r="T161" s="340">
        <f t="shared" si="36"/>
        <v>0</v>
      </c>
      <c r="U161" s="340">
        <f t="shared" si="36"/>
        <v>0</v>
      </c>
      <c r="V161" s="340">
        <f t="shared" si="34"/>
        <v>0.79800000000000015</v>
      </c>
      <c r="W161" s="1558"/>
      <c r="X161" s="431">
        <f>+V161*W160</f>
        <v>0.79800000000000015</v>
      </c>
      <c r="Y161" s="1557"/>
      <c r="Z161" s="1579"/>
      <c r="AA161" s="1580"/>
      <c r="AB161" s="1557"/>
      <c r="AC161" s="1579"/>
      <c r="AD161" s="1580"/>
      <c r="AE161" s="1558"/>
      <c r="AF161" s="1558"/>
      <c r="AG161" s="1557"/>
      <c r="AH161" s="1579"/>
      <c r="AI161" s="1579"/>
      <c r="AJ161" s="1580"/>
      <c r="AK161" s="1558"/>
      <c r="AL161" s="1558"/>
      <c r="AM161" s="1558"/>
      <c r="AN161" s="1557"/>
      <c r="AO161" s="1579"/>
      <c r="AP161" s="1580"/>
      <c r="AQ161" s="264"/>
      <c r="AR161" s="264"/>
      <c r="AS161" s="264"/>
      <c r="AT161" s="264"/>
      <c r="AU161" s="264"/>
      <c r="AV161" s="264"/>
      <c r="AW161" s="264"/>
      <c r="AX161" s="264"/>
      <c r="AY161" s="264"/>
    </row>
    <row r="162" spans="1:51" ht="12.75" customHeight="1">
      <c r="A162" s="264"/>
      <c r="B162" s="264"/>
      <c r="C162" s="264"/>
      <c r="D162" s="264"/>
      <c r="E162" s="264"/>
      <c r="F162" s="264"/>
      <c r="G162" s="264"/>
      <c r="H162" s="264"/>
      <c r="I162" s="264"/>
      <c r="J162" s="264"/>
      <c r="K162" s="264"/>
      <c r="L162" s="264"/>
      <c r="M162" s="264"/>
      <c r="N162" s="264"/>
      <c r="O162" s="264"/>
      <c r="P162" s="264"/>
      <c r="Q162" s="264"/>
      <c r="R162" s="264"/>
      <c r="S162" s="264"/>
      <c r="T162" s="264"/>
      <c r="U162" s="264"/>
      <c r="V162" s="399"/>
      <c r="W162" s="399"/>
      <c r="X162" s="399"/>
      <c r="Y162" s="264"/>
      <c r="Z162" s="264"/>
      <c r="AA162" s="264"/>
      <c r="AB162" s="264"/>
      <c r="AC162" s="264"/>
      <c r="AD162" s="264"/>
      <c r="AE162" s="264"/>
      <c r="AF162" s="264"/>
      <c r="AG162" s="264"/>
      <c r="AH162" s="264"/>
      <c r="AI162" s="264"/>
      <c r="AJ162" s="264"/>
      <c r="AK162" s="264"/>
      <c r="AL162" s="264"/>
      <c r="AM162" s="264"/>
      <c r="AN162" s="264"/>
      <c r="AO162" s="264"/>
      <c r="AP162" s="264"/>
      <c r="AQ162" s="264"/>
      <c r="AR162" s="264"/>
      <c r="AS162" s="264"/>
      <c r="AT162" s="264"/>
      <c r="AU162" s="264"/>
      <c r="AV162" s="264"/>
      <c r="AW162" s="264"/>
      <c r="AX162" s="264"/>
      <c r="AY162" s="264"/>
    </row>
    <row r="163" spans="1:51"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520"/>
      <c r="W163" s="520"/>
      <c r="X163" s="520"/>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1:51"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520"/>
      <c r="W164" s="520"/>
      <c r="X164" s="520"/>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1:51"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520"/>
      <c r="W165" s="520"/>
      <c r="X165" s="520"/>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1:51"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520"/>
      <c r="W166" s="520"/>
      <c r="X166" s="520"/>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1:51"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520"/>
      <c r="W167" s="520"/>
      <c r="X167" s="520"/>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1:51"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520"/>
      <c r="W168" s="520"/>
      <c r="X168" s="520"/>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1:51"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520"/>
      <c r="W169" s="520"/>
      <c r="X169" s="520"/>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1:51"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520"/>
      <c r="W170" s="520"/>
      <c r="X170" s="520"/>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1:5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520"/>
      <c r="W171" s="520"/>
      <c r="X171" s="520"/>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1:51"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520"/>
      <c r="W172" s="520"/>
      <c r="X172" s="520"/>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1:51"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520"/>
      <c r="W173" s="520"/>
      <c r="X173" s="520"/>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1:51"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520"/>
      <c r="W174" s="520"/>
      <c r="X174" s="520"/>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1:51"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520"/>
      <c r="W175" s="520"/>
      <c r="X175" s="520"/>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1:51"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520"/>
      <c r="W176" s="520"/>
      <c r="X176" s="520"/>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1:51" ht="15.75" customHeight="1">
      <c r="A177" s="521"/>
      <c r="B177" s="521"/>
      <c r="C177" s="521"/>
      <c r="D177" s="521"/>
      <c r="E177" s="521"/>
      <c r="F177" s="521"/>
      <c r="G177" s="521"/>
      <c r="H177" s="521"/>
      <c r="I177" s="521"/>
      <c r="J177" s="521"/>
      <c r="K177" s="521"/>
      <c r="L177" s="521"/>
      <c r="M177" s="521"/>
      <c r="N177" s="521"/>
      <c r="O177" s="521"/>
      <c r="P177" s="521"/>
      <c r="Q177" s="521"/>
      <c r="R177" s="521"/>
      <c r="S177" s="521"/>
      <c r="T177" s="521"/>
      <c r="U177" s="521"/>
      <c r="V177" s="522"/>
      <c r="W177" s="522"/>
      <c r="X177" s="522"/>
      <c r="Y177" s="521"/>
      <c r="Z177" s="521"/>
      <c r="AA177" s="521"/>
      <c r="AB177" s="521"/>
      <c r="AC177" s="521"/>
      <c r="AD177" s="521"/>
      <c r="AE177" s="521"/>
      <c r="AF177" s="521"/>
      <c r="AG177" s="521"/>
      <c r="AH177" s="521"/>
      <c r="AI177" s="521"/>
      <c r="AJ177" s="521"/>
      <c r="AK177" s="521"/>
      <c r="AL177" s="521"/>
      <c r="AM177" s="521"/>
      <c r="AN177" s="521"/>
      <c r="AO177" s="521"/>
      <c r="AP177" s="521"/>
      <c r="AQ177" s="521"/>
      <c r="AR177" s="521"/>
      <c r="AS177" s="521"/>
      <c r="AT177" s="521"/>
      <c r="AU177" s="521"/>
      <c r="AV177" s="521"/>
      <c r="AW177" s="521"/>
      <c r="AX177" s="521"/>
      <c r="AY177" s="521"/>
    </row>
    <row r="178" spans="1:51" ht="15.75" customHeight="1">
      <c r="A178" s="521"/>
      <c r="B178" s="521"/>
      <c r="C178" s="521"/>
      <c r="D178" s="521"/>
      <c r="E178" s="521"/>
      <c r="F178" s="521"/>
      <c r="G178" s="521"/>
      <c r="H178" s="521"/>
      <c r="I178" s="521"/>
      <c r="J178" s="521"/>
      <c r="K178" s="521"/>
      <c r="L178" s="521"/>
      <c r="M178" s="521"/>
      <c r="N178" s="521"/>
      <c r="O178" s="521"/>
      <c r="P178" s="521"/>
      <c r="Q178" s="521"/>
      <c r="R178" s="521"/>
      <c r="S178" s="521"/>
      <c r="T178" s="521"/>
      <c r="U178" s="521"/>
      <c r="V178" s="522"/>
      <c r="W178" s="522"/>
      <c r="X178" s="522"/>
      <c r="Y178" s="521"/>
      <c r="Z178" s="521"/>
      <c r="AA178" s="521"/>
      <c r="AB178" s="521"/>
      <c r="AC178" s="521"/>
      <c r="AD178" s="521"/>
      <c r="AE178" s="521"/>
      <c r="AF178" s="521"/>
      <c r="AG178" s="521"/>
      <c r="AH178" s="521"/>
      <c r="AI178" s="521"/>
      <c r="AJ178" s="521"/>
      <c r="AK178" s="521"/>
      <c r="AL178" s="521"/>
      <c r="AM178" s="521"/>
      <c r="AN178" s="521"/>
      <c r="AO178" s="521"/>
      <c r="AP178" s="521"/>
      <c r="AQ178" s="521"/>
      <c r="AR178" s="521"/>
      <c r="AS178" s="521"/>
      <c r="AT178" s="521"/>
      <c r="AU178" s="521"/>
      <c r="AV178" s="521"/>
      <c r="AW178" s="521"/>
      <c r="AX178" s="521"/>
      <c r="AY178" s="521"/>
    </row>
    <row r="179" spans="1:51" ht="15.75" customHeight="1">
      <c r="V179" s="402"/>
      <c r="W179" s="402"/>
      <c r="X179" s="402"/>
    </row>
    <row r="180" spans="1:51" ht="15.75" customHeight="1"/>
    <row r="181" spans="1:51" ht="15.75" customHeight="1"/>
    <row r="182" spans="1:51" ht="15.75" customHeight="1"/>
    <row r="183" spans="1:51" ht="15.75" customHeight="1"/>
    <row r="184" spans="1:51" ht="15.75" customHeight="1"/>
    <row r="185" spans="1:51" ht="15.75" customHeight="1"/>
    <row r="186" spans="1:51" ht="15.75" customHeight="1"/>
    <row r="187" spans="1:51" ht="15.75" customHeight="1"/>
    <row r="188" spans="1:51" ht="15.75" customHeight="1"/>
    <row r="189" spans="1:51" ht="15.75" customHeight="1"/>
    <row r="190" spans="1:51" ht="15.75" customHeight="1"/>
    <row r="191" spans="1:51" ht="15.75" customHeight="1"/>
    <row r="192" spans="1:51"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71">
    <mergeCell ref="I2:T3"/>
    <mergeCell ref="D1:AN1"/>
    <mergeCell ref="C36:G37"/>
    <mergeCell ref="C34:G35"/>
    <mergeCell ref="C30:G31"/>
    <mergeCell ref="C32:G33"/>
    <mergeCell ref="H32:H33"/>
    <mergeCell ref="H26:I26"/>
    <mergeCell ref="C28:G29"/>
    <mergeCell ref="AB25:AD26"/>
    <mergeCell ref="AB24:AD24"/>
    <mergeCell ref="Y18:AA19"/>
    <mergeCell ref="Y22:AA23"/>
    <mergeCell ref="W22:W23"/>
    <mergeCell ref="W20:W21"/>
    <mergeCell ref="W25:W26"/>
    <mergeCell ref="W18:W19"/>
    <mergeCell ref="AF25:AF26"/>
    <mergeCell ref="AF18:AF19"/>
    <mergeCell ref="AF20:AF21"/>
    <mergeCell ref="AK48:AK49"/>
    <mergeCell ref="AK34:AK35"/>
    <mergeCell ref="AK42:AK43"/>
    <mergeCell ref="AK36:AK37"/>
    <mergeCell ref="AK18:AK19"/>
    <mergeCell ref="AK20:AK21"/>
    <mergeCell ref="AG40:AJ41"/>
    <mergeCell ref="Y48:AA49"/>
    <mergeCell ref="W48:W49"/>
    <mergeCell ref="AO1:AP1"/>
    <mergeCell ref="AB44:AD44"/>
    <mergeCell ref="AB40:AD41"/>
    <mergeCell ref="AN36:AP37"/>
    <mergeCell ref="AN40:AP41"/>
    <mergeCell ref="AN42:AP43"/>
    <mergeCell ref="AN38:AP39"/>
    <mergeCell ref="AN4:AP4"/>
    <mergeCell ref="AB45:AD46"/>
    <mergeCell ref="AE45:AE46"/>
    <mergeCell ref="AB34:AD35"/>
    <mergeCell ref="AB36:AD37"/>
    <mergeCell ref="AB32:AD33"/>
    <mergeCell ref="AB28:AD29"/>
    <mergeCell ref="AN45:AP46"/>
    <mergeCell ref="AN44:AP44"/>
    <mergeCell ref="AN34:AP35"/>
    <mergeCell ref="AN32:AP33"/>
    <mergeCell ref="AN30:AP31"/>
    <mergeCell ref="AN28:AP29"/>
    <mergeCell ref="AN22:AP23"/>
    <mergeCell ref="AN25:AP26"/>
    <mergeCell ref="AN24:AP24"/>
    <mergeCell ref="AN8:AP9"/>
    <mergeCell ref="AN10:AP11"/>
    <mergeCell ref="AN14:AP15"/>
    <mergeCell ref="AN12:AP13"/>
    <mergeCell ref="AN16:AP17"/>
    <mergeCell ref="AN18:AP19"/>
    <mergeCell ref="W2:AN3"/>
    <mergeCell ref="AO2:AP2"/>
    <mergeCell ref="AO3:AP3"/>
    <mergeCell ref="AN5:AP6"/>
    <mergeCell ref="AG4:AJ4"/>
    <mergeCell ref="AF10:AF11"/>
    <mergeCell ref="AK12:AK13"/>
    <mergeCell ref="AK14:AK15"/>
    <mergeCell ref="AM14:AM15"/>
    <mergeCell ref="AM10:AM11"/>
    <mergeCell ref="AL8:AL9"/>
    <mergeCell ref="AG8:AJ9"/>
    <mergeCell ref="AK8:AK9"/>
    <mergeCell ref="AL5:AL6"/>
    <mergeCell ref="AM5:AM6"/>
    <mergeCell ref="W8:W9"/>
    <mergeCell ref="W14:W15"/>
    <mergeCell ref="W10:W11"/>
    <mergeCell ref="AE18:AE19"/>
    <mergeCell ref="H74:H75"/>
    <mergeCell ref="H70:H71"/>
    <mergeCell ref="H72:H73"/>
    <mergeCell ref="B72:B73"/>
    <mergeCell ref="B74:B75"/>
    <mergeCell ref="C72:G73"/>
    <mergeCell ref="C70:G71"/>
    <mergeCell ref="C74:G75"/>
    <mergeCell ref="AN20:AP21"/>
    <mergeCell ref="AE20:AE21"/>
    <mergeCell ref="AE25:AE26"/>
    <mergeCell ref="AE42:AE43"/>
    <mergeCell ref="AE22:AE23"/>
    <mergeCell ref="AG30:AJ31"/>
    <mergeCell ref="AG28:AJ29"/>
    <mergeCell ref="AG20:AJ21"/>
    <mergeCell ref="AG24:AJ24"/>
    <mergeCell ref="AG22:AJ23"/>
    <mergeCell ref="AF28:AF29"/>
    <mergeCell ref="AF30:AF31"/>
    <mergeCell ref="AE36:AE37"/>
    <mergeCell ref="AF36:AF37"/>
    <mergeCell ref="AF22:AF23"/>
    <mergeCell ref="AG25:AJ26"/>
    <mergeCell ref="H48:H49"/>
    <mergeCell ref="H46:I46"/>
    <mergeCell ref="H66:I66"/>
    <mergeCell ref="C68:G69"/>
    <mergeCell ref="H68:H69"/>
    <mergeCell ref="C38:G39"/>
    <mergeCell ref="C40:G41"/>
    <mergeCell ref="C60:G61"/>
    <mergeCell ref="H56:H57"/>
    <mergeCell ref="H45:I45"/>
    <mergeCell ref="H65:I65"/>
    <mergeCell ref="H64:I64"/>
    <mergeCell ref="H62:H63"/>
    <mergeCell ref="F45:F46"/>
    <mergeCell ref="E45:E46"/>
    <mergeCell ref="B42:G43"/>
    <mergeCell ref="D65:D66"/>
    <mergeCell ref="E65:E66"/>
    <mergeCell ref="B62:G63"/>
    <mergeCell ref="B52:B53"/>
    <mergeCell ref="B50:B51"/>
    <mergeCell ref="C50:G51"/>
    <mergeCell ref="A1:C3"/>
    <mergeCell ref="A7:A21"/>
    <mergeCell ref="C52:G53"/>
    <mergeCell ref="C58:G59"/>
    <mergeCell ref="C56:G57"/>
    <mergeCell ref="C54:G55"/>
    <mergeCell ref="C48:G49"/>
    <mergeCell ref="G45:G46"/>
    <mergeCell ref="H38:H39"/>
    <mergeCell ref="H44:I44"/>
    <mergeCell ref="H40:H41"/>
    <mergeCell ref="H42:H43"/>
    <mergeCell ref="C16:G17"/>
    <mergeCell ref="C18:G19"/>
    <mergeCell ref="C10:G11"/>
    <mergeCell ref="C8:G9"/>
    <mergeCell ref="H12:H13"/>
    <mergeCell ref="H10:H11"/>
    <mergeCell ref="H25:I25"/>
    <mergeCell ref="H24:I24"/>
    <mergeCell ref="D2:H3"/>
    <mergeCell ref="G5:G6"/>
    <mergeCell ref="C12:G13"/>
    <mergeCell ref="C14:G15"/>
    <mergeCell ref="A62:A63"/>
    <mergeCell ref="A67:A81"/>
    <mergeCell ref="A84:B86"/>
    <mergeCell ref="A64:B66"/>
    <mergeCell ref="B70:B71"/>
    <mergeCell ref="B68:B69"/>
    <mergeCell ref="C100:G101"/>
    <mergeCell ref="B102:G103"/>
    <mergeCell ref="B100:B101"/>
    <mergeCell ref="C92:G93"/>
    <mergeCell ref="C90:G91"/>
    <mergeCell ref="C96:G97"/>
    <mergeCell ref="F65:F66"/>
    <mergeCell ref="G65:G66"/>
    <mergeCell ref="B76:B77"/>
    <mergeCell ref="C76:G77"/>
    <mergeCell ref="B82:G83"/>
    <mergeCell ref="C78:G79"/>
    <mergeCell ref="C80:G81"/>
    <mergeCell ref="B38:B39"/>
    <mergeCell ref="B36:B37"/>
    <mergeCell ref="B40:B41"/>
    <mergeCell ref="D45:D46"/>
    <mergeCell ref="C45:C46"/>
    <mergeCell ref="B60:B61"/>
    <mergeCell ref="C65:C66"/>
    <mergeCell ref="B34:B35"/>
    <mergeCell ref="B58:B59"/>
    <mergeCell ref="B54:B55"/>
    <mergeCell ref="B56:B57"/>
    <mergeCell ref="A27:A41"/>
    <mergeCell ref="B48:B49"/>
    <mergeCell ref="A42:A43"/>
    <mergeCell ref="A44:B46"/>
    <mergeCell ref="A47:A61"/>
    <mergeCell ref="B32:B33"/>
    <mergeCell ref="B30:B31"/>
    <mergeCell ref="W112:W113"/>
    <mergeCell ref="W60:W61"/>
    <mergeCell ref="W62:W63"/>
    <mergeCell ref="W65:W66"/>
    <mergeCell ref="G105:G106"/>
    <mergeCell ref="E105:E106"/>
    <mergeCell ref="H60:H61"/>
    <mergeCell ref="H58:H59"/>
    <mergeCell ref="H54:H55"/>
    <mergeCell ref="A104:B106"/>
    <mergeCell ref="A82:A83"/>
    <mergeCell ref="E85:E86"/>
    <mergeCell ref="D85:D86"/>
    <mergeCell ref="B88:B89"/>
    <mergeCell ref="A87:A101"/>
    <mergeCell ref="W94:W95"/>
    <mergeCell ref="A102:A103"/>
    <mergeCell ref="A148:B150"/>
    <mergeCell ref="A146:A147"/>
    <mergeCell ref="A141:A145"/>
    <mergeCell ref="B116:B117"/>
    <mergeCell ref="A127:A135"/>
    <mergeCell ref="A124:B126"/>
    <mergeCell ref="C105:C106"/>
    <mergeCell ref="H139:I139"/>
    <mergeCell ref="H136:H137"/>
    <mergeCell ref="H149:I149"/>
    <mergeCell ref="F149:F150"/>
    <mergeCell ref="G139:G140"/>
    <mergeCell ref="F139:F140"/>
    <mergeCell ref="G149:G150"/>
    <mergeCell ref="H144:H145"/>
    <mergeCell ref="H146:H147"/>
    <mergeCell ref="A136:A137"/>
    <mergeCell ref="Y60:AA61"/>
    <mergeCell ref="Y72:AA73"/>
    <mergeCell ref="AN84:AP84"/>
    <mergeCell ref="AN82:AP83"/>
    <mergeCell ref="AN80:AP81"/>
    <mergeCell ref="AN78:AP79"/>
    <mergeCell ref="AN76:AP77"/>
    <mergeCell ref="AN88:AP89"/>
    <mergeCell ref="AM85:AM86"/>
    <mergeCell ref="AN85:AP86"/>
    <mergeCell ref="AM70:AM71"/>
    <mergeCell ref="AL70:AL71"/>
    <mergeCell ref="AK68:AK69"/>
    <mergeCell ref="AM68:AM69"/>
    <mergeCell ref="AG74:AJ75"/>
    <mergeCell ref="AG76:AJ77"/>
    <mergeCell ref="AF74:AF75"/>
    <mergeCell ref="AG78:AJ79"/>
    <mergeCell ref="AB76:AD77"/>
    <mergeCell ref="Y68:AA69"/>
    <mergeCell ref="Y70:AA71"/>
    <mergeCell ref="Y64:AA64"/>
    <mergeCell ref="Y62:AA63"/>
    <mergeCell ref="Y65:AA66"/>
    <mergeCell ref="AB102:AD103"/>
    <mergeCell ref="W70:W71"/>
    <mergeCell ref="W68:W69"/>
    <mergeCell ref="Y90:AA91"/>
    <mergeCell ref="AB96:AD97"/>
    <mergeCell ref="Y80:AA81"/>
    <mergeCell ref="W82:W83"/>
    <mergeCell ref="Y74:AA75"/>
    <mergeCell ref="AB74:AD75"/>
    <mergeCell ref="W102:W103"/>
    <mergeCell ref="Y102:AA103"/>
    <mergeCell ref="W85:W86"/>
    <mergeCell ref="AB98:AD99"/>
    <mergeCell ref="AB100:AD101"/>
    <mergeCell ref="Y98:AA99"/>
    <mergeCell ref="Y100:AA101"/>
    <mergeCell ref="AB92:AD93"/>
    <mergeCell ref="AN74:AP75"/>
    <mergeCell ref="AM74:AM75"/>
    <mergeCell ref="AK70:AK71"/>
    <mergeCell ref="AK74:AK75"/>
    <mergeCell ref="AK72:AK73"/>
    <mergeCell ref="AM65:AM66"/>
    <mergeCell ref="AE74:AE75"/>
    <mergeCell ref="AE102:AE103"/>
    <mergeCell ref="AE85:AE86"/>
    <mergeCell ref="AE82:AE83"/>
    <mergeCell ref="AE92:AE93"/>
    <mergeCell ref="AE88:AE89"/>
    <mergeCell ref="AG60:AJ61"/>
    <mergeCell ref="AN60:AP61"/>
    <mergeCell ref="AN58:AP59"/>
    <mergeCell ref="AN62:AP63"/>
    <mergeCell ref="AN64:AP64"/>
    <mergeCell ref="AN65:AP66"/>
    <mergeCell ref="AN72:AP73"/>
    <mergeCell ref="AN70:AP71"/>
    <mergeCell ref="AM72:AM73"/>
    <mergeCell ref="AL72:AL73"/>
    <mergeCell ref="AL68:AL69"/>
    <mergeCell ref="AL65:AL66"/>
    <mergeCell ref="AM62:AM63"/>
    <mergeCell ref="AL62:AL63"/>
    <mergeCell ref="AK62:AK63"/>
    <mergeCell ref="AK65:AK66"/>
    <mergeCell ref="H142:H143"/>
    <mergeCell ref="AB136:AD137"/>
    <mergeCell ref="AB138:AD138"/>
    <mergeCell ref="AB62:AD63"/>
    <mergeCell ref="AB60:AD61"/>
    <mergeCell ref="AG70:AJ71"/>
    <mergeCell ref="AG72:AJ73"/>
    <mergeCell ref="AF70:AF71"/>
    <mergeCell ref="AF72:AF73"/>
    <mergeCell ref="AG68:AJ69"/>
    <mergeCell ref="AF68:AF69"/>
    <mergeCell ref="AE68:AE69"/>
    <mergeCell ref="AB68:AD69"/>
    <mergeCell ref="AB70:AD71"/>
    <mergeCell ref="AB72:AD73"/>
    <mergeCell ref="AG65:AJ66"/>
    <mergeCell ref="AG64:AJ64"/>
    <mergeCell ref="AB64:AD64"/>
    <mergeCell ref="AE62:AE63"/>
    <mergeCell ref="AF65:AF66"/>
    <mergeCell ref="AB65:AD66"/>
    <mergeCell ref="AE72:AE73"/>
    <mergeCell ref="AE70:AE71"/>
    <mergeCell ref="AE65:AE66"/>
    <mergeCell ref="H125:I125"/>
    <mergeCell ref="G125:G126"/>
    <mergeCell ref="F125:F126"/>
    <mergeCell ref="AF132:AF133"/>
    <mergeCell ref="Y118:AA119"/>
    <mergeCell ref="AB118:AD119"/>
    <mergeCell ref="A138:B140"/>
    <mergeCell ref="AE144:AE145"/>
    <mergeCell ref="AE142:AE143"/>
    <mergeCell ref="AE134:AE135"/>
    <mergeCell ref="AE136:AE137"/>
    <mergeCell ref="AB144:AD145"/>
    <mergeCell ref="Y144:AA145"/>
    <mergeCell ref="W144:W145"/>
    <mergeCell ref="Y142:AA143"/>
    <mergeCell ref="W142:W143"/>
    <mergeCell ref="H140:I140"/>
    <mergeCell ref="E139:E140"/>
    <mergeCell ref="B142:B143"/>
    <mergeCell ref="B134:B135"/>
    <mergeCell ref="AB134:AD135"/>
    <mergeCell ref="Y136:AA137"/>
    <mergeCell ref="C134:G135"/>
    <mergeCell ref="B136:G137"/>
    <mergeCell ref="W130:W131"/>
    <mergeCell ref="W132:W133"/>
    <mergeCell ref="W122:W123"/>
    <mergeCell ref="W118:W119"/>
    <mergeCell ref="AG122:AJ123"/>
    <mergeCell ref="AG124:AJ124"/>
    <mergeCell ref="AE118:AE119"/>
    <mergeCell ref="Y124:AA124"/>
    <mergeCell ref="AF122:AF123"/>
    <mergeCell ref="AE122:AE123"/>
    <mergeCell ref="AG120:AJ121"/>
    <mergeCell ref="AN154:AP155"/>
    <mergeCell ref="AB152:AD153"/>
    <mergeCell ref="Y152:AA153"/>
    <mergeCell ref="AB154:AD155"/>
    <mergeCell ref="AE154:AE155"/>
    <mergeCell ref="Y154:AA155"/>
    <mergeCell ref="AE152:AE153"/>
    <mergeCell ref="W154:W155"/>
    <mergeCell ref="AF152:AF153"/>
    <mergeCell ref="W152:W153"/>
    <mergeCell ref="AB160:AD161"/>
    <mergeCell ref="AF160:AF161"/>
    <mergeCell ref="AE160:AE161"/>
    <mergeCell ref="AN160:AP161"/>
    <mergeCell ref="AB139:AD140"/>
    <mergeCell ref="Y139:AA140"/>
    <mergeCell ref="AN139:AP140"/>
    <mergeCell ref="W146:W147"/>
    <mergeCell ref="Y146:AA147"/>
    <mergeCell ref="AG139:AJ140"/>
    <mergeCell ref="AF139:AF140"/>
    <mergeCell ref="W139:W140"/>
    <mergeCell ref="AG156:AJ157"/>
    <mergeCell ref="AG160:AJ161"/>
    <mergeCell ref="AM160:AM161"/>
    <mergeCell ref="AL158:AL159"/>
    <mergeCell ref="AL160:AL161"/>
    <mergeCell ref="AK160:AK161"/>
    <mergeCell ref="AK158:AK159"/>
    <mergeCell ref="AK156:AK157"/>
    <mergeCell ref="AK154:AK155"/>
    <mergeCell ref="AK152:AK153"/>
    <mergeCell ref="AG152:AJ153"/>
    <mergeCell ref="AE156:AE157"/>
    <mergeCell ref="B160:G161"/>
    <mergeCell ref="H160:H161"/>
    <mergeCell ref="A151:A159"/>
    <mergeCell ref="B154:B155"/>
    <mergeCell ref="B158:B159"/>
    <mergeCell ref="B156:B157"/>
    <mergeCell ref="A160:A161"/>
    <mergeCell ref="Y158:AA159"/>
    <mergeCell ref="Y160:AA161"/>
    <mergeCell ref="W160:W161"/>
    <mergeCell ref="B152:B153"/>
    <mergeCell ref="AF156:AF157"/>
    <mergeCell ref="AN156:AP157"/>
    <mergeCell ref="H156:H157"/>
    <mergeCell ref="H154:H155"/>
    <mergeCell ref="C156:G157"/>
    <mergeCell ref="C154:G155"/>
    <mergeCell ref="AG158:AJ159"/>
    <mergeCell ref="AF158:AF159"/>
    <mergeCell ref="W158:W159"/>
    <mergeCell ref="W156:W157"/>
    <mergeCell ref="AB156:AD157"/>
    <mergeCell ref="AB158:AD159"/>
    <mergeCell ref="Y156:AA157"/>
    <mergeCell ref="AN158:AP159"/>
    <mergeCell ref="AM158:AM159"/>
    <mergeCell ref="C158:G159"/>
    <mergeCell ref="H158:H159"/>
    <mergeCell ref="AE158:AE159"/>
    <mergeCell ref="AF154:AF155"/>
    <mergeCell ref="AG154:AJ155"/>
    <mergeCell ref="AM154:AM155"/>
    <mergeCell ref="AL154:AL155"/>
    <mergeCell ref="AM156:AM157"/>
    <mergeCell ref="AL156:AL157"/>
    <mergeCell ref="C149:C150"/>
    <mergeCell ref="B151:AP151"/>
    <mergeCell ref="AM149:AM150"/>
    <mergeCell ref="W149:W150"/>
    <mergeCell ref="AN149:AP150"/>
    <mergeCell ref="AF149:AF150"/>
    <mergeCell ref="AE149:AE150"/>
    <mergeCell ref="AB142:AD143"/>
    <mergeCell ref="AK142:AK143"/>
    <mergeCell ref="AF142:AF143"/>
    <mergeCell ref="AB146:AD147"/>
    <mergeCell ref="Y148:AA148"/>
    <mergeCell ref="AB148:AD148"/>
    <mergeCell ref="AG146:AJ147"/>
    <mergeCell ref="AG148:AJ148"/>
    <mergeCell ref="AL146:AL147"/>
    <mergeCell ref="AL144:AL145"/>
    <mergeCell ref="AM144:AM145"/>
    <mergeCell ref="AN142:AP143"/>
    <mergeCell ref="C144:G145"/>
    <mergeCell ref="B144:B145"/>
    <mergeCell ref="H148:I148"/>
    <mergeCell ref="E149:E150"/>
    <mergeCell ref="AL149:AL150"/>
    <mergeCell ref="AG149:AJ150"/>
    <mergeCell ref="Y149:AA150"/>
    <mergeCell ref="AB149:AD150"/>
    <mergeCell ref="D149:D150"/>
    <mergeCell ref="H152:H153"/>
    <mergeCell ref="C152:G153"/>
    <mergeCell ref="D139:D140"/>
    <mergeCell ref="C139:C140"/>
    <mergeCell ref="C142:G143"/>
    <mergeCell ref="H150:I150"/>
    <mergeCell ref="B141:AP141"/>
    <mergeCell ref="AF146:AF147"/>
    <mergeCell ref="B146:G147"/>
    <mergeCell ref="AL152:AL153"/>
    <mergeCell ref="AN152:AP153"/>
    <mergeCell ref="AM152:AM153"/>
    <mergeCell ref="AK149:AK150"/>
    <mergeCell ref="AM146:AM147"/>
    <mergeCell ref="AK139:AK140"/>
    <mergeCell ref="AK146:AK147"/>
    <mergeCell ref="AL139:AL140"/>
    <mergeCell ref="AL142:AL143"/>
    <mergeCell ref="AF144:AF145"/>
    <mergeCell ref="AE146:AE147"/>
    <mergeCell ref="AN110:AP111"/>
    <mergeCell ref="AM114:AM115"/>
    <mergeCell ref="B107:AP107"/>
    <mergeCell ref="H108:H109"/>
    <mergeCell ref="W108:W109"/>
    <mergeCell ref="H110:H111"/>
    <mergeCell ref="H112:H113"/>
    <mergeCell ref="C116:G117"/>
    <mergeCell ref="H116:H117"/>
    <mergeCell ref="B112:B113"/>
    <mergeCell ref="B114:B115"/>
    <mergeCell ref="C112:G113"/>
    <mergeCell ref="H114:H115"/>
    <mergeCell ref="C114:G115"/>
    <mergeCell ref="Y114:AA115"/>
    <mergeCell ref="Y116:AA117"/>
    <mergeCell ref="AG116:AJ117"/>
    <mergeCell ref="AB116:AD117"/>
    <mergeCell ref="W114:W115"/>
    <mergeCell ref="Y112:AA113"/>
    <mergeCell ref="W110:W111"/>
    <mergeCell ref="W116:W117"/>
    <mergeCell ref="B110:B111"/>
    <mergeCell ref="B108:B109"/>
    <mergeCell ref="AM128:AM129"/>
    <mergeCell ref="AG128:AJ129"/>
    <mergeCell ref="AL132:AL133"/>
    <mergeCell ref="AF128:AF129"/>
    <mergeCell ref="AL122:AL123"/>
    <mergeCell ref="AK122:AK123"/>
    <mergeCell ref="AN120:AP121"/>
    <mergeCell ref="AN116:AP117"/>
    <mergeCell ref="AN122:AP123"/>
    <mergeCell ref="AN125:AP126"/>
    <mergeCell ref="AK120:AK121"/>
    <mergeCell ref="AG118:AJ119"/>
    <mergeCell ref="AF118:AF119"/>
    <mergeCell ref="AF120:AF121"/>
    <mergeCell ref="AL118:AL119"/>
    <mergeCell ref="AK118:AK119"/>
    <mergeCell ref="AG130:AJ131"/>
    <mergeCell ref="AF130:AF131"/>
    <mergeCell ref="AN118:AP119"/>
    <mergeCell ref="AM118:AM119"/>
    <mergeCell ref="AM125:AM126"/>
    <mergeCell ref="AL125:AL126"/>
    <mergeCell ref="AG125:AJ126"/>
    <mergeCell ref="AK125:AK126"/>
    <mergeCell ref="AN54:AP55"/>
    <mergeCell ref="AN56:AP57"/>
    <mergeCell ref="AE54:AE55"/>
    <mergeCell ref="AE56:AE57"/>
    <mergeCell ref="AB56:AD57"/>
    <mergeCell ref="Y56:AA57"/>
    <mergeCell ref="Y58:AA59"/>
    <mergeCell ref="W58:W59"/>
    <mergeCell ref="AB54:AD55"/>
    <mergeCell ref="Y54:AA55"/>
    <mergeCell ref="AK56:AK57"/>
    <mergeCell ref="AM56:AM57"/>
    <mergeCell ref="AF56:AF57"/>
    <mergeCell ref="W54:W55"/>
    <mergeCell ref="W56:W57"/>
    <mergeCell ref="AL56:AL57"/>
    <mergeCell ref="AG56:AJ57"/>
    <mergeCell ref="AM54:AM55"/>
    <mergeCell ref="AG54:AJ55"/>
    <mergeCell ref="AF54:AF55"/>
    <mergeCell ref="AG58:AJ59"/>
    <mergeCell ref="AB58:AD59"/>
    <mergeCell ref="AL54:AL55"/>
    <mergeCell ref="AK54:AK55"/>
    <mergeCell ref="H4:I4"/>
    <mergeCell ref="H6:I6"/>
    <mergeCell ref="H5:I5"/>
    <mergeCell ref="F5:F6"/>
    <mergeCell ref="E5:E6"/>
    <mergeCell ref="G25:G26"/>
    <mergeCell ref="F25:F26"/>
    <mergeCell ref="E25:E26"/>
    <mergeCell ref="H18:H19"/>
    <mergeCell ref="H16:H17"/>
    <mergeCell ref="H14:H15"/>
    <mergeCell ref="H8:H9"/>
    <mergeCell ref="C20:G21"/>
    <mergeCell ref="B22:G23"/>
    <mergeCell ref="H22:H23"/>
    <mergeCell ref="H20:H21"/>
    <mergeCell ref="B7:AP7"/>
    <mergeCell ref="AF8:AF9"/>
    <mergeCell ref="AF5:AF6"/>
    <mergeCell ref="AE5:AE6"/>
    <mergeCell ref="AG5:AJ6"/>
    <mergeCell ref="AM8:AM9"/>
    <mergeCell ref="AK5:AK6"/>
    <mergeCell ref="AB8:AD9"/>
    <mergeCell ref="AF62:AF63"/>
    <mergeCell ref="AL90:AL91"/>
    <mergeCell ref="AK90:AK91"/>
    <mergeCell ref="AM88:AM89"/>
    <mergeCell ref="AK88:AK89"/>
    <mergeCell ref="AL88:AL89"/>
    <mergeCell ref="AM92:AM93"/>
    <mergeCell ref="AM90:AM91"/>
    <mergeCell ref="AG85:AJ86"/>
    <mergeCell ref="AG88:AJ89"/>
    <mergeCell ref="AF88:AF89"/>
    <mergeCell ref="B67:AP67"/>
    <mergeCell ref="H84:I84"/>
    <mergeCell ref="H85:I85"/>
    <mergeCell ref="H88:H89"/>
    <mergeCell ref="H76:H77"/>
    <mergeCell ref="H78:H79"/>
    <mergeCell ref="B80:B81"/>
    <mergeCell ref="B78:B79"/>
    <mergeCell ref="G85:G86"/>
    <mergeCell ref="C85:C86"/>
    <mergeCell ref="C88:G89"/>
    <mergeCell ref="F85:F86"/>
    <mergeCell ref="AG62:AJ63"/>
    <mergeCell ref="AK144:AK145"/>
    <mergeCell ref="AG144:AJ145"/>
    <mergeCell ref="AN144:AP145"/>
    <mergeCell ref="AN148:AP148"/>
    <mergeCell ref="AN146:AP147"/>
    <mergeCell ref="AE139:AE140"/>
    <mergeCell ref="AG142:AJ143"/>
    <mergeCell ref="AM142:AM143"/>
    <mergeCell ref="AM139:AM140"/>
    <mergeCell ref="AN124:AP124"/>
    <mergeCell ref="AE120:AE121"/>
    <mergeCell ref="AK105:AK106"/>
    <mergeCell ref="AL105:AL106"/>
    <mergeCell ref="AM105:AM106"/>
    <mergeCell ref="Y104:AA104"/>
    <mergeCell ref="Y105:AA106"/>
    <mergeCell ref="AG104:AJ104"/>
    <mergeCell ref="AM108:AM109"/>
    <mergeCell ref="Y108:AA109"/>
    <mergeCell ref="AB108:AD109"/>
    <mergeCell ref="AL108:AL109"/>
    <mergeCell ref="AE108:AE109"/>
    <mergeCell ref="AF108:AF109"/>
    <mergeCell ref="AK108:AK109"/>
    <mergeCell ref="AN104:AP104"/>
    <mergeCell ref="AN105:AP106"/>
    <mergeCell ref="AN108:AP109"/>
    <mergeCell ref="AN112:AP113"/>
    <mergeCell ref="AN114:AP115"/>
    <mergeCell ref="AK110:AK111"/>
    <mergeCell ref="AL116:AL117"/>
    <mergeCell ref="AM116:AM117"/>
    <mergeCell ref="AK116:AK117"/>
    <mergeCell ref="AB125:AD126"/>
    <mergeCell ref="Y125:AA126"/>
    <mergeCell ref="AE125:AE126"/>
    <mergeCell ref="AF125:AF126"/>
    <mergeCell ref="AM120:AM121"/>
    <mergeCell ref="AF112:AF113"/>
    <mergeCell ref="AF114:AF115"/>
    <mergeCell ref="AF110:AF111"/>
    <mergeCell ref="AE112:AE113"/>
    <mergeCell ref="AM110:AM111"/>
    <mergeCell ref="AL110:AL111"/>
    <mergeCell ref="Y110:AA111"/>
    <mergeCell ref="AB110:AD111"/>
    <mergeCell ref="AK112:AK113"/>
    <mergeCell ref="AG114:AJ115"/>
    <mergeCell ref="AL114:AL115"/>
    <mergeCell ref="AK114:AK115"/>
    <mergeCell ref="AL112:AL113"/>
    <mergeCell ref="AM112:AM113"/>
    <mergeCell ref="AB114:AD115"/>
    <mergeCell ref="AB112:AD113"/>
    <mergeCell ref="AE110:AE111"/>
    <mergeCell ref="AE114:AE115"/>
    <mergeCell ref="AM122:AM123"/>
    <mergeCell ref="B132:B133"/>
    <mergeCell ref="C118:G119"/>
    <mergeCell ref="C120:G121"/>
    <mergeCell ref="B130:B131"/>
    <mergeCell ref="H132:H133"/>
    <mergeCell ref="Y130:AA131"/>
    <mergeCell ref="Y128:AA129"/>
    <mergeCell ref="Y138:AA138"/>
    <mergeCell ref="AE132:AE133"/>
    <mergeCell ref="AE130:AE131"/>
    <mergeCell ref="AE128:AE129"/>
    <mergeCell ref="AB132:AD133"/>
    <mergeCell ref="AB128:AD129"/>
    <mergeCell ref="AB130:AD131"/>
    <mergeCell ref="Y132:AA133"/>
    <mergeCell ref="H118:H119"/>
    <mergeCell ref="H124:I124"/>
    <mergeCell ref="B128:B129"/>
    <mergeCell ref="C128:G129"/>
    <mergeCell ref="C125:C126"/>
    <mergeCell ref="E125:E126"/>
    <mergeCell ref="D125:D126"/>
    <mergeCell ref="B118:B119"/>
    <mergeCell ref="B120:B121"/>
    <mergeCell ref="C132:G133"/>
    <mergeCell ref="AN136:AP137"/>
    <mergeCell ref="AM136:AM137"/>
    <mergeCell ref="AL136:AL137"/>
    <mergeCell ref="AN138:AP138"/>
    <mergeCell ref="H134:H135"/>
    <mergeCell ref="H138:I138"/>
    <mergeCell ref="W134:W135"/>
    <mergeCell ref="Y134:AA135"/>
    <mergeCell ref="W136:W137"/>
    <mergeCell ref="AG134:AJ135"/>
    <mergeCell ref="AK134:AK135"/>
    <mergeCell ref="AK136:AK137"/>
    <mergeCell ref="AM132:AM133"/>
    <mergeCell ref="AN132:AP133"/>
    <mergeCell ref="AM134:AM135"/>
    <mergeCell ref="AL134:AL135"/>
    <mergeCell ref="AN134:AP135"/>
    <mergeCell ref="AG132:AJ133"/>
    <mergeCell ref="AK132:AK133"/>
    <mergeCell ref="AG138:AJ138"/>
    <mergeCell ref="AG136:AJ137"/>
    <mergeCell ref="AF134:AF135"/>
    <mergeCell ref="AF136:AF137"/>
    <mergeCell ref="W125:W126"/>
    <mergeCell ref="B127:AP127"/>
    <mergeCell ref="Y120:AA121"/>
    <mergeCell ref="W120:W121"/>
    <mergeCell ref="AL120:AL121"/>
    <mergeCell ref="AB120:AD121"/>
    <mergeCell ref="AB122:AD123"/>
    <mergeCell ref="H126:I126"/>
    <mergeCell ref="H130:H131"/>
    <mergeCell ref="H128:H129"/>
    <mergeCell ref="W128:W129"/>
    <mergeCell ref="Y122:AA123"/>
    <mergeCell ref="C130:G131"/>
    <mergeCell ref="B122:G123"/>
    <mergeCell ref="H120:H121"/>
    <mergeCell ref="H122:H123"/>
    <mergeCell ref="AM130:AM131"/>
    <mergeCell ref="AL130:AL131"/>
    <mergeCell ref="AK130:AK131"/>
    <mergeCell ref="AN128:AP129"/>
    <mergeCell ref="AN130:AP131"/>
    <mergeCell ref="AL128:AL129"/>
    <mergeCell ref="AK128:AK129"/>
    <mergeCell ref="AB124:AD124"/>
    <mergeCell ref="A122:A123"/>
    <mergeCell ref="AG108:AJ109"/>
    <mergeCell ref="AG112:AJ113"/>
    <mergeCell ref="AG110:AJ111"/>
    <mergeCell ref="AE105:AE106"/>
    <mergeCell ref="AE116:AE117"/>
    <mergeCell ref="AF116:AF117"/>
    <mergeCell ref="AB104:AD104"/>
    <mergeCell ref="AB105:AD106"/>
    <mergeCell ref="AF105:AF106"/>
    <mergeCell ref="AG105:AJ106"/>
    <mergeCell ref="C110:G111"/>
    <mergeCell ref="C108:G109"/>
    <mergeCell ref="A107:A121"/>
    <mergeCell ref="H106:I106"/>
    <mergeCell ref="F105:F106"/>
    <mergeCell ref="H104:I104"/>
    <mergeCell ref="H105:I105"/>
    <mergeCell ref="W105:W106"/>
    <mergeCell ref="D105:D106"/>
    <mergeCell ref="AN68:AP69"/>
    <mergeCell ref="Y94:AA95"/>
    <mergeCell ref="Y96:AA97"/>
    <mergeCell ref="W76:W77"/>
    <mergeCell ref="W74:W75"/>
    <mergeCell ref="W72:W73"/>
    <mergeCell ref="AL82:AL83"/>
    <mergeCell ref="AK82:AK83"/>
    <mergeCell ref="Y76:AA77"/>
    <mergeCell ref="AB78:AD79"/>
    <mergeCell ref="B87:AP87"/>
    <mergeCell ref="AM82:AM83"/>
    <mergeCell ref="AB80:AD81"/>
    <mergeCell ref="H86:I86"/>
    <mergeCell ref="AL85:AL86"/>
    <mergeCell ref="AB82:AD83"/>
    <mergeCell ref="AB84:AD84"/>
    <mergeCell ref="Y78:AA79"/>
    <mergeCell ref="Y85:AA86"/>
    <mergeCell ref="Y84:AA84"/>
    <mergeCell ref="Y82:AA83"/>
    <mergeCell ref="W78:W79"/>
    <mergeCell ref="W80:W81"/>
    <mergeCell ref="AL74:AL75"/>
    <mergeCell ref="AG82:AJ83"/>
    <mergeCell ref="AG80:AJ81"/>
    <mergeCell ref="AG84:AJ84"/>
    <mergeCell ref="AK85:AK86"/>
    <mergeCell ref="AF85:AF86"/>
    <mergeCell ref="AF82:AF83"/>
    <mergeCell ref="H80:H81"/>
    <mergeCell ref="AE90:AE91"/>
    <mergeCell ref="AF90:AF91"/>
    <mergeCell ref="AB88:AD89"/>
    <mergeCell ref="AB90:AD91"/>
    <mergeCell ref="AB85:AD86"/>
    <mergeCell ref="H82:H83"/>
    <mergeCell ref="AN98:AP99"/>
    <mergeCell ref="AM102:AM103"/>
    <mergeCell ref="AN94:AP95"/>
    <mergeCell ref="AN90:AP91"/>
    <mergeCell ref="AN92:AP93"/>
    <mergeCell ref="AN96:AP97"/>
    <mergeCell ref="AG98:AJ99"/>
    <mergeCell ref="AN102:AP103"/>
    <mergeCell ref="AG92:AJ93"/>
    <mergeCell ref="AN100:AP101"/>
    <mergeCell ref="AF92:AF93"/>
    <mergeCell ref="AG90:AJ91"/>
    <mergeCell ref="AG100:AJ101"/>
    <mergeCell ref="AG94:AJ95"/>
    <mergeCell ref="AG96:AJ97"/>
    <mergeCell ref="AF102:AF103"/>
    <mergeCell ref="AG102:AJ103"/>
    <mergeCell ref="AL102:AL103"/>
    <mergeCell ref="AK102:AK103"/>
    <mergeCell ref="AL92:AL93"/>
    <mergeCell ref="AK92:AK93"/>
    <mergeCell ref="W96:W97"/>
    <mergeCell ref="W92:W93"/>
    <mergeCell ref="W90:W91"/>
    <mergeCell ref="W88:W89"/>
    <mergeCell ref="W100:W101"/>
    <mergeCell ref="W98:W99"/>
    <mergeCell ref="AB94:AD95"/>
    <mergeCell ref="Y92:AA93"/>
    <mergeCell ref="Y88:AA89"/>
    <mergeCell ref="H96:H97"/>
    <mergeCell ref="H90:H91"/>
    <mergeCell ref="H94:H95"/>
    <mergeCell ref="H92:H93"/>
    <mergeCell ref="H100:H101"/>
    <mergeCell ref="H98:H99"/>
    <mergeCell ref="C98:G99"/>
    <mergeCell ref="C94:G95"/>
    <mergeCell ref="B98:B99"/>
    <mergeCell ref="B92:B93"/>
    <mergeCell ref="B94:B95"/>
    <mergeCell ref="B96:B97"/>
    <mergeCell ref="B90:B91"/>
    <mergeCell ref="H102:H103"/>
    <mergeCell ref="AB4:AD4"/>
    <mergeCell ref="AB10:AD11"/>
    <mergeCell ref="AB5:AD6"/>
    <mergeCell ref="AB30:AD31"/>
    <mergeCell ref="AE30:AE31"/>
    <mergeCell ref="AB38:AD39"/>
    <mergeCell ref="AK32:AK33"/>
    <mergeCell ref="AK30:AK31"/>
    <mergeCell ref="AK28:AK29"/>
    <mergeCell ref="AE28:AE29"/>
    <mergeCell ref="AF34:AF35"/>
    <mergeCell ref="AE10:AE11"/>
    <mergeCell ref="AE8:AE9"/>
    <mergeCell ref="AF16:AF17"/>
    <mergeCell ref="AE16:AE17"/>
    <mergeCell ref="AG38:AJ39"/>
    <mergeCell ref="AG32:AJ33"/>
    <mergeCell ref="AE52:AE53"/>
    <mergeCell ref="AG52:AJ53"/>
    <mergeCell ref="AK52:AK53"/>
    <mergeCell ref="H50:H51"/>
    <mergeCell ref="H52:H53"/>
    <mergeCell ref="AE50:AE51"/>
    <mergeCell ref="AF50:AF51"/>
    <mergeCell ref="AK50:AK51"/>
    <mergeCell ref="Y52:AA53"/>
    <mergeCell ref="Y50:AA51"/>
    <mergeCell ref="AG50:AJ51"/>
    <mergeCell ref="AB50:AD51"/>
    <mergeCell ref="AB52:AD53"/>
    <mergeCell ref="W52:W53"/>
    <mergeCell ref="W50:W51"/>
    <mergeCell ref="AF52:AF53"/>
    <mergeCell ref="Y45:AA46"/>
    <mergeCell ref="Y44:AA44"/>
    <mergeCell ref="W45:W46"/>
    <mergeCell ref="Y38:AA39"/>
    <mergeCell ref="Y40:AA41"/>
    <mergeCell ref="Y25:AA26"/>
    <mergeCell ref="Y24:AA24"/>
    <mergeCell ref="Y30:AA31"/>
    <mergeCell ref="W30:W31"/>
    <mergeCell ref="W42:W43"/>
    <mergeCell ref="W40:W41"/>
    <mergeCell ref="Y42:AA43"/>
    <mergeCell ref="W38:W39"/>
    <mergeCell ref="AM22:AM23"/>
    <mergeCell ref="AK22:AK23"/>
    <mergeCell ref="AL22:AL23"/>
    <mergeCell ref="AL20:AL21"/>
    <mergeCell ref="AL18:AL19"/>
    <mergeCell ref="AB20:AD21"/>
    <mergeCell ref="AK10:AK11"/>
    <mergeCell ref="AG10:AJ11"/>
    <mergeCell ref="AB16:AD17"/>
    <mergeCell ref="AB18:AD19"/>
    <mergeCell ref="AF14:AF15"/>
    <mergeCell ref="AB14:AD15"/>
    <mergeCell ref="AM12:AM13"/>
    <mergeCell ref="AL12:AL13"/>
    <mergeCell ref="AL10:AL11"/>
    <mergeCell ref="AL16:AL17"/>
    <mergeCell ref="AE12:AE13"/>
    <mergeCell ref="AE14:AE15"/>
    <mergeCell ref="AF12:AF13"/>
    <mergeCell ref="AL14:AL15"/>
    <mergeCell ref="AB12:AD13"/>
    <mergeCell ref="AG18:AJ19"/>
    <mergeCell ref="C5:C6"/>
    <mergeCell ref="A4:B6"/>
    <mergeCell ref="B10:B11"/>
    <mergeCell ref="B8:B9"/>
    <mergeCell ref="B14:B15"/>
    <mergeCell ref="D5:D6"/>
    <mergeCell ref="B12:B13"/>
    <mergeCell ref="AF32:AF33"/>
    <mergeCell ref="AE32:AE33"/>
    <mergeCell ref="B27:AP27"/>
    <mergeCell ref="AG12:AJ13"/>
    <mergeCell ref="AG14:AJ15"/>
    <mergeCell ref="AG16:AJ17"/>
    <mergeCell ref="AK16:AK17"/>
    <mergeCell ref="AM16:AM17"/>
    <mergeCell ref="AM25:AM26"/>
    <mergeCell ref="AL25:AL26"/>
    <mergeCell ref="AK25:AK26"/>
    <mergeCell ref="AM20:AM21"/>
    <mergeCell ref="AM18:AM19"/>
    <mergeCell ref="AM28:AM29"/>
    <mergeCell ref="AL28:AL29"/>
    <mergeCell ref="A24:B26"/>
    <mergeCell ref="A22:A23"/>
    <mergeCell ref="B18:B19"/>
    <mergeCell ref="B20:B21"/>
    <mergeCell ref="C25:C26"/>
    <mergeCell ref="D25:D26"/>
    <mergeCell ref="B16:B17"/>
    <mergeCell ref="AG36:AJ37"/>
    <mergeCell ref="AG34:AJ35"/>
    <mergeCell ref="W36:W37"/>
    <mergeCell ref="Y36:AA37"/>
    <mergeCell ref="AE34:AE35"/>
    <mergeCell ref="W34:W35"/>
    <mergeCell ref="Y34:AA35"/>
    <mergeCell ref="H36:H37"/>
    <mergeCell ref="H34:H35"/>
    <mergeCell ref="AB22:AD23"/>
    <mergeCell ref="B28:B29"/>
    <mergeCell ref="H28:H29"/>
    <mergeCell ref="H30:H31"/>
    <mergeCell ref="AL30:AL31"/>
    <mergeCell ref="AM30:AM31"/>
    <mergeCell ref="AM32:AM33"/>
    <mergeCell ref="AM34:AM35"/>
    <mergeCell ref="AM36:AM37"/>
    <mergeCell ref="AM48:AM49"/>
    <mergeCell ref="AM50:AM51"/>
    <mergeCell ref="AL45:AL46"/>
    <mergeCell ref="AM52:AM53"/>
    <mergeCell ref="B47:AP47"/>
    <mergeCell ref="AF48:AF49"/>
    <mergeCell ref="AE48:AE49"/>
    <mergeCell ref="AG48:AJ49"/>
    <mergeCell ref="AF42:AF43"/>
    <mergeCell ref="AB42:AD43"/>
    <mergeCell ref="AG42:AJ43"/>
    <mergeCell ref="AG45:AJ46"/>
    <mergeCell ref="AF45:AF46"/>
    <mergeCell ref="AG44:AJ44"/>
    <mergeCell ref="AN52:AP53"/>
    <mergeCell ref="AN50:AP51"/>
    <mergeCell ref="AB48:AD49"/>
    <mergeCell ref="AN48:AP49"/>
    <mergeCell ref="AK45:AK46"/>
    <mergeCell ref="AM42:AM43"/>
    <mergeCell ref="AM45:AM46"/>
    <mergeCell ref="AL50:AL51"/>
    <mergeCell ref="AL48:AL49"/>
    <mergeCell ref="AL52:AL53"/>
    <mergeCell ref="AL34:AL35"/>
    <mergeCell ref="AL42:AL43"/>
    <mergeCell ref="AL36:AL37"/>
    <mergeCell ref="AL32:AL33"/>
    <mergeCell ref="W5:W6"/>
    <mergeCell ref="W16:W17"/>
    <mergeCell ref="W12:W13"/>
    <mergeCell ref="W28:W29"/>
    <mergeCell ref="W32:W33"/>
    <mergeCell ref="Y4:AA4"/>
    <mergeCell ref="Y5:AA6"/>
    <mergeCell ref="Y12:AA13"/>
    <mergeCell ref="Y16:AA17"/>
    <mergeCell ref="Y8:AA9"/>
    <mergeCell ref="Y20:AA21"/>
    <mergeCell ref="Y32:AA33"/>
    <mergeCell ref="Y10:AA11"/>
    <mergeCell ref="Y14:AA15"/>
    <mergeCell ref="Y28:AA29"/>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7D31"/>
    <outlinePr summaryBelow="0" summaryRight="0"/>
    <pageSetUpPr fitToPage="1"/>
  </sheetPr>
  <dimension ref="A1:AS1000"/>
  <sheetViews>
    <sheetView workbookViewId="0">
      <selection activeCell="B4" sqref="B4"/>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7109375" customWidth="1"/>
    <col min="6" max="6" width="20.28515625" customWidth="1"/>
    <col min="7" max="7" width="1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8.85546875" customWidth="1"/>
    <col min="28" max="29" width="11.42578125" customWidth="1"/>
    <col min="30" max="30" width="26.5703125" customWidth="1"/>
    <col min="31" max="32" width="11.42578125" customWidth="1"/>
    <col min="33" max="33" width="29.85546875" customWidth="1"/>
    <col min="34"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c r="AK1" s="247"/>
      <c r="AL1" s="247"/>
      <c r="AM1" s="247"/>
      <c r="AN1" s="247"/>
      <c r="AO1" s="247"/>
      <c r="AP1" s="247"/>
      <c r="AQ1" s="247"/>
      <c r="AR1" s="247"/>
      <c r="AS1" s="247"/>
    </row>
    <row r="2" spans="1:45">
      <c r="A2" s="1733"/>
      <c r="B2" s="1547"/>
      <c r="C2" s="1548"/>
      <c r="D2" s="1980" t="s">
        <v>23</v>
      </c>
      <c r="E2" s="1577"/>
      <c r="F2" s="1577"/>
      <c r="G2" s="1577"/>
      <c r="H2" s="1578"/>
      <c r="I2" s="2031" t="s">
        <v>739</v>
      </c>
      <c r="J2" s="1577"/>
      <c r="K2" s="1577"/>
      <c r="L2" s="1577"/>
      <c r="M2" s="1577"/>
      <c r="N2" s="1577"/>
      <c r="O2" s="1577"/>
      <c r="P2" s="1577"/>
      <c r="Q2" s="1577"/>
      <c r="R2" s="1577"/>
      <c r="S2" s="1577"/>
      <c r="T2" s="1578"/>
      <c r="U2" s="248" t="s">
        <v>47</v>
      </c>
      <c r="V2" s="249">
        <f t="shared" ref="V2:V3" si="0">+X5+X25</f>
        <v>1</v>
      </c>
      <c r="W2" s="2031"/>
      <c r="X2" s="1577"/>
      <c r="Y2" s="1577"/>
      <c r="Z2" s="1577"/>
      <c r="AA2" s="1577"/>
      <c r="AB2" s="1577"/>
      <c r="AC2" s="1577"/>
      <c r="AD2" s="1577"/>
      <c r="AE2" s="1577"/>
      <c r="AF2" s="1577"/>
      <c r="AG2" s="1577"/>
      <c r="AH2" s="1578"/>
      <c r="AI2" s="1975" t="s">
        <v>18</v>
      </c>
      <c r="AJ2" s="1751"/>
      <c r="AK2" s="247"/>
      <c r="AL2" s="247"/>
      <c r="AM2" s="247"/>
      <c r="AN2" s="247"/>
      <c r="AO2" s="247"/>
      <c r="AP2" s="247"/>
      <c r="AQ2" s="247"/>
      <c r="AR2" s="247"/>
      <c r="AS2" s="247"/>
    </row>
    <row r="3" spans="1:45" ht="15.7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0.7557086249999998</v>
      </c>
      <c r="W3" s="1537"/>
      <c r="X3" s="1550"/>
      <c r="Y3" s="1550"/>
      <c r="Z3" s="1550"/>
      <c r="AA3" s="1550"/>
      <c r="AB3" s="1550"/>
      <c r="AC3" s="1550"/>
      <c r="AD3" s="1550"/>
      <c r="AE3" s="1550"/>
      <c r="AF3" s="1550"/>
      <c r="AG3" s="1550"/>
      <c r="AH3" s="1551"/>
      <c r="AI3" s="1976">
        <v>43120</v>
      </c>
      <c r="AJ3" s="1977"/>
      <c r="AK3" s="247"/>
      <c r="AL3" s="247"/>
      <c r="AM3" s="247"/>
      <c r="AN3" s="247"/>
      <c r="AO3" s="247"/>
      <c r="AP3" s="247"/>
      <c r="AQ3" s="247"/>
      <c r="AR3" s="247"/>
      <c r="AS3" s="247"/>
    </row>
    <row r="4" spans="1:45" ht="24.7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c r="AK4" s="264"/>
      <c r="AL4" s="264"/>
      <c r="AM4" s="264"/>
      <c r="AN4" s="264"/>
      <c r="AO4" s="264"/>
      <c r="AP4" s="264"/>
      <c r="AQ4" s="264"/>
      <c r="AR4" s="264"/>
      <c r="AS4" s="264"/>
    </row>
    <row r="5" spans="1:45" ht="33.75" customHeight="1">
      <c r="A5" s="1733"/>
      <c r="B5" s="1548"/>
      <c r="C5" s="1932" t="s">
        <v>741</v>
      </c>
      <c r="D5" s="1932" t="s">
        <v>252</v>
      </c>
      <c r="E5" s="1943">
        <v>1</v>
      </c>
      <c r="F5" s="1932" t="s">
        <v>742</v>
      </c>
      <c r="G5" s="2024" t="s">
        <v>254</v>
      </c>
      <c r="H5" s="2027" t="s">
        <v>47</v>
      </c>
      <c r="I5" s="2028"/>
      <c r="J5" s="523">
        <f t="shared" ref="J5:U5" si="1">+J22</f>
        <v>2.8995E-2</v>
      </c>
      <c r="K5" s="523">
        <f t="shared" si="1"/>
        <v>0.10339499999999999</v>
      </c>
      <c r="L5" s="523">
        <f t="shared" si="1"/>
        <v>0.10341</v>
      </c>
      <c r="M5" s="523">
        <f t="shared" si="1"/>
        <v>0.10339499999999999</v>
      </c>
      <c r="N5" s="523">
        <f t="shared" si="1"/>
        <v>7.4495000000000006E-2</v>
      </c>
      <c r="O5" s="523">
        <f t="shared" si="1"/>
        <v>5.7959999999999998E-2</v>
      </c>
      <c r="P5" s="523">
        <f t="shared" si="1"/>
        <v>0.129805</v>
      </c>
      <c r="Q5" s="523">
        <f t="shared" si="1"/>
        <v>0.22608500000000004</v>
      </c>
      <c r="R5" s="523">
        <f t="shared" si="1"/>
        <v>9.4960000000000003E-2</v>
      </c>
      <c r="S5" s="523">
        <f t="shared" si="1"/>
        <v>3.2495000000000003E-2</v>
      </c>
      <c r="T5" s="523">
        <f t="shared" si="1"/>
        <v>3.2495000000000003E-2</v>
      </c>
      <c r="U5" s="523">
        <f t="shared" si="1"/>
        <v>1.251E-2</v>
      </c>
      <c r="V5" s="524">
        <f t="shared" ref="V5:V6" si="2">SUM(J5:U5)</f>
        <v>1.0000000000000002</v>
      </c>
      <c r="W5" s="1964">
        <v>0.97499999999999998</v>
      </c>
      <c r="X5" s="524">
        <f>+(V5/V5)*W5</f>
        <v>0.97499999999999998</v>
      </c>
      <c r="Y5" s="1946" t="s">
        <v>743</v>
      </c>
      <c r="Z5" s="1577"/>
      <c r="AA5" s="1578"/>
      <c r="AB5" s="1946" t="s">
        <v>744</v>
      </c>
      <c r="AC5" s="1577"/>
      <c r="AD5" s="1578"/>
      <c r="AE5" s="1946" t="s">
        <v>745</v>
      </c>
      <c r="AF5" s="1577"/>
      <c r="AG5" s="1578"/>
      <c r="AH5" s="2024" t="s">
        <v>746</v>
      </c>
      <c r="AI5" s="1577"/>
      <c r="AJ5" s="1578"/>
      <c r="AK5" s="264"/>
      <c r="AL5" s="264"/>
      <c r="AM5" s="264"/>
      <c r="AN5" s="264"/>
      <c r="AO5" s="264"/>
      <c r="AP5" s="264"/>
      <c r="AQ5" s="264"/>
      <c r="AR5" s="264"/>
      <c r="AS5" s="264"/>
    </row>
    <row r="6" spans="1:45" ht="49.5" customHeight="1">
      <c r="A6" s="1968"/>
      <c r="B6" s="1580"/>
      <c r="C6" s="1558"/>
      <c r="D6" s="1558"/>
      <c r="E6" s="1558"/>
      <c r="F6" s="1558"/>
      <c r="G6" s="1557"/>
      <c r="H6" s="2025" t="s">
        <v>78</v>
      </c>
      <c r="I6" s="2026"/>
      <c r="J6" s="525">
        <f t="shared" ref="J6:R6" si="3">J23</f>
        <v>2.8995E-2</v>
      </c>
      <c r="K6" s="525">
        <f t="shared" si="3"/>
        <v>5.6384999999999998E-2</v>
      </c>
      <c r="L6" s="525">
        <f t="shared" si="3"/>
        <v>0.14385000000000001</v>
      </c>
      <c r="M6" s="525">
        <f t="shared" si="3"/>
        <v>0.10589999999999999</v>
      </c>
      <c r="N6" s="525">
        <f t="shared" si="3"/>
        <v>7.3564999999999992E-2</v>
      </c>
      <c r="O6" s="525">
        <f t="shared" si="3"/>
        <v>3.5310000000000001E-2</v>
      </c>
      <c r="P6" s="525">
        <f t="shared" si="3"/>
        <v>7.8365000000000004E-2</v>
      </c>
      <c r="Q6" s="525">
        <f t="shared" si="3"/>
        <v>0.21291500000000002</v>
      </c>
      <c r="R6" s="525">
        <f t="shared" si="3"/>
        <v>2.0570000000000001E-2</v>
      </c>
      <c r="S6" s="525"/>
      <c r="T6" s="525"/>
      <c r="U6" s="525"/>
      <c r="V6" s="526">
        <f t="shared" si="2"/>
        <v>0.75585499999999994</v>
      </c>
      <c r="W6" s="1558"/>
      <c r="X6" s="524">
        <f>+V6/V5*W5</f>
        <v>0.73695862499999976</v>
      </c>
      <c r="Y6" s="1557"/>
      <c r="Z6" s="1579"/>
      <c r="AA6" s="1580"/>
      <c r="AB6" s="1557"/>
      <c r="AC6" s="1579"/>
      <c r="AD6" s="1580"/>
      <c r="AE6" s="1557"/>
      <c r="AF6" s="1579"/>
      <c r="AG6" s="1580"/>
      <c r="AH6" s="1557"/>
      <c r="AI6" s="1579"/>
      <c r="AJ6" s="1580"/>
      <c r="AK6" s="264"/>
      <c r="AL6" s="264"/>
      <c r="AM6" s="264"/>
      <c r="AN6" s="264"/>
      <c r="AO6" s="264"/>
      <c r="AP6" s="264"/>
      <c r="AQ6" s="264"/>
      <c r="AR6" s="264"/>
      <c r="AS6" s="264"/>
    </row>
    <row r="7" spans="1:45" ht="12.75" customHeight="1">
      <c r="A7" s="1966" t="s">
        <v>747</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3"/>
      <c r="AK7" s="264"/>
      <c r="AL7" s="264"/>
      <c r="AM7" s="264"/>
      <c r="AN7" s="264"/>
      <c r="AO7" s="264"/>
      <c r="AP7" s="264"/>
      <c r="AQ7" s="264"/>
      <c r="AR7" s="264"/>
      <c r="AS7" s="264"/>
    </row>
    <row r="8" spans="1:45" ht="25.5" customHeight="1">
      <c r="A8" s="1539"/>
      <c r="B8" s="1922">
        <v>1</v>
      </c>
      <c r="C8" s="2010" t="s">
        <v>748</v>
      </c>
      <c r="D8" s="1577"/>
      <c r="E8" s="1577"/>
      <c r="F8" s="1577"/>
      <c r="G8" s="1578"/>
      <c r="H8" s="1926" t="s">
        <v>79</v>
      </c>
      <c r="I8" s="527" t="s">
        <v>47</v>
      </c>
      <c r="J8" s="528"/>
      <c r="K8" s="528">
        <v>0.18179999999999999</v>
      </c>
      <c r="L8" s="528">
        <v>0.18179999999999999</v>
      </c>
      <c r="M8" s="528">
        <v>0.18179999999999999</v>
      </c>
      <c r="N8" s="528">
        <v>9.0999999999999998E-2</v>
      </c>
      <c r="O8" s="528">
        <v>9.0899999999999995E-2</v>
      </c>
      <c r="P8" s="528">
        <v>9.0899999999999995E-2</v>
      </c>
      <c r="Q8" s="528">
        <v>9.0899999999999995E-2</v>
      </c>
      <c r="R8" s="528">
        <v>9.0899999999999995E-2</v>
      </c>
      <c r="S8" s="523"/>
      <c r="T8" s="523"/>
      <c r="U8" s="523"/>
      <c r="V8" s="529">
        <f t="shared" ref="V8:V23" si="4">SUM(J8:U8)</f>
        <v>0.99999999999999989</v>
      </c>
      <c r="W8" s="2029">
        <v>0.5</v>
      </c>
      <c r="X8" s="288">
        <f>V8*W8</f>
        <v>0.49999999999999994</v>
      </c>
      <c r="Y8" s="1946" t="s">
        <v>749</v>
      </c>
      <c r="Z8" s="1577"/>
      <c r="AA8" s="1578"/>
      <c r="AB8" s="1946" t="s">
        <v>750</v>
      </c>
      <c r="AC8" s="1577"/>
      <c r="AD8" s="1578"/>
      <c r="AE8" s="1946" t="s">
        <v>751</v>
      </c>
      <c r="AF8" s="1577"/>
      <c r="AG8" s="1578"/>
      <c r="AH8" s="1946" t="s">
        <v>752</v>
      </c>
      <c r="AI8" s="1577"/>
      <c r="AJ8" s="1578"/>
      <c r="AK8" s="264"/>
      <c r="AL8" s="264"/>
      <c r="AM8" s="264"/>
      <c r="AN8" s="264"/>
      <c r="AO8" s="264"/>
      <c r="AP8" s="264"/>
      <c r="AQ8" s="264"/>
      <c r="AR8" s="264"/>
      <c r="AS8" s="264"/>
    </row>
    <row r="9" spans="1:45" ht="25.5" customHeight="1">
      <c r="A9" s="1539"/>
      <c r="B9" s="1557"/>
      <c r="C9" s="1557"/>
      <c r="D9" s="1579"/>
      <c r="E9" s="1579"/>
      <c r="F9" s="1579"/>
      <c r="G9" s="1580"/>
      <c r="H9" s="1930"/>
      <c r="I9" s="531" t="s">
        <v>48</v>
      </c>
      <c r="J9" s="532"/>
      <c r="K9" s="533">
        <v>9.0899999999999995E-2</v>
      </c>
      <c r="L9" s="533">
        <v>0.2727</v>
      </c>
      <c r="M9" s="533">
        <v>0.18179999999999999</v>
      </c>
      <c r="N9" s="533">
        <v>9.0999999999999998E-2</v>
      </c>
      <c r="O9" s="533">
        <v>6.0600000000000001E-2</v>
      </c>
      <c r="P9" s="533">
        <v>9.0899999999999995E-2</v>
      </c>
      <c r="Q9" s="533">
        <v>0</v>
      </c>
      <c r="R9" s="533">
        <v>0</v>
      </c>
      <c r="S9" s="525"/>
      <c r="T9" s="525"/>
      <c r="U9" s="525"/>
      <c r="V9" s="534">
        <f t="shared" si="4"/>
        <v>0.78789999999999993</v>
      </c>
      <c r="W9" s="2030"/>
      <c r="X9" s="296">
        <f>+V9*W8</f>
        <v>0.39394999999999997</v>
      </c>
      <c r="Y9" s="1557"/>
      <c r="Z9" s="1579"/>
      <c r="AA9" s="1580"/>
      <c r="AB9" s="1557"/>
      <c r="AC9" s="1579"/>
      <c r="AD9" s="1580"/>
      <c r="AE9" s="1557"/>
      <c r="AF9" s="1579"/>
      <c r="AG9" s="1580"/>
      <c r="AH9" s="1557"/>
      <c r="AI9" s="1579"/>
      <c r="AJ9" s="1580"/>
      <c r="AK9" s="264"/>
      <c r="AL9" s="264"/>
      <c r="AM9" s="264"/>
      <c r="AN9" s="264"/>
      <c r="AO9" s="264"/>
      <c r="AP9" s="264"/>
      <c r="AQ9" s="264"/>
      <c r="AR9" s="264"/>
      <c r="AS9" s="264"/>
    </row>
    <row r="10" spans="1:45" ht="25.5" customHeight="1">
      <c r="A10" s="1539"/>
      <c r="B10" s="1922">
        <v>2</v>
      </c>
      <c r="C10" s="2010" t="s">
        <v>753</v>
      </c>
      <c r="D10" s="1577"/>
      <c r="E10" s="1577"/>
      <c r="F10" s="1577"/>
      <c r="G10" s="1578"/>
      <c r="H10" s="1926" t="s">
        <v>79</v>
      </c>
      <c r="I10" s="527" t="s">
        <v>47</v>
      </c>
      <c r="J10" s="528"/>
      <c r="K10" s="523"/>
      <c r="L10" s="523"/>
      <c r="M10" s="523"/>
      <c r="N10" s="523"/>
      <c r="O10" s="523"/>
      <c r="P10" s="528">
        <v>0.2</v>
      </c>
      <c r="Q10" s="528">
        <v>0.2</v>
      </c>
      <c r="R10" s="528">
        <v>0.2</v>
      </c>
      <c r="S10" s="528">
        <v>0.2</v>
      </c>
      <c r="T10" s="528">
        <v>0.2</v>
      </c>
      <c r="U10" s="523"/>
      <c r="V10" s="529">
        <f t="shared" si="4"/>
        <v>1</v>
      </c>
      <c r="W10" s="2029">
        <v>0.1</v>
      </c>
      <c r="X10" s="288">
        <f>V10*W10</f>
        <v>0.1</v>
      </c>
      <c r="Y10" s="2021"/>
      <c r="Z10" s="1577"/>
      <c r="AA10" s="1578"/>
      <c r="AB10" s="1946" t="s">
        <v>754</v>
      </c>
      <c r="AC10" s="1577"/>
      <c r="AD10" s="1578"/>
      <c r="AE10" s="1946" t="s">
        <v>755</v>
      </c>
      <c r="AF10" s="1577"/>
      <c r="AG10" s="1578"/>
      <c r="AH10" s="1946" t="s">
        <v>756</v>
      </c>
      <c r="AI10" s="1577"/>
      <c r="AJ10" s="1578"/>
      <c r="AK10" s="264"/>
      <c r="AL10" s="264"/>
      <c r="AM10" s="264"/>
      <c r="AN10" s="264"/>
      <c r="AO10" s="264"/>
      <c r="AP10" s="264"/>
      <c r="AQ10" s="264"/>
      <c r="AR10" s="264"/>
      <c r="AS10" s="264"/>
    </row>
    <row r="11" spans="1:45" ht="25.5" customHeight="1">
      <c r="A11" s="1539"/>
      <c r="B11" s="1557"/>
      <c r="C11" s="1557"/>
      <c r="D11" s="1579"/>
      <c r="E11" s="1579"/>
      <c r="F11" s="1579"/>
      <c r="G11" s="1580"/>
      <c r="H11" s="1930"/>
      <c r="I11" s="531" t="s">
        <v>48</v>
      </c>
      <c r="J11" s="532"/>
      <c r="K11" s="525"/>
      <c r="L11" s="525"/>
      <c r="M11" s="525"/>
      <c r="N11" s="525"/>
      <c r="O11" s="525"/>
      <c r="P11" s="533">
        <v>0.2</v>
      </c>
      <c r="Q11" s="533">
        <v>0</v>
      </c>
      <c r="R11" s="533">
        <v>0</v>
      </c>
      <c r="S11" s="533">
        <v>0.4</v>
      </c>
      <c r="T11" s="525"/>
      <c r="U11" s="525"/>
      <c r="V11" s="534">
        <f t="shared" si="4"/>
        <v>0.60000000000000009</v>
      </c>
      <c r="W11" s="2030"/>
      <c r="X11" s="296">
        <f>+V11*W10</f>
        <v>6.0000000000000012E-2</v>
      </c>
      <c r="Y11" s="1557"/>
      <c r="Z11" s="1579"/>
      <c r="AA11" s="1580"/>
      <c r="AB11" s="1557"/>
      <c r="AC11" s="1579"/>
      <c r="AD11" s="1580"/>
      <c r="AE11" s="1557"/>
      <c r="AF11" s="1579"/>
      <c r="AG11" s="1580"/>
      <c r="AH11" s="1557"/>
      <c r="AI11" s="1579"/>
      <c r="AJ11" s="1580"/>
      <c r="AK11" s="264"/>
      <c r="AL11" s="264"/>
      <c r="AM11" s="264"/>
      <c r="AN11" s="264"/>
      <c r="AO11" s="264"/>
      <c r="AP11" s="264"/>
      <c r="AQ11" s="264"/>
      <c r="AR11" s="264"/>
      <c r="AS11" s="264"/>
    </row>
    <row r="12" spans="1:45" ht="25.5" customHeight="1">
      <c r="A12" s="1539"/>
      <c r="B12" s="1922">
        <v>3</v>
      </c>
      <c r="C12" s="2010" t="s">
        <v>757</v>
      </c>
      <c r="D12" s="1577"/>
      <c r="E12" s="1577"/>
      <c r="F12" s="1577"/>
      <c r="G12" s="1578"/>
      <c r="H12" s="1926" t="s">
        <v>79</v>
      </c>
      <c r="I12" s="527" t="s">
        <v>47</v>
      </c>
      <c r="J12" s="528"/>
      <c r="K12" s="523"/>
      <c r="L12" s="523"/>
      <c r="M12" s="523"/>
      <c r="N12" s="523"/>
      <c r="O12" s="523"/>
      <c r="P12" s="535">
        <v>0.25929999999999997</v>
      </c>
      <c r="Q12" s="535">
        <v>0.74070000000000003</v>
      </c>
      <c r="R12" s="528"/>
      <c r="S12" s="528"/>
      <c r="T12" s="528"/>
      <c r="U12" s="523"/>
      <c r="V12" s="529">
        <f t="shared" si="4"/>
        <v>1</v>
      </c>
      <c r="W12" s="2029">
        <v>0.2</v>
      </c>
      <c r="X12" s="288">
        <f>V12*W12</f>
        <v>0.2</v>
      </c>
      <c r="Y12" s="2021"/>
      <c r="Z12" s="1577"/>
      <c r="AA12" s="1578"/>
      <c r="AB12" s="1946" t="s">
        <v>758</v>
      </c>
      <c r="AC12" s="1577"/>
      <c r="AD12" s="1578"/>
      <c r="AE12" s="1946" t="s">
        <v>759</v>
      </c>
      <c r="AF12" s="1577"/>
      <c r="AG12" s="1578"/>
      <c r="AH12" s="1922"/>
      <c r="AI12" s="1577"/>
      <c r="AJ12" s="1747"/>
      <c r="AK12" s="264"/>
      <c r="AL12" s="264"/>
      <c r="AM12" s="264"/>
      <c r="AN12" s="264"/>
      <c r="AO12" s="264"/>
      <c r="AP12" s="264"/>
      <c r="AQ12" s="264"/>
      <c r="AR12" s="264"/>
      <c r="AS12" s="264"/>
    </row>
    <row r="13" spans="1:45" ht="25.5" customHeight="1">
      <c r="A13" s="1539"/>
      <c r="B13" s="1557"/>
      <c r="C13" s="1557"/>
      <c r="D13" s="1579"/>
      <c r="E13" s="1579"/>
      <c r="F13" s="1579"/>
      <c r="G13" s="1580"/>
      <c r="H13" s="1930"/>
      <c r="I13" s="531" t="s">
        <v>48</v>
      </c>
      <c r="J13" s="532"/>
      <c r="K13" s="525"/>
      <c r="L13" s="525"/>
      <c r="M13" s="525"/>
      <c r="N13" s="525"/>
      <c r="O13" s="525"/>
      <c r="P13" s="525"/>
      <c r="Q13" s="533">
        <v>1</v>
      </c>
      <c r="R13" s="525"/>
      <c r="S13" s="525"/>
      <c r="T13" s="525"/>
      <c r="U13" s="525"/>
      <c r="V13" s="534">
        <f t="shared" si="4"/>
        <v>1</v>
      </c>
      <c r="W13" s="2030"/>
      <c r="X13" s="296">
        <f>+V13*W12</f>
        <v>0.2</v>
      </c>
      <c r="Y13" s="1557"/>
      <c r="Z13" s="1579"/>
      <c r="AA13" s="1580"/>
      <c r="AB13" s="1557"/>
      <c r="AC13" s="1579"/>
      <c r="AD13" s="1580"/>
      <c r="AE13" s="1557"/>
      <c r="AF13" s="1579"/>
      <c r="AG13" s="1580"/>
      <c r="AH13" s="1557"/>
      <c r="AI13" s="1579"/>
      <c r="AJ13" s="1923"/>
      <c r="AK13" s="264"/>
      <c r="AL13" s="264"/>
      <c r="AM13" s="264"/>
      <c r="AN13" s="264"/>
      <c r="AO13" s="264"/>
      <c r="AP13" s="264"/>
      <c r="AQ13" s="264"/>
      <c r="AR13" s="264"/>
      <c r="AS13" s="264"/>
    </row>
    <row r="14" spans="1:45" ht="69" customHeight="1">
      <c r="A14" s="1539"/>
      <c r="B14" s="1922">
        <v>4</v>
      </c>
      <c r="C14" s="2010" t="s">
        <v>760</v>
      </c>
      <c r="D14" s="1577"/>
      <c r="E14" s="1577"/>
      <c r="F14" s="1577"/>
      <c r="G14" s="1578"/>
      <c r="H14" s="1926" t="s">
        <v>79</v>
      </c>
      <c r="I14" s="527" t="s">
        <v>47</v>
      </c>
      <c r="J14" s="535">
        <v>8.3299999999999999E-2</v>
      </c>
      <c r="K14" s="535">
        <v>8.3299999999999999E-2</v>
      </c>
      <c r="L14" s="535">
        <v>8.3400000000000002E-2</v>
      </c>
      <c r="M14" s="535">
        <v>8.3299999999999999E-2</v>
      </c>
      <c r="N14" s="535">
        <v>8.3299999999999999E-2</v>
      </c>
      <c r="O14" s="535">
        <v>8.3400000000000002E-2</v>
      </c>
      <c r="P14" s="535">
        <v>8.3299999999999999E-2</v>
      </c>
      <c r="Q14" s="535">
        <v>8.3299999999999999E-2</v>
      </c>
      <c r="R14" s="535">
        <v>8.3400000000000002E-2</v>
      </c>
      <c r="S14" s="535">
        <v>8.3299999999999999E-2</v>
      </c>
      <c r="T14" s="535">
        <v>8.3299999999999999E-2</v>
      </c>
      <c r="U14" s="535">
        <v>8.3400000000000002E-2</v>
      </c>
      <c r="V14" s="529">
        <f t="shared" si="4"/>
        <v>1.0000000000000002</v>
      </c>
      <c r="W14" s="2029">
        <v>0.15</v>
      </c>
      <c r="X14" s="288">
        <f>V14*W14</f>
        <v>0.15000000000000002</v>
      </c>
      <c r="Y14" s="1946" t="s">
        <v>761</v>
      </c>
      <c r="Z14" s="1577"/>
      <c r="AA14" s="1578"/>
      <c r="AB14" s="1946" t="s">
        <v>762</v>
      </c>
      <c r="AC14" s="1577"/>
      <c r="AD14" s="1578"/>
      <c r="AE14" s="1946" t="s">
        <v>763</v>
      </c>
      <c r="AF14" s="1577"/>
      <c r="AG14" s="1578"/>
      <c r="AH14" s="1946" t="s">
        <v>764</v>
      </c>
      <c r="AI14" s="1577"/>
      <c r="AJ14" s="1578"/>
      <c r="AK14" s="264"/>
      <c r="AL14" s="264"/>
      <c r="AM14" s="264"/>
      <c r="AN14" s="264"/>
      <c r="AO14" s="264"/>
      <c r="AP14" s="264"/>
      <c r="AQ14" s="264"/>
      <c r="AR14" s="264"/>
      <c r="AS14" s="264"/>
    </row>
    <row r="15" spans="1:45" ht="63.75" customHeight="1">
      <c r="A15" s="1539"/>
      <c r="B15" s="1557"/>
      <c r="C15" s="1557"/>
      <c r="D15" s="1579"/>
      <c r="E15" s="1579"/>
      <c r="F15" s="1579"/>
      <c r="G15" s="1580"/>
      <c r="H15" s="1930"/>
      <c r="I15" s="531" t="s">
        <v>48</v>
      </c>
      <c r="J15" s="536">
        <v>8.3299999999999999E-2</v>
      </c>
      <c r="K15" s="533">
        <v>7.2900000000000006E-2</v>
      </c>
      <c r="L15" s="533">
        <v>0.05</v>
      </c>
      <c r="M15" s="533">
        <v>0.1</v>
      </c>
      <c r="N15" s="533">
        <v>7.7100000000000002E-2</v>
      </c>
      <c r="O15" s="533">
        <v>3.3399999999999999E-2</v>
      </c>
      <c r="P15" s="533">
        <v>8.6099999999999996E-2</v>
      </c>
      <c r="Q15" s="533">
        <v>8.6099999999999996E-2</v>
      </c>
      <c r="R15" s="533">
        <v>2.3800000000000002E-2</v>
      </c>
      <c r="S15" s="533">
        <v>8.4199999999999997E-2</v>
      </c>
      <c r="T15" s="525"/>
      <c r="U15" s="525"/>
      <c r="V15" s="534">
        <f t="shared" si="4"/>
        <v>0.69690000000000007</v>
      </c>
      <c r="W15" s="2030"/>
      <c r="X15" s="296">
        <f>+V15*W14</f>
        <v>0.104535</v>
      </c>
      <c r="Y15" s="1557"/>
      <c r="Z15" s="1579"/>
      <c r="AA15" s="1580"/>
      <c r="AB15" s="1557"/>
      <c r="AC15" s="1579"/>
      <c r="AD15" s="1580"/>
      <c r="AE15" s="1557"/>
      <c r="AF15" s="1579"/>
      <c r="AG15" s="1580"/>
      <c r="AH15" s="1557"/>
      <c r="AI15" s="1579"/>
      <c r="AJ15" s="1580"/>
      <c r="AK15" s="264"/>
      <c r="AL15" s="264"/>
      <c r="AM15" s="264"/>
      <c r="AN15" s="264"/>
      <c r="AO15" s="264"/>
      <c r="AP15" s="264"/>
      <c r="AQ15" s="264"/>
      <c r="AR15" s="264"/>
      <c r="AS15" s="264"/>
    </row>
    <row r="16" spans="1:45" ht="25.5" customHeight="1">
      <c r="A16" s="1539"/>
      <c r="B16" s="1922">
        <v>5</v>
      </c>
      <c r="C16" s="1928" t="s">
        <v>765</v>
      </c>
      <c r="D16" s="1577"/>
      <c r="E16" s="1577"/>
      <c r="F16" s="1577"/>
      <c r="G16" s="1578"/>
      <c r="H16" s="1926" t="s">
        <v>79</v>
      </c>
      <c r="I16" s="527" t="s">
        <v>47</v>
      </c>
      <c r="J16" s="535">
        <v>0.33</v>
      </c>
      <c r="K16" s="535"/>
      <c r="L16" s="535"/>
      <c r="M16" s="535"/>
      <c r="N16" s="535">
        <v>0.33</v>
      </c>
      <c r="O16" s="535"/>
      <c r="P16" s="535"/>
      <c r="Q16" s="535"/>
      <c r="R16" s="535">
        <v>0.34</v>
      </c>
      <c r="S16" s="535"/>
      <c r="T16" s="535"/>
      <c r="U16" s="535"/>
      <c r="V16" s="529">
        <f t="shared" si="4"/>
        <v>1</v>
      </c>
      <c r="W16" s="2029">
        <v>0.05</v>
      </c>
      <c r="X16" s="288">
        <f>V16*W16</f>
        <v>0.05</v>
      </c>
      <c r="Y16" s="1946" t="s">
        <v>766</v>
      </c>
      <c r="Z16" s="1577"/>
      <c r="AA16" s="1578"/>
      <c r="AB16" s="1946" t="s">
        <v>767</v>
      </c>
      <c r="AC16" s="1577"/>
      <c r="AD16" s="1578"/>
      <c r="AE16" s="1946" t="s">
        <v>768</v>
      </c>
      <c r="AF16" s="1577"/>
      <c r="AG16" s="1578"/>
      <c r="AH16" s="1922"/>
      <c r="AI16" s="1577"/>
      <c r="AJ16" s="1747"/>
      <c r="AK16" s="264"/>
      <c r="AL16" s="264"/>
      <c r="AM16" s="264"/>
      <c r="AN16" s="264"/>
      <c r="AO16" s="264"/>
      <c r="AP16" s="264"/>
      <c r="AQ16" s="264"/>
      <c r="AR16" s="264"/>
      <c r="AS16" s="264"/>
    </row>
    <row r="17" spans="1:45" ht="25.5" customHeight="1">
      <c r="A17" s="1539"/>
      <c r="B17" s="1557"/>
      <c r="C17" s="1557"/>
      <c r="D17" s="1579"/>
      <c r="E17" s="1579"/>
      <c r="F17" s="1579"/>
      <c r="G17" s="1580"/>
      <c r="H17" s="1930"/>
      <c r="I17" s="531" t="s">
        <v>48</v>
      </c>
      <c r="J17" s="536">
        <v>0.33</v>
      </c>
      <c r="K17" s="525"/>
      <c r="L17" s="525"/>
      <c r="M17" s="525"/>
      <c r="N17" s="533">
        <v>0.33</v>
      </c>
      <c r="O17" s="525"/>
      <c r="P17" s="525"/>
      <c r="Q17" s="525"/>
      <c r="R17" s="533">
        <v>0.34</v>
      </c>
      <c r="S17" s="525"/>
      <c r="T17" s="525"/>
      <c r="U17" s="525"/>
      <c r="V17" s="534">
        <f t="shared" si="4"/>
        <v>1</v>
      </c>
      <c r="W17" s="2030"/>
      <c r="X17" s="296">
        <f>+V17*W16</f>
        <v>0.05</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idden="1">
      <c r="A18" s="1539"/>
      <c r="B18" s="1922"/>
      <c r="C18" s="2023"/>
      <c r="D18" s="1577"/>
      <c r="E18" s="1577"/>
      <c r="F18" s="1577"/>
      <c r="G18" s="1578"/>
      <c r="H18" s="1926" t="s">
        <v>79</v>
      </c>
      <c r="I18" s="527" t="s">
        <v>47</v>
      </c>
      <c r="J18" s="535"/>
      <c r="K18" s="535"/>
      <c r="L18" s="535"/>
      <c r="M18" s="535"/>
      <c r="N18" s="535"/>
      <c r="O18" s="535"/>
      <c r="P18" s="535"/>
      <c r="Q18" s="535"/>
      <c r="R18" s="535"/>
      <c r="S18" s="535"/>
      <c r="T18" s="535"/>
      <c r="U18" s="535"/>
      <c r="V18" s="529">
        <f t="shared" si="4"/>
        <v>0</v>
      </c>
      <c r="W18" s="2029"/>
      <c r="X18" s="288">
        <f>V18*W18</f>
        <v>0</v>
      </c>
      <c r="Y18" s="2021"/>
      <c r="Z18" s="1577"/>
      <c r="AA18" s="1578"/>
      <c r="AB18" s="1922"/>
      <c r="AC18" s="1577"/>
      <c r="AD18" s="1578"/>
      <c r="AE18" s="1922"/>
      <c r="AF18" s="1577"/>
      <c r="AG18" s="1578"/>
      <c r="AH18" s="1922"/>
      <c r="AI18" s="1577"/>
      <c r="AJ18" s="1747"/>
      <c r="AK18" s="264"/>
      <c r="AL18" s="264"/>
      <c r="AM18" s="264"/>
      <c r="AN18" s="264"/>
      <c r="AO18" s="264"/>
      <c r="AP18" s="264"/>
      <c r="AQ18" s="264"/>
      <c r="AR18" s="264"/>
      <c r="AS18" s="264"/>
    </row>
    <row r="19" spans="1:45" hidden="1">
      <c r="A19" s="1539"/>
      <c r="B19" s="1557"/>
      <c r="C19" s="1557"/>
      <c r="D19" s="1579"/>
      <c r="E19" s="1579"/>
      <c r="F19" s="1579"/>
      <c r="G19" s="1580"/>
      <c r="H19" s="1930"/>
      <c r="I19" s="531" t="s">
        <v>48</v>
      </c>
      <c r="J19" s="537"/>
      <c r="K19" s="539"/>
      <c r="L19" s="539"/>
      <c r="M19" s="539"/>
      <c r="N19" s="539"/>
      <c r="O19" s="539"/>
      <c r="P19" s="539"/>
      <c r="Q19" s="539"/>
      <c r="R19" s="539"/>
      <c r="S19" s="539"/>
      <c r="T19" s="539"/>
      <c r="U19" s="539"/>
      <c r="V19" s="540">
        <f t="shared" si="4"/>
        <v>0</v>
      </c>
      <c r="W19" s="2030"/>
      <c r="X19" s="296">
        <f>+V19*W18</f>
        <v>0</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idden="1">
      <c r="A20" s="1539"/>
      <c r="B20" s="1922"/>
      <c r="C20" s="2023"/>
      <c r="D20" s="1577"/>
      <c r="E20" s="1577"/>
      <c r="F20" s="1577"/>
      <c r="G20" s="1578"/>
      <c r="H20" s="1926" t="s">
        <v>79</v>
      </c>
      <c r="I20" s="527" t="s">
        <v>47</v>
      </c>
      <c r="J20" s="528"/>
      <c r="K20" s="523"/>
      <c r="L20" s="523"/>
      <c r="M20" s="523"/>
      <c r="N20" s="523"/>
      <c r="O20" s="523"/>
      <c r="P20" s="523"/>
      <c r="Q20" s="523"/>
      <c r="R20" s="523"/>
      <c r="S20" s="523"/>
      <c r="T20" s="523"/>
      <c r="U20" s="523"/>
      <c r="V20" s="529">
        <f t="shared" si="4"/>
        <v>0</v>
      </c>
      <c r="W20" s="2029"/>
      <c r="X20" s="288">
        <f>V20*W20</f>
        <v>0</v>
      </c>
      <c r="Y20" s="2021"/>
      <c r="Z20" s="1577"/>
      <c r="AA20" s="1578"/>
      <c r="AB20" s="1922"/>
      <c r="AC20" s="1577"/>
      <c r="AD20" s="1578"/>
      <c r="AE20" s="1922"/>
      <c r="AF20" s="1577"/>
      <c r="AG20" s="1578"/>
      <c r="AH20" s="1922"/>
      <c r="AI20" s="1577"/>
      <c r="AJ20" s="1747"/>
      <c r="AK20" s="264"/>
      <c r="AL20" s="264"/>
      <c r="AM20" s="264"/>
      <c r="AN20" s="264"/>
      <c r="AO20" s="264"/>
      <c r="AP20" s="264"/>
      <c r="AQ20" s="264"/>
      <c r="AR20" s="264"/>
      <c r="AS20" s="264"/>
    </row>
    <row r="21" spans="1:45" ht="15.75" hidden="1" customHeight="1">
      <c r="A21" s="1539"/>
      <c r="B21" s="1557"/>
      <c r="C21" s="1557"/>
      <c r="D21" s="1579"/>
      <c r="E21" s="1579"/>
      <c r="F21" s="1579"/>
      <c r="G21" s="1580"/>
      <c r="H21" s="1930"/>
      <c r="I21" s="531" t="s">
        <v>48</v>
      </c>
      <c r="J21" s="537"/>
      <c r="K21" s="539"/>
      <c r="L21" s="539"/>
      <c r="M21" s="539"/>
      <c r="N21" s="539"/>
      <c r="O21" s="539"/>
      <c r="P21" s="539"/>
      <c r="Q21" s="539"/>
      <c r="R21" s="539"/>
      <c r="S21" s="539"/>
      <c r="T21" s="539"/>
      <c r="U21" s="539"/>
      <c r="V21" s="540">
        <f t="shared" si="4"/>
        <v>0</v>
      </c>
      <c r="W21" s="2030"/>
      <c r="X21" s="296">
        <f>+V21*W20</f>
        <v>0</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15.75" customHeight="1">
      <c r="A22" s="1539"/>
      <c r="B22" s="1944" t="s">
        <v>85</v>
      </c>
      <c r="C22" s="1577"/>
      <c r="D22" s="1577"/>
      <c r="E22" s="1577"/>
      <c r="F22" s="1577"/>
      <c r="G22" s="1578"/>
      <c r="H22" s="2033" t="s">
        <v>79</v>
      </c>
      <c r="I22" s="541" t="s">
        <v>47</v>
      </c>
      <c r="J22" s="542">
        <f t="shared" ref="J22:U22" si="5">+J8*$W8+J10*$W10+J12*$W12+J14*$W14+J16*$W16+J18*$W18+J20*$W20</f>
        <v>2.8995E-2</v>
      </c>
      <c r="K22" s="542">
        <f t="shared" si="5"/>
        <v>0.10339499999999999</v>
      </c>
      <c r="L22" s="542">
        <f t="shared" si="5"/>
        <v>0.10341</v>
      </c>
      <c r="M22" s="542">
        <f t="shared" si="5"/>
        <v>0.10339499999999999</v>
      </c>
      <c r="N22" s="542">
        <f t="shared" si="5"/>
        <v>7.4495000000000006E-2</v>
      </c>
      <c r="O22" s="542">
        <f t="shared" si="5"/>
        <v>5.7959999999999998E-2</v>
      </c>
      <c r="P22" s="542">
        <f t="shared" si="5"/>
        <v>0.129805</v>
      </c>
      <c r="Q22" s="542">
        <f t="shared" si="5"/>
        <v>0.22608500000000004</v>
      </c>
      <c r="R22" s="542">
        <f t="shared" si="5"/>
        <v>9.4960000000000003E-2</v>
      </c>
      <c r="S22" s="542">
        <f t="shared" si="5"/>
        <v>3.2495000000000003E-2</v>
      </c>
      <c r="T22" s="542">
        <f t="shared" si="5"/>
        <v>3.2495000000000003E-2</v>
      </c>
      <c r="U22" s="542">
        <f t="shared" si="5"/>
        <v>1.251E-2</v>
      </c>
      <c r="V22" s="529">
        <f t="shared" si="4"/>
        <v>1.0000000000000002</v>
      </c>
      <c r="W22" s="2039">
        <f>SUM(W8:W21)</f>
        <v>1</v>
      </c>
      <c r="X22" s="288">
        <f>V22*W22</f>
        <v>1.0000000000000002</v>
      </c>
      <c r="Y22" s="2022"/>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5.75" customHeight="1">
      <c r="A23" s="1540"/>
      <c r="B23" s="1557"/>
      <c r="C23" s="1579"/>
      <c r="D23" s="1579"/>
      <c r="E23" s="1579"/>
      <c r="F23" s="1579"/>
      <c r="G23" s="1580"/>
      <c r="H23" s="2034"/>
      <c r="I23" s="543" t="s">
        <v>48</v>
      </c>
      <c r="J23" s="544">
        <f t="shared" ref="J23:U23" si="6">+J9*$W8+J11*$W10+J13*$W12+J15*$W14+J17*$W16+J19*$W18+J21*$W20</f>
        <v>2.8995E-2</v>
      </c>
      <c r="K23" s="544">
        <f t="shared" si="6"/>
        <v>5.6384999999999998E-2</v>
      </c>
      <c r="L23" s="544">
        <f t="shared" si="6"/>
        <v>0.14385000000000001</v>
      </c>
      <c r="M23" s="544">
        <f t="shared" si="6"/>
        <v>0.10589999999999999</v>
      </c>
      <c r="N23" s="544">
        <f t="shared" si="6"/>
        <v>7.3564999999999992E-2</v>
      </c>
      <c r="O23" s="544">
        <f t="shared" si="6"/>
        <v>3.5310000000000001E-2</v>
      </c>
      <c r="P23" s="544">
        <f t="shared" si="6"/>
        <v>7.8365000000000004E-2</v>
      </c>
      <c r="Q23" s="544">
        <f t="shared" si="6"/>
        <v>0.21291500000000002</v>
      </c>
      <c r="R23" s="544">
        <f t="shared" si="6"/>
        <v>2.0570000000000001E-2</v>
      </c>
      <c r="S23" s="544">
        <f t="shared" si="6"/>
        <v>5.263000000000001E-2</v>
      </c>
      <c r="T23" s="544">
        <f t="shared" si="6"/>
        <v>0</v>
      </c>
      <c r="U23" s="544">
        <f t="shared" si="6"/>
        <v>0</v>
      </c>
      <c r="V23" s="545">
        <f t="shared" si="4"/>
        <v>0.8084849999999999</v>
      </c>
      <c r="W23" s="2030"/>
      <c r="X23" s="546">
        <f>+V23*W22</f>
        <v>0.8084849999999999</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12.75" customHeight="1">
      <c r="A24" s="1967" t="s">
        <v>106</v>
      </c>
      <c r="B24" s="1555"/>
      <c r="C24" s="255" t="s">
        <v>107</v>
      </c>
      <c r="D24" s="255" t="s">
        <v>108</v>
      </c>
      <c r="E24" s="255" t="s">
        <v>28</v>
      </c>
      <c r="F24" s="255" t="s">
        <v>109</v>
      </c>
      <c r="G24" s="321" t="s">
        <v>110</v>
      </c>
      <c r="H24" s="1959" t="s">
        <v>111</v>
      </c>
      <c r="I24" s="1756"/>
      <c r="J24" s="255" t="s">
        <v>63</v>
      </c>
      <c r="K24" s="255" t="s">
        <v>64</v>
      </c>
      <c r="L24" s="255" t="s">
        <v>65</v>
      </c>
      <c r="M24" s="255" t="s">
        <v>66</v>
      </c>
      <c r="N24" s="255" t="s">
        <v>67</v>
      </c>
      <c r="O24" s="255" t="s">
        <v>68</v>
      </c>
      <c r="P24" s="255" t="s">
        <v>69</v>
      </c>
      <c r="Q24" s="255" t="s">
        <v>70</v>
      </c>
      <c r="R24" s="255" t="s">
        <v>71</v>
      </c>
      <c r="S24" s="255" t="s">
        <v>72</v>
      </c>
      <c r="T24" s="255" t="s">
        <v>73</v>
      </c>
      <c r="U24" s="255" t="s">
        <v>74</v>
      </c>
      <c r="V24" s="255" t="s">
        <v>75</v>
      </c>
      <c r="W24" s="255" t="s">
        <v>76</v>
      </c>
      <c r="X24" s="255" t="s">
        <v>77</v>
      </c>
      <c r="Y24" s="2037" t="s">
        <v>112</v>
      </c>
      <c r="Z24" s="1754"/>
      <c r="AA24" s="1756"/>
      <c r="AB24" s="1959" t="s">
        <v>116</v>
      </c>
      <c r="AC24" s="1754"/>
      <c r="AD24" s="1756"/>
      <c r="AE24" s="1959" t="s">
        <v>120</v>
      </c>
      <c r="AF24" s="1754"/>
      <c r="AG24" s="1756"/>
      <c r="AH24" s="1959" t="s">
        <v>740</v>
      </c>
      <c r="AI24" s="1754"/>
      <c r="AJ24" s="1749"/>
      <c r="AK24" s="264"/>
      <c r="AL24" s="264"/>
      <c r="AM24" s="264"/>
      <c r="AN24" s="264"/>
      <c r="AO24" s="264"/>
      <c r="AP24" s="264"/>
      <c r="AQ24" s="264"/>
      <c r="AR24" s="264"/>
      <c r="AS24" s="264"/>
    </row>
    <row r="25" spans="1:45" ht="33.75" customHeight="1">
      <c r="A25" s="1733"/>
      <c r="B25" s="1548"/>
      <c r="C25" s="1932" t="s">
        <v>741</v>
      </c>
      <c r="D25" s="1932" t="s">
        <v>252</v>
      </c>
      <c r="E25" s="1943">
        <v>1</v>
      </c>
      <c r="F25" s="1932" t="s">
        <v>769</v>
      </c>
      <c r="G25" s="2024" t="s">
        <v>254</v>
      </c>
      <c r="H25" s="2035" t="s">
        <v>47</v>
      </c>
      <c r="I25" s="2036"/>
      <c r="J25" s="547">
        <f t="shared" ref="J25:U25" si="7">+J42</f>
        <v>0</v>
      </c>
      <c r="K25" s="547">
        <f t="shared" si="7"/>
        <v>0</v>
      </c>
      <c r="L25" s="547">
        <f t="shared" si="7"/>
        <v>0.25</v>
      </c>
      <c r="M25" s="547">
        <f t="shared" si="7"/>
        <v>0</v>
      </c>
      <c r="N25" s="547">
        <f t="shared" si="7"/>
        <v>0</v>
      </c>
      <c r="O25" s="547">
        <f t="shared" si="7"/>
        <v>0.25</v>
      </c>
      <c r="P25" s="547">
        <f t="shared" si="7"/>
        <v>0</v>
      </c>
      <c r="Q25" s="547">
        <f t="shared" si="7"/>
        <v>0</v>
      </c>
      <c r="R25" s="547">
        <f t="shared" si="7"/>
        <v>0.25</v>
      </c>
      <c r="S25" s="547">
        <f t="shared" si="7"/>
        <v>0</v>
      </c>
      <c r="T25" s="547">
        <f t="shared" si="7"/>
        <v>0</v>
      </c>
      <c r="U25" s="547">
        <f t="shared" si="7"/>
        <v>0.25</v>
      </c>
      <c r="V25" s="524">
        <f t="shared" ref="V25:V26" si="8">SUM(J25:U25)</f>
        <v>1</v>
      </c>
      <c r="W25" s="1964">
        <v>2.5000000000000001E-2</v>
      </c>
      <c r="X25" s="524">
        <f>+(V25/V25)*W25</f>
        <v>2.5000000000000001E-2</v>
      </c>
      <c r="Y25" s="1946" t="s">
        <v>770</v>
      </c>
      <c r="Z25" s="1577"/>
      <c r="AA25" s="1578"/>
      <c r="AB25" s="1946" t="s">
        <v>771</v>
      </c>
      <c r="AC25" s="1577"/>
      <c r="AD25" s="1578"/>
      <c r="AE25" s="2024" t="s">
        <v>772</v>
      </c>
      <c r="AF25" s="1577"/>
      <c r="AG25" s="1578"/>
      <c r="AH25" s="1956"/>
      <c r="AI25" s="1577"/>
      <c r="AJ25" s="1747"/>
      <c r="AK25" s="264"/>
      <c r="AL25" s="264"/>
      <c r="AM25" s="264"/>
      <c r="AN25" s="264"/>
      <c r="AO25" s="264"/>
      <c r="AP25" s="264"/>
      <c r="AQ25" s="264"/>
      <c r="AR25" s="264"/>
      <c r="AS25" s="264"/>
    </row>
    <row r="26" spans="1:45" ht="33.75" customHeight="1">
      <c r="A26" s="1968"/>
      <c r="B26" s="1580"/>
      <c r="C26" s="1558"/>
      <c r="D26" s="1558"/>
      <c r="E26" s="1558"/>
      <c r="F26" s="1558"/>
      <c r="G26" s="1557"/>
      <c r="H26" s="2025" t="s">
        <v>78</v>
      </c>
      <c r="I26" s="2026"/>
      <c r="J26" s="525"/>
      <c r="K26" s="525"/>
      <c r="L26" s="533">
        <v>0.25</v>
      </c>
      <c r="M26" s="525"/>
      <c r="N26" s="525"/>
      <c r="O26" s="533">
        <v>0.25</v>
      </c>
      <c r="P26" s="525"/>
      <c r="Q26" s="525"/>
      <c r="R26" s="533">
        <v>0.25</v>
      </c>
      <c r="S26" s="525"/>
      <c r="T26" s="525"/>
      <c r="U26" s="525"/>
      <c r="V26" s="526">
        <f t="shared" si="8"/>
        <v>0.75</v>
      </c>
      <c r="W26" s="1558"/>
      <c r="X26" s="524">
        <f>+V26/V25*W25</f>
        <v>1.8750000000000003E-2</v>
      </c>
      <c r="Y26" s="1557"/>
      <c r="Z26" s="1579"/>
      <c r="AA26" s="1580"/>
      <c r="AB26" s="1557"/>
      <c r="AC26" s="1579"/>
      <c r="AD26" s="1580"/>
      <c r="AE26" s="1557"/>
      <c r="AF26" s="1579"/>
      <c r="AG26" s="1580"/>
      <c r="AH26" s="1557"/>
      <c r="AI26" s="1579"/>
      <c r="AJ26" s="1923"/>
      <c r="AK26" s="264"/>
      <c r="AL26" s="264"/>
      <c r="AM26" s="264"/>
      <c r="AN26" s="264"/>
      <c r="AO26" s="264"/>
      <c r="AP26" s="264"/>
      <c r="AQ26" s="264"/>
      <c r="AR26" s="264"/>
      <c r="AS26" s="264"/>
    </row>
    <row r="27" spans="1:45" ht="12.75" customHeight="1">
      <c r="A27" s="1966" t="s">
        <v>773</v>
      </c>
      <c r="B27" s="1952" t="s">
        <v>34</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751"/>
      <c r="AK27" s="264"/>
      <c r="AL27" s="264"/>
      <c r="AM27" s="264"/>
      <c r="AN27" s="264"/>
      <c r="AO27" s="264"/>
      <c r="AP27" s="264"/>
      <c r="AQ27" s="264"/>
      <c r="AR27" s="264"/>
      <c r="AS27" s="264"/>
    </row>
    <row r="28" spans="1:45" ht="32.25" customHeight="1">
      <c r="A28" s="1539"/>
      <c r="B28" s="1922">
        <v>1</v>
      </c>
      <c r="C28" s="1928" t="s">
        <v>774</v>
      </c>
      <c r="D28" s="1577"/>
      <c r="E28" s="1577"/>
      <c r="F28" s="1577"/>
      <c r="G28" s="1578"/>
      <c r="H28" s="1926" t="s">
        <v>79</v>
      </c>
      <c r="I28" s="527" t="s">
        <v>47</v>
      </c>
      <c r="J28" s="528"/>
      <c r="K28" s="528"/>
      <c r="L28" s="528">
        <v>0.25</v>
      </c>
      <c r="M28" s="528"/>
      <c r="N28" s="528"/>
      <c r="O28" s="528">
        <v>0.25</v>
      </c>
      <c r="P28" s="528"/>
      <c r="Q28" s="528"/>
      <c r="R28" s="528">
        <v>0.25</v>
      </c>
      <c r="S28" s="523"/>
      <c r="T28" s="523"/>
      <c r="U28" s="523">
        <v>0.25</v>
      </c>
      <c r="V28" s="529">
        <f t="shared" ref="V28:V43" si="9">SUM(J28:U28)</f>
        <v>1</v>
      </c>
      <c r="W28" s="2029">
        <v>1</v>
      </c>
      <c r="X28" s="288">
        <f>V28*W28</f>
        <v>1</v>
      </c>
      <c r="Y28" s="1946" t="s">
        <v>775</v>
      </c>
      <c r="Z28" s="1577"/>
      <c r="AA28" s="1578"/>
      <c r="AB28" s="1946" t="s">
        <v>776</v>
      </c>
      <c r="AC28" s="1577"/>
      <c r="AD28" s="1578"/>
      <c r="AE28" s="1946" t="s">
        <v>777</v>
      </c>
      <c r="AF28" s="1577"/>
      <c r="AG28" s="1578"/>
      <c r="AH28" s="1922"/>
      <c r="AI28" s="1577"/>
      <c r="AJ28" s="1747"/>
      <c r="AK28" s="264"/>
      <c r="AL28" s="264"/>
      <c r="AM28" s="264"/>
      <c r="AN28" s="264"/>
      <c r="AO28" s="264"/>
      <c r="AP28" s="264"/>
      <c r="AQ28" s="264"/>
      <c r="AR28" s="264"/>
      <c r="AS28" s="264"/>
    </row>
    <row r="29" spans="1:45" ht="32.25" customHeight="1">
      <c r="A29" s="1539"/>
      <c r="B29" s="1557"/>
      <c r="C29" s="1557"/>
      <c r="D29" s="1579"/>
      <c r="E29" s="1579"/>
      <c r="F29" s="1579"/>
      <c r="G29" s="1580"/>
      <c r="H29" s="1930"/>
      <c r="I29" s="531" t="s">
        <v>48</v>
      </c>
      <c r="J29" s="532"/>
      <c r="K29" s="525"/>
      <c r="L29" s="533">
        <v>0.25</v>
      </c>
      <c r="M29" s="525"/>
      <c r="N29" s="525"/>
      <c r="O29" s="533">
        <v>0.25</v>
      </c>
      <c r="P29" s="525"/>
      <c r="Q29" s="525"/>
      <c r="R29" s="533">
        <v>0.25</v>
      </c>
      <c r="S29" s="525"/>
      <c r="T29" s="525"/>
      <c r="U29" s="525"/>
      <c r="V29" s="534">
        <f t="shared" si="9"/>
        <v>0.75</v>
      </c>
      <c r="W29" s="2030"/>
      <c r="X29" s="296">
        <f>+V29*W28</f>
        <v>0.75</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12.75" hidden="1" customHeight="1">
      <c r="A30" s="1539"/>
      <c r="B30" s="1922">
        <v>2</v>
      </c>
      <c r="C30" s="2032"/>
      <c r="D30" s="1577"/>
      <c r="E30" s="1577"/>
      <c r="F30" s="1577"/>
      <c r="G30" s="1578"/>
      <c r="H30" s="1926" t="s">
        <v>79</v>
      </c>
      <c r="I30" s="527" t="s">
        <v>47</v>
      </c>
      <c r="J30" s="528"/>
      <c r="K30" s="523"/>
      <c r="L30" s="523"/>
      <c r="M30" s="523"/>
      <c r="N30" s="523"/>
      <c r="O30" s="523"/>
      <c r="P30" s="528"/>
      <c r="Q30" s="528"/>
      <c r="R30" s="528"/>
      <c r="S30" s="528"/>
      <c r="T30" s="528"/>
      <c r="U30" s="523"/>
      <c r="V30" s="529">
        <f t="shared" si="9"/>
        <v>0</v>
      </c>
      <c r="W30" s="2029"/>
      <c r="X30" s="288">
        <f>V30*W30</f>
        <v>0</v>
      </c>
      <c r="Y30" s="2021"/>
      <c r="Z30" s="1577"/>
      <c r="AA30" s="1578"/>
      <c r="AB30" s="1922"/>
      <c r="AC30" s="1577"/>
      <c r="AD30" s="1578"/>
      <c r="AE30" s="1922"/>
      <c r="AF30" s="1577"/>
      <c r="AG30" s="1578"/>
      <c r="AH30" s="1922"/>
      <c r="AI30" s="1577"/>
      <c r="AJ30" s="1747"/>
      <c r="AK30" s="264"/>
      <c r="AL30" s="264"/>
      <c r="AM30" s="264"/>
      <c r="AN30" s="264"/>
      <c r="AO30" s="264"/>
      <c r="AP30" s="264"/>
      <c r="AQ30" s="264"/>
      <c r="AR30" s="264"/>
      <c r="AS30" s="264"/>
    </row>
    <row r="31" spans="1:45" ht="12.75" hidden="1" customHeight="1">
      <c r="A31" s="1539"/>
      <c r="B31" s="1557"/>
      <c r="C31" s="1557"/>
      <c r="D31" s="1579"/>
      <c r="E31" s="1579"/>
      <c r="F31" s="1579"/>
      <c r="G31" s="1580"/>
      <c r="H31" s="1930"/>
      <c r="I31" s="531" t="s">
        <v>48</v>
      </c>
      <c r="J31" s="537"/>
      <c r="K31" s="539"/>
      <c r="L31" s="539"/>
      <c r="M31" s="539"/>
      <c r="N31" s="539"/>
      <c r="O31" s="539"/>
      <c r="P31" s="539"/>
      <c r="Q31" s="539"/>
      <c r="R31" s="539"/>
      <c r="S31" s="539"/>
      <c r="T31" s="539"/>
      <c r="U31" s="539"/>
      <c r="V31" s="540">
        <f t="shared" si="9"/>
        <v>0</v>
      </c>
      <c r="W31" s="2030"/>
      <c r="X31" s="296">
        <f>+V31*W30</f>
        <v>0</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12.75" hidden="1" customHeight="1">
      <c r="A32" s="1539"/>
      <c r="B32" s="1922">
        <v>3</v>
      </c>
      <c r="C32" s="2032"/>
      <c r="D32" s="1577"/>
      <c r="E32" s="1577"/>
      <c r="F32" s="1577"/>
      <c r="G32" s="1578"/>
      <c r="H32" s="1926" t="s">
        <v>79</v>
      </c>
      <c r="I32" s="527" t="s">
        <v>47</v>
      </c>
      <c r="J32" s="528"/>
      <c r="K32" s="523"/>
      <c r="L32" s="523"/>
      <c r="M32" s="523"/>
      <c r="N32" s="523"/>
      <c r="O32" s="523"/>
      <c r="P32" s="535"/>
      <c r="Q32" s="535"/>
      <c r="R32" s="528"/>
      <c r="S32" s="528"/>
      <c r="T32" s="528"/>
      <c r="U32" s="523"/>
      <c r="V32" s="529">
        <f t="shared" si="9"/>
        <v>0</v>
      </c>
      <c r="W32" s="2029"/>
      <c r="X32" s="288">
        <f>V32*W32</f>
        <v>0</v>
      </c>
      <c r="Y32" s="2021"/>
      <c r="Z32" s="1577"/>
      <c r="AA32" s="1578"/>
      <c r="AB32" s="1922"/>
      <c r="AC32" s="1577"/>
      <c r="AD32" s="1578"/>
      <c r="AE32" s="1922"/>
      <c r="AF32" s="1577"/>
      <c r="AG32" s="1578"/>
      <c r="AH32" s="1922"/>
      <c r="AI32" s="1577"/>
      <c r="AJ32" s="1747"/>
      <c r="AK32" s="264"/>
      <c r="AL32" s="264"/>
      <c r="AM32" s="264"/>
      <c r="AN32" s="264"/>
      <c r="AO32" s="264"/>
      <c r="AP32" s="264"/>
      <c r="AQ32" s="264"/>
      <c r="AR32" s="264"/>
      <c r="AS32" s="264"/>
    </row>
    <row r="33" spans="1:45" ht="12.75" hidden="1" customHeight="1">
      <c r="A33" s="1539"/>
      <c r="B33" s="1557"/>
      <c r="C33" s="1557"/>
      <c r="D33" s="1579"/>
      <c r="E33" s="1579"/>
      <c r="F33" s="1579"/>
      <c r="G33" s="1580"/>
      <c r="H33" s="1930"/>
      <c r="I33" s="531" t="s">
        <v>48</v>
      </c>
      <c r="J33" s="537"/>
      <c r="K33" s="539"/>
      <c r="L33" s="539"/>
      <c r="M33" s="539"/>
      <c r="N33" s="539"/>
      <c r="O33" s="539"/>
      <c r="P33" s="539"/>
      <c r="Q33" s="539"/>
      <c r="R33" s="539"/>
      <c r="S33" s="539"/>
      <c r="T33" s="539"/>
      <c r="U33" s="539"/>
      <c r="V33" s="540">
        <f t="shared" si="9"/>
        <v>0</v>
      </c>
      <c r="W33" s="2030"/>
      <c r="X33" s="296">
        <f>+V33*W32</f>
        <v>0</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12.75" hidden="1" customHeight="1">
      <c r="A34" s="1539"/>
      <c r="B34" s="1922">
        <v>4</v>
      </c>
      <c r="C34" s="2032"/>
      <c r="D34" s="1577"/>
      <c r="E34" s="1577"/>
      <c r="F34" s="1577"/>
      <c r="G34" s="1578"/>
      <c r="H34" s="1926" t="s">
        <v>79</v>
      </c>
      <c r="I34" s="527" t="s">
        <v>47</v>
      </c>
      <c r="J34" s="535"/>
      <c r="K34" s="535"/>
      <c r="L34" s="535"/>
      <c r="M34" s="535"/>
      <c r="N34" s="535"/>
      <c r="O34" s="535"/>
      <c r="P34" s="535"/>
      <c r="Q34" s="535"/>
      <c r="R34" s="535"/>
      <c r="S34" s="535"/>
      <c r="T34" s="535"/>
      <c r="U34" s="535"/>
      <c r="V34" s="529">
        <f t="shared" si="9"/>
        <v>0</v>
      </c>
      <c r="W34" s="2029"/>
      <c r="X34" s="288">
        <f>V34*W34</f>
        <v>0</v>
      </c>
      <c r="Y34" s="2021"/>
      <c r="Z34" s="1577"/>
      <c r="AA34" s="1578"/>
      <c r="AB34" s="1922"/>
      <c r="AC34" s="1577"/>
      <c r="AD34" s="1578"/>
      <c r="AE34" s="1922"/>
      <c r="AF34" s="1577"/>
      <c r="AG34" s="1578"/>
      <c r="AH34" s="1922"/>
      <c r="AI34" s="1577"/>
      <c r="AJ34" s="1747"/>
      <c r="AK34" s="264"/>
      <c r="AL34" s="264"/>
      <c r="AM34" s="264"/>
      <c r="AN34" s="264"/>
      <c r="AO34" s="264"/>
      <c r="AP34" s="264"/>
      <c r="AQ34" s="264"/>
      <c r="AR34" s="264"/>
      <c r="AS34" s="264"/>
    </row>
    <row r="35" spans="1:45" ht="12.75" hidden="1" customHeight="1">
      <c r="A35" s="1539"/>
      <c r="B35" s="1557"/>
      <c r="C35" s="1557"/>
      <c r="D35" s="1579"/>
      <c r="E35" s="1579"/>
      <c r="F35" s="1579"/>
      <c r="G35" s="1580"/>
      <c r="H35" s="1930"/>
      <c r="I35" s="531" t="s">
        <v>48</v>
      </c>
      <c r="J35" s="537"/>
      <c r="K35" s="539"/>
      <c r="L35" s="539"/>
      <c r="M35" s="539"/>
      <c r="N35" s="539"/>
      <c r="O35" s="539"/>
      <c r="P35" s="539"/>
      <c r="Q35" s="539"/>
      <c r="R35" s="539"/>
      <c r="S35" s="539"/>
      <c r="T35" s="539"/>
      <c r="U35" s="539"/>
      <c r="V35" s="540">
        <f t="shared" si="9"/>
        <v>0</v>
      </c>
      <c r="W35" s="2030"/>
      <c r="X35" s="296">
        <f>+V35*W34</f>
        <v>0</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12.75" hidden="1" customHeight="1">
      <c r="A36" s="1539"/>
      <c r="B36" s="1922">
        <v>5</v>
      </c>
      <c r="C36" s="2023"/>
      <c r="D36" s="1577"/>
      <c r="E36" s="1577"/>
      <c r="F36" s="1577"/>
      <c r="G36" s="1578"/>
      <c r="H36" s="1926" t="s">
        <v>79</v>
      </c>
      <c r="I36" s="527" t="s">
        <v>47</v>
      </c>
      <c r="J36" s="535"/>
      <c r="K36" s="535"/>
      <c r="L36" s="535"/>
      <c r="M36" s="535"/>
      <c r="N36" s="535"/>
      <c r="O36" s="535"/>
      <c r="P36" s="535"/>
      <c r="Q36" s="535"/>
      <c r="R36" s="535"/>
      <c r="S36" s="535"/>
      <c r="T36" s="535"/>
      <c r="U36" s="535"/>
      <c r="V36" s="529">
        <f t="shared" si="9"/>
        <v>0</v>
      </c>
      <c r="W36" s="2029"/>
      <c r="X36" s="288">
        <f>V36*W36</f>
        <v>0</v>
      </c>
      <c r="Y36" s="2021"/>
      <c r="Z36" s="1577"/>
      <c r="AA36" s="1578"/>
      <c r="AB36" s="1922"/>
      <c r="AC36" s="1577"/>
      <c r="AD36" s="1578"/>
      <c r="AE36" s="1922"/>
      <c r="AF36" s="1577"/>
      <c r="AG36" s="1578"/>
      <c r="AH36" s="1922"/>
      <c r="AI36" s="1577"/>
      <c r="AJ36" s="1747"/>
      <c r="AK36" s="264"/>
      <c r="AL36" s="264"/>
      <c r="AM36" s="264"/>
      <c r="AN36" s="264"/>
      <c r="AO36" s="264"/>
      <c r="AP36" s="264"/>
      <c r="AQ36" s="264"/>
      <c r="AR36" s="264"/>
      <c r="AS36" s="264"/>
    </row>
    <row r="37" spans="1:45" ht="12.75" hidden="1" customHeight="1">
      <c r="A37" s="1539"/>
      <c r="B37" s="1557"/>
      <c r="C37" s="1557"/>
      <c r="D37" s="1579"/>
      <c r="E37" s="1579"/>
      <c r="F37" s="1579"/>
      <c r="G37" s="1580"/>
      <c r="H37" s="1930"/>
      <c r="I37" s="531" t="s">
        <v>48</v>
      </c>
      <c r="J37" s="537"/>
      <c r="K37" s="539"/>
      <c r="L37" s="539"/>
      <c r="M37" s="539"/>
      <c r="N37" s="539"/>
      <c r="O37" s="539"/>
      <c r="P37" s="539"/>
      <c r="Q37" s="539"/>
      <c r="R37" s="539"/>
      <c r="S37" s="539"/>
      <c r="T37" s="539"/>
      <c r="U37" s="539"/>
      <c r="V37" s="540">
        <f t="shared" si="9"/>
        <v>0</v>
      </c>
      <c r="W37" s="2030"/>
      <c r="X37" s="296">
        <f>+V37*W36</f>
        <v>0</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12.75" hidden="1" customHeight="1">
      <c r="A38" s="1539"/>
      <c r="B38" s="1922">
        <v>6</v>
      </c>
      <c r="C38" s="2023"/>
      <c r="D38" s="1577"/>
      <c r="E38" s="1577"/>
      <c r="F38" s="1577"/>
      <c r="G38" s="1578"/>
      <c r="H38" s="1926" t="s">
        <v>79</v>
      </c>
      <c r="I38" s="527" t="s">
        <v>47</v>
      </c>
      <c r="J38" s="535"/>
      <c r="K38" s="535"/>
      <c r="L38" s="535"/>
      <c r="M38" s="535"/>
      <c r="N38" s="535"/>
      <c r="O38" s="535"/>
      <c r="P38" s="535"/>
      <c r="Q38" s="535"/>
      <c r="R38" s="535"/>
      <c r="S38" s="535"/>
      <c r="T38" s="535"/>
      <c r="U38" s="535"/>
      <c r="V38" s="529">
        <f t="shared" si="9"/>
        <v>0</v>
      </c>
      <c r="W38" s="2029"/>
      <c r="X38" s="288">
        <f>V38*W38</f>
        <v>0</v>
      </c>
      <c r="Y38" s="2021"/>
      <c r="Z38" s="1577"/>
      <c r="AA38" s="1578"/>
      <c r="AB38" s="1922"/>
      <c r="AC38" s="1577"/>
      <c r="AD38" s="1578"/>
      <c r="AE38" s="1922"/>
      <c r="AF38" s="1577"/>
      <c r="AG38" s="1578"/>
      <c r="AH38" s="1922"/>
      <c r="AI38" s="1577"/>
      <c r="AJ38" s="1747"/>
      <c r="AK38" s="264"/>
      <c r="AL38" s="264"/>
      <c r="AM38" s="264"/>
      <c r="AN38" s="264"/>
      <c r="AO38" s="264"/>
      <c r="AP38" s="264"/>
      <c r="AQ38" s="264"/>
      <c r="AR38" s="264"/>
      <c r="AS38" s="264"/>
    </row>
    <row r="39" spans="1:45" ht="12.75" hidden="1" customHeight="1">
      <c r="A39" s="1539"/>
      <c r="B39" s="1557"/>
      <c r="C39" s="1557"/>
      <c r="D39" s="1579"/>
      <c r="E39" s="1579"/>
      <c r="F39" s="1579"/>
      <c r="G39" s="1580"/>
      <c r="H39" s="1930"/>
      <c r="I39" s="531" t="s">
        <v>48</v>
      </c>
      <c r="J39" s="537"/>
      <c r="K39" s="539"/>
      <c r="L39" s="539"/>
      <c r="M39" s="539"/>
      <c r="N39" s="539"/>
      <c r="O39" s="539"/>
      <c r="P39" s="539"/>
      <c r="Q39" s="539"/>
      <c r="R39" s="539"/>
      <c r="S39" s="539"/>
      <c r="T39" s="539"/>
      <c r="U39" s="539"/>
      <c r="V39" s="540">
        <f t="shared" si="9"/>
        <v>0</v>
      </c>
      <c r="W39" s="2030"/>
      <c r="X39" s="296">
        <f>+V39*W38</f>
        <v>0</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12.75" hidden="1" customHeight="1">
      <c r="A40" s="1539"/>
      <c r="B40" s="1922">
        <v>7</v>
      </c>
      <c r="C40" s="2023"/>
      <c r="D40" s="1577"/>
      <c r="E40" s="1577"/>
      <c r="F40" s="1577"/>
      <c r="G40" s="1578"/>
      <c r="H40" s="1926" t="s">
        <v>79</v>
      </c>
      <c r="I40" s="527" t="s">
        <v>47</v>
      </c>
      <c r="J40" s="528"/>
      <c r="K40" s="523"/>
      <c r="L40" s="523"/>
      <c r="M40" s="523"/>
      <c r="N40" s="523"/>
      <c r="O40" s="523"/>
      <c r="P40" s="523"/>
      <c r="Q40" s="523"/>
      <c r="R40" s="523"/>
      <c r="S40" s="523"/>
      <c r="T40" s="523"/>
      <c r="U40" s="523"/>
      <c r="V40" s="529">
        <f t="shared" si="9"/>
        <v>0</v>
      </c>
      <c r="W40" s="2029"/>
      <c r="X40" s="288">
        <f>V40*W40</f>
        <v>0</v>
      </c>
      <c r="Y40" s="2021"/>
      <c r="Z40" s="1577"/>
      <c r="AA40" s="1578"/>
      <c r="AB40" s="1922"/>
      <c r="AC40" s="1577"/>
      <c r="AD40" s="1578"/>
      <c r="AE40" s="1922"/>
      <c r="AF40" s="1577"/>
      <c r="AG40" s="1578"/>
      <c r="AH40" s="1922"/>
      <c r="AI40" s="1577"/>
      <c r="AJ40" s="1747"/>
      <c r="AK40" s="264"/>
      <c r="AL40" s="264"/>
      <c r="AM40" s="264"/>
      <c r="AN40" s="264"/>
      <c r="AO40" s="264"/>
      <c r="AP40" s="264"/>
      <c r="AQ40" s="264"/>
      <c r="AR40" s="264"/>
      <c r="AS40" s="264"/>
    </row>
    <row r="41" spans="1:45" ht="12.75" hidden="1" customHeight="1">
      <c r="A41" s="1539"/>
      <c r="B41" s="1557"/>
      <c r="C41" s="1557"/>
      <c r="D41" s="1579"/>
      <c r="E41" s="1579"/>
      <c r="F41" s="1579"/>
      <c r="G41" s="1580"/>
      <c r="H41" s="1930"/>
      <c r="I41" s="531" t="s">
        <v>48</v>
      </c>
      <c r="J41" s="537"/>
      <c r="K41" s="539"/>
      <c r="L41" s="539"/>
      <c r="M41" s="539"/>
      <c r="N41" s="539"/>
      <c r="O41" s="539"/>
      <c r="P41" s="539"/>
      <c r="Q41" s="539"/>
      <c r="R41" s="539"/>
      <c r="S41" s="539"/>
      <c r="T41" s="539"/>
      <c r="U41" s="539"/>
      <c r="V41" s="540">
        <f t="shared" si="9"/>
        <v>0</v>
      </c>
      <c r="W41" s="2030"/>
      <c r="X41" s="296">
        <f>+V41*W40</f>
        <v>0</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2.75" customHeight="1">
      <c r="A42" s="1539"/>
      <c r="B42" s="1944" t="s">
        <v>85</v>
      </c>
      <c r="C42" s="1577"/>
      <c r="D42" s="1577"/>
      <c r="E42" s="1577"/>
      <c r="F42" s="1577"/>
      <c r="G42" s="1578"/>
      <c r="H42" s="2033" t="s">
        <v>79</v>
      </c>
      <c r="I42" s="541" t="s">
        <v>47</v>
      </c>
      <c r="J42" s="542">
        <f t="shared" ref="J42:U42" si="10">+J28*$W28+J30*$W30+J32*$W32+J34*$W34+J36*$W36+J38*$W38+J40*$W40</f>
        <v>0</v>
      </c>
      <c r="K42" s="542">
        <f t="shared" si="10"/>
        <v>0</v>
      </c>
      <c r="L42" s="542">
        <f t="shared" si="10"/>
        <v>0.25</v>
      </c>
      <c r="M42" s="542">
        <f t="shared" si="10"/>
        <v>0</v>
      </c>
      <c r="N42" s="542">
        <f t="shared" si="10"/>
        <v>0</v>
      </c>
      <c r="O42" s="542">
        <f t="shared" si="10"/>
        <v>0.25</v>
      </c>
      <c r="P42" s="542">
        <f t="shared" si="10"/>
        <v>0</v>
      </c>
      <c r="Q42" s="542">
        <f t="shared" si="10"/>
        <v>0</v>
      </c>
      <c r="R42" s="542">
        <f t="shared" si="10"/>
        <v>0.25</v>
      </c>
      <c r="S42" s="542">
        <f t="shared" si="10"/>
        <v>0</v>
      </c>
      <c r="T42" s="542">
        <f t="shared" si="10"/>
        <v>0</v>
      </c>
      <c r="U42" s="542">
        <f t="shared" si="10"/>
        <v>0.25</v>
      </c>
      <c r="V42" s="529">
        <f t="shared" si="9"/>
        <v>1</v>
      </c>
      <c r="W42" s="2039">
        <f>SUM(W28:W41)</f>
        <v>1</v>
      </c>
      <c r="X42" s="288">
        <f>V42*W42</f>
        <v>1</v>
      </c>
      <c r="Y42" s="2022"/>
      <c r="Z42" s="1577"/>
      <c r="AA42" s="1578"/>
      <c r="AB42" s="1924"/>
      <c r="AC42" s="1577"/>
      <c r="AD42" s="1578"/>
      <c r="AE42" s="1924"/>
      <c r="AF42" s="1577"/>
      <c r="AG42" s="1578"/>
      <c r="AH42" s="1924"/>
      <c r="AI42" s="1577"/>
      <c r="AJ42" s="1747"/>
      <c r="AK42" s="264"/>
      <c r="AL42" s="264"/>
      <c r="AM42" s="264"/>
      <c r="AN42" s="264"/>
      <c r="AO42" s="264"/>
      <c r="AP42" s="264"/>
      <c r="AQ42" s="264"/>
      <c r="AR42" s="264"/>
      <c r="AS42" s="264"/>
    </row>
    <row r="43" spans="1:45" ht="12.75" customHeight="1">
      <c r="A43" s="1540"/>
      <c r="B43" s="1537"/>
      <c r="C43" s="1550"/>
      <c r="D43" s="1550"/>
      <c r="E43" s="1550"/>
      <c r="F43" s="1550"/>
      <c r="G43" s="1551"/>
      <c r="H43" s="2038"/>
      <c r="I43" s="556" t="s">
        <v>48</v>
      </c>
      <c r="J43" s="557">
        <f t="shared" ref="J43:U43" si="11">+J29*$W28+J31*$W30+J33*$W32+J35*$W34+J37*$W36+J39*$W38+J41*$W40</f>
        <v>0</v>
      </c>
      <c r="K43" s="557">
        <f t="shared" si="11"/>
        <v>0</v>
      </c>
      <c r="L43" s="557">
        <f t="shared" si="11"/>
        <v>0.25</v>
      </c>
      <c r="M43" s="557">
        <f t="shared" si="11"/>
        <v>0</v>
      </c>
      <c r="N43" s="557">
        <f t="shared" si="11"/>
        <v>0</v>
      </c>
      <c r="O43" s="557">
        <f t="shared" si="11"/>
        <v>0.25</v>
      </c>
      <c r="P43" s="557">
        <f t="shared" si="11"/>
        <v>0</v>
      </c>
      <c r="Q43" s="557">
        <f t="shared" si="11"/>
        <v>0</v>
      </c>
      <c r="R43" s="557">
        <f t="shared" si="11"/>
        <v>0.25</v>
      </c>
      <c r="S43" s="557">
        <f t="shared" si="11"/>
        <v>0</v>
      </c>
      <c r="T43" s="557">
        <f t="shared" si="11"/>
        <v>0</v>
      </c>
      <c r="U43" s="557">
        <f t="shared" si="11"/>
        <v>0</v>
      </c>
      <c r="V43" s="559">
        <f t="shared" si="9"/>
        <v>0.75</v>
      </c>
      <c r="W43" s="2040"/>
      <c r="X43" s="560">
        <f>+V43*W42</f>
        <v>0.75</v>
      </c>
      <c r="Y43" s="1537"/>
      <c r="Z43" s="1550"/>
      <c r="AA43" s="1551"/>
      <c r="AB43" s="1537"/>
      <c r="AC43" s="1550"/>
      <c r="AD43" s="1551"/>
      <c r="AE43" s="1537"/>
      <c r="AF43" s="1550"/>
      <c r="AG43" s="1551"/>
      <c r="AH43" s="1537"/>
      <c r="AI43" s="1550"/>
      <c r="AJ43" s="1721"/>
      <c r="AK43" s="264"/>
      <c r="AL43" s="264"/>
      <c r="AM43" s="264"/>
      <c r="AN43" s="264"/>
      <c r="AO43" s="264"/>
      <c r="AP43" s="264"/>
      <c r="AQ43" s="264"/>
      <c r="AR43" s="264"/>
      <c r="AS43" s="264"/>
    </row>
    <row r="44" spans="1:45" ht="12.75" customHeight="1">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561"/>
      <c r="Z44" s="561"/>
      <c r="AA44" s="561"/>
      <c r="AB44" s="264"/>
      <c r="AC44" s="264"/>
      <c r="AD44" s="264"/>
      <c r="AE44" s="264"/>
      <c r="AF44" s="264"/>
      <c r="AG44" s="264"/>
      <c r="AH44" s="264"/>
      <c r="AI44" s="264"/>
      <c r="AJ44" s="264"/>
      <c r="AK44" s="264"/>
      <c r="AL44" s="264"/>
      <c r="AM44" s="264"/>
      <c r="AN44" s="264"/>
      <c r="AO44" s="264"/>
      <c r="AP44" s="264"/>
      <c r="AQ44" s="264"/>
      <c r="AR44" s="264"/>
      <c r="AS44" s="264"/>
    </row>
    <row r="45" spans="1:45" ht="15.75" customHeight="1">
      <c r="A45" s="400"/>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562"/>
      <c r="Z45" s="562"/>
      <c r="AA45" s="562"/>
      <c r="AB45" s="400"/>
      <c r="AC45" s="400"/>
      <c r="AD45" s="400"/>
      <c r="AE45" s="400"/>
      <c r="AF45" s="400"/>
      <c r="AG45" s="400"/>
      <c r="AH45" s="400"/>
      <c r="AI45" s="400"/>
      <c r="AJ45" s="400"/>
      <c r="AK45" s="400"/>
      <c r="AL45" s="400"/>
      <c r="AM45" s="400"/>
      <c r="AN45" s="400"/>
      <c r="AO45" s="400"/>
      <c r="AP45" s="400"/>
      <c r="AQ45" s="400"/>
      <c r="AR45" s="400"/>
      <c r="AS45" s="400"/>
    </row>
    <row r="46" spans="1:45" ht="15.75" customHeight="1">
      <c r="Y46" s="563"/>
      <c r="Z46" s="563"/>
      <c r="AA46" s="563"/>
    </row>
    <row r="47" spans="1:45" ht="15.75" customHeight="1">
      <c r="Y47" s="563"/>
      <c r="Z47" s="563"/>
      <c r="AA47" s="563"/>
    </row>
    <row r="48" spans="1:45" ht="15.75" customHeight="1">
      <c r="Y48" s="563"/>
      <c r="Z48" s="563"/>
      <c r="AA48" s="563"/>
    </row>
    <row r="49" spans="25:27" ht="15.75" customHeight="1">
      <c r="Y49" s="563"/>
      <c r="Z49" s="563"/>
      <c r="AA49" s="563"/>
    </row>
    <row r="50" spans="25:27" ht="15.75" customHeight="1">
      <c r="Y50" s="563"/>
      <c r="Z50" s="563"/>
      <c r="AA50" s="563"/>
    </row>
    <row r="51" spans="25:27" ht="15.75" customHeight="1">
      <c r="Y51" s="563"/>
      <c r="Z51" s="563"/>
      <c r="AA51" s="563"/>
    </row>
    <row r="52" spans="25:27" ht="15.75" customHeight="1">
      <c r="Y52" s="563"/>
      <c r="Z52" s="563"/>
      <c r="AA52" s="563"/>
    </row>
    <row r="53" spans="25:27" ht="15.75" customHeight="1">
      <c r="Y53" s="563"/>
      <c r="Z53" s="563"/>
      <c r="AA53" s="563"/>
    </row>
    <row r="54" spans="25:27" ht="15.75" customHeight="1">
      <c r="Y54" s="563"/>
      <c r="Z54" s="563"/>
      <c r="AA54" s="563"/>
    </row>
    <row r="55" spans="25:27" ht="15.75" customHeight="1">
      <c r="Y55" s="563"/>
      <c r="Z55" s="563"/>
      <c r="AA55" s="563"/>
    </row>
    <row r="56" spans="25:27" ht="15.75" customHeight="1">
      <c r="Y56" s="563"/>
      <c r="Z56" s="563"/>
      <c r="AA56" s="563"/>
    </row>
    <row r="57" spans="25:27" ht="15.75" customHeight="1">
      <c r="Y57" s="563"/>
      <c r="Z57" s="563"/>
      <c r="AA57" s="563"/>
    </row>
    <row r="58" spans="25:27" ht="15.75" customHeight="1">
      <c r="Y58" s="563"/>
      <c r="Z58" s="563"/>
      <c r="AA58" s="563"/>
    </row>
    <row r="59" spans="25:27" ht="15.75" customHeight="1">
      <c r="Y59" s="563"/>
      <c r="Z59" s="563"/>
      <c r="AA59" s="563"/>
    </row>
    <row r="60" spans="25:27" ht="15.75" customHeight="1">
      <c r="Y60" s="563"/>
      <c r="Z60" s="563"/>
      <c r="AA60" s="563"/>
    </row>
    <row r="61" spans="25:27" ht="15.75" customHeight="1">
      <c r="Y61" s="563"/>
      <c r="Z61" s="563"/>
      <c r="AA61" s="563"/>
    </row>
    <row r="62" spans="25:27" ht="15.75" customHeight="1">
      <c r="Y62" s="563"/>
      <c r="Z62" s="563"/>
      <c r="AA62" s="563"/>
    </row>
    <row r="63" spans="25:27" ht="15.75" customHeight="1">
      <c r="Y63" s="563"/>
      <c r="Z63" s="563"/>
      <c r="AA63" s="563"/>
    </row>
    <row r="64" spans="25:27" ht="15.75" customHeight="1">
      <c r="Y64" s="563"/>
      <c r="Z64" s="563"/>
      <c r="AA64" s="563"/>
    </row>
    <row r="65" spans="25:27" ht="15.75" customHeight="1">
      <c r="Y65" s="563"/>
      <c r="Z65" s="563"/>
      <c r="AA65" s="563"/>
    </row>
    <row r="66" spans="25:27" ht="15.75" customHeight="1">
      <c r="Y66" s="563"/>
      <c r="Z66" s="563"/>
      <c r="AA66" s="563"/>
    </row>
    <row r="67" spans="25:27" ht="15.75" customHeight="1">
      <c r="Y67" s="563"/>
      <c r="Z67" s="563"/>
      <c r="AA67" s="563"/>
    </row>
    <row r="68" spans="25:27" ht="15.75" customHeight="1">
      <c r="Y68" s="563"/>
      <c r="Z68" s="563"/>
      <c r="AA68" s="563"/>
    </row>
    <row r="69" spans="25:27" ht="15.75" customHeight="1">
      <c r="Y69" s="563"/>
      <c r="Z69" s="563"/>
      <c r="AA69" s="563"/>
    </row>
    <row r="70" spans="25:27" ht="15.75" customHeight="1">
      <c r="Y70" s="563"/>
      <c r="Z70" s="563"/>
      <c r="AA70" s="563"/>
    </row>
    <row r="71" spans="25:27" ht="15.75" customHeight="1">
      <c r="Y71" s="563"/>
      <c r="Z71" s="563"/>
      <c r="AA71" s="563"/>
    </row>
    <row r="72" spans="25:27" ht="15.75" customHeight="1">
      <c r="Y72" s="563"/>
      <c r="Z72" s="563"/>
      <c r="AA72" s="563"/>
    </row>
    <row r="73" spans="25:27" ht="15.75" customHeight="1">
      <c r="Y73" s="563"/>
      <c r="Z73" s="563"/>
      <c r="AA73" s="563"/>
    </row>
    <row r="74" spans="25:27" ht="15.75" customHeight="1">
      <c r="Y74" s="563"/>
      <c r="Z74" s="563"/>
      <c r="AA74" s="563"/>
    </row>
    <row r="75" spans="25:27" ht="15.75" customHeight="1">
      <c r="Y75" s="563"/>
      <c r="Z75" s="563"/>
      <c r="AA75" s="563"/>
    </row>
    <row r="76" spans="25:27" ht="15.75" customHeight="1">
      <c r="Y76" s="563"/>
      <c r="Z76" s="563"/>
      <c r="AA76" s="563"/>
    </row>
    <row r="77" spans="25:27" ht="15.75" customHeight="1">
      <c r="Y77" s="563"/>
      <c r="Z77" s="563"/>
      <c r="AA77" s="563"/>
    </row>
    <row r="78" spans="25:27" ht="15.75" customHeight="1">
      <c r="Y78" s="563"/>
      <c r="Z78" s="563"/>
      <c r="AA78" s="563"/>
    </row>
    <row r="79" spans="25:27" ht="15.75" customHeight="1">
      <c r="Y79" s="563"/>
      <c r="Z79" s="563"/>
      <c r="AA79" s="563"/>
    </row>
    <row r="80" spans="25:27" ht="15.75" customHeight="1">
      <c r="Y80" s="563"/>
      <c r="Z80" s="563"/>
      <c r="AA80" s="563"/>
    </row>
    <row r="81" spans="25:27" ht="15.75" customHeight="1">
      <c r="Y81" s="563"/>
      <c r="Z81" s="563"/>
      <c r="AA81" s="563"/>
    </row>
    <row r="82" spans="25:27" ht="15.75" customHeight="1">
      <c r="Y82" s="563"/>
      <c r="Z82" s="563"/>
      <c r="AA82" s="563"/>
    </row>
    <row r="83" spans="25:27" ht="15.75" customHeight="1">
      <c r="Y83" s="563"/>
      <c r="Z83" s="563"/>
      <c r="AA83" s="563"/>
    </row>
    <row r="84" spans="25:27" ht="15.75" customHeight="1">
      <c r="Y84" s="563"/>
      <c r="Z84" s="563"/>
      <c r="AA84" s="563"/>
    </row>
    <row r="85" spans="25:27" ht="15.75" customHeight="1">
      <c r="Y85" s="563"/>
      <c r="Z85" s="563"/>
      <c r="AA85" s="563"/>
    </row>
    <row r="86" spans="25:27" ht="15.75" customHeight="1">
      <c r="Y86" s="563"/>
      <c r="Z86" s="563"/>
      <c r="AA86" s="563"/>
    </row>
    <row r="87" spans="25:27" ht="15.75" customHeight="1">
      <c r="Y87" s="563"/>
      <c r="Z87" s="563"/>
      <c r="AA87" s="563"/>
    </row>
    <row r="88" spans="25:27" ht="15.75" customHeight="1">
      <c r="Y88" s="563"/>
      <c r="Z88" s="563"/>
      <c r="AA88" s="563"/>
    </row>
    <row r="89" spans="25:27" ht="15.75" customHeight="1">
      <c r="Y89" s="563"/>
      <c r="Z89" s="563"/>
      <c r="AA89" s="563"/>
    </row>
    <row r="90" spans="25:27" ht="15.75" customHeight="1">
      <c r="Y90" s="563"/>
      <c r="Z90" s="563"/>
      <c r="AA90" s="563"/>
    </row>
    <row r="91" spans="25:27" ht="15.75" customHeight="1">
      <c r="Y91" s="563"/>
      <c r="Z91" s="563"/>
      <c r="AA91" s="563"/>
    </row>
    <row r="92" spans="25:27" ht="15.75" customHeight="1">
      <c r="Y92" s="563"/>
      <c r="Z92" s="563"/>
      <c r="AA92" s="563"/>
    </row>
    <row r="93" spans="25:27" ht="15.75" customHeight="1">
      <c r="Y93" s="563"/>
      <c r="Z93" s="563"/>
      <c r="AA93" s="563"/>
    </row>
    <row r="94" spans="25:27" ht="15.75" customHeight="1">
      <c r="Y94" s="563"/>
      <c r="Z94" s="563"/>
      <c r="AA94" s="563"/>
    </row>
    <row r="95" spans="25:27" ht="15.75" customHeight="1">
      <c r="Y95" s="563"/>
      <c r="Z95" s="563"/>
      <c r="AA95" s="563"/>
    </row>
    <row r="96" spans="25:27" ht="15.75" customHeight="1">
      <c r="Y96" s="563"/>
      <c r="Z96" s="563"/>
      <c r="AA96" s="563"/>
    </row>
    <row r="97" spans="25:27" ht="15.75" customHeight="1">
      <c r="Y97" s="563"/>
      <c r="Z97" s="563"/>
      <c r="AA97" s="563"/>
    </row>
    <row r="98" spans="25:27" ht="15.75" customHeight="1">
      <c r="Y98" s="563"/>
      <c r="Z98" s="563"/>
      <c r="AA98" s="563"/>
    </row>
    <row r="99" spans="25:27" ht="15.75" customHeight="1">
      <c r="Y99" s="563"/>
      <c r="Z99" s="563"/>
      <c r="AA99" s="563"/>
    </row>
    <row r="100" spans="25:27" ht="15.75" customHeight="1">
      <c r="Y100" s="563"/>
      <c r="Z100" s="563"/>
      <c r="AA100" s="563"/>
    </row>
    <row r="101" spans="25:27" ht="15.75" customHeight="1">
      <c r="Y101" s="563"/>
      <c r="Z101" s="563"/>
      <c r="AA101" s="563"/>
    </row>
    <row r="102" spans="25:27" ht="15.75" customHeight="1">
      <c r="Y102" s="563"/>
      <c r="Z102" s="563"/>
      <c r="AA102" s="563"/>
    </row>
    <row r="103" spans="25:27" ht="15.75" customHeight="1">
      <c r="Y103" s="563"/>
      <c r="Z103" s="563"/>
      <c r="AA103" s="563"/>
    </row>
    <row r="104" spans="25:27" ht="15.75" customHeight="1">
      <c r="Y104" s="563"/>
      <c r="Z104" s="563"/>
      <c r="AA104" s="563"/>
    </row>
    <row r="105" spans="25:27" ht="15.75" customHeight="1">
      <c r="Y105" s="563"/>
      <c r="Z105" s="563"/>
      <c r="AA105" s="563"/>
    </row>
    <row r="106" spans="25:27" ht="15.75" customHeight="1">
      <c r="Y106" s="563"/>
      <c r="Z106" s="563"/>
      <c r="AA106" s="563"/>
    </row>
    <row r="107" spans="25:27" ht="15.75" customHeight="1">
      <c r="Y107" s="563"/>
      <c r="Z107" s="563"/>
      <c r="AA107" s="563"/>
    </row>
    <row r="108" spans="25:27" ht="15.75" customHeight="1">
      <c r="Y108" s="563"/>
      <c r="Z108" s="563"/>
      <c r="AA108" s="563"/>
    </row>
    <row r="109" spans="25:27" ht="15.75" customHeight="1">
      <c r="Y109" s="563"/>
      <c r="Z109" s="563"/>
      <c r="AA109" s="563"/>
    </row>
    <row r="110" spans="25:27" ht="15.75" customHeight="1">
      <c r="Y110" s="563"/>
      <c r="Z110" s="563"/>
      <c r="AA110" s="563"/>
    </row>
    <row r="111" spans="25:27" ht="15.75" customHeight="1">
      <c r="Y111" s="563"/>
      <c r="Z111" s="563"/>
      <c r="AA111" s="563"/>
    </row>
    <row r="112" spans="25:27" ht="15.75" customHeight="1">
      <c r="Y112" s="563"/>
      <c r="Z112" s="563"/>
      <c r="AA112" s="563"/>
    </row>
    <row r="113" spans="25:27" ht="15.75" customHeight="1">
      <c r="Y113" s="563"/>
      <c r="Z113" s="563"/>
      <c r="AA113" s="563"/>
    </row>
    <row r="114" spans="25:27" ht="15.75" customHeight="1">
      <c r="Y114" s="563"/>
      <c r="Z114" s="563"/>
      <c r="AA114" s="563"/>
    </row>
    <row r="115" spans="25:27" ht="15.75" customHeight="1">
      <c r="Y115" s="563"/>
      <c r="Z115" s="563"/>
      <c r="AA115" s="563"/>
    </row>
    <row r="116" spans="25:27" ht="15.75" customHeight="1">
      <c r="Y116" s="563"/>
      <c r="Z116" s="563"/>
      <c r="AA116" s="563"/>
    </row>
    <row r="117" spans="25:27" ht="15.75" customHeight="1">
      <c r="Y117" s="563"/>
      <c r="Z117" s="563"/>
      <c r="AA117" s="563"/>
    </row>
    <row r="118" spans="25:27" ht="15.75" customHeight="1">
      <c r="Y118" s="563"/>
      <c r="Z118" s="563"/>
      <c r="AA118" s="563"/>
    </row>
    <row r="119" spans="25:27" ht="15.75" customHeight="1">
      <c r="Y119" s="563"/>
      <c r="Z119" s="563"/>
      <c r="AA119" s="563"/>
    </row>
    <row r="120" spans="25:27" ht="15.75" customHeight="1">
      <c r="Y120" s="563"/>
      <c r="Z120" s="563"/>
      <c r="AA120" s="563"/>
    </row>
    <row r="121" spans="25:27" ht="15.75" customHeight="1">
      <c r="Y121" s="563"/>
      <c r="Z121" s="563"/>
      <c r="AA121" s="563"/>
    </row>
    <row r="122" spans="25:27" ht="15.75" customHeight="1">
      <c r="Y122" s="563"/>
      <c r="Z122" s="563"/>
      <c r="AA122" s="563"/>
    </row>
    <row r="123" spans="25:27" ht="15.75" customHeight="1">
      <c r="Y123" s="563"/>
      <c r="Z123" s="563"/>
      <c r="AA123" s="563"/>
    </row>
    <row r="124" spans="25:27" ht="15.75" customHeight="1">
      <c r="Y124" s="563"/>
      <c r="Z124" s="563"/>
      <c r="AA124" s="563"/>
    </row>
    <row r="125" spans="25:27" ht="15.75" customHeight="1">
      <c r="Y125" s="563"/>
      <c r="Z125" s="563"/>
      <c r="AA125" s="563"/>
    </row>
    <row r="126" spans="25:27" ht="15.75" customHeight="1">
      <c r="Y126" s="563"/>
      <c r="Z126" s="563"/>
      <c r="AA126" s="563"/>
    </row>
    <row r="127" spans="25:27" ht="15.75" customHeight="1">
      <c r="Y127" s="563"/>
      <c r="Z127" s="563"/>
      <c r="AA127" s="563"/>
    </row>
    <row r="128" spans="25:27" ht="15.75" customHeight="1">
      <c r="Y128" s="563"/>
      <c r="Z128" s="563"/>
      <c r="AA128" s="563"/>
    </row>
    <row r="129" spans="25:27" ht="15.75" customHeight="1">
      <c r="Y129" s="563"/>
      <c r="Z129" s="563"/>
      <c r="AA129" s="563"/>
    </row>
    <row r="130" spans="25:27" ht="15.75" customHeight="1">
      <c r="Y130" s="563"/>
      <c r="Z130" s="563"/>
      <c r="AA130" s="563"/>
    </row>
    <row r="131" spans="25:27" ht="15.75" customHeight="1">
      <c r="Y131" s="563"/>
      <c r="Z131" s="563"/>
      <c r="AA131" s="563"/>
    </row>
    <row r="132" spans="25:27" ht="15.75" customHeight="1">
      <c r="Y132" s="563"/>
      <c r="Z132" s="563"/>
      <c r="AA132" s="563"/>
    </row>
    <row r="133" spans="25:27" ht="15.75" customHeight="1">
      <c r="Y133" s="563"/>
      <c r="Z133" s="563"/>
      <c r="AA133" s="563"/>
    </row>
    <row r="134" spans="25:27" ht="15.75" customHeight="1">
      <c r="Y134" s="563"/>
      <c r="Z134" s="563"/>
      <c r="AA134" s="563"/>
    </row>
    <row r="135" spans="25:27" ht="15.75" customHeight="1">
      <c r="Y135" s="563"/>
      <c r="Z135" s="563"/>
      <c r="AA135" s="563"/>
    </row>
    <row r="136" spans="25:27" ht="15.75" customHeight="1">
      <c r="Y136" s="563"/>
      <c r="Z136" s="563"/>
      <c r="AA136" s="563"/>
    </row>
    <row r="137" spans="25:27" ht="15.75" customHeight="1">
      <c r="Y137" s="563"/>
      <c r="Z137" s="563"/>
      <c r="AA137" s="563"/>
    </row>
    <row r="138" spans="25:27" ht="15.75" customHeight="1">
      <c r="Y138" s="563"/>
      <c r="Z138" s="563"/>
      <c r="AA138" s="563"/>
    </row>
    <row r="139" spans="25:27" ht="15.75" customHeight="1">
      <c r="Y139" s="563"/>
      <c r="Z139" s="563"/>
      <c r="AA139" s="563"/>
    </row>
    <row r="140" spans="25:27" ht="15.75" customHeight="1">
      <c r="Y140" s="563"/>
      <c r="Z140" s="563"/>
      <c r="AA140" s="563"/>
    </row>
    <row r="141" spans="25:27" ht="15.75" customHeight="1">
      <c r="Y141" s="563"/>
      <c r="Z141" s="563"/>
      <c r="AA141" s="563"/>
    </row>
    <row r="142" spans="25:27" ht="15.75" customHeight="1">
      <c r="Y142" s="563"/>
      <c r="Z142" s="563"/>
      <c r="AA142" s="563"/>
    </row>
    <row r="143" spans="25:27" ht="15.75" customHeight="1">
      <c r="Y143" s="563"/>
      <c r="Z143" s="563"/>
      <c r="AA143" s="563"/>
    </row>
    <row r="144" spans="25:27" ht="15.75" customHeight="1">
      <c r="Y144" s="563"/>
      <c r="Z144" s="563"/>
      <c r="AA144" s="563"/>
    </row>
    <row r="145" spans="25:27" ht="15.75" customHeight="1">
      <c r="Y145" s="563"/>
      <c r="Z145" s="563"/>
      <c r="AA145" s="563"/>
    </row>
    <row r="146" spans="25:27" ht="15.75" customHeight="1">
      <c r="Y146" s="563"/>
      <c r="Z146" s="563"/>
      <c r="AA146" s="563"/>
    </row>
    <row r="147" spans="25:27" ht="15.75" customHeight="1">
      <c r="Y147" s="563"/>
      <c r="Z147" s="563"/>
      <c r="AA147" s="563"/>
    </row>
    <row r="148" spans="25:27" ht="15.75" customHeight="1">
      <c r="Y148" s="563"/>
      <c r="Z148" s="563"/>
      <c r="AA148" s="563"/>
    </row>
    <row r="149" spans="25:27" ht="15.75" customHeight="1">
      <c r="Y149" s="563"/>
      <c r="Z149" s="563"/>
      <c r="AA149" s="563"/>
    </row>
    <row r="150" spans="25:27" ht="15.75" customHeight="1">
      <c r="Y150" s="563"/>
      <c r="Z150" s="563"/>
      <c r="AA150" s="563"/>
    </row>
    <row r="151" spans="25:27" ht="15.75" customHeight="1">
      <c r="Y151" s="563"/>
      <c r="Z151" s="563"/>
      <c r="AA151" s="563"/>
    </row>
    <row r="152" spans="25:27" ht="15.75" customHeight="1">
      <c r="Y152" s="563"/>
      <c r="Z152" s="563"/>
      <c r="AA152" s="563"/>
    </row>
    <row r="153" spans="25:27" ht="15.75" customHeight="1">
      <c r="Y153" s="563"/>
      <c r="Z153" s="563"/>
      <c r="AA153" s="563"/>
    </row>
    <row r="154" spans="25:27" ht="15.75" customHeight="1">
      <c r="Y154" s="563"/>
      <c r="Z154" s="563"/>
      <c r="AA154" s="563"/>
    </row>
    <row r="155" spans="25:27" ht="15.75" customHeight="1">
      <c r="Y155" s="563"/>
      <c r="Z155" s="563"/>
      <c r="AA155" s="563"/>
    </row>
    <row r="156" spans="25:27" ht="15.75" customHeight="1">
      <c r="Y156" s="563"/>
      <c r="Z156" s="563"/>
      <c r="AA156" s="563"/>
    </row>
    <row r="157" spans="25:27" ht="15.75" customHeight="1">
      <c r="Y157" s="563"/>
      <c r="Z157" s="563"/>
      <c r="AA157" s="563"/>
    </row>
    <row r="158" spans="25:27" ht="15.75" customHeight="1">
      <c r="Y158" s="563"/>
      <c r="Z158" s="563"/>
      <c r="AA158" s="563"/>
    </row>
    <row r="159" spans="25:27" ht="15.75" customHeight="1">
      <c r="Y159" s="563"/>
      <c r="Z159" s="563"/>
      <c r="AA159" s="563"/>
    </row>
    <row r="160" spans="25:27" ht="15.75" customHeight="1">
      <c r="Y160" s="563"/>
      <c r="Z160" s="563"/>
      <c r="AA160" s="563"/>
    </row>
    <row r="161" spans="25:27" ht="15.75" customHeight="1">
      <c r="Y161" s="563"/>
      <c r="Z161" s="563"/>
      <c r="AA161" s="563"/>
    </row>
    <row r="162" spans="25:27" ht="15.75" customHeight="1">
      <c r="Y162" s="563"/>
      <c r="Z162" s="563"/>
      <c r="AA162" s="563"/>
    </row>
    <row r="163" spans="25:27" ht="15.75" customHeight="1">
      <c r="Y163" s="563"/>
      <c r="Z163" s="563"/>
      <c r="AA163" s="563"/>
    </row>
    <row r="164" spans="25:27" ht="15.75" customHeight="1">
      <c r="Y164" s="563"/>
      <c r="Z164" s="563"/>
      <c r="AA164" s="563"/>
    </row>
    <row r="165" spans="25:27" ht="15.75" customHeight="1">
      <c r="Y165" s="563"/>
      <c r="Z165" s="563"/>
      <c r="AA165" s="563"/>
    </row>
    <row r="166" spans="25:27" ht="15.75" customHeight="1">
      <c r="Y166" s="563"/>
      <c r="Z166" s="563"/>
      <c r="AA166" s="563"/>
    </row>
    <row r="167" spans="25:27" ht="15.75" customHeight="1">
      <c r="Y167" s="563"/>
      <c r="Z167" s="563"/>
      <c r="AA167" s="563"/>
    </row>
    <row r="168" spans="25:27" ht="15.75" customHeight="1">
      <c r="Y168" s="563"/>
      <c r="Z168" s="563"/>
      <c r="AA168" s="563"/>
    </row>
    <row r="169" spans="25:27" ht="15.75" customHeight="1">
      <c r="Y169" s="563"/>
      <c r="Z169" s="563"/>
      <c r="AA169" s="563"/>
    </row>
    <row r="170" spans="25:27" ht="15.75" customHeight="1">
      <c r="Y170" s="563"/>
      <c r="Z170" s="563"/>
      <c r="AA170" s="563"/>
    </row>
    <row r="171" spans="25:27" ht="15.75" customHeight="1">
      <c r="Y171" s="563"/>
      <c r="Z171" s="563"/>
      <c r="AA171" s="563"/>
    </row>
    <row r="172" spans="25:27" ht="15.75" customHeight="1">
      <c r="Y172" s="563"/>
      <c r="Z172" s="563"/>
      <c r="AA172" s="563"/>
    </row>
    <row r="173" spans="25:27" ht="15.75" customHeight="1">
      <c r="Y173" s="563"/>
      <c r="Z173" s="563"/>
      <c r="AA173" s="563"/>
    </row>
    <row r="174" spans="25:27" ht="15.75" customHeight="1">
      <c r="Y174" s="563"/>
      <c r="Z174" s="563"/>
      <c r="AA174" s="563"/>
    </row>
    <row r="175" spans="25:27" ht="15.75" customHeight="1">
      <c r="Y175" s="563"/>
      <c r="Z175" s="563"/>
      <c r="AA175" s="563"/>
    </row>
    <row r="176" spans="25:27" ht="15.75" customHeight="1">
      <c r="Y176" s="563"/>
      <c r="Z176" s="563"/>
      <c r="AA176" s="563"/>
    </row>
    <row r="177" spans="25:27" ht="15.75" customHeight="1">
      <c r="Y177" s="563"/>
      <c r="Z177" s="563"/>
      <c r="AA177" s="563"/>
    </row>
    <row r="178" spans="25:27" ht="15.75" customHeight="1">
      <c r="Y178" s="563"/>
      <c r="Z178" s="563"/>
      <c r="AA178" s="563"/>
    </row>
    <row r="179" spans="25:27" ht="15.75" customHeight="1">
      <c r="Y179" s="563"/>
      <c r="Z179" s="563"/>
      <c r="AA179" s="563"/>
    </row>
    <row r="180" spans="25:27" ht="15.75" customHeight="1">
      <c r="Y180" s="563"/>
      <c r="Z180" s="563"/>
      <c r="AA180" s="563"/>
    </row>
    <row r="181" spans="25:27" ht="15.75" customHeight="1">
      <c r="Y181" s="563"/>
      <c r="Z181" s="563"/>
      <c r="AA181" s="563"/>
    </row>
    <row r="182" spans="25:27" ht="15.75" customHeight="1">
      <c r="Y182" s="563"/>
      <c r="Z182" s="563"/>
      <c r="AA182" s="563"/>
    </row>
    <row r="183" spans="25:27" ht="15.75" customHeight="1">
      <c r="Y183" s="563"/>
      <c r="Z183" s="563"/>
      <c r="AA183" s="563"/>
    </row>
    <row r="184" spans="25:27" ht="15.75" customHeight="1">
      <c r="Y184" s="563"/>
      <c r="Z184" s="563"/>
      <c r="AA184" s="563"/>
    </row>
    <row r="185" spans="25:27" ht="15.75" customHeight="1">
      <c r="Y185" s="563"/>
      <c r="Z185" s="563"/>
      <c r="AA185" s="563"/>
    </row>
    <row r="186" spans="25:27" ht="15.75" customHeight="1">
      <c r="Y186" s="563"/>
      <c r="Z186" s="563"/>
      <c r="AA186" s="563"/>
    </row>
    <row r="187" spans="25:27" ht="15.75" customHeight="1">
      <c r="Y187" s="563"/>
      <c r="Z187" s="563"/>
      <c r="AA187" s="563"/>
    </row>
    <row r="188" spans="25:27" ht="15.75" customHeight="1">
      <c r="Y188" s="563"/>
      <c r="Z188" s="563"/>
      <c r="AA188" s="563"/>
    </row>
    <row r="189" spans="25:27" ht="15.75" customHeight="1">
      <c r="Y189" s="563"/>
      <c r="Z189" s="563"/>
      <c r="AA189" s="563"/>
    </row>
    <row r="190" spans="25:27" ht="15.75" customHeight="1">
      <c r="Y190" s="563"/>
      <c r="Z190" s="563"/>
      <c r="AA190" s="563"/>
    </row>
    <row r="191" spans="25:27" ht="15.75" customHeight="1">
      <c r="Y191" s="563"/>
      <c r="Z191" s="563"/>
      <c r="AA191" s="563"/>
    </row>
    <row r="192" spans="25:27" ht="15.75" customHeight="1">
      <c r="Y192" s="563"/>
      <c r="Z192" s="563"/>
      <c r="AA192" s="563"/>
    </row>
    <row r="193" spans="25:27" ht="15.75" customHeight="1">
      <c r="Y193" s="563"/>
      <c r="Z193" s="563"/>
      <c r="AA193" s="563"/>
    </row>
    <row r="194" spans="25:27" ht="15.75" customHeight="1">
      <c r="Y194" s="563"/>
      <c r="Z194" s="563"/>
      <c r="AA194" s="563"/>
    </row>
    <row r="195" spans="25:27" ht="15.75" customHeight="1">
      <c r="Y195" s="563"/>
      <c r="Z195" s="563"/>
      <c r="AA195" s="563"/>
    </row>
    <row r="196" spans="25:27" ht="15.75" customHeight="1">
      <c r="Y196" s="563"/>
      <c r="Z196" s="563"/>
      <c r="AA196" s="563"/>
    </row>
    <row r="197" spans="25:27" ht="15.75" customHeight="1">
      <c r="Y197" s="563"/>
      <c r="Z197" s="563"/>
      <c r="AA197" s="563"/>
    </row>
    <row r="198" spans="25:27" ht="15.75" customHeight="1">
      <c r="Y198" s="563"/>
      <c r="Z198" s="563"/>
      <c r="AA198" s="563"/>
    </row>
    <row r="199" spans="25:27" ht="15.75" customHeight="1">
      <c r="Y199" s="563"/>
      <c r="Z199" s="563"/>
      <c r="AA199" s="563"/>
    </row>
    <row r="200" spans="25:27" ht="15.75" customHeight="1">
      <c r="Y200" s="563"/>
      <c r="Z200" s="563"/>
      <c r="AA200" s="563"/>
    </row>
    <row r="201" spans="25:27" ht="15.75" customHeight="1">
      <c r="Y201" s="563"/>
      <c r="Z201" s="563"/>
      <c r="AA201" s="563"/>
    </row>
    <row r="202" spans="25:27" ht="15.75" customHeight="1">
      <c r="Y202" s="563"/>
      <c r="Z202" s="563"/>
      <c r="AA202" s="563"/>
    </row>
    <row r="203" spans="25:27" ht="15.75" customHeight="1">
      <c r="Y203" s="563"/>
      <c r="Z203" s="563"/>
      <c r="AA203" s="563"/>
    </row>
    <row r="204" spans="25:27" ht="15.75" customHeight="1">
      <c r="Y204" s="563"/>
      <c r="Z204" s="563"/>
      <c r="AA204" s="563"/>
    </row>
    <row r="205" spans="25:27" ht="15.75" customHeight="1">
      <c r="Y205" s="563"/>
      <c r="Z205" s="563"/>
      <c r="AA205" s="563"/>
    </row>
    <row r="206" spans="25:27" ht="15.75" customHeight="1">
      <c r="Y206" s="563"/>
      <c r="Z206" s="563"/>
      <c r="AA206" s="563"/>
    </row>
    <row r="207" spans="25:27" ht="15.75" customHeight="1">
      <c r="Y207" s="563"/>
      <c r="Z207" s="563"/>
      <c r="AA207" s="563"/>
    </row>
    <row r="208" spans="25:27" ht="15.75" customHeight="1">
      <c r="Y208" s="563"/>
      <c r="Z208" s="563"/>
      <c r="AA208" s="563"/>
    </row>
    <row r="209" spans="25:27" ht="15.75" customHeight="1">
      <c r="Y209" s="563"/>
      <c r="Z209" s="563"/>
      <c r="AA209" s="563"/>
    </row>
    <row r="210" spans="25:27" ht="15.75" customHeight="1">
      <c r="Y210" s="563"/>
      <c r="Z210" s="563"/>
      <c r="AA210" s="563"/>
    </row>
    <row r="211" spans="25:27" ht="15.75" customHeight="1">
      <c r="Y211" s="563"/>
      <c r="Z211" s="563"/>
      <c r="AA211" s="563"/>
    </row>
    <row r="212" spans="25:27" ht="15.75" customHeight="1">
      <c r="Y212" s="563"/>
      <c r="Z212" s="563"/>
      <c r="AA212" s="563"/>
    </row>
    <row r="213" spans="25:27" ht="15.75" customHeight="1">
      <c r="Y213" s="563"/>
      <c r="Z213" s="563"/>
      <c r="AA213" s="563"/>
    </row>
    <row r="214" spans="25:27" ht="15.75" customHeight="1">
      <c r="Y214" s="563"/>
      <c r="Z214" s="563"/>
      <c r="AA214" s="563"/>
    </row>
    <row r="215" spans="25:27" ht="15.75" customHeight="1">
      <c r="Y215" s="563"/>
      <c r="Z215" s="563"/>
      <c r="AA215" s="563"/>
    </row>
    <row r="216" spans="25:27" ht="15.75" customHeight="1">
      <c r="Y216" s="563"/>
      <c r="Z216" s="563"/>
      <c r="AA216" s="563"/>
    </row>
    <row r="217" spans="25:27" ht="15.75" customHeight="1">
      <c r="Y217" s="563"/>
      <c r="Z217" s="563"/>
      <c r="AA217" s="563"/>
    </row>
    <row r="218" spans="25:27" ht="15.75" customHeight="1">
      <c r="Y218" s="563"/>
      <c r="Z218" s="563"/>
      <c r="AA218" s="563"/>
    </row>
    <row r="219" spans="25:27" ht="15.75" customHeight="1">
      <c r="Y219" s="563"/>
      <c r="Z219" s="563"/>
      <c r="AA219" s="563"/>
    </row>
    <row r="220" spans="25:27" ht="15.75" customHeight="1">
      <c r="Y220" s="563"/>
      <c r="Z220" s="563"/>
      <c r="AA220" s="563"/>
    </row>
    <row r="221" spans="25:27" ht="15.75" customHeight="1">
      <c r="Y221" s="563"/>
      <c r="Z221" s="563"/>
      <c r="AA221" s="563"/>
    </row>
    <row r="222" spans="25:27" ht="15.75" customHeight="1">
      <c r="Y222" s="563"/>
      <c r="Z222" s="563"/>
      <c r="AA222" s="563"/>
    </row>
    <row r="223" spans="25:27" ht="15.75" customHeight="1">
      <c r="Y223" s="563"/>
      <c r="Z223" s="563"/>
      <c r="AA223" s="563"/>
    </row>
    <row r="224" spans="25:27" ht="15.75" customHeight="1">
      <c r="Y224" s="563"/>
      <c r="Z224" s="563"/>
      <c r="AA224" s="563"/>
    </row>
    <row r="225" spans="25:27" ht="15.75" customHeight="1">
      <c r="Y225" s="563"/>
      <c r="Z225" s="563"/>
      <c r="AA225" s="563"/>
    </row>
    <row r="226" spans="25:27" ht="15.75" customHeight="1">
      <c r="Y226" s="563"/>
      <c r="Z226" s="563"/>
      <c r="AA226" s="563"/>
    </row>
    <row r="227" spans="25:27" ht="15.75" customHeight="1">
      <c r="Y227" s="563"/>
      <c r="Z227" s="563"/>
      <c r="AA227" s="563"/>
    </row>
    <row r="228" spans="25:27" ht="15.75" customHeight="1">
      <c r="Y228" s="563"/>
      <c r="Z228" s="563"/>
      <c r="AA228" s="563"/>
    </row>
    <row r="229" spans="25:27" ht="15.75" customHeight="1">
      <c r="Y229" s="563"/>
      <c r="Z229" s="563"/>
      <c r="AA229" s="563"/>
    </row>
    <row r="230" spans="25:27" ht="15.75" customHeight="1">
      <c r="Y230" s="563"/>
      <c r="Z230" s="563"/>
      <c r="AA230" s="563"/>
    </row>
    <row r="231" spans="25:27" ht="15.75" customHeight="1">
      <c r="Y231" s="563"/>
      <c r="Z231" s="563"/>
      <c r="AA231" s="563"/>
    </row>
    <row r="232" spans="25:27" ht="15.75" customHeight="1">
      <c r="Y232" s="563"/>
      <c r="Z232" s="563"/>
      <c r="AA232" s="563"/>
    </row>
    <row r="233" spans="25:27" ht="15.75" customHeight="1">
      <c r="Y233" s="563"/>
      <c r="Z233" s="563"/>
      <c r="AA233" s="563"/>
    </row>
    <row r="234" spans="25:27" ht="15.75" customHeight="1">
      <c r="Y234" s="563"/>
      <c r="Z234" s="563"/>
      <c r="AA234" s="563"/>
    </row>
    <row r="235" spans="25:27" ht="15.75" customHeight="1">
      <c r="Y235" s="563"/>
      <c r="Z235" s="563"/>
      <c r="AA235" s="563"/>
    </row>
    <row r="236" spans="25:27" ht="15.75" customHeight="1">
      <c r="Y236" s="563"/>
      <c r="Z236" s="563"/>
      <c r="AA236" s="563"/>
    </row>
    <row r="237" spans="25:27" ht="15.75" customHeight="1">
      <c r="Y237" s="563"/>
      <c r="Z237" s="563"/>
      <c r="AA237" s="563"/>
    </row>
    <row r="238" spans="25:27" ht="15.75" customHeight="1">
      <c r="Y238" s="563"/>
      <c r="Z238" s="563"/>
      <c r="AA238" s="563"/>
    </row>
    <row r="239" spans="25:27" ht="15.75" customHeight="1">
      <c r="Y239" s="563"/>
      <c r="Z239" s="563"/>
      <c r="AA239" s="563"/>
    </row>
    <row r="240" spans="25:27" ht="15.75" customHeight="1">
      <c r="Y240" s="563"/>
      <c r="Z240" s="563"/>
      <c r="AA240" s="563"/>
    </row>
    <row r="241" spans="25:27" ht="15.75" customHeight="1">
      <c r="Y241" s="563"/>
      <c r="Z241" s="563"/>
      <c r="AA241" s="563"/>
    </row>
    <row r="242" spans="25:27" ht="15.75" customHeight="1">
      <c r="Y242" s="563"/>
      <c r="Z242" s="563"/>
      <c r="AA242" s="563"/>
    </row>
    <row r="243" spans="25:27" ht="15.75" customHeight="1">
      <c r="Y243" s="563"/>
      <c r="Z243" s="563"/>
      <c r="AA243" s="563"/>
    </row>
    <row r="244" spans="25:27" ht="15.75" customHeight="1">
      <c r="Y244" s="563"/>
      <c r="Z244" s="563"/>
      <c r="AA244" s="563"/>
    </row>
    <row r="245" spans="25:27" ht="15.75" customHeight="1">
      <c r="Y245" s="563"/>
      <c r="Z245" s="563"/>
      <c r="AA245" s="563"/>
    </row>
    <row r="246" spans="25:27" ht="15.75" customHeight="1">
      <c r="Y246" s="563"/>
      <c r="Z246" s="563"/>
      <c r="AA246" s="563"/>
    </row>
    <row r="247" spans="25:27" ht="15.75" customHeight="1">
      <c r="Y247" s="563"/>
      <c r="Z247" s="563"/>
      <c r="AA247" s="563"/>
    </row>
    <row r="248" spans="25:27" ht="15.75" customHeight="1">
      <c r="Y248" s="563"/>
      <c r="Z248" s="563"/>
      <c r="AA248" s="563"/>
    </row>
    <row r="249" spans="25:27" ht="15.75" customHeight="1">
      <c r="Y249" s="563"/>
      <c r="Z249" s="563"/>
      <c r="AA249" s="563"/>
    </row>
    <row r="250" spans="25:27" ht="15.75" customHeight="1">
      <c r="Y250" s="563"/>
      <c r="Z250" s="563"/>
      <c r="AA250" s="563"/>
    </row>
    <row r="251" spans="25:27" ht="15.75" customHeight="1">
      <c r="Y251" s="563"/>
      <c r="Z251" s="563"/>
      <c r="AA251" s="563"/>
    </row>
    <row r="252" spans="25:27" ht="15.75" customHeight="1">
      <c r="Y252" s="563"/>
      <c r="Z252" s="563"/>
      <c r="AA252" s="563"/>
    </row>
    <row r="253" spans="25:27" ht="15.75" customHeight="1">
      <c r="Y253" s="563"/>
      <c r="Z253" s="563"/>
      <c r="AA253" s="563"/>
    </row>
    <row r="254" spans="25:27" ht="15.75" customHeight="1">
      <c r="Y254" s="563"/>
      <c r="Z254" s="563"/>
      <c r="AA254" s="563"/>
    </row>
    <row r="255" spans="25:27" ht="15.75" customHeight="1">
      <c r="Y255" s="563"/>
      <c r="Z255" s="563"/>
      <c r="AA255" s="563"/>
    </row>
    <row r="256" spans="25:27" ht="15.75" customHeight="1">
      <c r="Y256" s="563"/>
      <c r="Z256" s="563"/>
      <c r="AA256" s="563"/>
    </row>
    <row r="257" spans="25:27" ht="15.75" customHeight="1">
      <c r="Y257" s="563"/>
      <c r="Z257" s="563"/>
      <c r="AA257" s="563"/>
    </row>
    <row r="258" spans="25:27" ht="15.75" customHeight="1">
      <c r="Y258" s="563"/>
      <c r="Z258" s="563"/>
      <c r="AA258" s="563"/>
    </row>
    <row r="259" spans="25:27" ht="15.75" customHeight="1">
      <c r="Y259" s="563"/>
      <c r="Z259" s="563"/>
      <c r="AA259" s="563"/>
    </row>
    <row r="260" spans="25:27" ht="15.75" customHeight="1">
      <c r="Y260" s="563"/>
      <c r="Z260" s="563"/>
      <c r="AA260" s="563"/>
    </row>
    <row r="261" spans="25:27" ht="15.75" customHeight="1">
      <c r="Y261" s="563"/>
      <c r="Z261" s="563"/>
      <c r="AA261" s="563"/>
    </row>
    <row r="262" spans="25:27" ht="15.75" customHeight="1">
      <c r="Y262" s="563"/>
      <c r="Z262" s="563"/>
      <c r="AA262" s="563"/>
    </row>
    <row r="263" spans="25:27" ht="15.75" customHeight="1">
      <c r="Y263" s="563"/>
      <c r="Z263" s="563"/>
      <c r="AA263" s="563"/>
    </row>
    <row r="264" spans="25:27" ht="15.75" customHeight="1">
      <c r="Y264" s="563"/>
      <c r="Z264" s="563"/>
      <c r="AA264" s="563"/>
    </row>
    <row r="265" spans="25:27" ht="15.75" customHeight="1">
      <c r="Y265" s="563"/>
      <c r="Z265" s="563"/>
      <c r="AA265" s="563"/>
    </row>
    <row r="266" spans="25:27" ht="15.75" customHeight="1">
      <c r="Y266" s="563"/>
      <c r="Z266" s="563"/>
      <c r="AA266" s="563"/>
    </row>
    <row r="267" spans="25:27" ht="15.75" customHeight="1">
      <c r="Y267" s="563"/>
      <c r="Z267" s="563"/>
      <c r="AA267" s="563"/>
    </row>
    <row r="268" spans="25:27" ht="15.75" customHeight="1">
      <c r="Y268" s="563"/>
      <c r="Z268" s="563"/>
      <c r="AA268" s="563"/>
    </row>
    <row r="269" spans="25:27" ht="15.75" customHeight="1">
      <c r="Y269" s="563"/>
      <c r="Z269" s="563"/>
      <c r="AA269" s="563"/>
    </row>
    <row r="270" spans="25:27" ht="15.75" customHeight="1">
      <c r="Y270" s="563"/>
      <c r="Z270" s="563"/>
      <c r="AA270" s="563"/>
    </row>
    <row r="271" spans="25:27" ht="15.75" customHeight="1">
      <c r="Y271" s="563"/>
      <c r="Z271" s="563"/>
      <c r="AA271" s="563"/>
    </row>
    <row r="272" spans="25:27" ht="15.75" customHeight="1">
      <c r="Y272" s="563"/>
      <c r="Z272" s="563"/>
      <c r="AA272" s="563"/>
    </row>
    <row r="273" spans="25:27" ht="15.75" customHeight="1">
      <c r="Y273" s="563"/>
      <c r="Z273" s="563"/>
      <c r="AA273" s="563"/>
    </row>
    <row r="274" spans="25:27" ht="15.75" customHeight="1">
      <c r="Y274" s="563"/>
      <c r="Z274" s="563"/>
      <c r="AA274" s="563"/>
    </row>
    <row r="275" spans="25:27" ht="15.75" customHeight="1">
      <c r="Y275" s="563"/>
      <c r="Z275" s="563"/>
      <c r="AA275" s="563"/>
    </row>
    <row r="276" spans="25:27" ht="15.75" customHeight="1">
      <c r="Y276" s="563"/>
      <c r="Z276" s="563"/>
      <c r="AA276" s="563"/>
    </row>
    <row r="277" spans="25:27" ht="15.75" customHeight="1">
      <c r="Y277" s="563"/>
      <c r="Z277" s="563"/>
      <c r="AA277" s="563"/>
    </row>
    <row r="278" spans="25:27" ht="15.75" customHeight="1">
      <c r="Y278" s="563"/>
      <c r="Z278" s="563"/>
      <c r="AA278" s="563"/>
    </row>
    <row r="279" spans="25:27" ht="15.75" customHeight="1">
      <c r="Y279" s="563"/>
      <c r="Z279" s="563"/>
      <c r="AA279" s="563"/>
    </row>
    <row r="280" spans="25:27" ht="15.75" customHeight="1">
      <c r="Y280" s="563"/>
      <c r="Z280" s="563"/>
      <c r="AA280" s="563"/>
    </row>
    <row r="281" spans="25:27" ht="15.75" customHeight="1">
      <c r="Y281" s="563"/>
      <c r="Z281" s="563"/>
      <c r="AA281" s="563"/>
    </row>
    <row r="282" spans="25:27" ht="15.75" customHeight="1">
      <c r="Y282" s="563"/>
      <c r="Z282" s="563"/>
      <c r="AA282" s="563"/>
    </row>
    <row r="283" spans="25:27" ht="15.75" customHeight="1">
      <c r="Y283" s="563"/>
      <c r="Z283" s="563"/>
      <c r="AA283" s="563"/>
    </row>
    <row r="284" spans="25:27" ht="15.75" customHeight="1">
      <c r="Y284" s="563"/>
      <c r="Z284" s="563"/>
      <c r="AA284" s="563"/>
    </row>
    <row r="285" spans="25:27" ht="15.75" customHeight="1">
      <c r="Y285" s="563"/>
      <c r="Z285" s="563"/>
      <c r="AA285" s="563"/>
    </row>
    <row r="286" spans="25:27" ht="15.75" customHeight="1">
      <c r="Y286" s="563"/>
      <c r="Z286" s="563"/>
      <c r="AA286" s="563"/>
    </row>
    <row r="287" spans="25:27" ht="15.75" customHeight="1">
      <c r="Y287" s="563"/>
      <c r="Z287" s="563"/>
      <c r="AA287" s="563"/>
    </row>
    <row r="288" spans="25:27" ht="15.75" customHeight="1">
      <c r="Y288" s="563"/>
      <c r="Z288" s="563"/>
      <c r="AA288" s="563"/>
    </row>
    <row r="289" spans="25:27" ht="15.75" customHeight="1">
      <c r="Y289" s="563"/>
      <c r="Z289" s="563"/>
      <c r="AA289" s="563"/>
    </row>
    <row r="290" spans="25:27" ht="15.75" customHeight="1">
      <c r="Y290" s="563"/>
      <c r="Z290" s="563"/>
      <c r="AA290" s="563"/>
    </row>
    <row r="291" spans="25:27" ht="15.75" customHeight="1">
      <c r="Y291" s="563"/>
      <c r="Z291" s="563"/>
      <c r="AA291" s="563"/>
    </row>
    <row r="292" spans="25:27" ht="15.75" customHeight="1">
      <c r="Y292" s="563"/>
      <c r="Z292" s="563"/>
      <c r="AA292" s="563"/>
    </row>
    <row r="293" spans="25:27" ht="15.75" customHeight="1">
      <c r="Y293" s="563"/>
      <c r="Z293" s="563"/>
      <c r="AA293" s="563"/>
    </row>
    <row r="294" spans="25:27" ht="15.75" customHeight="1">
      <c r="Y294" s="563"/>
      <c r="Z294" s="563"/>
      <c r="AA294" s="563"/>
    </row>
    <row r="295" spans="25:27" ht="15.75" customHeight="1">
      <c r="Y295" s="563"/>
      <c r="Z295" s="563"/>
      <c r="AA295" s="563"/>
    </row>
    <row r="296" spans="25:27" ht="15.75" customHeight="1">
      <c r="Y296" s="563"/>
      <c r="Z296" s="563"/>
      <c r="AA296" s="563"/>
    </row>
    <row r="297" spans="25:27" ht="15.75" customHeight="1">
      <c r="Y297" s="563"/>
      <c r="Z297" s="563"/>
      <c r="AA297" s="563"/>
    </row>
    <row r="298" spans="25:27" ht="15.75" customHeight="1">
      <c r="Y298" s="563"/>
      <c r="Z298" s="563"/>
      <c r="AA298" s="563"/>
    </row>
    <row r="299" spans="25:27" ht="15.75" customHeight="1">
      <c r="Y299" s="563"/>
      <c r="Z299" s="563"/>
      <c r="AA299" s="563"/>
    </row>
    <row r="300" spans="25:27" ht="15.75" customHeight="1">
      <c r="Y300" s="563"/>
      <c r="Z300" s="563"/>
      <c r="AA300" s="563"/>
    </row>
    <row r="301" spans="25:27" ht="15.75" customHeight="1">
      <c r="Y301" s="563"/>
      <c r="Z301" s="563"/>
      <c r="AA301" s="563"/>
    </row>
    <row r="302" spans="25:27" ht="15.75" customHeight="1">
      <c r="Y302" s="563"/>
      <c r="Z302" s="563"/>
      <c r="AA302" s="563"/>
    </row>
    <row r="303" spans="25:27" ht="15.75" customHeight="1">
      <c r="Y303" s="563"/>
      <c r="Z303" s="563"/>
      <c r="AA303" s="563"/>
    </row>
    <row r="304" spans="25:27" ht="15.75" customHeight="1">
      <c r="Y304" s="563"/>
      <c r="Z304" s="563"/>
      <c r="AA304" s="563"/>
    </row>
    <row r="305" spans="25:27" ht="15.75" customHeight="1">
      <c r="Y305" s="563"/>
      <c r="Z305" s="563"/>
      <c r="AA305" s="563"/>
    </row>
    <row r="306" spans="25:27" ht="15.75" customHeight="1">
      <c r="Y306" s="563"/>
      <c r="Z306" s="563"/>
      <c r="AA306" s="563"/>
    </row>
    <row r="307" spans="25:27" ht="15.75" customHeight="1">
      <c r="Y307" s="563"/>
      <c r="Z307" s="563"/>
      <c r="AA307" s="563"/>
    </row>
    <row r="308" spans="25:27" ht="15.75" customHeight="1">
      <c r="Y308" s="563"/>
      <c r="Z308" s="563"/>
      <c r="AA308" s="563"/>
    </row>
    <row r="309" spans="25:27" ht="15.75" customHeight="1">
      <c r="Y309" s="563"/>
      <c r="Z309" s="563"/>
      <c r="AA309" s="563"/>
    </row>
    <row r="310" spans="25:27" ht="15.75" customHeight="1">
      <c r="Y310" s="563"/>
      <c r="Z310" s="563"/>
      <c r="AA310" s="563"/>
    </row>
    <row r="311" spans="25:27" ht="15.75" customHeight="1">
      <c r="Y311" s="563"/>
      <c r="Z311" s="563"/>
      <c r="AA311" s="563"/>
    </row>
    <row r="312" spans="25:27" ht="15.75" customHeight="1">
      <c r="Y312" s="563"/>
      <c r="Z312" s="563"/>
      <c r="AA312" s="563"/>
    </row>
    <row r="313" spans="25:27" ht="15.75" customHeight="1">
      <c r="Y313" s="563"/>
      <c r="Z313" s="563"/>
      <c r="AA313" s="563"/>
    </row>
    <row r="314" spans="25:27" ht="15.75" customHeight="1">
      <c r="Y314" s="563"/>
      <c r="Z314" s="563"/>
      <c r="AA314" s="563"/>
    </row>
    <row r="315" spans="25:27" ht="15.75" customHeight="1">
      <c r="Y315" s="563"/>
      <c r="Z315" s="563"/>
      <c r="AA315" s="563"/>
    </row>
    <row r="316" spans="25:27" ht="15.75" customHeight="1">
      <c r="Y316" s="563"/>
      <c r="Z316" s="563"/>
      <c r="AA316" s="563"/>
    </row>
    <row r="317" spans="25:27" ht="15.75" customHeight="1">
      <c r="Y317" s="563"/>
      <c r="Z317" s="563"/>
      <c r="AA317" s="563"/>
    </row>
    <row r="318" spans="25:27" ht="15.75" customHeight="1">
      <c r="Y318" s="563"/>
      <c r="Z318" s="563"/>
      <c r="AA318" s="563"/>
    </row>
    <row r="319" spans="25:27" ht="15.75" customHeight="1">
      <c r="Y319" s="563"/>
      <c r="Z319" s="563"/>
      <c r="AA319" s="563"/>
    </row>
    <row r="320" spans="25:27" ht="15.75" customHeight="1">
      <c r="Y320" s="563"/>
      <c r="Z320" s="563"/>
      <c r="AA320" s="563"/>
    </row>
    <row r="321" spans="25:27" ht="15.75" customHeight="1">
      <c r="Y321" s="563"/>
      <c r="Z321" s="563"/>
      <c r="AA321" s="563"/>
    </row>
    <row r="322" spans="25:27" ht="15.75" customHeight="1">
      <c r="Y322" s="563"/>
      <c r="Z322" s="563"/>
      <c r="AA322" s="563"/>
    </row>
    <row r="323" spans="25:27" ht="15.75" customHeight="1">
      <c r="Y323" s="563"/>
      <c r="Z323" s="563"/>
      <c r="AA323" s="563"/>
    </row>
    <row r="324" spans="25:27" ht="15.75" customHeight="1">
      <c r="Y324" s="563"/>
      <c r="Z324" s="563"/>
      <c r="AA324" s="563"/>
    </row>
    <row r="325" spans="25:27" ht="15.75" customHeight="1">
      <c r="Y325" s="563"/>
      <c r="Z325" s="563"/>
      <c r="AA325" s="563"/>
    </row>
    <row r="326" spans="25:27" ht="15.75" customHeight="1">
      <c r="Y326" s="563"/>
      <c r="Z326" s="563"/>
      <c r="AA326" s="563"/>
    </row>
    <row r="327" spans="25:27" ht="15.75" customHeight="1">
      <c r="Y327" s="563"/>
      <c r="Z327" s="563"/>
      <c r="AA327" s="563"/>
    </row>
    <row r="328" spans="25:27" ht="15.75" customHeight="1">
      <c r="Y328" s="563"/>
      <c r="Z328" s="563"/>
      <c r="AA328" s="563"/>
    </row>
    <row r="329" spans="25:27" ht="15.75" customHeight="1">
      <c r="Y329" s="563"/>
      <c r="Z329" s="563"/>
      <c r="AA329" s="563"/>
    </row>
    <row r="330" spans="25:27" ht="15.75" customHeight="1">
      <c r="Y330" s="563"/>
      <c r="Z330" s="563"/>
      <c r="AA330" s="563"/>
    </row>
    <row r="331" spans="25:27" ht="15.75" customHeight="1">
      <c r="Y331" s="563"/>
      <c r="Z331" s="563"/>
      <c r="AA331" s="563"/>
    </row>
    <row r="332" spans="25:27" ht="15.75" customHeight="1">
      <c r="Y332" s="563"/>
      <c r="Z332" s="563"/>
      <c r="AA332" s="563"/>
    </row>
    <row r="333" spans="25:27" ht="15.75" customHeight="1">
      <c r="Y333" s="563"/>
      <c r="Z333" s="563"/>
      <c r="AA333" s="563"/>
    </row>
    <row r="334" spans="25:27" ht="15.75" customHeight="1">
      <c r="Y334" s="563"/>
      <c r="Z334" s="563"/>
      <c r="AA334" s="563"/>
    </row>
    <row r="335" spans="25:27" ht="15.75" customHeight="1">
      <c r="Y335" s="563"/>
      <c r="Z335" s="563"/>
      <c r="AA335" s="563"/>
    </row>
    <row r="336" spans="25:27" ht="15.75" customHeight="1">
      <c r="Y336" s="563"/>
      <c r="Z336" s="563"/>
      <c r="AA336" s="563"/>
    </row>
    <row r="337" spans="25:27" ht="15.75" customHeight="1">
      <c r="Y337" s="563"/>
      <c r="Z337" s="563"/>
      <c r="AA337" s="563"/>
    </row>
    <row r="338" spans="25:27" ht="15.75" customHeight="1">
      <c r="Y338" s="563"/>
      <c r="Z338" s="563"/>
      <c r="AA338" s="563"/>
    </row>
    <row r="339" spans="25:27" ht="15.75" customHeight="1">
      <c r="Y339" s="563"/>
      <c r="Z339" s="563"/>
      <c r="AA339" s="563"/>
    </row>
    <row r="340" spans="25:27" ht="15.75" customHeight="1">
      <c r="Y340" s="563"/>
      <c r="Z340" s="563"/>
      <c r="AA340" s="563"/>
    </row>
    <row r="341" spans="25:27" ht="15.75" customHeight="1">
      <c r="Y341" s="563"/>
      <c r="Z341" s="563"/>
      <c r="AA341" s="563"/>
    </row>
    <row r="342" spans="25:27" ht="15.75" customHeight="1">
      <c r="Y342" s="563"/>
      <c r="Z342" s="563"/>
      <c r="AA342" s="563"/>
    </row>
    <row r="343" spans="25:27" ht="15.75" customHeight="1">
      <c r="Y343" s="563"/>
      <c r="Z343" s="563"/>
      <c r="AA343" s="563"/>
    </row>
    <row r="344" spans="25:27" ht="15.75" customHeight="1">
      <c r="Y344" s="563"/>
      <c r="Z344" s="563"/>
      <c r="AA344" s="563"/>
    </row>
    <row r="345" spans="25:27" ht="15.75" customHeight="1">
      <c r="Y345" s="563"/>
      <c r="Z345" s="563"/>
      <c r="AA345" s="563"/>
    </row>
    <row r="346" spans="25:27" ht="15.75" customHeight="1">
      <c r="Y346" s="563"/>
      <c r="Z346" s="563"/>
      <c r="AA346" s="563"/>
    </row>
    <row r="347" spans="25:27" ht="15.75" customHeight="1">
      <c r="Y347" s="563"/>
      <c r="Z347" s="563"/>
      <c r="AA347" s="563"/>
    </row>
    <row r="348" spans="25:27" ht="15.75" customHeight="1">
      <c r="Y348" s="563"/>
      <c r="Z348" s="563"/>
      <c r="AA348" s="563"/>
    </row>
    <row r="349" spans="25:27" ht="15.75" customHeight="1">
      <c r="Y349" s="563"/>
      <c r="Z349" s="563"/>
      <c r="AA349" s="563"/>
    </row>
    <row r="350" spans="25:27" ht="15.75" customHeight="1">
      <c r="Y350" s="563"/>
      <c r="Z350" s="563"/>
      <c r="AA350" s="563"/>
    </row>
    <row r="351" spans="25:27" ht="15.75" customHeight="1">
      <c r="Y351" s="563"/>
      <c r="Z351" s="563"/>
      <c r="AA351" s="563"/>
    </row>
    <row r="352" spans="25:27" ht="15.75" customHeight="1">
      <c r="Y352" s="563"/>
      <c r="Z352" s="563"/>
      <c r="AA352" s="563"/>
    </row>
    <row r="353" spans="25:27" ht="15.75" customHeight="1">
      <c r="Y353" s="563"/>
      <c r="Z353" s="563"/>
      <c r="AA353" s="563"/>
    </row>
    <row r="354" spans="25:27" ht="15.75" customHeight="1">
      <c r="Y354" s="563"/>
      <c r="Z354" s="563"/>
      <c r="AA354" s="563"/>
    </row>
    <row r="355" spans="25:27" ht="15.75" customHeight="1">
      <c r="Y355" s="563"/>
      <c r="Z355" s="563"/>
      <c r="AA355" s="563"/>
    </row>
    <row r="356" spans="25:27" ht="15.75" customHeight="1">
      <c r="Y356" s="563"/>
      <c r="Z356" s="563"/>
      <c r="AA356" s="563"/>
    </row>
    <row r="357" spans="25:27" ht="15.75" customHeight="1">
      <c r="Y357" s="563"/>
      <c r="Z357" s="563"/>
      <c r="AA357" s="563"/>
    </row>
    <row r="358" spans="25:27" ht="15.75" customHeight="1">
      <c r="Y358" s="563"/>
      <c r="Z358" s="563"/>
      <c r="AA358" s="563"/>
    </row>
    <row r="359" spans="25:27" ht="15.75" customHeight="1">
      <c r="Y359" s="563"/>
      <c r="Z359" s="563"/>
      <c r="AA359" s="563"/>
    </row>
    <row r="360" spans="25:27" ht="15.75" customHeight="1">
      <c r="Y360" s="563"/>
      <c r="Z360" s="563"/>
      <c r="AA360" s="563"/>
    </row>
    <row r="361" spans="25:27" ht="15.75" customHeight="1">
      <c r="Y361" s="563"/>
      <c r="Z361" s="563"/>
      <c r="AA361" s="563"/>
    </row>
    <row r="362" spans="25:27" ht="15.75" customHeight="1">
      <c r="Y362" s="563"/>
      <c r="Z362" s="563"/>
      <c r="AA362" s="563"/>
    </row>
    <row r="363" spans="25:27" ht="15.75" customHeight="1">
      <c r="Y363" s="563"/>
      <c r="Z363" s="563"/>
      <c r="AA363" s="563"/>
    </row>
    <row r="364" spans="25:27" ht="15.75" customHeight="1">
      <c r="Y364" s="563"/>
      <c r="Z364" s="563"/>
      <c r="AA364" s="563"/>
    </row>
    <row r="365" spans="25:27" ht="15.75" customHeight="1">
      <c r="Y365" s="563"/>
      <c r="Z365" s="563"/>
      <c r="AA365" s="563"/>
    </row>
    <row r="366" spans="25:27" ht="15.75" customHeight="1">
      <c r="Y366" s="563"/>
      <c r="Z366" s="563"/>
      <c r="AA366" s="563"/>
    </row>
    <row r="367" spans="25:27" ht="15.75" customHeight="1">
      <c r="Y367" s="563"/>
      <c r="Z367" s="563"/>
      <c r="AA367" s="563"/>
    </row>
    <row r="368" spans="25:27" ht="15.75" customHeight="1">
      <c r="Y368" s="563"/>
      <c r="Z368" s="563"/>
      <c r="AA368" s="563"/>
    </row>
    <row r="369" spans="25:27" ht="15.75" customHeight="1">
      <c r="Y369" s="563"/>
      <c r="Z369" s="563"/>
      <c r="AA369" s="563"/>
    </row>
    <row r="370" spans="25:27" ht="15.75" customHeight="1">
      <c r="Y370" s="563"/>
      <c r="Z370" s="563"/>
      <c r="AA370" s="563"/>
    </row>
    <row r="371" spans="25:27" ht="15.75" customHeight="1">
      <c r="Y371" s="563"/>
      <c r="Z371" s="563"/>
      <c r="AA371" s="563"/>
    </row>
    <row r="372" spans="25:27" ht="15.75" customHeight="1">
      <c r="Y372" s="563"/>
      <c r="Z372" s="563"/>
      <c r="AA372" s="563"/>
    </row>
    <row r="373" spans="25:27" ht="15.75" customHeight="1">
      <c r="Y373" s="563"/>
      <c r="Z373" s="563"/>
      <c r="AA373" s="563"/>
    </row>
    <row r="374" spans="25:27" ht="15.75" customHeight="1">
      <c r="Y374" s="563"/>
      <c r="Z374" s="563"/>
      <c r="AA374" s="563"/>
    </row>
    <row r="375" spans="25:27" ht="15.75" customHeight="1">
      <c r="Y375" s="563"/>
      <c r="Z375" s="563"/>
      <c r="AA375" s="563"/>
    </row>
    <row r="376" spans="25:27" ht="15.75" customHeight="1">
      <c r="Y376" s="563"/>
      <c r="Z376" s="563"/>
      <c r="AA376" s="563"/>
    </row>
    <row r="377" spans="25:27" ht="15.75" customHeight="1">
      <c r="Y377" s="563"/>
      <c r="Z377" s="563"/>
      <c r="AA377" s="563"/>
    </row>
    <row r="378" spans="25:27" ht="15.75" customHeight="1">
      <c r="Y378" s="563"/>
      <c r="Z378" s="563"/>
      <c r="AA378" s="563"/>
    </row>
    <row r="379" spans="25:27" ht="15.75" customHeight="1">
      <c r="Y379" s="563"/>
      <c r="Z379" s="563"/>
      <c r="AA379" s="563"/>
    </row>
    <row r="380" spans="25:27" ht="15.75" customHeight="1">
      <c r="Y380" s="563"/>
      <c r="Z380" s="563"/>
      <c r="AA380" s="563"/>
    </row>
    <row r="381" spans="25:27" ht="15.75" customHeight="1">
      <c r="Y381" s="563"/>
      <c r="Z381" s="563"/>
      <c r="AA381" s="563"/>
    </row>
    <row r="382" spans="25:27" ht="15.75" customHeight="1">
      <c r="Y382" s="563"/>
      <c r="Z382" s="563"/>
      <c r="AA382" s="563"/>
    </row>
    <row r="383" spans="25:27" ht="15.75" customHeight="1">
      <c r="Y383" s="563"/>
      <c r="Z383" s="563"/>
      <c r="AA383" s="563"/>
    </row>
    <row r="384" spans="25:27" ht="15.75" customHeight="1">
      <c r="Y384" s="563"/>
      <c r="Z384" s="563"/>
      <c r="AA384" s="563"/>
    </row>
    <row r="385" spans="25:27" ht="15.75" customHeight="1">
      <c r="Y385" s="563"/>
      <c r="Z385" s="563"/>
      <c r="AA385" s="563"/>
    </row>
    <row r="386" spans="25:27" ht="15.75" customHeight="1">
      <c r="Y386" s="563"/>
      <c r="Z386" s="563"/>
      <c r="AA386" s="563"/>
    </row>
    <row r="387" spans="25:27" ht="15.75" customHeight="1">
      <c r="Y387" s="563"/>
      <c r="Z387" s="563"/>
      <c r="AA387" s="563"/>
    </row>
    <row r="388" spans="25:27" ht="15.75" customHeight="1">
      <c r="Y388" s="563"/>
      <c r="Z388" s="563"/>
      <c r="AA388" s="563"/>
    </row>
    <row r="389" spans="25:27" ht="15.75" customHeight="1">
      <c r="Y389" s="563"/>
      <c r="Z389" s="563"/>
      <c r="AA389" s="563"/>
    </row>
    <row r="390" spans="25:27" ht="15.75" customHeight="1">
      <c r="Y390" s="563"/>
      <c r="Z390" s="563"/>
      <c r="AA390" s="563"/>
    </row>
    <row r="391" spans="25:27" ht="15.75" customHeight="1">
      <c r="Y391" s="563"/>
      <c r="Z391" s="563"/>
      <c r="AA391" s="563"/>
    </row>
    <row r="392" spans="25:27" ht="15.75" customHeight="1">
      <c r="Y392" s="563"/>
      <c r="Z392" s="563"/>
      <c r="AA392" s="563"/>
    </row>
    <row r="393" spans="25:27" ht="15.75" customHeight="1">
      <c r="Y393" s="563"/>
      <c r="Z393" s="563"/>
      <c r="AA393" s="563"/>
    </row>
    <row r="394" spans="25:27" ht="15.75" customHeight="1">
      <c r="Y394" s="563"/>
      <c r="Z394" s="563"/>
      <c r="AA394" s="563"/>
    </row>
    <row r="395" spans="25:27" ht="15.75" customHeight="1">
      <c r="Y395" s="563"/>
      <c r="Z395" s="563"/>
      <c r="AA395" s="563"/>
    </row>
    <row r="396" spans="25:27" ht="15.75" customHeight="1">
      <c r="Y396" s="563"/>
      <c r="Z396" s="563"/>
      <c r="AA396" s="563"/>
    </row>
    <row r="397" spans="25:27" ht="15.75" customHeight="1">
      <c r="Y397" s="563"/>
      <c r="Z397" s="563"/>
      <c r="AA397" s="563"/>
    </row>
    <row r="398" spans="25:27" ht="15.75" customHeight="1">
      <c r="Y398" s="563"/>
      <c r="Z398" s="563"/>
      <c r="AA398" s="563"/>
    </row>
    <row r="399" spans="25:27" ht="15.75" customHeight="1">
      <c r="Y399" s="563"/>
      <c r="Z399" s="563"/>
      <c r="AA399" s="563"/>
    </row>
    <row r="400" spans="25:27" ht="15.75" customHeight="1">
      <c r="Y400" s="563"/>
      <c r="Z400" s="563"/>
      <c r="AA400" s="563"/>
    </row>
    <row r="401" spans="25:27" ht="15.75" customHeight="1">
      <c r="Y401" s="563"/>
      <c r="Z401" s="563"/>
      <c r="AA401" s="563"/>
    </row>
    <row r="402" spans="25:27" ht="15.75" customHeight="1">
      <c r="Y402" s="563"/>
      <c r="Z402" s="563"/>
      <c r="AA402" s="563"/>
    </row>
    <row r="403" spans="25:27" ht="15.75" customHeight="1">
      <c r="Y403" s="563"/>
      <c r="Z403" s="563"/>
      <c r="AA403" s="563"/>
    </row>
    <row r="404" spans="25:27" ht="15.75" customHeight="1">
      <c r="Y404" s="563"/>
      <c r="Z404" s="563"/>
      <c r="AA404" s="563"/>
    </row>
    <row r="405" spans="25:27" ht="15.75" customHeight="1">
      <c r="Y405" s="563"/>
      <c r="Z405" s="563"/>
      <c r="AA405" s="563"/>
    </row>
    <row r="406" spans="25:27" ht="15.75" customHeight="1">
      <c r="Y406" s="563"/>
      <c r="Z406" s="563"/>
      <c r="AA406" s="563"/>
    </row>
    <row r="407" spans="25:27" ht="15.75" customHeight="1">
      <c r="Y407" s="563"/>
      <c r="Z407" s="563"/>
      <c r="AA407" s="563"/>
    </row>
    <row r="408" spans="25:27" ht="15.75" customHeight="1">
      <c r="Y408" s="563"/>
      <c r="Z408" s="563"/>
      <c r="AA408" s="563"/>
    </row>
    <row r="409" spans="25:27" ht="15.75" customHeight="1">
      <c r="Y409" s="563"/>
      <c r="Z409" s="563"/>
      <c r="AA409" s="563"/>
    </row>
    <row r="410" spans="25:27" ht="15.75" customHeight="1">
      <c r="Y410" s="563"/>
      <c r="Z410" s="563"/>
      <c r="AA410" s="563"/>
    </row>
    <row r="411" spans="25:27" ht="15.75" customHeight="1">
      <c r="Y411" s="563"/>
      <c r="Z411" s="563"/>
      <c r="AA411" s="563"/>
    </row>
    <row r="412" spans="25:27" ht="15.75" customHeight="1">
      <c r="Y412" s="563"/>
      <c r="Z412" s="563"/>
      <c r="AA412" s="563"/>
    </row>
    <row r="413" spans="25:27" ht="15.75" customHeight="1">
      <c r="Y413" s="563"/>
      <c r="Z413" s="563"/>
      <c r="AA413" s="563"/>
    </row>
    <row r="414" spans="25:27" ht="15.75" customHeight="1">
      <c r="Y414" s="563"/>
      <c r="Z414" s="563"/>
      <c r="AA414" s="563"/>
    </row>
    <row r="415" spans="25:27" ht="15.75" customHeight="1">
      <c r="Y415" s="563"/>
      <c r="Z415" s="563"/>
      <c r="AA415" s="563"/>
    </row>
    <row r="416" spans="25:27" ht="15.75" customHeight="1">
      <c r="Y416" s="563"/>
      <c r="Z416" s="563"/>
      <c r="AA416" s="563"/>
    </row>
    <row r="417" spans="25:27" ht="15.75" customHeight="1">
      <c r="Y417" s="563"/>
      <c r="Z417" s="563"/>
      <c r="AA417" s="563"/>
    </row>
    <row r="418" spans="25:27" ht="15.75" customHeight="1">
      <c r="Y418" s="563"/>
      <c r="Z418" s="563"/>
      <c r="AA418" s="563"/>
    </row>
    <row r="419" spans="25:27" ht="15.75" customHeight="1">
      <c r="Y419" s="563"/>
      <c r="Z419" s="563"/>
      <c r="AA419" s="563"/>
    </row>
    <row r="420" spans="25:27" ht="15.75" customHeight="1">
      <c r="Y420" s="563"/>
      <c r="Z420" s="563"/>
      <c r="AA420" s="563"/>
    </row>
    <row r="421" spans="25:27" ht="15.75" customHeight="1">
      <c r="Y421" s="563"/>
      <c r="Z421" s="563"/>
      <c r="AA421" s="563"/>
    </row>
    <row r="422" spans="25:27" ht="15.75" customHeight="1">
      <c r="Y422" s="563"/>
      <c r="Z422" s="563"/>
      <c r="AA422" s="563"/>
    </row>
    <row r="423" spans="25:27" ht="15.75" customHeight="1">
      <c r="Y423" s="563"/>
      <c r="Z423" s="563"/>
      <c r="AA423" s="563"/>
    </row>
    <row r="424" spans="25:27" ht="15.75" customHeight="1">
      <c r="Y424" s="563"/>
      <c r="Z424" s="563"/>
      <c r="AA424" s="563"/>
    </row>
    <row r="425" spans="25:27" ht="15.75" customHeight="1">
      <c r="Y425" s="563"/>
      <c r="Z425" s="563"/>
      <c r="AA425" s="563"/>
    </row>
    <row r="426" spans="25:27" ht="15.75" customHeight="1">
      <c r="Y426" s="563"/>
      <c r="Z426" s="563"/>
      <c r="AA426" s="563"/>
    </row>
    <row r="427" spans="25:27" ht="15.75" customHeight="1">
      <c r="Y427" s="563"/>
      <c r="Z427" s="563"/>
      <c r="AA427" s="563"/>
    </row>
    <row r="428" spans="25:27" ht="15.75" customHeight="1">
      <c r="Y428" s="563"/>
      <c r="Z428" s="563"/>
      <c r="AA428" s="563"/>
    </row>
    <row r="429" spans="25:27" ht="15.75" customHeight="1">
      <c r="Y429" s="563"/>
      <c r="Z429" s="563"/>
      <c r="AA429" s="563"/>
    </row>
    <row r="430" spans="25:27" ht="15.75" customHeight="1">
      <c r="Y430" s="563"/>
      <c r="Z430" s="563"/>
      <c r="AA430" s="563"/>
    </row>
    <row r="431" spans="25:27" ht="15.75" customHeight="1">
      <c r="Y431" s="563"/>
      <c r="Z431" s="563"/>
      <c r="AA431" s="563"/>
    </row>
    <row r="432" spans="25:27" ht="15.75" customHeight="1">
      <c r="Y432" s="563"/>
      <c r="Z432" s="563"/>
      <c r="AA432" s="563"/>
    </row>
    <row r="433" spans="25:27" ht="15.75" customHeight="1">
      <c r="Y433" s="563"/>
      <c r="Z433" s="563"/>
      <c r="AA433" s="563"/>
    </row>
    <row r="434" spans="25:27" ht="15.75" customHeight="1">
      <c r="Y434" s="563"/>
      <c r="Z434" s="563"/>
      <c r="AA434" s="563"/>
    </row>
    <row r="435" spans="25:27" ht="15.75" customHeight="1">
      <c r="Y435" s="563"/>
      <c r="Z435" s="563"/>
      <c r="AA435" s="563"/>
    </row>
    <row r="436" spans="25:27" ht="15.75" customHeight="1">
      <c r="Y436" s="563"/>
      <c r="Z436" s="563"/>
      <c r="AA436" s="563"/>
    </row>
    <row r="437" spans="25:27" ht="15.75" customHeight="1">
      <c r="Y437" s="563"/>
      <c r="Z437" s="563"/>
      <c r="AA437" s="563"/>
    </row>
    <row r="438" spans="25:27" ht="15.75" customHeight="1">
      <c r="Y438" s="563"/>
      <c r="Z438" s="563"/>
      <c r="AA438" s="563"/>
    </row>
    <row r="439" spans="25:27" ht="15.75" customHeight="1">
      <c r="Y439" s="563"/>
      <c r="Z439" s="563"/>
      <c r="AA439" s="563"/>
    </row>
    <row r="440" spans="25:27" ht="15.75" customHeight="1">
      <c r="Y440" s="563"/>
      <c r="Z440" s="563"/>
      <c r="AA440" s="563"/>
    </row>
    <row r="441" spans="25:27" ht="15.75" customHeight="1">
      <c r="Y441" s="563"/>
      <c r="Z441" s="563"/>
      <c r="AA441" s="563"/>
    </row>
    <row r="442" spans="25:27" ht="15.75" customHeight="1">
      <c r="Y442" s="563"/>
      <c r="Z442" s="563"/>
      <c r="AA442" s="563"/>
    </row>
    <row r="443" spans="25:27" ht="15.75" customHeight="1">
      <c r="Y443" s="563"/>
      <c r="Z443" s="563"/>
      <c r="AA443" s="563"/>
    </row>
    <row r="444" spans="25:27" ht="15.75" customHeight="1">
      <c r="Y444" s="563"/>
      <c r="Z444" s="563"/>
      <c r="AA444" s="563"/>
    </row>
    <row r="445" spans="25:27" ht="15.75" customHeight="1">
      <c r="Y445" s="563"/>
      <c r="Z445" s="563"/>
      <c r="AA445" s="563"/>
    </row>
    <row r="446" spans="25:27" ht="15.75" customHeight="1">
      <c r="Y446" s="563"/>
      <c r="Z446" s="563"/>
      <c r="AA446" s="563"/>
    </row>
    <row r="447" spans="25:27" ht="15.75" customHeight="1">
      <c r="Y447" s="563"/>
      <c r="Z447" s="563"/>
      <c r="AA447" s="563"/>
    </row>
    <row r="448" spans="25:27" ht="15.75" customHeight="1">
      <c r="Y448" s="563"/>
      <c r="Z448" s="563"/>
      <c r="AA448" s="563"/>
    </row>
    <row r="449" spans="25:27" ht="15.75" customHeight="1">
      <c r="Y449" s="563"/>
      <c r="Z449" s="563"/>
      <c r="AA449" s="563"/>
    </row>
    <row r="450" spans="25:27" ht="15.75" customHeight="1">
      <c r="Y450" s="563"/>
      <c r="Z450" s="563"/>
      <c r="AA450" s="563"/>
    </row>
    <row r="451" spans="25:27" ht="15.75" customHeight="1">
      <c r="Y451" s="563"/>
      <c r="Z451" s="563"/>
      <c r="AA451" s="563"/>
    </row>
    <row r="452" spans="25:27" ht="15.75" customHeight="1">
      <c r="Y452" s="563"/>
      <c r="Z452" s="563"/>
      <c r="AA452" s="563"/>
    </row>
    <row r="453" spans="25:27" ht="15.75" customHeight="1">
      <c r="Y453" s="563"/>
      <c r="Z453" s="563"/>
      <c r="AA453" s="563"/>
    </row>
    <row r="454" spans="25:27" ht="15.75" customHeight="1">
      <c r="Y454" s="563"/>
      <c r="Z454" s="563"/>
      <c r="AA454" s="563"/>
    </row>
    <row r="455" spans="25:27" ht="15.75" customHeight="1">
      <c r="Y455" s="563"/>
      <c r="Z455" s="563"/>
      <c r="AA455" s="563"/>
    </row>
    <row r="456" spans="25:27" ht="15.75" customHeight="1">
      <c r="Y456" s="563"/>
      <c r="Z456" s="563"/>
      <c r="AA456" s="563"/>
    </row>
    <row r="457" spans="25:27" ht="15.75" customHeight="1">
      <c r="Y457" s="563"/>
      <c r="Z457" s="563"/>
      <c r="AA457" s="563"/>
    </row>
    <row r="458" spans="25:27" ht="15.75" customHeight="1">
      <c r="Y458" s="563"/>
      <c r="Z458" s="563"/>
      <c r="AA458" s="563"/>
    </row>
    <row r="459" spans="25:27" ht="15.75" customHeight="1">
      <c r="Y459" s="563"/>
      <c r="Z459" s="563"/>
      <c r="AA459" s="563"/>
    </row>
    <row r="460" spans="25:27" ht="15.75" customHeight="1">
      <c r="Y460" s="563"/>
      <c r="Z460" s="563"/>
      <c r="AA460" s="563"/>
    </row>
    <row r="461" spans="25:27" ht="15.75" customHeight="1">
      <c r="Y461" s="563"/>
      <c r="Z461" s="563"/>
      <c r="AA461" s="563"/>
    </row>
    <row r="462" spans="25:27" ht="15.75" customHeight="1">
      <c r="Y462" s="563"/>
      <c r="Z462" s="563"/>
      <c r="AA462" s="563"/>
    </row>
    <row r="463" spans="25:27" ht="15.75" customHeight="1">
      <c r="Y463" s="563"/>
      <c r="Z463" s="563"/>
      <c r="AA463" s="563"/>
    </row>
    <row r="464" spans="25:27" ht="15.75" customHeight="1">
      <c r="Y464" s="563"/>
      <c r="Z464" s="563"/>
      <c r="AA464" s="563"/>
    </row>
    <row r="465" spans="25:27" ht="15.75" customHeight="1">
      <c r="Y465" s="563"/>
      <c r="Z465" s="563"/>
      <c r="AA465" s="563"/>
    </row>
    <row r="466" spans="25:27" ht="15.75" customHeight="1">
      <c r="Y466" s="563"/>
      <c r="Z466" s="563"/>
      <c r="AA466" s="563"/>
    </row>
    <row r="467" spans="25:27" ht="15.75" customHeight="1">
      <c r="Y467" s="563"/>
      <c r="Z467" s="563"/>
      <c r="AA467" s="563"/>
    </row>
    <row r="468" spans="25:27" ht="15.75" customHeight="1">
      <c r="Y468" s="563"/>
      <c r="Z468" s="563"/>
      <c r="AA468" s="563"/>
    </row>
    <row r="469" spans="25:27" ht="15.75" customHeight="1">
      <c r="Y469" s="563"/>
      <c r="Z469" s="563"/>
      <c r="AA469" s="563"/>
    </row>
    <row r="470" spans="25:27" ht="15.75" customHeight="1">
      <c r="Y470" s="563"/>
      <c r="Z470" s="563"/>
      <c r="AA470" s="563"/>
    </row>
    <row r="471" spans="25:27" ht="15.75" customHeight="1">
      <c r="Y471" s="563"/>
      <c r="Z471" s="563"/>
      <c r="AA471" s="563"/>
    </row>
    <row r="472" spans="25:27" ht="15.75" customHeight="1">
      <c r="Y472" s="563"/>
      <c r="Z472" s="563"/>
      <c r="AA472" s="563"/>
    </row>
    <row r="473" spans="25:27" ht="15.75" customHeight="1">
      <c r="Y473" s="563"/>
      <c r="Z473" s="563"/>
      <c r="AA473" s="563"/>
    </row>
    <row r="474" spans="25:27" ht="15.75" customHeight="1">
      <c r="Y474" s="563"/>
      <c r="Z474" s="563"/>
      <c r="AA474" s="563"/>
    </row>
    <row r="475" spans="25:27" ht="15.75" customHeight="1">
      <c r="Y475" s="563"/>
      <c r="Z475" s="563"/>
      <c r="AA475" s="563"/>
    </row>
    <row r="476" spans="25:27" ht="15.75" customHeight="1">
      <c r="Y476" s="563"/>
      <c r="Z476" s="563"/>
      <c r="AA476" s="563"/>
    </row>
    <row r="477" spans="25:27" ht="15.75" customHeight="1">
      <c r="Y477" s="563"/>
      <c r="Z477" s="563"/>
      <c r="AA477" s="563"/>
    </row>
    <row r="478" spans="25:27" ht="15.75" customHeight="1">
      <c r="Y478" s="563"/>
      <c r="Z478" s="563"/>
      <c r="AA478" s="563"/>
    </row>
    <row r="479" spans="25:27" ht="15.75" customHeight="1">
      <c r="Y479" s="563"/>
      <c r="Z479" s="563"/>
      <c r="AA479" s="563"/>
    </row>
    <row r="480" spans="25:27" ht="15.75" customHeight="1">
      <c r="Y480" s="563"/>
      <c r="Z480" s="563"/>
      <c r="AA480" s="563"/>
    </row>
    <row r="481" spans="25:27" ht="15.75" customHeight="1">
      <c r="Y481" s="563"/>
      <c r="Z481" s="563"/>
      <c r="AA481" s="563"/>
    </row>
    <row r="482" spans="25:27" ht="15.75" customHeight="1">
      <c r="Y482" s="563"/>
      <c r="Z482" s="563"/>
      <c r="AA482" s="563"/>
    </row>
    <row r="483" spans="25:27" ht="15.75" customHeight="1">
      <c r="Y483" s="563"/>
      <c r="Z483" s="563"/>
      <c r="AA483" s="563"/>
    </row>
    <row r="484" spans="25:27" ht="15.75" customHeight="1">
      <c r="Y484" s="563"/>
      <c r="Z484" s="563"/>
      <c r="AA484" s="563"/>
    </row>
    <row r="485" spans="25:27" ht="15.75" customHeight="1">
      <c r="Y485" s="563"/>
      <c r="Z485" s="563"/>
      <c r="AA485" s="563"/>
    </row>
    <row r="486" spans="25:27" ht="15.75" customHeight="1">
      <c r="Y486" s="563"/>
      <c r="Z486" s="563"/>
      <c r="AA486" s="563"/>
    </row>
    <row r="487" spans="25:27" ht="15.75" customHeight="1">
      <c r="Y487" s="563"/>
      <c r="Z487" s="563"/>
      <c r="AA487" s="563"/>
    </row>
    <row r="488" spans="25:27" ht="15.75" customHeight="1">
      <c r="Y488" s="563"/>
      <c r="Z488" s="563"/>
      <c r="AA488" s="563"/>
    </row>
    <row r="489" spans="25:27" ht="15.75" customHeight="1">
      <c r="Y489" s="563"/>
      <c r="Z489" s="563"/>
      <c r="AA489" s="563"/>
    </row>
    <row r="490" spans="25:27" ht="15.75" customHeight="1">
      <c r="Y490" s="563"/>
      <c r="Z490" s="563"/>
      <c r="AA490" s="563"/>
    </row>
    <row r="491" spans="25:27" ht="15.75" customHeight="1">
      <c r="Y491" s="563"/>
      <c r="Z491" s="563"/>
      <c r="AA491" s="563"/>
    </row>
    <row r="492" spans="25:27" ht="15.75" customHeight="1">
      <c r="Y492" s="563"/>
      <c r="Z492" s="563"/>
      <c r="AA492" s="563"/>
    </row>
    <row r="493" spans="25:27" ht="15.75" customHeight="1">
      <c r="Y493" s="563"/>
      <c r="Z493" s="563"/>
      <c r="AA493" s="563"/>
    </row>
    <row r="494" spans="25:27" ht="15.75" customHeight="1">
      <c r="Y494" s="563"/>
      <c r="Z494" s="563"/>
      <c r="AA494" s="563"/>
    </row>
    <row r="495" spans="25:27" ht="15.75" customHeight="1">
      <c r="Y495" s="563"/>
      <c r="Z495" s="563"/>
      <c r="AA495" s="563"/>
    </row>
    <row r="496" spans="25:27" ht="15.75" customHeight="1">
      <c r="Y496" s="563"/>
      <c r="Z496" s="563"/>
      <c r="AA496" s="563"/>
    </row>
    <row r="497" spans="25:27" ht="15.75" customHeight="1">
      <c r="Y497" s="563"/>
      <c r="Z497" s="563"/>
      <c r="AA497" s="563"/>
    </row>
    <row r="498" spans="25:27" ht="15.75" customHeight="1">
      <c r="Y498" s="563"/>
      <c r="Z498" s="563"/>
      <c r="AA498" s="563"/>
    </row>
    <row r="499" spans="25:27" ht="15.75" customHeight="1">
      <c r="Y499" s="563"/>
      <c r="Z499" s="563"/>
      <c r="AA499" s="563"/>
    </row>
    <row r="500" spans="25:27" ht="15.75" customHeight="1">
      <c r="Y500" s="563"/>
      <c r="Z500" s="563"/>
      <c r="AA500" s="563"/>
    </row>
    <row r="501" spans="25:27" ht="15.75" customHeight="1">
      <c r="Y501" s="563"/>
      <c r="Z501" s="563"/>
      <c r="AA501" s="563"/>
    </row>
    <row r="502" spans="25:27" ht="15.75" customHeight="1">
      <c r="Y502" s="563"/>
      <c r="Z502" s="563"/>
      <c r="AA502" s="563"/>
    </row>
    <row r="503" spans="25:27" ht="15.75" customHeight="1">
      <c r="Y503" s="563"/>
      <c r="Z503" s="563"/>
      <c r="AA503" s="563"/>
    </row>
    <row r="504" spans="25:27" ht="15.75" customHeight="1">
      <c r="Y504" s="563"/>
      <c r="Z504" s="563"/>
      <c r="AA504" s="563"/>
    </row>
    <row r="505" spans="25:27" ht="15.75" customHeight="1">
      <c r="Y505" s="563"/>
      <c r="Z505" s="563"/>
      <c r="AA505" s="563"/>
    </row>
    <row r="506" spans="25:27" ht="15.75" customHeight="1">
      <c r="Y506" s="563"/>
      <c r="Z506" s="563"/>
      <c r="AA506" s="563"/>
    </row>
    <row r="507" spans="25:27" ht="15.75" customHeight="1">
      <c r="Y507" s="563"/>
      <c r="Z507" s="563"/>
      <c r="AA507" s="563"/>
    </row>
    <row r="508" spans="25:27" ht="15.75" customHeight="1">
      <c r="Y508" s="563"/>
      <c r="Z508" s="563"/>
      <c r="AA508" s="563"/>
    </row>
    <row r="509" spans="25:27" ht="15.75" customHeight="1">
      <c r="Y509" s="563"/>
      <c r="Z509" s="563"/>
      <c r="AA509" s="563"/>
    </row>
    <row r="510" spans="25:27" ht="15.75" customHeight="1">
      <c r="Y510" s="563"/>
      <c r="Z510" s="563"/>
      <c r="AA510" s="563"/>
    </row>
    <row r="511" spans="25:27" ht="15.75" customHeight="1">
      <c r="Y511" s="563"/>
      <c r="Z511" s="563"/>
      <c r="AA511" s="563"/>
    </row>
    <row r="512" spans="25:27" ht="15.75" customHeight="1">
      <c r="Y512" s="563"/>
      <c r="Z512" s="563"/>
      <c r="AA512" s="563"/>
    </row>
    <row r="513" spans="25:27" ht="15.75" customHeight="1">
      <c r="Y513" s="563"/>
      <c r="Z513" s="563"/>
      <c r="AA513" s="563"/>
    </row>
    <row r="514" spans="25:27" ht="15.75" customHeight="1">
      <c r="Y514" s="563"/>
      <c r="Z514" s="563"/>
      <c r="AA514" s="563"/>
    </row>
    <row r="515" spans="25:27" ht="15.75" customHeight="1">
      <c r="Y515" s="563"/>
      <c r="Z515" s="563"/>
      <c r="AA515" s="563"/>
    </row>
    <row r="516" spans="25:27" ht="15.75" customHeight="1">
      <c r="Y516" s="563"/>
      <c r="Z516" s="563"/>
      <c r="AA516" s="563"/>
    </row>
    <row r="517" spans="25:27" ht="15.75" customHeight="1">
      <c r="Y517" s="563"/>
      <c r="Z517" s="563"/>
      <c r="AA517" s="563"/>
    </row>
    <row r="518" spans="25:27" ht="15.75" customHeight="1">
      <c r="Y518" s="563"/>
      <c r="Z518" s="563"/>
      <c r="AA518" s="563"/>
    </row>
    <row r="519" spans="25:27" ht="15.75" customHeight="1">
      <c r="Y519" s="563"/>
      <c r="Z519" s="563"/>
      <c r="AA519" s="563"/>
    </row>
    <row r="520" spans="25:27" ht="15.75" customHeight="1">
      <c r="Y520" s="563"/>
      <c r="Z520" s="563"/>
      <c r="AA520" s="563"/>
    </row>
    <row r="521" spans="25:27" ht="15.75" customHeight="1">
      <c r="Y521" s="563"/>
      <c r="Z521" s="563"/>
      <c r="AA521" s="563"/>
    </row>
    <row r="522" spans="25:27" ht="15.75" customHeight="1">
      <c r="Y522" s="563"/>
      <c r="Z522" s="563"/>
      <c r="AA522" s="563"/>
    </row>
    <row r="523" spans="25:27" ht="15.75" customHeight="1">
      <c r="Y523" s="563"/>
      <c r="Z523" s="563"/>
      <c r="AA523" s="563"/>
    </row>
    <row r="524" spans="25:27" ht="15.75" customHeight="1">
      <c r="Y524" s="563"/>
      <c r="Z524" s="563"/>
      <c r="AA524" s="563"/>
    </row>
    <row r="525" spans="25:27" ht="15.75" customHeight="1">
      <c r="Y525" s="563"/>
      <c r="Z525" s="563"/>
      <c r="AA525" s="563"/>
    </row>
    <row r="526" spans="25:27" ht="15.75" customHeight="1">
      <c r="Y526" s="563"/>
      <c r="Z526" s="563"/>
      <c r="AA526" s="563"/>
    </row>
    <row r="527" spans="25:27" ht="15.75" customHeight="1">
      <c r="Y527" s="563"/>
      <c r="Z527" s="563"/>
      <c r="AA527" s="563"/>
    </row>
    <row r="528" spans="25:27" ht="15.75" customHeight="1">
      <c r="Y528" s="563"/>
      <c r="Z528" s="563"/>
      <c r="AA528" s="563"/>
    </row>
    <row r="529" spans="25:27" ht="15.75" customHeight="1">
      <c r="Y529" s="563"/>
      <c r="Z529" s="563"/>
      <c r="AA529" s="563"/>
    </row>
    <row r="530" spans="25:27" ht="15.75" customHeight="1">
      <c r="Y530" s="563"/>
      <c r="Z530" s="563"/>
      <c r="AA530" s="563"/>
    </row>
    <row r="531" spans="25:27" ht="15.75" customHeight="1">
      <c r="Y531" s="563"/>
      <c r="Z531" s="563"/>
      <c r="AA531" s="563"/>
    </row>
    <row r="532" spans="25:27" ht="15.75" customHeight="1">
      <c r="Y532" s="563"/>
      <c r="Z532" s="563"/>
      <c r="AA532" s="563"/>
    </row>
    <row r="533" spans="25:27" ht="15.75" customHeight="1">
      <c r="Y533" s="563"/>
      <c r="Z533" s="563"/>
      <c r="AA533" s="563"/>
    </row>
    <row r="534" spans="25:27" ht="15.75" customHeight="1">
      <c r="Y534" s="563"/>
      <c r="Z534" s="563"/>
      <c r="AA534" s="563"/>
    </row>
    <row r="535" spans="25:27" ht="15.75" customHeight="1">
      <c r="Y535" s="563"/>
      <c r="Z535" s="563"/>
      <c r="AA535" s="563"/>
    </row>
    <row r="536" spans="25:27" ht="15.75" customHeight="1">
      <c r="Y536" s="563"/>
      <c r="Z536" s="563"/>
      <c r="AA536" s="563"/>
    </row>
    <row r="537" spans="25:27" ht="15.75" customHeight="1">
      <c r="Y537" s="563"/>
      <c r="Z537" s="563"/>
      <c r="AA537" s="563"/>
    </row>
    <row r="538" spans="25:27" ht="15.75" customHeight="1">
      <c r="Y538" s="563"/>
      <c r="Z538" s="563"/>
      <c r="AA538" s="563"/>
    </row>
    <row r="539" spans="25:27" ht="15.75" customHeight="1">
      <c r="Y539" s="563"/>
      <c r="Z539" s="563"/>
      <c r="AA539" s="563"/>
    </row>
    <row r="540" spans="25:27" ht="15.75" customHeight="1">
      <c r="Y540" s="563"/>
      <c r="Z540" s="563"/>
      <c r="AA540" s="563"/>
    </row>
    <row r="541" spans="25:27" ht="15.75" customHeight="1">
      <c r="Y541" s="563"/>
      <c r="Z541" s="563"/>
      <c r="AA541" s="563"/>
    </row>
    <row r="542" spans="25:27" ht="15.75" customHeight="1">
      <c r="Y542" s="563"/>
      <c r="Z542" s="563"/>
      <c r="AA542" s="563"/>
    </row>
    <row r="543" spans="25:27" ht="15.75" customHeight="1">
      <c r="Y543" s="563"/>
      <c r="Z543" s="563"/>
      <c r="AA543" s="563"/>
    </row>
    <row r="544" spans="25:27" ht="15.75" customHeight="1">
      <c r="Y544" s="563"/>
      <c r="Z544" s="563"/>
      <c r="AA544" s="563"/>
    </row>
    <row r="545" spans="25:27" ht="15.75" customHeight="1">
      <c r="Y545" s="563"/>
      <c r="Z545" s="563"/>
      <c r="AA545" s="563"/>
    </row>
    <row r="546" spans="25:27" ht="15.75" customHeight="1">
      <c r="Y546" s="563"/>
      <c r="Z546" s="563"/>
      <c r="AA546" s="563"/>
    </row>
    <row r="547" spans="25:27" ht="15.75" customHeight="1">
      <c r="Y547" s="563"/>
      <c r="Z547" s="563"/>
      <c r="AA547" s="563"/>
    </row>
    <row r="548" spans="25:27" ht="15.75" customHeight="1">
      <c r="Y548" s="563"/>
      <c r="Z548" s="563"/>
      <c r="AA548" s="563"/>
    </row>
    <row r="549" spans="25:27" ht="15.75" customHeight="1">
      <c r="Y549" s="563"/>
      <c r="Z549" s="563"/>
      <c r="AA549" s="563"/>
    </row>
    <row r="550" spans="25:27" ht="15.75" customHeight="1">
      <c r="Y550" s="563"/>
      <c r="Z550" s="563"/>
      <c r="AA550" s="563"/>
    </row>
    <row r="551" spans="25:27" ht="15.75" customHeight="1">
      <c r="Y551" s="563"/>
      <c r="Z551" s="563"/>
      <c r="AA551" s="563"/>
    </row>
    <row r="552" spans="25:27" ht="15.75" customHeight="1">
      <c r="Y552" s="563"/>
      <c r="Z552" s="563"/>
      <c r="AA552" s="563"/>
    </row>
    <row r="553" spans="25:27" ht="15.75" customHeight="1">
      <c r="Y553" s="563"/>
      <c r="Z553" s="563"/>
      <c r="AA553" s="563"/>
    </row>
    <row r="554" spans="25:27" ht="15.75" customHeight="1">
      <c r="Y554" s="563"/>
      <c r="Z554" s="563"/>
      <c r="AA554" s="563"/>
    </row>
    <row r="555" spans="25:27" ht="15.75" customHeight="1">
      <c r="Y555" s="563"/>
      <c r="Z555" s="563"/>
      <c r="AA555" s="563"/>
    </row>
    <row r="556" spans="25:27" ht="15.75" customHeight="1">
      <c r="Y556" s="563"/>
      <c r="Z556" s="563"/>
      <c r="AA556" s="563"/>
    </row>
    <row r="557" spans="25:27" ht="15.75" customHeight="1">
      <c r="Y557" s="563"/>
      <c r="Z557" s="563"/>
      <c r="AA557" s="563"/>
    </row>
    <row r="558" spans="25:27" ht="15.75" customHeight="1">
      <c r="Y558" s="563"/>
      <c r="Z558" s="563"/>
      <c r="AA558" s="563"/>
    </row>
    <row r="559" spans="25:27" ht="15.75" customHeight="1">
      <c r="Y559" s="563"/>
      <c r="Z559" s="563"/>
      <c r="AA559" s="563"/>
    </row>
    <row r="560" spans="25:27" ht="15.75" customHeight="1">
      <c r="Y560" s="563"/>
      <c r="Z560" s="563"/>
      <c r="AA560" s="563"/>
    </row>
    <row r="561" spans="25:27" ht="15.75" customHeight="1">
      <c r="Y561" s="563"/>
      <c r="Z561" s="563"/>
      <c r="AA561" s="563"/>
    </row>
    <row r="562" spans="25:27" ht="15.75" customHeight="1">
      <c r="Y562" s="563"/>
      <c r="Z562" s="563"/>
      <c r="AA562" s="563"/>
    </row>
    <row r="563" spans="25:27" ht="15.75" customHeight="1">
      <c r="Y563" s="563"/>
      <c r="Z563" s="563"/>
      <c r="AA563" s="563"/>
    </row>
    <row r="564" spans="25:27" ht="15.75" customHeight="1">
      <c r="Y564" s="563"/>
      <c r="Z564" s="563"/>
      <c r="AA564" s="563"/>
    </row>
    <row r="565" spans="25:27" ht="15.75" customHeight="1">
      <c r="Y565" s="563"/>
      <c r="Z565" s="563"/>
      <c r="AA565" s="563"/>
    </row>
    <row r="566" spans="25:27" ht="15.75" customHeight="1">
      <c r="Y566" s="563"/>
      <c r="Z566" s="563"/>
      <c r="AA566" s="563"/>
    </row>
    <row r="567" spans="25:27" ht="15.75" customHeight="1">
      <c r="Y567" s="563"/>
      <c r="Z567" s="563"/>
      <c r="AA567" s="563"/>
    </row>
    <row r="568" spans="25:27" ht="15.75" customHeight="1">
      <c r="Y568" s="563"/>
      <c r="Z568" s="563"/>
      <c r="AA568" s="563"/>
    </row>
    <row r="569" spans="25:27" ht="15.75" customHeight="1">
      <c r="Y569" s="563"/>
      <c r="Z569" s="563"/>
      <c r="AA569" s="563"/>
    </row>
    <row r="570" spans="25:27" ht="15.75" customHeight="1">
      <c r="Y570" s="563"/>
      <c r="Z570" s="563"/>
      <c r="AA570" s="563"/>
    </row>
    <row r="571" spans="25:27" ht="15.75" customHeight="1">
      <c r="Y571" s="563"/>
      <c r="Z571" s="563"/>
      <c r="AA571" s="563"/>
    </row>
    <row r="572" spans="25:27" ht="15.75" customHeight="1">
      <c r="Y572" s="563"/>
      <c r="Z572" s="563"/>
      <c r="AA572" s="563"/>
    </row>
    <row r="573" spans="25:27" ht="15.75" customHeight="1">
      <c r="Y573" s="563"/>
      <c r="Z573" s="563"/>
      <c r="AA573" s="563"/>
    </row>
    <row r="574" spans="25:27" ht="15.75" customHeight="1">
      <c r="Y574" s="563"/>
      <c r="Z574" s="563"/>
      <c r="AA574" s="563"/>
    </row>
    <row r="575" spans="25:27" ht="15.75" customHeight="1">
      <c r="Y575" s="563"/>
      <c r="Z575" s="563"/>
      <c r="AA575" s="563"/>
    </row>
    <row r="576" spans="25:27" ht="15.75" customHeight="1">
      <c r="Y576" s="563"/>
      <c r="Z576" s="563"/>
      <c r="AA576" s="563"/>
    </row>
    <row r="577" spans="25:27" ht="15.75" customHeight="1">
      <c r="Y577" s="563"/>
      <c r="Z577" s="563"/>
      <c r="AA577" s="563"/>
    </row>
    <row r="578" spans="25:27" ht="15.75" customHeight="1">
      <c r="Y578" s="563"/>
      <c r="Z578" s="563"/>
      <c r="AA578" s="563"/>
    </row>
    <row r="579" spans="25:27" ht="15.75" customHeight="1">
      <c r="Y579" s="563"/>
      <c r="Z579" s="563"/>
      <c r="AA579" s="563"/>
    </row>
    <row r="580" spans="25:27" ht="15.75" customHeight="1">
      <c r="Y580" s="563"/>
      <c r="Z580" s="563"/>
      <c r="AA580" s="563"/>
    </row>
    <row r="581" spans="25:27" ht="15.75" customHeight="1">
      <c r="Y581" s="563"/>
      <c r="Z581" s="563"/>
      <c r="AA581" s="563"/>
    </row>
    <row r="582" spans="25:27" ht="15.75" customHeight="1">
      <c r="Y582" s="563"/>
      <c r="Z582" s="563"/>
      <c r="AA582" s="563"/>
    </row>
    <row r="583" spans="25:27" ht="15.75" customHeight="1">
      <c r="Y583" s="563"/>
      <c r="Z583" s="563"/>
      <c r="AA583" s="563"/>
    </row>
    <row r="584" spans="25:27" ht="15.75" customHeight="1">
      <c r="Y584" s="563"/>
      <c r="Z584" s="563"/>
      <c r="AA584" s="563"/>
    </row>
    <row r="585" spans="25:27" ht="15.75" customHeight="1">
      <c r="Y585" s="563"/>
      <c r="Z585" s="563"/>
      <c r="AA585" s="563"/>
    </row>
    <row r="586" spans="25:27" ht="15.75" customHeight="1">
      <c r="Y586" s="563"/>
      <c r="Z586" s="563"/>
      <c r="AA586" s="563"/>
    </row>
    <row r="587" spans="25:27" ht="15.75" customHeight="1">
      <c r="Y587" s="563"/>
      <c r="Z587" s="563"/>
      <c r="AA587" s="563"/>
    </row>
    <row r="588" spans="25:27" ht="15.75" customHeight="1">
      <c r="Y588" s="563"/>
      <c r="Z588" s="563"/>
      <c r="AA588" s="563"/>
    </row>
    <row r="589" spans="25:27" ht="15.75" customHeight="1">
      <c r="Y589" s="563"/>
      <c r="Z589" s="563"/>
      <c r="AA589" s="563"/>
    </row>
    <row r="590" spans="25:27" ht="15.75" customHeight="1">
      <c r="Y590" s="563"/>
      <c r="Z590" s="563"/>
      <c r="AA590" s="563"/>
    </row>
    <row r="591" spans="25:27" ht="15.75" customHeight="1">
      <c r="Y591" s="563"/>
      <c r="Z591" s="563"/>
      <c r="AA591" s="563"/>
    </row>
    <row r="592" spans="25:27" ht="15.75" customHeight="1">
      <c r="Y592" s="563"/>
      <c r="Z592" s="563"/>
      <c r="AA592" s="563"/>
    </row>
    <row r="593" spans="25:27" ht="15.75" customHeight="1">
      <c r="Y593" s="563"/>
      <c r="Z593" s="563"/>
      <c r="AA593" s="563"/>
    </row>
    <row r="594" spans="25:27" ht="15.75" customHeight="1">
      <c r="Y594" s="563"/>
      <c r="Z594" s="563"/>
      <c r="AA594" s="563"/>
    </row>
    <row r="595" spans="25:27" ht="15.75" customHeight="1">
      <c r="Y595" s="563"/>
      <c r="Z595" s="563"/>
      <c r="AA595" s="563"/>
    </row>
    <row r="596" spans="25:27" ht="15.75" customHeight="1">
      <c r="Y596" s="563"/>
      <c r="Z596" s="563"/>
      <c r="AA596" s="563"/>
    </row>
    <row r="597" spans="25:27" ht="15.75" customHeight="1">
      <c r="Y597" s="563"/>
      <c r="Z597" s="563"/>
      <c r="AA597" s="563"/>
    </row>
    <row r="598" spans="25:27" ht="15.75" customHeight="1">
      <c r="Y598" s="563"/>
      <c r="Z598" s="563"/>
      <c r="AA598" s="563"/>
    </row>
    <row r="599" spans="25:27" ht="15.75" customHeight="1">
      <c r="Y599" s="563"/>
      <c r="Z599" s="563"/>
      <c r="AA599" s="563"/>
    </row>
    <row r="600" spans="25:27" ht="15.75" customHeight="1">
      <c r="Y600" s="563"/>
      <c r="Z600" s="563"/>
      <c r="AA600" s="563"/>
    </row>
    <row r="601" spans="25:27" ht="15.75" customHeight="1">
      <c r="Y601" s="563"/>
      <c r="Z601" s="563"/>
      <c r="AA601" s="563"/>
    </row>
    <row r="602" spans="25:27" ht="15.75" customHeight="1">
      <c r="Y602" s="563"/>
      <c r="Z602" s="563"/>
      <c r="AA602" s="563"/>
    </row>
    <row r="603" spans="25:27" ht="15.75" customHeight="1">
      <c r="Y603" s="563"/>
      <c r="Z603" s="563"/>
      <c r="AA603" s="563"/>
    </row>
    <row r="604" spans="25:27" ht="15.75" customHeight="1">
      <c r="Y604" s="563"/>
      <c r="Z604" s="563"/>
      <c r="AA604" s="563"/>
    </row>
    <row r="605" spans="25:27" ht="15.75" customHeight="1">
      <c r="Y605" s="563"/>
      <c r="Z605" s="563"/>
      <c r="AA605" s="563"/>
    </row>
    <row r="606" spans="25:27" ht="15.75" customHeight="1">
      <c r="Y606" s="563"/>
      <c r="Z606" s="563"/>
      <c r="AA606" s="563"/>
    </row>
    <row r="607" spans="25:27" ht="15.75" customHeight="1">
      <c r="Y607" s="563"/>
      <c r="Z607" s="563"/>
      <c r="AA607" s="563"/>
    </row>
    <row r="608" spans="25:27" ht="15.75" customHeight="1">
      <c r="Y608" s="563"/>
      <c r="Z608" s="563"/>
      <c r="AA608" s="563"/>
    </row>
    <row r="609" spans="25:27" ht="15.75" customHeight="1">
      <c r="Y609" s="563"/>
      <c r="Z609" s="563"/>
      <c r="AA609" s="563"/>
    </row>
    <row r="610" spans="25:27" ht="15.75" customHeight="1">
      <c r="Y610" s="563"/>
      <c r="Z610" s="563"/>
      <c r="AA610" s="563"/>
    </row>
    <row r="611" spans="25:27" ht="15.75" customHeight="1">
      <c r="Y611" s="563"/>
      <c r="Z611" s="563"/>
      <c r="AA611" s="563"/>
    </row>
    <row r="612" spans="25:27" ht="15.75" customHeight="1">
      <c r="Y612" s="563"/>
      <c r="Z612" s="563"/>
      <c r="AA612" s="563"/>
    </row>
    <row r="613" spans="25:27" ht="15.75" customHeight="1">
      <c r="Y613" s="563"/>
      <c r="Z613" s="563"/>
      <c r="AA613" s="563"/>
    </row>
    <row r="614" spans="25:27" ht="15.75" customHeight="1">
      <c r="Y614" s="563"/>
      <c r="Z614" s="563"/>
      <c r="AA614" s="563"/>
    </row>
    <row r="615" spans="25:27" ht="15.75" customHeight="1">
      <c r="Y615" s="563"/>
      <c r="Z615" s="563"/>
      <c r="AA615" s="563"/>
    </row>
    <row r="616" spans="25:27" ht="15.75" customHeight="1">
      <c r="Y616" s="563"/>
      <c r="Z616" s="563"/>
      <c r="AA616" s="563"/>
    </row>
    <row r="617" spans="25:27" ht="15.75" customHeight="1">
      <c r="Y617" s="563"/>
      <c r="Z617" s="563"/>
      <c r="AA617" s="563"/>
    </row>
    <row r="618" spans="25:27" ht="15.75" customHeight="1">
      <c r="Y618" s="563"/>
      <c r="Z618" s="563"/>
      <c r="AA618" s="563"/>
    </row>
    <row r="619" spans="25:27" ht="15.75" customHeight="1">
      <c r="Y619" s="563"/>
      <c r="Z619" s="563"/>
      <c r="AA619" s="563"/>
    </row>
    <row r="620" spans="25:27" ht="15.75" customHeight="1">
      <c r="Y620" s="563"/>
      <c r="Z620" s="563"/>
      <c r="AA620" s="563"/>
    </row>
    <row r="621" spans="25:27" ht="15.75" customHeight="1">
      <c r="Y621" s="563"/>
      <c r="Z621" s="563"/>
      <c r="AA621" s="563"/>
    </row>
    <row r="622" spans="25:27" ht="15.75" customHeight="1">
      <c r="Y622" s="563"/>
      <c r="Z622" s="563"/>
      <c r="AA622" s="563"/>
    </row>
    <row r="623" spans="25:27" ht="15.75" customHeight="1">
      <c r="Y623" s="563"/>
      <c r="Z623" s="563"/>
      <c r="AA623" s="563"/>
    </row>
    <row r="624" spans="25:27" ht="15.75" customHeight="1">
      <c r="Y624" s="563"/>
      <c r="Z624" s="563"/>
      <c r="AA624" s="563"/>
    </row>
    <row r="625" spans="25:27" ht="15.75" customHeight="1">
      <c r="Y625" s="563"/>
      <c r="Z625" s="563"/>
      <c r="AA625" s="563"/>
    </row>
    <row r="626" spans="25:27" ht="15.75" customHeight="1">
      <c r="Y626" s="563"/>
      <c r="Z626" s="563"/>
      <c r="AA626" s="563"/>
    </row>
    <row r="627" spans="25:27" ht="15.75" customHeight="1">
      <c r="Y627" s="563"/>
      <c r="Z627" s="563"/>
      <c r="AA627" s="563"/>
    </row>
    <row r="628" spans="25:27" ht="15.75" customHeight="1">
      <c r="Y628" s="563"/>
      <c r="Z628" s="563"/>
      <c r="AA628" s="563"/>
    </row>
    <row r="629" spans="25:27" ht="15.75" customHeight="1">
      <c r="Y629" s="563"/>
      <c r="Z629" s="563"/>
      <c r="AA629" s="563"/>
    </row>
    <row r="630" spans="25:27" ht="15.75" customHeight="1">
      <c r="Y630" s="563"/>
      <c r="Z630" s="563"/>
      <c r="AA630" s="563"/>
    </row>
    <row r="631" spans="25:27" ht="15.75" customHeight="1">
      <c r="Y631" s="563"/>
      <c r="Z631" s="563"/>
      <c r="AA631" s="563"/>
    </row>
    <row r="632" spans="25:27" ht="15.75" customHeight="1">
      <c r="Y632" s="563"/>
      <c r="Z632" s="563"/>
      <c r="AA632" s="563"/>
    </row>
    <row r="633" spans="25:27" ht="15.75" customHeight="1">
      <c r="Y633" s="563"/>
      <c r="Z633" s="563"/>
      <c r="AA633" s="563"/>
    </row>
    <row r="634" spans="25:27" ht="15.75" customHeight="1">
      <c r="Y634" s="563"/>
      <c r="Z634" s="563"/>
      <c r="AA634" s="563"/>
    </row>
    <row r="635" spans="25:27" ht="15.75" customHeight="1">
      <c r="Y635" s="563"/>
      <c r="Z635" s="563"/>
      <c r="AA635" s="563"/>
    </row>
    <row r="636" spans="25:27" ht="15.75" customHeight="1">
      <c r="Y636" s="563"/>
      <c r="Z636" s="563"/>
      <c r="AA636" s="563"/>
    </row>
    <row r="637" spans="25:27" ht="15.75" customHeight="1">
      <c r="Y637" s="563"/>
      <c r="Z637" s="563"/>
      <c r="AA637" s="563"/>
    </row>
    <row r="638" spans="25:27" ht="15.75" customHeight="1">
      <c r="Y638" s="563"/>
      <c r="Z638" s="563"/>
      <c r="AA638" s="563"/>
    </row>
    <row r="639" spans="25:27" ht="15.75" customHeight="1">
      <c r="Y639" s="563"/>
      <c r="Z639" s="563"/>
      <c r="AA639" s="563"/>
    </row>
    <row r="640" spans="25:27" ht="15.75" customHeight="1">
      <c r="Y640" s="563"/>
      <c r="Z640" s="563"/>
      <c r="AA640" s="563"/>
    </row>
    <row r="641" spans="25:27" ht="15.75" customHeight="1">
      <c r="Y641" s="563"/>
      <c r="Z641" s="563"/>
      <c r="AA641" s="563"/>
    </row>
    <row r="642" spans="25:27" ht="15.75" customHeight="1">
      <c r="Y642" s="563"/>
      <c r="Z642" s="563"/>
      <c r="AA642" s="563"/>
    </row>
    <row r="643" spans="25:27" ht="15.75" customHeight="1">
      <c r="Y643" s="563"/>
      <c r="Z643" s="563"/>
      <c r="AA643" s="563"/>
    </row>
    <row r="644" spans="25:27" ht="15.75" customHeight="1">
      <c r="Y644" s="563"/>
      <c r="Z644" s="563"/>
      <c r="AA644" s="563"/>
    </row>
    <row r="645" spans="25:27" ht="15.75" customHeight="1">
      <c r="Y645" s="563"/>
      <c r="Z645" s="563"/>
      <c r="AA645" s="563"/>
    </row>
    <row r="646" spans="25:27" ht="15.75" customHeight="1">
      <c r="Y646" s="563"/>
      <c r="Z646" s="563"/>
      <c r="AA646" s="563"/>
    </row>
    <row r="647" spans="25:27" ht="15.75" customHeight="1">
      <c r="Y647" s="563"/>
      <c r="Z647" s="563"/>
      <c r="AA647" s="563"/>
    </row>
    <row r="648" spans="25:27" ht="15.75" customHeight="1">
      <c r="Y648" s="563"/>
      <c r="Z648" s="563"/>
      <c r="AA648" s="563"/>
    </row>
    <row r="649" spans="25:27" ht="15.75" customHeight="1">
      <c r="Y649" s="563"/>
      <c r="Z649" s="563"/>
      <c r="AA649" s="563"/>
    </row>
    <row r="650" spans="25:27" ht="15.75" customHeight="1">
      <c r="Y650" s="563"/>
      <c r="Z650" s="563"/>
      <c r="AA650" s="563"/>
    </row>
    <row r="651" spans="25:27" ht="15.75" customHeight="1">
      <c r="Y651" s="563"/>
      <c r="Z651" s="563"/>
      <c r="AA651" s="563"/>
    </row>
    <row r="652" spans="25:27" ht="15.75" customHeight="1">
      <c r="Y652" s="563"/>
      <c r="Z652" s="563"/>
      <c r="AA652" s="563"/>
    </row>
    <row r="653" spans="25:27" ht="15.75" customHeight="1">
      <c r="Y653" s="563"/>
      <c r="Z653" s="563"/>
      <c r="AA653" s="563"/>
    </row>
    <row r="654" spans="25:27" ht="15.75" customHeight="1">
      <c r="Y654" s="563"/>
      <c r="Z654" s="563"/>
      <c r="AA654" s="563"/>
    </row>
    <row r="655" spans="25:27" ht="15.75" customHeight="1">
      <c r="Y655" s="563"/>
      <c r="Z655" s="563"/>
      <c r="AA655" s="563"/>
    </row>
    <row r="656" spans="25:27" ht="15.75" customHeight="1">
      <c r="Y656" s="563"/>
      <c r="Z656" s="563"/>
      <c r="AA656" s="563"/>
    </row>
    <row r="657" spans="25:27" ht="15.75" customHeight="1">
      <c r="Y657" s="563"/>
      <c r="Z657" s="563"/>
      <c r="AA657" s="563"/>
    </row>
    <row r="658" spans="25:27" ht="15.75" customHeight="1">
      <c r="Y658" s="563"/>
      <c r="Z658" s="563"/>
      <c r="AA658" s="563"/>
    </row>
    <row r="659" spans="25:27" ht="15.75" customHeight="1">
      <c r="Y659" s="563"/>
      <c r="Z659" s="563"/>
      <c r="AA659" s="563"/>
    </row>
    <row r="660" spans="25:27" ht="15.75" customHeight="1">
      <c r="Y660" s="563"/>
      <c r="Z660" s="563"/>
      <c r="AA660" s="563"/>
    </row>
    <row r="661" spans="25:27" ht="15.75" customHeight="1">
      <c r="Y661" s="563"/>
      <c r="Z661" s="563"/>
      <c r="AA661" s="563"/>
    </row>
    <row r="662" spans="25:27" ht="15.75" customHeight="1">
      <c r="Y662" s="563"/>
      <c r="Z662" s="563"/>
      <c r="AA662" s="563"/>
    </row>
    <row r="663" spans="25:27" ht="15.75" customHeight="1">
      <c r="Y663" s="563"/>
      <c r="Z663" s="563"/>
      <c r="AA663" s="563"/>
    </row>
    <row r="664" spans="25:27" ht="15.75" customHeight="1">
      <c r="Y664" s="563"/>
      <c r="Z664" s="563"/>
      <c r="AA664" s="563"/>
    </row>
    <row r="665" spans="25:27" ht="15.75" customHeight="1">
      <c r="Y665" s="563"/>
      <c r="Z665" s="563"/>
      <c r="AA665" s="563"/>
    </row>
    <row r="666" spans="25:27" ht="15.75" customHeight="1">
      <c r="Y666" s="563"/>
      <c r="Z666" s="563"/>
      <c r="AA666" s="563"/>
    </row>
    <row r="667" spans="25:27" ht="15.75" customHeight="1">
      <c r="Y667" s="563"/>
      <c r="Z667" s="563"/>
      <c r="AA667" s="563"/>
    </row>
    <row r="668" spans="25:27" ht="15.75" customHeight="1">
      <c r="Y668" s="563"/>
      <c r="Z668" s="563"/>
      <c r="AA668" s="563"/>
    </row>
    <row r="669" spans="25:27" ht="15.75" customHeight="1">
      <c r="Y669" s="563"/>
      <c r="Z669" s="563"/>
      <c r="AA669" s="563"/>
    </row>
    <row r="670" spans="25:27" ht="15.75" customHeight="1">
      <c r="Y670" s="563"/>
      <c r="Z670" s="563"/>
      <c r="AA670" s="563"/>
    </row>
    <row r="671" spans="25:27" ht="15.75" customHeight="1">
      <c r="Y671" s="563"/>
      <c r="Z671" s="563"/>
      <c r="AA671" s="563"/>
    </row>
    <row r="672" spans="25:27" ht="15.75" customHeight="1">
      <c r="Y672" s="563"/>
      <c r="Z672" s="563"/>
      <c r="AA672" s="563"/>
    </row>
    <row r="673" spans="25:27" ht="15.75" customHeight="1">
      <c r="Y673" s="563"/>
      <c r="Z673" s="563"/>
      <c r="AA673" s="563"/>
    </row>
    <row r="674" spans="25:27" ht="15.75" customHeight="1">
      <c r="Y674" s="563"/>
      <c r="Z674" s="563"/>
      <c r="AA674" s="563"/>
    </row>
    <row r="675" spans="25:27" ht="15.75" customHeight="1">
      <c r="Y675" s="563"/>
      <c r="Z675" s="563"/>
      <c r="AA675" s="563"/>
    </row>
    <row r="676" spans="25:27" ht="15.75" customHeight="1">
      <c r="Y676" s="563"/>
      <c r="Z676" s="563"/>
      <c r="AA676" s="563"/>
    </row>
    <row r="677" spans="25:27" ht="15.75" customHeight="1">
      <c r="Y677" s="563"/>
      <c r="Z677" s="563"/>
      <c r="AA677" s="563"/>
    </row>
    <row r="678" spans="25:27" ht="15.75" customHeight="1">
      <c r="Y678" s="563"/>
      <c r="Z678" s="563"/>
      <c r="AA678" s="563"/>
    </row>
    <row r="679" spans="25:27" ht="15.75" customHeight="1">
      <c r="Y679" s="563"/>
      <c r="Z679" s="563"/>
      <c r="AA679" s="563"/>
    </row>
    <row r="680" spans="25:27" ht="15.75" customHeight="1">
      <c r="Y680" s="563"/>
      <c r="Z680" s="563"/>
      <c r="AA680" s="563"/>
    </row>
    <row r="681" spans="25:27" ht="15.75" customHeight="1">
      <c r="Y681" s="563"/>
      <c r="Z681" s="563"/>
      <c r="AA681" s="563"/>
    </row>
    <row r="682" spans="25:27" ht="15.75" customHeight="1">
      <c r="Y682" s="563"/>
      <c r="Z682" s="563"/>
      <c r="AA682" s="563"/>
    </row>
    <row r="683" spans="25:27" ht="15.75" customHeight="1">
      <c r="Y683" s="563"/>
      <c r="Z683" s="563"/>
      <c r="AA683" s="563"/>
    </row>
    <row r="684" spans="25:27" ht="15.75" customHeight="1">
      <c r="Y684" s="563"/>
      <c r="Z684" s="563"/>
      <c r="AA684" s="563"/>
    </row>
    <row r="685" spans="25:27" ht="15.75" customHeight="1">
      <c r="Y685" s="563"/>
      <c r="Z685" s="563"/>
      <c r="AA685" s="563"/>
    </row>
    <row r="686" spans="25:27" ht="15.75" customHeight="1">
      <c r="Y686" s="563"/>
      <c r="Z686" s="563"/>
      <c r="AA686" s="563"/>
    </row>
    <row r="687" spans="25:27" ht="15.75" customHeight="1">
      <c r="Y687" s="563"/>
      <c r="Z687" s="563"/>
      <c r="AA687" s="563"/>
    </row>
    <row r="688" spans="25:27" ht="15.75" customHeight="1">
      <c r="Y688" s="563"/>
      <c r="Z688" s="563"/>
      <c r="AA688" s="563"/>
    </row>
    <row r="689" spans="25:27" ht="15.75" customHeight="1">
      <c r="Y689" s="563"/>
      <c r="Z689" s="563"/>
      <c r="AA689" s="563"/>
    </row>
    <row r="690" spans="25:27" ht="15.75" customHeight="1">
      <c r="Y690" s="563"/>
      <c r="Z690" s="563"/>
      <c r="AA690" s="563"/>
    </row>
    <row r="691" spans="25:27" ht="15.75" customHeight="1">
      <c r="Y691" s="563"/>
      <c r="Z691" s="563"/>
      <c r="AA691" s="563"/>
    </row>
    <row r="692" spans="25:27" ht="15.75" customHeight="1">
      <c r="Y692" s="563"/>
      <c r="Z692" s="563"/>
      <c r="AA692" s="563"/>
    </row>
    <row r="693" spans="25:27" ht="15.75" customHeight="1">
      <c r="Y693" s="563"/>
      <c r="Z693" s="563"/>
      <c r="AA693" s="563"/>
    </row>
    <row r="694" spans="25:27" ht="15.75" customHeight="1">
      <c r="Y694" s="563"/>
      <c r="Z694" s="563"/>
      <c r="AA694" s="563"/>
    </row>
    <row r="695" spans="25:27" ht="15.75" customHeight="1">
      <c r="Y695" s="563"/>
      <c r="Z695" s="563"/>
      <c r="AA695" s="563"/>
    </row>
    <row r="696" spans="25:27" ht="15.75" customHeight="1">
      <c r="Y696" s="563"/>
      <c r="Z696" s="563"/>
      <c r="AA696" s="563"/>
    </row>
    <row r="697" spans="25:27" ht="15.75" customHeight="1">
      <c r="Y697" s="563"/>
      <c r="Z697" s="563"/>
      <c r="AA697" s="563"/>
    </row>
    <row r="698" spans="25:27" ht="15.75" customHeight="1">
      <c r="Y698" s="563"/>
      <c r="Z698" s="563"/>
      <c r="AA698" s="563"/>
    </row>
    <row r="699" spans="25:27" ht="15.75" customHeight="1">
      <c r="Y699" s="563"/>
      <c r="Z699" s="563"/>
      <c r="AA699" s="563"/>
    </row>
    <row r="700" spans="25:27" ht="15.75" customHeight="1">
      <c r="Y700" s="563"/>
      <c r="Z700" s="563"/>
      <c r="AA700" s="563"/>
    </row>
    <row r="701" spans="25:27" ht="15.75" customHeight="1">
      <c r="Y701" s="563"/>
      <c r="Z701" s="563"/>
      <c r="AA701" s="563"/>
    </row>
    <row r="702" spans="25:27" ht="15.75" customHeight="1">
      <c r="Y702" s="563"/>
      <c r="Z702" s="563"/>
      <c r="AA702" s="563"/>
    </row>
    <row r="703" spans="25:27" ht="15.75" customHeight="1">
      <c r="Y703" s="563"/>
      <c r="Z703" s="563"/>
      <c r="AA703" s="563"/>
    </row>
    <row r="704" spans="25:27" ht="15.75" customHeight="1">
      <c r="Y704" s="563"/>
      <c r="Z704" s="563"/>
      <c r="AA704" s="563"/>
    </row>
    <row r="705" spans="25:27" ht="15.75" customHeight="1">
      <c r="Y705" s="563"/>
      <c r="Z705" s="563"/>
      <c r="AA705" s="563"/>
    </row>
    <row r="706" spans="25:27" ht="15.75" customHeight="1">
      <c r="Y706" s="563"/>
      <c r="Z706" s="563"/>
      <c r="AA706" s="563"/>
    </row>
    <row r="707" spans="25:27" ht="15.75" customHeight="1">
      <c r="Y707" s="563"/>
      <c r="Z707" s="563"/>
      <c r="AA707" s="563"/>
    </row>
    <row r="708" spans="25:27" ht="15.75" customHeight="1">
      <c r="Y708" s="563"/>
      <c r="Z708" s="563"/>
      <c r="AA708" s="563"/>
    </row>
    <row r="709" spans="25:27" ht="15.75" customHeight="1">
      <c r="Y709" s="563"/>
      <c r="Z709" s="563"/>
      <c r="AA709" s="563"/>
    </row>
    <row r="710" spans="25:27" ht="15.75" customHeight="1">
      <c r="Y710" s="563"/>
      <c r="Z710" s="563"/>
      <c r="AA710" s="563"/>
    </row>
    <row r="711" spans="25:27" ht="15.75" customHeight="1">
      <c r="Y711" s="563"/>
      <c r="Z711" s="563"/>
      <c r="AA711" s="563"/>
    </row>
    <row r="712" spans="25:27" ht="15.75" customHeight="1">
      <c r="Y712" s="563"/>
      <c r="Z712" s="563"/>
      <c r="AA712" s="563"/>
    </row>
    <row r="713" spans="25:27" ht="15.75" customHeight="1">
      <c r="Y713" s="563"/>
      <c r="Z713" s="563"/>
      <c r="AA713" s="563"/>
    </row>
    <row r="714" spans="25:27" ht="15.75" customHeight="1">
      <c r="Y714" s="563"/>
      <c r="Z714" s="563"/>
      <c r="AA714" s="563"/>
    </row>
    <row r="715" spans="25:27" ht="15.75" customHeight="1">
      <c r="Y715" s="563"/>
      <c r="Z715" s="563"/>
      <c r="AA715" s="563"/>
    </row>
    <row r="716" spans="25:27" ht="15.75" customHeight="1">
      <c r="Y716" s="563"/>
      <c r="Z716" s="563"/>
      <c r="AA716" s="563"/>
    </row>
    <row r="717" spans="25:27" ht="15.75" customHeight="1">
      <c r="Y717" s="563"/>
      <c r="Z717" s="563"/>
      <c r="AA717" s="563"/>
    </row>
    <row r="718" spans="25:27" ht="15.75" customHeight="1">
      <c r="Y718" s="563"/>
      <c r="Z718" s="563"/>
      <c r="AA718" s="563"/>
    </row>
    <row r="719" spans="25:27" ht="15.75" customHeight="1">
      <c r="Y719" s="563"/>
      <c r="Z719" s="563"/>
      <c r="AA719" s="563"/>
    </row>
    <row r="720" spans="25:27" ht="15.75" customHeight="1">
      <c r="Y720" s="563"/>
      <c r="Z720" s="563"/>
      <c r="AA720" s="563"/>
    </row>
    <row r="721" spans="25:27" ht="15.75" customHeight="1">
      <c r="Y721" s="563"/>
      <c r="Z721" s="563"/>
      <c r="AA721" s="563"/>
    </row>
    <row r="722" spans="25:27" ht="15.75" customHeight="1">
      <c r="Y722" s="563"/>
      <c r="Z722" s="563"/>
      <c r="AA722" s="563"/>
    </row>
    <row r="723" spans="25:27" ht="15.75" customHeight="1">
      <c r="Y723" s="563"/>
      <c r="Z723" s="563"/>
      <c r="AA723" s="563"/>
    </row>
    <row r="724" spans="25:27" ht="15.75" customHeight="1">
      <c r="Y724" s="563"/>
      <c r="Z724" s="563"/>
      <c r="AA724" s="563"/>
    </row>
    <row r="725" spans="25:27" ht="15.75" customHeight="1">
      <c r="Y725" s="563"/>
      <c r="Z725" s="563"/>
      <c r="AA725" s="563"/>
    </row>
    <row r="726" spans="25:27" ht="15.75" customHeight="1">
      <c r="Y726" s="563"/>
      <c r="Z726" s="563"/>
      <c r="AA726" s="563"/>
    </row>
    <row r="727" spans="25:27" ht="15.75" customHeight="1">
      <c r="Y727" s="563"/>
      <c r="Z727" s="563"/>
      <c r="AA727" s="563"/>
    </row>
    <row r="728" spans="25:27" ht="15.75" customHeight="1">
      <c r="Y728" s="563"/>
      <c r="Z728" s="563"/>
      <c r="AA728" s="563"/>
    </row>
    <row r="729" spans="25:27" ht="15.75" customHeight="1">
      <c r="Y729" s="563"/>
      <c r="Z729" s="563"/>
      <c r="AA729" s="563"/>
    </row>
    <row r="730" spans="25:27" ht="15.75" customHeight="1">
      <c r="Y730" s="563"/>
      <c r="Z730" s="563"/>
      <c r="AA730" s="563"/>
    </row>
    <row r="731" spans="25:27" ht="15.75" customHeight="1">
      <c r="Y731" s="563"/>
      <c r="Z731" s="563"/>
      <c r="AA731" s="563"/>
    </row>
    <row r="732" spans="25:27" ht="15.75" customHeight="1">
      <c r="Y732" s="563"/>
      <c r="Z732" s="563"/>
      <c r="AA732" s="563"/>
    </row>
    <row r="733" spans="25:27" ht="15.75" customHeight="1">
      <c r="Y733" s="563"/>
      <c r="Z733" s="563"/>
      <c r="AA733" s="563"/>
    </row>
    <row r="734" spans="25:27" ht="15.75" customHeight="1">
      <c r="Y734" s="563"/>
      <c r="Z734" s="563"/>
      <c r="AA734" s="563"/>
    </row>
    <row r="735" spans="25:27" ht="15.75" customHeight="1">
      <c r="Y735" s="563"/>
      <c r="Z735" s="563"/>
      <c r="AA735" s="563"/>
    </row>
    <row r="736" spans="25:27" ht="15.75" customHeight="1">
      <c r="Y736" s="563"/>
      <c r="Z736" s="563"/>
      <c r="AA736" s="563"/>
    </row>
    <row r="737" spans="25:27" ht="15.75" customHeight="1">
      <c r="Y737" s="563"/>
      <c r="Z737" s="563"/>
      <c r="AA737" s="563"/>
    </row>
    <row r="738" spans="25:27" ht="15.75" customHeight="1">
      <c r="Y738" s="563"/>
      <c r="Z738" s="563"/>
      <c r="AA738" s="563"/>
    </row>
    <row r="739" spans="25:27" ht="15.75" customHeight="1">
      <c r="Y739" s="563"/>
      <c r="Z739" s="563"/>
      <c r="AA739" s="563"/>
    </row>
    <row r="740" spans="25:27" ht="15.75" customHeight="1">
      <c r="Y740" s="563"/>
      <c r="Z740" s="563"/>
      <c r="AA740" s="563"/>
    </row>
    <row r="741" spans="25:27" ht="15.75" customHeight="1">
      <c r="Y741" s="563"/>
      <c r="Z741" s="563"/>
      <c r="AA741" s="563"/>
    </row>
    <row r="742" spans="25:27" ht="15.75" customHeight="1">
      <c r="Y742" s="563"/>
      <c r="Z742" s="563"/>
      <c r="AA742" s="563"/>
    </row>
    <row r="743" spans="25:27" ht="15.75" customHeight="1">
      <c r="Y743" s="563"/>
      <c r="Z743" s="563"/>
      <c r="AA743" s="563"/>
    </row>
    <row r="744" spans="25:27" ht="15.75" customHeight="1">
      <c r="Y744" s="563"/>
      <c r="Z744" s="563"/>
      <c r="AA744" s="563"/>
    </row>
    <row r="745" spans="25:27" ht="15.75" customHeight="1">
      <c r="Y745" s="563"/>
      <c r="Z745" s="563"/>
      <c r="AA745" s="563"/>
    </row>
    <row r="746" spans="25:27" ht="15.75" customHeight="1">
      <c r="Y746" s="563"/>
      <c r="Z746" s="563"/>
      <c r="AA746" s="563"/>
    </row>
    <row r="747" spans="25:27" ht="15.75" customHeight="1">
      <c r="Y747" s="563"/>
      <c r="Z747" s="563"/>
      <c r="AA747" s="563"/>
    </row>
    <row r="748" spans="25:27" ht="15.75" customHeight="1">
      <c r="Y748" s="563"/>
      <c r="Z748" s="563"/>
      <c r="AA748" s="563"/>
    </row>
    <row r="749" spans="25:27" ht="15.75" customHeight="1">
      <c r="Y749" s="563"/>
      <c r="Z749" s="563"/>
      <c r="AA749" s="563"/>
    </row>
    <row r="750" spans="25:27" ht="15.75" customHeight="1">
      <c r="Y750" s="563"/>
      <c r="Z750" s="563"/>
      <c r="AA750" s="563"/>
    </row>
    <row r="751" spans="25:27" ht="15.75" customHeight="1">
      <c r="Y751" s="563"/>
      <c r="Z751" s="563"/>
      <c r="AA751" s="563"/>
    </row>
    <row r="752" spans="25:27" ht="15.75" customHeight="1">
      <c r="Y752" s="563"/>
      <c r="Z752" s="563"/>
      <c r="AA752" s="563"/>
    </row>
    <row r="753" spans="25:27" ht="15.75" customHeight="1">
      <c r="Y753" s="563"/>
      <c r="Z753" s="563"/>
      <c r="AA753" s="563"/>
    </row>
    <row r="754" spans="25:27" ht="15.75" customHeight="1">
      <c r="Y754" s="563"/>
      <c r="Z754" s="563"/>
      <c r="AA754" s="563"/>
    </row>
    <row r="755" spans="25:27" ht="15.75" customHeight="1">
      <c r="Y755" s="563"/>
      <c r="Z755" s="563"/>
      <c r="AA755" s="563"/>
    </row>
    <row r="756" spans="25:27" ht="15.75" customHeight="1">
      <c r="Y756" s="563"/>
      <c r="Z756" s="563"/>
      <c r="AA756" s="563"/>
    </row>
    <row r="757" spans="25:27" ht="15.75" customHeight="1">
      <c r="Y757" s="563"/>
      <c r="Z757" s="563"/>
      <c r="AA757" s="563"/>
    </row>
    <row r="758" spans="25:27" ht="15.75" customHeight="1">
      <c r="Y758" s="563"/>
      <c r="Z758" s="563"/>
      <c r="AA758" s="563"/>
    </row>
    <row r="759" spans="25:27" ht="15.75" customHeight="1">
      <c r="Y759" s="563"/>
      <c r="Z759" s="563"/>
      <c r="AA759" s="563"/>
    </row>
    <row r="760" spans="25:27" ht="15.75" customHeight="1">
      <c r="Y760" s="563"/>
      <c r="Z760" s="563"/>
      <c r="AA760" s="563"/>
    </row>
    <row r="761" spans="25:27" ht="15.75" customHeight="1">
      <c r="Y761" s="563"/>
      <c r="Z761" s="563"/>
      <c r="AA761" s="563"/>
    </row>
    <row r="762" spans="25:27" ht="15.75" customHeight="1">
      <c r="Y762" s="563"/>
      <c r="Z762" s="563"/>
      <c r="AA762" s="563"/>
    </row>
    <row r="763" spans="25:27" ht="15.75" customHeight="1">
      <c r="Y763" s="563"/>
      <c r="Z763" s="563"/>
      <c r="AA763" s="563"/>
    </row>
    <row r="764" spans="25:27" ht="15.75" customHeight="1">
      <c r="Y764" s="563"/>
      <c r="Z764" s="563"/>
      <c r="AA764" s="563"/>
    </row>
    <row r="765" spans="25:27" ht="15.75" customHeight="1">
      <c r="Y765" s="563"/>
      <c r="Z765" s="563"/>
      <c r="AA765" s="563"/>
    </row>
    <row r="766" spans="25:27" ht="15.75" customHeight="1">
      <c r="Y766" s="563"/>
      <c r="Z766" s="563"/>
      <c r="AA766" s="563"/>
    </row>
    <row r="767" spans="25:27" ht="15.75" customHeight="1">
      <c r="Y767" s="563"/>
      <c r="Z767" s="563"/>
      <c r="AA767" s="563"/>
    </row>
    <row r="768" spans="25:27" ht="15.75" customHeight="1">
      <c r="Y768" s="563"/>
      <c r="Z768" s="563"/>
      <c r="AA768" s="563"/>
    </row>
    <row r="769" spans="25:27" ht="15.75" customHeight="1">
      <c r="Y769" s="563"/>
      <c r="Z769" s="563"/>
      <c r="AA769" s="563"/>
    </row>
    <row r="770" spans="25:27" ht="15.75" customHeight="1">
      <c r="Y770" s="563"/>
      <c r="Z770" s="563"/>
      <c r="AA770" s="563"/>
    </row>
    <row r="771" spans="25:27" ht="15.75" customHeight="1">
      <c r="Y771" s="563"/>
      <c r="Z771" s="563"/>
      <c r="AA771" s="563"/>
    </row>
    <row r="772" spans="25:27" ht="15.75" customHeight="1">
      <c r="Y772" s="563"/>
      <c r="Z772" s="563"/>
      <c r="AA772" s="563"/>
    </row>
    <row r="773" spans="25:27" ht="15.75" customHeight="1">
      <c r="Y773" s="563"/>
      <c r="Z773" s="563"/>
      <c r="AA773" s="563"/>
    </row>
    <row r="774" spans="25:27" ht="15.75" customHeight="1">
      <c r="Y774" s="563"/>
      <c r="Z774" s="563"/>
      <c r="AA774" s="563"/>
    </row>
    <row r="775" spans="25:27" ht="15.75" customHeight="1">
      <c r="Y775" s="563"/>
      <c r="Z775" s="563"/>
      <c r="AA775" s="563"/>
    </row>
    <row r="776" spans="25:27" ht="15.75" customHeight="1">
      <c r="Y776" s="563"/>
      <c r="Z776" s="563"/>
      <c r="AA776" s="563"/>
    </row>
    <row r="777" spans="25:27" ht="15.75" customHeight="1">
      <c r="Y777" s="563"/>
      <c r="Z777" s="563"/>
      <c r="AA777" s="563"/>
    </row>
    <row r="778" spans="25:27" ht="15.75" customHeight="1">
      <c r="Y778" s="563"/>
      <c r="Z778" s="563"/>
      <c r="AA778" s="563"/>
    </row>
    <row r="779" spans="25:27" ht="15.75" customHeight="1">
      <c r="Y779" s="563"/>
      <c r="Z779" s="563"/>
      <c r="AA779" s="563"/>
    </row>
    <row r="780" spans="25:27" ht="15.75" customHeight="1">
      <c r="Y780" s="563"/>
      <c r="Z780" s="563"/>
      <c r="AA780" s="563"/>
    </row>
    <row r="781" spans="25:27" ht="15.75" customHeight="1">
      <c r="Y781" s="563"/>
      <c r="Z781" s="563"/>
      <c r="AA781" s="563"/>
    </row>
    <row r="782" spans="25:27" ht="15.75" customHeight="1">
      <c r="Y782" s="563"/>
      <c r="Z782" s="563"/>
      <c r="AA782" s="563"/>
    </row>
    <row r="783" spans="25:27" ht="15.75" customHeight="1">
      <c r="Y783" s="563"/>
      <c r="Z783" s="563"/>
      <c r="AA783" s="563"/>
    </row>
    <row r="784" spans="25:27" ht="15.75" customHeight="1">
      <c r="Y784" s="563"/>
      <c r="Z784" s="563"/>
      <c r="AA784" s="563"/>
    </row>
    <row r="785" spans="25:27" ht="15.75" customHeight="1">
      <c r="Y785" s="563"/>
      <c r="Z785" s="563"/>
      <c r="AA785" s="563"/>
    </row>
    <row r="786" spans="25:27" ht="15.75" customHeight="1">
      <c r="Y786" s="563"/>
      <c r="Z786" s="563"/>
      <c r="AA786" s="563"/>
    </row>
    <row r="787" spans="25:27" ht="15.75" customHeight="1">
      <c r="Y787" s="563"/>
      <c r="Z787" s="563"/>
      <c r="AA787" s="563"/>
    </row>
    <row r="788" spans="25:27" ht="15.75" customHeight="1">
      <c r="Y788" s="563"/>
      <c r="Z788" s="563"/>
      <c r="AA788" s="563"/>
    </row>
    <row r="789" spans="25:27" ht="15.75" customHeight="1">
      <c r="Y789" s="563"/>
      <c r="Z789" s="563"/>
      <c r="AA789" s="563"/>
    </row>
    <row r="790" spans="25:27" ht="15.75" customHeight="1">
      <c r="Y790" s="563"/>
      <c r="Z790" s="563"/>
      <c r="AA790" s="563"/>
    </row>
    <row r="791" spans="25:27" ht="15.75" customHeight="1">
      <c r="Y791" s="563"/>
      <c r="Z791" s="563"/>
      <c r="AA791" s="563"/>
    </row>
    <row r="792" spans="25:27" ht="15.75" customHeight="1">
      <c r="Y792" s="563"/>
      <c r="Z792" s="563"/>
      <c r="AA792" s="563"/>
    </row>
    <row r="793" spans="25:27" ht="15.75" customHeight="1">
      <c r="Y793" s="563"/>
      <c r="Z793" s="563"/>
      <c r="AA793" s="563"/>
    </row>
    <row r="794" spans="25:27" ht="15.75" customHeight="1">
      <c r="Y794" s="563"/>
      <c r="Z794" s="563"/>
      <c r="AA794" s="563"/>
    </row>
    <row r="795" spans="25:27" ht="15.75" customHeight="1">
      <c r="Y795" s="563"/>
      <c r="Z795" s="563"/>
      <c r="AA795" s="563"/>
    </row>
    <row r="796" spans="25:27" ht="15.75" customHeight="1">
      <c r="Y796" s="563"/>
      <c r="Z796" s="563"/>
      <c r="AA796" s="563"/>
    </row>
    <row r="797" spans="25:27" ht="15.75" customHeight="1">
      <c r="Y797" s="563"/>
      <c r="Z797" s="563"/>
      <c r="AA797" s="563"/>
    </row>
    <row r="798" spans="25:27" ht="15.75" customHeight="1">
      <c r="Y798" s="563"/>
      <c r="Z798" s="563"/>
      <c r="AA798" s="563"/>
    </row>
    <row r="799" spans="25:27" ht="15.75" customHeight="1">
      <c r="Y799" s="563"/>
      <c r="Z799" s="563"/>
      <c r="AA799" s="563"/>
    </row>
    <row r="800" spans="25:27" ht="15.75" customHeight="1">
      <c r="Y800" s="563"/>
      <c r="Z800" s="563"/>
      <c r="AA800" s="563"/>
    </row>
    <row r="801" spans="25:27" ht="15.75" customHeight="1">
      <c r="Y801" s="563"/>
      <c r="Z801" s="563"/>
      <c r="AA801" s="563"/>
    </row>
    <row r="802" spans="25:27" ht="15.75" customHeight="1">
      <c r="Y802" s="563"/>
      <c r="Z802" s="563"/>
      <c r="AA802" s="563"/>
    </row>
    <row r="803" spans="25:27" ht="15.75" customHeight="1">
      <c r="Y803" s="563"/>
      <c r="Z803" s="563"/>
      <c r="AA803" s="563"/>
    </row>
    <row r="804" spans="25:27" ht="15.75" customHeight="1">
      <c r="Y804" s="563"/>
      <c r="Z804" s="563"/>
      <c r="AA804" s="563"/>
    </row>
    <row r="805" spans="25:27" ht="15.75" customHeight="1">
      <c r="Y805" s="563"/>
      <c r="Z805" s="563"/>
      <c r="AA805" s="563"/>
    </row>
    <row r="806" spans="25:27" ht="15.75" customHeight="1">
      <c r="Y806" s="563"/>
      <c r="Z806" s="563"/>
      <c r="AA806" s="563"/>
    </row>
    <row r="807" spans="25:27" ht="15.75" customHeight="1">
      <c r="Y807" s="563"/>
      <c r="Z807" s="563"/>
      <c r="AA807" s="563"/>
    </row>
    <row r="808" spans="25:27" ht="15.75" customHeight="1">
      <c r="Y808" s="563"/>
      <c r="Z808" s="563"/>
      <c r="AA808" s="563"/>
    </row>
    <row r="809" spans="25:27" ht="15.75" customHeight="1">
      <c r="Y809" s="563"/>
      <c r="Z809" s="563"/>
      <c r="AA809" s="563"/>
    </row>
    <row r="810" spans="25:27" ht="15.75" customHeight="1">
      <c r="Y810" s="563"/>
      <c r="Z810" s="563"/>
      <c r="AA810" s="563"/>
    </row>
    <row r="811" spans="25:27" ht="15.75" customHeight="1">
      <c r="Y811" s="563"/>
      <c r="Z811" s="563"/>
      <c r="AA811" s="563"/>
    </row>
    <row r="812" spans="25:27" ht="15.75" customHeight="1">
      <c r="Y812" s="563"/>
      <c r="Z812" s="563"/>
      <c r="AA812" s="563"/>
    </row>
    <row r="813" spans="25:27" ht="15.75" customHeight="1">
      <c r="Y813" s="563"/>
      <c r="Z813" s="563"/>
      <c r="AA813" s="563"/>
    </row>
    <row r="814" spans="25:27" ht="15.75" customHeight="1">
      <c r="Y814" s="563"/>
      <c r="Z814" s="563"/>
      <c r="AA814" s="563"/>
    </row>
    <row r="815" spans="25:27" ht="15.75" customHeight="1">
      <c r="Y815" s="563"/>
      <c r="Z815" s="563"/>
      <c r="AA815" s="563"/>
    </row>
    <row r="816" spans="25:27" ht="15.75" customHeight="1">
      <c r="Y816" s="563"/>
      <c r="Z816" s="563"/>
      <c r="AA816" s="563"/>
    </row>
    <row r="817" spans="25:27" ht="15.75" customHeight="1">
      <c r="Y817" s="563"/>
      <c r="Z817" s="563"/>
      <c r="AA817" s="563"/>
    </row>
    <row r="818" spans="25:27" ht="15.75" customHeight="1">
      <c r="Y818" s="563"/>
      <c r="Z818" s="563"/>
      <c r="AA818" s="563"/>
    </row>
    <row r="819" spans="25:27" ht="15.75" customHeight="1">
      <c r="Y819" s="563"/>
      <c r="Z819" s="563"/>
      <c r="AA819" s="563"/>
    </row>
    <row r="820" spans="25:27" ht="15.75" customHeight="1">
      <c r="Y820" s="563"/>
      <c r="Z820" s="563"/>
      <c r="AA820" s="563"/>
    </row>
    <row r="821" spans="25:27" ht="15.75" customHeight="1">
      <c r="Y821" s="563"/>
      <c r="Z821" s="563"/>
      <c r="AA821" s="563"/>
    </row>
    <row r="822" spans="25:27" ht="15.75" customHeight="1">
      <c r="Y822" s="563"/>
      <c r="Z822" s="563"/>
      <c r="AA822" s="563"/>
    </row>
    <row r="823" spans="25:27" ht="15.75" customHeight="1">
      <c r="Y823" s="563"/>
      <c r="Z823" s="563"/>
      <c r="AA823" s="563"/>
    </row>
    <row r="824" spans="25:27" ht="15.75" customHeight="1">
      <c r="Y824" s="563"/>
      <c r="Z824" s="563"/>
      <c r="AA824" s="563"/>
    </row>
    <row r="825" spans="25:27" ht="15.75" customHeight="1">
      <c r="Y825" s="563"/>
      <c r="Z825" s="563"/>
      <c r="AA825" s="563"/>
    </row>
    <row r="826" spans="25:27" ht="15.75" customHeight="1">
      <c r="Y826" s="563"/>
      <c r="Z826" s="563"/>
      <c r="AA826" s="563"/>
    </row>
    <row r="827" spans="25:27" ht="15.75" customHeight="1">
      <c r="Y827" s="563"/>
      <c r="Z827" s="563"/>
      <c r="AA827" s="563"/>
    </row>
    <row r="828" spans="25:27" ht="15.75" customHeight="1">
      <c r="Y828" s="563"/>
      <c r="Z828" s="563"/>
      <c r="AA828" s="563"/>
    </row>
    <row r="829" spans="25:27" ht="15.75" customHeight="1">
      <c r="Y829" s="563"/>
      <c r="Z829" s="563"/>
      <c r="AA829" s="563"/>
    </row>
    <row r="830" spans="25:27" ht="15.75" customHeight="1">
      <c r="Y830" s="563"/>
      <c r="Z830" s="563"/>
      <c r="AA830" s="563"/>
    </row>
    <row r="831" spans="25:27" ht="15.75" customHeight="1">
      <c r="Y831" s="563"/>
      <c r="Z831" s="563"/>
      <c r="AA831" s="563"/>
    </row>
    <row r="832" spans="25:27" ht="15.75" customHeight="1">
      <c r="Y832" s="563"/>
      <c r="Z832" s="563"/>
      <c r="AA832" s="563"/>
    </row>
    <row r="833" spans="25:27" ht="15.75" customHeight="1">
      <c r="Y833" s="563"/>
      <c r="Z833" s="563"/>
      <c r="AA833" s="563"/>
    </row>
    <row r="834" spans="25:27" ht="15.75" customHeight="1">
      <c r="Y834" s="563"/>
      <c r="Z834" s="563"/>
      <c r="AA834" s="563"/>
    </row>
    <row r="835" spans="25:27" ht="15.75" customHeight="1">
      <c r="Y835" s="563"/>
      <c r="Z835" s="563"/>
      <c r="AA835" s="563"/>
    </row>
    <row r="836" spans="25:27" ht="15.75" customHeight="1">
      <c r="Y836" s="563"/>
      <c r="Z836" s="563"/>
      <c r="AA836" s="563"/>
    </row>
    <row r="837" spans="25:27" ht="15.75" customHeight="1">
      <c r="Y837" s="563"/>
      <c r="Z837" s="563"/>
      <c r="AA837" s="563"/>
    </row>
    <row r="838" spans="25:27" ht="15.75" customHeight="1">
      <c r="Y838" s="563"/>
      <c r="Z838" s="563"/>
      <c r="AA838" s="563"/>
    </row>
    <row r="839" spans="25:27" ht="15.75" customHeight="1">
      <c r="Y839" s="563"/>
      <c r="Z839" s="563"/>
      <c r="AA839" s="563"/>
    </row>
    <row r="840" spans="25:27" ht="15.75" customHeight="1">
      <c r="Y840" s="563"/>
      <c r="Z840" s="563"/>
      <c r="AA840" s="563"/>
    </row>
    <row r="841" spans="25:27" ht="15.75" customHeight="1">
      <c r="Y841" s="563"/>
      <c r="Z841" s="563"/>
      <c r="AA841" s="563"/>
    </row>
    <row r="842" spans="25:27" ht="15.75" customHeight="1">
      <c r="Y842" s="563"/>
      <c r="Z842" s="563"/>
      <c r="AA842" s="563"/>
    </row>
    <row r="843" spans="25:27" ht="15.75" customHeight="1">
      <c r="Y843" s="563"/>
      <c r="Z843" s="563"/>
      <c r="AA843" s="563"/>
    </row>
    <row r="844" spans="25:27" ht="15.75" customHeight="1">
      <c r="Y844" s="563"/>
      <c r="Z844" s="563"/>
      <c r="AA844" s="563"/>
    </row>
    <row r="845" spans="25:27" ht="15.75" customHeight="1">
      <c r="Y845" s="563"/>
      <c r="Z845" s="563"/>
      <c r="AA845" s="563"/>
    </row>
    <row r="846" spans="25:27" ht="15.75" customHeight="1">
      <c r="Y846" s="563"/>
      <c r="Z846" s="563"/>
      <c r="AA846" s="563"/>
    </row>
    <row r="847" spans="25:27" ht="15.75" customHeight="1">
      <c r="Y847" s="563"/>
      <c r="Z847" s="563"/>
      <c r="AA847" s="563"/>
    </row>
    <row r="848" spans="25:27" ht="15.75" customHeight="1">
      <c r="Y848" s="563"/>
      <c r="Z848" s="563"/>
      <c r="AA848" s="563"/>
    </row>
    <row r="849" spans="25:27" ht="15.75" customHeight="1">
      <c r="Y849" s="563"/>
      <c r="Z849" s="563"/>
      <c r="AA849" s="563"/>
    </row>
    <row r="850" spans="25:27" ht="15.75" customHeight="1">
      <c r="Y850" s="563"/>
      <c r="Z850" s="563"/>
      <c r="AA850" s="563"/>
    </row>
    <row r="851" spans="25:27" ht="15.75" customHeight="1">
      <c r="Y851" s="563"/>
      <c r="Z851" s="563"/>
      <c r="AA851" s="563"/>
    </row>
    <row r="852" spans="25:27" ht="15.75" customHeight="1">
      <c r="Y852" s="563"/>
      <c r="Z852" s="563"/>
      <c r="AA852" s="563"/>
    </row>
    <row r="853" spans="25:27" ht="15.75" customHeight="1">
      <c r="Y853" s="563"/>
      <c r="Z853" s="563"/>
      <c r="AA853" s="563"/>
    </row>
    <row r="854" spans="25:27" ht="15.75" customHeight="1">
      <c r="Y854" s="563"/>
      <c r="Z854" s="563"/>
      <c r="AA854" s="563"/>
    </row>
    <row r="855" spans="25:27" ht="15.75" customHeight="1">
      <c r="Y855" s="563"/>
      <c r="Z855" s="563"/>
      <c r="AA855" s="563"/>
    </row>
    <row r="856" spans="25:27" ht="15.75" customHeight="1">
      <c r="Y856" s="563"/>
      <c r="Z856" s="563"/>
      <c r="AA856" s="563"/>
    </row>
    <row r="857" spans="25:27" ht="15.75" customHeight="1">
      <c r="Y857" s="563"/>
      <c r="Z857" s="563"/>
      <c r="AA857" s="563"/>
    </row>
    <row r="858" spans="25:27" ht="15.75" customHeight="1">
      <c r="Y858" s="563"/>
      <c r="Z858" s="563"/>
      <c r="AA858" s="563"/>
    </row>
    <row r="859" spans="25:27" ht="15.75" customHeight="1">
      <c r="Y859" s="563"/>
      <c r="Z859" s="563"/>
      <c r="AA859" s="563"/>
    </row>
    <row r="860" spans="25:27" ht="15.75" customHeight="1">
      <c r="Y860" s="563"/>
      <c r="Z860" s="563"/>
      <c r="AA860" s="563"/>
    </row>
    <row r="861" spans="25:27" ht="15.75" customHeight="1">
      <c r="Y861" s="563"/>
      <c r="Z861" s="563"/>
      <c r="AA861" s="563"/>
    </row>
    <row r="862" spans="25:27" ht="15.75" customHeight="1">
      <c r="Y862" s="563"/>
      <c r="Z862" s="563"/>
      <c r="AA862" s="563"/>
    </row>
    <row r="863" spans="25:27" ht="15.75" customHeight="1">
      <c r="Y863" s="563"/>
      <c r="Z863" s="563"/>
      <c r="AA863" s="563"/>
    </row>
    <row r="864" spans="25:27" ht="15.75" customHeight="1">
      <c r="Y864" s="563"/>
      <c r="Z864" s="563"/>
      <c r="AA864" s="563"/>
    </row>
    <row r="865" spans="25:27" ht="15.75" customHeight="1">
      <c r="Y865" s="563"/>
      <c r="Z865" s="563"/>
      <c r="AA865" s="563"/>
    </row>
    <row r="866" spans="25:27" ht="15.75" customHeight="1">
      <c r="Y866" s="563"/>
      <c r="Z866" s="563"/>
      <c r="AA866" s="563"/>
    </row>
    <row r="867" spans="25:27" ht="15.75" customHeight="1">
      <c r="Y867" s="563"/>
      <c r="Z867" s="563"/>
      <c r="AA867" s="563"/>
    </row>
    <row r="868" spans="25:27" ht="15.75" customHeight="1">
      <c r="Y868" s="563"/>
      <c r="Z868" s="563"/>
      <c r="AA868" s="563"/>
    </row>
    <row r="869" spans="25:27" ht="15.75" customHeight="1">
      <c r="Y869" s="563"/>
      <c r="Z869" s="563"/>
      <c r="AA869" s="563"/>
    </row>
    <row r="870" spans="25:27" ht="15.75" customHeight="1">
      <c r="Y870" s="563"/>
      <c r="Z870" s="563"/>
      <c r="AA870" s="563"/>
    </row>
    <row r="871" spans="25:27" ht="15.75" customHeight="1">
      <c r="Y871" s="563"/>
      <c r="Z871" s="563"/>
      <c r="AA871" s="563"/>
    </row>
    <row r="872" spans="25:27" ht="15.75" customHeight="1">
      <c r="Y872" s="563"/>
      <c r="Z872" s="563"/>
      <c r="AA872" s="563"/>
    </row>
    <row r="873" spans="25:27" ht="15.75" customHeight="1">
      <c r="Y873" s="563"/>
      <c r="Z873" s="563"/>
      <c r="AA873" s="563"/>
    </row>
    <row r="874" spans="25:27" ht="15.75" customHeight="1">
      <c r="Y874" s="563"/>
      <c r="Z874" s="563"/>
      <c r="AA874" s="563"/>
    </row>
    <row r="875" spans="25:27" ht="15.75" customHeight="1">
      <c r="Y875" s="563"/>
      <c r="Z875" s="563"/>
      <c r="AA875" s="563"/>
    </row>
    <row r="876" spans="25:27" ht="15.75" customHeight="1">
      <c r="Y876" s="563"/>
      <c r="Z876" s="563"/>
      <c r="AA876" s="563"/>
    </row>
    <row r="877" spans="25:27" ht="15.75" customHeight="1">
      <c r="Y877" s="563"/>
      <c r="Z877" s="563"/>
      <c r="AA877" s="563"/>
    </row>
    <row r="878" spans="25:27" ht="15.75" customHeight="1">
      <c r="Y878" s="563"/>
      <c r="Z878" s="563"/>
      <c r="AA878" s="563"/>
    </row>
    <row r="879" spans="25:27" ht="15.75" customHeight="1">
      <c r="Y879" s="563"/>
      <c r="Z879" s="563"/>
      <c r="AA879" s="563"/>
    </row>
    <row r="880" spans="25:27" ht="15.75" customHeight="1">
      <c r="Y880" s="563"/>
      <c r="Z880" s="563"/>
      <c r="AA880" s="563"/>
    </row>
    <row r="881" spans="25:27" ht="15.75" customHeight="1">
      <c r="Y881" s="563"/>
      <c r="Z881" s="563"/>
      <c r="AA881" s="563"/>
    </row>
    <row r="882" spans="25:27" ht="15.75" customHeight="1">
      <c r="Y882" s="563"/>
      <c r="Z882" s="563"/>
      <c r="AA882" s="563"/>
    </row>
    <row r="883" spans="25:27" ht="15.75" customHeight="1">
      <c r="Y883" s="563"/>
      <c r="Z883" s="563"/>
      <c r="AA883" s="563"/>
    </row>
    <row r="884" spans="25:27" ht="15.75" customHeight="1">
      <c r="Y884" s="563"/>
      <c r="Z884" s="563"/>
      <c r="AA884" s="563"/>
    </row>
    <row r="885" spans="25:27" ht="15.75" customHeight="1">
      <c r="Y885" s="563"/>
      <c r="Z885" s="563"/>
      <c r="AA885" s="563"/>
    </row>
    <row r="886" spans="25:27" ht="15.75" customHeight="1">
      <c r="Y886" s="563"/>
      <c r="Z886" s="563"/>
      <c r="AA886" s="563"/>
    </row>
    <row r="887" spans="25:27" ht="15.75" customHeight="1">
      <c r="Y887" s="563"/>
      <c r="Z887" s="563"/>
      <c r="AA887" s="563"/>
    </row>
    <row r="888" spans="25:27" ht="15.75" customHeight="1">
      <c r="Y888" s="563"/>
      <c r="Z888" s="563"/>
      <c r="AA888" s="563"/>
    </row>
    <row r="889" spans="25:27" ht="15.75" customHeight="1">
      <c r="Y889" s="563"/>
      <c r="Z889" s="563"/>
      <c r="AA889" s="563"/>
    </row>
    <row r="890" spans="25:27" ht="15.75" customHeight="1">
      <c r="Y890" s="563"/>
      <c r="Z890" s="563"/>
      <c r="AA890" s="563"/>
    </row>
    <row r="891" spans="25:27" ht="15.75" customHeight="1">
      <c r="Y891" s="563"/>
      <c r="Z891" s="563"/>
      <c r="AA891" s="563"/>
    </row>
    <row r="892" spans="25:27" ht="15.75" customHeight="1">
      <c r="Y892" s="563"/>
      <c r="Z892" s="563"/>
      <c r="AA892" s="563"/>
    </row>
    <row r="893" spans="25:27" ht="15.75" customHeight="1">
      <c r="Y893" s="563"/>
      <c r="Z893" s="563"/>
      <c r="AA893" s="563"/>
    </row>
    <row r="894" spans="25:27" ht="15.75" customHeight="1">
      <c r="Y894" s="563"/>
      <c r="Z894" s="563"/>
      <c r="AA894" s="563"/>
    </row>
    <row r="895" spans="25:27" ht="15.75" customHeight="1">
      <c r="Y895" s="563"/>
      <c r="Z895" s="563"/>
      <c r="AA895" s="563"/>
    </row>
    <row r="896" spans="25:27" ht="15.75" customHeight="1">
      <c r="Y896" s="563"/>
      <c r="Z896" s="563"/>
      <c r="AA896" s="563"/>
    </row>
    <row r="897" spans="25:27" ht="15.75" customHeight="1">
      <c r="Y897" s="563"/>
      <c r="Z897" s="563"/>
      <c r="AA897" s="563"/>
    </row>
    <row r="898" spans="25:27" ht="15.75" customHeight="1">
      <c r="Y898" s="563"/>
      <c r="Z898" s="563"/>
      <c r="AA898" s="563"/>
    </row>
    <row r="899" spans="25:27" ht="15.75" customHeight="1">
      <c r="Y899" s="563"/>
      <c r="Z899" s="563"/>
      <c r="AA899" s="563"/>
    </row>
    <row r="900" spans="25:27" ht="15.75" customHeight="1">
      <c r="Y900" s="563"/>
      <c r="Z900" s="563"/>
      <c r="AA900" s="563"/>
    </row>
    <row r="901" spans="25:27" ht="15.75" customHeight="1">
      <c r="Y901" s="563"/>
      <c r="Z901" s="563"/>
      <c r="AA901" s="563"/>
    </row>
    <row r="902" spans="25:27" ht="15.75" customHeight="1">
      <c r="Y902" s="563"/>
      <c r="Z902" s="563"/>
      <c r="AA902" s="563"/>
    </row>
    <row r="903" spans="25:27" ht="15.75" customHeight="1">
      <c r="Y903" s="563"/>
      <c r="Z903" s="563"/>
      <c r="AA903" s="563"/>
    </row>
    <row r="904" spans="25:27" ht="15.75" customHeight="1">
      <c r="Y904" s="563"/>
      <c r="Z904" s="563"/>
      <c r="AA904" s="563"/>
    </row>
    <row r="905" spans="25:27" ht="15.75" customHeight="1">
      <c r="Y905" s="563"/>
      <c r="Z905" s="563"/>
      <c r="AA905" s="563"/>
    </row>
    <row r="906" spans="25:27" ht="15.75" customHeight="1">
      <c r="Y906" s="563"/>
      <c r="Z906" s="563"/>
      <c r="AA906" s="563"/>
    </row>
    <row r="907" spans="25:27" ht="15.75" customHeight="1">
      <c r="Y907" s="563"/>
      <c r="Z907" s="563"/>
      <c r="AA907" s="563"/>
    </row>
    <row r="908" spans="25:27" ht="15.75" customHeight="1">
      <c r="Y908" s="563"/>
      <c r="Z908" s="563"/>
      <c r="AA908" s="563"/>
    </row>
    <row r="909" spans="25:27" ht="15.75" customHeight="1">
      <c r="Y909" s="563"/>
      <c r="Z909" s="563"/>
      <c r="AA909" s="563"/>
    </row>
    <row r="910" spans="25:27" ht="15.75" customHeight="1">
      <c r="Y910" s="563"/>
      <c r="Z910" s="563"/>
      <c r="AA910" s="563"/>
    </row>
    <row r="911" spans="25:27" ht="15.75" customHeight="1">
      <c r="Y911" s="563"/>
      <c r="Z911" s="563"/>
      <c r="AA911" s="563"/>
    </row>
    <row r="912" spans="25:27" ht="15.75" customHeight="1">
      <c r="Y912" s="563"/>
      <c r="Z912" s="563"/>
      <c r="AA912" s="563"/>
    </row>
    <row r="913" spans="25:27" ht="15.75" customHeight="1">
      <c r="Y913" s="563"/>
      <c r="Z913" s="563"/>
      <c r="AA913" s="563"/>
    </row>
    <row r="914" spans="25:27" ht="15.75" customHeight="1">
      <c r="Y914" s="563"/>
      <c r="Z914" s="563"/>
      <c r="AA914" s="563"/>
    </row>
    <row r="915" spans="25:27" ht="15.75" customHeight="1">
      <c r="Y915" s="563"/>
      <c r="Z915" s="563"/>
      <c r="AA915" s="563"/>
    </row>
    <row r="916" spans="25:27" ht="15.75" customHeight="1">
      <c r="Y916" s="563"/>
      <c r="Z916" s="563"/>
      <c r="AA916" s="563"/>
    </row>
    <row r="917" spans="25:27" ht="15.75" customHeight="1">
      <c r="Y917" s="563"/>
      <c r="Z917" s="563"/>
      <c r="AA917" s="563"/>
    </row>
    <row r="918" spans="25:27" ht="15.75" customHeight="1">
      <c r="Y918" s="563"/>
      <c r="Z918" s="563"/>
      <c r="AA918" s="563"/>
    </row>
    <row r="919" spans="25:27" ht="15.75" customHeight="1">
      <c r="Y919" s="563"/>
      <c r="Z919" s="563"/>
      <c r="AA919" s="563"/>
    </row>
    <row r="920" spans="25:27" ht="15.75" customHeight="1">
      <c r="Y920" s="563"/>
      <c r="Z920" s="563"/>
      <c r="AA920" s="563"/>
    </row>
    <row r="921" spans="25:27" ht="15.75" customHeight="1">
      <c r="Y921" s="563"/>
      <c r="Z921" s="563"/>
      <c r="AA921" s="563"/>
    </row>
    <row r="922" spans="25:27" ht="15.75" customHeight="1">
      <c r="Y922" s="563"/>
      <c r="Z922" s="563"/>
      <c r="AA922" s="563"/>
    </row>
    <row r="923" spans="25:27" ht="15.75" customHeight="1">
      <c r="Y923" s="563"/>
      <c r="Z923" s="563"/>
      <c r="AA923" s="563"/>
    </row>
    <row r="924" spans="25:27" ht="15.75" customHeight="1">
      <c r="Y924" s="563"/>
      <c r="Z924" s="563"/>
      <c r="AA924" s="563"/>
    </row>
    <row r="925" spans="25:27" ht="15.75" customHeight="1">
      <c r="Y925" s="563"/>
      <c r="Z925" s="563"/>
      <c r="AA925" s="563"/>
    </row>
    <row r="926" spans="25:27" ht="15.75" customHeight="1">
      <c r="Y926" s="563"/>
      <c r="Z926" s="563"/>
      <c r="AA926" s="563"/>
    </row>
    <row r="927" spans="25:27" ht="15.75" customHeight="1">
      <c r="Y927" s="563"/>
      <c r="Z927" s="563"/>
      <c r="AA927" s="563"/>
    </row>
    <row r="928" spans="25:27" ht="15.75" customHeight="1">
      <c r="Y928" s="563"/>
      <c r="Z928" s="563"/>
      <c r="AA928" s="563"/>
    </row>
    <row r="929" spans="25:27" ht="15.75" customHeight="1">
      <c r="Y929" s="563"/>
      <c r="Z929" s="563"/>
      <c r="AA929" s="563"/>
    </row>
    <row r="930" spans="25:27" ht="15.75" customHeight="1">
      <c r="Y930" s="563"/>
      <c r="Z930" s="563"/>
      <c r="AA930" s="563"/>
    </row>
    <row r="931" spans="25:27" ht="15.75" customHeight="1">
      <c r="Y931" s="563"/>
      <c r="Z931" s="563"/>
      <c r="AA931" s="563"/>
    </row>
    <row r="932" spans="25:27" ht="15.75" customHeight="1">
      <c r="Y932" s="563"/>
      <c r="Z932" s="563"/>
      <c r="AA932" s="563"/>
    </row>
    <row r="933" spans="25:27" ht="15.75" customHeight="1">
      <c r="Y933" s="563"/>
      <c r="Z933" s="563"/>
      <c r="AA933" s="563"/>
    </row>
    <row r="934" spans="25:27" ht="15.75" customHeight="1">
      <c r="Y934" s="563"/>
      <c r="Z934" s="563"/>
      <c r="AA934" s="563"/>
    </row>
    <row r="935" spans="25:27" ht="15.75" customHeight="1">
      <c r="Y935" s="563"/>
      <c r="Z935" s="563"/>
      <c r="AA935" s="563"/>
    </row>
    <row r="936" spans="25:27" ht="15.75" customHeight="1">
      <c r="Y936" s="563"/>
      <c r="Z936" s="563"/>
      <c r="AA936" s="563"/>
    </row>
    <row r="937" spans="25:27" ht="15.75" customHeight="1">
      <c r="Y937" s="563"/>
      <c r="Z937" s="563"/>
      <c r="AA937" s="563"/>
    </row>
    <row r="938" spans="25:27" ht="15.75" customHeight="1">
      <c r="Y938" s="563"/>
      <c r="Z938" s="563"/>
      <c r="AA938" s="563"/>
    </row>
    <row r="939" spans="25:27" ht="15.75" customHeight="1">
      <c r="Y939" s="563"/>
      <c r="Z939" s="563"/>
      <c r="AA939" s="563"/>
    </row>
    <row r="940" spans="25:27" ht="15.75" customHeight="1">
      <c r="Y940" s="563"/>
      <c r="Z940" s="563"/>
      <c r="AA940" s="563"/>
    </row>
    <row r="941" spans="25:27" ht="15.75" customHeight="1">
      <c r="Y941" s="563"/>
      <c r="Z941" s="563"/>
      <c r="AA941" s="563"/>
    </row>
    <row r="942" spans="25:27" ht="15.75" customHeight="1">
      <c r="Y942" s="563"/>
      <c r="Z942" s="563"/>
      <c r="AA942" s="563"/>
    </row>
    <row r="943" spans="25:27" ht="15.75" customHeight="1">
      <c r="Y943" s="563"/>
      <c r="Z943" s="563"/>
      <c r="AA943" s="563"/>
    </row>
    <row r="944" spans="25:27" ht="15.75" customHeight="1">
      <c r="Y944" s="563"/>
      <c r="Z944" s="563"/>
      <c r="AA944" s="563"/>
    </row>
    <row r="945" spans="25:27" ht="15.75" customHeight="1">
      <c r="Y945" s="563"/>
      <c r="Z945" s="563"/>
      <c r="AA945" s="563"/>
    </row>
    <row r="946" spans="25:27" ht="15.75" customHeight="1">
      <c r="Y946" s="563"/>
      <c r="Z946" s="563"/>
      <c r="AA946" s="563"/>
    </row>
    <row r="947" spans="25:27" ht="15.75" customHeight="1">
      <c r="Y947" s="563"/>
      <c r="Z947" s="563"/>
      <c r="AA947" s="563"/>
    </row>
    <row r="948" spans="25:27" ht="15.75" customHeight="1">
      <c r="Y948" s="563"/>
      <c r="Z948" s="563"/>
      <c r="AA948" s="563"/>
    </row>
    <row r="949" spans="25:27" ht="15.75" customHeight="1">
      <c r="Y949" s="563"/>
      <c r="Z949" s="563"/>
      <c r="AA949" s="563"/>
    </row>
    <row r="950" spans="25:27" ht="15.75" customHeight="1">
      <c r="Y950" s="563"/>
      <c r="Z950" s="563"/>
      <c r="AA950" s="563"/>
    </row>
    <row r="951" spans="25:27" ht="15.75" customHeight="1">
      <c r="Y951" s="563"/>
      <c r="Z951" s="563"/>
      <c r="AA951" s="563"/>
    </row>
    <row r="952" spans="25:27" ht="15.75" customHeight="1">
      <c r="Y952" s="563"/>
      <c r="Z952" s="563"/>
      <c r="AA952" s="563"/>
    </row>
    <row r="953" spans="25:27" ht="15.75" customHeight="1">
      <c r="Y953" s="563"/>
      <c r="Z953" s="563"/>
      <c r="AA953" s="563"/>
    </row>
    <row r="954" spans="25:27" ht="15.75" customHeight="1">
      <c r="Y954" s="563"/>
      <c r="Z954" s="563"/>
      <c r="AA954" s="563"/>
    </row>
    <row r="955" spans="25:27" ht="15.75" customHeight="1">
      <c r="Y955" s="563"/>
      <c r="Z955" s="563"/>
      <c r="AA955" s="563"/>
    </row>
    <row r="956" spans="25:27" ht="15.75" customHeight="1">
      <c r="Y956" s="563"/>
      <c r="Z956" s="563"/>
      <c r="AA956" s="563"/>
    </row>
    <row r="957" spans="25:27" ht="15.75" customHeight="1">
      <c r="Y957" s="563"/>
      <c r="Z957" s="563"/>
      <c r="AA957" s="563"/>
    </row>
    <row r="958" spans="25:27" ht="15.75" customHeight="1">
      <c r="Y958" s="563"/>
      <c r="Z958" s="563"/>
      <c r="AA958" s="563"/>
    </row>
    <row r="959" spans="25:27" ht="15.75" customHeight="1">
      <c r="Y959" s="563"/>
      <c r="Z959" s="563"/>
      <c r="AA959" s="563"/>
    </row>
    <row r="960" spans="25:27" ht="15.75" customHeight="1">
      <c r="Y960" s="563"/>
      <c r="Z960" s="563"/>
      <c r="AA960" s="563"/>
    </row>
    <row r="961" spans="25:27" ht="15.75" customHeight="1">
      <c r="Y961" s="563"/>
      <c r="Z961" s="563"/>
      <c r="AA961" s="563"/>
    </row>
    <row r="962" spans="25:27" ht="15.75" customHeight="1">
      <c r="Y962" s="563"/>
      <c r="Z962" s="563"/>
      <c r="AA962" s="563"/>
    </row>
    <row r="963" spans="25:27" ht="15.75" customHeight="1">
      <c r="Y963" s="563"/>
      <c r="Z963" s="563"/>
      <c r="AA963" s="563"/>
    </row>
    <row r="964" spans="25:27" ht="15.75" customHeight="1">
      <c r="Y964" s="563"/>
      <c r="Z964" s="563"/>
      <c r="AA964" s="563"/>
    </row>
    <row r="965" spans="25:27" ht="15.75" customHeight="1">
      <c r="Y965" s="563"/>
      <c r="Z965" s="563"/>
      <c r="AA965" s="563"/>
    </row>
    <row r="966" spans="25:27" ht="15.75" customHeight="1">
      <c r="Y966" s="563"/>
      <c r="Z966" s="563"/>
      <c r="AA966" s="563"/>
    </row>
    <row r="967" spans="25:27" ht="15.75" customHeight="1">
      <c r="Y967" s="563"/>
      <c r="Z967" s="563"/>
      <c r="AA967" s="563"/>
    </row>
    <row r="968" spans="25:27" ht="15.75" customHeight="1">
      <c r="Y968" s="563"/>
      <c r="Z968" s="563"/>
      <c r="AA968" s="563"/>
    </row>
    <row r="969" spans="25:27" ht="15.75" customHeight="1">
      <c r="Y969" s="563"/>
      <c r="Z969" s="563"/>
      <c r="AA969" s="563"/>
    </row>
    <row r="970" spans="25:27" ht="15.75" customHeight="1">
      <c r="Y970" s="563"/>
      <c r="Z970" s="563"/>
      <c r="AA970" s="563"/>
    </row>
    <row r="971" spans="25:27" ht="15.75" customHeight="1">
      <c r="Y971" s="563"/>
      <c r="Z971" s="563"/>
      <c r="AA971" s="563"/>
    </row>
    <row r="972" spans="25:27" ht="15.75" customHeight="1">
      <c r="Y972" s="563"/>
      <c r="Z972" s="563"/>
      <c r="AA972" s="563"/>
    </row>
    <row r="973" spans="25:27" ht="15.75" customHeight="1">
      <c r="Y973" s="563"/>
      <c r="Z973" s="563"/>
      <c r="AA973" s="563"/>
    </row>
    <row r="974" spans="25:27" ht="15.75" customHeight="1">
      <c r="Y974" s="563"/>
      <c r="Z974" s="563"/>
      <c r="AA974" s="563"/>
    </row>
    <row r="975" spans="25:27" ht="15.75" customHeight="1">
      <c r="Y975" s="563"/>
      <c r="Z975" s="563"/>
      <c r="AA975" s="563"/>
    </row>
    <row r="976" spans="25:27" ht="15.75" customHeight="1">
      <c r="Y976" s="563"/>
      <c r="Z976" s="563"/>
      <c r="AA976" s="563"/>
    </row>
    <row r="977" spans="25:27" ht="15.75" customHeight="1">
      <c r="Y977" s="563"/>
      <c r="Z977" s="563"/>
      <c r="AA977" s="563"/>
    </row>
    <row r="978" spans="25:27" ht="15.75" customHeight="1">
      <c r="Y978" s="563"/>
      <c r="Z978" s="563"/>
      <c r="AA978" s="563"/>
    </row>
    <row r="979" spans="25:27" ht="15.75" customHeight="1">
      <c r="Y979" s="563"/>
      <c r="Z979" s="563"/>
      <c r="AA979" s="563"/>
    </row>
    <row r="980" spans="25:27" ht="15.75" customHeight="1">
      <c r="Y980" s="563"/>
      <c r="Z980" s="563"/>
      <c r="AA980" s="563"/>
    </row>
    <row r="981" spans="25:27" ht="15.75" customHeight="1">
      <c r="Y981" s="563"/>
      <c r="Z981" s="563"/>
      <c r="AA981" s="563"/>
    </row>
    <row r="982" spans="25:27" ht="15.75" customHeight="1">
      <c r="Y982" s="563"/>
      <c r="Z982" s="563"/>
      <c r="AA982" s="563"/>
    </row>
    <row r="983" spans="25:27" ht="15.75" customHeight="1">
      <c r="Y983" s="563"/>
      <c r="Z983" s="563"/>
      <c r="AA983" s="563"/>
    </row>
    <row r="984" spans="25:27" ht="15.75" customHeight="1">
      <c r="Y984" s="563"/>
      <c r="Z984" s="563"/>
      <c r="AA984" s="563"/>
    </row>
    <row r="985" spans="25:27" ht="15.75" customHeight="1">
      <c r="Y985" s="563"/>
      <c r="Z985" s="563"/>
      <c r="AA985" s="563"/>
    </row>
    <row r="986" spans="25:27" ht="15.75" customHeight="1">
      <c r="Y986" s="563"/>
      <c r="Z986" s="563"/>
      <c r="AA986" s="563"/>
    </row>
    <row r="987" spans="25:27" ht="15.75" customHeight="1">
      <c r="Y987" s="563"/>
      <c r="Z987" s="563"/>
      <c r="AA987" s="563"/>
    </row>
    <row r="988" spans="25:27" ht="15.75" customHeight="1">
      <c r="Y988" s="563"/>
      <c r="Z988" s="563"/>
      <c r="AA988" s="563"/>
    </row>
    <row r="989" spans="25:27" ht="15.75" customHeight="1">
      <c r="Y989" s="563"/>
      <c r="Z989" s="563"/>
      <c r="AA989" s="563"/>
    </row>
    <row r="990" spans="25:27" ht="15.75" customHeight="1">
      <c r="Y990" s="563"/>
      <c r="Z990" s="563"/>
      <c r="AA990" s="563"/>
    </row>
    <row r="991" spans="25:27" ht="15.75" customHeight="1">
      <c r="Y991" s="563"/>
      <c r="Z991" s="563"/>
      <c r="AA991" s="563"/>
    </row>
    <row r="992" spans="25:27" ht="15.75" customHeight="1">
      <c r="Y992" s="563"/>
      <c r="Z992" s="563"/>
      <c r="AA992" s="563"/>
    </row>
    <row r="993" spans="25:27" ht="15.75" customHeight="1">
      <c r="Y993" s="563"/>
      <c r="Z993" s="563"/>
      <c r="AA993" s="563"/>
    </row>
    <row r="994" spans="25:27" ht="15.75" customHeight="1">
      <c r="Y994" s="563"/>
      <c r="Z994" s="563"/>
      <c r="AA994" s="563"/>
    </row>
    <row r="995" spans="25:27" ht="15.75" customHeight="1">
      <c r="Y995" s="563"/>
      <c r="Z995" s="563"/>
      <c r="AA995" s="563"/>
    </row>
    <row r="996" spans="25:27" ht="15.75" customHeight="1">
      <c r="Y996" s="563"/>
      <c r="Z996" s="563"/>
      <c r="AA996" s="563"/>
    </row>
    <row r="997" spans="25:27" ht="15.75" customHeight="1">
      <c r="Y997" s="563"/>
      <c r="Z997" s="563"/>
      <c r="AA997" s="563"/>
    </row>
    <row r="998" spans="25:27" ht="15.75" customHeight="1">
      <c r="Y998" s="563"/>
      <c r="Z998" s="563"/>
      <c r="AA998" s="563"/>
    </row>
    <row r="999" spans="25:27" ht="15.75" customHeight="1">
      <c r="Y999" s="563"/>
      <c r="Z999" s="563"/>
      <c r="AA999" s="563"/>
    </row>
    <row r="1000" spans="25:27" ht="15.75" customHeight="1">
      <c r="Y1000" s="563"/>
      <c r="Z1000" s="563"/>
      <c r="AA1000" s="563"/>
    </row>
  </sheetData>
  <mergeCells count="174">
    <mergeCell ref="AH42:AJ43"/>
    <mergeCell ref="AE42:AG43"/>
    <mergeCell ref="AB42:AD43"/>
    <mergeCell ref="W30:W31"/>
    <mergeCell ref="W28:W29"/>
    <mergeCell ref="W20:W21"/>
    <mergeCell ref="W22:W23"/>
    <mergeCell ref="W25:W26"/>
    <mergeCell ref="W42:W43"/>
    <mergeCell ref="W40:W41"/>
    <mergeCell ref="W38:W39"/>
    <mergeCell ref="Y42:AA43"/>
    <mergeCell ref="Y36:AA37"/>
    <mergeCell ref="AB30:AD31"/>
    <mergeCell ref="Y32:AA33"/>
    <mergeCell ref="AE22:AG23"/>
    <mergeCell ref="AB22:AD23"/>
    <mergeCell ref="A7:A23"/>
    <mergeCell ref="A27:A43"/>
    <mergeCell ref="B16:B17"/>
    <mergeCell ref="B14:B15"/>
    <mergeCell ref="A24:B26"/>
    <mergeCell ref="A4:B6"/>
    <mergeCell ref="C40:G41"/>
    <mergeCell ref="B40:B41"/>
    <mergeCell ref="H42:H43"/>
    <mergeCell ref="B42:G43"/>
    <mergeCell ref="B32:B33"/>
    <mergeCell ref="B34:B35"/>
    <mergeCell ref="D25:D26"/>
    <mergeCell ref="C20:G21"/>
    <mergeCell ref="H20:H21"/>
    <mergeCell ref="C16:G17"/>
    <mergeCell ref="C18:G19"/>
    <mergeCell ref="H18:H19"/>
    <mergeCell ref="H16:H17"/>
    <mergeCell ref="B18:B19"/>
    <mergeCell ref="B20:B21"/>
    <mergeCell ref="H8:H9"/>
    <mergeCell ref="H10:H11"/>
    <mergeCell ref="H12:H13"/>
    <mergeCell ref="W2:AH3"/>
    <mergeCell ref="AI2:AJ2"/>
    <mergeCell ref="W5:W6"/>
    <mergeCell ref="AB5:AD6"/>
    <mergeCell ref="AB8:AD9"/>
    <mergeCell ref="AH8:AJ9"/>
    <mergeCell ref="C32:G33"/>
    <mergeCell ref="C34:G35"/>
    <mergeCell ref="C12:G13"/>
    <mergeCell ref="D2:H3"/>
    <mergeCell ref="A1:C3"/>
    <mergeCell ref="C14:G15"/>
    <mergeCell ref="H14:H15"/>
    <mergeCell ref="C10:G11"/>
    <mergeCell ref="W14:W15"/>
    <mergeCell ref="W16:W17"/>
    <mergeCell ref="W12:W13"/>
    <mergeCell ref="W18:W19"/>
    <mergeCell ref="B12:B13"/>
    <mergeCell ref="B10:B11"/>
    <mergeCell ref="Y24:AA24"/>
    <mergeCell ref="Y30:AA31"/>
    <mergeCell ref="Y34:AA35"/>
    <mergeCell ref="W34:W35"/>
    <mergeCell ref="D1:AH1"/>
    <mergeCell ref="AI1:AJ1"/>
    <mergeCell ref="I2:T3"/>
    <mergeCell ref="B7:AJ7"/>
    <mergeCell ref="Y5:AA6"/>
    <mergeCell ref="Y4:AA4"/>
    <mergeCell ref="F25:F26"/>
    <mergeCell ref="C30:G31"/>
    <mergeCell ref="H30:H31"/>
    <mergeCell ref="B28:B29"/>
    <mergeCell ref="B30:B31"/>
    <mergeCell ref="H28:H29"/>
    <mergeCell ref="C28:G29"/>
    <mergeCell ref="E25:E26"/>
    <mergeCell ref="B22:G23"/>
    <mergeCell ref="H22:H23"/>
    <mergeCell ref="H25:I25"/>
    <mergeCell ref="H24:I24"/>
    <mergeCell ref="C25:C26"/>
    <mergeCell ref="G25:G26"/>
    <mergeCell ref="AI3:AJ3"/>
    <mergeCell ref="AH4:AJ4"/>
    <mergeCell ref="AE8:AG9"/>
    <mergeCell ref="AE5:AG6"/>
    <mergeCell ref="H4:I4"/>
    <mergeCell ref="H26:I26"/>
    <mergeCell ref="B27:AJ27"/>
    <mergeCell ref="C36:G37"/>
    <mergeCell ref="B36:B37"/>
    <mergeCell ref="H32:H33"/>
    <mergeCell ref="H34:H35"/>
    <mergeCell ref="H36:H37"/>
    <mergeCell ref="C8:G9"/>
    <mergeCell ref="B8:B9"/>
    <mergeCell ref="Y8:AA9"/>
    <mergeCell ref="AH12:AJ13"/>
    <mergeCell ref="AH14:AJ15"/>
    <mergeCell ref="Y16:AA17"/>
    <mergeCell ref="Y10:AA11"/>
    <mergeCell ref="Y12:AA13"/>
    <mergeCell ref="AE4:AG4"/>
    <mergeCell ref="AH5:AJ6"/>
    <mergeCell ref="AB4:AD4"/>
    <mergeCell ref="W10:W11"/>
    <mergeCell ref="W8:W9"/>
    <mergeCell ref="AB10:AD11"/>
    <mergeCell ref="AB12:AD13"/>
    <mergeCell ref="Y14:AA15"/>
    <mergeCell ref="AE12:AG13"/>
    <mergeCell ref="AE14:AG15"/>
    <mergeCell ref="AE10:AG11"/>
    <mergeCell ref="AH10:AJ11"/>
    <mergeCell ref="C38:G39"/>
    <mergeCell ref="B38:B39"/>
    <mergeCell ref="H38:H39"/>
    <mergeCell ref="H40:H41"/>
    <mergeCell ref="F5:F6"/>
    <mergeCell ref="G5:G6"/>
    <mergeCell ref="E5:E6"/>
    <mergeCell ref="D5:D6"/>
    <mergeCell ref="C5:C6"/>
    <mergeCell ref="H6:I6"/>
    <mergeCell ref="H5:I5"/>
    <mergeCell ref="W36:W37"/>
    <mergeCell ref="W32:W33"/>
    <mergeCell ref="AH24:AJ24"/>
    <mergeCell ref="AE24:AG24"/>
    <mergeCell ref="AB28:AD29"/>
    <mergeCell ref="AB24:AD24"/>
    <mergeCell ref="Y25:AA26"/>
    <mergeCell ref="AE25:AG26"/>
    <mergeCell ref="AE28:AG29"/>
    <mergeCell ref="AH18:AJ19"/>
    <mergeCell ref="AH25:AJ26"/>
    <mergeCell ref="AH38:AJ39"/>
    <mergeCell ref="AE38:AG39"/>
    <mergeCell ref="AH16:AJ17"/>
    <mergeCell ref="AE16:AG17"/>
    <mergeCell ref="AB16:AD17"/>
    <mergeCell ref="AB14:AD15"/>
    <mergeCell ref="AH40:AJ41"/>
    <mergeCell ref="AE40:AG41"/>
    <mergeCell ref="AB20:AD21"/>
    <mergeCell ref="AH28:AJ29"/>
    <mergeCell ref="AH30:AJ31"/>
    <mergeCell ref="AH22:AJ23"/>
    <mergeCell ref="AH20:AJ21"/>
    <mergeCell ref="AH36:AJ37"/>
    <mergeCell ref="AE36:AG37"/>
    <mergeCell ref="AH34:AJ35"/>
    <mergeCell ref="AE34:AG35"/>
    <mergeCell ref="AE30:AG31"/>
    <mergeCell ref="AH32:AJ33"/>
    <mergeCell ref="AE32:AG33"/>
    <mergeCell ref="AB36:AD37"/>
    <mergeCell ref="AB32:AD33"/>
    <mergeCell ref="Y18:AA19"/>
    <mergeCell ref="Y20:AA21"/>
    <mergeCell ref="Y40:AA41"/>
    <mergeCell ref="Y38:AA39"/>
    <mergeCell ref="AE18:AG19"/>
    <mergeCell ref="AB18:AD19"/>
    <mergeCell ref="AB34:AD35"/>
    <mergeCell ref="AE20:AG21"/>
    <mergeCell ref="AB25:AD26"/>
    <mergeCell ref="Y22:AA23"/>
    <mergeCell ref="AB38:AD39"/>
    <mergeCell ref="AB40:AD41"/>
    <mergeCell ref="Y28:AA29"/>
  </mergeCells>
  <pageMargins left="0.11336032388663968" right="8.5020242914979755E-2" top="0.75" bottom="0.75" header="0" footer="0"/>
  <pageSetup paperSize="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86E"/>
    <outlinePr summaryBelow="0" summaryRight="0"/>
  </sheetPr>
  <dimension ref="A1:AS1000"/>
  <sheetViews>
    <sheetView workbookViewId="0">
      <selection activeCell="B4" sqref="B4"/>
    </sheetView>
  </sheetViews>
  <sheetFormatPr baseColWidth="10" defaultColWidth="14.42578125" defaultRowHeight="15" customHeight="1"/>
  <cols>
    <col min="1" max="1" width="18.28515625" customWidth="1"/>
    <col min="2" max="2" width="5" customWidth="1"/>
    <col min="3" max="3" width="20.42578125" customWidth="1"/>
    <col min="4" max="4" width="10.5703125" customWidth="1"/>
    <col min="5" max="5" width="10.85546875" customWidth="1"/>
    <col min="6" max="6" width="24" customWidth="1"/>
    <col min="7" max="7" width="13.140625" customWidth="1"/>
    <col min="8" max="9" width="4.28515625" customWidth="1"/>
    <col min="10" max="21" width="9.5703125" customWidth="1"/>
    <col min="22" max="22" width="15.85546875" customWidth="1"/>
    <col min="23" max="23" width="9.42578125" customWidth="1"/>
    <col min="24" max="24" width="14.42578125" customWidth="1"/>
    <col min="25" max="26" width="21" customWidth="1"/>
    <col min="27" max="27" width="44.28515625" customWidth="1"/>
    <col min="28" max="30" width="21.85546875" customWidth="1"/>
    <col min="31" max="31" width="21.42578125" customWidth="1"/>
    <col min="32" max="32" width="22.28515625" customWidth="1"/>
    <col min="33" max="33" width="24.7109375" customWidth="1"/>
    <col min="34" max="36" width="7" customWidth="1"/>
    <col min="37"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56" t="s">
        <v>17</v>
      </c>
      <c r="AJ1" s="1749"/>
      <c r="AK1" s="247"/>
      <c r="AL1" s="247"/>
      <c r="AM1" s="247"/>
      <c r="AN1" s="247"/>
      <c r="AO1" s="247"/>
      <c r="AP1" s="247"/>
      <c r="AQ1" s="247"/>
      <c r="AR1" s="247"/>
      <c r="AS1" s="247"/>
    </row>
    <row r="2" spans="1:45" ht="21" customHeight="1">
      <c r="A2" s="1733"/>
      <c r="B2" s="1547"/>
      <c r="C2" s="1548"/>
      <c r="D2" s="1980" t="s">
        <v>23</v>
      </c>
      <c r="E2" s="1577"/>
      <c r="F2" s="1577"/>
      <c r="G2" s="1577"/>
      <c r="H2" s="1578"/>
      <c r="I2" s="1980" t="s">
        <v>786</v>
      </c>
      <c r="J2" s="1577"/>
      <c r="K2" s="1577"/>
      <c r="L2" s="1577"/>
      <c r="M2" s="1577"/>
      <c r="N2" s="1577"/>
      <c r="O2" s="1577"/>
      <c r="P2" s="1577"/>
      <c r="Q2" s="1577"/>
      <c r="R2" s="1577"/>
      <c r="S2" s="1577"/>
      <c r="T2" s="1578"/>
      <c r="U2" s="248" t="s">
        <v>47</v>
      </c>
      <c r="V2" s="590">
        <f t="shared" ref="V2:V3" si="0">+X5+X48</f>
        <v>1</v>
      </c>
      <c r="W2" s="1982"/>
      <c r="X2" s="1577"/>
      <c r="Y2" s="1577"/>
      <c r="Z2" s="1577"/>
      <c r="AA2" s="1577"/>
      <c r="AB2" s="1577"/>
      <c r="AC2" s="1577"/>
      <c r="AD2" s="1577"/>
      <c r="AE2" s="1577"/>
      <c r="AF2" s="1577"/>
      <c r="AG2" s="1577"/>
      <c r="AH2" s="1578"/>
      <c r="AI2" s="2057" t="s">
        <v>787</v>
      </c>
      <c r="AJ2" s="1751"/>
      <c r="AK2" s="247"/>
      <c r="AL2" s="247"/>
      <c r="AM2" s="247"/>
      <c r="AN2" s="247"/>
      <c r="AO2" s="247"/>
      <c r="AP2" s="247"/>
      <c r="AQ2" s="247"/>
      <c r="AR2" s="247"/>
      <c r="AS2" s="247"/>
    </row>
    <row r="3" spans="1:45" ht="21"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591">
        <f t="shared" si="0"/>
        <v>0.78525</v>
      </c>
      <c r="W3" s="1537"/>
      <c r="X3" s="1550"/>
      <c r="Y3" s="1550"/>
      <c r="Z3" s="1550"/>
      <c r="AA3" s="1550"/>
      <c r="AB3" s="1550"/>
      <c r="AC3" s="1550"/>
      <c r="AD3" s="1550"/>
      <c r="AE3" s="1550"/>
      <c r="AF3" s="1550"/>
      <c r="AG3" s="1550"/>
      <c r="AH3" s="1551"/>
      <c r="AI3" s="2058">
        <v>43159</v>
      </c>
      <c r="AJ3" s="1977"/>
      <c r="AK3" s="247"/>
      <c r="AL3" s="247"/>
      <c r="AM3" s="247"/>
      <c r="AN3" s="247"/>
      <c r="AO3" s="247"/>
      <c r="AP3" s="247"/>
      <c r="AQ3" s="247"/>
      <c r="AR3" s="247"/>
      <c r="AS3" s="247"/>
    </row>
    <row r="4" spans="1:45" ht="45" customHeight="1">
      <c r="A4" s="1967" t="s">
        <v>106</v>
      </c>
      <c r="B4" s="1555"/>
      <c r="C4" s="255" t="s">
        <v>107</v>
      </c>
      <c r="D4" s="255" t="s">
        <v>108</v>
      </c>
      <c r="E4" s="255" t="s">
        <v>28</v>
      </c>
      <c r="F4" s="255" t="s">
        <v>109</v>
      </c>
      <c r="G4" s="321" t="s">
        <v>110</v>
      </c>
      <c r="H4" s="1959" t="s">
        <v>111</v>
      </c>
      <c r="I4" s="1756"/>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1756"/>
      <c r="AB4" s="1959" t="s">
        <v>116</v>
      </c>
      <c r="AC4" s="1754"/>
      <c r="AD4" s="1756"/>
      <c r="AE4" s="1959" t="s">
        <v>120</v>
      </c>
      <c r="AF4" s="1754"/>
      <c r="AG4" s="1756"/>
      <c r="AH4" s="1959" t="s">
        <v>740</v>
      </c>
      <c r="AI4" s="1754"/>
      <c r="AJ4" s="1749"/>
      <c r="AK4" s="264"/>
      <c r="AL4" s="264"/>
      <c r="AM4" s="264"/>
      <c r="AN4" s="264"/>
      <c r="AO4" s="264"/>
      <c r="AP4" s="264"/>
      <c r="AQ4" s="264"/>
      <c r="AR4" s="264"/>
      <c r="AS4" s="264"/>
    </row>
    <row r="5" spans="1:45" ht="26.25" customHeight="1">
      <c r="A5" s="1733"/>
      <c r="B5" s="1548"/>
      <c r="C5" s="2052" t="s">
        <v>790</v>
      </c>
      <c r="D5" s="2049" t="s">
        <v>252</v>
      </c>
      <c r="E5" s="2051">
        <v>1</v>
      </c>
      <c r="F5" s="2049" t="s">
        <v>791</v>
      </c>
      <c r="G5" s="2054" t="s">
        <v>254</v>
      </c>
      <c r="H5" s="2044" t="s">
        <v>47</v>
      </c>
      <c r="I5" s="2028"/>
      <c r="J5" s="592">
        <f t="shared" ref="J5:U5" si="1">J45</f>
        <v>1.9000000000000003E-2</v>
      </c>
      <c r="K5" s="592">
        <f t="shared" si="1"/>
        <v>4.0500000000000008E-2</v>
      </c>
      <c r="L5" s="592">
        <f t="shared" si="1"/>
        <v>7.9000000000000015E-2</v>
      </c>
      <c r="M5" s="592">
        <f t="shared" si="1"/>
        <v>0.14900000000000002</v>
      </c>
      <c r="N5" s="592">
        <f t="shared" si="1"/>
        <v>0.10850000000000003</v>
      </c>
      <c r="O5" s="592">
        <f t="shared" si="1"/>
        <v>9.650000000000003E-2</v>
      </c>
      <c r="P5" s="592">
        <f t="shared" si="1"/>
        <v>7.0000000000000007E-2</v>
      </c>
      <c r="Q5" s="592">
        <f t="shared" si="1"/>
        <v>8.1000000000000016E-2</v>
      </c>
      <c r="R5" s="592">
        <f t="shared" si="1"/>
        <v>8.3500000000000019E-2</v>
      </c>
      <c r="S5" s="592">
        <f t="shared" si="1"/>
        <v>9.0000000000000011E-2</v>
      </c>
      <c r="T5" s="592">
        <f t="shared" si="1"/>
        <v>0.12500000000000003</v>
      </c>
      <c r="U5" s="592">
        <f t="shared" si="1"/>
        <v>5.8000000000000017E-2</v>
      </c>
      <c r="V5" s="524">
        <f t="shared" ref="V5:V6" si="2">SUM(J5:U5)</f>
        <v>1.0000000000000002</v>
      </c>
      <c r="W5" s="1964">
        <v>0.7</v>
      </c>
      <c r="X5" s="524">
        <f>+(V5/V5)*W5</f>
        <v>0.7</v>
      </c>
      <c r="Y5" s="1956"/>
      <c r="Z5" s="1577"/>
      <c r="AA5" s="1578"/>
      <c r="AB5" s="1956" t="s">
        <v>792</v>
      </c>
      <c r="AC5" s="1577"/>
      <c r="AD5" s="1578"/>
      <c r="AE5" s="1956"/>
      <c r="AF5" s="1577"/>
      <c r="AG5" s="1578"/>
      <c r="AH5" s="1956"/>
      <c r="AI5" s="1577"/>
      <c r="AJ5" s="1747"/>
      <c r="AK5" s="264"/>
      <c r="AL5" s="264"/>
      <c r="AM5" s="264"/>
      <c r="AN5" s="264"/>
      <c r="AO5" s="264"/>
      <c r="AP5" s="264"/>
      <c r="AQ5" s="264"/>
      <c r="AR5" s="264"/>
      <c r="AS5" s="264"/>
    </row>
    <row r="6" spans="1:45" ht="26.25" customHeight="1">
      <c r="A6" s="1972"/>
      <c r="B6" s="1973"/>
      <c r="C6" s="2053"/>
      <c r="D6" s="2050"/>
      <c r="E6" s="1547"/>
      <c r="F6" s="2050"/>
      <c r="G6" s="2055"/>
      <c r="H6" s="2047" t="s">
        <v>78</v>
      </c>
      <c r="I6" s="2048"/>
      <c r="J6" s="363">
        <f t="shared" ref="J6:U6" si="3">J46</f>
        <v>1.9000000000000003E-2</v>
      </c>
      <c r="K6" s="363">
        <f t="shared" si="3"/>
        <v>4.0500000000000008E-2</v>
      </c>
      <c r="L6" s="363">
        <f t="shared" si="3"/>
        <v>7.9000000000000015E-2</v>
      </c>
      <c r="M6" s="363">
        <f t="shared" si="3"/>
        <v>0.14900000000000002</v>
      </c>
      <c r="N6" s="363">
        <f t="shared" si="3"/>
        <v>0.10850000000000003</v>
      </c>
      <c r="O6" s="363">
        <f t="shared" si="3"/>
        <v>9.650000000000003E-2</v>
      </c>
      <c r="P6" s="363">
        <f t="shared" si="3"/>
        <v>7.0000000000000007E-2</v>
      </c>
      <c r="Q6" s="363">
        <f t="shared" si="3"/>
        <v>7.5500000000000012E-2</v>
      </c>
      <c r="R6" s="363">
        <f t="shared" si="3"/>
        <v>6.5500000000000017E-2</v>
      </c>
      <c r="S6" s="363">
        <f t="shared" si="3"/>
        <v>0</v>
      </c>
      <c r="T6" s="363">
        <f t="shared" si="3"/>
        <v>0</v>
      </c>
      <c r="U6" s="363">
        <f t="shared" si="3"/>
        <v>0</v>
      </c>
      <c r="V6" s="526">
        <f t="shared" si="2"/>
        <v>0.70350000000000013</v>
      </c>
      <c r="W6" s="1558"/>
      <c r="X6" s="524">
        <f>+V6/V5*W5</f>
        <v>0.49245</v>
      </c>
      <c r="Y6" s="1536"/>
      <c r="Z6" s="1547"/>
      <c r="AA6" s="1548"/>
      <c r="AB6" s="1536"/>
      <c r="AC6" s="1547"/>
      <c r="AD6" s="1548"/>
      <c r="AE6" s="1536"/>
      <c r="AF6" s="1547"/>
      <c r="AG6" s="1548"/>
      <c r="AH6" s="1536"/>
      <c r="AI6" s="1547"/>
      <c r="AJ6" s="1720"/>
      <c r="AK6" s="264"/>
      <c r="AL6" s="264"/>
      <c r="AM6" s="264"/>
      <c r="AN6" s="264"/>
      <c r="AO6" s="264"/>
      <c r="AP6" s="264"/>
      <c r="AQ6" s="264"/>
      <c r="AR6" s="264"/>
      <c r="AS6" s="264"/>
    </row>
    <row r="7" spans="1:45" ht="18" customHeight="1">
      <c r="A7" s="1974" t="s">
        <v>793</v>
      </c>
      <c r="B7" s="2046" t="s">
        <v>34</v>
      </c>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49"/>
      <c r="AK7" s="264"/>
      <c r="AL7" s="264"/>
      <c r="AM7" s="264"/>
      <c r="AN7" s="264"/>
      <c r="AO7" s="264"/>
      <c r="AP7" s="264"/>
      <c r="AQ7" s="264"/>
      <c r="AR7" s="264"/>
      <c r="AS7" s="264"/>
    </row>
    <row r="8" spans="1:45" ht="12.75" customHeight="1">
      <c r="A8" s="1539"/>
      <c r="B8" s="595"/>
      <c r="C8" s="2042" t="s">
        <v>794</v>
      </c>
      <c r="D8" s="1582"/>
      <c r="E8" s="1582"/>
      <c r="F8" s="1582"/>
      <c r="G8" s="1583"/>
      <c r="H8" s="596"/>
      <c r="I8" s="597"/>
      <c r="J8" s="598"/>
      <c r="K8" s="600"/>
      <c r="L8" s="600"/>
      <c r="M8" s="600"/>
      <c r="N8" s="600"/>
      <c r="O8" s="600"/>
      <c r="P8" s="600"/>
      <c r="Q8" s="600"/>
      <c r="R8" s="600"/>
      <c r="S8" s="600"/>
      <c r="T8" s="600"/>
      <c r="U8" s="600"/>
      <c r="V8" s="602"/>
      <c r="W8" s="603"/>
      <c r="X8" s="604"/>
      <c r="Y8" s="595"/>
      <c r="Z8" s="69"/>
      <c r="AA8" s="605"/>
      <c r="AB8" s="595"/>
      <c r="AC8" s="69"/>
      <c r="AD8" s="605"/>
      <c r="AE8" s="595"/>
      <c r="AF8" s="69"/>
      <c r="AG8" s="605"/>
      <c r="AH8" s="595"/>
      <c r="AI8" s="69"/>
      <c r="AJ8" s="606"/>
      <c r="AK8" s="264"/>
      <c r="AL8" s="264"/>
      <c r="AM8" s="264"/>
      <c r="AN8" s="264"/>
      <c r="AO8" s="264"/>
      <c r="AP8" s="264"/>
      <c r="AQ8" s="264"/>
      <c r="AR8" s="264"/>
      <c r="AS8" s="264"/>
    </row>
    <row r="9" spans="1:45" ht="195" customHeight="1">
      <c r="A9" s="1539"/>
      <c r="B9" s="1934">
        <v>1</v>
      </c>
      <c r="C9" s="1928" t="s">
        <v>795</v>
      </c>
      <c r="D9" s="1577"/>
      <c r="E9" s="1577"/>
      <c r="F9" s="1577"/>
      <c r="G9" s="1578"/>
      <c r="H9" s="2041" t="s">
        <v>79</v>
      </c>
      <c r="I9" s="607" t="s">
        <v>47</v>
      </c>
      <c r="J9" s="361">
        <v>0.06</v>
      </c>
      <c r="K9" s="361">
        <v>7.0000000000000007E-2</v>
      </c>
      <c r="L9" s="361">
        <v>0.08</v>
      </c>
      <c r="M9" s="361">
        <v>9.5000000000000001E-2</v>
      </c>
      <c r="N9" s="361">
        <v>0.1</v>
      </c>
      <c r="O9" s="361">
        <v>0.1</v>
      </c>
      <c r="P9" s="361">
        <v>0.09</v>
      </c>
      <c r="Q9" s="608">
        <v>0.09</v>
      </c>
      <c r="R9" s="361">
        <v>8.5000000000000006E-2</v>
      </c>
      <c r="S9" s="361">
        <v>0.08</v>
      </c>
      <c r="T9" s="361">
        <v>0.08</v>
      </c>
      <c r="U9" s="361">
        <v>7.0000000000000007E-2</v>
      </c>
      <c r="V9" s="340">
        <f t="shared" ref="V9:V14" si="4">SUM(J9:U9)</f>
        <v>0.99999999999999978</v>
      </c>
      <c r="W9" s="1931">
        <v>0.1</v>
      </c>
      <c r="X9" s="340">
        <f>V9*W9</f>
        <v>9.9999999999999978E-2</v>
      </c>
      <c r="Y9" s="1946" t="s">
        <v>796</v>
      </c>
      <c r="Z9" s="1577"/>
      <c r="AA9" s="1578"/>
      <c r="AB9" s="1946" t="s">
        <v>797</v>
      </c>
      <c r="AC9" s="1577"/>
      <c r="AD9" s="1578"/>
      <c r="AE9" s="1946" t="s">
        <v>798</v>
      </c>
      <c r="AF9" s="1577"/>
      <c r="AG9" s="1578"/>
      <c r="AH9" s="2045"/>
      <c r="AI9" s="1577"/>
      <c r="AJ9" s="1747"/>
      <c r="AK9" s="264"/>
      <c r="AL9" s="264"/>
      <c r="AM9" s="264"/>
      <c r="AN9" s="264"/>
      <c r="AO9" s="264"/>
      <c r="AP9" s="264"/>
      <c r="AQ9" s="264"/>
      <c r="AR9" s="264"/>
      <c r="AS9" s="264"/>
    </row>
    <row r="10" spans="1:45" ht="195" customHeight="1">
      <c r="A10" s="1539"/>
      <c r="B10" s="1558"/>
      <c r="C10" s="1557"/>
      <c r="D10" s="1579"/>
      <c r="E10" s="1579"/>
      <c r="F10" s="1579"/>
      <c r="G10" s="1580"/>
      <c r="H10" s="1558"/>
      <c r="I10" s="607" t="s">
        <v>48</v>
      </c>
      <c r="J10" s="363">
        <v>0.06</v>
      </c>
      <c r="K10" s="363">
        <v>7.0000000000000007E-2</v>
      </c>
      <c r="L10" s="363">
        <v>0.08</v>
      </c>
      <c r="M10" s="363">
        <v>9.5000000000000001E-2</v>
      </c>
      <c r="N10" s="363">
        <v>0.1</v>
      </c>
      <c r="O10" s="363">
        <v>0.1</v>
      </c>
      <c r="P10" s="363">
        <v>0.09</v>
      </c>
      <c r="Q10" s="610">
        <v>0.09</v>
      </c>
      <c r="R10" s="363">
        <v>8.5000000000000006E-2</v>
      </c>
      <c r="S10" s="362"/>
      <c r="T10" s="362"/>
      <c r="U10" s="362"/>
      <c r="V10" s="479">
        <f t="shared" si="4"/>
        <v>0.76999999999999991</v>
      </c>
      <c r="W10" s="1558"/>
      <c r="X10" s="340">
        <f>+V10*W9</f>
        <v>7.6999999999999999E-2</v>
      </c>
      <c r="Y10" s="1557"/>
      <c r="Z10" s="1579"/>
      <c r="AA10" s="1580"/>
      <c r="AB10" s="1557"/>
      <c r="AC10" s="1579"/>
      <c r="AD10" s="1580"/>
      <c r="AE10" s="1557"/>
      <c r="AF10" s="1579"/>
      <c r="AG10" s="1580"/>
      <c r="AH10" s="1557"/>
      <c r="AI10" s="1579"/>
      <c r="AJ10" s="1923"/>
      <c r="AK10" s="264"/>
      <c r="AL10" s="264"/>
      <c r="AM10" s="264"/>
      <c r="AN10" s="264"/>
      <c r="AO10" s="264"/>
      <c r="AP10" s="264"/>
      <c r="AQ10" s="264"/>
      <c r="AR10" s="264"/>
      <c r="AS10" s="264"/>
    </row>
    <row r="11" spans="1:45" ht="64.5" customHeight="1">
      <c r="A11" s="1539"/>
      <c r="B11" s="1934">
        <v>2</v>
      </c>
      <c r="C11" s="1928" t="s">
        <v>799</v>
      </c>
      <c r="D11" s="1577"/>
      <c r="E11" s="1577"/>
      <c r="F11" s="1577"/>
      <c r="G11" s="1578"/>
      <c r="H11" s="2041" t="s">
        <v>79</v>
      </c>
      <c r="I11" s="607" t="s">
        <v>47</v>
      </c>
      <c r="J11" s="361"/>
      <c r="K11" s="361">
        <v>0.08</v>
      </c>
      <c r="L11" s="361">
        <v>0.08</v>
      </c>
      <c r="M11" s="361">
        <v>0.08</v>
      </c>
      <c r="N11" s="361">
        <v>0.08</v>
      </c>
      <c r="O11" s="361">
        <v>0.15</v>
      </c>
      <c r="P11" s="361">
        <v>0.1</v>
      </c>
      <c r="Q11" s="611">
        <v>0.08</v>
      </c>
      <c r="R11" s="361">
        <v>0.08</v>
      </c>
      <c r="S11" s="361">
        <v>0.1</v>
      </c>
      <c r="T11" s="361">
        <v>0.09</v>
      </c>
      <c r="U11" s="361">
        <v>0.08</v>
      </c>
      <c r="V11" s="340">
        <f t="shared" si="4"/>
        <v>0.99999999999999978</v>
      </c>
      <c r="W11" s="1931">
        <v>0.1</v>
      </c>
      <c r="X11" s="340">
        <f>V11*W11</f>
        <v>9.9999999999999978E-2</v>
      </c>
      <c r="Y11" s="1946" t="s">
        <v>800</v>
      </c>
      <c r="Z11" s="1577"/>
      <c r="AA11" s="1578"/>
      <c r="AB11" s="1946" t="s">
        <v>801</v>
      </c>
      <c r="AC11" s="1577"/>
      <c r="AD11" s="1578"/>
      <c r="AE11" s="1946" t="s">
        <v>802</v>
      </c>
      <c r="AF11" s="1577"/>
      <c r="AG11" s="1578"/>
      <c r="AH11" s="2045"/>
      <c r="AI11" s="1577"/>
      <c r="AJ11" s="1747"/>
      <c r="AK11" s="264"/>
      <c r="AL11" s="264"/>
      <c r="AM11" s="264"/>
      <c r="AN11" s="264"/>
      <c r="AO11" s="264"/>
      <c r="AP11" s="264"/>
      <c r="AQ11" s="264"/>
      <c r="AR11" s="264"/>
      <c r="AS11" s="264"/>
    </row>
    <row r="12" spans="1:45" ht="64.5" customHeight="1">
      <c r="A12" s="1539"/>
      <c r="B12" s="1558"/>
      <c r="C12" s="1557"/>
      <c r="D12" s="1579"/>
      <c r="E12" s="1579"/>
      <c r="F12" s="1579"/>
      <c r="G12" s="1580"/>
      <c r="H12" s="1558"/>
      <c r="I12" s="607" t="s">
        <v>48</v>
      </c>
      <c r="J12" s="362"/>
      <c r="K12" s="363">
        <v>0.08</v>
      </c>
      <c r="L12" s="363">
        <v>0.08</v>
      </c>
      <c r="M12" s="363">
        <v>0.08</v>
      </c>
      <c r="N12" s="363">
        <v>0.08</v>
      </c>
      <c r="O12" s="363">
        <v>0.15</v>
      </c>
      <c r="P12" s="363">
        <v>0.1</v>
      </c>
      <c r="Q12" s="610">
        <v>0.08</v>
      </c>
      <c r="R12" s="363">
        <v>0.08</v>
      </c>
      <c r="S12" s="362"/>
      <c r="T12" s="362"/>
      <c r="U12" s="362"/>
      <c r="V12" s="479">
        <f t="shared" si="4"/>
        <v>0.72999999999999987</v>
      </c>
      <c r="W12" s="1558"/>
      <c r="X12" s="340">
        <f>+V12*W11</f>
        <v>7.2999999999999995E-2</v>
      </c>
      <c r="Y12" s="1557"/>
      <c r="Z12" s="1579"/>
      <c r="AA12" s="1580"/>
      <c r="AB12" s="1557"/>
      <c r="AC12" s="1579"/>
      <c r="AD12" s="1580"/>
      <c r="AE12" s="1557"/>
      <c r="AF12" s="1579"/>
      <c r="AG12" s="1580"/>
      <c r="AH12" s="1557"/>
      <c r="AI12" s="1579"/>
      <c r="AJ12" s="1923"/>
      <c r="AK12" s="264"/>
      <c r="AL12" s="264"/>
      <c r="AM12" s="264"/>
      <c r="AN12" s="264"/>
      <c r="AO12" s="264"/>
      <c r="AP12" s="264"/>
      <c r="AQ12" s="264"/>
      <c r="AR12" s="264"/>
      <c r="AS12" s="264"/>
    </row>
    <row r="13" spans="1:45" ht="25.5" customHeight="1">
      <c r="A13" s="1539"/>
      <c r="B13" s="1934">
        <v>3</v>
      </c>
      <c r="C13" s="1928" t="s">
        <v>803</v>
      </c>
      <c r="D13" s="1577"/>
      <c r="E13" s="1577"/>
      <c r="F13" s="1577"/>
      <c r="G13" s="1578"/>
      <c r="H13" s="2041" t="s">
        <v>79</v>
      </c>
      <c r="I13" s="607" t="s">
        <v>47</v>
      </c>
      <c r="J13" s="361"/>
      <c r="K13" s="361">
        <v>0.05</v>
      </c>
      <c r="L13" s="361">
        <v>0.05</v>
      </c>
      <c r="M13" s="361">
        <v>0.1</v>
      </c>
      <c r="N13" s="361">
        <v>0.1</v>
      </c>
      <c r="O13" s="361">
        <v>0.1</v>
      </c>
      <c r="P13" s="361">
        <v>0.1</v>
      </c>
      <c r="Q13" s="611">
        <v>0.1</v>
      </c>
      <c r="R13" s="361">
        <v>0.1</v>
      </c>
      <c r="S13" s="361">
        <v>0.1</v>
      </c>
      <c r="T13" s="361">
        <v>0.1</v>
      </c>
      <c r="U13" s="361">
        <v>0.1</v>
      </c>
      <c r="V13" s="340">
        <f t="shared" si="4"/>
        <v>0.99999999999999989</v>
      </c>
      <c r="W13" s="1931">
        <v>0.05</v>
      </c>
      <c r="X13" s="340">
        <f>V13*W13</f>
        <v>4.9999999999999996E-2</v>
      </c>
      <c r="Y13" s="1946" t="s">
        <v>804</v>
      </c>
      <c r="Z13" s="1577"/>
      <c r="AA13" s="1578"/>
      <c r="AB13" s="1946" t="s">
        <v>805</v>
      </c>
      <c r="AC13" s="1577"/>
      <c r="AD13" s="1578"/>
      <c r="AE13" s="1946" t="s">
        <v>806</v>
      </c>
      <c r="AF13" s="1577"/>
      <c r="AG13" s="1578"/>
      <c r="AH13" s="2045"/>
      <c r="AI13" s="1577"/>
      <c r="AJ13" s="1747"/>
      <c r="AK13" s="264"/>
      <c r="AL13" s="264"/>
      <c r="AM13" s="264"/>
      <c r="AN13" s="264"/>
      <c r="AO13" s="264"/>
      <c r="AP13" s="264"/>
      <c r="AQ13" s="264"/>
      <c r="AR13" s="264"/>
      <c r="AS13" s="264"/>
    </row>
    <row r="14" spans="1:45" ht="25.5" customHeight="1">
      <c r="A14" s="1539"/>
      <c r="B14" s="1558"/>
      <c r="C14" s="1557"/>
      <c r="D14" s="1579"/>
      <c r="E14" s="1579"/>
      <c r="F14" s="1579"/>
      <c r="G14" s="1580"/>
      <c r="H14" s="1558"/>
      <c r="I14" s="607" t="s">
        <v>48</v>
      </c>
      <c r="J14" s="362"/>
      <c r="K14" s="363">
        <v>0.05</v>
      </c>
      <c r="L14" s="363">
        <v>0.05</v>
      </c>
      <c r="M14" s="363">
        <v>0.1</v>
      </c>
      <c r="N14" s="363">
        <v>0.1</v>
      </c>
      <c r="O14" s="363">
        <v>0.1</v>
      </c>
      <c r="P14" s="363">
        <v>0.05</v>
      </c>
      <c r="Q14" s="610">
        <v>0.05</v>
      </c>
      <c r="R14" s="363">
        <v>0.05</v>
      </c>
      <c r="S14" s="362"/>
      <c r="T14" s="362"/>
      <c r="U14" s="362"/>
      <c r="V14" s="479">
        <f t="shared" si="4"/>
        <v>0.55000000000000004</v>
      </c>
      <c r="W14" s="1558"/>
      <c r="X14" s="340">
        <f>+V14*W13</f>
        <v>2.7500000000000004E-2</v>
      </c>
      <c r="Y14" s="1557"/>
      <c r="Z14" s="1579"/>
      <c r="AA14" s="1580"/>
      <c r="AB14" s="1557"/>
      <c r="AC14" s="1579"/>
      <c r="AD14" s="1580"/>
      <c r="AE14" s="1557"/>
      <c r="AF14" s="1579"/>
      <c r="AG14" s="1580"/>
      <c r="AH14" s="1557"/>
      <c r="AI14" s="1579"/>
      <c r="AJ14" s="1923"/>
      <c r="AK14" s="264"/>
      <c r="AL14" s="264"/>
      <c r="AM14" s="264"/>
      <c r="AN14" s="264"/>
      <c r="AO14" s="264"/>
      <c r="AP14" s="264"/>
      <c r="AQ14" s="264"/>
      <c r="AR14" s="264"/>
      <c r="AS14" s="264"/>
    </row>
    <row r="15" spans="1:45" ht="25.5" customHeight="1">
      <c r="A15" s="1539"/>
      <c r="B15" s="595"/>
      <c r="C15" s="2042" t="s">
        <v>807</v>
      </c>
      <c r="D15" s="1582"/>
      <c r="E15" s="1582"/>
      <c r="F15" s="1582"/>
      <c r="G15" s="1583"/>
      <c r="H15" s="596"/>
      <c r="I15" s="597"/>
      <c r="J15" s="598"/>
      <c r="K15" s="600"/>
      <c r="L15" s="600"/>
      <c r="M15" s="600"/>
      <c r="N15" s="600"/>
      <c r="O15" s="600"/>
      <c r="P15" s="600"/>
      <c r="Q15" s="615"/>
      <c r="R15" s="600"/>
      <c r="S15" s="600"/>
      <c r="T15" s="600"/>
      <c r="U15" s="600"/>
      <c r="V15" s="602"/>
      <c r="W15" s="603"/>
      <c r="X15" s="604"/>
      <c r="Y15" s="595"/>
      <c r="Z15" s="69"/>
      <c r="AA15" s="605"/>
      <c r="AB15" s="595"/>
      <c r="AC15" s="69"/>
      <c r="AD15" s="605"/>
      <c r="AE15" s="595"/>
      <c r="AF15" s="69"/>
      <c r="AG15" s="605"/>
      <c r="AH15" s="595"/>
      <c r="AI15" s="69"/>
      <c r="AJ15" s="606"/>
      <c r="AK15" s="264"/>
      <c r="AL15" s="264"/>
      <c r="AM15" s="264"/>
      <c r="AN15" s="264"/>
      <c r="AO15" s="264"/>
      <c r="AP15" s="264"/>
      <c r="AQ15" s="264"/>
      <c r="AR15" s="264"/>
      <c r="AS15" s="264"/>
    </row>
    <row r="16" spans="1:45" ht="34.5" customHeight="1">
      <c r="A16" s="1539"/>
      <c r="B16" s="1934">
        <v>4</v>
      </c>
      <c r="C16" s="1928" t="s">
        <v>808</v>
      </c>
      <c r="D16" s="1577"/>
      <c r="E16" s="1577"/>
      <c r="F16" s="1577"/>
      <c r="G16" s="1578"/>
      <c r="H16" s="2041" t="s">
        <v>79</v>
      </c>
      <c r="I16" s="607" t="s">
        <v>47</v>
      </c>
      <c r="J16" s="361"/>
      <c r="K16" s="361"/>
      <c r="L16" s="361"/>
      <c r="M16" s="361">
        <v>0.15</v>
      </c>
      <c r="N16" s="361">
        <v>0.15</v>
      </c>
      <c r="O16" s="361">
        <v>0.15</v>
      </c>
      <c r="P16" s="616">
        <v>0.05</v>
      </c>
      <c r="Q16" s="617">
        <v>0.1</v>
      </c>
      <c r="R16" s="361">
        <v>0.15</v>
      </c>
      <c r="S16" s="361">
        <v>0.1</v>
      </c>
      <c r="T16" s="616">
        <v>0.1</v>
      </c>
      <c r="U16" s="616">
        <v>0.05</v>
      </c>
      <c r="V16" s="340">
        <f t="shared" ref="V16:V25" si="5">SUM(J16:U16)</f>
        <v>1</v>
      </c>
      <c r="W16" s="1931">
        <v>0.05</v>
      </c>
      <c r="X16" s="340">
        <f>V16*W16</f>
        <v>0.05</v>
      </c>
      <c r="Y16" s="2021" t="s">
        <v>809</v>
      </c>
      <c r="Z16" s="1577"/>
      <c r="AA16" s="1578"/>
      <c r="AB16" s="1946" t="s">
        <v>810</v>
      </c>
      <c r="AC16" s="1577"/>
      <c r="AD16" s="1578"/>
      <c r="AE16" s="1946" t="s">
        <v>811</v>
      </c>
      <c r="AF16" s="1577"/>
      <c r="AG16" s="1578"/>
      <c r="AH16" s="2045"/>
      <c r="AI16" s="1577"/>
      <c r="AJ16" s="1747"/>
      <c r="AK16" s="264"/>
      <c r="AL16" s="264"/>
      <c r="AM16" s="264"/>
      <c r="AN16" s="264"/>
      <c r="AO16" s="264"/>
      <c r="AP16" s="264"/>
      <c r="AQ16" s="264"/>
      <c r="AR16" s="264"/>
      <c r="AS16" s="264"/>
    </row>
    <row r="17" spans="1:45" ht="25.5" customHeight="1">
      <c r="A17" s="1539"/>
      <c r="B17" s="1558"/>
      <c r="C17" s="1557"/>
      <c r="D17" s="1579"/>
      <c r="E17" s="1579"/>
      <c r="F17" s="1579"/>
      <c r="G17" s="1580"/>
      <c r="H17" s="1558"/>
      <c r="I17" s="607" t="s">
        <v>48</v>
      </c>
      <c r="J17" s="362"/>
      <c r="K17" s="362"/>
      <c r="L17" s="362"/>
      <c r="M17" s="363">
        <v>0.15</v>
      </c>
      <c r="N17" s="363">
        <v>0.15</v>
      </c>
      <c r="O17" s="363">
        <v>0.15</v>
      </c>
      <c r="P17" s="363">
        <v>0.05</v>
      </c>
      <c r="Q17" s="610">
        <v>0.05</v>
      </c>
      <c r="R17" s="363">
        <v>0.05</v>
      </c>
      <c r="S17" s="362"/>
      <c r="T17" s="362"/>
      <c r="U17" s="362"/>
      <c r="V17" s="479">
        <f t="shared" si="5"/>
        <v>0.6</v>
      </c>
      <c r="W17" s="1558"/>
      <c r="X17" s="340">
        <f>+V17*W16</f>
        <v>0.03</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t="60" customHeight="1">
      <c r="A18" s="1539"/>
      <c r="B18" s="1934">
        <v>5</v>
      </c>
      <c r="C18" s="1928" t="s">
        <v>812</v>
      </c>
      <c r="D18" s="1577"/>
      <c r="E18" s="1577"/>
      <c r="F18" s="1577"/>
      <c r="G18" s="1578"/>
      <c r="H18" s="2041" t="s">
        <v>79</v>
      </c>
      <c r="I18" s="607" t="s">
        <v>47</v>
      </c>
      <c r="J18" s="361">
        <v>0.05</v>
      </c>
      <c r="K18" s="361">
        <v>0.05</v>
      </c>
      <c r="L18" s="361">
        <v>0.05</v>
      </c>
      <c r="M18" s="361">
        <v>0.1</v>
      </c>
      <c r="N18" s="361">
        <v>0.1</v>
      </c>
      <c r="O18" s="361">
        <v>0.1</v>
      </c>
      <c r="P18" s="361">
        <v>0.15</v>
      </c>
      <c r="Q18" s="611">
        <v>0.1</v>
      </c>
      <c r="R18" s="361">
        <v>0.1</v>
      </c>
      <c r="S18" s="361">
        <v>0.1</v>
      </c>
      <c r="T18" s="361">
        <v>0.1</v>
      </c>
      <c r="U18" s="361"/>
      <c r="V18" s="340">
        <f t="shared" si="5"/>
        <v>0.99999999999999989</v>
      </c>
      <c r="W18" s="1931">
        <v>0.04</v>
      </c>
      <c r="X18" s="340">
        <f>V18*W18</f>
        <v>3.9999999999999994E-2</v>
      </c>
      <c r="Y18" s="1946" t="s">
        <v>813</v>
      </c>
      <c r="Z18" s="1577"/>
      <c r="AA18" s="1578"/>
      <c r="AB18" s="1946" t="s">
        <v>814</v>
      </c>
      <c r="AC18" s="1577"/>
      <c r="AD18" s="1578"/>
      <c r="AE18" s="1946" t="s">
        <v>815</v>
      </c>
      <c r="AF18" s="1577"/>
      <c r="AG18" s="1578"/>
      <c r="AH18" s="2045"/>
      <c r="AI18" s="1577"/>
      <c r="AJ18" s="1747"/>
      <c r="AK18" s="264"/>
      <c r="AL18" s="264"/>
      <c r="AM18" s="264"/>
      <c r="AN18" s="264"/>
      <c r="AO18" s="264"/>
      <c r="AP18" s="264"/>
      <c r="AQ18" s="264"/>
      <c r="AR18" s="264"/>
      <c r="AS18" s="264"/>
    </row>
    <row r="19" spans="1:45" ht="50.25" customHeight="1">
      <c r="A19" s="1539"/>
      <c r="B19" s="1558"/>
      <c r="C19" s="1557"/>
      <c r="D19" s="1579"/>
      <c r="E19" s="1579"/>
      <c r="F19" s="1579"/>
      <c r="G19" s="1580"/>
      <c r="H19" s="1558"/>
      <c r="I19" s="607" t="s">
        <v>48</v>
      </c>
      <c r="J19" s="363">
        <v>0.05</v>
      </c>
      <c r="K19" s="363">
        <v>0.05</v>
      </c>
      <c r="L19" s="363">
        <v>0.05</v>
      </c>
      <c r="M19" s="363">
        <v>0.1</v>
      </c>
      <c r="N19" s="363">
        <v>0.1</v>
      </c>
      <c r="O19" s="363">
        <v>0.1</v>
      </c>
      <c r="P19" s="363">
        <v>0.15</v>
      </c>
      <c r="Q19" s="610">
        <v>0.1</v>
      </c>
      <c r="R19" s="363">
        <v>0.1</v>
      </c>
      <c r="S19" s="362"/>
      <c r="T19" s="362"/>
      <c r="U19" s="362"/>
      <c r="V19" s="479">
        <f t="shared" si="5"/>
        <v>0.79999999999999993</v>
      </c>
      <c r="W19" s="1558"/>
      <c r="X19" s="340">
        <f>+V19*W18</f>
        <v>3.2000000000000001E-2</v>
      </c>
      <c r="Y19" s="1557"/>
      <c r="Z19" s="1579"/>
      <c r="AA19" s="1580"/>
      <c r="AB19" s="1557"/>
      <c r="AC19" s="1579"/>
      <c r="AD19" s="1580"/>
      <c r="AE19" s="1557"/>
      <c r="AF19" s="1579"/>
      <c r="AG19" s="1580"/>
      <c r="AH19" s="1557"/>
      <c r="AI19" s="1579"/>
      <c r="AJ19" s="1923"/>
      <c r="AK19" s="264"/>
      <c r="AL19" s="264"/>
      <c r="AM19" s="264"/>
      <c r="AN19" s="264"/>
      <c r="AO19" s="264"/>
      <c r="AP19" s="264"/>
      <c r="AQ19" s="264"/>
      <c r="AR19" s="264"/>
      <c r="AS19" s="264"/>
    </row>
    <row r="20" spans="1:45" ht="25.5" customHeight="1">
      <c r="A20" s="1539"/>
      <c r="B20" s="1934">
        <v>6</v>
      </c>
      <c r="C20" s="1928" t="s">
        <v>816</v>
      </c>
      <c r="D20" s="1577"/>
      <c r="E20" s="1577"/>
      <c r="F20" s="1577"/>
      <c r="G20" s="1578"/>
      <c r="H20" s="2041" t="s">
        <v>79</v>
      </c>
      <c r="I20" s="607" t="s">
        <v>47</v>
      </c>
      <c r="J20" s="361"/>
      <c r="K20" s="361"/>
      <c r="L20" s="361"/>
      <c r="M20" s="361"/>
      <c r="N20" s="361">
        <v>0.15</v>
      </c>
      <c r="O20" s="361">
        <v>0.15</v>
      </c>
      <c r="P20" s="616">
        <v>0.05</v>
      </c>
      <c r="Q20" s="617">
        <v>0.2</v>
      </c>
      <c r="R20" s="616">
        <v>0.15</v>
      </c>
      <c r="S20" s="361">
        <v>0.1</v>
      </c>
      <c r="T20" s="361">
        <v>0.1</v>
      </c>
      <c r="U20" s="361">
        <v>0.1</v>
      </c>
      <c r="V20" s="340">
        <f t="shared" si="5"/>
        <v>1</v>
      </c>
      <c r="W20" s="1931">
        <v>0.02</v>
      </c>
      <c r="X20" s="340">
        <f>V20*W20</f>
        <v>0.02</v>
      </c>
      <c r="Y20" s="2021" t="s">
        <v>809</v>
      </c>
      <c r="Z20" s="1577"/>
      <c r="AA20" s="1578"/>
      <c r="AB20" s="1946" t="s">
        <v>817</v>
      </c>
      <c r="AC20" s="1577"/>
      <c r="AD20" s="1578"/>
      <c r="AE20" s="1946" t="s">
        <v>818</v>
      </c>
      <c r="AF20" s="1577"/>
      <c r="AG20" s="1578"/>
      <c r="AH20" s="2045"/>
      <c r="AI20" s="1577"/>
      <c r="AJ20" s="1747"/>
      <c r="AK20" s="264"/>
      <c r="AL20" s="264"/>
      <c r="AM20" s="264"/>
      <c r="AN20" s="264"/>
      <c r="AO20" s="264"/>
      <c r="AP20" s="264"/>
      <c r="AQ20" s="264"/>
      <c r="AR20" s="264"/>
      <c r="AS20" s="264"/>
    </row>
    <row r="21" spans="1:45" ht="25.5" customHeight="1">
      <c r="A21" s="1539"/>
      <c r="B21" s="1558"/>
      <c r="C21" s="1557"/>
      <c r="D21" s="1579"/>
      <c r="E21" s="1579"/>
      <c r="F21" s="1579"/>
      <c r="G21" s="1580"/>
      <c r="H21" s="1558"/>
      <c r="I21" s="607" t="s">
        <v>48</v>
      </c>
      <c r="J21" s="362"/>
      <c r="K21" s="362"/>
      <c r="L21" s="362"/>
      <c r="M21" s="362"/>
      <c r="N21" s="363">
        <v>0.15</v>
      </c>
      <c r="O21" s="363">
        <v>0.15</v>
      </c>
      <c r="P21" s="363">
        <v>0.05</v>
      </c>
      <c r="Q21" s="610">
        <v>0.05</v>
      </c>
      <c r="R21" s="362"/>
      <c r="S21" s="362"/>
      <c r="T21" s="362"/>
      <c r="U21" s="362"/>
      <c r="V21" s="479">
        <f t="shared" si="5"/>
        <v>0.39999999999999997</v>
      </c>
      <c r="W21" s="1558"/>
      <c r="X21" s="340">
        <f>+V21*W20</f>
        <v>8.0000000000000002E-3</v>
      </c>
      <c r="Y21" s="1557"/>
      <c r="Z21" s="1579"/>
      <c r="AA21" s="1580"/>
      <c r="AB21" s="1557"/>
      <c r="AC21" s="1579"/>
      <c r="AD21" s="1580"/>
      <c r="AE21" s="1557"/>
      <c r="AF21" s="1579"/>
      <c r="AG21" s="1580"/>
      <c r="AH21" s="1557"/>
      <c r="AI21" s="1579"/>
      <c r="AJ21" s="1923"/>
      <c r="AK21" s="264"/>
      <c r="AL21" s="264"/>
      <c r="AM21" s="264"/>
      <c r="AN21" s="264"/>
      <c r="AO21" s="264"/>
      <c r="AP21" s="264"/>
      <c r="AQ21" s="264"/>
      <c r="AR21" s="264"/>
      <c r="AS21" s="264"/>
    </row>
    <row r="22" spans="1:45" ht="64.5" customHeight="1">
      <c r="A22" s="1539"/>
      <c r="B22" s="1934">
        <v>7</v>
      </c>
      <c r="C22" s="1928" t="s">
        <v>819</v>
      </c>
      <c r="D22" s="1577"/>
      <c r="E22" s="1577"/>
      <c r="F22" s="1577"/>
      <c r="G22" s="1578"/>
      <c r="H22" s="2041" t="s">
        <v>79</v>
      </c>
      <c r="I22" s="607" t="s">
        <v>47</v>
      </c>
      <c r="J22" s="361">
        <v>0.05</v>
      </c>
      <c r="K22" s="361">
        <v>0.05</v>
      </c>
      <c r="L22" s="361">
        <v>0.05</v>
      </c>
      <c r="M22" s="361">
        <v>0.1</v>
      </c>
      <c r="N22" s="361">
        <v>0.1</v>
      </c>
      <c r="O22" s="361">
        <v>0.1</v>
      </c>
      <c r="P22" s="361">
        <v>0.15</v>
      </c>
      <c r="Q22" s="611">
        <v>0.1</v>
      </c>
      <c r="R22" s="361">
        <v>0.1</v>
      </c>
      <c r="S22" s="361">
        <v>0.1</v>
      </c>
      <c r="T22" s="361">
        <v>0.1</v>
      </c>
      <c r="U22" s="361"/>
      <c r="V22" s="340">
        <f t="shared" si="5"/>
        <v>0.99999999999999989</v>
      </c>
      <c r="W22" s="1931">
        <v>0.04</v>
      </c>
      <c r="X22" s="340">
        <f>V22*W22</f>
        <v>3.9999999999999994E-2</v>
      </c>
      <c r="Y22" s="2021" t="s">
        <v>820</v>
      </c>
      <c r="Z22" s="1577"/>
      <c r="AA22" s="1578"/>
      <c r="AB22" s="1946" t="s">
        <v>821</v>
      </c>
      <c r="AC22" s="1577"/>
      <c r="AD22" s="1578"/>
      <c r="AE22" s="1946" t="s">
        <v>822</v>
      </c>
      <c r="AF22" s="1577"/>
      <c r="AG22" s="1578"/>
      <c r="AH22" s="2045"/>
      <c r="AI22" s="1577"/>
      <c r="AJ22" s="1747"/>
      <c r="AK22" s="264"/>
      <c r="AL22" s="264"/>
      <c r="AM22" s="264"/>
      <c r="AN22" s="264"/>
      <c r="AO22" s="264"/>
      <c r="AP22" s="264"/>
      <c r="AQ22" s="264"/>
      <c r="AR22" s="264"/>
      <c r="AS22" s="264"/>
    </row>
    <row r="23" spans="1:45" ht="58.5" customHeight="1">
      <c r="A23" s="1539"/>
      <c r="B23" s="1558"/>
      <c r="C23" s="1557"/>
      <c r="D23" s="1579"/>
      <c r="E23" s="1579"/>
      <c r="F23" s="1579"/>
      <c r="G23" s="1580"/>
      <c r="H23" s="1558"/>
      <c r="I23" s="607" t="s">
        <v>48</v>
      </c>
      <c r="J23" s="363">
        <v>0.05</v>
      </c>
      <c r="K23" s="363">
        <v>0.05</v>
      </c>
      <c r="L23" s="363">
        <v>0.05</v>
      </c>
      <c r="M23" s="363">
        <v>0.1</v>
      </c>
      <c r="N23" s="363">
        <v>0.1</v>
      </c>
      <c r="O23" s="363">
        <v>0.1</v>
      </c>
      <c r="P23" s="363">
        <v>0.15</v>
      </c>
      <c r="Q23" s="610">
        <v>0.1</v>
      </c>
      <c r="R23" s="363">
        <v>0.1</v>
      </c>
      <c r="S23" s="362"/>
      <c r="T23" s="362"/>
      <c r="U23" s="362"/>
      <c r="V23" s="479">
        <f t="shared" si="5"/>
        <v>0.79999999999999993</v>
      </c>
      <c r="W23" s="1558"/>
      <c r="X23" s="340">
        <f>+V23*W22</f>
        <v>3.2000000000000001E-2</v>
      </c>
      <c r="Y23" s="1557"/>
      <c r="Z23" s="1579"/>
      <c r="AA23" s="1580"/>
      <c r="AB23" s="1557"/>
      <c r="AC23" s="1579"/>
      <c r="AD23" s="1580"/>
      <c r="AE23" s="1557"/>
      <c r="AF23" s="1579"/>
      <c r="AG23" s="1580"/>
      <c r="AH23" s="1557"/>
      <c r="AI23" s="1579"/>
      <c r="AJ23" s="1923"/>
      <c r="AK23" s="264"/>
      <c r="AL23" s="264"/>
      <c r="AM23" s="264"/>
      <c r="AN23" s="264"/>
      <c r="AO23" s="264"/>
      <c r="AP23" s="264"/>
      <c r="AQ23" s="264"/>
      <c r="AR23" s="264"/>
      <c r="AS23" s="264"/>
    </row>
    <row r="24" spans="1:45" ht="25.5" customHeight="1">
      <c r="A24" s="1539"/>
      <c r="B24" s="1934">
        <v>8</v>
      </c>
      <c r="C24" s="1928" t="s">
        <v>823</v>
      </c>
      <c r="D24" s="1577"/>
      <c r="E24" s="1577"/>
      <c r="F24" s="1577"/>
      <c r="G24" s="1578"/>
      <c r="H24" s="2041" t="s">
        <v>79</v>
      </c>
      <c r="I24" s="607" t="s">
        <v>47</v>
      </c>
      <c r="J24" s="361"/>
      <c r="K24" s="361"/>
      <c r="L24" s="361">
        <v>0.1</v>
      </c>
      <c r="M24" s="361">
        <v>0.1</v>
      </c>
      <c r="N24" s="361">
        <v>0.1</v>
      </c>
      <c r="O24" s="361">
        <v>0.1</v>
      </c>
      <c r="P24" s="361">
        <v>0.1</v>
      </c>
      <c r="Q24" s="611">
        <v>0.1</v>
      </c>
      <c r="R24" s="361">
        <v>0.1</v>
      </c>
      <c r="S24" s="361">
        <v>0.1</v>
      </c>
      <c r="T24" s="361">
        <v>0.1</v>
      </c>
      <c r="U24" s="361">
        <v>0.1</v>
      </c>
      <c r="V24" s="340">
        <f t="shared" si="5"/>
        <v>0.99999999999999989</v>
      </c>
      <c r="W24" s="1931">
        <v>0.02</v>
      </c>
      <c r="X24" s="340">
        <f>V24*W24</f>
        <v>1.9999999999999997E-2</v>
      </c>
      <c r="Y24" s="1946" t="s">
        <v>824</v>
      </c>
      <c r="Z24" s="1577"/>
      <c r="AA24" s="1578"/>
      <c r="AB24" s="1946" t="s">
        <v>825</v>
      </c>
      <c r="AC24" s="1577"/>
      <c r="AD24" s="1578"/>
      <c r="AE24" s="1946" t="s">
        <v>826</v>
      </c>
      <c r="AF24" s="1577"/>
      <c r="AG24" s="1578"/>
      <c r="AH24" s="2045"/>
      <c r="AI24" s="1577"/>
      <c r="AJ24" s="1747"/>
      <c r="AK24" s="264"/>
      <c r="AL24" s="264"/>
      <c r="AM24" s="264"/>
      <c r="AN24" s="264"/>
      <c r="AO24" s="264"/>
      <c r="AP24" s="264"/>
      <c r="AQ24" s="264"/>
      <c r="AR24" s="264"/>
      <c r="AS24" s="264"/>
    </row>
    <row r="25" spans="1:45" ht="25.5" customHeight="1">
      <c r="A25" s="1539"/>
      <c r="B25" s="1558"/>
      <c r="C25" s="1557"/>
      <c r="D25" s="1579"/>
      <c r="E25" s="1579"/>
      <c r="F25" s="1579"/>
      <c r="G25" s="1580"/>
      <c r="H25" s="1558"/>
      <c r="I25" s="607" t="s">
        <v>48</v>
      </c>
      <c r="J25" s="362"/>
      <c r="K25" s="362"/>
      <c r="L25" s="363">
        <v>0.1</v>
      </c>
      <c r="M25" s="363">
        <v>0.1</v>
      </c>
      <c r="N25" s="363">
        <v>0.1</v>
      </c>
      <c r="O25" s="363">
        <v>0.1</v>
      </c>
      <c r="P25" s="363">
        <v>0.05</v>
      </c>
      <c r="Q25" s="610">
        <v>0.05</v>
      </c>
      <c r="R25" s="363">
        <v>0.05</v>
      </c>
      <c r="S25" s="362"/>
      <c r="T25" s="362"/>
      <c r="U25" s="362"/>
      <c r="V25" s="479">
        <f t="shared" si="5"/>
        <v>0.55000000000000004</v>
      </c>
      <c r="W25" s="1558"/>
      <c r="X25" s="340">
        <f>+V25*W24</f>
        <v>1.1000000000000001E-2</v>
      </c>
      <c r="Y25" s="1557"/>
      <c r="Z25" s="1579"/>
      <c r="AA25" s="1580"/>
      <c r="AB25" s="1557"/>
      <c r="AC25" s="1579"/>
      <c r="AD25" s="1580"/>
      <c r="AE25" s="1557"/>
      <c r="AF25" s="1579"/>
      <c r="AG25" s="1580"/>
      <c r="AH25" s="1557"/>
      <c r="AI25" s="1579"/>
      <c r="AJ25" s="1923"/>
      <c r="AK25" s="264"/>
      <c r="AL25" s="264"/>
      <c r="AM25" s="264"/>
      <c r="AN25" s="264"/>
      <c r="AO25" s="264"/>
      <c r="AP25" s="264"/>
      <c r="AQ25" s="264"/>
      <c r="AR25" s="264"/>
      <c r="AS25" s="264"/>
    </row>
    <row r="26" spans="1:45" ht="25.5" customHeight="1">
      <c r="A26" s="1539"/>
      <c r="B26" s="595"/>
      <c r="C26" s="2042" t="s">
        <v>827</v>
      </c>
      <c r="D26" s="1582"/>
      <c r="E26" s="1582"/>
      <c r="F26" s="1582"/>
      <c r="G26" s="1583"/>
      <c r="H26" s="596"/>
      <c r="I26" s="597"/>
      <c r="J26" s="598"/>
      <c r="K26" s="600"/>
      <c r="L26" s="600"/>
      <c r="M26" s="600"/>
      <c r="N26" s="600"/>
      <c r="O26" s="600"/>
      <c r="P26" s="600"/>
      <c r="Q26" s="615"/>
      <c r="R26" s="600"/>
      <c r="S26" s="600"/>
      <c r="T26" s="600"/>
      <c r="U26" s="600"/>
      <c r="V26" s="602"/>
      <c r="W26" s="603"/>
      <c r="X26" s="604"/>
      <c r="Y26" s="595"/>
      <c r="Z26" s="69"/>
      <c r="AA26" s="605"/>
      <c r="AB26" s="595"/>
      <c r="AC26" s="69"/>
      <c r="AD26" s="605"/>
      <c r="AE26" s="595"/>
      <c r="AF26" s="69"/>
      <c r="AG26" s="605"/>
      <c r="AH26" s="595"/>
      <c r="AI26" s="69"/>
      <c r="AJ26" s="606"/>
      <c r="AK26" s="264"/>
      <c r="AL26" s="264"/>
      <c r="AM26" s="264"/>
      <c r="AN26" s="264"/>
      <c r="AO26" s="264"/>
      <c r="AP26" s="264"/>
      <c r="AQ26" s="264"/>
      <c r="AR26" s="264"/>
      <c r="AS26" s="264"/>
    </row>
    <row r="27" spans="1:45" ht="57" customHeight="1">
      <c r="A27" s="1539"/>
      <c r="B27" s="1934">
        <v>9</v>
      </c>
      <c r="C27" s="1928" t="s">
        <v>828</v>
      </c>
      <c r="D27" s="1577"/>
      <c r="E27" s="1577"/>
      <c r="F27" s="1577"/>
      <c r="G27" s="1578"/>
      <c r="H27" s="2041" t="s">
        <v>79</v>
      </c>
      <c r="I27" s="607" t="s">
        <v>47</v>
      </c>
      <c r="J27" s="361"/>
      <c r="K27" s="361"/>
      <c r="L27" s="361"/>
      <c r="M27" s="361">
        <v>0.5</v>
      </c>
      <c r="N27" s="361"/>
      <c r="O27" s="361"/>
      <c r="P27" s="361"/>
      <c r="Q27" s="611"/>
      <c r="R27" s="361"/>
      <c r="S27" s="361"/>
      <c r="T27" s="361">
        <v>0.5</v>
      </c>
      <c r="U27" s="361"/>
      <c r="V27" s="340">
        <f t="shared" ref="V27:V32" si="6">SUM(J27:U27)</f>
        <v>1</v>
      </c>
      <c r="W27" s="1931">
        <v>0.1</v>
      </c>
      <c r="X27" s="340">
        <f>V27*W27</f>
        <v>0.1</v>
      </c>
      <c r="Y27" s="1946" t="s">
        <v>829</v>
      </c>
      <c r="Z27" s="1577"/>
      <c r="AA27" s="1578"/>
      <c r="AB27" s="1946" t="s">
        <v>830</v>
      </c>
      <c r="AC27" s="1577"/>
      <c r="AD27" s="1578"/>
      <c r="AE27" s="1946" t="s">
        <v>831</v>
      </c>
      <c r="AF27" s="1577"/>
      <c r="AG27" s="1578"/>
      <c r="AH27" s="2045"/>
      <c r="AI27" s="1577"/>
      <c r="AJ27" s="1747"/>
      <c r="AK27" s="264"/>
      <c r="AL27" s="264"/>
      <c r="AM27" s="264"/>
      <c r="AN27" s="264"/>
      <c r="AO27" s="264"/>
      <c r="AP27" s="264"/>
      <c r="AQ27" s="264"/>
      <c r="AR27" s="264"/>
      <c r="AS27" s="264"/>
    </row>
    <row r="28" spans="1:45" ht="42.75" customHeight="1">
      <c r="A28" s="1539"/>
      <c r="B28" s="1558"/>
      <c r="C28" s="1557"/>
      <c r="D28" s="1579"/>
      <c r="E28" s="1579"/>
      <c r="F28" s="1579"/>
      <c r="G28" s="1580"/>
      <c r="H28" s="1558"/>
      <c r="I28" s="607" t="s">
        <v>48</v>
      </c>
      <c r="J28" s="362"/>
      <c r="K28" s="362"/>
      <c r="L28" s="362"/>
      <c r="M28" s="363">
        <v>0.5</v>
      </c>
      <c r="N28" s="363">
        <v>0</v>
      </c>
      <c r="O28" s="363">
        <v>0</v>
      </c>
      <c r="P28" s="363">
        <v>0.08</v>
      </c>
      <c r="Q28" s="610">
        <v>0.08</v>
      </c>
      <c r="R28" s="363">
        <v>0.08</v>
      </c>
      <c r="S28" s="362"/>
      <c r="T28" s="362"/>
      <c r="U28" s="362"/>
      <c r="V28" s="479">
        <f t="shared" si="6"/>
        <v>0.73999999999999988</v>
      </c>
      <c r="W28" s="1558"/>
      <c r="X28" s="340">
        <f>+V28*W27</f>
        <v>7.3999999999999996E-2</v>
      </c>
      <c r="Y28" s="1557"/>
      <c r="Z28" s="1579"/>
      <c r="AA28" s="1580"/>
      <c r="AB28" s="1557"/>
      <c r="AC28" s="1579"/>
      <c r="AD28" s="1580"/>
      <c r="AE28" s="1557"/>
      <c r="AF28" s="1579"/>
      <c r="AG28" s="1580"/>
      <c r="AH28" s="1557"/>
      <c r="AI28" s="1579"/>
      <c r="AJ28" s="1923"/>
      <c r="AK28" s="264"/>
      <c r="AL28" s="264"/>
      <c r="AM28" s="264"/>
      <c r="AN28" s="264"/>
      <c r="AO28" s="264"/>
      <c r="AP28" s="264"/>
      <c r="AQ28" s="264"/>
      <c r="AR28" s="264"/>
      <c r="AS28" s="264"/>
    </row>
    <row r="29" spans="1:45" ht="33.75" customHeight="1">
      <c r="A29" s="1539"/>
      <c r="B29" s="1934">
        <v>10</v>
      </c>
      <c r="C29" s="2010" t="s">
        <v>832</v>
      </c>
      <c r="D29" s="1577"/>
      <c r="E29" s="1577"/>
      <c r="F29" s="1577"/>
      <c r="G29" s="1578"/>
      <c r="H29" s="2041" t="s">
        <v>79</v>
      </c>
      <c r="I29" s="607" t="s">
        <v>47</v>
      </c>
      <c r="J29" s="361"/>
      <c r="K29" s="361"/>
      <c r="L29" s="361">
        <v>0.3</v>
      </c>
      <c r="M29" s="361">
        <v>0.3</v>
      </c>
      <c r="N29" s="361">
        <v>0.3</v>
      </c>
      <c r="O29" s="361">
        <v>0.1</v>
      </c>
      <c r="P29" s="361"/>
      <c r="Q29" s="611"/>
      <c r="R29" s="361"/>
      <c r="S29" s="361"/>
      <c r="T29" s="361"/>
      <c r="U29" s="361"/>
      <c r="V29" s="340">
        <f t="shared" si="6"/>
        <v>0.99999999999999989</v>
      </c>
      <c r="W29" s="1931">
        <v>0.1</v>
      </c>
      <c r="X29" s="340">
        <f>V29*W29</f>
        <v>9.9999999999999992E-2</v>
      </c>
      <c r="Y29" s="1946" t="s">
        <v>836</v>
      </c>
      <c r="Z29" s="1577"/>
      <c r="AA29" s="1578"/>
      <c r="AB29" s="1946" t="s">
        <v>837</v>
      </c>
      <c r="AC29" s="1577"/>
      <c r="AD29" s="1578"/>
      <c r="AE29" s="2045"/>
      <c r="AF29" s="1577"/>
      <c r="AG29" s="1578"/>
      <c r="AH29" s="2045"/>
      <c r="AI29" s="1577"/>
      <c r="AJ29" s="1747"/>
      <c r="AK29" s="264"/>
      <c r="AL29" s="264"/>
      <c r="AM29" s="264"/>
      <c r="AN29" s="264"/>
      <c r="AO29" s="264"/>
      <c r="AP29" s="264"/>
      <c r="AQ29" s="264"/>
      <c r="AR29" s="264"/>
      <c r="AS29" s="264"/>
    </row>
    <row r="30" spans="1:45" ht="33.75" customHeight="1">
      <c r="A30" s="1539"/>
      <c r="B30" s="1558"/>
      <c r="C30" s="1557"/>
      <c r="D30" s="1579"/>
      <c r="E30" s="1579"/>
      <c r="F30" s="1579"/>
      <c r="G30" s="1580"/>
      <c r="H30" s="1558"/>
      <c r="I30" s="607" t="s">
        <v>48</v>
      </c>
      <c r="J30" s="362"/>
      <c r="K30" s="362"/>
      <c r="L30" s="363">
        <v>0.3</v>
      </c>
      <c r="M30" s="363">
        <v>0.3</v>
      </c>
      <c r="N30" s="363">
        <v>0.3</v>
      </c>
      <c r="O30" s="363">
        <v>0.1</v>
      </c>
      <c r="P30" s="362"/>
      <c r="Q30" s="620"/>
      <c r="R30" s="362"/>
      <c r="S30" s="362"/>
      <c r="T30" s="362"/>
      <c r="U30" s="362"/>
      <c r="V30" s="479">
        <f t="shared" si="6"/>
        <v>0.99999999999999989</v>
      </c>
      <c r="W30" s="1558"/>
      <c r="X30" s="340">
        <f>+V30*W29</f>
        <v>9.9999999999999992E-2</v>
      </c>
      <c r="Y30" s="1557"/>
      <c r="Z30" s="1579"/>
      <c r="AA30" s="1580"/>
      <c r="AB30" s="1557"/>
      <c r="AC30" s="1579"/>
      <c r="AD30" s="1580"/>
      <c r="AE30" s="1557"/>
      <c r="AF30" s="1579"/>
      <c r="AG30" s="1580"/>
      <c r="AH30" s="1557"/>
      <c r="AI30" s="1579"/>
      <c r="AJ30" s="1923"/>
      <c r="AK30" s="264"/>
      <c r="AL30" s="264"/>
      <c r="AM30" s="264"/>
      <c r="AN30" s="264"/>
      <c r="AO30" s="264"/>
      <c r="AP30" s="264"/>
      <c r="AQ30" s="264"/>
      <c r="AR30" s="264"/>
      <c r="AS30" s="264"/>
    </row>
    <row r="31" spans="1:45" ht="50.25" customHeight="1">
      <c r="A31" s="1539"/>
      <c r="B31" s="1934">
        <v>11</v>
      </c>
      <c r="C31" s="2043" t="s">
        <v>838</v>
      </c>
      <c r="D31" s="1577"/>
      <c r="E31" s="1577"/>
      <c r="F31" s="1577"/>
      <c r="G31" s="1578"/>
      <c r="H31" s="2041" t="s">
        <v>79</v>
      </c>
      <c r="I31" s="607" t="s">
        <v>47</v>
      </c>
      <c r="J31" s="361"/>
      <c r="K31" s="361"/>
      <c r="L31" s="361"/>
      <c r="M31" s="361"/>
      <c r="N31" s="361"/>
      <c r="O31" s="361"/>
      <c r="P31" s="616"/>
      <c r="Q31" s="617">
        <v>0.1</v>
      </c>
      <c r="R31" s="616">
        <v>0.25</v>
      </c>
      <c r="S31" s="616">
        <v>0.25</v>
      </c>
      <c r="T31" s="616">
        <v>0.25</v>
      </c>
      <c r="U31" s="616">
        <v>0.15</v>
      </c>
      <c r="V31" s="340">
        <f t="shared" si="6"/>
        <v>1</v>
      </c>
      <c r="W31" s="1931">
        <v>0.05</v>
      </c>
      <c r="X31" s="340">
        <f>V31*W31</f>
        <v>0.05</v>
      </c>
      <c r="Y31" s="1946"/>
      <c r="Z31" s="1577"/>
      <c r="AA31" s="1578"/>
      <c r="AB31" s="1946"/>
      <c r="AC31" s="1577"/>
      <c r="AD31" s="1578"/>
      <c r="AE31" s="1946" t="s">
        <v>839</v>
      </c>
      <c r="AF31" s="1577"/>
      <c r="AG31" s="1578"/>
      <c r="AH31" s="2045"/>
      <c r="AI31" s="1577"/>
      <c r="AJ31" s="1747"/>
      <c r="AK31" s="264"/>
      <c r="AL31" s="264"/>
      <c r="AM31" s="264"/>
      <c r="AN31" s="264"/>
      <c r="AO31" s="264"/>
      <c r="AP31" s="264"/>
      <c r="AQ31" s="264"/>
      <c r="AR31" s="264"/>
      <c r="AS31" s="264"/>
    </row>
    <row r="32" spans="1:45" ht="25.5" customHeight="1">
      <c r="A32" s="1539"/>
      <c r="B32" s="1558"/>
      <c r="C32" s="1557"/>
      <c r="D32" s="1579"/>
      <c r="E32" s="1579"/>
      <c r="F32" s="1579"/>
      <c r="G32" s="1580"/>
      <c r="H32" s="1558"/>
      <c r="I32" s="607" t="s">
        <v>48</v>
      </c>
      <c r="J32" s="362"/>
      <c r="K32" s="362"/>
      <c r="L32" s="363"/>
      <c r="M32" s="363"/>
      <c r="N32" s="363"/>
      <c r="O32" s="363"/>
      <c r="P32" s="362"/>
      <c r="Q32" s="610">
        <v>0.1</v>
      </c>
      <c r="R32" s="363">
        <v>0.05</v>
      </c>
      <c r="S32" s="362"/>
      <c r="T32" s="362"/>
      <c r="U32" s="362"/>
      <c r="V32" s="479">
        <f t="shared" si="6"/>
        <v>0.15000000000000002</v>
      </c>
      <c r="W32" s="1558"/>
      <c r="X32" s="340">
        <f>+V32*W31</f>
        <v>7.5000000000000015E-3</v>
      </c>
      <c r="Y32" s="1557"/>
      <c r="Z32" s="1579"/>
      <c r="AA32" s="1580"/>
      <c r="AB32" s="1557"/>
      <c r="AC32" s="1579"/>
      <c r="AD32" s="1580"/>
      <c r="AE32" s="1557"/>
      <c r="AF32" s="1579"/>
      <c r="AG32" s="1580"/>
      <c r="AH32" s="1557"/>
      <c r="AI32" s="1579"/>
      <c r="AJ32" s="1923"/>
      <c r="AK32" s="264"/>
      <c r="AL32" s="264"/>
      <c r="AM32" s="264"/>
      <c r="AN32" s="264"/>
      <c r="AO32" s="264"/>
      <c r="AP32" s="264"/>
      <c r="AQ32" s="264"/>
      <c r="AR32" s="264"/>
      <c r="AS32" s="264"/>
    </row>
    <row r="33" spans="1:45" ht="25.5" customHeight="1">
      <c r="A33" s="1539"/>
      <c r="B33" s="595"/>
      <c r="C33" s="2042" t="s">
        <v>840</v>
      </c>
      <c r="D33" s="1582"/>
      <c r="E33" s="1582"/>
      <c r="F33" s="1582"/>
      <c r="G33" s="1583"/>
      <c r="H33" s="596"/>
      <c r="I33" s="597"/>
      <c r="J33" s="598"/>
      <c r="K33" s="600"/>
      <c r="L33" s="600"/>
      <c r="M33" s="600"/>
      <c r="N33" s="600"/>
      <c r="O33" s="600"/>
      <c r="P33" s="600"/>
      <c r="Q33" s="615"/>
      <c r="R33" s="600"/>
      <c r="S33" s="600"/>
      <c r="T33" s="600"/>
      <c r="U33" s="600"/>
      <c r="V33" s="602"/>
      <c r="W33" s="603"/>
      <c r="X33" s="604"/>
      <c r="Y33" s="595"/>
      <c r="Z33" s="69"/>
      <c r="AA33" s="605"/>
      <c r="AB33" s="595"/>
      <c r="AC33" s="69"/>
      <c r="AD33" s="605"/>
      <c r="AE33" s="595"/>
      <c r="AF33" s="69"/>
      <c r="AG33" s="605"/>
      <c r="AH33" s="595"/>
      <c r="AI33" s="69"/>
      <c r="AJ33" s="606"/>
      <c r="AK33" s="264"/>
      <c r="AL33" s="264"/>
      <c r="AM33" s="264"/>
      <c r="AN33" s="264"/>
      <c r="AO33" s="264"/>
      <c r="AP33" s="264"/>
      <c r="AQ33" s="264"/>
      <c r="AR33" s="264"/>
      <c r="AS33" s="264"/>
    </row>
    <row r="34" spans="1:45" ht="84" customHeight="1">
      <c r="A34" s="1539"/>
      <c r="B34" s="1934">
        <v>12</v>
      </c>
      <c r="C34" s="1928" t="s">
        <v>841</v>
      </c>
      <c r="D34" s="1577"/>
      <c r="E34" s="1577"/>
      <c r="F34" s="1577"/>
      <c r="G34" s="1578"/>
      <c r="H34" s="2041" t="s">
        <v>79</v>
      </c>
      <c r="I34" s="607" t="s">
        <v>47</v>
      </c>
      <c r="J34" s="361">
        <v>0.02</v>
      </c>
      <c r="K34" s="361">
        <v>0.05</v>
      </c>
      <c r="L34" s="361">
        <v>0.05</v>
      </c>
      <c r="M34" s="361">
        <v>0.08</v>
      </c>
      <c r="N34" s="361">
        <v>0.1</v>
      </c>
      <c r="O34" s="361">
        <v>0.1</v>
      </c>
      <c r="P34" s="361">
        <v>0.1</v>
      </c>
      <c r="Q34" s="611">
        <v>0.1</v>
      </c>
      <c r="R34" s="361">
        <v>0.1</v>
      </c>
      <c r="S34" s="361">
        <v>0.1</v>
      </c>
      <c r="T34" s="361">
        <v>0.1</v>
      </c>
      <c r="U34" s="361">
        <v>0.1</v>
      </c>
      <c r="V34" s="340">
        <f t="shared" ref="V34:V37" si="7">SUM(J34:U34)</f>
        <v>0.99999999999999989</v>
      </c>
      <c r="W34" s="1931">
        <v>0.1</v>
      </c>
      <c r="X34" s="340">
        <f>V34*W34</f>
        <v>9.9999999999999992E-2</v>
      </c>
      <c r="Y34" s="1946" t="s">
        <v>842</v>
      </c>
      <c r="Z34" s="1577"/>
      <c r="AA34" s="1578"/>
      <c r="AB34" s="1946" t="s">
        <v>843</v>
      </c>
      <c r="AC34" s="1577"/>
      <c r="AD34" s="1578"/>
      <c r="AE34" s="1946" t="s">
        <v>844</v>
      </c>
      <c r="AF34" s="1577"/>
      <c r="AG34" s="1578"/>
      <c r="AH34" s="2045"/>
      <c r="AI34" s="1577"/>
      <c r="AJ34" s="1747"/>
      <c r="AK34" s="264"/>
      <c r="AL34" s="264"/>
      <c r="AM34" s="264"/>
      <c r="AN34" s="264"/>
      <c r="AO34" s="264"/>
      <c r="AP34" s="264"/>
      <c r="AQ34" s="264"/>
      <c r="AR34" s="264"/>
      <c r="AS34" s="264"/>
    </row>
    <row r="35" spans="1:45" ht="84" customHeight="1">
      <c r="A35" s="1539"/>
      <c r="B35" s="1558"/>
      <c r="C35" s="1557"/>
      <c r="D35" s="1579"/>
      <c r="E35" s="1579"/>
      <c r="F35" s="1579"/>
      <c r="G35" s="1580"/>
      <c r="H35" s="1558"/>
      <c r="I35" s="607" t="s">
        <v>48</v>
      </c>
      <c r="J35" s="363">
        <v>0.02</v>
      </c>
      <c r="K35" s="363">
        <v>0.05</v>
      </c>
      <c r="L35" s="363">
        <v>0.05</v>
      </c>
      <c r="M35" s="363">
        <v>0.08</v>
      </c>
      <c r="N35" s="363">
        <v>0.1</v>
      </c>
      <c r="O35" s="363">
        <v>0.1</v>
      </c>
      <c r="P35" s="363">
        <v>7.0000000000000007E-2</v>
      </c>
      <c r="Q35" s="610">
        <v>7.0000000000000007E-2</v>
      </c>
      <c r="R35" s="363">
        <v>7.0000000000000007E-2</v>
      </c>
      <c r="S35" s="362"/>
      <c r="T35" s="362"/>
      <c r="U35" s="362"/>
      <c r="V35" s="479">
        <f t="shared" si="7"/>
        <v>0.6100000000000001</v>
      </c>
      <c r="W35" s="1558"/>
      <c r="X35" s="340">
        <f>+V35*W34</f>
        <v>6.1000000000000013E-2</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25.5" customHeight="1">
      <c r="A36" s="1539"/>
      <c r="B36" s="1934">
        <v>13</v>
      </c>
      <c r="C36" s="2059" t="s">
        <v>845</v>
      </c>
      <c r="D36" s="1577"/>
      <c r="E36" s="1577"/>
      <c r="F36" s="1577"/>
      <c r="G36" s="1578"/>
      <c r="H36" s="2041" t="s">
        <v>79</v>
      </c>
      <c r="I36" s="607" t="s">
        <v>47</v>
      </c>
      <c r="J36" s="361"/>
      <c r="K36" s="361">
        <v>0</v>
      </c>
      <c r="L36" s="361">
        <v>0.05</v>
      </c>
      <c r="M36" s="361">
        <v>0.1</v>
      </c>
      <c r="N36" s="361">
        <v>0.1</v>
      </c>
      <c r="O36" s="361">
        <v>0.2</v>
      </c>
      <c r="P36" s="616">
        <v>0.05</v>
      </c>
      <c r="Q36" s="617">
        <v>0.1</v>
      </c>
      <c r="R36" s="616">
        <v>0.1</v>
      </c>
      <c r="S36" s="616">
        <v>0.15</v>
      </c>
      <c r="T36" s="616">
        <v>0.1</v>
      </c>
      <c r="U36" s="616">
        <v>0.05</v>
      </c>
      <c r="V36" s="340">
        <f t="shared" si="7"/>
        <v>1</v>
      </c>
      <c r="W36" s="1931">
        <v>0.05</v>
      </c>
      <c r="X36" s="340">
        <f>V36*W36</f>
        <v>0.05</v>
      </c>
      <c r="Y36" s="1946" t="s">
        <v>846</v>
      </c>
      <c r="Z36" s="1577"/>
      <c r="AA36" s="1578"/>
      <c r="AB36" s="1946" t="s">
        <v>847</v>
      </c>
      <c r="AC36" s="1577"/>
      <c r="AD36" s="1578"/>
      <c r="AE36" s="1946" t="s">
        <v>848</v>
      </c>
      <c r="AF36" s="1577"/>
      <c r="AG36" s="1578"/>
      <c r="AH36" s="2045"/>
      <c r="AI36" s="1577"/>
      <c r="AJ36" s="1747"/>
      <c r="AK36" s="264"/>
      <c r="AL36" s="264"/>
      <c r="AM36" s="264"/>
      <c r="AN36" s="264"/>
      <c r="AO36" s="264"/>
      <c r="AP36" s="264"/>
      <c r="AQ36" s="264"/>
      <c r="AR36" s="264"/>
      <c r="AS36" s="264"/>
    </row>
    <row r="37" spans="1:45" ht="25.5" customHeight="1">
      <c r="A37" s="1539"/>
      <c r="B37" s="1558"/>
      <c r="C37" s="1557"/>
      <c r="D37" s="1579"/>
      <c r="E37" s="1579"/>
      <c r="F37" s="1579"/>
      <c r="G37" s="1580"/>
      <c r="H37" s="1558"/>
      <c r="I37" s="607" t="s">
        <v>48</v>
      </c>
      <c r="J37" s="362"/>
      <c r="K37" s="362"/>
      <c r="L37" s="363">
        <v>0.05</v>
      </c>
      <c r="M37" s="363">
        <v>0.1</v>
      </c>
      <c r="N37" s="363">
        <v>0.1</v>
      </c>
      <c r="O37" s="363">
        <v>0.2</v>
      </c>
      <c r="P37" s="363">
        <v>0.05</v>
      </c>
      <c r="Q37" s="610">
        <v>0.1</v>
      </c>
      <c r="R37" s="363">
        <v>0.1</v>
      </c>
      <c r="S37" s="362"/>
      <c r="T37" s="362"/>
      <c r="U37" s="362"/>
      <c r="V37" s="479">
        <f t="shared" si="7"/>
        <v>0.7</v>
      </c>
      <c r="W37" s="1558"/>
      <c r="X37" s="340">
        <f>+V37*W36</f>
        <v>3.4999999999999996E-2</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25.5" customHeight="1">
      <c r="A38" s="1539"/>
      <c r="B38" s="595"/>
      <c r="C38" s="2042" t="s">
        <v>849</v>
      </c>
      <c r="D38" s="1582"/>
      <c r="E38" s="1582"/>
      <c r="F38" s="1582"/>
      <c r="G38" s="1583"/>
      <c r="H38" s="596"/>
      <c r="I38" s="597"/>
      <c r="J38" s="598"/>
      <c r="K38" s="600"/>
      <c r="L38" s="600"/>
      <c r="M38" s="600"/>
      <c r="N38" s="600"/>
      <c r="O38" s="600"/>
      <c r="P38" s="600"/>
      <c r="Q38" s="615"/>
      <c r="R38" s="600"/>
      <c r="S38" s="600"/>
      <c r="T38" s="600"/>
      <c r="U38" s="600"/>
      <c r="V38" s="602"/>
      <c r="W38" s="603"/>
      <c r="X38" s="604"/>
      <c r="Y38" s="595"/>
      <c r="Z38" s="69"/>
      <c r="AA38" s="605"/>
      <c r="AB38" s="595"/>
      <c r="AC38" s="69"/>
      <c r="AD38" s="605"/>
      <c r="AE38" s="595"/>
      <c r="AF38" s="69"/>
      <c r="AG38" s="605"/>
      <c r="AH38" s="595"/>
      <c r="AI38" s="69"/>
      <c r="AJ38" s="606"/>
      <c r="AK38" s="264"/>
      <c r="AL38" s="264"/>
      <c r="AM38" s="264"/>
      <c r="AN38" s="264"/>
      <c r="AO38" s="264"/>
      <c r="AP38" s="264"/>
      <c r="AQ38" s="264"/>
      <c r="AR38" s="264"/>
      <c r="AS38" s="264"/>
    </row>
    <row r="39" spans="1:45" ht="40.5" customHeight="1">
      <c r="A39" s="1539"/>
      <c r="B39" s="1934">
        <v>14</v>
      </c>
      <c r="C39" s="2059" t="s">
        <v>850</v>
      </c>
      <c r="D39" s="1577"/>
      <c r="E39" s="1577"/>
      <c r="F39" s="1577"/>
      <c r="G39" s="1578"/>
      <c r="H39" s="2041" t="s">
        <v>79</v>
      </c>
      <c r="I39" s="607" t="s">
        <v>47</v>
      </c>
      <c r="J39" s="361">
        <v>0.1</v>
      </c>
      <c r="K39" s="361">
        <v>0.1</v>
      </c>
      <c r="L39" s="361">
        <v>0.1</v>
      </c>
      <c r="M39" s="361">
        <v>0.1</v>
      </c>
      <c r="N39" s="361">
        <v>0.1</v>
      </c>
      <c r="O39" s="361">
        <v>0.1</v>
      </c>
      <c r="P39" s="361">
        <v>0.1</v>
      </c>
      <c r="Q39" s="611">
        <v>0.1</v>
      </c>
      <c r="R39" s="361">
        <v>0.1</v>
      </c>
      <c r="S39" s="361">
        <v>0.1</v>
      </c>
      <c r="T39" s="361"/>
      <c r="U39" s="361"/>
      <c r="V39" s="340">
        <f t="shared" ref="V39:V46" si="8">SUM(J39:U39)</f>
        <v>0.99999999999999989</v>
      </c>
      <c r="W39" s="1931">
        <v>0.05</v>
      </c>
      <c r="X39" s="340">
        <f>V39*W39</f>
        <v>4.9999999999999996E-2</v>
      </c>
      <c r="Y39" s="1946" t="s">
        <v>851</v>
      </c>
      <c r="Z39" s="1577"/>
      <c r="AA39" s="1578"/>
      <c r="AB39" s="1946" t="s">
        <v>852</v>
      </c>
      <c r="AC39" s="1577"/>
      <c r="AD39" s="1578"/>
      <c r="AE39" s="1946" t="s">
        <v>853</v>
      </c>
      <c r="AF39" s="1577"/>
      <c r="AG39" s="1578"/>
      <c r="AH39" s="2045"/>
      <c r="AI39" s="1577"/>
      <c r="AJ39" s="1747"/>
      <c r="AK39" s="264"/>
      <c r="AL39" s="264"/>
      <c r="AM39" s="264"/>
      <c r="AN39" s="264"/>
      <c r="AO39" s="264"/>
      <c r="AP39" s="264"/>
      <c r="AQ39" s="264"/>
      <c r="AR39" s="264"/>
      <c r="AS39" s="264"/>
    </row>
    <row r="40" spans="1:45" ht="42.75" customHeight="1">
      <c r="A40" s="1539"/>
      <c r="B40" s="1558"/>
      <c r="C40" s="1557"/>
      <c r="D40" s="1579"/>
      <c r="E40" s="1579"/>
      <c r="F40" s="1579"/>
      <c r="G40" s="1580"/>
      <c r="H40" s="1558"/>
      <c r="I40" s="607" t="s">
        <v>48</v>
      </c>
      <c r="J40" s="363">
        <v>0.1</v>
      </c>
      <c r="K40" s="363">
        <v>0.1</v>
      </c>
      <c r="L40" s="363">
        <v>0.1</v>
      </c>
      <c r="M40" s="363">
        <v>0.1</v>
      </c>
      <c r="N40" s="363">
        <v>0.1</v>
      </c>
      <c r="O40" s="363">
        <v>0.1</v>
      </c>
      <c r="P40" s="363">
        <v>7.0000000000000007E-2</v>
      </c>
      <c r="Q40" s="610">
        <v>7.0000000000000007E-2</v>
      </c>
      <c r="R40" s="363">
        <v>7.0000000000000007E-2</v>
      </c>
      <c r="S40" s="362"/>
      <c r="T40" s="362"/>
      <c r="U40" s="362"/>
      <c r="V40" s="479">
        <f t="shared" si="8"/>
        <v>0.81</v>
      </c>
      <c r="W40" s="1558"/>
      <c r="X40" s="340">
        <f>+V40*W39</f>
        <v>4.0500000000000008E-2</v>
      </c>
      <c r="Y40" s="1557"/>
      <c r="Z40" s="1579"/>
      <c r="AA40" s="1580"/>
      <c r="AB40" s="1557"/>
      <c r="AC40" s="1579"/>
      <c r="AD40" s="1580"/>
      <c r="AE40" s="1557"/>
      <c r="AF40" s="1579"/>
      <c r="AG40" s="1580"/>
      <c r="AH40" s="1557"/>
      <c r="AI40" s="1579"/>
      <c r="AJ40" s="1923"/>
      <c r="AK40" s="264"/>
      <c r="AL40" s="264"/>
      <c r="AM40" s="264"/>
      <c r="AN40" s="264"/>
      <c r="AO40" s="264"/>
      <c r="AP40" s="264"/>
      <c r="AQ40" s="264"/>
      <c r="AR40" s="264"/>
      <c r="AS40" s="264"/>
    </row>
    <row r="41" spans="1:45" ht="74.25" customHeight="1">
      <c r="A41" s="1539"/>
      <c r="B41" s="1934">
        <v>15</v>
      </c>
      <c r="C41" s="2059" t="s">
        <v>854</v>
      </c>
      <c r="D41" s="1577"/>
      <c r="E41" s="1577"/>
      <c r="F41" s="1577"/>
      <c r="G41" s="1578"/>
      <c r="H41" s="2041" t="s">
        <v>79</v>
      </c>
      <c r="I41" s="607" t="s">
        <v>47</v>
      </c>
      <c r="J41" s="361"/>
      <c r="K41" s="361">
        <v>0.1</v>
      </c>
      <c r="L41" s="361">
        <v>0.1</v>
      </c>
      <c r="M41" s="361">
        <v>0.1</v>
      </c>
      <c r="N41" s="361">
        <v>0.1</v>
      </c>
      <c r="O41" s="361">
        <v>0.1</v>
      </c>
      <c r="P41" s="361">
        <v>0.1</v>
      </c>
      <c r="Q41" s="611">
        <v>0.1</v>
      </c>
      <c r="R41" s="361">
        <v>0.1</v>
      </c>
      <c r="S41" s="361">
        <v>0.1</v>
      </c>
      <c r="T41" s="361">
        <v>0.05</v>
      </c>
      <c r="U41" s="361">
        <v>0.05</v>
      </c>
      <c r="V41" s="340">
        <f t="shared" si="8"/>
        <v>1</v>
      </c>
      <c r="W41" s="1931">
        <v>0.03</v>
      </c>
      <c r="X41" s="340">
        <f>V41*W41</f>
        <v>0.03</v>
      </c>
      <c r="Y41" s="1946" t="s">
        <v>855</v>
      </c>
      <c r="Z41" s="1577"/>
      <c r="AA41" s="1578"/>
      <c r="AB41" s="1946" t="s">
        <v>855</v>
      </c>
      <c r="AC41" s="1577"/>
      <c r="AD41" s="1578"/>
      <c r="AE41" s="1946" t="s">
        <v>856</v>
      </c>
      <c r="AF41" s="1577"/>
      <c r="AG41" s="1578"/>
      <c r="AH41" s="2045"/>
      <c r="AI41" s="1577"/>
      <c r="AJ41" s="1747"/>
      <c r="AK41" s="264"/>
      <c r="AL41" s="264"/>
      <c r="AM41" s="264"/>
      <c r="AN41" s="264"/>
      <c r="AO41" s="264"/>
      <c r="AP41" s="264"/>
      <c r="AQ41" s="264"/>
      <c r="AR41" s="264"/>
      <c r="AS41" s="264"/>
    </row>
    <row r="42" spans="1:45" ht="39.75" customHeight="1">
      <c r="A42" s="1539"/>
      <c r="B42" s="1558"/>
      <c r="C42" s="1557"/>
      <c r="D42" s="1579"/>
      <c r="E42" s="1579"/>
      <c r="F42" s="1579"/>
      <c r="G42" s="1580"/>
      <c r="H42" s="1558"/>
      <c r="I42" s="607" t="s">
        <v>48</v>
      </c>
      <c r="J42" s="362"/>
      <c r="K42" s="363">
        <v>0.1</v>
      </c>
      <c r="L42" s="363">
        <v>0.1</v>
      </c>
      <c r="M42" s="363">
        <v>0.1</v>
      </c>
      <c r="N42" s="363">
        <v>0.1</v>
      </c>
      <c r="O42" s="363">
        <v>0.1</v>
      </c>
      <c r="P42" s="363">
        <v>0.1</v>
      </c>
      <c r="Q42" s="610">
        <v>0.1</v>
      </c>
      <c r="R42" s="363">
        <v>0.1</v>
      </c>
      <c r="S42" s="362"/>
      <c r="T42" s="362"/>
      <c r="U42" s="362"/>
      <c r="V42" s="479">
        <f t="shared" si="8"/>
        <v>0.79999999999999993</v>
      </c>
      <c r="W42" s="1558"/>
      <c r="X42" s="340">
        <f>+V42*W41</f>
        <v>2.3999999999999997E-2</v>
      </c>
      <c r="Y42" s="1557"/>
      <c r="Z42" s="1579"/>
      <c r="AA42" s="1580"/>
      <c r="AB42" s="1557"/>
      <c r="AC42" s="1579"/>
      <c r="AD42" s="1580"/>
      <c r="AE42" s="1557"/>
      <c r="AF42" s="1579"/>
      <c r="AG42" s="1580"/>
      <c r="AH42" s="1557"/>
      <c r="AI42" s="1579"/>
      <c r="AJ42" s="1923"/>
      <c r="AK42" s="264"/>
      <c r="AL42" s="264"/>
      <c r="AM42" s="264"/>
      <c r="AN42" s="264"/>
      <c r="AO42" s="264"/>
      <c r="AP42" s="264"/>
      <c r="AQ42" s="264"/>
      <c r="AR42" s="264"/>
      <c r="AS42" s="264"/>
    </row>
    <row r="43" spans="1:45" ht="34.5" customHeight="1">
      <c r="A43" s="1539"/>
      <c r="B43" s="1934">
        <v>16</v>
      </c>
      <c r="C43" s="1928" t="s">
        <v>857</v>
      </c>
      <c r="D43" s="1577"/>
      <c r="E43" s="1577"/>
      <c r="F43" s="1577"/>
      <c r="G43" s="1578"/>
      <c r="H43" s="2041" t="s">
        <v>79</v>
      </c>
      <c r="I43" s="607" t="s">
        <v>47</v>
      </c>
      <c r="J43" s="361">
        <v>0.02</v>
      </c>
      <c r="K43" s="361">
        <v>0.06</v>
      </c>
      <c r="L43" s="361">
        <v>0.09</v>
      </c>
      <c r="M43" s="361">
        <v>0.08</v>
      </c>
      <c r="N43" s="361">
        <v>0.12</v>
      </c>
      <c r="O43" s="361">
        <v>0.08</v>
      </c>
      <c r="P43" s="361">
        <v>0.08</v>
      </c>
      <c r="Q43" s="611">
        <v>0.12</v>
      </c>
      <c r="R43" s="361">
        <v>0.06</v>
      </c>
      <c r="S43" s="361">
        <v>0.12</v>
      </c>
      <c r="T43" s="361">
        <v>7.0000000000000007E-2</v>
      </c>
      <c r="U43" s="361">
        <v>0.1</v>
      </c>
      <c r="V43" s="340">
        <f t="shared" si="8"/>
        <v>0.99999999999999989</v>
      </c>
      <c r="W43" s="1931">
        <v>0.1</v>
      </c>
      <c r="X43" s="340">
        <f>V43*W43</f>
        <v>9.9999999999999992E-2</v>
      </c>
      <c r="Y43" s="1946" t="s">
        <v>858</v>
      </c>
      <c r="Z43" s="1577"/>
      <c r="AA43" s="1578"/>
      <c r="AB43" s="1946" t="s">
        <v>859</v>
      </c>
      <c r="AC43" s="1577"/>
      <c r="AD43" s="1578"/>
      <c r="AE43" s="1946" t="s">
        <v>860</v>
      </c>
      <c r="AF43" s="1577"/>
      <c r="AG43" s="1578"/>
      <c r="AH43" s="2045"/>
      <c r="AI43" s="1577"/>
      <c r="AJ43" s="1747"/>
      <c r="AK43" s="264"/>
      <c r="AL43" s="264"/>
      <c r="AM43" s="264"/>
      <c r="AN43" s="264"/>
      <c r="AO43" s="264"/>
      <c r="AP43" s="264"/>
      <c r="AQ43" s="264"/>
      <c r="AR43" s="264"/>
      <c r="AS43" s="264"/>
    </row>
    <row r="44" spans="1:45" ht="34.5" customHeight="1">
      <c r="A44" s="1539"/>
      <c r="B44" s="1558"/>
      <c r="C44" s="1557"/>
      <c r="D44" s="1579"/>
      <c r="E44" s="1579"/>
      <c r="F44" s="1579"/>
      <c r="G44" s="1580"/>
      <c r="H44" s="1558"/>
      <c r="I44" s="607" t="s">
        <v>48</v>
      </c>
      <c r="J44" s="363">
        <v>0.02</v>
      </c>
      <c r="K44" s="363">
        <v>0.06</v>
      </c>
      <c r="L44" s="363">
        <v>0.09</v>
      </c>
      <c r="M44" s="363">
        <v>0.08</v>
      </c>
      <c r="N44" s="363">
        <v>0.12</v>
      </c>
      <c r="O44" s="363">
        <v>0.08</v>
      </c>
      <c r="P44" s="363">
        <v>0.08</v>
      </c>
      <c r="Q44" s="610">
        <v>0.12</v>
      </c>
      <c r="R44" s="363">
        <v>0.06</v>
      </c>
      <c r="S44" s="362"/>
      <c r="T44" s="362"/>
      <c r="U44" s="362"/>
      <c r="V44" s="479">
        <f t="shared" si="8"/>
        <v>0.71</v>
      </c>
      <c r="W44" s="1558"/>
      <c r="X44" s="340">
        <f>+V44*W43</f>
        <v>7.0999999999999994E-2</v>
      </c>
      <c r="Y44" s="1557"/>
      <c r="Z44" s="1579"/>
      <c r="AA44" s="1580"/>
      <c r="AB44" s="1557"/>
      <c r="AC44" s="1579"/>
      <c r="AD44" s="1580"/>
      <c r="AE44" s="1557"/>
      <c r="AF44" s="1579"/>
      <c r="AG44" s="1580"/>
      <c r="AH44" s="1557"/>
      <c r="AI44" s="1579"/>
      <c r="AJ44" s="1923"/>
      <c r="AK44" s="264"/>
      <c r="AL44" s="264"/>
      <c r="AM44" s="264"/>
      <c r="AN44" s="264"/>
      <c r="AO44" s="264"/>
      <c r="AP44" s="264"/>
      <c r="AQ44" s="264"/>
      <c r="AR44" s="264"/>
      <c r="AS44" s="264"/>
    </row>
    <row r="45" spans="1:45" ht="21" customHeight="1">
      <c r="A45" s="1539"/>
      <c r="B45" s="1944" t="s">
        <v>85</v>
      </c>
      <c r="C45" s="1577"/>
      <c r="D45" s="1577"/>
      <c r="E45" s="1577"/>
      <c r="F45" s="1577"/>
      <c r="G45" s="1578"/>
      <c r="H45" s="2060" t="s">
        <v>79</v>
      </c>
      <c r="I45" s="541" t="s">
        <v>47</v>
      </c>
      <c r="J45" s="542">
        <f t="shared" ref="J45:U45" si="9">+J9*$W$9+J11*$W$11+J13*$W$13+J16*$W$16+J18*$W$18+J20*$W$20+J22*$W$22+J24*$W$24+J27*$W$27+J29*$W$29+J31*$W$31+J34*$W$34+J36*$W$36+J39*$W$39+J41*$W$41+J43*$W$43</f>
        <v>1.9000000000000003E-2</v>
      </c>
      <c r="K45" s="542">
        <f t="shared" si="9"/>
        <v>4.0500000000000008E-2</v>
      </c>
      <c r="L45" s="542">
        <f t="shared" si="9"/>
        <v>7.9000000000000015E-2</v>
      </c>
      <c r="M45" s="542">
        <f t="shared" si="9"/>
        <v>0.14900000000000002</v>
      </c>
      <c r="N45" s="542">
        <f t="shared" si="9"/>
        <v>0.10850000000000003</v>
      </c>
      <c r="O45" s="542">
        <f t="shared" si="9"/>
        <v>9.650000000000003E-2</v>
      </c>
      <c r="P45" s="542">
        <f t="shared" si="9"/>
        <v>7.0000000000000007E-2</v>
      </c>
      <c r="Q45" s="542">
        <f t="shared" si="9"/>
        <v>8.1000000000000016E-2</v>
      </c>
      <c r="R45" s="542">
        <f t="shared" si="9"/>
        <v>8.3500000000000019E-2</v>
      </c>
      <c r="S45" s="542">
        <f t="shared" si="9"/>
        <v>9.0000000000000011E-2</v>
      </c>
      <c r="T45" s="542">
        <f t="shared" si="9"/>
        <v>0.12500000000000003</v>
      </c>
      <c r="U45" s="542">
        <f t="shared" si="9"/>
        <v>5.8000000000000017E-2</v>
      </c>
      <c r="V45" s="542">
        <f t="shared" si="8"/>
        <v>1.0000000000000002</v>
      </c>
      <c r="W45" s="2039">
        <f>SUM(W8:W44)</f>
        <v>1.0000000000000002</v>
      </c>
      <c r="X45" s="288">
        <f>V45*W45</f>
        <v>1.0000000000000004</v>
      </c>
      <c r="Y45" s="1924"/>
      <c r="Z45" s="1577"/>
      <c r="AA45" s="1578"/>
      <c r="AB45" s="1924"/>
      <c r="AC45" s="1577"/>
      <c r="AD45" s="1578"/>
      <c r="AE45" s="1924"/>
      <c r="AF45" s="1577"/>
      <c r="AG45" s="1578"/>
      <c r="AH45" s="1924"/>
      <c r="AI45" s="1577"/>
      <c r="AJ45" s="1747"/>
      <c r="AK45" s="264"/>
      <c r="AL45" s="264"/>
      <c r="AM45" s="264"/>
      <c r="AN45" s="264"/>
      <c r="AO45" s="264"/>
      <c r="AP45" s="264"/>
      <c r="AQ45" s="264"/>
      <c r="AR45" s="264"/>
      <c r="AS45" s="264"/>
    </row>
    <row r="46" spans="1:45" ht="21" customHeight="1">
      <c r="A46" s="1540"/>
      <c r="B46" s="1537"/>
      <c r="C46" s="1550"/>
      <c r="D46" s="1550"/>
      <c r="E46" s="1550"/>
      <c r="F46" s="1550"/>
      <c r="G46" s="1551"/>
      <c r="H46" s="2061"/>
      <c r="I46" s="556" t="s">
        <v>48</v>
      </c>
      <c r="J46" s="624">
        <f t="shared" ref="J46:U46" si="10">+J10*$W$9+J12*$W$11+J14*$W$13+J17*$W$16+J19*$W$18+J21*$W$20+J23*$W$22+J25*$W$24+J28*$W$27+J30*$W$29+J32*$W$31+J35*$W$34+J37*$W$36+J40*$W$39+J42*$W$41+J44*$W$43</f>
        <v>1.9000000000000003E-2</v>
      </c>
      <c r="K46" s="624">
        <f t="shared" si="10"/>
        <v>4.0500000000000008E-2</v>
      </c>
      <c r="L46" s="624">
        <f t="shared" si="10"/>
        <v>7.9000000000000015E-2</v>
      </c>
      <c r="M46" s="624">
        <f t="shared" si="10"/>
        <v>0.14900000000000002</v>
      </c>
      <c r="N46" s="624">
        <f t="shared" si="10"/>
        <v>0.10850000000000003</v>
      </c>
      <c r="O46" s="624">
        <f t="shared" si="10"/>
        <v>9.650000000000003E-2</v>
      </c>
      <c r="P46" s="624">
        <f t="shared" si="10"/>
        <v>7.0000000000000007E-2</v>
      </c>
      <c r="Q46" s="624">
        <f t="shared" si="10"/>
        <v>7.5500000000000012E-2</v>
      </c>
      <c r="R46" s="624">
        <f t="shared" si="10"/>
        <v>6.5500000000000017E-2</v>
      </c>
      <c r="S46" s="624">
        <f t="shared" si="10"/>
        <v>0</v>
      </c>
      <c r="T46" s="624">
        <f t="shared" si="10"/>
        <v>0</v>
      </c>
      <c r="U46" s="624">
        <f t="shared" si="10"/>
        <v>0</v>
      </c>
      <c r="V46" s="557">
        <f t="shared" si="8"/>
        <v>0.70350000000000013</v>
      </c>
      <c r="W46" s="2040"/>
      <c r="X46" s="560">
        <f>+V46*W45</f>
        <v>0.70350000000000024</v>
      </c>
      <c r="Y46" s="1537"/>
      <c r="Z46" s="1550"/>
      <c r="AA46" s="1551"/>
      <c r="AB46" s="1537"/>
      <c r="AC46" s="1550"/>
      <c r="AD46" s="1551"/>
      <c r="AE46" s="1537"/>
      <c r="AF46" s="1550"/>
      <c r="AG46" s="1551"/>
      <c r="AH46" s="1537"/>
      <c r="AI46" s="1550"/>
      <c r="AJ46" s="1721"/>
      <c r="AK46" s="264"/>
      <c r="AL46" s="264"/>
      <c r="AM46" s="264"/>
      <c r="AN46" s="264"/>
      <c r="AO46" s="264"/>
      <c r="AP46" s="264"/>
      <c r="AQ46" s="264"/>
      <c r="AR46" s="264"/>
      <c r="AS46" s="264"/>
    </row>
    <row r="47" spans="1:45" ht="30.75" customHeight="1">
      <c r="A47" s="1967" t="s">
        <v>106</v>
      </c>
      <c r="B47" s="1555"/>
      <c r="C47" s="255" t="s">
        <v>107</v>
      </c>
      <c r="D47" s="255" t="s">
        <v>108</v>
      </c>
      <c r="E47" s="255" t="s">
        <v>28</v>
      </c>
      <c r="F47" s="255" t="s">
        <v>109</v>
      </c>
      <c r="G47" s="321" t="s">
        <v>110</v>
      </c>
      <c r="H47" s="1959" t="s">
        <v>111</v>
      </c>
      <c r="I47" s="1756"/>
      <c r="J47" s="255" t="s">
        <v>63</v>
      </c>
      <c r="K47" s="255" t="s">
        <v>64</v>
      </c>
      <c r="L47" s="255" t="s">
        <v>65</v>
      </c>
      <c r="M47" s="255" t="s">
        <v>66</v>
      </c>
      <c r="N47" s="255" t="s">
        <v>67</v>
      </c>
      <c r="O47" s="255" t="s">
        <v>68</v>
      </c>
      <c r="P47" s="255" t="s">
        <v>69</v>
      </c>
      <c r="Q47" s="255" t="s">
        <v>70</v>
      </c>
      <c r="R47" s="255" t="s">
        <v>71</v>
      </c>
      <c r="S47" s="255" t="s">
        <v>72</v>
      </c>
      <c r="T47" s="255" t="s">
        <v>73</v>
      </c>
      <c r="U47" s="255" t="s">
        <v>74</v>
      </c>
      <c r="V47" s="255" t="s">
        <v>75</v>
      </c>
      <c r="W47" s="255" t="s">
        <v>76</v>
      </c>
      <c r="X47" s="255" t="s">
        <v>77</v>
      </c>
      <c r="Y47" s="1959" t="s">
        <v>112</v>
      </c>
      <c r="Z47" s="1754"/>
      <c r="AA47" s="1756"/>
      <c r="AB47" s="1959" t="s">
        <v>116</v>
      </c>
      <c r="AC47" s="1754"/>
      <c r="AD47" s="1756"/>
      <c r="AE47" s="1959" t="s">
        <v>120</v>
      </c>
      <c r="AF47" s="1754"/>
      <c r="AG47" s="1756"/>
      <c r="AH47" s="1959" t="s">
        <v>740</v>
      </c>
      <c r="AI47" s="1754"/>
      <c r="AJ47" s="1749"/>
      <c r="AK47" s="264"/>
      <c r="AL47" s="264"/>
      <c r="AM47" s="264"/>
      <c r="AN47" s="264"/>
      <c r="AO47" s="264"/>
      <c r="AP47" s="264"/>
      <c r="AQ47" s="264"/>
      <c r="AR47" s="264"/>
      <c r="AS47" s="264"/>
    </row>
    <row r="48" spans="1:45" ht="25.5" customHeight="1">
      <c r="A48" s="1733"/>
      <c r="B48" s="1548"/>
      <c r="C48" s="2052" t="s">
        <v>790</v>
      </c>
      <c r="D48" s="2049" t="s">
        <v>252</v>
      </c>
      <c r="E48" s="2051">
        <v>1</v>
      </c>
      <c r="F48" s="2049" t="s">
        <v>865</v>
      </c>
      <c r="G48" s="2054" t="s">
        <v>254</v>
      </c>
      <c r="H48" s="2044" t="s">
        <v>47</v>
      </c>
      <c r="I48" s="2028"/>
      <c r="J48" s="592">
        <f t="shared" ref="J48:U48" si="11">J57</f>
        <v>0.12</v>
      </c>
      <c r="K48" s="592">
        <f t="shared" si="11"/>
        <v>0.14799999999999999</v>
      </c>
      <c r="L48" s="592">
        <f t="shared" si="11"/>
        <v>0.20400000000000001</v>
      </c>
      <c r="M48" s="592">
        <f t="shared" si="11"/>
        <v>0.12</v>
      </c>
      <c r="N48" s="592">
        <f t="shared" si="11"/>
        <v>0.12</v>
      </c>
      <c r="O48" s="592">
        <f t="shared" si="11"/>
        <v>0.12</v>
      </c>
      <c r="P48" s="592">
        <f t="shared" si="11"/>
        <v>0.16800000000000001</v>
      </c>
      <c r="Q48" s="592">
        <f t="shared" si="11"/>
        <v>0</v>
      </c>
      <c r="R48" s="592">
        <f t="shared" si="11"/>
        <v>0</v>
      </c>
      <c r="S48" s="592">
        <f t="shared" si="11"/>
        <v>0</v>
      </c>
      <c r="T48" s="592">
        <f t="shared" si="11"/>
        <v>0</v>
      </c>
      <c r="U48" s="592">
        <f t="shared" si="11"/>
        <v>0</v>
      </c>
      <c r="V48" s="524">
        <f t="shared" ref="V48:V49" si="12">SUM(J48:U48)</f>
        <v>1</v>
      </c>
      <c r="W48" s="1964">
        <v>0.3</v>
      </c>
      <c r="X48" s="524">
        <f>+(V48/V48)*W48</f>
        <v>0.3</v>
      </c>
      <c r="Y48" s="1956"/>
      <c r="Z48" s="1577"/>
      <c r="AA48" s="1578"/>
      <c r="AB48" s="1956" t="s">
        <v>867</v>
      </c>
      <c r="AC48" s="1577"/>
      <c r="AD48" s="1578"/>
      <c r="AE48" s="1956"/>
      <c r="AF48" s="1577"/>
      <c r="AG48" s="1578"/>
      <c r="AH48" s="1956"/>
      <c r="AI48" s="1577"/>
      <c r="AJ48" s="1747"/>
      <c r="AK48" s="264"/>
      <c r="AL48" s="264"/>
      <c r="AM48" s="264"/>
      <c r="AN48" s="264"/>
      <c r="AO48" s="264"/>
      <c r="AP48" s="264"/>
      <c r="AQ48" s="264"/>
      <c r="AR48" s="264"/>
      <c r="AS48" s="264"/>
    </row>
    <row r="49" spans="1:45" ht="25.5" customHeight="1">
      <c r="A49" s="1972"/>
      <c r="B49" s="1973"/>
      <c r="C49" s="2053"/>
      <c r="D49" s="2050"/>
      <c r="E49" s="1547"/>
      <c r="F49" s="2050"/>
      <c r="G49" s="2055"/>
      <c r="H49" s="2047" t="s">
        <v>78</v>
      </c>
      <c r="I49" s="2048"/>
      <c r="J49" s="363">
        <f t="shared" ref="J49:U49" si="13">J58</f>
        <v>0.12</v>
      </c>
      <c r="K49" s="363">
        <f t="shared" si="13"/>
        <v>0.14799999999999999</v>
      </c>
      <c r="L49" s="363">
        <f t="shared" si="13"/>
        <v>0.20400000000000001</v>
      </c>
      <c r="M49" s="363">
        <f t="shared" si="13"/>
        <v>0.12</v>
      </c>
      <c r="N49" s="363">
        <f t="shared" si="13"/>
        <v>0.12</v>
      </c>
      <c r="O49" s="363">
        <f t="shared" si="13"/>
        <v>0.14400000000000002</v>
      </c>
      <c r="P49" s="363">
        <f t="shared" si="13"/>
        <v>9.6000000000000002E-2</v>
      </c>
      <c r="Q49" s="363">
        <f t="shared" si="13"/>
        <v>1.2E-2</v>
      </c>
      <c r="R49" s="363">
        <f t="shared" si="13"/>
        <v>1.2E-2</v>
      </c>
      <c r="S49" s="363">
        <f t="shared" si="13"/>
        <v>0</v>
      </c>
      <c r="T49" s="363">
        <f t="shared" si="13"/>
        <v>0</v>
      </c>
      <c r="U49" s="363">
        <f t="shared" si="13"/>
        <v>0</v>
      </c>
      <c r="V49" s="479">
        <f t="shared" si="12"/>
        <v>0.97600000000000009</v>
      </c>
      <c r="W49" s="1558"/>
      <c r="X49" s="524">
        <f>+V49/V48*W48</f>
        <v>0.2928</v>
      </c>
      <c r="Y49" s="1536"/>
      <c r="Z49" s="1547"/>
      <c r="AA49" s="1548"/>
      <c r="AB49" s="1536"/>
      <c r="AC49" s="1547"/>
      <c r="AD49" s="1548"/>
      <c r="AE49" s="1536"/>
      <c r="AF49" s="1547"/>
      <c r="AG49" s="1548"/>
      <c r="AH49" s="1536"/>
      <c r="AI49" s="1547"/>
      <c r="AJ49" s="1720"/>
      <c r="AK49" s="264"/>
      <c r="AL49" s="264"/>
      <c r="AM49" s="264"/>
      <c r="AN49" s="264"/>
      <c r="AO49" s="264"/>
      <c r="AP49" s="264"/>
      <c r="AQ49" s="264"/>
      <c r="AR49" s="264"/>
      <c r="AS49" s="264"/>
    </row>
    <row r="50" spans="1:45" ht="18.75" customHeight="1">
      <c r="A50" s="1974" t="s">
        <v>868</v>
      </c>
      <c r="B50" s="2046" t="s">
        <v>34</v>
      </c>
      <c r="C50" s="1754"/>
      <c r="D50" s="1754"/>
      <c r="E50" s="1754"/>
      <c r="F50" s="1754"/>
      <c r="G50" s="1754"/>
      <c r="H50" s="1754"/>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c r="AJ50" s="1749"/>
      <c r="AK50" s="264"/>
      <c r="AL50" s="264"/>
      <c r="AM50" s="264"/>
      <c r="AN50" s="264"/>
      <c r="AO50" s="264"/>
      <c r="AP50" s="264"/>
      <c r="AQ50" s="264"/>
      <c r="AR50" s="264"/>
      <c r="AS50" s="264"/>
    </row>
    <row r="51" spans="1:45" ht="39" customHeight="1">
      <c r="A51" s="1539"/>
      <c r="B51" s="1934">
        <v>1</v>
      </c>
      <c r="C51" s="1928" t="s">
        <v>869</v>
      </c>
      <c r="D51" s="1577"/>
      <c r="E51" s="1577"/>
      <c r="F51" s="1577"/>
      <c r="G51" s="1578"/>
      <c r="H51" s="1941" t="s">
        <v>79</v>
      </c>
      <c r="I51" s="377" t="s">
        <v>47</v>
      </c>
      <c r="J51" s="361">
        <v>0.12</v>
      </c>
      <c r="K51" s="361">
        <v>0.12</v>
      </c>
      <c r="L51" s="361">
        <v>0.12</v>
      </c>
      <c r="M51" s="361">
        <v>0.12</v>
      </c>
      <c r="N51" s="361">
        <v>0.12</v>
      </c>
      <c r="O51" s="361">
        <v>0.12</v>
      </c>
      <c r="P51" s="361">
        <v>0.28000000000000003</v>
      </c>
      <c r="Q51" s="361"/>
      <c r="R51" s="361"/>
      <c r="S51" s="361"/>
      <c r="T51" s="361"/>
      <c r="U51" s="361"/>
      <c r="V51" s="340">
        <f t="shared" ref="V51:V58" si="14">SUM(J51:U51)</f>
        <v>1</v>
      </c>
      <c r="W51" s="1931">
        <v>0.3</v>
      </c>
      <c r="X51" s="340">
        <f>V51*W51</f>
        <v>0.3</v>
      </c>
      <c r="Y51" s="1946" t="s">
        <v>871</v>
      </c>
      <c r="Z51" s="1577"/>
      <c r="AA51" s="1578"/>
      <c r="AB51" s="1946" t="s">
        <v>872</v>
      </c>
      <c r="AC51" s="1577"/>
      <c r="AD51" s="1577"/>
      <c r="AE51" s="1946" t="s">
        <v>873</v>
      </c>
      <c r="AF51" s="1577"/>
      <c r="AG51" s="1577"/>
      <c r="AH51" s="2045"/>
      <c r="AI51" s="1577"/>
      <c r="AJ51" s="1747"/>
      <c r="AK51" s="264"/>
      <c r="AL51" s="264"/>
      <c r="AM51" s="264"/>
      <c r="AN51" s="264"/>
      <c r="AO51" s="264"/>
      <c r="AP51" s="264"/>
      <c r="AQ51" s="264"/>
      <c r="AR51" s="264"/>
      <c r="AS51" s="264"/>
    </row>
    <row r="52" spans="1:45" ht="39" customHeight="1">
      <c r="A52" s="1539"/>
      <c r="B52" s="1558"/>
      <c r="C52" s="1557"/>
      <c r="D52" s="1579"/>
      <c r="E52" s="1579"/>
      <c r="F52" s="1579"/>
      <c r="G52" s="1580"/>
      <c r="H52" s="1558"/>
      <c r="I52" s="377" t="s">
        <v>48</v>
      </c>
      <c r="J52" s="363">
        <v>0.12</v>
      </c>
      <c r="K52" s="363">
        <v>0.12</v>
      </c>
      <c r="L52" s="363">
        <v>0.12</v>
      </c>
      <c r="M52" s="363">
        <v>0.12</v>
      </c>
      <c r="N52" s="363">
        <v>0.12</v>
      </c>
      <c r="O52" s="363">
        <v>0.12</v>
      </c>
      <c r="P52" s="363">
        <v>0.12</v>
      </c>
      <c r="Q52" s="363">
        <v>0.04</v>
      </c>
      <c r="R52" s="363">
        <v>0.04</v>
      </c>
      <c r="S52" s="362"/>
      <c r="T52" s="362"/>
      <c r="U52" s="362"/>
      <c r="V52" s="479">
        <f t="shared" si="14"/>
        <v>0.92</v>
      </c>
      <c r="W52" s="1558"/>
      <c r="X52" s="340">
        <f>+V52*W51</f>
        <v>0.27600000000000002</v>
      </c>
      <c r="Y52" s="1557"/>
      <c r="Z52" s="1579"/>
      <c r="AA52" s="1580"/>
      <c r="AB52" s="1536"/>
      <c r="AC52" s="1547"/>
      <c r="AD52" s="1547"/>
      <c r="AE52" s="1536"/>
      <c r="AF52" s="1547"/>
      <c r="AG52" s="1547"/>
      <c r="AH52" s="1557"/>
      <c r="AI52" s="1579"/>
      <c r="AJ52" s="1923"/>
      <c r="AK52" s="264"/>
      <c r="AL52" s="264"/>
      <c r="AM52" s="264"/>
      <c r="AN52" s="264"/>
      <c r="AO52" s="264"/>
      <c r="AP52" s="264"/>
      <c r="AQ52" s="264"/>
      <c r="AR52" s="264"/>
      <c r="AS52" s="264"/>
    </row>
    <row r="53" spans="1:45" ht="45" customHeight="1">
      <c r="A53" s="1539"/>
      <c r="B53" s="1934">
        <v>2</v>
      </c>
      <c r="C53" s="1928" t="s">
        <v>874</v>
      </c>
      <c r="D53" s="1577"/>
      <c r="E53" s="1577"/>
      <c r="F53" s="1577"/>
      <c r="G53" s="1578"/>
      <c r="H53" s="1941" t="s">
        <v>79</v>
      </c>
      <c r="I53" s="377" t="s">
        <v>47</v>
      </c>
      <c r="J53" s="361">
        <v>0.12</v>
      </c>
      <c r="K53" s="361">
        <v>0.16</v>
      </c>
      <c r="L53" s="361">
        <v>0.24</v>
      </c>
      <c r="M53" s="361">
        <v>0.12</v>
      </c>
      <c r="N53" s="361">
        <v>0.12</v>
      </c>
      <c r="O53" s="361">
        <v>0.12</v>
      </c>
      <c r="P53" s="361">
        <v>0.12</v>
      </c>
      <c r="Q53" s="361"/>
      <c r="R53" s="361"/>
      <c r="S53" s="361"/>
      <c r="T53" s="361"/>
      <c r="U53" s="361"/>
      <c r="V53" s="340">
        <f t="shared" si="14"/>
        <v>1</v>
      </c>
      <c r="W53" s="1931">
        <v>0.5</v>
      </c>
      <c r="X53" s="340">
        <f>V53*W53</f>
        <v>0.5</v>
      </c>
      <c r="Y53" s="1946" t="s">
        <v>875</v>
      </c>
      <c r="Z53" s="1577"/>
      <c r="AA53" s="1578"/>
      <c r="AB53" s="1946" t="s">
        <v>876</v>
      </c>
      <c r="AC53" s="1577"/>
      <c r="AD53" s="1577"/>
      <c r="AE53" s="1946" t="s">
        <v>877</v>
      </c>
      <c r="AF53" s="1577"/>
      <c r="AG53" s="1577"/>
      <c r="AH53" s="2045"/>
      <c r="AI53" s="1577"/>
      <c r="AJ53" s="1747"/>
      <c r="AK53" s="264"/>
      <c r="AL53" s="264"/>
      <c r="AM53" s="264"/>
      <c r="AN53" s="264"/>
      <c r="AO53" s="264"/>
      <c r="AP53" s="264"/>
      <c r="AQ53" s="264"/>
      <c r="AR53" s="264"/>
      <c r="AS53" s="264"/>
    </row>
    <row r="54" spans="1:45" ht="45" customHeight="1">
      <c r="A54" s="1539"/>
      <c r="B54" s="1558"/>
      <c r="C54" s="1557"/>
      <c r="D54" s="1579"/>
      <c r="E54" s="1579"/>
      <c r="F54" s="1579"/>
      <c r="G54" s="1580"/>
      <c r="H54" s="1558"/>
      <c r="I54" s="377" t="s">
        <v>48</v>
      </c>
      <c r="J54" s="363">
        <v>0.12</v>
      </c>
      <c r="K54" s="363">
        <v>0.16</v>
      </c>
      <c r="L54" s="363">
        <v>0.24</v>
      </c>
      <c r="M54" s="363">
        <v>0.12</v>
      </c>
      <c r="N54" s="363">
        <v>0.12</v>
      </c>
      <c r="O54" s="363">
        <v>0.12</v>
      </c>
      <c r="P54" s="363">
        <v>0.12</v>
      </c>
      <c r="Q54" s="362"/>
      <c r="R54" s="362"/>
      <c r="S54" s="362"/>
      <c r="T54" s="362"/>
      <c r="U54" s="362"/>
      <c r="V54" s="479">
        <f t="shared" si="14"/>
        <v>1</v>
      </c>
      <c r="W54" s="1558"/>
      <c r="X54" s="340">
        <f>+V54*W53</f>
        <v>0.5</v>
      </c>
      <c r="Y54" s="1557"/>
      <c r="Z54" s="1579"/>
      <c r="AA54" s="1580"/>
      <c r="AB54" s="1536"/>
      <c r="AC54" s="1547"/>
      <c r="AD54" s="1547"/>
      <c r="AE54" s="1536"/>
      <c r="AF54" s="1547"/>
      <c r="AG54" s="1547"/>
      <c r="AH54" s="1557"/>
      <c r="AI54" s="1579"/>
      <c r="AJ54" s="1923"/>
      <c r="AK54" s="264"/>
      <c r="AL54" s="264"/>
      <c r="AM54" s="264"/>
      <c r="AN54" s="264"/>
      <c r="AO54" s="264"/>
      <c r="AP54" s="264"/>
      <c r="AQ54" s="264"/>
      <c r="AR54" s="264"/>
      <c r="AS54" s="264"/>
    </row>
    <row r="55" spans="1:45" ht="33" customHeight="1">
      <c r="A55" s="1539"/>
      <c r="B55" s="1934">
        <v>3</v>
      </c>
      <c r="C55" s="1928" t="s">
        <v>878</v>
      </c>
      <c r="D55" s="1577"/>
      <c r="E55" s="1577"/>
      <c r="F55" s="1577"/>
      <c r="G55" s="1578"/>
      <c r="H55" s="1941" t="s">
        <v>79</v>
      </c>
      <c r="I55" s="377" t="s">
        <v>47</v>
      </c>
      <c r="J55" s="361">
        <v>0.12</v>
      </c>
      <c r="K55" s="361">
        <v>0.16</v>
      </c>
      <c r="L55" s="361">
        <v>0.24</v>
      </c>
      <c r="M55" s="361">
        <v>0.12</v>
      </c>
      <c r="N55" s="361">
        <v>0.12</v>
      </c>
      <c r="O55" s="361">
        <v>0.12</v>
      </c>
      <c r="P55" s="361">
        <v>0.12</v>
      </c>
      <c r="Q55" s="361"/>
      <c r="R55" s="361"/>
      <c r="S55" s="361"/>
      <c r="T55" s="361"/>
      <c r="U55" s="361"/>
      <c r="V55" s="340">
        <f t="shared" si="14"/>
        <v>1</v>
      </c>
      <c r="W55" s="1931">
        <v>0.2</v>
      </c>
      <c r="X55" s="340">
        <f>V55*W55</f>
        <v>0.2</v>
      </c>
      <c r="Y55" s="1946" t="s">
        <v>879</v>
      </c>
      <c r="Z55" s="1577"/>
      <c r="AA55" s="1577"/>
      <c r="AB55" s="1946" t="s">
        <v>880</v>
      </c>
      <c r="AC55" s="1577"/>
      <c r="AD55" s="1577"/>
      <c r="AE55" s="1946" t="s">
        <v>881</v>
      </c>
      <c r="AF55" s="1577"/>
      <c r="AG55" s="1577"/>
      <c r="AH55" s="2045"/>
      <c r="AI55" s="1577"/>
      <c r="AJ55" s="1747"/>
      <c r="AK55" s="264"/>
      <c r="AL55" s="264"/>
      <c r="AM55" s="264"/>
      <c r="AN55" s="264"/>
      <c r="AO55" s="264"/>
      <c r="AP55" s="264"/>
      <c r="AQ55" s="264"/>
      <c r="AR55" s="264"/>
      <c r="AS55" s="264"/>
    </row>
    <row r="56" spans="1:45" ht="33" customHeight="1">
      <c r="A56" s="1539"/>
      <c r="B56" s="1558"/>
      <c r="C56" s="1557"/>
      <c r="D56" s="1579"/>
      <c r="E56" s="1579"/>
      <c r="F56" s="1579"/>
      <c r="G56" s="1580"/>
      <c r="H56" s="1558"/>
      <c r="I56" s="377" t="s">
        <v>48</v>
      </c>
      <c r="J56" s="363">
        <v>0.12</v>
      </c>
      <c r="K56" s="363">
        <v>0.16</v>
      </c>
      <c r="L56" s="363">
        <v>0.24</v>
      </c>
      <c r="M56" s="363">
        <v>0.12</v>
      </c>
      <c r="N56" s="363">
        <v>0.12</v>
      </c>
      <c r="O56" s="363">
        <v>0.24</v>
      </c>
      <c r="P56" s="363"/>
      <c r="Q56" s="362"/>
      <c r="R56" s="362"/>
      <c r="S56" s="362"/>
      <c r="T56" s="362"/>
      <c r="U56" s="362"/>
      <c r="V56" s="479">
        <f t="shared" si="14"/>
        <v>1</v>
      </c>
      <c r="W56" s="1558"/>
      <c r="X56" s="340">
        <f>+V56*W55</f>
        <v>0.2</v>
      </c>
      <c r="Y56" s="1536"/>
      <c r="Z56" s="1547"/>
      <c r="AA56" s="1547"/>
      <c r="AB56" s="1536"/>
      <c r="AC56" s="1547"/>
      <c r="AD56" s="1547"/>
      <c r="AE56" s="1536"/>
      <c r="AF56" s="1547"/>
      <c r="AG56" s="1547"/>
      <c r="AH56" s="1557"/>
      <c r="AI56" s="1579"/>
      <c r="AJ56" s="1923"/>
      <c r="AK56" s="264"/>
      <c r="AL56" s="264"/>
      <c r="AM56" s="264"/>
      <c r="AN56" s="264"/>
      <c r="AO56" s="264"/>
      <c r="AP56" s="264"/>
      <c r="AQ56" s="264"/>
      <c r="AR56" s="264"/>
      <c r="AS56" s="264"/>
    </row>
    <row r="57" spans="1:45" ht="17.25" customHeight="1">
      <c r="A57" s="1539"/>
      <c r="B57" s="1944" t="s">
        <v>85</v>
      </c>
      <c r="C57" s="1577"/>
      <c r="D57" s="1577"/>
      <c r="E57" s="1577"/>
      <c r="F57" s="1577"/>
      <c r="G57" s="1578"/>
      <c r="H57" s="2060" t="s">
        <v>79</v>
      </c>
      <c r="I57" s="541" t="s">
        <v>47</v>
      </c>
      <c r="J57" s="542">
        <f t="shared" ref="J57:U57" si="15">+J51*$W$51+J53*$W$53+J55*$W$55</f>
        <v>0.12</v>
      </c>
      <c r="K57" s="542">
        <f t="shared" si="15"/>
        <v>0.14799999999999999</v>
      </c>
      <c r="L57" s="542">
        <f t="shared" si="15"/>
        <v>0.20400000000000001</v>
      </c>
      <c r="M57" s="542">
        <f t="shared" si="15"/>
        <v>0.12</v>
      </c>
      <c r="N57" s="542">
        <f t="shared" si="15"/>
        <v>0.12</v>
      </c>
      <c r="O57" s="542">
        <f t="shared" si="15"/>
        <v>0.12</v>
      </c>
      <c r="P57" s="542">
        <f t="shared" si="15"/>
        <v>0.16800000000000001</v>
      </c>
      <c r="Q57" s="542">
        <f t="shared" si="15"/>
        <v>0</v>
      </c>
      <c r="R57" s="542">
        <f t="shared" si="15"/>
        <v>0</v>
      </c>
      <c r="S57" s="542">
        <f t="shared" si="15"/>
        <v>0</v>
      </c>
      <c r="T57" s="542">
        <f t="shared" si="15"/>
        <v>0</v>
      </c>
      <c r="U57" s="542">
        <f t="shared" si="15"/>
        <v>0</v>
      </c>
      <c r="V57" s="542">
        <f t="shared" si="14"/>
        <v>1</v>
      </c>
      <c r="W57" s="2039">
        <f>SUM(W51:W56)</f>
        <v>1</v>
      </c>
      <c r="X57" s="288">
        <f>V57*W57</f>
        <v>1</v>
      </c>
      <c r="Y57" s="2062" t="s">
        <v>883</v>
      </c>
      <c r="Z57" s="1577"/>
      <c r="AA57" s="1577"/>
      <c r="AB57" s="1924"/>
      <c r="AC57" s="1577"/>
      <c r="AD57" s="1578"/>
      <c r="AE57" s="1924"/>
      <c r="AF57" s="1577"/>
      <c r="AG57" s="1578"/>
      <c r="AH57" s="1924"/>
      <c r="AI57" s="1577"/>
      <c r="AJ57" s="1747"/>
      <c r="AK57" s="264"/>
      <c r="AL57" s="264"/>
      <c r="AM57" s="264"/>
      <c r="AN57" s="264"/>
      <c r="AO57" s="264"/>
      <c r="AP57" s="264"/>
      <c r="AQ57" s="264"/>
      <c r="AR57" s="264"/>
      <c r="AS57" s="264"/>
    </row>
    <row r="58" spans="1:45" ht="17.25" customHeight="1">
      <c r="A58" s="1540"/>
      <c r="B58" s="1537"/>
      <c r="C58" s="1550"/>
      <c r="D58" s="1550"/>
      <c r="E58" s="1550"/>
      <c r="F58" s="1550"/>
      <c r="G58" s="1551"/>
      <c r="H58" s="2061"/>
      <c r="I58" s="556" t="s">
        <v>48</v>
      </c>
      <c r="J58" s="624">
        <f t="shared" ref="J58:U58" si="16">+J52*$W$51+J54*$W$53+J56*$W$55</f>
        <v>0.12</v>
      </c>
      <c r="K58" s="624">
        <f t="shared" si="16"/>
        <v>0.14799999999999999</v>
      </c>
      <c r="L58" s="624">
        <f t="shared" si="16"/>
        <v>0.20400000000000001</v>
      </c>
      <c r="M58" s="624">
        <f t="shared" si="16"/>
        <v>0.12</v>
      </c>
      <c r="N58" s="624">
        <f t="shared" si="16"/>
        <v>0.12</v>
      </c>
      <c r="O58" s="624">
        <f t="shared" si="16"/>
        <v>0.14400000000000002</v>
      </c>
      <c r="P58" s="624">
        <f t="shared" si="16"/>
        <v>9.6000000000000002E-2</v>
      </c>
      <c r="Q58" s="624">
        <f t="shared" si="16"/>
        <v>1.2E-2</v>
      </c>
      <c r="R58" s="624">
        <f t="shared" si="16"/>
        <v>1.2E-2</v>
      </c>
      <c r="S58" s="624">
        <f t="shared" si="16"/>
        <v>0</v>
      </c>
      <c r="T58" s="624">
        <f t="shared" si="16"/>
        <v>0</v>
      </c>
      <c r="U58" s="624">
        <f t="shared" si="16"/>
        <v>0</v>
      </c>
      <c r="V58" s="557">
        <f t="shared" si="14"/>
        <v>0.97600000000000009</v>
      </c>
      <c r="W58" s="2040"/>
      <c r="X58" s="560">
        <f>+V58*W57</f>
        <v>0.97600000000000009</v>
      </c>
      <c r="Y58" s="1537"/>
      <c r="Z58" s="1550"/>
      <c r="AA58" s="1550"/>
      <c r="AB58" s="1537"/>
      <c r="AC58" s="1550"/>
      <c r="AD58" s="1551"/>
      <c r="AE58" s="1537"/>
      <c r="AF58" s="1550"/>
      <c r="AG58" s="1551"/>
      <c r="AH58" s="1537"/>
      <c r="AI58" s="1550"/>
      <c r="AJ58" s="1721"/>
      <c r="AK58" s="264"/>
      <c r="AL58" s="264"/>
      <c r="AM58" s="264"/>
      <c r="AN58" s="264"/>
      <c r="AO58" s="264"/>
      <c r="AP58" s="264"/>
      <c r="AQ58" s="264"/>
      <c r="AR58" s="264"/>
      <c r="AS58" s="264"/>
    </row>
    <row r="59" spans="1:45" ht="12.75" customHeight="1">
      <c r="A59" s="264"/>
      <c r="B59" s="264"/>
      <c r="C59" s="264"/>
      <c r="D59" s="264"/>
      <c r="E59" s="264"/>
      <c r="F59" s="264"/>
      <c r="G59" s="264"/>
      <c r="H59" s="264"/>
      <c r="I59" s="264"/>
      <c r="J59" s="264"/>
      <c r="K59" s="264"/>
      <c r="L59" s="264"/>
      <c r="M59" s="264"/>
      <c r="N59" s="264"/>
      <c r="O59" s="264"/>
      <c r="P59" s="264"/>
      <c r="Q59" s="264"/>
      <c r="R59" s="264"/>
      <c r="S59" s="264"/>
      <c r="T59" s="264"/>
      <c r="U59" s="264"/>
      <c r="V59" s="399"/>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row>
    <row r="60" spans="1:45" ht="12.75" customHeight="1">
      <c r="A60" s="264"/>
      <c r="B60" s="264"/>
      <c r="C60" s="264"/>
      <c r="D60" s="264"/>
      <c r="E60" s="264"/>
      <c r="F60" s="264"/>
      <c r="G60" s="264"/>
      <c r="H60" s="264"/>
      <c r="I60" s="264"/>
      <c r="J60" s="264"/>
      <c r="K60" s="264"/>
      <c r="L60" s="264"/>
      <c r="M60" s="264"/>
      <c r="N60" s="264"/>
      <c r="O60" s="264"/>
      <c r="P60" s="264"/>
      <c r="Q60" s="264"/>
      <c r="R60" s="264"/>
      <c r="S60" s="264"/>
      <c r="T60" s="264"/>
      <c r="U60" s="264"/>
      <c r="V60" s="399"/>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row>
    <row r="61" spans="1:45" ht="12.75" customHeight="1">
      <c r="A61" s="264"/>
      <c r="B61" s="264"/>
      <c r="C61" s="264"/>
      <c r="D61" s="264"/>
      <c r="E61" s="264"/>
      <c r="F61" s="264"/>
      <c r="G61" s="264"/>
      <c r="H61" s="264"/>
      <c r="I61" s="264"/>
      <c r="J61" s="264"/>
      <c r="K61" s="264"/>
      <c r="L61" s="264"/>
      <c r="M61" s="264"/>
      <c r="N61" s="264"/>
      <c r="O61" s="264"/>
      <c r="P61" s="264"/>
      <c r="Q61" s="264"/>
      <c r="R61" s="264"/>
      <c r="S61" s="264"/>
      <c r="T61" s="264"/>
      <c r="U61" s="264"/>
      <c r="V61" s="399"/>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c r="AS61" s="264"/>
    </row>
    <row r="62" spans="1:45" ht="12.75" customHeight="1">
      <c r="A62" s="264"/>
      <c r="B62" s="264"/>
      <c r="C62" s="264"/>
      <c r="D62" s="264"/>
      <c r="E62" s="264"/>
      <c r="F62" s="264"/>
      <c r="G62" s="264"/>
      <c r="H62" s="264"/>
      <c r="I62" s="264"/>
      <c r="J62" s="264"/>
      <c r="K62" s="264"/>
      <c r="L62" s="264"/>
      <c r="M62" s="264"/>
      <c r="N62" s="264"/>
      <c r="O62" s="264"/>
      <c r="P62" s="264"/>
      <c r="Q62" s="264"/>
      <c r="R62" s="264"/>
      <c r="S62" s="264"/>
      <c r="T62" s="264"/>
      <c r="U62" s="264"/>
      <c r="V62" s="399"/>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row>
    <row r="63" spans="1:45" ht="12.75" customHeight="1">
      <c r="A63" s="264"/>
      <c r="B63" s="264"/>
      <c r="C63" s="264"/>
      <c r="D63" s="264"/>
      <c r="E63" s="264"/>
      <c r="F63" s="264"/>
      <c r="G63" s="264"/>
      <c r="H63" s="264"/>
      <c r="I63" s="264"/>
      <c r="J63" s="264"/>
      <c r="K63" s="264"/>
      <c r="L63" s="264"/>
      <c r="M63" s="264"/>
      <c r="N63" s="264"/>
      <c r="O63" s="264"/>
      <c r="P63" s="264"/>
      <c r="Q63" s="264"/>
      <c r="R63" s="264"/>
      <c r="S63" s="264"/>
      <c r="T63" s="264"/>
      <c r="U63" s="264"/>
      <c r="V63" s="399"/>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row>
    <row r="64" spans="1:45" ht="12.75" customHeight="1">
      <c r="A64" s="264"/>
      <c r="B64" s="264"/>
      <c r="C64" s="264"/>
      <c r="D64" s="264"/>
      <c r="E64" s="264"/>
      <c r="F64" s="264"/>
      <c r="G64" s="264"/>
      <c r="H64" s="264"/>
      <c r="I64" s="264"/>
      <c r="J64" s="264"/>
      <c r="K64" s="264"/>
      <c r="L64" s="264"/>
      <c r="M64" s="264"/>
      <c r="N64" s="264"/>
      <c r="O64" s="264"/>
      <c r="P64" s="264"/>
      <c r="Q64" s="264"/>
      <c r="R64" s="264"/>
      <c r="S64" s="264"/>
      <c r="T64" s="264"/>
      <c r="U64" s="264"/>
      <c r="V64" s="399"/>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row>
    <row r="65" spans="1:45" ht="12.75" customHeight="1">
      <c r="A65" s="264"/>
      <c r="B65" s="264"/>
      <c r="C65" s="264"/>
      <c r="D65" s="264"/>
      <c r="E65" s="264"/>
      <c r="F65" s="264"/>
      <c r="G65" s="264"/>
      <c r="H65" s="264"/>
      <c r="I65" s="264"/>
      <c r="J65" s="264"/>
      <c r="K65" s="264"/>
      <c r="L65" s="264"/>
      <c r="M65" s="264"/>
      <c r="N65" s="264"/>
      <c r="O65" s="264"/>
      <c r="P65" s="264"/>
      <c r="Q65" s="264"/>
      <c r="R65" s="264"/>
      <c r="S65" s="264"/>
      <c r="T65" s="264"/>
      <c r="U65" s="264"/>
      <c r="V65" s="399"/>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row>
    <row r="66" spans="1:45" ht="12.75" customHeight="1">
      <c r="A66" s="264"/>
      <c r="B66" s="264"/>
      <c r="C66" s="264"/>
      <c r="D66" s="264"/>
      <c r="E66" s="264"/>
      <c r="F66" s="264"/>
      <c r="G66" s="264"/>
      <c r="H66" s="264"/>
      <c r="I66" s="264"/>
      <c r="J66" s="264"/>
      <c r="K66" s="264"/>
      <c r="L66" s="264"/>
      <c r="M66" s="264"/>
      <c r="N66" s="264"/>
      <c r="O66" s="264"/>
      <c r="P66" s="264"/>
      <c r="Q66" s="264"/>
      <c r="R66" s="264"/>
      <c r="S66" s="264"/>
      <c r="T66" s="264"/>
      <c r="U66" s="264"/>
      <c r="V66" s="399"/>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row>
    <row r="67" spans="1:45" ht="12.75" customHeight="1">
      <c r="A67" s="264"/>
      <c r="B67" s="264"/>
      <c r="C67" s="264"/>
      <c r="D67" s="264"/>
      <c r="E67" s="264"/>
      <c r="F67" s="264"/>
      <c r="G67" s="264"/>
      <c r="H67" s="264"/>
      <c r="I67" s="264"/>
      <c r="J67" s="264"/>
      <c r="K67" s="264"/>
      <c r="L67" s="264"/>
      <c r="M67" s="264"/>
      <c r="N67" s="264"/>
      <c r="O67" s="264"/>
      <c r="P67" s="264"/>
      <c r="Q67" s="264"/>
      <c r="R67" s="264"/>
      <c r="S67" s="264"/>
      <c r="T67" s="264"/>
      <c r="U67" s="264"/>
      <c r="V67" s="399"/>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row>
    <row r="68" spans="1:45" ht="15.75" customHeight="1">
      <c r="A68" s="69"/>
      <c r="B68" s="69"/>
      <c r="C68" s="69"/>
      <c r="D68" s="69"/>
      <c r="E68" s="69"/>
      <c r="F68" s="69"/>
      <c r="G68" s="69"/>
      <c r="H68" s="69"/>
      <c r="I68" s="69"/>
      <c r="J68" s="69"/>
      <c r="K68" s="69"/>
      <c r="L68" s="69"/>
      <c r="M68" s="69"/>
      <c r="N68" s="69"/>
      <c r="O68" s="69"/>
      <c r="P68" s="69"/>
      <c r="Q68" s="69"/>
      <c r="R68" s="69"/>
      <c r="S68" s="69"/>
      <c r="T68" s="69"/>
      <c r="U68" s="69"/>
      <c r="V68" s="520"/>
      <c r="W68" s="69"/>
      <c r="X68" s="69"/>
      <c r="Y68" s="69"/>
      <c r="Z68" s="69"/>
      <c r="AA68" s="69"/>
      <c r="AB68" s="69"/>
      <c r="AC68" s="69"/>
      <c r="AD68" s="69"/>
      <c r="AE68" s="69"/>
      <c r="AF68" s="69"/>
      <c r="AG68" s="69"/>
      <c r="AH68" s="69"/>
      <c r="AI68" s="69"/>
      <c r="AJ68" s="69"/>
      <c r="AK68" s="69"/>
      <c r="AL68" s="69"/>
      <c r="AM68" s="69"/>
      <c r="AN68" s="69"/>
      <c r="AO68" s="69"/>
      <c r="AP68" s="69"/>
      <c r="AQ68" s="69"/>
      <c r="AR68" s="69"/>
      <c r="AS68" s="69"/>
    </row>
    <row r="69" spans="1:45" ht="15.75" customHeight="1">
      <c r="A69" s="400"/>
      <c r="B69" s="400"/>
      <c r="C69" s="400"/>
      <c r="D69" s="400"/>
      <c r="E69" s="400"/>
      <c r="F69" s="400"/>
      <c r="G69" s="400"/>
      <c r="H69" s="400"/>
      <c r="I69" s="400"/>
      <c r="J69" s="400"/>
      <c r="K69" s="400"/>
      <c r="L69" s="400"/>
      <c r="M69" s="400"/>
      <c r="N69" s="400"/>
      <c r="O69" s="400"/>
      <c r="P69" s="400"/>
      <c r="Q69" s="400"/>
      <c r="R69" s="400"/>
      <c r="S69" s="400"/>
      <c r="T69" s="400"/>
      <c r="U69" s="400"/>
      <c r="V69" s="401"/>
      <c r="W69" s="400"/>
      <c r="X69" s="400"/>
      <c r="Y69" s="400"/>
      <c r="Z69" s="400"/>
      <c r="AA69" s="400"/>
      <c r="AB69" s="400"/>
      <c r="AC69" s="400"/>
      <c r="AD69" s="400"/>
      <c r="AE69" s="400"/>
      <c r="AF69" s="400"/>
      <c r="AG69" s="400"/>
      <c r="AH69" s="400"/>
      <c r="AI69" s="400"/>
      <c r="AJ69" s="400"/>
      <c r="AK69" s="400"/>
      <c r="AL69" s="400"/>
      <c r="AM69" s="400"/>
      <c r="AN69" s="400"/>
      <c r="AO69" s="400"/>
      <c r="AP69" s="400"/>
      <c r="AQ69" s="400"/>
      <c r="AR69" s="400"/>
      <c r="AS69" s="400"/>
    </row>
    <row r="70" spans="1:45" ht="15.75" customHeight="1">
      <c r="V70" s="67"/>
    </row>
    <row r="71" spans="1:45" ht="15.75" customHeight="1">
      <c r="V71" s="67"/>
    </row>
    <row r="72" spans="1:45" ht="15.75" customHeight="1">
      <c r="V72" s="67"/>
    </row>
    <row r="73" spans="1:45" ht="15.75" customHeight="1">
      <c r="V73" s="67"/>
    </row>
    <row r="74" spans="1:45" ht="15.75" customHeight="1">
      <c r="V74" s="67"/>
    </row>
    <row r="75" spans="1:45" ht="15.75" customHeight="1">
      <c r="V75" s="67"/>
    </row>
    <row r="76" spans="1:45" ht="15.75" customHeight="1">
      <c r="V76" s="67"/>
    </row>
    <row r="77" spans="1:45" ht="15.75" customHeight="1">
      <c r="V77" s="67"/>
    </row>
    <row r="78" spans="1:45" ht="15.75" customHeight="1">
      <c r="V78" s="67"/>
    </row>
    <row r="79" spans="1:45" ht="15.75" customHeight="1">
      <c r="V79" s="67"/>
    </row>
    <row r="80" spans="1:45" ht="15.75" customHeight="1">
      <c r="V80" s="67"/>
    </row>
    <row r="81" spans="22:22" ht="15.75" customHeight="1">
      <c r="V81" s="67"/>
    </row>
    <row r="82" spans="22:22" ht="15.75" customHeight="1">
      <c r="V82" s="67"/>
    </row>
    <row r="83" spans="22:22" ht="15.75" customHeight="1">
      <c r="V83" s="67"/>
    </row>
    <row r="84" spans="22:22" ht="15.75" customHeight="1">
      <c r="V84" s="67"/>
    </row>
    <row r="85" spans="22:22" ht="15.75" customHeight="1">
      <c r="V85" s="67"/>
    </row>
    <row r="86" spans="22:22" ht="15.75" customHeight="1">
      <c r="V86" s="67"/>
    </row>
    <row r="87" spans="22:22" ht="15.75" customHeight="1">
      <c r="V87" s="67"/>
    </row>
    <row r="88" spans="22:22" ht="15.75" customHeight="1">
      <c r="V88" s="67"/>
    </row>
    <row r="89" spans="22:22" ht="15.75" customHeight="1">
      <c r="V89" s="67"/>
    </row>
    <row r="90" spans="22:22" ht="15.75" customHeight="1">
      <c r="V90" s="67"/>
    </row>
    <row r="91" spans="22:22" ht="15.75" customHeight="1">
      <c r="V91" s="67"/>
    </row>
    <row r="92" spans="22:22" ht="15.75" customHeight="1">
      <c r="V92" s="67"/>
    </row>
    <row r="93" spans="22:22" ht="15.75" customHeight="1">
      <c r="V93" s="67"/>
    </row>
    <row r="94" spans="22:22" ht="15.75" customHeight="1">
      <c r="V94" s="67"/>
    </row>
    <row r="95" spans="22:22" ht="15.75" customHeight="1">
      <c r="V95" s="67"/>
    </row>
    <row r="96" spans="22:22" ht="15.75" customHeight="1">
      <c r="V96" s="67"/>
    </row>
    <row r="97" spans="22:22" ht="15.75" customHeight="1">
      <c r="V97" s="67"/>
    </row>
    <row r="98" spans="22:22" ht="15.75" customHeight="1">
      <c r="V98" s="67"/>
    </row>
    <row r="99" spans="22:22" ht="15.75" customHeight="1">
      <c r="V99" s="67"/>
    </row>
    <row r="100" spans="22:22" ht="15.75" customHeight="1">
      <c r="V100" s="67"/>
    </row>
    <row r="101" spans="22:22" ht="15.75" customHeight="1">
      <c r="V101" s="67"/>
    </row>
    <row r="102" spans="22:22" ht="15.75" customHeight="1">
      <c r="V102" s="67"/>
    </row>
    <row r="103" spans="22:22" ht="15.75" customHeight="1">
      <c r="V103" s="67"/>
    </row>
    <row r="104" spans="22:22" ht="15.75" customHeight="1">
      <c r="V104" s="67"/>
    </row>
    <row r="105" spans="22:22" ht="15.75" customHeight="1">
      <c r="V105" s="67"/>
    </row>
    <row r="106" spans="22:22" ht="15.75" customHeight="1">
      <c r="V106" s="67"/>
    </row>
    <row r="107" spans="22:22" ht="15.75" customHeight="1">
      <c r="V107" s="67"/>
    </row>
    <row r="108" spans="22:22" ht="15.75" customHeight="1">
      <c r="V108" s="67"/>
    </row>
    <row r="109" spans="22:22" ht="15.75" customHeight="1">
      <c r="V109" s="67"/>
    </row>
    <row r="110" spans="22:22" ht="15.75" customHeight="1">
      <c r="V110" s="67"/>
    </row>
    <row r="111" spans="22:22" ht="15.75" customHeight="1">
      <c r="V111" s="67"/>
    </row>
    <row r="112" spans="22:22" ht="15.75" customHeight="1">
      <c r="V112" s="67"/>
    </row>
    <row r="113" spans="22:22" ht="15.75" customHeight="1">
      <c r="V113" s="67"/>
    </row>
    <row r="114" spans="22:22" ht="15.75" customHeight="1">
      <c r="V114" s="67"/>
    </row>
    <row r="115" spans="22:22" ht="15.75" customHeight="1">
      <c r="V115" s="67"/>
    </row>
    <row r="116" spans="22:22" ht="15.75" customHeight="1">
      <c r="V116" s="67"/>
    </row>
    <row r="117" spans="22:22" ht="15.75" customHeight="1">
      <c r="V117" s="67"/>
    </row>
    <row r="118" spans="22:22" ht="15.75" customHeight="1">
      <c r="V118" s="67"/>
    </row>
    <row r="119" spans="22:22" ht="15.75" customHeight="1">
      <c r="V119" s="67"/>
    </row>
    <row r="120" spans="22:22" ht="15.75" customHeight="1">
      <c r="V120" s="67"/>
    </row>
    <row r="121" spans="22:22" ht="15.75" customHeight="1">
      <c r="V121" s="67"/>
    </row>
    <row r="122" spans="22:22" ht="15.75" customHeight="1">
      <c r="V122" s="67"/>
    </row>
    <row r="123" spans="22:22" ht="15.75" customHeight="1">
      <c r="V123" s="67"/>
    </row>
    <row r="124" spans="22:22" ht="15.75" customHeight="1">
      <c r="V124" s="67"/>
    </row>
    <row r="125" spans="22:22" ht="15.75" customHeight="1">
      <c r="V125" s="67"/>
    </row>
    <row r="126" spans="22:22" ht="15.75" customHeight="1">
      <c r="V126" s="67"/>
    </row>
    <row r="127" spans="22:22" ht="15.75" customHeight="1">
      <c r="V127" s="67"/>
    </row>
    <row r="128" spans="22:22" ht="15.75" customHeight="1">
      <c r="V128" s="67"/>
    </row>
    <row r="129" spans="22:22" ht="15.75" customHeight="1">
      <c r="V129" s="67"/>
    </row>
    <row r="130" spans="22:22" ht="15.75" customHeight="1">
      <c r="V130" s="67"/>
    </row>
    <row r="131" spans="22:22" ht="15.75" customHeight="1">
      <c r="V131" s="67"/>
    </row>
    <row r="132" spans="22:22" ht="15.75" customHeight="1">
      <c r="V132" s="67"/>
    </row>
    <row r="133" spans="22:22" ht="15.75" customHeight="1">
      <c r="V133" s="67"/>
    </row>
    <row r="134" spans="22:22" ht="15.75" customHeight="1">
      <c r="V134" s="67"/>
    </row>
    <row r="135" spans="22:22" ht="15.75" customHeight="1">
      <c r="V135" s="67"/>
    </row>
    <row r="136" spans="22:22" ht="15.75" customHeight="1">
      <c r="V136" s="67"/>
    </row>
    <row r="137" spans="22:22" ht="15.75" customHeight="1">
      <c r="V137" s="67"/>
    </row>
    <row r="138" spans="22:22" ht="15.75" customHeight="1">
      <c r="V138" s="67"/>
    </row>
    <row r="139" spans="22:22" ht="15.75" customHeight="1">
      <c r="V139" s="67"/>
    </row>
    <row r="140" spans="22:22" ht="15.75" customHeight="1">
      <c r="V140" s="67"/>
    </row>
    <row r="141" spans="22:22" ht="15.75" customHeight="1">
      <c r="V141" s="67"/>
    </row>
    <row r="142" spans="22:22" ht="15.75" customHeight="1">
      <c r="V142" s="67"/>
    </row>
    <row r="143" spans="22:22" ht="15.75" customHeight="1">
      <c r="V143" s="67"/>
    </row>
    <row r="144" spans="22:22" ht="15.75" customHeight="1">
      <c r="V144" s="67"/>
    </row>
    <row r="145" spans="22:22" ht="15.75" customHeight="1">
      <c r="V145" s="67"/>
    </row>
    <row r="146" spans="22:22" ht="15.75" customHeight="1">
      <c r="V146" s="67"/>
    </row>
    <row r="147" spans="22:22" ht="15.75" customHeight="1">
      <c r="V147" s="67"/>
    </row>
    <row r="148" spans="22:22" ht="15.75" customHeight="1">
      <c r="V148" s="67"/>
    </row>
    <row r="149" spans="22:22" ht="15.75" customHeight="1">
      <c r="V149" s="67"/>
    </row>
    <row r="150" spans="22:22" ht="15.75" customHeight="1">
      <c r="V150" s="67"/>
    </row>
    <row r="151" spans="22:22" ht="15.75" customHeight="1">
      <c r="V151" s="67"/>
    </row>
    <row r="152" spans="22:22" ht="15.75" customHeight="1">
      <c r="V152" s="67"/>
    </row>
    <row r="153" spans="22:22" ht="15.75" customHeight="1">
      <c r="V153" s="67"/>
    </row>
    <row r="154" spans="22:22" ht="15.75" customHeight="1">
      <c r="V154" s="67"/>
    </row>
    <row r="155" spans="22:22" ht="15.75" customHeight="1">
      <c r="V155" s="67"/>
    </row>
    <row r="156" spans="22:22" ht="15.75" customHeight="1">
      <c r="V156" s="67"/>
    </row>
    <row r="157" spans="22:22" ht="15.75" customHeight="1">
      <c r="V157" s="67"/>
    </row>
    <row r="158" spans="22:22" ht="15.75" customHeight="1">
      <c r="V158" s="67"/>
    </row>
    <row r="159" spans="22:22" ht="15.75" customHeight="1">
      <c r="V159" s="67"/>
    </row>
    <row r="160" spans="22:22" ht="15.75" customHeight="1">
      <c r="V160" s="67"/>
    </row>
    <row r="161" spans="22:22" ht="15.75" customHeight="1">
      <c r="V161" s="67"/>
    </row>
    <row r="162" spans="22:22" ht="15.75" customHeight="1">
      <c r="V162" s="67"/>
    </row>
    <row r="163" spans="22:22" ht="15.75" customHeight="1">
      <c r="V163" s="67"/>
    </row>
    <row r="164" spans="22:22" ht="15.75" customHeight="1">
      <c r="V164" s="67"/>
    </row>
    <row r="165" spans="22:22" ht="15.75" customHeight="1">
      <c r="V165" s="67"/>
    </row>
    <row r="166" spans="22:22" ht="15.75" customHeight="1">
      <c r="V166" s="67"/>
    </row>
    <row r="167" spans="22:22" ht="15.75" customHeight="1">
      <c r="V167" s="67"/>
    </row>
    <row r="168" spans="22:22" ht="15.75" customHeight="1">
      <c r="V168" s="67"/>
    </row>
    <row r="169" spans="22:22" ht="15.75" customHeight="1">
      <c r="V169" s="67"/>
    </row>
    <row r="170" spans="22:22" ht="15.75" customHeight="1">
      <c r="V170" s="67"/>
    </row>
    <row r="171" spans="22:22" ht="15.75" customHeight="1">
      <c r="V171" s="67"/>
    </row>
    <row r="172" spans="22:22" ht="15.75" customHeight="1">
      <c r="V172" s="67"/>
    </row>
    <row r="173" spans="22:22" ht="15.75" customHeight="1">
      <c r="V173" s="67"/>
    </row>
    <row r="174" spans="22:22" ht="15.75" customHeight="1">
      <c r="V174" s="67"/>
    </row>
    <row r="175" spans="22:22" ht="15.75" customHeight="1">
      <c r="V175" s="67"/>
    </row>
    <row r="176" spans="22:22" ht="15.75" customHeight="1">
      <c r="V176" s="67"/>
    </row>
    <row r="177" spans="22:22" ht="15.75" customHeight="1">
      <c r="V177" s="67"/>
    </row>
    <row r="178" spans="22:22" ht="15.75" customHeight="1">
      <c r="V178" s="67"/>
    </row>
    <row r="179" spans="22:22" ht="15.75" customHeight="1">
      <c r="V179" s="67"/>
    </row>
    <row r="180" spans="22:22" ht="15.75" customHeight="1">
      <c r="V180" s="67"/>
    </row>
    <row r="181" spans="22:22" ht="15.75" customHeight="1">
      <c r="V181" s="67"/>
    </row>
    <row r="182" spans="22:22" ht="15.75" customHeight="1">
      <c r="V182" s="67"/>
    </row>
    <row r="183" spans="22:22" ht="15.75" customHeight="1">
      <c r="V183" s="67"/>
    </row>
    <row r="184" spans="22:22" ht="15.75" customHeight="1">
      <c r="V184" s="67"/>
    </row>
    <row r="185" spans="22:22" ht="15.75" customHeight="1">
      <c r="V185" s="67"/>
    </row>
    <row r="186" spans="22:22" ht="15.75" customHeight="1">
      <c r="V186" s="67"/>
    </row>
    <row r="187" spans="22:22" ht="15.75" customHeight="1">
      <c r="V187" s="67"/>
    </row>
    <row r="188" spans="22:22" ht="15.75" customHeight="1">
      <c r="V188" s="67"/>
    </row>
    <row r="189" spans="22:22" ht="15.75" customHeight="1">
      <c r="V189" s="67"/>
    </row>
    <row r="190" spans="22:22" ht="15.75" customHeight="1">
      <c r="V190" s="67"/>
    </row>
    <row r="191" spans="22:22" ht="15.75" customHeight="1">
      <c r="V191" s="67"/>
    </row>
    <row r="192" spans="22:22" ht="15.75" customHeight="1">
      <c r="V192" s="67"/>
    </row>
    <row r="193" spans="22:22" ht="15.75" customHeight="1">
      <c r="V193" s="67"/>
    </row>
    <row r="194" spans="22:22" ht="15.75" customHeight="1">
      <c r="V194" s="67"/>
    </row>
    <row r="195" spans="22:22" ht="15.75" customHeight="1">
      <c r="V195" s="67"/>
    </row>
    <row r="196" spans="22:22" ht="15.75" customHeight="1">
      <c r="V196" s="67"/>
    </row>
    <row r="197" spans="22:22" ht="15.75" customHeight="1">
      <c r="V197" s="67"/>
    </row>
    <row r="198" spans="22:22" ht="15.75" customHeight="1">
      <c r="V198" s="67"/>
    </row>
    <row r="199" spans="22:22" ht="15.75" customHeight="1">
      <c r="V199" s="67"/>
    </row>
    <row r="200" spans="22:22" ht="15.75" customHeight="1">
      <c r="V200" s="67"/>
    </row>
    <row r="201" spans="22:22" ht="15.75" customHeight="1">
      <c r="V201" s="67"/>
    </row>
    <row r="202" spans="22:22" ht="15.75" customHeight="1">
      <c r="V202" s="67"/>
    </row>
    <row r="203" spans="22:22" ht="15.75" customHeight="1">
      <c r="V203" s="67"/>
    </row>
    <row r="204" spans="22:22" ht="15.75" customHeight="1">
      <c r="V204" s="67"/>
    </row>
    <row r="205" spans="22:22" ht="15.75" customHeight="1">
      <c r="V205" s="67"/>
    </row>
    <row r="206" spans="22:22" ht="15.75" customHeight="1">
      <c r="V206" s="67"/>
    </row>
    <row r="207" spans="22:22" ht="15.75" customHeight="1">
      <c r="V207" s="67"/>
    </row>
    <row r="208" spans="22:22" ht="15.75" customHeight="1">
      <c r="V208" s="67"/>
    </row>
    <row r="209" spans="22:22" ht="15.75" customHeight="1">
      <c r="V209" s="67"/>
    </row>
    <row r="210" spans="22:22" ht="15.75" customHeight="1">
      <c r="V210" s="67"/>
    </row>
    <row r="211" spans="22:22" ht="15.75" customHeight="1">
      <c r="V211" s="67"/>
    </row>
    <row r="212" spans="22:22" ht="15.75" customHeight="1">
      <c r="V212" s="67"/>
    </row>
    <row r="213" spans="22:22" ht="15.75" customHeight="1">
      <c r="V213" s="67"/>
    </row>
    <row r="214" spans="22:22" ht="15.75" customHeight="1">
      <c r="V214" s="67"/>
    </row>
    <row r="215" spans="22:22" ht="15.75" customHeight="1">
      <c r="V215" s="67"/>
    </row>
    <row r="216" spans="22:22" ht="15.75" customHeight="1">
      <c r="V216" s="67"/>
    </row>
    <row r="217" spans="22:22" ht="15.75" customHeight="1">
      <c r="V217" s="67"/>
    </row>
    <row r="218" spans="22:22" ht="15.75" customHeight="1">
      <c r="V218" s="67"/>
    </row>
    <row r="219" spans="22:22" ht="15.75" customHeight="1">
      <c r="V219" s="67"/>
    </row>
    <row r="220" spans="22:22" ht="15.75" customHeight="1">
      <c r="V220" s="67"/>
    </row>
    <row r="221" spans="22:22" ht="15.75" customHeight="1">
      <c r="V221" s="67"/>
    </row>
    <row r="222" spans="22:22" ht="15.75" customHeight="1">
      <c r="V222" s="67"/>
    </row>
    <row r="223" spans="22:22" ht="15.75" customHeight="1">
      <c r="V223" s="67"/>
    </row>
    <row r="224" spans="22:22" ht="15.75" customHeight="1">
      <c r="V224" s="67"/>
    </row>
    <row r="225" spans="22:22" ht="15.75" customHeight="1">
      <c r="V225" s="67"/>
    </row>
    <row r="226" spans="22:22" ht="15.75" customHeight="1">
      <c r="V226" s="67"/>
    </row>
    <row r="227" spans="22:22" ht="15.75" customHeight="1">
      <c r="V227" s="67"/>
    </row>
    <row r="228" spans="22:22" ht="15.75" customHeight="1">
      <c r="V228" s="67"/>
    </row>
    <row r="229" spans="22:22" ht="15.75" customHeight="1">
      <c r="V229" s="67"/>
    </row>
    <row r="230" spans="22:22" ht="15.75" customHeight="1">
      <c r="V230" s="67"/>
    </row>
    <row r="231" spans="22:22" ht="15.75" customHeight="1">
      <c r="V231" s="67"/>
    </row>
    <row r="232" spans="22:22" ht="15.75" customHeight="1">
      <c r="V232" s="67"/>
    </row>
    <row r="233" spans="22:22" ht="15.75" customHeight="1">
      <c r="V233" s="67"/>
    </row>
    <row r="234" spans="22:22" ht="15.75" customHeight="1">
      <c r="V234" s="67"/>
    </row>
    <row r="235" spans="22:22" ht="15.75" customHeight="1">
      <c r="V235" s="67"/>
    </row>
    <row r="236" spans="22:22" ht="15.75" customHeight="1">
      <c r="V236" s="67"/>
    </row>
    <row r="237" spans="22:22" ht="15.75" customHeight="1">
      <c r="V237" s="67"/>
    </row>
    <row r="238" spans="22:22" ht="15.75" customHeight="1">
      <c r="V238" s="67"/>
    </row>
    <row r="239" spans="22:22" ht="15.75" customHeight="1">
      <c r="V239" s="67"/>
    </row>
    <row r="240" spans="22:22" ht="15.75" customHeight="1">
      <c r="V240" s="67"/>
    </row>
    <row r="241" spans="22:22" ht="15.75" customHeight="1">
      <c r="V241" s="67"/>
    </row>
    <row r="242" spans="22:22" ht="15.75" customHeight="1">
      <c r="V242" s="67"/>
    </row>
    <row r="243" spans="22:22" ht="15.75" customHeight="1">
      <c r="V243" s="67"/>
    </row>
    <row r="244" spans="22:22" ht="15.75" customHeight="1">
      <c r="V244" s="67"/>
    </row>
    <row r="245" spans="22:22" ht="15.75" customHeight="1">
      <c r="V245" s="67"/>
    </row>
    <row r="246" spans="22:22" ht="15.75" customHeight="1">
      <c r="V246" s="67"/>
    </row>
    <row r="247" spans="22:22" ht="15.75" customHeight="1">
      <c r="V247" s="67"/>
    </row>
    <row r="248" spans="22:22" ht="15.75" customHeight="1">
      <c r="V248" s="67"/>
    </row>
    <row r="249" spans="22:22" ht="15.75" customHeight="1">
      <c r="V249" s="67"/>
    </row>
    <row r="250" spans="22:22" ht="15.75" customHeight="1">
      <c r="V250" s="67"/>
    </row>
    <row r="251" spans="22:22" ht="15.75" customHeight="1">
      <c r="V251" s="67"/>
    </row>
    <row r="252" spans="22:22" ht="15.75" customHeight="1">
      <c r="V252" s="67"/>
    </row>
    <row r="253" spans="22:22" ht="15.75" customHeight="1">
      <c r="V253" s="67"/>
    </row>
    <row r="254" spans="22:22" ht="15.75" customHeight="1">
      <c r="V254" s="67"/>
    </row>
    <row r="255" spans="22:22" ht="15.75" customHeight="1">
      <c r="V255" s="67"/>
    </row>
    <row r="256" spans="22:22" ht="15.75" customHeight="1">
      <c r="V256" s="67"/>
    </row>
    <row r="257" spans="22:22" ht="15.75" customHeight="1">
      <c r="V257" s="67"/>
    </row>
    <row r="258" spans="22:22" ht="15.75" customHeight="1">
      <c r="V258" s="67"/>
    </row>
    <row r="259" spans="22:22" ht="15.75" customHeight="1">
      <c r="V259" s="67"/>
    </row>
    <row r="260" spans="22:22" ht="15.75" customHeight="1">
      <c r="V260" s="67"/>
    </row>
    <row r="261" spans="22:22" ht="15.75" customHeight="1">
      <c r="V261" s="67"/>
    </row>
    <row r="262" spans="22:22" ht="15.75" customHeight="1">
      <c r="V262" s="67"/>
    </row>
    <row r="263" spans="22:22" ht="15.75" customHeight="1">
      <c r="V263" s="67"/>
    </row>
    <row r="264" spans="22:22" ht="15.75" customHeight="1">
      <c r="V264" s="67"/>
    </row>
    <row r="265" spans="22:22" ht="15.75" customHeight="1">
      <c r="V265" s="67"/>
    </row>
    <row r="266" spans="22:22" ht="15.75" customHeight="1">
      <c r="V266" s="67"/>
    </row>
    <row r="267" spans="22:22" ht="15.75" customHeight="1">
      <c r="V267" s="67"/>
    </row>
    <row r="268" spans="22:22" ht="15.75" customHeight="1">
      <c r="V268" s="67"/>
    </row>
    <row r="269" spans="22:22" ht="15.75" customHeight="1">
      <c r="V269" s="67"/>
    </row>
    <row r="270" spans="22:22" ht="15.75" customHeight="1">
      <c r="V270" s="67"/>
    </row>
    <row r="271" spans="22:22" ht="15.75" customHeight="1">
      <c r="V271" s="67"/>
    </row>
    <row r="272" spans="22:22" ht="15.75" customHeight="1">
      <c r="V272" s="67"/>
    </row>
    <row r="273" spans="22:22" ht="15.75" customHeight="1">
      <c r="V273" s="67"/>
    </row>
    <row r="274" spans="22:22" ht="15.75" customHeight="1">
      <c r="V274" s="67"/>
    </row>
    <row r="275" spans="22:22" ht="15.75" customHeight="1">
      <c r="V275" s="67"/>
    </row>
    <row r="276" spans="22:22" ht="15.75" customHeight="1">
      <c r="V276" s="67"/>
    </row>
    <row r="277" spans="22:22" ht="15.75" customHeight="1">
      <c r="V277" s="67"/>
    </row>
    <row r="278" spans="22:22" ht="15.75" customHeight="1">
      <c r="V278" s="67"/>
    </row>
    <row r="279" spans="22:22" ht="15.75" customHeight="1">
      <c r="V279" s="67"/>
    </row>
    <row r="280" spans="22:22" ht="15.75" customHeight="1">
      <c r="V280" s="67"/>
    </row>
    <row r="281" spans="22:22" ht="15.75" customHeight="1">
      <c r="V281" s="67"/>
    </row>
    <row r="282" spans="22:22" ht="15.75" customHeight="1">
      <c r="V282" s="67"/>
    </row>
    <row r="283" spans="22:22" ht="15.75" customHeight="1">
      <c r="V283" s="67"/>
    </row>
    <row r="284" spans="22:22" ht="15.75" customHeight="1">
      <c r="V284" s="67"/>
    </row>
    <row r="285" spans="22:22" ht="15.75" customHeight="1">
      <c r="V285" s="67"/>
    </row>
    <row r="286" spans="22:22" ht="15.75" customHeight="1">
      <c r="V286" s="67"/>
    </row>
    <row r="287" spans="22:22" ht="15.75" customHeight="1">
      <c r="V287" s="67"/>
    </row>
    <row r="288" spans="22:22" ht="15.75" customHeight="1">
      <c r="V288" s="67"/>
    </row>
    <row r="289" spans="22:22" ht="15.75" customHeight="1">
      <c r="V289" s="67"/>
    </row>
    <row r="290" spans="22:22" ht="15.75" customHeight="1">
      <c r="V290" s="67"/>
    </row>
    <row r="291" spans="22:22" ht="15.75" customHeight="1">
      <c r="V291" s="67"/>
    </row>
    <row r="292" spans="22:22" ht="15.75" customHeight="1">
      <c r="V292" s="67"/>
    </row>
    <row r="293" spans="22:22" ht="15.75" customHeight="1">
      <c r="V293" s="67"/>
    </row>
    <row r="294" spans="22:22" ht="15.75" customHeight="1">
      <c r="V294" s="67"/>
    </row>
    <row r="295" spans="22:22" ht="15.75" customHeight="1">
      <c r="V295" s="67"/>
    </row>
    <row r="296" spans="22:22" ht="15.75" customHeight="1">
      <c r="V296" s="67"/>
    </row>
    <row r="297" spans="22:22" ht="15.75" customHeight="1">
      <c r="V297" s="67"/>
    </row>
    <row r="298" spans="22:22" ht="15.75" customHeight="1">
      <c r="V298" s="67"/>
    </row>
    <row r="299" spans="22:22" ht="15.75" customHeight="1">
      <c r="V299" s="67"/>
    </row>
    <row r="300" spans="22:22" ht="15.75" customHeight="1">
      <c r="V300" s="67"/>
    </row>
    <row r="301" spans="22:22" ht="15.75" customHeight="1">
      <c r="V301" s="67"/>
    </row>
    <row r="302" spans="22:22" ht="15.75" customHeight="1">
      <c r="V302" s="67"/>
    </row>
    <row r="303" spans="22:22" ht="15.75" customHeight="1">
      <c r="V303" s="67"/>
    </row>
    <row r="304" spans="22:22" ht="15.75" customHeight="1">
      <c r="V304" s="67"/>
    </row>
    <row r="305" spans="22:22" ht="15.75" customHeight="1">
      <c r="V305" s="67"/>
    </row>
    <row r="306" spans="22:22" ht="15.75" customHeight="1">
      <c r="V306" s="67"/>
    </row>
    <row r="307" spans="22:22" ht="15.75" customHeight="1">
      <c r="V307" s="67"/>
    </row>
    <row r="308" spans="22:22" ht="15.75" customHeight="1">
      <c r="V308" s="67"/>
    </row>
    <row r="309" spans="22:22" ht="15.75" customHeight="1">
      <c r="V309" s="67"/>
    </row>
    <row r="310" spans="22:22" ht="15.75" customHeight="1">
      <c r="V310" s="67"/>
    </row>
    <row r="311" spans="22:22" ht="15.75" customHeight="1">
      <c r="V311" s="67"/>
    </row>
    <row r="312" spans="22:22" ht="15.75" customHeight="1">
      <c r="V312" s="67"/>
    </row>
    <row r="313" spans="22:22" ht="15.75" customHeight="1">
      <c r="V313" s="67"/>
    </row>
    <row r="314" spans="22:22" ht="15.75" customHeight="1">
      <c r="V314" s="67"/>
    </row>
    <row r="315" spans="22:22" ht="15.75" customHeight="1">
      <c r="V315" s="67"/>
    </row>
    <row r="316" spans="22:22" ht="15.75" customHeight="1">
      <c r="V316" s="67"/>
    </row>
    <row r="317" spans="22:22" ht="15.75" customHeight="1">
      <c r="V317" s="67"/>
    </row>
    <row r="318" spans="22:22" ht="15.75" customHeight="1">
      <c r="V318" s="67"/>
    </row>
    <row r="319" spans="22:22" ht="15.75" customHeight="1">
      <c r="V319" s="67"/>
    </row>
    <row r="320" spans="22:22" ht="15.75" customHeight="1">
      <c r="V320" s="67"/>
    </row>
    <row r="321" spans="22:22" ht="15.75" customHeight="1">
      <c r="V321" s="67"/>
    </row>
    <row r="322" spans="22:22" ht="15.75" customHeight="1">
      <c r="V322" s="67"/>
    </row>
    <row r="323" spans="22:22" ht="15.75" customHeight="1">
      <c r="V323" s="67"/>
    </row>
    <row r="324" spans="22:22" ht="15.75" customHeight="1">
      <c r="V324" s="67"/>
    </row>
    <row r="325" spans="22:22" ht="15.75" customHeight="1">
      <c r="V325" s="67"/>
    </row>
    <row r="326" spans="22:22" ht="15.75" customHeight="1">
      <c r="V326" s="67"/>
    </row>
    <row r="327" spans="22:22" ht="15.75" customHeight="1">
      <c r="V327" s="67"/>
    </row>
    <row r="328" spans="22:22" ht="15.75" customHeight="1">
      <c r="V328" s="67"/>
    </row>
    <row r="329" spans="22:22" ht="15.75" customHeight="1">
      <c r="V329" s="67"/>
    </row>
    <row r="330" spans="22:22" ht="15.75" customHeight="1">
      <c r="V330" s="67"/>
    </row>
    <row r="331" spans="22:22" ht="15.75" customHeight="1">
      <c r="V331" s="67"/>
    </row>
    <row r="332" spans="22:22" ht="15.75" customHeight="1">
      <c r="V332" s="67"/>
    </row>
    <row r="333" spans="22:22" ht="15.75" customHeight="1">
      <c r="V333" s="67"/>
    </row>
    <row r="334" spans="22:22" ht="15.75" customHeight="1">
      <c r="V334" s="67"/>
    </row>
    <row r="335" spans="22:22" ht="15.75" customHeight="1">
      <c r="V335" s="67"/>
    </row>
    <row r="336" spans="22:22" ht="15.75" customHeight="1">
      <c r="V336" s="67"/>
    </row>
    <row r="337" spans="22:22" ht="15.75" customHeight="1">
      <c r="V337" s="67"/>
    </row>
    <row r="338" spans="22:22" ht="15.75" customHeight="1">
      <c r="V338" s="67"/>
    </row>
    <row r="339" spans="22:22" ht="15.75" customHeight="1">
      <c r="V339" s="67"/>
    </row>
    <row r="340" spans="22:22" ht="15.75" customHeight="1">
      <c r="V340" s="67"/>
    </row>
    <row r="341" spans="22:22" ht="15.75" customHeight="1">
      <c r="V341" s="67"/>
    </row>
    <row r="342" spans="22:22" ht="15.75" customHeight="1">
      <c r="V342" s="67"/>
    </row>
    <row r="343" spans="22:22" ht="15.75" customHeight="1">
      <c r="V343" s="67"/>
    </row>
    <row r="344" spans="22:22" ht="15.75" customHeight="1">
      <c r="V344" s="67"/>
    </row>
    <row r="345" spans="22:22" ht="15.75" customHeight="1">
      <c r="V345" s="67"/>
    </row>
    <row r="346" spans="22:22" ht="15.75" customHeight="1">
      <c r="V346" s="67"/>
    </row>
    <row r="347" spans="22:22" ht="15.75" customHeight="1">
      <c r="V347" s="67"/>
    </row>
    <row r="348" spans="22:22" ht="15.75" customHeight="1">
      <c r="V348" s="67"/>
    </row>
    <row r="349" spans="22:22" ht="15.75" customHeight="1">
      <c r="V349" s="67"/>
    </row>
    <row r="350" spans="22:22" ht="15.75" customHeight="1">
      <c r="V350" s="67"/>
    </row>
    <row r="351" spans="22:22" ht="15.75" customHeight="1">
      <c r="V351" s="67"/>
    </row>
    <row r="352" spans="22:22" ht="15.75" customHeight="1">
      <c r="V352" s="67"/>
    </row>
    <row r="353" spans="22:22" ht="15.75" customHeight="1">
      <c r="V353" s="67"/>
    </row>
    <row r="354" spans="22:22" ht="15.75" customHeight="1">
      <c r="V354" s="67"/>
    </row>
    <row r="355" spans="22:22" ht="15.75" customHeight="1">
      <c r="V355" s="67"/>
    </row>
    <row r="356" spans="22:22" ht="15.75" customHeight="1">
      <c r="V356" s="67"/>
    </row>
    <row r="357" spans="22:22" ht="15.75" customHeight="1">
      <c r="V357" s="67"/>
    </row>
    <row r="358" spans="22:22" ht="15.75" customHeight="1">
      <c r="V358" s="67"/>
    </row>
    <row r="359" spans="22:22" ht="15.75" customHeight="1">
      <c r="V359" s="67"/>
    </row>
    <row r="360" spans="22:22" ht="15.75" customHeight="1">
      <c r="V360" s="67"/>
    </row>
    <row r="361" spans="22:22" ht="15.75" customHeight="1">
      <c r="V361" s="67"/>
    </row>
    <row r="362" spans="22:22" ht="15.75" customHeight="1">
      <c r="V362" s="67"/>
    </row>
    <row r="363" spans="22:22" ht="15.75" customHeight="1">
      <c r="V363" s="67"/>
    </row>
    <row r="364" spans="22:22" ht="15.75" customHeight="1">
      <c r="V364" s="67"/>
    </row>
    <row r="365" spans="22:22" ht="15.75" customHeight="1">
      <c r="V365" s="67"/>
    </row>
    <row r="366" spans="22:22" ht="15.75" customHeight="1">
      <c r="V366" s="67"/>
    </row>
    <row r="367" spans="22:22" ht="15.75" customHeight="1">
      <c r="V367" s="67"/>
    </row>
    <row r="368" spans="22:22" ht="15.75" customHeight="1">
      <c r="V368" s="67"/>
    </row>
    <row r="369" spans="22:22" ht="15.75" customHeight="1">
      <c r="V369" s="67"/>
    </row>
    <row r="370" spans="22:22" ht="15.75" customHeight="1">
      <c r="V370" s="67"/>
    </row>
    <row r="371" spans="22:22" ht="15.75" customHeight="1">
      <c r="V371" s="67"/>
    </row>
    <row r="372" spans="22:22" ht="15.75" customHeight="1">
      <c r="V372" s="67"/>
    </row>
    <row r="373" spans="22:22" ht="15.75" customHeight="1">
      <c r="V373" s="67"/>
    </row>
    <row r="374" spans="22:22" ht="15.75" customHeight="1">
      <c r="V374" s="67"/>
    </row>
    <row r="375" spans="22:22" ht="15.75" customHeight="1">
      <c r="V375" s="67"/>
    </row>
    <row r="376" spans="22:22" ht="15.75" customHeight="1">
      <c r="V376" s="67"/>
    </row>
    <row r="377" spans="22:22" ht="15.75" customHeight="1">
      <c r="V377" s="67"/>
    </row>
    <row r="378" spans="22:22" ht="15.75" customHeight="1">
      <c r="V378" s="67"/>
    </row>
    <row r="379" spans="22:22" ht="15.75" customHeight="1">
      <c r="V379" s="67"/>
    </row>
    <row r="380" spans="22:22" ht="15.75" customHeight="1">
      <c r="V380" s="67"/>
    </row>
    <row r="381" spans="22:22" ht="15.75" customHeight="1">
      <c r="V381" s="67"/>
    </row>
    <row r="382" spans="22:22" ht="15.75" customHeight="1">
      <c r="V382" s="67"/>
    </row>
    <row r="383" spans="22:22" ht="15.75" customHeight="1">
      <c r="V383" s="67"/>
    </row>
    <row r="384" spans="22:22" ht="15.75" customHeight="1">
      <c r="V384" s="67"/>
    </row>
    <row r="385" spans="22:22" ht="15.75" customHeight="1">
      <c r="V385" s="67"/>
    </row>
    <row r="386" spans="22:22" ht="15.75" customHeight="1">
      <c r="V386" s="67"/>
    </row>
    <row r="387" spans="22:22" ht="15.75" customHeight="1">
      <c r="V387" s="67"/>
    </row>
    <row r="388" spans="22:22" ht="15.75" customHeight="1">
      <c r="V388" s="67"/>
    </row>
    <row r="389" spans="22:22" ht="15.75" customHeight="1">
      <c r="V389" s="67"/>
    </row>
    <row r="390" spans="22:22" ht="15.75" customHeight="1">
      <c r="V390" s="67"/>
    </row>
    <row r="391" spans="22:22" ht="15.75" customHeight="1">
      <c r="V391" s="67"/>
    </row>
    <row r="392" spans="22:22" ht="15.75" customHeight="1">
      <c r="V392" s="67"/>
    </row>
    <row r="393" spans="22:22" ht="15.75" customHeight="1">
      <c r="V393" s="67"/>
    </row>
    <row r="394" spans="22:22" ht="15.75" customHeight="1">
      <c r="V394" s="67"/>
    </row>
    <row r="395" spans="22:22" ht="15.75" customHeight="1">
      <c r="V395" s="67"/>
    </row>
    <row r="396" spans="22:22" ht="15.75" customHeight="1">
      <c r="V396" s="67"/>
    </row>
    <row r="397" spans="22:22" ht="15.75" customHeight="1">
      <c r="V397" s="67"/>
    </row>
    <row r="398" spans="22:22" ht="15.75" customHeight="1">
      <c r="V398" s="67"/>
    </row>
    <row r="399" spans="22:22" ht="15.75" customHeight="1">
      <c r="V399" s="67"/>
    </row>
    <row r="400" spans="22:22" ht="15.75" customHeight="1">
      <c r="V400" s="67"/>
    </row>
    <row r="401" spans="22:22" ht="15.75" customHeight="1">
      <c r="V401" s="67"/>
    </row>
    <row r="402" spans="22:22" ht="15.75" customHeight="1">
      <c r="V402" s="67"/>
    </row>
    <row r="403" spans="22:22" ht="15.75" customHeight="1">
      <c r="V403" s="67"/>
    </row>
    <row r="404" spans="22:22" ht="15.75" customHeight="1">
      <c r="V404" s="67"/>
    </row>
    <row r="405" spans="22:22" ht="15.75" customHeight="1">
      <c r="V405" s="67"/>
    </row>
    <row r="406" spans="22:22" ht="15.75" customHeight="1">
      <c r="V406" s="67"/>
    </row>
    <row r="407" spans="22:22" ht="15.75" customHeight="1">
      <c r="V407" s="67"/>
    </row>
    <row r="408" spans="22:22" ht="15.75" customHeight="1">
      <c r="V408" s="67"/>
    </row>
    <row r="409" spans="22:22" ht="15.75" customHeight="1">
      <c r="V409" s="67"/>
    </row>
    <row r="410" spans="22:22" ht="15.75" customHeight="1">
      <c r="V410" s="67"/>
    </row>
    <row r="411" spans="22:22" ht="15.75" customHeight="1">
      <c r="V411" s="67"/>
    </row>
    <row r="412" spans="22:22" ht="15.75" customHeight="1">
      <c r="V412" s="67"/>
    </row>
    <row r="413" spans="22:22" ht="15.75" customHeight="1">
      <c r="V413" s="67"/>
    </row>
    <row r="414" spans="22:22" ht="15.75" customHeight="1">
      <c r="V414" s="67"/>
    </row>
    <row r="415" spans="22:22" ht="15.75" customHeight="1">
      <c r="V415" s="67"/>
    </row>
    <row r="416" spans="22:22" ht="15.75" customHeight="1">
      <c r="V416" s="67"/>
    </row>
    <row r="417" spans="22:22" ht="15.75" customHeight="1">
      <c r="V417" s="67"/>
    </row>
    <row r="418" spans="22:22" ht="15.75" customHeight="1">
      <c r="V418" s="67"/>
    </row>
    <row r="419" spans="22:22" ht="15.75" customHeight="1">
      <c r="V419" s="67"/>
    </row>
    <row r="420" spans="22:22" ht="15.75" customHeight="1">
      <c r="V420" s="67"/>
    </row>
    <row r="421" spans="22:22" ht="15.75" customHeight="1">
      <c r="V421" s="67"/>
    </row>
    <row r="422" spans="22:22" ht="15.75" customHeight="1">
      <c r="V422" s="67"/>
    </row>
    <row r="423" spans="22:22" ht="15.75" customHeight="1">
      <c r="V423" s="67"/>
    </row>
    <row r="424" spans="22:22" ht="15.75" customHeight="1">
      <c r="V424" s="67"/>
    </row>
    <row r="425" spans="22:22" ht="15.75" customHeight="1">
      <c r="V425" s="67"/>
    </row>
    <row r="426" spans="22:22" ht="15.75" customHeight="1">
      <c r="V426" s="67"/>
    </row>
    <row r="427" spans="22:22" ht="15.75" customHeight="1">
      <c r="V427" s="67"/>
    </row>
    <row r="428" spans="22:22" ht="15.75" customHeight="1">
      <c r="V428" s="67"/>
    </row>
    <row r="429" spans="22:22" ht="15.75" customHeight="1">
      <c r="V429" s="67"/>
    </row>
    <row r="430" spans="22:22" ht="15.75" customHeight="1">
      <c r="V430" s="67"/>
    </row>
    <row r="431" spans="22:22" ht="15.75" customHeight="1">
      <c r="V431" s="67"/>
    </row>
    <row r="432" spans="22:22" ht="15.75" customHeight="1">
      <c r="V432" s="67"/>
    </row>
    <row r="433" spans="22:22" ht="15.75" customHeight="1">
      <c r="V433" s="67"/>
    </row>
    <row r="434" spans="22:22" ht="15.75" customHeight="1">
      <c r="V434" s="67"/>
    </row>
    <row r="435" spans="22:22" ht="15.75" customHeight="1">
      <c r="V435" s="67"/>
    </row>
    <row r="436" spans="22:22" ht="15.75" customHeight="1">
      <c r="V436" s="67"/>
    </row>
    <row r="437" spans="22:22" ht="15.75" customHeight="1">
      <c r="V437" s="67"/>
    </row>
    <row r="438" spans="22:22" ht="15.75" customHeight="1">
      <c r="V438" s="67"/>
    </row>
    <row r="439" spans="22:22" ht="15.75" customHeight="1">
      <c r="V439" s="67"/>
    </row>
    <row r="440" spans="22:22" ht="15.75" customHeight="1">
      <c r="V440" s="67"/>
    </row>
    <row r="441" spans="22:22" ht="15.75" customHeight="1">
      <c r="V441" s="67"/>
    </row>
    <row r="442" spans="22:22" ht="15.75" customHeight="1">
      <c r="V442" s="67"/>
    </row>
    <row r="443" spans="22:22" ht="15.75" customHeight="1">
      <c r="V443" s="67"/>
    </row>
    <row r="444" spans="22:22" ht="15.75" customHeight="1">
      <c r="V444" s="67"/>
    </row>
    <row r="445" spans="22:22" ht="15.75" customHeight="1">
      <c r="V445" s="67"/>
    </row>
    <row r="446" spans="22:22" ht="15.75" customHeight="1">
      <c r="V446" s="67"/>
    </row>
    <row r="447" spans="22:22" ht="15.75" customHeight="1">
      <c r="V447" s="67"/>
    </row>
    <row r="448" spans="22:22" ht="15.75" customHeight="1">
      <c r="V448" s="67"/>
    </row>
    <row r="449" spans="22:22" ht="15.75" customHeight="1">
      <c r="V449" s="67"/>
    </row>
    <row r="450" spans="22:22" ht="15.75" customHeight="1">
      <c r="V450" s="67"/>
    </row>
    <row r="451" spans="22:22" ht="15.75" customHeight="1">
      <c r="V451" s="67"/>
    </row>
    <row r="452" spans="22:22" ht="15.75" customHeight="1">
      <c r="V452" s="67"/>
    </row>
    <row r="453" spans="22:22" ht="15.75" customHeight="1">
      <c r="V453" s="67"/>
    </row>
    <row r="454" spans="22:22" ht="15.75" customHeight="1">
      <c r="V454" s="67"/>
    </row>
    <row r="455" spans="22:22" ht="15.75" customHeight="1">
      <c r="V455" s="67"/>
    </row>
    <row r="456" spans="22:22" ht="15.75" customHeight="1">
      <c r="V456" s="67"/>
    </row>
    <row r="457" spans="22:22" ht="15.75" customHeight="1">
      <c r="V457" s="67"/>
    </row>
    <row r="458" spans="22:22" ht="15.75" customHeight="1">
      <c r="V458" s="67"/>
    </row>
    <row r="459" spans="22:22" ht="15.75" customHeight="1">
      <c r="V459" s="67"/>
    </row>
    <row r="460" spans="22:22" ht="15.75" customHeight="1">
      <c r="V460" s="67"/>
    </row>
    <row r="461" spans="22:22" ht="15.75" customHeight="1">
      <c r="V461" s="67"/>
    </row>
    <row r="462" spans="22:22" ht="15.75" customHeight="1">
      <c r="V462" s="67"/>
    </row>
    <row r="463" spans="22:22" ht="15.75" customHeight="1">
      <c r="V463" s="67"/>
    </row>
    <row r="464" spans="22:22" ht="15.75" customHeight="1">
      <c r="V464" s="67"/>
    </row>
    <row r="465" spans="22:22" ht="15.75" customHeight="1">
      <c r="V465" s="67"/>
    </row>
    <row r="466" spans="22:22" ht="15.75" customHeight="1">
      <c r="V466" s="67"/>
    </row>
    <row r="467" spans="22:22" ht="15.75" customHeight="1">
      <c r="V467" s="67"/>
    </row>
    <row r="468" spans="22:22" ht="15.75" customHeight="1">
      <c r="V468" s="67"/>
    </row>
    <row r="469" spans="22:22" ht="15.75" customHeight="1">
      <c r="V469" s="67"/>
    </row>
    <row r="470" spans="22:22" ht="15.75" customHeight="1">
      <c r="V470" s="67"/>
    </row>
    <row r="471" spans="22:22" ht="15.75" customHeight="1">
      <c r="V471" s="67"/>
    </row>
    <row r="472" spans="22:22" ht="15.75" customHeight="1">
      <c r="V472" s="67"/>
    </row>
    <row r="473" spans="22:22" ht="15.75" customHeight="1">
      <c r="V473" s="67"/>
    </row>
    <row r="474" spans="22:22" ht="15.75" customHeight="1">
      <c r="V474" s="67"/>
    </row>
    <row r="475" spans="22:22" ht="15.75" customHeight="1">
      <c r="V475" s="67"/>
    </row>
    <row r="476" spans="22:22" ht="15.75" customHeight="1">
      <c r="V476" s="67"/>
    </row>
    <row r="477" spans="22:22" ht="15.75" customHeight="1">
      <c r="V477" s="67"/>
    </row>
    <row r="478" spans="22:22" ht="15.75" customHeight="1">
      <c r="V478" s="67"/>
    </row>
    <row r="479" spans="22:22" ht="15.75" customHeight="1">
      <c r="V479" s="67"/>
    </row>
    <row r="480" spans="22:22" ht="15.75" customHeight="1">
      <c r="V480" s="67"/>
    </row>
    <row r="481" spans="22:22" ht="15.75" customHeight="1">
      <c r="V481" s="67"/>
    </row>
    <row r="482" spans="22:22" ht="15.75" customHeight="1">
      <c r="V482" s="67"/>
    </row>
    <row r="483" spans="22:22" ht="15.75" customHeight="1">
      <c r="V483" s="67"/>
    </row>
    <row r="484" spans="22:22" ht="15.75" customHeight="1">
      <c r="V484" s="67"/>
    </row>
    <row r="485" spans="22:22" ht="15.75" customHeight="1">
      <c r="V485" s="67"/>
    </row>
    <row r="486" spans="22:22" ht="15.75" customHeight="1">
      <c r="V486" s="67"/>
    </row>
    <row r="487" spans="22:22" ht="15.75" customHeight="1">
      <c r="V487" s="67"/>
    </row>
    <row r="488" spans="22:22" ht="15.75" customHeight="1">
      <c r="V488" s="67"/>
    </row>
    <row r="489" spans="22:22" ht="15.75" customHeight="1">
      <c r="V489" s="67"/>
    </row>
    <row r="490" spans="22:22" ht="15.75" customHeight="1">
      <c r="V490" s="67"/>
    </row>
    <row r="491" spans="22:22" ht="15.75" customHeight="1">
      <c r="V491" s="67"/>
    </row>
    <row r="492" spans="22:22" ht="15.75" customHeight="1">
      <c r="V492" s="67"/>
    </row>
    <row r="493" spans="22:22" ht="15.75" customHeight="1">
      <c r="V493" s="67"/>
    </row>
    <row r="494" spans="22:22" ht="15.75" customHeight="1">
      <c r="V494" s="67"/>
    </row>
    <row r="495" spans="22:22" ht="15.75" customHeight="1">
      <c r="V495" s="67"/>
    </row>
    <row r="496" spans="22:22" ht="15.75" customHeight="1">
      <c r="V496" s="67"/>
    </row>
    <row r="497" spans="22:22" ht="15.75" customHeight="1">
      <c r="V497" s="67"/>
    </row>
    <row r="498" spans="22:22" ht="15.75" customHeight="1">
      <c r="V498" s="67"/>
    </row>
    <row r="499" spans="22:22" ht="15.75" customHeight="1">
      <c r="V499" s="67"/>
    </row>
    <row r="500" spans="22:22" ht="15.75" customHeight="1">
      <c r="V500" s="67"/>
    </row>
    <row r="501" spans="22:22" ht="15.75" customHeight="1">
      <c r="V501" s="67"/>
    </row>
    <row r="502" spans="22:22" ht="15.75" customHeight="1">
      <c r="V502" s="67"/>
    </row>
    <row r="503" spans="22:22" ht="15.75" customHeight="1">
      <c r="V503" s="67"/>
    </row>
    <row r="504" spans="22:22" ht="15.75" customHeight="1">
      <c r="V504" s="67"/>
    </row>
    <row r="505" spans="22:22" ht="15.75" customHeight="1">
      <c r="V505" s="67"/>
    </row>
    <row r="506" spans="22:22" ht="15.75" customHeight="1">
      <c r="V506" s="67"/>
    </row>
    <row r="507" spans="22:22" ht="15.75" customHeight="1">
      <c r="V507" s="67"/>
    </row>
    <row r="508" spans="22:22" ht="15.75" customHeight="1">
      <c r="V508" s="67"/>
    </row>
    <row r="509" spans="22:22" ht="15.75" customHeight="1">
      <c r="V509" s="67"/>
    </row>
    <row r="510" spans="22:22" ht="15.75" customHeight="1">
      <c r="V510" s="67"/>
    </row>
    <row r="511" spans="22:22" ht="15.75" customHeight="1">
      <c r="V511" s="67"/>
    </row>
    <row r="512" spans="22:22" ht="15.75" customHeight="1">
      <c r="V512" s="67"/>
    </row>
    <row r="513" spans="22:22" ht="15.75" customHeight="1">
      <c r="V513" s="67"/>
    </row>
    <row r="514" spans="22:22" ht="15.75" customHeight="1">
      <c r="V514" s="67"/>
    </row>
    <row r="515" spans="22:22" ht="15.75" customHeight="1">
      <c r="V515" s="67"/>
    </row>
    <row r="516" spans="22:22" ht="15.75" customHeight="1">
      <c r="V516" s="67"/>
    </row>
    <row r="517" spans="22:22" ht="15.75" customHeight="1">
      <c r="V517" s="67"/>
    </row>
    <row r="518" spans="22:22" ht="15.75" customHeight="1">
      <c r="V518" s="67"/>
    </row>
    <row r="519" spans="22:22" ht="15.75" customHeight="1">
      <c r="V519" s="67"/>
    </row>
    <row r="520" spans="22:22" ht="15.75" customHeight="1">
      <c r="V520" s="67"/>
    </row>
    <row r="521" spans="22:22" ht="15.75" customHeight="1">
      <c r="V521" s="67"/>
    </row>
    <row r="522" spans="22:22" ht="15.75" customHeight="1">
      <c r="V522" s="67"/>
    </row>
    <row r="523" spans="22:22" ht="15.75" customHeight="1">
      <c r="V523" s="67"/>
    </row>
    <row r="524" spans="22:22" ht="15.75" customHeight="1">
      <c r="V524" s="67"/>
    </row>
    <row r="525" spans="22:22" ht="15.75" customHeight="1">
      <c r="V525" s="67"/>
    </row>
    <row r="526" spans="22:22" ht="15.75" customHeight="1">
      <c r="V526" s="67"/>
    </row>
    <row r="527" spans="22:22" ht="15.75" customHeight="1">
      <c r="V527" s="67"/>
    </row>
    <row r="528" spans="22:22" ht="15.75" customHeight="1">
      <c r="V528" s="67"/>
    </row>
    <row r="529" spans="22:22" ht="15.75" customHeight="1">
      <c r="V529" s="67"/>
    </row>
    <row r="530" spans="22:22" ht="15.75" customHeight="1">
      <c r="V530" s="67"/>
    </row>
    <row r="531" spans="22:22" ht="15.75" customHeight="1">
      <c r="V531" s="67"/>
    </row>
    <row r="532" spans="22:22" ht="15.75" customHeight="1">
      <c r="V532" s="67"/>
    </row>
    <row r="533" spans="22:22" ht="15.75" customHeight="1">
      <c r="V533" s="67"/>
    </row>
    <row r="534" spans="22:22" ht="15.75" customHeight="1">
      <c r="V534" s="67"/>
    </row>
    <row r="535" spans="22:22" ht="15.75" customHeight="1">
      <c r="V535" s="67"/>
    </row>
    <row r="536" spans="22:22" ht="15.75" customHeight="1">
      <c r="V536" s="67"/>
    </row>
    <row r="537" spans="22:22" ht="15.75" customHeight="1">
      <c r="V537" s="67"/>
    </row>
    <row r="538" spans="22:22" ht="15.75" customHeight="1">
      <c r="V538" s="67"/>
    </row>
    <row r="539" spans="22:22" ht="15.75" customHeight="1">
      <c r="V539" s="67"/>
    </row>
    <row r="540" spans="22:22" ht="15.75" customHeight="1">
      <c r="V540" s="67"/>
    </row>
    <row r="541" spans="22:22" ht="15.75" customHeight="1">
      <c r="V541" s="67"/>
    </row>
    <row r="542" spans="22:22" ht="15.75" customHeight="1">
      <c r="V542" s="67"/>
    </row>
    <row r="543" spans="22:22" ht="15.75" customHeight="1">
      <c r="V543" s="67"/>
    </row>
    <row r="544" spans="22:22" ht="15.75" customHeight="1">
      <c r="V544" s="67"/>
    </row>
    <row r="545" spans="22:22" ht="15.75" customHeight="1">
      <c r="V545" s="67"/>
    </row>
    <row r="546" spans="22:22" ht="15.75" customHeight="1">
      <c r="V546" s="67"/>
    </row>
    <row r="547" spans="22:22" ht="15.75" customHeight="1">
      <c r="V547" s="67"/>
    </row>
    <row r="548" spans="22:22" ht="15.75" customHeight="1">
      <c r="V548" s="67"/>
    </row>
    <row r="549" spans="22:22" ht="15.75" customHeight="1">
      <c r="V549" s="67"/>
    </row>
    <row r="550" spans="22:22" ht="15.75" customHeight="1">
      <c r="V550" s="67"/>
    </row>
    <row r="551" spans="22:22" ht="15.75" customHeight="1">
      <c r="V551" s="67"/>
    </row>
    <row r="552" spans="22:22" ht="15.75" customHeight="1">
      <c r="V552" s="67"/>
    </row>
    <row r="553" spans="22:22" ht="15.75" customHeight="1">
      <c r="V553" s="67"/>
    </row>
    <row r="554" spans="22:22" ht="15.75" customHeight="1">
      <c r="V554" s="67"/>
    </row>
    <row r="555" spans="22:22" ht="15.75" customHeight="1">
      <c r="V555" s="67"/>
    </row>
    <row r="556" spans="22:22" ht="15.75" customHeight="1">
      <c r="V556" s="67"/>
    </row>
    <row r="557" spans="22:22" ht="15.75" customHeight="1">
      <c r="V557" s="67"/>
    </row>
    <row r="558" spans="22:22" ht="15.75" customHeight="1">
      <c r="V558" s="67"/>
    </row>
    <row r="559" spans="22:22" ht="15.75" customHeight="1">
      <c r="V559" s="67"/>
    </row>
    <row r="560" spans="22:22" ht="15.75" customHeight="1">
      <c r="V560" s="67"/>
    </row>
    <row r="561" spans="22:22" ht="15.75" customHeight="1">
      <c r="V561" s="67"/>
    </row>
    <row r="562" spans="22:22" ht="15.75" customHeight="1">
      <c r="V562" s="67"/>
    </row>
    <row r="563" spans="22:22" ht="15.75" customHeight="1">
      <c r="V563" s="67"/>
    </row>
    <row r="564" spans="22:22" ht="15.75" customHeight="1">
      <c r="V564" s="67"/>
    </row>
    <row r="565" spans="22:22" ht="15.75" customHeight="1">
      <c r="V565" s="67"/>
    </row>
    <row r="566" spans="22:22" ht="15.75" customHeight="1">
      <c r="V566" s="67"/>
    </row>
    <row r="567" spans="22:22" ht="15.75" customHeight="1">
      <c r="V567" s="67"/>
    </row>
    <row r="568" spans="22:22" ht="15.75" customHeight="1">
      <c r="V568" s="67"/>
    </row>
    <row r="569" spans="22:22" ht="15.75" customHeight="1">
      <c r="V569" s="67"/>
    </row>
    <row r="570" spans="22:22" ht="15.75" customHeight="1">
      <c r="V570" s="67"/>
    </row>
    <row r="571" spans="22:22" ht="15.75" customHeight="1">
      <c r="V571" s="67"/>
    </row>
    <row r="572" spans="22:22" ht="15.75" customHeight="1">
      <c r="V572" s="67"/>
    </row>
    <row r="573" spans="22:22" ht="15.75" customHeight="1">
      <c r="V573" s="67"/>
    </row>
    <row r="574" spans="22:22" ht="15.75" customHeight="1">
      <c r="V574" s="67"/>
    </row>
    <row r="575" spans="22:22" ht="15.75" customHeight="1">
      <c r="V575" s="67"/>
    </row>
    <row r="576" spans="22:22" ht="15.75" customHeight="1">
      <c r="V576" s="67"/>
    </row>
    <row r="577" spans="22:22" ht="15.75" customHeight="1">
      <c r="V577" s="67"/>
    </row>
    <row r="578" spans="22:22" ht="15.75" customHeight="1">
      <c r="V578" s="67"/>
    </row>
    <row r="579" spans="22:22" ht="15.75" customHeight="1">
      <c r="V579" s="67"/>
    </row>
    <row r="580" spans="22:22" ht="15.75" customHeight="1">
      <c r="V580" s="67"/>
    </row>
    <row r="581" spans="22:22" ht="15.75" customHeight="1">
      <c r="V581" s="67"/>
    </row>
    <row r="582" spans="22:22" ht="15.75" customHeight="1">
      <c r="V582" s="67"/>
    </row>
    <row r="583" spans="22:22" ht="15.75" customHeight="1">
      <c r="V583" s="67"/>
    </row>
    <row r="584" spans="22:22" ht="15.75" customHeight="1">
      <c r="V584" s="67"/>
    </row>
    <row r="585" spans="22:22" ht="15.75" customHeight="1">
      <c r="V585" s="67"/>
    </row>
    <row r="586" spans="22:22" ht="15.75" customHeight="1">
      <c r="V586" s="67"/>
    </row>
    <row r="587" spans="22:22" ht="15.75" customHeight="1">
      <c r="V587" s="67"/>
    </row>
    <row r="588" spans="22:22" ht="15.75" customHeight="1">
      <c r="V588" s="67"/>
    </row>
    <row r="589" spans="22:22" ht="15.75" customHeight="1">
      <c r="V589" s="67"/>
    </row>
    <row r="590" spans="22:22" ht="15.75" customHeight="1">
      <c r="V590" s="67"/>
    </row>
    <row r="591" spans="22:22" ht="15.75" customHeight="1">
      <c r="V591" s="67"/>
    </row>
    <row r="592" spans="22:22" ht="15.75" customHeight="1">
      <c r="V592" s="67"/>
    </row>
    <row r="593" spans="22:22" ht="15.75" customHeight="1">
      <c r="V593" s="67"/>
    </row>
    <row r="594" spans="22:22" ht="15.75" customHeight="1">
      <c r="V594" s="67"/>
    </row>
    <row r="595" spans="22:22" ht="15.75" customHeight="1">
      <c r="V595" s="67"/>
    </row>
    <row r="596" spans="22:22" ht="15.75" customHeight="1">
      <c r="V596" s="67"/>
    </row>
    <row r="597" spans="22:22" ht="15.75" customHeight="1">
      <c r="V597" s="67"/>
    </row>
    <row r="598" spans="22:22" ht="15.75" customHeight="1">
      <c r="V598" s="67"/>
    </row>
    <row r="599" spans="22:22" ht="15.75" customHeight="1">
      <c r="V599" s="67"/>
    </row>
    <row r="600" spans="22:22" ht="15.75" customHeight="1">
      <c r="V600" s="67"/>
    </row>
    <row r="601" spans="22:22" ht="15.75" customHeight="1">
      <c r="V601" s="67"/>
    </row>
    <row r="602" spans="22:22" ht="15.75" customHeight="1">
      <c r="V602" s="67"/>
    </row>
    <row r="603" spans="22:22" ht="15.75" customHeight="1">
      <c r="V603" s="67"/>
    </row>
    <row r="604" spans="22:22" ht="15.75" customHeight="1">
      <c r="V604" s="67"/>
    </row>
    <row r="605" spans="22:22" ht="15.75" customHeight="1">
      <c r="V605" s="67"/>
    </row>
    <row r="606" spans="22:22" ht="15.75" customHeight="1">
      <c r="V606" s="67"/>
    </row>
    <row r="607" spans="22:22" ht="15.75" customHeight="1">
      <c r="V607" s="67"/>
    </row>
    <row r="608" spans="22:22" ht="15.75" customHeight="1">
      <c r="V608" s="67"/>
    </row>
    <row r="609" spans="22:22" ht="15.75" customHeight="1">
      <c r="V609" s="67"/>
    </row>
    <row r="610" spans="22:22" ht="15.75" customHeight="1">
      <c r="V610" s="67"/>
    </row>
    <row r="611" spans="22:22" ht="15.75" customHeight="1">
      <c r="V611" s="67"/>
    </row>
    <row r="612" spans="22:22" ht="15.75" customHeight="1">
      <c r="V612" s="67"/>
    </row>
    <row r="613" spans="22:22" ht="15.75" customHeight="1">
      <c r="V613" s="67"/>
    </row>
    <row r="614" spans="22:22" ht="15.75" customHeight="1">
      <c r="V614" s="67"/>
    </row>
    <row r="615" spans="22:22" ht="15.75" customHeight="1">
      <c r="V615" s="67"/>
    </row>
    <row r="616" spans="22:22" ht="15.75" customHeight="1">
      <c r="V616" s="67"/>
    </row>
    <row r="617" spans="22:22" ht="15.75" customHeight="1">
      <c r="V617" s="67"/>
    </row>
    <row r="618" spans="22:22" ht="15.75" customHeight="1">
      <c r="V618" s="67"/>
    </row>
    <row r="619" spans="22:22" ht="15.75" customHeight="1">
      <c r="V619" s="67"/>
    </row>
    <row r="620" spans="22:22" ht="15.75" customHeight="1">
      <c r="V620" s="67"/>
    </row>
    <row r="621" spans="22:22" ht="15.75" customHeight="1">
      <c r="V621" s="67"/>
    </row>
    <row r="622" spans="22:22" ht="15.75" customHeight="1">
      <c r="V622" s="67"/>
    </row>
    <row r="623" spans="22:22" ht="15.75" customHeight="1">
      <c r="V623" s="67"/>
    </row>
    <row r="624" spans="22:22" ht="15.75" customHeight="1">
      <c r="V624" s="67"/>
    </row>
    <row r="625" spans="22:22" ht="15.75" customHeight="1">
      <c r="V625" s="67"/>
    </row>
    <row r="626" spans="22:22" ht="15.75" customHeight="1">
      <c r="V626" s="67"/>
    </row>
    <row r="627" spans="22:22" ht="15.75" customHeight="1">
      <c r="V627" s="67"/>
    </row>
    <row r="628" spans="22:22" ht="15.75" customHeight="1">
      <c r="V628" s="67"/>
    </row>
    <row r="629" spans="22:22" ht="15.75" customHeight="1">
      <c r="V629" s="67"/>
    </row>
    <row r="630" spans="22:22" ht="15.75" customHeight="1">
      <c r="V630" s="67"/>
    </row>
    <row r="631" spans="22:22" ht="15.75" customHeight="1">
      <c r="V631" s="67"/>
    </row>
    <row r="632" spans="22:22" ht="15.75" customHeight="1">
      <c r="V632" s="67"/>
    </row>
    <row r="633" spans="22:22" ht="15.75" customHeight="1">
      <c r="V633" s="67"/>
    </row>
    <row r="634" spans="22:22" ht="15.75" customHeight="1">
      <c r="V634" s="67"/>
    </row>
    <row r="635" spans="22:22" ht="15.75" customHeight="1">
      <c r="V635" s="67"/>
    </row>
    <row r="636" spans="22:22" ht="15.75" customHeight="1">
      <c r="V636" s="67"/>
    </row>
    <row r="637" spans="22:22" ht="15.75" customHeight="1">
      <c r="V637" s="67"/>
    </row>
    <row r="638" spans="22:22" ht="15.75" customHeight="1">
      <c r="V638" s="67"/>
    </row>
    <row r="639" spans="22:22" ht="15.75" customHeight="1">
      <c r="V639" s="67"/>
    </row>
    <row r="640" spans="22:22" ht="15.75" customHeight="1">
      <c r="V640" s="67"/>
    </row>
    <row r="641" spans="22:22" ht="15.75" customHeight="1">
      <c r="V641" s="67"/>
    </row>
    <row r="642" spans="22:22" ht="15.75" customHeight="1">
      <c r="V642" s="67"/>
    </row>
    <row r="643" spans="22:22" ht="15.75" customHeight="1">
      <c r="V643" s="67"/>
    </row>
    <row r="644" spans="22:22" ht="15.75" customHeight="1">
      <c r="V644" s="67"/>
    </row>
    <row r="645" spans="22:22" ht="15.75" customHeight="1">
      <c r="V645" s="67"/>
    </row>
    <row r="646" spans="22:22" ht="15.75" customHeight="1">
      <c r="V646" s="67"/>
    </row>
    <row r="647" spans="22:22" ht="15.75" customHeight="1">
      <c r="V647" s="67"/>
    </row>
    <row r="648" spans="22:22" ht="15.75" customHeight="1">
      <c r="V648" s="67"/>
    </row>
    <row r="649" spans="22:22" ht="15.75" customHeight="1">
      <c r="V649" s="67"/>
    </row>
    <row r="650" spans="22:22" ht="15.75" customHeight="1">
      <c r="V650" s="67"/>
    </row>
    <row r="651" spans="22:22" ht="15.75" customHeight="1">
      <c r="V651" s="67"/>
    </row>
    <row r="652" spans="22:22" ht="15.75" customHeight="1">
      <c r="V652" s="67"/>
    </row>
    <row r="653" spans="22:22" ht="15.75" customHeight="1">
      <c r="V653" s="67"/>
    </row>
    <row r="654" spans="22:22" ht="15.75" customHeight="1">
      <c r="V654" s="67"/>
    </row>
    <row r="655" spans="22:22" ht="15.75" customHeight="1">
      <c r="V655" s="67"/>
    </row>
    <row r="656" spans="22:22" ht="15.75" customHeight="1">
      <c r="V656" s="67"/>
    </row>
    <row r="657" spans="22:22" ht="15.75" customHeight="1">
      <c r="V657" s="67"/>
    </row>
    <row r="658" spans="22:22" ht="15.75" customHeight="1">
      <c r="V658" s="67"/>
    </row>
    <row r="659" spans="22:22" ht="15.75" customHeight="1">
      <c r="V659" s="67"/>
    </row>
    <row r="660" spans="22:22" ht="15.75" customHeight="1">
      <c r="V660" s="67"/>
    </row>
    <row r="661" spans="22:22" ht="15.75" customHeight="1">
      <c r="V661" s="67"/>
    </row>
    <row r="662" spans="22:22" ht="15.75" customHeight="1">
      <c r="V662" s="67"/>
    </row>
    <row r="663" spans="22:22" ht="15.75" customHeight="1">
      <c r="V663" s="67"/>
    </row>
    <row r="664" spans="22:22" ht="15.75" customHeight="1">
      <c r="V664" s="67"/>
    </row>
    <row r="665" spans="22:22" ht="15.75" customHeight="1">
      <c r="V665" s="67"/>
    </row>
    <row r="666" spans="22:22" ht="15.75" customHeight="1">
      <c r="V666" s="67"/>
    </row>
    <row r="667" spans="22:22" ht="15.75" customHeight="1">
      <c r="V667" s="67"/>
    </row>
    <row r="668" spans="22:22" ht="15.75" customHeight="1">
      <c r="V668" s="67"/>
    </row>
    <row r="669" spans="22:22" ht="15.75" customHeight="1">
      <c r="V669" s="67"/>
    </row>
    <row r="670" spans="22:22" ht="15.75" customHeight="1">
      <c r="V670" s="67"/>
    </row>
    <row r="671" spans="22:22" ht="15.75" customHeight="1">
      <c r="V671" s="67"/>
    </row>
    <row r="672" spans="22:22" ht="15.75" customHeight="1">
      <c r="V672" s="67"/>
    </row>
    <row r="673" spans="22:22" ht="15.75" customHeight="1">
      <c r="V673" s="67"/>
    </row>
    <row r="674" spans="22:22" ht="15.75" customHeight="1">
      <c r="V674" s="67"/>
    </row>
    <row r="675" spans="22:22" ht="15.75" customHeight="1">
      <c r="V675" s="67"/>
    </row>
    <row r="676" spans="22:22" ht="15.75" customHeight="1">
      <c r="V676" s="67"/>
    </row>
    <row r="677" spans="22:22" ht="15.75" customHeight="1">
      <c r="V677" s="67"/>
    </row>
    <row r="678" spans="22:22" ht="15.75" customHeight="1">
      <c r="V678" s="67"/>
    </row>
    <row r="679" spans="22:22" ht="15.75" customHeight="1">
      <c r="V679" s="67"/>
    </row>
    <row r="680" spans="22:22" ht="15.75" customHeight="1">
      <c r="V680" s="67"/>
    </row>
    <row r="681" spans="22:22" ht="15.75" customHeight="1">
      <c r="V681" s="67"/>
    </row>
    <row r="682" spans="22:22" ht="15.75" customHeight="1">
      <c r="V682" s="67"/>
    </row>
    <row r="683" spans="22:22" ht="15.75" customHeight="1">
      <c r="V683" s="67"/>
    </row>
    <row r="684" spans="22:22" ht="15.75" customHeight="1">
      <c r="V684" s="67"/>
    </row>
    <row r="685" spans="22:22" ht="15.75" customHeight="1">
      <c r="V685" s="67"/>
    </row>
    <row r="686" spans="22:22" ht="15.75" customHeight="1">
      <c r="V686" s="67"/>
    </row>
    <row r="687" spans="22:22" ht="15.75" customHeight="1">
      <c r="V687" s="67"/>
    </row>
    <row r="688" spans="22:22" ht="15.75" customHeight="1">
      <c r="V688" s="67"/>
    </row>
    <row r="689" spans="22:22" ht="15.75" customHeight="1">
      <c r="V689" s="67"/>
    </row>
    <row r="690" spans="22:22" ht="15.75" customHeight="1">
      <c r="V690" s="67"/>
    </row>
    <row r="691" spans="22:22" ht="15.75" customHeight="1">
      <c r="V691" s="67"/>
    </row>
    <row r="692" spans="22:22" ht="15.75" customHeight="1">
      <c r="V692" s="67"/>
    </row>
    <row r="693" spans="22:22" ht="15.75" customHeight="1">
      <c r="V693" s="67"/>
    </row>
    <row r="694" spans="22:22" ht="15.75" customHeight="1">
      <c r="V694" s="67"/>
    </row>
    <row r="695" spans="22:22" ht="15.75" customHeight="1">
      <c r="V695" s="67"/>
    </row>
    <row r="696" spans="22:22" ht="15.75" customHeight="1">
      <c r="V696" s="67"/>
    </row>
    <row r="697" spans="22:22" ht="15.75" customHeight="1">
      <c r="V697" s="67"/>
    </row>
    <row r="698" spans="22:22" ht="15.75" customHeight="1">
      <c r="V698" s="67"/>
    </row>
    <row r="699" spans="22:22" ht="15.75" customHeight="1">
      <c r="V699" s="67"/>
    </row>
    <row r="700" spans="22:22" ht="15.75" customHeight="1">
      <c r="V700" s="67"/>
    </row>
    <row r="701" spans="22:22" ht="15.75" customHeight="1">
      <c r="V701" s="67"/>
    </row>
    <row r="702" spans="22:22" ht="15.75" customHeight="1">
      <c r="V702" s="67"/>
    </row>
    <row r="703" spans="22:22" ht="15.75" customHeight="1">
      <c r="V703" s="67"/>
    </row>
    <row r="704" spans="22:22" ht="15.75" customHeight="1">
      <c r="V704" s="67"/>
    </row>
    <row r="705" spans="22:22" ht="15.75" customHeight="1">
      <c r="V705" s="67"/>
    </row>
    <row r="706" spans="22:22" ht="15.75" customHeight="1">
      <c r="V706" s="67"/>
    </row>
    <row r="707" spans="22:22" ht="15.75" customHeight="1">
      <c r="V707" s="67"/>
    </row>
    <row r="708" spans="22:22" ht="15.75" customHeight="1">
      <c r="V708" s="67"/>
    </row>
    <row r="709" spans="22:22" ht="15.75" customHeight="1">
      <c r="V709" s="67"/>
    </row>
    <row r="710" spans="22:22" ht="15.75" customHeight="1">
      <c r="V710" s="67"/>
    </row>
    <row r="711" spans="22:22" ht="15.75" customHeight="1">
      <c r="V711" s="67"/>
    </row>
    <row r="712" spans="22:22" ht="15.75" customHeight="1">
      <c r="V712" s="67"/>
    </row>
    <row r="713" spans="22:22" ht="15.75" customHeight="1">
      <c r="V713" s="67"/>
    </row>
    <row r="714" spans="22:22" ht="15.75" customHeight="1">
      <c r="V714" s="67"/>
    </row>
    <row r="715" spans="22:22" ht="15.75" customHeight="1">
      <c r="V715" s="67"/>
    </row>
    <row r="716" spans="22:22" ht="15.75" customHeight="1">
      <c r="V716" s="67"/>
    </row>
    <row r="717" spans="22:22" ht="15.75" customHeight="1">
      <c r="V717" s="67"/>
    </row>
    <row r="718" spans="22:22" ht="15.75" customHeight="1">
      <c r="V718" s="67"/>
    </row>
    <row r="719" spans="22:22" ht="15.75" customHeight="1">
      <c r="V719" s="67"/>
    </row>
    <row r="720" spans="22:22" ht="15.75" customHeight="1">
      <c r="V720" s="67"/>
    </row>
    <row r="721" spans="22:22" ht="15.75" customHeight="1">
      <c r="V721" s="67"/>
    </row>
    <row r="722" spans="22:22" ht="15.75" customHeight="1">
      <c r="V722" s="67"/>
    </row>
    <row r="723" spans="22:22" ht="15.75" customHeight="1">
      <c r="V723" s="67"/>
    </row>
    <row r="724" spans="22:22" ht="15.75" customHeight="1">
      <c r="V724" s="67"/>
    </row>
    <row r="725" spans="22:22" ht="15.75" customHeight="1">
      <c r="V725" s="67"/>
    </row>
    <row r="726" spans="22:22" ht="15.75" customHeight="1">
      <c r="V726" s="67"/>
    </row>
    <row r="727" spans="22:22" ht="15.75" customHeight="1">
      <c r="V727" s="67"/>
    </row>
    <row r="728" spans="22:22" ht="15.75" customHeight="1">
      <c r="V728" s="67"/>
    </row>
    <row r="729" spans="22:22" ht="15.75" customHeight="1">
      <c r="V729" s="67"/>
    </row>
    <row r="730" spans="22:22" ht="15.75" customHeight="1">
      <c r="V730" s="67"/>
    </row>
    <row r="731" spans="22:22" ht="15.75" customHeight="1">
      <c r="V731" s="67"/>
    </row>
    <row r="732" spans="22:22" ht="15.75" customHeight="1">
      <c r="V732" s="67"/>
    </row>
    <row r="733" spans="22:22" ht="15.75" customHeight="1">
      <c r="V733" s="67"/>
    </row>
    <row r="734" spans="22:22" ht="15.75" customHeight="1">
      <c r="V734" s="67"/>
    </row>
    <row r="735" spans="22:22" ht="15.75" customHeight="1">
      <c r="V735" s="67"/>
    </row>
    <row r="736" spans="22:22" ht="15.75" customHeight="1">
      <c r="V736" s="67"/>
    </row>
    <row r="737" spans="22:22" ht="15.75" customHeight="1">
      <c r="V737" s="67"/>
    </row>
    <row r="738" spans="22:22" ht="15.75" customHeight="1">
      <c r="V738" s="67"/>
    </row>
    <row r="739" spans="22:22" ht="15.75" customHeight="1">
      <c r="V739" s="67"/>
    </row>
    <row r="740" spans="22:22" ht="15.75" customHeight="1">
      <c r="V740" s="67"/>
    </row>
    <row r="741" spans="22:22" ht="15.75" customHeight="1">
      <c r="V741" s="67"/>
    </row>
    <row r="742" spans="22:22" ht="15.75" customHeight="1">
      <c r="V742" s="67"/>
    </row>
    <row r="743" spans="22:22" ht="15.75" customHeight="1">
      <c r="V743" s="67"/>
    </row>
    <row r="744" spans="22:22" ht="15.75" customHeight="1">
      <c r="V744" s="67"/>
    </row>
    <row r="745" spans="22:22" ht="15.75" customHeight="1">
      <c r="V745" s="67"/>
    </row>
    <row r="746" spans="22:22" ht="15.75" customHeight="1">
      <c r="V746" s="67"/>
    </row>
    <row r="747" spans="22:22" ht="15.75" customHeight="1">
      <c r="V747" s="67"/>
    </row>
    <row r="748" spans="22:22" ht="15.75" customHeight="1">
      <c r="V748" s="67"/>
    </row>
    <row r="749" spans="22:22" ht="15.75" customHeight="1">
      <c r="V749" s="67"/>
    </row>
    <row r="750" spans="22:22" ht="15.75" customHeight="1">
      <c r="V750" s="67"/>
    </row>
    <row r="751" spans="22:22" ht="15.75" customHeight="1">
      <c r="V751" s="67"/>
    </row>
    <row r="752" spans="22:22" ht="15.75" customHeight="1">
      <c r="V752" s="67"/>
    </row>
    <row r="753" spans="22:22" ht="15.75" customHeight="1">
      <c r="V753" s="67"/>
    </row>
    <row r="754" spans="22:22" ht="15.75" customHeight="1">
      <c r="V754" s="67"/>
    </row>
    <row r="755" spans="22:22" ht="15.75" customHeight="1">
      <c r="V755" s="67"/>
    </row>
    <row r="756" spans="22:22" ht="15.75" customHeight="1">
      <c r="V756" s="67"/>
    </row>
    <row r="757" spans="22:22" ht="15.75" customHeight="1">
      <c r="V757" s="67"/>
    </row>
    <row r="758" spans="22:22" ht="15.75" customHeight="1">
      <c r="V758" s="67"/>
    </row>
    <row r="759" spans="22:22" ht="15.75" customHeight="1">
      <c r="V759" s="67"/>
    </row>
    <row r="760" spans="22:22" ht="15.75" customHeight="1">
      <c r="V760" s="67"/>
    </row>
    <row r="761" spans="22:22" ht="15.75" customHeight="1">
      <c r="V761" s="67"/>
    </row>
    <row r="762" spans="22:22" ht="15.75" customHeight="1">
      <c r="V762" s="67"/>
    </row>
    <row r="763" spans="22:22" ht="15.75" customHeight="1">
      <c r="V763" s="67"/>
    </row>
    <row r="764" spans="22:22" ht="15.75" customHeight="1">
      <c r="V764" s="67"/>
    </row>
    <row r="765" spans="22:22" ht="15.75" customHeight="1">
      <c r="V765" s="67"/>
    </row>
    <row r="766" spans="22:22" ht="15.75" customHeight="1">
      <c r="V766" s="67"/>
    </row>
    <row r="767" spans="22:22" ht="15.75" customHeight="1">
      <c r="V767" s="67"/>
    </row>
    <row r="768" spans="22:22" ht="15.75" customHeight="1">
      <c r="V768" s="67"/>
    </row>
    <row r="769" spans="22:22" ht="15.75" customHeight="1">
      <c r="V769" s="67"/>
    </row>
    <row r="770" spans="22:22" ht="15.75" customHeight="1">
      <c r="V770" s="67"/>
    </row>
    <row r="771" spans="22:22" ht="15.75" customHeight="1">
      <c r="V771" s="67"/>
    </row>
    <row r="772" spans="22:22" ht="15.75" customHeight="1">
      <c r="V772" s="67"/>
    </row>
    <row r="773" spans="22:22" ht="15.75" customHeight="1">
      <c r="V773" s="67"/>
    </row>
    <row r="774" spans="22:22" ht="15.75" customHeight="1">
      <c r="V774" s="67"/>
    </row>
    <row r="775" spans="22:22" ht="15.75" customHeight="1">
      <c r="V775" s="67"/>
    </row>
    <row r="776" spans="22:22" ht="15.75" customHeight="1">
      <c r="V776" s="67"/>
    </row>
    <row r="777" spans="22:22" ht="15.75" customHeight="1">
      <c r="V777" s="67"/>
    </row>
    <row r="778" spans="22:22" ht="15.75" customHeight="1">
      <c r="V778" s="67"/>
    </row>
    <row r="779" spans="22:22" ht="15.75" customHeight="1">
      <c r="V779" s="67"/>
    </row>
    <row r="780" spans="22:22" ht="15.75" customHeight="1">
      <c r="V780" s="67"/>
    </row>
    <row r="781" spans="22:22" ht="15.75" customHeight="1">
      <c r="V781" s="67"/>
    </row>
    <row r="782" spans="22:22" ht="15.75" customHeight="1">
      <c r="V782" s="67"/>
    </row>
    <row r="783" spans="22:22" ht="15.75" customHeight="1">
      <c r="V783" s="67"/>
    </row>
    <row r="784" spans="22:22" ht="15.75" customHeight="1">
      <c r="V784" s="67"/>
    </row>
    <row r="785" spans="22:22" ht="15.75" customHeight="1">
      <c r="V785" s="67"/>
    </row>
    <row r="786" spans="22:22" ht="15.75" customHeight="1">
      <c r="V786" s="67"/>
    </row>
    <row r="787" spans="22:22" ht="15.75" customHeight="1">
      <c r="V787" s="67"/>
    </row>
    <row r="788" spans="22:22" ht="15.75" customHeight="1">
      <c r="V788" s="67"/>
    </row>
    <row r="789" spans="22:22" ht="15.75" customHeight="1">
      <c r="V789" s="67"/>
    </row>
    <row r="790" spans="22:22" ht="15.75" customHeight="1">
      <c r="V790" s="67"/>
    </row>
    <row r="791" spans="22:22" ht="15.75" customHeight="1">
      <c r="V791" s="67"/>
    </row>
    <row r="792" spans="22:22" ht="15.75" customHeight="1">
      <c r="V792" s="67"/>
    </row>
    <row r="793" spans="22:22" ht="15.75" customHeight="1">
      <c r="V793" s="67"/>
    </row>
    <row r="794" spans="22:22" ht="15.75" customHeight="1">
      <c r="V794" s="67"/>
    </row>
    <row r="795" spans="22:22" ht="15.75" customHeight="1">
      <c r="V795" s="67"/>
    </row>
    <row r="796" spans="22:22" ht="15.75" customHeight="1">
      <c r="V796" s="67"/>
    </row>
    <row r="797" spans="22:22" ht="15.75" customHeight="1">
      <c r="V797" s="67"/>
    </row>
    <row r="798" spans="22:22" ht="15.75" customHeight="1">
      <c r="V798" s="67"/>
    </row>
    <row r="799" spans="22:22" ht="15.75" customHeight="1">
      <c r="V799" s="67"/>
    </row>
    <row r="800" spans="22:22" ht="15.75" customHeight="1">
      <c r="V800" s="67"/>
    </row>
    <row r="801" spans="22:22" ht="15.75" customHeight="1">
      <c r="V801" s="67"/>
    </row>
    <row r="802" spans="22:22" ht="15.75" customHeight="1">
      <c r="V802" s="67"/>
    </row>
    <row r="803" spans="22:22" ht="15.75" customHeight="1">
      <c r="V803" s="67"/>
    </row>
    <row r="804" spans="22:22" ht="15.75" customHeight="1">
      <c r="V804" s="67"/>
    </row>
    <row r="805" spans="22:22" ht="15.75" customHeight="1">
      <c r="V805" s="67"/>
    </row>
    <row r="806" spans="22:22" ht="15.75" customHeight="1">
      <c r="V806" s="67"/>
    </row>
    <row r="807" spans="22:22" ht="15.75" customHeight="1">
      <c r="V807" s="67"/>
    </row>
    <row r="808" spans="22:22" ht="15.75" customHeight="1">
      <c r="V808" s="67"/>
    </row>
    <row r="809" spans="22:22" ht="15.75" customHeight="1">
      <c r="V809" s="67"/>
    </row>
    <row r="810" spans="22:22" ht="15.75" customHeight="1">
      <c r="V810" s="67"/>
    </row>
    <row r="811" spans="22:22" ht="15.75" customHeight="1">
      <c r="V811" s="67"/>
    </row>
    <row r="812" spans="22:22" ht="15.75" customHeight="1">
      <c r="V812" s="67"/>
    </row>
    <row r="813" spans="22:22" ht="15.75" customHeight="1">
      <c r="V813" s="67"/>
    </row>
    <row r="814" spans="22:22" ht="15.75" customHeight="1">
      <c r="V814" s="67"/>
    </row>
    <row r="815" spans="22:22" ht="15.75" customHeight="1">
      <c r="V815" s="67"/>
    </row>
    <row r="816" spans="22:22" ht="15.75" customHeight="1">
      <c r="V816" s="67"/>
    </row>
    <row r="817" spans="22:22" ht="15.75" customHeight="1">
      <c r="V817" s="67"/>
    </row>
    <row r="818" spans="22:22" ht="15.75" customHeight="1">
      <c r="V818" s="67"/>
    </row>
    <row r="819" spans="22:22" ht="15.75" customHeight="1">
      <c r="V819" s="67"/>
    </row>
    <row r="820" spans="22:22" ht="15.75" customHeight="1">
      <c r="V820" s="67"/>
    </row>
    <row r="821" spans="22:22" ht="15.75" customHeight="1">
      <c r="V821" s="67"/>
    </row>
    <row r="822" spans="22:22" ht="15.75" customHeight="1">
      <c r="V822" s="67"/>
    </row>
    <row r="823" spans="22:22" ht="15.75" customHeight="1">
      <c r="V823" s="67"/>
    </row>
    <row r="824" spans="22:22" ht="15.75" customHeight="1">
      <c r="V824" s="67"/>
    </row>
    <row r="825" spans="22:22" ht="15.75" customHeight="1">
      <c r="V825" s="67"/>
    </row>
    <row r="826" spans="22:22" ht="15.75" customHeight="1">
      <c r="V826" s="67"/>
    </row>
    <row r="827" spans="22:22" ht="15.75" customHeight="1">
      <c r="V827" s="67"/>
    </row>
    <row r="828" spans="22:22" ht="15.75" customHeight="1">
      <c r="V828" s="67"/>
    </row>
    <row r="829" spans="22:22" ht="15.75" customHeight="1">
      <c r="V829" s="67"/>
    </row>
    <row r="830" spans="22:22" ht="15.75" customHeight="1">
      <c r="V830" s="67"/>
    </row>
    <row r="831" spans="22:22" ht="15.75" customHeight="1">
      <c r="V831" s="67"/>
    </row>
    <row r="832" spans="22:22" ht="15.75" customHeight="1">
      <c r="V832" s="67"/>
    </row>
    <row r="833" spans="22:22" ht="15.75" customHeight="1">
      <c r="V833" s="67"/>
    </row>
    <row r="834" spans="22:22" ht="15.75" customHeight="1">
      <c r="V834" s="67"/>
    </row>
    <row r="835" spans="22:22" ht="15.75" customHeight="1">
      <c r="V835" s="67"/>
    </row>
    <row r="836" spans="22:22" ht="15.75" customHeight="1">
      <c r="V836" s="67"/>
    </row>
    <row r="837" spans="22:22" ht="15.75" customHeight="1">
      <c r="V837" s="67"/>
    </row>
    <row r="838" spans="22:22" ht="15.75" customHeight="1">
      <c r="V838" s="67"/>
    </row>
    <row r="839" spans="22:22" ht="15.75" customHeight="1">
      <c r="V839" s="67"/>
    </row>
    <row r="840" spans="22:22" ht="15.75" customHeight="1">
      <c r="V840" s="67"/>
    </row>
    <row r="841" spans="22:22" ht="15.75" customHeight="1">
      <c r="V841" s="67"/>
    </row>
    <row r="842" spans="22:22" ht="15.75" customHeight="1">
      <c r="V842" s="67"/>
    </row>
    <row r="843" spans="22:22" ht="15.75" customHeight="1">
      <c r="V843" s="67"/>
    </row>
    <row r="844" spans="22:22" ht="15.75" customHeight="1">
      <c r="V844" s="67"/>
    </row>
    <row r="845" spans="22:22" ht="15.75" customHeight="1">
      <c r="V845" s="67"/>
    </row>
    <row r="846" spans="22:22" ht="15.75" customHeight="1">
      <c r="V846" s="67"/>
    </row>
    <row r="847" spans="22:22" ht="15.75" customHeight="1">
      <c r="V847" s="67"/>
    </row>
    <row r="848" spans="22:22" ht="15.75" customHeight="1">
      <c r="V848" s="67"/>
    </row>
    <row r="849" spans="22:22" ht="15.75" customHeight="1">
      <c r="V849" s="67"/>
    </row>
    <row r="850" spans="22:22" ht="15.75" customHeight="1">
      <c r="V850" s="67"/>
    </row>
    <row r="851" spans="22:22" ht="15.75" customHeight="1">
      <c r="V851" s="67"/>
    </row>
    <row r="852" spans="22:22" ht="15.75" customHeight="1">
      <c r="V852" s="67"/>
    </row>
    <row r="853" spans="22:22" ht="15.75" customHeight="1">
      <c r="V853" s="67"/>
    </row>
    <row r="854" spans="22:22" ht="15.75" customHeight="1">
      <c r="V854" s="67"/>
    </row>
    <row r="855" spans="22:22" ht="15.75" customHeight="1">
      <c r="V855" s="67"/>
    </row>
    <row r="856" spans="22:22" ht="15.75" customHeight="1">
      <c r="V856" s="67"/>
    </row>
    <row r="857" spans="22:22" ht="15.75" customHeight="1">
      <c r="V857" s="67"/>
    </row>
    <row r="858" spans="22:22" ht="15.75" customHeight="1">
      <c r="V858" s="67"/>
    </row>
    <row r="859" spans="22:22" ht="15.75" customHeight="1">
      <c r="V859" s="67"/>
    </row>
    <row r="860" spans="22:22" ht="15.75" customHeight="1">
      <c r="V860" s="67"/>
    </row>
    <row r="861" spans="22:22" ht="15.75" customHeight="1">
      <c r="V861" s="67"/>
    </row>
    <row r="862" spans="22:22" ht="15.75" customHeight="1">
      <c r="V862" s="67"/>
    </row>
    <row r="863" spans="22:22" ht="15.75" customHeight="1">
      <c r="V863" s="67"/>
    </row>
    <row r="864" spans="22:22" ht="15.75" customHeight="1">
      <c r="V864" s="67"/>
    </row>
    <row r="865" spans="22:22" ht="15.75" customHeight="1">
      <c r="V865" s="67"/>
    </row>
    <row r="866" spans="22:22" ht="15.75" customHeight="1">
      <c r="V866" s="67"/>
    </row>
    <row r="867" spans="22:22" ht="15.75" customHeight="1">
      <c r="V867" s="67"/>
    </row>
    <row r="868" spans="22:22" ht="15.75" customHeight="1">
      <c r="V868" s="67"/>
    </row>
    <row r="869" spans="22:22" ht="15.75" customHeight="1">
      <c r="V869" s="67"/>
    </row>
    <row r="870" spans="22:22" ht="15.75" customHeight="1">
      <c r="V870" s="67"/>
    </row>
    <row r="871" spans="22:22" ht="15.75" customHeight="1">
      <c r="V871" s="67"/>
    </row>
    <row r="872" spans="22:22" ht="15.75" customHeight="1">
      <c r="V872" s="67"/>
    </row>
    <row r="873" spans="22:22" ht="15.75" customHeight="1">
      <c r="V873" s="67"/>
    </row>
    <row r="874" spans="22:22" ht="15.75" customHeight="1">
      <c r="V874" s="67"/>
    </row>
    <row r="875" spans="22:22" ht="15.75" customHeight="1">
      <c r="V875" s="67"/>
    </row>
    <row r="876" spans="22:22" ht="15.75" customHeight="1">
      <c r="V876" s="67"/>
    </row>
    <row r="877" spans="22:22" ht="15.75" customHeight="1">
      <c r="V877" s="67"/>
    </row>
    <row r="878" spans="22:22" ht="15.75" customHeight="1">
      <c r="V878" s="67"/>
    </row>
    <row r="879" spans="22:22" ht="15.75" customHeight="1">
      <c r="V879" s="67"/>
    </row>
    <row r="880" spans="22:22" ht="15.75" customHeight="1">
      <c r="V880" s="67"/>
    </row>
    <row r="881" spans="22:22" ht="15.75" customHeight="1">
      <c r="V881" s="67"/>
    </row>
    <row r="882" spans="22:22" ht="15.75" customHeight="1">
      <c r="V882" s="67"/>
    </row>
    <row r="883" spans="22:22" ht="15.75" customHeight="1">
      <c r="V883" s="67"/>
    </row>
    <row r="884" spans="22:22" ht="15.75" customHeight="1">
      <c r="V884" s="67"/>
    </row>
    <row r="885" spans="22:22" ht="15.75" customHeight="1">
      <c r="V885" s="67"/>
    </row>
    <row r="886" spans="22:22" ht="15.75" customHeight="1">
      <c r="V886" s="67"/>
    </row>
    <row r="887" spans="22:22" ht="15.75" customHeight="1">
      <c r="V887" s="67"/>
    </row>
    <row r="888" spans="22:22" ht="15.75" customHeight="1">
      <c r="V888" s="67"/>
    </row>
    <row r="889" spans="22:22" ht="15.75" customHeight="1">
      <c r="V889" s="67"/>
    </row>
    <row r="890" spans="22:22" ht="15.75" customHeight="1">
      <c r="V890" s="67"/>
    </row>
    <row r="891" spans="22:22" ht="15.75" customHeight="1">
      <c r="V891" s="67"/>
    </row>
    <row r="892" spans="22:22" ht="15.75" customHeight="1">
      <c r="V892" s="67"/>
    </row>
    <row r="893" spans="22:22" ht="15.75" customHeight="1">
      <c r="V893" s="67"/>
    </row>
    <row r="894" spans="22:22" ht="15.75" customHeight="1">
      <c r="V894" s="67"/>
    </row>
    <row r="895" spans="22:22" ht="15.75" customHeight="1">
      <c r="V895" s="67"/>
    </row>
    <row r="896" spans="22:22" ht="15.75" customHeight="1">
      <c r="V896" s="67"/>
    </row>
    <row r="897" spans="22:22" ht="15.75" customHeight="1">
      <c r="V897" s="67"/>
    </row>
    <row r="898" spans="22:22" ht="15.75" customHeight="1">
      <c r="V898" s="67"/>
    </row>
    <row r="899" spans="22:22" ht="15.75" customHeight="1">
      <c r="V899" s="67"/>
    </row>
    <row r="900" spans="22:22" ht="15.75" customHeight="1">
      <c r="V900" s="67"/>
    </row>
    <row r="901" spans="22:22" ht="15.75" customHeight="1">
      <c r="V901" s="67"/>
    </row>
    <row r="902" spans="22:22" ht="15.75" customHeight="1">
      <c r="V902" s="67"/>
    </row>
    <row r="903" spans="22:22" ht="15.75" customHeight="1">
      <c r="V903" s="67"/>
    </row>
    <row r="904" spans="22:22" ht="15.75" customHeight="1">
      <c r="V904" s="67"/>
    </row>
    <row r="905" spans="22:22" ht="15.75" customHeight="1">
      <c r="V905" s="67"/>
    </row>
    <row r="906" spans="22:22" ht="15.75" customHeight="1">
      <c r="V906" s="67"/>
    </row>
    <row r="907" spans="22:22" ht="15.75" customHeight="1">
      <c r="V907" s="67"/>
    </row>
    <row r="908" spans="22:22" ht="15.75" customHeight="1">
      <c r="V908" s="67"/>
    </row>
    <row r="909" spans="22:22" ht="15.75" customHeight="1">
      <c r="V909" s="67"/>
    </row>
    <row r="910" spans="22:22" ht="15.75" customHeight="1">
      <c r="V910" s="67"/>
    </row>
    <row r="911" spans="22:22" ht="15.75" customHeight="1">
      <c r="V911" s="67"/>
    </row>
    <row r="912" spans="22:22" ht="15.75" customHeight="1">
      <c r="V912" s="67"/>
    </row>
    <row r="913" spans="22:22" ht="15.75" customHeight="1">
      <c r="V913" s="67"/>
    </row>
    <row r="914" spans="22:22" ht="15.75" customHeight="1">
      <c r="V914" s="67"/>
    </row>
    <row r="915" spans="22:22" ht="15.75" customHeight="1">
      <c r="V915" s="67"/>
    </row>
    <row r="916" spans="22:22" ht="15.75" customHeight="1">
      <c r="V916" s="67"/>
    </row>
    <row r="917" spans="22:22" ht="15.75" customHeight="1">
      <c r="V917" s="67"/>
    </row>
    <row r="918" spans="22:22" ht="15.75" customHeight="1">
      <c r="V918" s="67"/>
    </row>
    <row r="919" spans="22:22" ht="15.75" customHeight="1">
      <c r="V919" s="67"/>
    </row>
    <row r="920" spans="22:22" ht="15.75" customHeight="1">
      <c r="V920" s="67"/>
    </row>
    <row r="921" spans="22:22" ht="15.75" customHeight="1">
      <c r="V921" s="67"/>
    </row>
    <row r="922" spans="22:22" ht="15.75" customHeight="1">
      <c r="V922" s="67"/>
    </row>
    <row r="923" spans="22:22" ht="15.75" customHeight="1">
      <c r="V923" s="67"/>
    </row>
    <row r="924" spans="22:22" ht="15.75" customHeight="1">
      <c r="V924" s="67"/>
    </row>
    <row r="925" spans="22:22" ht="15.75" customHeight="1">
      <c r="V925" s="67"/>
    </row>
    <row r="926" spans="22:22" ht="15.75" customHeight="1">
      <c r="V926" s="67"/>
    </row>
    <row r="927" spans="22:22" ht="15.75" customHeight="1">
      <c r="V927" s="67"/>
    </row>
    <row r="928" spans="22:22" ht="15.75" customHeight="1">
      <c r="V928" s="67"/>
    </row>
    <row r="929" spans="22:22" ht="15.75" customHeight="1">
      <c r="V929" s="67"/>
    </row>
    <row r="930" spans="22:22" ht="15.75" customHeight="1">
      <c r="V930" s="67"/>
    </row>
    <row r="931" spans="22:22" ht="15.75" customHeight="1">
      <c r="V931" s="67"/>
    </row>
    <row r="932" spans="22:22" ht="15.75" customHeight="1">
      <c r="V932" s="67"/>
    </row>
    <row r="933" spans="22:22" ht="15.75" customHeight="1">
      <c r="V933" s="67"/>
    </row>
    <row r="934" spans="22:22" ht="15.75" customHeight="1">
      <c r="V934" s="67"/>
    </row>
    <row r="935" spans="22:22" ht="15.75" customHeight="1">
      <c r="V935" s="67"/>
    </row>
    <row r="936" spans="22:22" ht="15.75" customHeight="1">
      <c r="V936" s="67"/>
    </row>
    <row r="937" spans="22:22" ht="15.75" customHeight="1">
      <c r="V937" s="67"/>
    </row>
    <row r="938" spans="22:22" ht="15.75" customHeight="1">
      <c r="V938" s="67"/>
    </row>
    <row r="939" spans="22:22" ht="15.75" customHeight="1">
      <c r="V939" s="67"/>
    </row>
    <row r="940" spans="22:22" ht="15.75" customHeight="1">
      <c r="V940" s="67"/>
    </row>
    <row r="941" spans="22:22" ht="15.75" customHeight="1">
      <c r="V941" s="67"/>
    </row>
    <row r="942" spans="22:22" ht="15.75" customHeight="1">
      <c r="V942" s="67"/>
    </row>
    <row r="943" spans="22:22" ht="15.75" customHeight="1">
      <c r="V943" s="67"/>
    </row>
    <row r="944" spans="22:22" ht="15.75" customHeight="1">
      <c r="V944" s="67"/>
    </row>
    <row r="945" spans="22:22" ht="15.75" customHeight="1">
      <c r="V945" s="67"/>
    </row>
    <row r="946" spans="22:22" ht="15.75" customHeight="1">
      <c r="V946" s="67"/>
    </row>
    <row r="947" spans="22:22" ht="15.75" customHeight="1">
      <c r="V947" s="67"/>
    </row>
    <row r="948" spans="22:22" ht="15.75" customHeight="1">
      <c r="V948" s="67"/>
    </row>
    <row r="949" spans="22:22" ht="15.75" customHeight="1">
      <c r="V949" s="67"/>
    </row>
    <row r="950" spans="22:22" ht="15.75" customHeight="1">
      <c r="V950" s="67"/>
    </row>
    <row r="951" spans="22:22" ht="15.75" customHeight="1">
      <c r="V951" s="67"/>
    </row>
    <row r="952" spans="22:22" ht="15.75" customHeight="1">
      <c r="V952" s="67"/>
    </row>
    <row r="953" spans="22:22" ht="15.75" customHeight="1">
      <c r="V953" s="67"/>
    </row>
    <row r="954" spans="22:22" ht="15.75" customHeight="1">
      <c r="V954" s="67"/>
    </row>
    <row r="955" spans="22:22" ht="15.75" customHeight="1">
      <c r="V955" s="67"/>
    </row>
    <row r="956" spans="22:22" ht="15.75" customHeight="1">
      <c r="V956" s="67"/>
    </row>
    <row r="957" spans="22:22" ht="15.75" customHeight="1">
      <c r="V957" s="67"/>
    </row>
    <row r="958" spans="22:22" ht="15.75" customHeight="1">
      <c r="V958" s="67"/>
    </row>
    <row r="959" spans="22:22" ht="15.75" customHeight="1">
      <c r="V959" s="67"/>
    </row>
    <row r="960" spans="22:22" ht="15.75" customHeight="1">
      <c r="V960" s="67"/>
    </row>
    <row r="961" spans="22:22" ht="15.75" customHeight="1">
      <c r="V961" s="67"/>
    </row>
    <row r="962" spans="22:22" ht="15.75" customHeight="1">
      <c r="V962" s="67"/>
    </row>
    <row r="963" spans="22:22" ht="15.75" customHeight="1">
      <c r="V963" s="67"/>
    </row>
    <row r="964" spans="22:22" ht="15.75" customHeight="1">
      <c r="V964" s="67"/>
    </row>
    <row r="965" spans="22:22" ht="15.75" customHeight="1">
      <c r="V965" s="67"/>
    </row>
    <row r="966" spans="22:22" ht="15.75" customHeight="1">
      <c r="V966" s="67"/>
    </row>
    <row r="967" spans="22:22" ht="15.75" customHeight="1">
      <c r="V967" s="67"/>
    </row>
    <row r="968" spans="22:22" ht="15.75" customHeight="1">
      <c r="V968" s="67"/>
    </row>
    <row r="969" spans="22:22" ht="15.75" customHeight="1">
      <c r="V969" s="67"/>
    </row>
    <row r="970" spans="22:22" ht="15.75" customHeight="1">
      <c r="V970" s="67"/>
    </row>
    <row r="971" spans="22:22" ht="15.75" customHeight="1">
      <c r="V971" s="67"/>
    </row>
    <row r="972" spans="22:22" ht="15.75" customHeight="1">
      <c r="V972" s="67"/>
    </row>
    <row r="973" spans="22:22" ht="15.75" customHeight="1">
      <c r="V973" s="67"/>
    </row>
    <row r="974" spans="22:22" ht="15.75" customHeight="1">
      <c r="V974" s="67"/>
    </row>
    <row r="975" spans="22:22" ht="15.75" customHeight="1">
      <c r="V975" s="67"/>
    </row>
    <row r="976" spans="22:22" ht="15.75" customHeight="1">
      <c r="V976" s="67"/>
    </row>
    <row r="977" spans="22:22" ht="15.75" customHeight="1">
      <c r="V977" s="67"/>
    </row>
    <row r="978" spans="22:22" ht="15.75" customHeight="1">
      <c r="V978" s="67"/>
    </row>
    <row r="979" spans="22:22" ht="15.75" customHeight="1">
      <c r="V979" s="67"/>
    </row>
    <row r="980" spans="22:22" ht="15.75" customHeight="1">
      <c r="V980" s="67"/>
    </row>
    <row r="981" spans="22:22" ht="15.75" customHeight="1">
      <c r="V981" s="67"/>
    </row>
    <row r="982" spans="22:22" ht="15.75" customHeight="1">
      <c r="V982" s="67"/>
    </row>
    <row r="983" spans="22:22" ht="15.75" customHeight="1">
      <c r="V983" s="67"/>
    </row>
    <row r="984" spans="22:22" ht="15.75" customHeight="1">
      <c r="V984" s="67"/>
    </row>
    <row r="985" spans="22:22" ht="15.75" customHeight="1">
      <c r="V985" s="67"/>
    </row>
    <row r="986" spans="22:22" ht="15.75" customHeight="1">
      <c r="V986" s="67"/>
    </row>
    <row r="987" spans="22:22" ht="15.75" customHeight="1">
      <c r="V987" s="67"/>
    </row>
    <row r="988" spans="22:22" ht="15.75" customHeight="1">
      <c r="V988" s="67"/>
    </row>
    <row r="989" spans="22:22" ht="15.75" customHeight="1">
      <c r="V989" s="67"/>
    </row>
    <row r="990" spans="22:22" ht="15.75" customHeight="1">
      <c r="V990" s="67"/>
    </row>
    <row r="991" spans="22:22" ht="15.75" customHeight="1">
      <c r="V991" s="67"/>
    </row>
    <row r="992" spans="22:22" ht="15.75" customHeight="1">
      <c r="V992" s="67"/>
    </row>
    <row r="993" spans="22:22" ht="15.75" customHeight="1">
      <c r="V993" s="67"/>
    </row>
    <row r="994" spans="22:22" ht="15.75" customHeight="1">
      <c r="V994" s="67"/>
    </row>
    <row r="995" spans="22:22" ht="15.75" customHeight="1">
      <c r="V995" s="67"/>
    </row>
    <row r="996" spans="22:22" ht="15.75" customHeight="1">
      <c r="V996" s="67"/>
    </row>
    <row r="997" spans="22:22" ht="15.75" customHeight="1">
      <c r="V997" s="67"/>
    </row>
    <row r="998" spans="22:22" ht="15.75" customHeight="1">
      <c r="V998" s="67"/>
    </row>
    <row r="999" spans="22:22" ht="15.75" customHeight="1">
      <c r="V999" s="67"/>
    </row>
    <row r="1000" spans="22:22" ht="15.75" customHeight="1">
      <c r="V1000" s="67"/>
    </row>
  </sheetData>
  <mergeCells count="219">
    <mergeCell ref="AH24:AJ25"/>
    <mergeCell ref="AE24:AG25"/>
    <mergeCell ref="W18:W19"/>
    <mergeCell ref="AB57:AD58"/>
    <mergeCell ref="Y57:AA58"/>
    <mergeCell ref="W57:W58"/>
    <mergeCell ref="AE57:AG58"/>
    <mergeCell ref="AH57:AJ58"/>
    <mergeCell ref="AB55:AD56"/>
    <mergeCell ref="AE55:AG56"/>
    <mergeCell ref="AH53:AJ54"/>
    <mergeCell ref="AH51:AJ52"/>
    <mergeCell ref="H55:H56"/>
    <mergeCell ref="H57:H58"/>
    <mergeCell ref="H36:H37"/>
    <mergeCell ref="H39:H40"/>
    <mergeCell ref="H53:H54"/>
    <mergeCell ref="H51:H52"/>
    <mergeCell ref="H41:H42"/>
    <mergeCell ref="H43:H44"/>
    <mergeCell ref="H45:H46"/>
    <mergeCell ref="B57:G58"/>
    <mergeCell ref="A50:A58"/>
    <mergeCell ref="G48:G49"/>
    <mergeCell ref="D48:D49"/>
    <mergeCell ref="H4:I4"/>
    <mergeCell ref="H6:I6"/>
    <mergeCell ref="H5:I5"/>
    <mergeCell ref="H24:H25"/>
    <mergeCell ref="H16:H17"/>
    <mergeCell ref="H22:H23"/>
    <mergeCell ref="H18:H19"/>
    <mergeCell ref="C36:G37"/>
    <mergeCell ref="C34:G35"/>
    <mergeCell ref="B36:B37"/>
    <mergeCell ref="B39:B40"/>
    <mergeCell ref="A7:A46"/>
    <mergeCell ref="A4:B6"/>
    <mergeCell ref="H27:H28"/>
    <mergeCell ref="H29:H30"/>
    <mergeCell ref="H34:H35"/>
    <mergeCell ref="C43:G44"/>
    <mergeCell ref="C38:G38"/>
    <mergeCell ref="B34:B35"/>
    <mergeCell ref="C33:G33"/>
    <mergeCell ref="B51:B52"/>
    <mergeCell ref="B53:B54"/>
    <mergeCell ref="B55:B56"/>
    <mergeCell ref="C41:G42"/>
    <mergeCell ref="B45:G46"/>
    <mergeCell ref="C39:G40"/>
    <mergeCell ref="C51:G52"/>
    <mergeCell ref="C55:G56"/>
    <mergeCell ref="C53:G54"/>
    <mergeCell ref="A47:B49"/>
    <mergeCell ref="C48:C49"/>
    <mergeCell ref="AE53:AG54"/>
    <mergeCell ref="AE51:AG52"/>
    <mergeCell ref="AH55:AJ56"/>
    <mergeCell ref="Y51:AA52"/>
    <mergeCell ref="Y53:AA54"/>
    <mergeCell ref="W55:W56"/>
    <mergeCell ref="AB51:AD52"/>
    <mergeCell ref="AB53:AD54"/>
    <mergeCell ref="W51:W52"/>
    <mergeCell ref="W53:W54"/>
    <mergeCell ref="Y55:AA56"/>
    <mergeCell ref="D1:AH1"/>
    <mergeCell ref="W2:AH3"/>
    <mergeCell ref="AB9:AD10"/>
    <mergeCell ref="Y9:AA10"/>
    <mergeCell ref="C9:G10"/>
    <mergeCell ref="B9:B10"/>
    <mergeCell ref="AB11:AD12"/>
    <mergeCell ref="AB5:AD6"/>
    <mergeCell ref="B7:AJ7"/>
    <mergeCell ref="AE9:AG10"/>
    <mergeCell ref="Y5:AA6"/>
    <mergeCell ref="AH9:AJ10"/>
    <mergeCell ref="D2:H3"/>
    <mergeCell ref="A1:C3"/>
    <mergeCell ref="AE4:AG4"/>
    <mergeCell ref="AI1:AJ1"/>
    <mergeCell ref="AE5:AG6"/>
    <mergeCell ref="AH5:AJ6"/>
    <mergeCell ref="AH4:AJ4"/>
    <mergeCell ref="AI2:AJ2"/>
    <mergeCell ref="AI3:AJ3"/>
    <mergeCell ref="AH11:AJ12"/>
    <mergeCell ref="AE11:AG12"/>
    <mergeCell ref="AB4:AD4"/>
    <mergeCell ref="Y4:AA4"/>
    <mergeCell ref="I2:T3"/>
    <mergeCell ref="F5:F6"/>
    <mergeCell ref="C5:C6"/>
    <mergeCell ref="E5:E6"/>
    <mergeCell ref="D5:D6"/>
    <mergeCell ref="H9:H10"/>
    <mergeCell ref="G5:G6"/>
    <mergeCell ref="C8:G8"/>
    <mergeCell ref="W11:W12"/>
    <mergeCell ref="W5:W6"/>
    <mergeCell ref="W9:W10"/>
    <mergeCell ref="B50:AJ50"/>
    <mergeCell ref="W43:W44"/>
    <mergeCell ref="W41:W42"/>
    <mergeCell ref="W45:W46"/>
    <mergeCell ref="H49:I49"/>
    <mergeCell ref="F48:F49"/>
    <mergeCell ref="E48:E49"/>
    <mergeCell ref="AB34:AD35"/>
    <mergeCell ref="AB36:AD37"/>
    <mergeCell ref="AE47:AG47"/>
    <mergeCell ref="AE48:AG49"/>
    <mergeCell ref="AH48:AJ49"/>
    <mergeCell ref="AH47:AJ47"/>
    <mergeCell ref="AB41:AD42"/>
    <mergeCell ref="AE41:AG42"/>
    <mergeCell ref="AH43:AJ44"/>
    <mergeCell ref="AH45:AJ46"/>
    <mergeCell ref="B43:B44"/>
    <mergeCell ref="B41:B42"/>
    <mergeCell ref="Y34:AA35"/>
    <mergeCell ref="Y36:AA37"/>
    <mergeCell ref="Y39:AA40"/>
    <mergeCell ref="Y41:AA42"/>
    <mergeCell ref="Y45:AA46"/>
    <mergeCell ref="Y11:AA12"/>
    <mergeCell ref="Y13:AA14"/>
    <mergeCell ref="AB27:AD28"/>
    <mergeCell ref="Y31:AA32"/>
    <mergeCell ref="Y27:AA28"/>
    <mergeCell ref="Y29:AA30"/>
    <mergeCell ref="AB24:AD25"/>
    <mergeCell ref="Y24:AA25"/>
    <mergeCell ref="AB13:AD14"/>
    <mergeCell ref="AB22:AD23"/>
    <mergeCell ref="AE45:AG46"/>
    <mergeCell ref="AE43:AG44"/>
    <mergeCell ref="AH27:AJ28"/>
    <mergeCell ref="AE27:AG28"/>
    <mergeCell ref="AB29:AD30"/>
    <mergeCell ref="AB31:AD32"/>
    <mergeCell ref="AH18:AJ19"/>
    <mergeCell ref="AH13:AJ14"/>
    <mergeCell ref="AH20:AJ21"/>
    <mergeCell ref="AE20:AG21"/>
    <mergeCell ref="AE18:AG19"/>
    <mergeCell ref="AH22:AJ23"/>
    <mergeCell ref="AE22:AG23"/>
    <mergeCell ref="AE13:AG14"/>
    <mergeCell ref="AE31:AG32"/>
    <mergeCell ref="AE29:AG30"/>
    <mergeCell ref="AH36:AJ37"/>
    <mergeCell ref="AH34:AJ35"/>
    <mergeCell ref="AE34:AG35"/>
    <mergeCell ref="AE36:AG37"/>
    <mergeCell ref="AH41:AJ42"/>
    <mergeCell ref="AH39:AJ40"/>
    <mergeCell ref="AE39:AG40"/>
    <mergeCell ref="AH29:AJ30"/>
    <mergeCell ref="H48:I48"/>
    <mergeCell ref="H47:I47"/>
    <mergeCell ref="AB45:AD46"/>
    <mergeCell ref="Y16:AA17"/>
    <mergeCell ref="AH16:AJ17"/>
    <mergeCell ref="AE16:AG17"/>
    <mergeCell ref="AB16:AD17"/>
    <mergeCell ref="AB20:AD21"/>
    <mergeCell ref="AB18:AD19"/>
    <mergeCell ref="Y18:AA19"/>
    <mergeCell ref="Y20:AA21"/>
    <mergeCell ref="Y22:AA23"/>
    <mergeCell ref="Y43:AA44"/>
    <mergeCell ref="W36:W37"/>
    <mergeCell ref="W39:W40"/>
    <mergeCell ref="AB43:AD44"/>
    <mergeCell ref="W34:W35"/>
    <mergeCell ref="AB39:AD40"/>
    <mergeCell ref="AB47:AD47"/>
    <mergeCell ref="AB48:AD49"/>
    <mergeCell ref="Y47:AA47"/>
    <mergeCell ref="W48:W49"/>
    <mergeCell ref="Y48:AA49"/>
    <mergeCell ref="AH31:AJ32"/>
    <mergeCell ref="C11:G12"/>
    <mergeCell ref="B13:B14"/>
    <mergeCell ref="B11:B12"/>
    <mergeCell ref="B27:B28"/>
    <mergeCell ref="C22:G23"/>
    <mergeCell ref="H11:H12"/>
    <mergeCell ref="B24:B25"/>
    <mergeCell ref="B22:B23"/>
    <mergeCell ref="B29:B30"/>
    <mergeCell ref="C27:G28"/>
    <mergeCell ref="C24:G25"/>
    <mergeCell ref="C26:G26"/>
    <mergeCell ref="C29:G30"/>
    <mergeCell ref="C13:G14"/>
    <mergeCell ref="C16:G17"/>
    <mergeCell ref="C15:G15"/>
    <mergeCell ref="B16:B17"/>
    <mergeCell ref="B18:B19"/>
    <mergeCell ref="C18:G19"/>
    <mergeCell ref="W20:W21"/>
    <mergeCell ref="W22:W23"/>
    <mergeCell ref="W16:W17"/>
    <mergeCell ref="B20:B21"/>
    <mergeCell ref="H31:H32"/>
    <mergeCell ref="H20:H21"/>
    <mergeCell ref="C20:G21"/>
    <mergeCell ref="H13:H14"/>
    <mergeCell ref="B31:B32"/>
    <mergeCell ref="C31:G32"/>
    <mergeCell ref="W13:W14"/>
    <mergeCell ref="W29:W30"/>
    <mergeCell ref="W31:W32"/>
    <mergeCell ref="W27:W28"/>
    <mergeCell ref="W24:W25"/>
  </mergeCells>
  <pageMargins left="0.25" right="0.25" top="0.75" bottom="0.75" header="0" footer="0"/>
  <pageSetup scale="30" orientation="landscape"/>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AJ1000"/>
  <sheetViews>
    <sheetView workbookViewId="0">
      <selection activeCell="B4" sqref="B4"/>
    </sheetView>
  </sheetViews>
  <sheetFormatPr baseColWidth="10" defaultColWidth="14.42578125" defaultRowHeight="15" customHeight="1"/>
  <cols>
    <col min="1" max="1" width="16" customWidth="1"/>
    <col min="2" max="2" width="11.42578125" customWidth="1"/>
    <col min="3" max="3" width="14.140625" customWidth="1"/>
    <col min="4" max="4" width="11.140625" customWidth="1"/>
    <col min="5" max="5" width="12.28515625" customWidth="1"/>
    <col min="6" max="6" width="33.5703125" customWidth="1"/>
    <col min="7" max="7" width="13.28515625" customWidth="1"/>
    <col min="8" max="9" width="5.85546875" customWidth="1"/>
    <col min="10" max="21" width="10.42578125" customWidth="1"/>
    <col min="22" max="22" width="16.5703125" customWidth="1"/>
    <col min="23" max="24" width="11.42578125" customWidth="1"/>
    <col min="25" max="27" width="29.7109375" customWidth="1"/>
    <col min="28" max="30" width="11.42578125" customWidth="1"/>
    <col min="31" max="33" width="15.5703125" customWidth="1"/>
    <col min="34" max="36" width="11.42578125" customWidth="1"/>
  </cols>
  <sheetData>
    <row r="1" spans="1:36" ht="31.5" customHeight="1">
      <c r="A1" s="2064"/>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1979" t="s">
        <v>17</v>
      </c>
      <c r="AJ1" s="1749"/>
    </row>
    <row r="2" spans="1:36" ht="23.25" customHeight="1">
      <c r="A2" s="1733"/>
      <c r="B2" s="1547"/>
      <c r="C2" s="1548"/>
      <c r="D2" s="2031" t="s">
        <v>23</v>
      </c>
      <c r="E2" s="1577"/>
      <c r="F2" s="1577"/>
      <c r="G2" s="1577"/>
      <c r="H2" s="1578"/>
      <c r="I2" s="2031" t="s">
        <v>894</v>
      </c>
      <c r="J2" s="1577"/>
      <c r="K2" s="1577"/>
      <c r="L2" s="1577"/>
      <c r="M2" s="1577"/>
      <c r="N2" s="1577"/>
      <c r="O2" s="1577"/>
      <c r="P2" s="1577"/>
      <c r="Q2" s="1577"/>
      <c r="R2" s="1577"/>
      <c r="S2" s="1577"/>
      <c r="T2" s="1578"/>
      <c r="U2" s="248" t="s">
        <v>47</v>
      </c>
      <c r="V2" s="249">
        <f t="shared" ref="V2:V3" si="0">+X5+X19+X33+X49+X71</f>
        <v>1</v>
      </c>
      <c r="W2" s="2074"/>
      <c r="X2" s="1577"/>
      <c r="Y2" s="1577"/>
      <c r="Z2" s="1577"/>
      <c r="AA2" s="1577"/>
      <c r="AB2" s="1577"/>
      <c r="AC2" s="1577"/>
      <c r="AD2" s="1577"/>
      <c r="AE2" s="1577"/>
      <c r="AF2" s="1577"/>
      <c r="AG2" s="1577"/>
      <c r="AH2" s="1578"/>
      <c r="AI2" s="1975" t="s">
        <v>18</v>
      </c>
      <c r="AJ2" s="1751"/>
    </row>
    <row r="3" spans="1:36" ht="23.25" customHeight="1">
      <c r="A3" s="1549"/>
      <c r="B3" s="1550"/>
      <c r="C3" s="1551"/>
      <c r="D3" s="1537"/>
      <c r="E3" s="1550"/>
      <c r="F3" s="1550"/>
      <c r="G3" s="1550"/>
      <c r="H3" s="1551"/>
      <c r="I3" s="1537"/>
      <c r="J3" s="1550"/>
      <c r="K3" s="1550"/>
      <c r="L3" s="1550"/>
      <c r="M3" s="1550"/>
      <c r="N3" s="1550"/>
      <c r="O3" s="1550"/>
      <c r="P3" s="1550"/>
      <c r="Q3" s="1550"/>
      <c r="R3" s="1550"/>
      <c r="S3" s="1550"/>
      <c r="T3" s="1551"/>
      <c r="U3" s="252" t="s">
        <v>48</v>
      </c>
      <c r="V3" s="253">
        <f t="shared" si="0"/>
        <v>0.78976114285714294</v>
      </c>
      <c r="W3" s="1537"/>
      <c r="X3" s="1550"/>
      <c r="Y3" s="1550"/>
      <c r="Z3" s="1550"/>
      <c r="AA3" s="1550"/>
      <c r="AB3" s="1550"/>
      <c r="AC3" s="1550"/>
      <c r="AD3" s="1550"/>
      <c r="AE3" s="1550"/>
      <c r="AF3" s="1550"/>
      <c r="AG3" s="1550"/>
      <c r="AH3" s="1551"/>
      <c r="AI3" s="1976">
        <v>43381</v>
      </c>
      <c r="AJ3" s="1977"/>
    </row>
    <row r="4" spans="1:36" ht="12.75" customHeight="1">
      <c r="A4" s="1967" t="s">
        <v>106</v>
      </c>
      <c r="B4" s="1555"/>
      <c r="C4" s="255" t="s">
        <v>107</v>
      </c>
      <c r="D4" s="255" t="s">
        <v>108</v>
      </c>
      <c r="E4" s="255" t="s">
        <v>28</v>
      </c>
      <c r="F4" s="255" t="s">
        <v>109</v>
      </c>
      <c r="G4" s="256" t="s">
        <v>110</v>
      </c>
      <c r="H4" s="1935" t="s">
        <v>111</v>
      </c>
      <c r="I4" s="1937"/>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1935" t="s">
        <v>112</v>
      </c>
      <c r="Z4" s="1936"/>
      <c r="AA4" s="1937"/>
      <c r="AB4" s="1935" t="s">
        <v>116</v>
      </c>
      <c r="AC4" s="1936"/>
      <c r="AD4" s="1937"/>
      <c r="AE4" s="1935" t="s">
        <v>120</v>
      </c>
      <c r="AF4" s="1936"/>
      <c r="AG4" s="1937"/>
      <c r="AH4" s="1935" t="s">
        <v>740</v>
      </c>
      <c r="AI4" s="1936"/>
      <c r="AJ4" s="1954"/>
    </row>
    <row r="5" spans="1:36" ht="23.25" customHeight="1">
      <c r="A5" s="1733"/>
      <c r="B5" s="1548"/>
      <c r="C5" s="2049" t="s">
        <v>895</v>
      </c>
      <c r="D5" s="2049" t="s">
        <v>896</v>
      </c>
      <c r="E5" s="2076">
        <v>1050000</v>
      </c>
      <c r="F5" s="2049" t="s">
        <v>897</v>
      </c>
      <c r="G5" s="1932" t="s">
        <v>254</v>
      </c>
      <c r="H5" s="1951" t="s">
        <v>47</v>
      </c>
      <c r="I5" s="1583"/>
      <c r="J5" s="637">
        <v>50085.000000000007</v>
      </c>
      <c r="K5" s="637">
        <v>109725.00000000001</v>
      </c>
      <c r="L5" s="637">
        <v>119490</v>
      </c>
      <c r="M5" s="637">
        <v>112350.00000000001</v>
      </c>
      <c r="N5" s="637">
        <v>113925.00000000001</v>
      </c>
      <c r="O5" s="637">
        <v>107625.00000000001</v>
      </c>
      <c r="P5" s="637">
        <v>85050</v>
      </c>
      <c r="Q5" s="637">
        <v>90300</v>
      </c>
      <c r="R5" s="637">
        <v>90300</v>
      </c>
      <c r="S5" s="637">
        <v>84000</v>
      </c>
      <c r="T5" s="637">
        <v>45150</v>
      </c>
      <c r="U5" s="637">
        <v>42000</v>
      </c>
      <c r="V5" s="269">
        <f t="shared" ref="V5:V6" si="1">SUM(J5:U5)</f>
        <v>1050000</v>
      </c>
      <c r="W5" s="1964">
        <v>0.4</v>
      </c>
      <c r="X5" s="270">
        <f>+(V5/V5)*W5</f>
        <v>0.4</v>
      </c>
      <c r="Y5" s="1956" t="s">
        <v>898</v>
      </c>
      <c r="Z5" s="1577"/>
      <c r="AA5" s="1578"/>
      <c r="AB5" s="1956" t="s">
        <v>898</v>
      </c>
      <c r="AC5" s="1577"/>
      <c r="AD5" s="1578"/>
      <c r="AE5" s="1956" t="s">
        <v>899</v>
      </c>
      <c r="AF5" s="1577"/>
      <c r="AG5" s="1578"/>
      <c r="AH5" s="1956"/>
      <c r="AI5" s="1577"/>
      <c r="AJ5" s="1578"/>
    </row>
    <row r="6" spans="1:36" ht="23.25" customHeight="1">
      <c r="A6" s="1968"/>
      <c r="B6" s="1580"/>
      <c r="C6" s="2030"/>
      <c r="D6" s="2030"/>
      <c r="E6" s="2068"/>
      <c r="F6" s="2030"/>
      <c r="G6" s="1558"/>
      <c r="H6" s="1942" t="s">
        <v>78</v>
      </c>
      <c r="I6" s="1580"/>
      <c r="J6" s="638">
        <v>50085</v>
      </c>
      <c r="K6" s="638">
        <v>116395</v>
      </c>
      <c r="L6" s="638">
        <v>129408</v>
      </c>
      <c r="M6" s="638">
        <v>127234</v>
      </c>
      <c r="N6" s="638">
        <v>142674</v>
      </c>
      <c r="O6" s="638">
        <v>104626</v>
      </c>
      <c r="P6" s="639">
        <v>83471</v>
      </c>
      <c r="Q6" s="639">
        <v>94705</v>
      </c>
      <c r="R6" s="639">
        <v>133200</v>
      </c>
      <c r="S6" s="638"/>
      <c r="T6" s="638"/>
      <c r="U6" s="638"/>
      <c r="V6" s="280">
        <f t="shared" si="1"/>
        <v>981798</v>
      </c>
      <c r="W6" s="1532"/>
      <c r="X6" s="270">
        <f>+V6/V5*W5</f>
        <v>0.37401828571428575</v>
      </c>
      <c r="Y6" s="1557"/>
      <c r="Z6" s="1579"/>
      <c r="AA6" s="1580"/>
      <c r="AB6" s="1557"/>
      <c r="AC6" s="1579"/>
      <c r="AD6" s="1580"/>
      <c r="AE6" s="1557"/>
      <c r="AF6" s="1579"/>
      <c r="AG6" s="1580"/>
      <c r="AH6" s="1557"/>
      <c r="AI6" s="1579"/>
      <c r="AJ6" s="1580"/>
    </row>
    <row r="7" spans="1:36" ht="18" customHeight="1">
      <c r="A7" s="1966" t="s">
        <v>900</v>
      </c>
      <c r="B7" s="1952" t="s">
        <v>34</v>
      </c>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3"/>
    </row>
    <row r="8" spans="1:36" ht="21.75" customHeight="1">
      <c r="A8" s="1539"/>
      <c r="B8" s="2069">
        <v>1</v>
      </c>
      <c r="C8" s="2070" t="s">
        <v>901</v>
      </c>
      <c r="D8" s="1547"/>
      <c r="E8" s="1547"/>
      <c r="F8" s="1547"/>
      <c r="G8" s="1548"/>
      <c r="H8" s="2079" t="s">
        <v>79</v>
      </c>
      <c r="I8" s="597" t="s">
        <v>47</v>
      </c>
      <c r="J8" s="640">
        <v>0.03</v>
      </c>
      <c r="K8" s="640">
        <v>7.0000000000000007E-2</v>
      </c>
      <c r="L8" s="640">
        <v>0.1</v>
      </c>
      <c r="M8" s="640">
        <v>0.1</v>
      </c>
      <c r="N8" s="640">
        <v>0.1</v>
      </c>
      <c r="O8" s="640">
        <v>0.1</v>
      </c>
      <c r="P8" s="640">
        <v>0.1</v>
      </c>
      <c r="Q8" s="640">
        <v>0.1</v>
      </c>
      <c r="R8" s="640">
        <v>0.1</v>
      </c>
      <c r="S8" s="640">
        <v>0.1</v>
      </c>
      <c r="T8" s="640">
        <v>0.05</v>
      </c>
      <c r="U8" s="640">
        <v>0.05</v>
      </c>
      <c r="V8" s="641">
        <f t="shared" ref="V8:V15" si="2">SUM(J8:U8)</f>
        <v>1</v>
      </c>
      <c r="W8" s="2075">
        <v>0.5</v>
      </c>
      <c r="X8" s="642">
        <f>V8*W8</f>
        <v>0.5</v>
      </c>
      <c r="Y8" s="2073" t="s">
        <v>902</v>
      </c>
      <c r="Z8" s="1547"/>
      <c r="AA8" s="1548"/>
      <c r="AB8" s="2073" t="s">
        <v>903</v>
      </c>
      <c r="AC8" s="1547"/>
      <c r="AD8" s="1548"/>
      <c r="AE8" s="2077" t="s">
        <v>904</v>
      </c>
      <c r="AF8" s="1547"/>
      <c r="AG8" s="1548"/>
      <c r="AH8" s="2069"/>
      <c r="AI8" s="1547"/>
      <c r="AJ8" s="1720"/>
    </row>
    <row r="9" spans="1:36" ht="21.75" customHeight="1">
      <c r="A9" s="1539"/>
      <c r="B9" s="1557"/>
      <c r="C9" s="1557"/>
      <c r="D9" s="1579"/>
      <c r="E9" s="1579"/>
      <c r="F9" s="1579"/>
      <c r="G9" s="1580"/>
      <c r="H9" s="1930"/>
      <c r="I9" s="531" t="s">
        <v>48</v>
      </c>
      <c r="J9" s="532">
        <v>0.03</v>
      </c>
      <c r="K9" s="525">
        <v>7.0000000000000007E-2</v>
      </c>
      <c r="L9" s="525">
        <v>0.1</v>
      </c>
      <c r="M9" s="525">
        <v>0.1</v>
      </c>
      <c r="N9" s="525">
        <v>0.1</v>
      </c>
      <c r="O9" s="525">
        <v>0.1</v>
      </c>
      <c r="P9" s="533">
        <v>0.1</v>
      </c>
      <c r="Q9" s="533">
        <v>0.1</v>
      </c>
      <c r="R9" s="533">
        <v>0.1</v>
      </c>
      <c r="S9" s="525"/>
      <c r="T9" s="525"/>
      <c r="U9" s="525"/>
      <c r="V9" s="534">
        <f t="shared" si="2"/>
        <v>0.79999999999999993</v>
      </c>
      <c r="W9" s="2030"/>
      <c r="X9" s="296">
        <f>+V9*W8</f>
        <v>0.39999999999999997</v>
      </c>
      <c r="Y9" s="1557"/>
      <c r="Z9" s="1579"/>
      <c r="AA9" s="1580"/>
      <c r="AB9" s="1557"/>
      <c r="AC9" s="1579"/>
      <c r="AD9" s="1580"/>
      <c r="AE9" s="1547"/>
      <c r="AF9" s="1547"/>
      <c r="AG9" s="1548"/>
      <c r="AH9" s="1557"/>
      <c r="AI9" s="1579"/>
      <c r="AJ9" s="1923"/>
    </row>
    <row r="10" spans="1:36" ht="35.25" customHeight="1">
      <c r="A10" s="1539"/>
      <c r="B10" s="1922">
        <v>2</v>
      </c>
      <c r="C10" s="1928" t="s">
        <v>905</v>
      </c>
      <c r="D10" s="1577"/>
      <c r="E10" s="1577"/>
      <c r="F10" s="1577"/>
      <c r="G10" s="1578"/>
      <c r="H10" s="1926" t="s">
        <v>79</v>
      </c>
      <c r="I10" s="527" t="s">
        <v>47</v>
      </c>
      <c r="J10" s="643">
        <v>0.04</v>
      </c>
      <c r="K10" s="643">
        <v>0.06</v>
      </c>
      <c r="L10" s="643">
        <v>0.1</v>
      </c>
      <c r="M10" s="643">
        <v>0.08</v>
      </c>
      <c r="N10" s="643">
        <v>7.0000000000000007E-2</v>
      </c>
      <c r="O10" s="643">
        <v>0.1</v>
      </c>
      <c r="P10" s="643">
        <v>0.1</v>
      </c>
      <c r="Q10" s="643">
        <v>0.12</v>
      </c>
      <c r="R10" s="643">
        <v>0.12</v>
      </c>
      <c r="S10" s="643">
        <v>0.1</v>
      </c>
      <c r="T10" s="643">
        <v>0.06</v>
      </c>
      <c r="U10" s="643">
        <v>0.05</v>
      </c>
      <c r="V10" s="529">
        <f t="shared" si="2"/>
        <v>1</v>
      </c>
      <c r="W10" s="2029">
        <v>0.3</v>
      </c>
      <c r="X10" s="288">
        <f>V10*W10</f>
        <v>0.3</v>
      </c>
      <c r="Y10" s="2067" t="s">
        <v>906</v>
      </c>
      <c r="Z10" s="1577"/>
      <c r="AA10" s="1578"/>
      <c r="AB10" s="2067" t="s">
        <v>907</v>
      </c>
      <c r="AC10" s="1577"/>
      <c r="AD10" s="1578"/>
      <c r="AE10" s="2078" t="s">
        <v>908</v>
      </c>
      <c r="AF10" s="1577"/>
      <c r="AG10" s="1578"/>
      <c r="AH10" s="1922"/>
      <c r="AI10" s="1577"/>
      <c r="AJ10" s="1747"/>
    </row>
    <row r="11" spans="1:36" ht="35.25" customHeight="1">
      <c r="A11" s="1539"/>
      <c r="B11" s="1557"/>
      <c r="C11" s="1557"/>
      <c r="D11" s="1579"/>
      <c r="E11" s="1579"/>
      <c r="F11" s="1579"/>
      <c r="G11" s="1580"/>
      <c r="H11" s="1930"/>
      <c r="I11" s="531" t="s">
        <v>48</v>
      </c>
      <c r="J11" s="532">
        <v>0.04</v>
      </c>
      <c r="K11" s="525">
        <v>0.06</v>
      </c>
      <c r="L11" s="525">
        <v>0.09</v>
      </c>
      <c r="M11" s="525">
        <v>0.06</v>
      </c>
      <c r="N11" s="525">
        <v>7.0000000000000007E-2</v>
      </c>
      <c r="O11" s="525">
        <v>0.05</v>
      </c>
      <c r="P11" s="533">
        <v>0.1</v>
      </c>
      <c r="Q11" s="533">
        <v>0.12</v>
      </c>
      <c r="R11" s="533">
        <v>0.16</v>
      </c>
      <c r="S11" s="525"/>
      <c r="T11" s="525"/>
      <c r="U11" s="525"/>
      <c r="V11" s="534">
        <f t="shared" si="2"/>
        <v>0.75</v>
      </c>
      <c r="W11" s="2030"/>
      <c r="X11" s="296">
        <f>+V11*W10</f>
        <v>0.22499999999999998</v>
      </c>
      <c r="Y11" s="1557"/>
      <c r="Z11" s="1579"/>
      <c r="AA11" s="1580"/>
      <c r="AB11" s="1557"/>
      <c r="AC11" s="1579"/>
      <c r="AD11" s="1580"/>
      <c r="AE11" s="1547"/>
      <c r="AF11" s="1547"/>
      <c r="AG11" s="1548"/>
      <c r="AH11" s="1557"/>
      <c r="AI11" s="1579"/>
      <c r="AJ11" s="1923"/>
    </row>
    <row r="12" spans="1:36" ht="22.5" customHeight="1">
      <c r="A12" s="1539"/>
      <c r="B12" s="1922">
        <v>3</v>
      </c>
      <c r="C12" s="1928" t="s">
        <v>909</v>
      </c>
      <c r="D12" s="1577"/>
      <c r="E12" s="1577"/>
      <c r="F12" s="1577"/>
      <c r="G12" s="1578"/>
      <c r="H12" s="1926" t="s">
        <v>79</v>
      </c>
      <c r="I12" s="527" t="s">
        <v>47</v>
      </c>
      <c r="J12" s="539">
        <v>0.41400000000000003</v>
      </c>
      <c r="K12" s="539">
        <v>0.31000000000000005</v>
      </c>
      <c r="L12" s="539">
        <v>0.13600000000000001</v>
      </c>
      <c r="M12" s="539">
        <v>0.06</v>
      </c>
      <c r="N12" s="539">
        <v>0.03</v>
      </c>
      <c r="O12" s="539">
        <v>0.03</v>
      </c>
      <c r="P12" s="539">
        <v>2.0000000000000004E-2</v>
      </c>
      <c r="Q12" s="523"/>
      <c r="R12" s="523"/>
      <c r="S12" s="523"/>
      <c r="T12" s="523"/>
      <c r="U12" s="523"/>
      <c r="V12" s="529">
        <f t="shared" si="2"/>
        <v>1.0000000000000002</v>
      </c>
      <c r="W12" s="2029">
        <v>0.05</v>
      </c>
      <c r="X12" s="288">
        <f>V12*W12</f>
        <v>5.0000000000000017E-2</v>
      </c>
      <c r="Y12" s="2067" t="s">
        <v>910</v>
      </c>
      <c r="Z12" s="1577"/>
      <c r="AA12" s="1578"/>
      <c r="AB12" s="2067" t="s">
        <v>911</v>
      </c>
      <c r="AC12" s="1577"/>
      <c r="AD12" s="1578"/>
      <c r="AE12" s="2078" t="s">
        <v>912</v>
      </c>
      <c r="AF12" s="1577"/>
      <c r="AG12" s="1578"/>
      <c r="AH12" s="1922"/>
      <c r="AI12" s="1577"/>
      <c r="AJ12" s="1747"/>
    </row>
    <row r="13" spans="1:36" ht="22.5" customHeight="1">
      <c r="A13" s="1539"/>
      <c r="B13" s="1557"/>
      <c r="C13" s="1557"/>
      <c r="D13" s="1579"/>
      <c r="E13" s="1579"/>
      <c r="F13" s="1579"/>
      <c r="G13" s="1580"/>
      <c r="H13" s="1930"/>
      <c r="I13" s="531" t="s">
        <v>48</v>
      </c>
      <c r="J13" s="532">
        <v>0.41399999999999998</v>
      </c>
      <c r="K13" s="525">
        <v>0.26600000000000001</v>
      </c>
      <c r="L13" s="525">
        <v>0.108</v>
      </c>
      <c r="M13" s="525">
        <v>6.4000000000000001E-2</v>
      </c>
      <c r="N13" s="525">
        <v>0.03</v>
      </c>
      <c r="O13" s="525">
        <v>0.03</v>
      </c>
      <c r="P13" s="533">
        <v>1E-3</v>
      </c>
      <c r="Q13" s="533">
        <v>2.2000000000000001E-3</v>
      </c>
      <c r="R13" s="533">
        <v>2.2000000000000001E-3</v>
      </c>
      <c r="S13" s="525"/>
      <c r="T13" s="525"/>
      <c r="U13" s="525"/>
      <c r="V13" s="534">
        <f t="shared" si="2"/>
        <v>0.91739999999999988</v>
      </c>
      <c r="W13" s="2030"/>
      <c r="X13" s="296">
        <f>+V13*W12</f>
        <v>4.5869999999999994E-2</v>
      </c>
      <c r="Y13" s="1557"/>
      <c r="Z13" s="1579"/>
      <c r="AA13" s="1580"/>
      <c r="AB13" s="1557"/>
      <c r="AC13" s="1579"/>
      <c r="AD13" s="1580"/>
      <c r="AE13" s="1547"/>
      <c r="AF13" s="1547"/>
      <c r="AG13" s="1548"/>
      <c r="AH13" s="1557"/>
      <c r="AI13" s="1579"/>
      <c r="AJ13" s="1923"/>
    </row>
    <row r="14" spans="1:36" ht="21.75" customHeight="1">
      <c r="A14" s="1539"/>
      <c r="B14" s="1922">
        <v>4</v>
      </c>
      <c r="C14" s="1928" t="s">
        <v>913</v>
      </c>
      <c r="D14" s="1577"/>
      <c r="E14" s="1577"/>
      <c r="F14" s="1577"/>
      <c r="G14" s="1578"/>
      <c r="H14" s="1926" t="s">
        <v>79</v>
      </c>
      <c r="I14" s="527" t="s">
        <v>47</v>
      </c>
      <c r="J14" s="643"/>
      <c r="K14" s="643">
        <v>0.24</v>
      </c>
      <c r="L14" s="643">
        <v>0.18</v>
      </c>
      <c r="M14" s="643">
        <v>0.2</v>
      </c>
      <c r="N14" s="643">
        <v>0.24</v>
      </c>
      <c r="O14" s="643">
        <v>0.14000000000000001</v>
      </c>
      <c r="P14" s="523"/>
      <c r="Q14" s="523"/>
      <c r="R14" s="523"/>
      <c r="S14" s="523"/>
      <c r="T14" s="523"/>
      <c r="U14" s="523"/>
      <c r="V14" s="529">
        <f t="shared" si="2"/>
        <v>1</v>
      </c>
      <c r="W14" s="2029">
        <v>0.15</v>
      </c>
      <c r="X14" s="288">
        <f>V14*W14</f>
        <v>0.15</v>
      </c>
      <c r="Y14" s="2067" t="s">
        <v>914</v>
      </c>
      <c r="Z14" s="1577"/>
      <c r="AA14" s="1578"/>
      <c r="AB14" s="2067" t="s">
        <v>915</v>
      </c>
      <c r="AC14" s="1577"/>
      <c r="AD14" s="1578"/>
      <c r="AE14" s="2078" t="s">
        <v>916</v>
      </c>
      <c r="AF14" s="1577"/>
      <c r="AG14" s="1578"/>
      <c r="AH14" s="1922"/>
      <c r="AI14" s="1577"/>
      <c r="AJ14" s="1747"/>
    </row>
    <row r="15" spans="1:36" ht="21.75" customHeight="1">
      <c r="A15" s="1539"/>
      <c r="B15" s="1557"/>
      <c r="C15" s="1557"/>
      <c r="D15" s="1579"/>
      <c r="E15" s="1579"/>
      <c r="F15" s="1579"/>
      <c r="G15" s="1580"/>
      <c r="H15" s="1930"/>
      <c r="I15" s="531" t="s">
        <v>48</v>
      </c>
      <c r="J15" s="532"/>
      <c r="K15" s="525">
        <v>0.24360000000000001</v>
      </c>
      <c r="L15" s="525">
        <v>0.1794</v>
      </c>
      <c r="M15" s="525">
        <v>0.19789999999999999</v>
      </c>
      <c r="N15" s="525">
        <v>0.23880000000000001</v>
      </c>
      <c r="O15" s="525">
        <v>0.14030000000000001</v>
      </c>
      <c r="P15" s="533">
        <v>4.2700000000000002E-2</v>
      </c>
      <c r="Q15" s="533">
        <v>6.13E-2</v>
      </c>
      <c r="R15" s="533">
        <v>0.14649999999999999</v>
      </c>
      <c r="S15" s="525"/>
      <c r="T15" s="525"/>
      <c r="U15" s="525"/>
      <c r="V15" s="534">
        <f t="shared" si="2"/>
        <v>1.2504999999999999</v>
      </c>
      <c r="W15" s="2030"/>
      <c r="X15" s="296">
        <f>+V15*W14</f>
        <v>0.18757499999999999</v>
      </c>
      <c r="Y15" s="1557"/>
      <c r="Z15" s="1579"/>
      <c r="AA15" s="1580"/>
      <c r="AB15" s="1557"/>
      <c r="AC15" s="1579"/>
      <c r="AD15" s="1580"/>
      <c r="AE15" s="1547"/>
      <c r="AF15" s="1547"/>
      <c r="AG15" s="1548"/>
      <c r="AH15" s="1557"/>
      <c r="AI15" s="1579"/>
      <c r="AJ15" s="1923"/>
    </row>
    <row r="16" spans="1:36" ht="12.75" customHeight="1">
      <c r="A16" s="1539"/>
      <c r="B16" s="1944" t="s">
        <v>85</v>
      </c>
      <c r="C16" s="1577"/>
      <c r="D16" s="1577"/>
      <c r="E16" s="1577"/>
      <c r="F16" s="1577"/>
      <c r="G16" s="1578"/>
      <c r="H16" s="2033" t="s">
        <v>79</v>
      </c>
      <c r="I16" s="541" t="s">
        <v>47</v>
      </c>
      <c r="J16" s="542">
        <f t="shared" ref="J16:V16" si="3">+J8*$W8+J10*$W10+J12*$W12+J14*$W14</f>
        <v>4.7700000000000006E-2</v>
      </c>
      <c r="K16" s="542">
        <f t="shared" si="3"/>
        <v>0.10450000000000001</v>
      </c>
      <c r="L16" s="542">
        <f t="shared" si="3"/>
        <v>0.1138</v>
      </c>
      <c r="M16" s="542">
        <f t="shared" si="3"/>
        <v>0.10700000000000001</v>
      </c>
      <c r="N16" s="542">
        <f t="shared" si="3"/>
        <v>0.10850000000000001</v>
      </c>
      <c r="O16" s="542">
        <f t="shared" si="3"/>
        <v>0.10250000000000001</v>
      </c>
      <c r="P16" s="542">
        <f t="shared" si="3"/>
        <v>8.1000000000000003E-2</v>
      </c>
      <c r="Q16" s="542">
        <f t="shared" si="3"/>
        <v>8.5999999999999993E-2</v>
      </c>
      <c r="R16" s="542">
        <f t="shared" si="3"/>
        <v>8.5999999999999993E-2</v>
      </c>
      <c r="S16" s="542">
        <f t="shared" si="3"/>
        <v>0.08</v>
      </c>
      <c r="T16" s="542">
        <f t="shared" si="3"/>
        <v>4.2999999999999997E-2</v>
      </c>
      <c r="U16" s="542">
        <f t="shared" si="3"/>
        <v>0.04</v>
      </c>
      <c r="V16" s="542">
        <f t="shared" si="3"/>
        <v>1</v>
      </c>
      <c r="W16" s="2039">
        <f>SUM(W8:W15)</f>
        <v>1</v>
      </c>
      <c r="X16" s="288">
        <f>V16*W16</f>
        <v>1</v>
      </c>
      <c r="Y16" s="1924"/>
      <c r="Z16" s="1577"/>
      <c r="AA16" s="1578"/>
      <c r="AB16" s="1924"/>
      <c r="AC16" s="1577"/>
      <c r="AD16" s="1578"/>
      <c r="AE16" s="1924"/>
      <c r="AF16" s="1577"/>
      <c r="AG16" s="1578"/>
      <c r="AH16" s="1924"/>
      <c r="AI16" s="1577"/>
      <c r="AJ16" s="1747"/>
    </row>
    <row r="17" spans="1:36" ht="12.75" customHeight="1">
      <c r="A17" s="1682"/>
      <c r="B17" s="1557"/>
      <c r="C17" s="1579"/>
      <c r="D17" s="1579"/>
      <c r="E17" s="1579"/>
      <c r="F17" s="1579"/>
      <c r="G17" s="1580"/>
      <c r="H17" s="2063"/>
      <c r="I17" s="644" t="s">
        <v>48</v>
      </c>
      <c r="J17" s="645">
        <f t="shared" ref="J17:V17" si="4">+J9*$W8+J11*$W10+J13*$W12+J15*$W14</f>
        <v>4.7699999999999999E-2</v>
      </c>
      <c r="K17" s="645">
        <f t="shared" si="4"/>
        <v>0.10284000000000001</v>
      </c>
      <c r="L17" s="645">
        <f t="shared" si="4"/>
        <v>0.10931</v>
      </c>
      <c r="M17" s="645">
        <f t="shared" si="4"/>
        <v>0.100885</v>
      </c>
      <c r="N17" s="645">
        <f t="shared" si="4"/>
        <v>0.10832</v>
      </c>
      <c r="O17" s="645">
        <f t="shared" si="4"/>
        <v>8.7545000000000012E-2</v>
      </c>
      <c r="P17" s="645">
        <f t="shared" si="4"/>
        <v>8.645499999999999E-2</v>
      </c>
      <c r="Q17" s="645">
        <f t="shared" si="4"/>
        <v>9.5304999999999987E-2</v>
      </c>
      <c r="R17" s="645">
        <f t="shared" si="4"/>
        <v>0.120085</v>
      </c>
      <c r="S17" s="645">
        <f t="shared" si="4"/>
        <v>0</v>
      </c>
      <c r="T17" s="645">
        <f t="shared" si="4"/>
        <v>0</v>
      </c>
      <c r="U17" s="645">
        <f t="shared" si="4"/>
        <v>0</v>
      </c>
      <c r="V17" s="645">
        <f t="shared" si="4"/>
        <v>0.8584449999999999</v>
      </c>
      <c r="W17" s="2030"/>
      <c r="X17" s="646">
        <f>+V17*W16</f>
        <v>0.8584449999999999</v>
      </c>
      <c r="Y17" s="1557"/>
      <c r="Z17" s="1579"/>
      <c r="AA17" s="1580"/>
      <c r="AB17" s="1557"/>
      <c r="AC17" s="1579"/>
      <c r="AD17" s="1580"/>
      <c r="AE17" s="1557"/>
      <c r="AF17" s="1579"/>
      <c r="AG17" s="1580"/>
      <c r="AH17" s="1557"/>
      <c r="AI17" s="1579"/>
      <c r="AJ17" s="1923"/>
    </row>
    <row r="18" spans="1:36" ht="12.75" customHeight="1">
      <c r="A18" s="1967" t="s">
        <v>106</v>
      </c>
      <c r="B18" s="1555"/>
      <c r="C18" s="255" t="s">
        <v>107</v>
      </c>
      <c r="D18" s="255" t="s">
        <v>108</v>
      </c>
      <c r="E18" s="255" t="s">
        <v>28</v>
      </c>
      <c r="F18" s="255" t="s">
        <v>109</v>
      </c>
      <c r="G18" s="256" t="s">
        <v>110</v>
      </c>
      <c r="H18" s="1935" t="s">
        <v>111</v>
      </c>
      <c r="I18" s="1937"/>
      <c r="J18" s="261" t="s">
        <v>63</v>
      </c>
      <c r="K18" s="261" t="s">
        <v>64</v>
      </c>
      <c r="L18" s="261" t="s">
        <v>65</v>
      </c>
      <c r="M18" s="261" t="s">
        <v>66</v>
      </c>
      <c r="N18" s="261" t="s">
        <v>67</v>
      </c>
      <c r="O18" s="261" t="s">
        <v>68</v>
      </c>
      <c r="P18" s="261" t="s">
        <v>69</v>
      </c>
      <c r="Q18" s="261" t="s">
        <v>70</v>
      </c>
      <c r="R18" s="261" t="s">
        <v>71</v>
      </c>
      <c r="S18" s="261" t="s">
        <v>72</v>
      </c>
      <c r="T18" s="261" t="s">
        <v>73</v>
      </c>
      <c r="U18" s="261" t="s">
        <v>74</v>
      </c>
      <c r="V18" s="261" t="s">
        <v>75</v>
      </c>
      <c r="W18" s="261" t="s">
        <v>76</v>
      </c>
      <c r="X18" s="261" t="s">
        <v>77</v>
      </c>
      <c r="Y18" s="1935" t="s">
        <v>112</v>
      </c>
      <c r="Z18" s="1936"/>
      <c r="AA18" s="1937"/>
      <c r="AB18" s="1935" t="s">
        <v>116</v>
      </c>
      <c r="AC18" s="1936"/>
      <c r="AD18" s="1937"/>
      <c r="AE18" s="1935" t="s">
        <v>120</v>
      </c>
      <c r="AF18" s="1936"/>
      <c r="AG18" s="1937"/>
      <c r="AH18" s="1935" t="s">
        <v>740</v>
      </c>
      <c r="AI18" s="1936"/>
      <c r="AJ18" s="1954"/>
    </row>
    <row r="19" spans="1:36" ht="23.25" customHeight="1">
      <c r="A19" s="1733"/>
      <c r="B19" s="1548"/>
      <c r="C19" s="2049" t="s">
        <v>895</v>
      </c>
      <c r="D19" s="2049" t="s">
        <v>252</v>
      </c>
      <c r="E19" s="2052" t="s">
        <v>919</v>
      </c>
      <c r="F19" s="2049" t="s">
        <v>920</v>
      </c>
      <c r="G19" s="1932" t="s">
        <v>254</v>
      </c>
      <c r="H19" s="1951" t="s">
        <v>47</v>
      </c>
      <c r="I19" s="1583"/>
      <c r="J19" s="361">
        <f t="shared" ref="J19:U19" si="5">+J30</f>
        <v>0</v>
      </c>
      <c r="K19" s="361">
        <f t="shared" si="5"/>
        <v>0</v>
      </c>
      <c r="L19" s="361">
        <f t="shared" si="5"/>
        <v>0.25</v>
      </c>
      <c r="M19" s="361">
        <f t="shared" si="5"/>
        <v>0</v>
      </c>
      <c r="N19" s="361">
        <f t="shared" si="5"/>
        <v>0</v>
      </c>
      <c r="O19" s="361">
        <f t="shared" si="5"/>
        <v>0.25</v>
      </c>
      <c r="P19" s="361">
        <f t="shared" si="5"/>
        <v>0</v>
      </c>
      <c r="Q19" s="361">
        <f t="shared" si="5"/>
        <v>0</v>
      </c>
      <c r="R19" s="361">
        <f t="shared" si="5"/>
        <v>0.25</v>
      </c>
      <c r="S19" s="361">
        <f t="shared" si="5"/>
        <v>0</v>
      </c>
      <c r="T19" s="361">
        <f t="shared" si="5"/>
        <v>0</v>
      </c>
      <c r="U19" s="361">
        <f t="shared" si="5"/>
        <v>0.25</v>
      </c>
      <c r="V19" s="461">
        <f t="shared" ref="V19:V20" si="6">SUM(J19:U19)</f>
        <v>1</v>
      </c>
      <c r="W19" s="1964">
        <v>0.1</v>
      </c>
      <c r="X19" s="270">
        <f>+(V19/V19)*W19</f>
        <v>0.1</v>
      </c>
      <c r="Y19" s="1956" t="s">
        <v>898</v>
      </c>
      <c r="Z19" s="1577"/>
      <c r="AA19" s="1578"/>
      <c r="AB19" s="1956" t="s">
        <v>898</v>
      </c>
      <c r="AC19" s="1577"/>
      <c r="AD19" s="1578"/>
      <c r="AE19" s="1956" t="s">
        <v>898</v>
      </c>
      <c r="AF19" s="1577"/>
      <c r="AG19" s="1578"/>
      <c r="AH19" s="1956"/>
      <c r="AI19" s="1577"/>
      <c r="AJ19" s="1578"/>
    </row>
    <row r="20" spans="1:36" ht="23.25" customHeight="1">
      <c r="A20" s="1968"/>
      <c r="B20" s="1580"/>
      <c r="C20" s="2030"/>
      <c r="D20" s="2030"/>
      <c r="E20" s="2068"/>
      <c r="F20" s="2030"/>
      <c r="G20" s="1558"/>
      <c r="H20" s="1942" t="s">
        <v>78</v>
      </c>
      <c r="I20" s="1580"/>
      <c r="J20" s="647">
        <v>0</v>
      </c>
      <c r="K20" s="647">
        <v>0</v>
      </c>
      <c r="L20" s="647">
        <v>0.25</v>
      </c>
      <c r="M20" s="648">
        <v>0</v>
      </c>
      <c r="N20" s="648">
        <v>0</v>
      </c>
      <c r="O20" s="648">
        <v>0.25</v>
      </c>
      <c r="P20" s="648">
        <v>0</v>
      </c>
      <c r="Q20" s="648">
        <v>0</v>
      </c>
      <c r="R20" s="648">
        <v>0.25</v>
      </c>
      <c r="S20" s="647"/>
      <c r="T20" s="647"/>
      <c r="U20" s="647"/>
      <c r="V20" s="466">
        <f t="shared" si="6"/>
        <v>0.75</v>
      </c>
      <c r="W20" s="1532"/>
      <c r="X20" s="270">
        <f>+V20/V19*W19</f>
        <v>7.5000000000000011E-2</v>
      </c>
      <c r="Y20" s="1557"/>
      <c r="Z20" s="1579"/>
      <c r="AA20" s="1580"/>
      <c r="AB20" s="1557"/>
      <c r="AC20" s="1579"/>
      <c r="AD20" s="1580"/>
      <c r="AE20" s="1557"/>
      <c r="AF20" s="1579"/>
      <c r="AG20" s="1580"/>
      <c r="AH20" s="1557"/>
      <c r="AI20" s="1579"/>
      <c r="AJ20" s="1580"/>
    </row>
    <row r="21" spans="1:36" ht="15.75" customHeight="1">
      <c r="A21" s="1948" t="s">
        <v>921</v>
      </c>
      <c r="B21" s="1994" t="s">
        <v>34</v>
      </c>
      <c r="C21" s="1995"/>
      <c r="D21" s="1995"/>
      <c r="E21" s="1995"/>
      <c r="F21" s="1995"/>
      <c r="G21" s="1995"/>
      <c r="H21" s="1995"/>
      <c r="I21" s="1995"/>
      <c r="J21" s="1995"/>
      <c r="K21" s="1995"/>
      <c r="L21" s="1995"/>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2071"/>
    </row>
    <row r="22" spans="1:36" ht="25.5" customHeight="1">
      <c r="A22" s="1539"/>
      <c r="B22" s="2065">
        <v>1</v>
      </c>
      <c r="C22" s="2066" t="s">
        <v>922</v>
      </c>
      <c r="D22" s="1577"/>
      <c r="E22" s="1577"/>
      <c r="F22" s="1577"/>
      <c r="G22" s="1578"/>
      <c r="H22" s="1926" t="s">
        <v>79</v>
      </c>
      <c r="I22" s="527" t="s">
        <v>47</v>
      </c>
      <c r="J22" s="539"/>
      <c r="K22" s="539"/>
      <c r="L22" s="539">
        <v>0.25</v>
      </c>
      <c r="M22" s="539"/>
      <c r="N22" s="539"/>
      <c r="O22" s="539">
        <v>0.25</v>
      </c>
      <c r="P22" s="539"/>
      <c r="Q22" s="539"/>
      <c r="R22" s="539">
        <v>0.25</v>
      </c>
      <c r="S22" s="539"/>
      <c r="T22" s="539"/>
      <c r="U22" s="539">
        <v>0.25</v>
      </c>
      <c r="V22" s="529">
        <f t="shared" ref="V22:V29" si="7">SUM(J22:U22)</f>
        <v>1</v>
      </c>
      <c r="W22" s="2029">
        <v>0.25</v>
      </c>
      <c r="X22" s="288">
        <f>V22*W22</f>
        <v>0.25</v>
      </c>
      <c r="Y22" s="2067" t="s">
        <v>923</v>
      </c>
      <c r="Z22" s="1577"/>
      <c r="AA22" s="1578"/>
      <c r="AB22" s="2067" t="s">
        <v>924</v>
      </c>
      <c r="AC22" s="1577"/>
      <c r="AD22" s="1578"/>
      <c r="AE22" s="2067" t="s">
        <v>925</v>
      </c>
      <c r="AF22" s="1577"/>
      <c r="AG22" s="1578"/>
      <c r="AH22" s="1922"/>
      <c r="AI22" s="1577"/>
      <c r="AJ22" s="1747"/>
    </row>
    <row r="23" spans="1:36" ht="36" customHeight="1">
      <c r="A23" s="1539"/>
      <c r="B23" s="1970"/>
      <c r="C23" s="1557"/>
      <c r="D23" s="1579"/>
      <c r="E23" s="1579"/>
      <c r="F23" s="1579"/>
      <c r="G23" s="1580"/>
      <c r="H23" s="1930"/>
      <c r="I23" s="531" t="s">
        <v>48</v>
      </c>
      <c r="J23" s="532"/>
      <c r="K23" s="525"/>
      <c r="L23" s="525">
        <v>0.25</v>
      </c>
      <c r="M23" s="525"/>
      <c r="N23" s="525"/>
      <c r="O23" s="533">
        <v>0.25</v>
      </c>
      <c r="P23" s="525"/>
      <c r="Q23" s="525"/>
      <c r="R23" s="533">
        <v>0.25</v>
      </c>
      <c r="S23" s="525"/>
      <c r="T23" s="525"/>
      <c r="U23" s="525"/>
      <c r="V23" s="534">
        <f t="shared" si="7"/>
        <v>0.75</v>
      </c>
      <c r="W23" s="2030"/>
      <c r="X23" s="296">
        <f>+V23*W22</f>
        <v>0.1875</v>
      </c>
      <c r="Y23" s="1557"/>
      <c r="Z23" s="1579"/>
      <c r="AA23" s="1580"/>
      <c r="AB23" s="1557"/>
      <c r="AC23" s="1579"/>
      <c r="AD23" s="1580"/>
      <c r="AE23" s="1557"/>
      <c r="AF23" s="1579"/>
      <c r="AG23" s="1580"/>
      <c r="AH23" s="1557"/>
      <c r="AI23" s="1579"/>
      <c r="AJ23" s="1923"/>
    </row>
    <row r="24" spans="1:36" ht="21.75" customHeight="1">
      <c r="A24" s="1539"/>
      <c r="B24" s="2065">
        <v>2</v>
      </c>
      <c r="C24" s="2066" t="s">
        <v>926</v>
      </c>
      <c r="D24" s="1577"/>
      <c r="E24" s="1577"/>
      <c r="F24" s="1577"/>
      <c r="G24" s="1578"/>
      <c r="H24" s="1926" t="s">
        <v>79</v>
      </c>
      <c r="I24" s="527" t="s">
        <v>47</v>
      </c>
      <c r="J24" s="539"/>
      <c r="K24" s="539"/>
      <c r="L24" s="539">
        <v>0.25</v>
      </c>
      <c r="M24" s="539"/>
      <c r="N24" s="539"/>
      <c r="O24" s="539">
        <v>0.25</v>
      </c>
      <c r="P24" s="539"/>
      <c r="Q24" s="539"/>
      <c r="R24" s="539">
        <v>0.25</v>
      </c>
      <c r="S24" s="539"/>
      <c r="T24" s="539"/>
      <c r="U24" s="539">
        <v>0.25</v>
      </c>
      <c r="V24" s="529">
        <f t="shared" si="7"/>
        <v>1</v>
      </c>
      <c r="W24" s="2029">
        <v>0.25</v>
      </c>
      <c r="X24" s="288">
        <f>V24*W24</f>
        <v>0.25</v>
      </c>
      <c r="Y24" s="2067" t="s">
        <v>927</v>
      </c>
      <c r="Z24" s="1577"/>
      <c r="AA24" s="1578"/>
      <c r="AB24" s="2067" t="s">
        <v>928</v>
      </c>
      <c r="AC24" s="1577"/>
      <c r="AD24" s="1578"/>
      <c r="AE24" s="2067" t="s">
        <v>929</v>
      </c>
      <c r="AF24" s="1577"/>
      <c r="AG24" s="1578"/>
      <c r="AH24" s="1922"/>
      <c r="AI24" s="1577"/>
      <c r="AJ24" s="1747"/>
    </row>
    <row r="25" spans="1:36" ht="37.5" customHeight="1">
      <c r="A25" s="1539"/>
      <c r="B25" s="1970"/>
      <c r="C25" s="1557"/>
      <c r="D25" s="1579"/>
      <c r="E25" s="1579"/>
      <c r="F25" s="1579"/>
      <c r="G25" s="1580"/>
      <c r="H25" s="1930"/>
      <c r="I25" s="531" t="s">
        <v>48</v>
      </c>
      <c r="J25" s="532"/>
      <c r="K25" s="525"/>
      <c r="L25" s="525">
        <v>0.25</v>
      </c>
      <c r="M25" s="525"/>
      <c r="N25" s="525"/>
      <c r="O25" s="533">
        <v>0.25</v>
      </c>
      <c r="P25" s="525"/>
      <c r="Q25" s="525"/>
      <c r="R25" s="533">
        <v>0.25</v>
      </c>
      <c r="S25" s="525"/>
      <c r="T25" s="525"/>
      <c r="U25" s="525"/>
      <c r="V25" s="534">
        <f t="shared" si="7"/>
        <v>0.75</v>
      </c>
      <c r="W25" s="2030"/>
      <c r="X25" s="296">
        <f>+V25*W24</f>
        <v>0.1875</v>
      </c>
      <c r="Y25" s="1557"/>
      <c r="Z25" s="1579"/>
      <c r="AA25" s="1580"/>
      <c r="AB25" s="1557"/>
      <c r="AC25" s="1579"/>
      <c r="AD25" s="1580"/>
      <c r="AE25" s="1557"/>
      <c r="AF25" s="1579"/>
      <c r="AG25" s="1580"/>
      <c r="AH25" s="1557"/>
      <c r="AI25" s="1579"/>
      <c r="AJ25" s="1923"/>
    </row>
    <row r="26" spans="1:36" ht="30.75" customHeight="1">
      <c r="A26" s="1539"/>
      <c r="B26" s="2065">
        <v>3</v>
      </c>
      <c r="C26" s="2066" t="s">
        <v>930</v>
      </c>
      <c r="D26" s="1577"/>
      <c r="E26" s="1577"/>
      <c r="F26" s="1577"/>
      <c r="G26" s="1578"/>
      <c r="H26" s="1926" t="s">
        <v>79</v>
      </c>
      <c r="I26" s="527" t="s">
        <v>47</v>
      </c>
      <c r="J26" s="539"/>
      <c r="K26" s="539"/>
      <c r="L26" s="539">
        <v>0.25</v>
      </c>
      <c r="M26" s="539"/>
      <c r="N26" s="539"/>
      <c r="O26" s="539">
        <v>0.25</v>
      </c>
      <c r="P26" s="539"/>
      <c r="Q26" s="539"/>
      <c r="R26" s="539">
        <v>0.25</v>
      </c>
      <c r="S26" s="539"/>
      <c r="T26" s="539"/>
      <c r="U26" s="539">
        <v>0.25</v>
      </c>
      <c r="V26" s="529">
        <f t="shared" si="7"/>
        <v>1</v>
      </c>
      <c r="W26" s="2029">
        <v>0.25</v>
      </c>
      <c r="X26" s="288">
        <f>V26*W26</f>
        <v>0.25</v>
      </c>
      <c r="Y26" s="2067" t="s">
        <v>931</v>
      </c>
      <c r="Z26" s="1577"/>
      <c r="AA26" s="1578"/>
      <c r="AB26" s="2067" t="s">
        <v>932</v>
      </c>
      <c r="AC26" s="1577"/>
      <c r="AD26" s="1578"/>
      <c r="AE26" s="2067" t="s">
        <v>933</v>
      </c>
      <c r="AF26" s="1577"/>
      <c r="AG26" s="1578"/>
      <c r="AH26" s="1922"/>
      <c r="AI26" s="1577"/>
      <c r="AJ26" s="1747"/>
    </row>
    <row r="27" spans="1:36" ht="51.75" customHeight="1">
      <c r="A27" s="1539"/>
      <c r="B27" s="1970"/>
      <c r="C27" s="1557"/>
      <c r="D27" s="1579"/>
      <c r="E27" s="1579"/>
      <c r="F27" s="1579"/>
      <c r="G27" s="1580"/>
      <c r="H27" s="1930"/>
      <c r="I27" s="531" t="s">
        <v>48</v>
      </c>
      <c r="J27" s="532"/>
      <c r="K27" s="525"/>
      <c r="L27" s="525">
        <v>0.25</v>
      </c>
      <c r="M27" s="525"/>
      <c r="N27" s="525"/>
      <c r="O27" s="533">
        <v>0.25</v>
      </c>
      <c r="P27" s="525"/>
      <c r="Q27" s="525"/>
      <c r="R27" s="533">
        <v>0.25</v>
      </c>
      <c r="S27" s="525"/>
      <c r="T27" s="525"/>
      <c r="U27" s="525"/>
      <c r="V27" s="534">
        <f t="shared" si="7"/>
        <v>0.75</v>
      </c>
      <c r="W27" s="2030"/>
      <c r="X27" s="296">
        <f>+V27*W26</f>
        <v>0.1875</v>
      </c>
      <c r="Y27" s="1557"/>
      <c r="Z27" s="1579"/>
      <c r="AA27" s="1580"/>
      <c r="AB27" s="1557"/>
      <c r="AC27" s="1579"/>
      <c r="AD27" s="1580"/>
      <c r="AE27" s="1557"/>
      <c r="AF27" s="1579"/>
      <c r="AG27" s="1580"/>
      <c r="AH27" s="1557"/>
      <c r="AI27" s="1579"/>
      <c r="AJ27" s="1923"/>
    </row>
    <row r="28" spans="1:36" ht="30.75" customHeight="1">
      <c r="A28" s="1539"/>
      <c r="B28" s="2065">
        <v>4</v>
      </c>
      <c r="C28" s="2066" t="s">
        <v>934</v>
      </c>
      <c r="D28" s="1577"/>
      <c r="E28" s="1577"/>
      <c r="F28" s="1577"/>
      <c r="G28" s="1578"/>
      <c r="H28" s="1926" t="s">
        <v>79</v>
      </c>
      <c r="I28" s="527" t="s">
        <v>47</v>
      </c>
      <c r="J28" s="539"/>
      <c r="K28" s="539"/>
      <c r="L28" s="539">
        <v>0.25</v>
      </c>
      <c r="M28" s="539"/>
      <c r="N28" s="539"/>
      <c r="O28" s="539">
        <v>0.25</v>
      </c>
      <c r="P28" s="539"/>
      <c r="Q28" s="539"/>
      <c r="R28" s="539">
        <v>0.25</v>
      </c>
      <c r="S28" s="539"/>
      <c r="T28" s="539"/>
      <c r="U28" s="539">
        <v>0.25</v>
      </c>
      <c r="V28" s="529">
        <f t="shared" si="7"/>
        <v>1</v>
      </c>
      <c r="W28" s="2029">
        <v>0.25</v>
      </c>
      <c r="X28" s="288">
        <f>V28*W28</f>
        <v>0.25</v>
      </c>
      <c r="Y28" s="2067" t="s">
        <v>935</v>
      </c>
      <c r="Z28" s="1577"/>
      <c r="AA28" s="1578"/>
      <c r="AB28" s="2067" t="s">
        <v>936</v>
      </c>
      <c r="AC28" s="1577"/>
      <c r="AD28" s="1578"/>
      <c r="AE28" s="2067" t="s">
        <v>937</v>
      </c>
      <c r="AF28" s="1577"/>
      <c r="AG28" s="1578"/>
      <c r="AH28" s="1922"/>
      <c r="AI28" s="1577"/>
      <c r="AJ28" s="1747"/>
    </row>
    <row r="29" spans="1:36" ht="30.75" customHeight="1">
      <c r="A29" s="1539"/>
      <c r="B29" s="1970"/>
      <c r="C29" s="1557"/>
      <c r="D29" s="1579"/>
      <c r="E29" s="1579"/>
      <c r="F29" s="1579"/>
      <c r="G29" s="1580"/>
      <c r="H29" s="1930"/>
      <c r="I29" s="531" t="s">
        <v>48</v>
      </c>
      <c r="J29" s="532"/>
      <c r="K29" s="525"/>
      <c r="L29" s="525">
        <v>0.25</v>
      </c>
      <c r="M29" s="525"/>
      <c r="N29" s="525"/>
      <c r="O29" s="533">
        <v>0.25</v>
      </c>
      <c r="P29" s="525"/>
      <c r="Q29" s="525"/>
      <c r="R29" s="533">
        <v>0.25</v>
      </c>
      <c r="S29" s="525"/>
      <c r="T29" s="525"/>
      <c r="U29" s="525"/>
      <c r="V29" s="534">
        <f t="shared" si="7"/>
        <v>0.75</v>
      </c>
      <c r="W29" s="2030"/>
      <c r="X29" s="296">
        <f>+V29*W28</f>
        <v>0.1875</v>
      </c>
      <c r="Y29" s="1557"/>
      <c r="Z29" s="1579"/>
      <c r="AA29" s="1580"/>
      <c r="AB29" s="1557"/>
      <c r="AC29" s="1579"/>
      <c r="AD29" s="1580"/>
      <c r="AE29" s="1557"/>
      <c r="AF29" s="1579"/>
      <c r="AG29" s="1580"/>
      <c r="AH29" s="1557"/>
      <c r="AI29" s="1579"/>
      <c r="AJ29" s="1923"/>
    </row>
    <row r="30" spans="1:36" ht="12.75" customHeight="1">
      <c r="A30" s="1539"/>
      <c r="B30" s="1944" t="s">
        <v>85</v>
      </c>
      <c r="C30" s="1577"/>
      <c r="D30" s="1577"/>
      <c r="E30" s="1577"/>
      <c r="F30" s="1577"/>
      <c r="G30" s="1578"/>
      <c r="H30" s="2033" t="s">
        <v>79</v>
      </c>
      <c r="I30" s="541" t="s">
        <v>47</v>
      </c>
      <c r="J30" s="542">
        <f t="shared" ref="J30:V30" si="8">+J22*$W22+J24*$W24+J26*$W26+J28*$W28</f>
        <v>0</v>
      </c>
      <c r="K30" s="542">
        <f t="shared" si="8"/>
        <v>0</v>
      </c>
      <c r="L30" s="542">
        <f t="shared" si="8"/>
        <v>0.25</v>
      </c>
      <c r="M30" s="542">
        <f t="shared" si="8"/>
        <v>0</v>
      </c>
      <c r="N30" s="542">
        <f t="shared" si="8"/>
        <v>0</v>
      </c>
      <c r="O30" s="542">
        <f t="shared" si="8"/>
        <v>0.25</v>
      </c>
      <c r="P30" s="542">
        <f t="shared" si="8"/>
        <v>0</v>
      </c>
      <c r="Q30" s="542">
        <f t="shared" si="8"/>
        <v>0</v>
      </c>
      <c r="R30" s="542">
        <f t="shared" si="8"/>
        <v>0.25</v>
      </c>
      <c r="S30" s="542">
        <f t="shared" si="8"/>
        <v>0</v>
      </c>
      <c r="T30" s="542">
        <f t="shared" si="8"/>
        <v>0</v>
      </c>
      <c r="U30" s="542">
        <f t="shared" si="8"/>
        <v>0.25</v>
      </c>
      <c r="V30" s="542">
        <f t="shared" si="8"/>
        <v>1</v>
      </c>
      <c r="W30" s="2039">
        <f>SUM(W22:W29)</f>
        <v>1</v>
      </c>
      <c r="X30" s="288">
        <f>V30*W30</f>
        <v>1</v>
      </c>
      <c r="Y30" s="1924"/>
      <c r="Z30" s="1577"/>
      <c r="AA30" s="1578"/>
      <c r="AB30" s="1924"/>
      <c r="AC30" s="1577"/>
      <c r="AD30" s="1578"/>
      <c r="AE30" s="1924"/>
      <c r="AF30" s="1577"/>
      <c r="AG30" s="1578"/>
      <c r="AH30" s="1924"/>
      <c r="AI30" s="1577"/>
      <c r="AJ30" s="1747"/>
    </row>
    <row r="31" spans="1:36" ht="12.75" customHeight="1">
      <c r="A31" s="1682"/>
      <c r="B31" s="1557"/>
      <c r="C31" s="1579"/>
      <c r="D31" s="1579"/>
      <c r="E31" s="1579"/>
      <c r="F31" s="1579"/>
      <c r="G31" s="1580"/>
      <c r="H31" s="2063"/>
      <c r="I31" s="644" t="s">
        <v>48</v>
      </c>
      <c r="J31" s="645">
        <f t="shared" ref="J31:V31" si="9">+J23*$W22+J25*$W24+J27*$W26+J29*$W28</f>
        <v>0</v>
      </c>
      <c r="K31" s="645">
        <f t="shared" si="9"/>
        <v>0</v>
      </c>
      <c r="L31" s="645">
        <f t="shared" si="9"/>
        <v>0.25</v>
      </c>
      <c r="M31" s="645">
        <f t="shared" si="9"/>
        <v>0</v>
      </c>
      <c r="N31" s="645">
        <f t="shared" si="9"/>
        <v>0</v>
      </c>
      <c r="O31" s="645">
        <f t="shared" si="9"/>
        <v>0.25</v>
      </c>
      <c r="P31" s="645">
        <f t="shared" si="9"/>
        <v>0</v>
      </c>
      <c r="Q31" s="645">
        <f t="shared" si="9"/>
        <v>0</v>
      </c>
      <c r="R31" s="645">
        <f t="shared" si="9"/>
        <v>0.25</v>
      </c>
      <c r="S31" s="645">
        <f t="shared" si="9"/>
        <v>0</v>
      </c>
      <c r="T31" s="645">
        <f t="shared" si="9"/>
        <v>0</v>
      </c>
      <c r="U31" s="645">
        <f t="shared" si="9"/>
        <v>0</v>
      </c>
      <c r="V31" s="645">
        <f t="shared" si="9"/>
        <v>0.75</v>
      </c>
      <c r="W31" s="2030"/>
      <c r="X31" s="646">
        <f>+V31*W30</f>
        <v>0.75</v>
      </c>
      <c r="Y31" s="1557"/>
      <c r="Z31" s="1579"/>
      <c r="AA31" s="1580"/>
      <c r="AB31" s="1557"/>
      <c r="AC31" s="1579"/>
      <c r="AD31" s="1580"/>
      <c r="AE31" s="1557"/>
      <c r="AF31" s="1579"/>
      <c r="AG31" s="1580"/>
      <c r="AH31" s="1557"/>
      <c r="AI31" s="1579"/>
      <c r="AJ31" s="1923"/>
    </row>
    <row r="32" spans="1:36" ht="12.75" customHeight="1">
      <c r="A32" s="1967" t="s">
        <v>106</v>
      </c>
      <c r="B32" s="1555"/>
      <c r="C32" s="255" t="s">
        <v>107</v>
      </c>
      <c r="D32" s="255" t="s">
        <v>108</v>
      </c>
      <c r="E32" s="255" t="s">
        <v>28</v>
      </c>
      <c r="F32" s="255" t="s">
        <v>109</v>
      </c>
      <c r="G32" s="256" t="s">
        <v>110</v>
      </c>
      <c r="H32" s="1935" t="s">
        <v>111</v>
      </c>
      <c r="I32" s="1937"/>
      <c r="J32" s="261" t="s">
        <v>63</v>
      </c>
      <c r="K32" s="261" t="s">
        <v>64</v>
      </c>
      <c r="L32" s="261" t="s">
        <v>65</v>
      </c>
      <c r="M32" s="261" t="s">
        <v>66</v>
      </c>
      <c r="N32" s="261" t="s">
        <v>67</v>
      </c>
      <c r="O32" s="261" t="s">
        <v>68</v>
      </c>
      <c r="P32" s="261" t="s">
        <v>69</v>
      </c>
      <c r="Q32" s="261" t="s">
        <v>70</v>
      </c>
      <c r="R32" s="261" t="s">
        <v>71</v>
      </c>
      <c r="S32" s="261" t="s">
        <v>72</v>
      </c>
      <c r="T32" s="261" t="s">
        <v>73</v>
      </c>
      <c r="U32" s="261" t="s">
        <v>74</v>
      </c>
      <c r="V32" s="261" t="s">
        <v>75</v>
      </c>
      <c r="W32" s="261" t="s">
        <v>76</v>
      </c>
      <c r="X32" s="261" t="s">
        <v>77</v>
      </c>
      <c r="Y32" s="1935" t="s">
        <v>112</v>
      </c>
      <c r="Z32" s="1936"/>
      <c r="AA32" s="1937"/>
      <c r="AB32" s="1935" t="s">
        <v>116</v>
      </c>
      <c r="AC32" s="1936"/>
      <c r="AD32" s="1937"/>
      <c r="AE32" s="1935" t="s">
        <v>120</v>
      </c>
      <c r="AF32" s="1936"/>
      <c r="AG32" s="1937"/>
      <c r="AH32" s="1935" t="s">
        <v>740</v>
      </c>
      <c r="AI32" s="1936"/>
      <c r="AJ32" s="1954"/>
    </row>
    <row r="33" spans="1:36" ht="19.5" customHeight="1">
      <c r="A33" s="1733"/>
      <c r="B33" s="1548"/>
      <c r="C33" s="2049" t="s">
        <v>895</v>
      </c>
      <c r="D33" s="2049" t="s">
        <v>938</v>
      </c>
      <c r="E33" s="2052" t="s">
        <v>939</v>
      </c>
      <c r="F33" s="2049" t="s">
        <v>940</v>
      </c>
      <c r="G33" s="1932" t="s">
        <v>254</v>
      </c>
      <c r="H33" s="1951" t="s">
        <v>47</v>
      </c>
      <c r="I33" s="1583"/>
      <c r="J33" s="637">
        <v>1.5000000000000002</v>
      </c>
      <c r="K33" s="637">
        <v>8.6999999999999993</v>
      </c>
      <c r="L33" s="637">
        <v>15.450000000000001</v>
      </c>
      <c r="M33" s="637">
        <v>15.450000000000001</v>
      </c>
      <c r="N33" s="637">
        <v>15.450000000000001</v>
      </c>
      <c r="O33" s="637">
        <v>15.450000000000001</v>
      </c>
      <c r="P33" s="637">
        <v>15.750000000000002</v>
      </c>
      <c r="Q33" s="637">
        <v>15</v>
      </c>
      <c r="R33" s="637">
        <v>15</v>
      </c>
      <c r="S33" s="637">
        <v>15</v>
      </c>
      <c r="T33" s="637">
        <v>15</v>
      </c>
      <c r="U33" s="637">
        <v>2.2500000000000004</v>
      </c>
      <c r="V33" s="269">
        <f t="shared" ref="V33:V34" si="10">SUM(J33:U33)</f>
        <v>150</v>
      </c>
      <c r="W33" s="1964">
        <v>0.15</v>
      </c>
      <c r="X33" s="270">
        <f>+(V33/V33)*W33</f>
        <v>0.15</v>
      </c>
      <c r="Y33" s="1956" t="s">
        <v>898</v>
      </c>
      <c r="Z33" s="1577"/>
      <c r="AA33" s="1578"/>
      <c r="AB33" s="1956" t="s">
        <v>898</v>
      </c>
      <c r="AC33" s="1577"/>
      <c r="AD33" s="1578"/>
      <c r="AE33" s="1956" t="s">
        <v>898</v>
      </c>
      <c r="AF33" s="1577"/>
      <c r="AG33" s="1578"/>
      <c r="AH33" s="1956"/>
      <c r="AI33" s="1577"/>
      <c r="AJ33" s="1578"/>
    </row>
    <row r="34" spans="1:36" ht="19.5" customHeight="1">
      <c r="A34" s="1968"/>
      <c r="B34" s="1580"/>
      <c r="C34" s="2030"/>
      <c r="D34" s="2030"/>
      <c r="E34" s="2068"/>
      <c r="F34" s="2030"/>
      <c r="G34" s="1558"/>
      <c r="H34" s="1942" t="s">
        <v>78</v>
      </c>
      <c r="I34" s="1580"/>
      <c r="J34" s="638">
        <v>1.5</v>
      </c>
      <c r="K34" s="638">
        <v>9.6</v>
      </c>
      <c r="L34" s="638">
        <v>15.45</v>
      </c>
      <c r="M34" s="639">
        <v>15</v>
      </c>
      <c r="N34" s="639">
        <v>15</v>
      </c>
      <c r="O34" s="639">
        <v>15</v>
      </c>
      <c r="P34" s="639">
        <v>16</v>
      </c>
      <c r="Q34" s="639">
        <v>15</v>
      </c>
      <c r="R34" s="639">
        <v>15</v>
      </c>
      <c r="S34" s="638"/>
      <c r="T34" s="638"/>
      <c r="U34" s="638"/>
      <c r="V34" s="280">
        <f t="shared" si="10"/>
        <v>117.55</v>
      </c>
      <c r="W34" s="1532"/>
      <c r="X34" s="270">
        <f>+V34/V33*W33</f>
        <v>0.11754999999999999</v>
      </c>
      <c r="Y34" s="1557"/>
      <c r="Z34" s="1579"/>
      <c r="AA34" s="1580"/>
      <c r="AB34" s="1557"/>
      <c r="AC34" s="1579"/>
      <c r="AD34" s="1580"/>
      <c r="AE34" s="1557"/>
      <c r="AF34" s="1579"/>
      <c r="AG34" s="1580"/>
      <c r="AH34" s="1557"/>
      <c r="AI34" s="1579"/>
      <c r="AJ34" s="1580"/>
    </row>
    <row r="35" spans="1:36" ht="19.5" customHeight="1">
      <c r="A35" s="1948" t="s">
        <v>941</v>
      </c>
      <c r="B35" s="1952" t="s">
        <v>34</v>
      </c>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3"/>
    </row>
    <row r="36" spans="1:36" ht="24" customHeight="1">
      <c r="A36" s="1539"/>
      <c r="B36" s="2065">
        <v>1</v>
      </c>
      <c r="C36" s="2066" t="s">
        <v>942</v>
      </c>
      <c r="D36" s="1577"/>
      <c r="E36" s="1577"/>
      <c r="F36" s="1577"/>
      <c r="G36" s="1578"/>
      <c r="H36" s="1926" t="s">
        <v>79</v>
      </c>
      <c r="I36" s="527" t="s">
        <v>47</v>
      </c>
      <c r="J36" s="654">
        <v>0</v>
      </c>
      <c r="K36" s="654">
        <v>0.05</v>
      </c>
      <c r="L36" s="654">
        <v>0.11</v>
      </c>
      <c r="M36" s="654">
        <v>0.11</v>
      </c>
      <c r="N36" s="654">
        <v>0.11</v>
      </c>
      <c r="O36" s="654">
        <v>0.11</v>
      </c>
      <c r="P36" s="654">
        <v>0.11</v>
      </c>
      <c r="Q36" s="654">
        <v>0.1</v>
      </c>
      <c r="R36" s="654">
        <v>0.1</v>
      </c>
      <c r="S36" s="654">
        <v>0.1</v>
      </c>
      <c r="T36" s="654">
        <v>0.1</v>
      </c>
      <c r="U36" s="654"/>
      <c r="V36" s="529">
        <f t="shared" ref="V36:V45" si="11">SUM(J36:U36)</f>
        <v>0.99999999999999989</v>
      </c>
      <c r="W36" s="2029">
        <v>0.3</v>
      </c>
      <c r="X36" s="288">
        <f>V36*W36</f>
        <v>0.29999999999999993</v>
      </c>
      <c r="Y36" s="2024" t="s">
        <v>943</v>
      </c>
      <c r="Z36" s="1577"/>
      <c r="AA36" s="1578"/>
      <c r="AB36" s="2067" t="s">
        <v>944</v>
      </c>
      <c r="AC36" s="1577"/>
      <c r="AD36" s="1578"/>
      <c r="AE36" s="2067" t="s">
        <v>945</v>
      </c>
      <c r="AF36" s="1577"/>
      <c r="AG36" s="1578"/>
      <c r="AH36" s="1922"/>
      <c r="AI36" s="1577"/>
      <c r="AJ36" s="1747"/>
    </row>
    <row r="37" spans="1:36" ht="24" customHeight="1">
      <c r="A37" s="1539"/>
      <c r="B37" s="1970"/>
      <c r="C37" s="1557"/>
      <c r="D37" s="1579"/>
      <c r="E37" s="1579"/>
      <c r="F37" s="1579"/>
      <c r="G37" s="1580"/>
      <c r="H37" s="1930"/>
      <c r="I37" s="531" t="s">
        <v>48</v>
      </c>
      <c r="J37" s="532">
        <v>0</v>
      </c>
      <c r="K37" s="525">
        <v>0.05</v>
      </c>
      <c r="L37" s="525">
        <v>0.11</v>
      </c>
      <c r="M37" s="525">
        <v>0.11</v>
      </c>
      <c r="N37" s="525">
        <v>0.11</v>
      </c>
      <c r="O37" s="525">
        <v>0.11</v>
      </c>
      <c r="P37" s="533">
        <v>0.11</v>
      </c>
      <c r="Q37" s="533">
        <v>0.1</v>
      </c>
      <c r="R37" s="533">
        <v>0.1</v>
      </c>
      <c r="S37" s="525"/>
      <c r="T37" s="525"/>
      <c r="U37" s="525"/>
      <c r="V37" s="534">
        <f t="shared" si="11"/>
        <v>0.79999999999999993</v>
      </c>
      <c r="W37" s="2030"/>
      <c r="X37" s="296">
        <f>+V37*W36</f>
        <v>0.23999999999999996</v>
      </c>
      <c r="Y37" s="1557"/>
      <c r="Z37" s="1579"/>
      <c r="AA37" s="1580"/>
      <c r="AB37" s="1557"/>
      <c r="AC37" s="1579"/>
      <c r="AD37" s="1580"/>
      <c r="AE37" s="1557"/>
      <c r="AF37" s="1579"/>
      <c r="AG37" s="1580"/>
      <c r="AH37" s="1557"/>
      <c r="AI37" s="1579"/>
      <c r="AJ37" s="1923"/>
    </row>
    <row r="38" spans="1:36" ht="24" customHeight="1">
      <c r="A38" s="1539"/>
      <c r="B38" s="2065">
        <v>2</v>
      </c>
      <c r="C38" s="2066" t="s">
        <v>946</v>
      </c>
      <c r="D38" s="1577"/>
      <c r="E38" s="1577"/>
      <c r="F38" s="1577"/>
      <c r="G38" s="1578"/>
      <c r="H38" s="1926" t="s">
        <v>79</v>
      </c>
      <c r="I38" s="527" t="s">
        <v>47</v>
      </c>
      <c r="J38" s="539">
        <v>0</v>
      </c>
      <c r="K38" s="539">
        <v>0.05</v>
      </c>
      <c r="L38" s="539">
        <v>0.11</v>
      </c>
      <c r="M38" s="539">
        <v>0.11</v>
      </c>
      <c r="N38" s="539">
        <v>0.11</v>
      </c>
      <c r="O38" s="539">
        <v>0.11</v>
      </c>
      <c r="P38" s="539">
        <v>0.11</v>
      </c>
      <c r="Q38" s="539">
        <v>0.1</v>
      </c>
      <c r="R38" s="539">
        <v>0.1</v>
      </c>
      <c r="S38" s="539">
        <v>0.1</v>
      </c>
      <c r="T38" s="539">
        <v>0.1</v>
      </c>
      <c r="U38" s="539"/>
      <c r="V38" s="529">
        <f t="shared" si="11"/>
        <v>0.99999999999999989</v>
      </c>
      <c r="W38" s="2029">
        <v>0.2</v>
      </c>
      <c r="X38" s="288">
        <f>V38*W38</f>
        <v>0.19999999999999998</v>
      </c>
      <c r="Y38" s="2024" t="s">
        <v>947</v>
      </c>
      <c r="Z38" s="1577"/>
      <c r="AA38" s="1578"/>
      <c r="AB38" s="2067" t="s">
        <v>948</v>
      </c>
      <c r="AC38" s="1577"/>
      <c r="AD38" s="1578"/>
      <c r="AE38" s="2067" t="s">
        <v>949</v>
      </c>
      <c r="AF38" s="1577"/>
      <c r="AG38" s="1578"/>
      <c r="AH38" s="1922"/>
      <c r="AI38" s="1577"/>
      <c r="AJ38" s="1747"/>
    </row>
    <row r="39" spans="1:36" ht="24" customHeight="1">
      <c r="A39" s="1539"/>
      <c r="B39" s="1970"/>
      <c r="C39" s="1557"/>
      <c r="D39" s="1579"/>
      <c r="E39" s="1579"/>
      <c r="F39" s="1579"/>
      <c r="G39" s="1580"/>
      <c r="H39" s="1930"/>
      <c r="I39" s="531" t="s">
        <v>48</v>
      </c>
      <c r="J39" s="532">
        <v>0</v>
      </c>
      <c r="K39" s="525">
        <v>0.05</v>
      </c>
      <c r="L39" s="525">
        <v>0.11</v>
      </c>
      <c r="M39" s="525">
        <v>0.11</v>
      </c>
      <c r="N39" s="525">
        <v>0.11</v>
      </c>
      <c r="O39" s="525">
        <v>0.11</v>
      </c>
      <c r="P39" s="533">
        <v>0.11</v>
      </c>
      <c r="Q39" s="533">
        <v>0.1</v>
      </c>
      <c r="R39" s="533">
        <v>0.1</v>
      </c>
      <c r="S39" s="525"/>
      <c r="T39" s="525"/>
      <c r="U39" s="525"/>
      <c r="V39" s="534">
        <f t="shared" si="11"/>
        <v>0.79999999999999993</v>
      </c>
      <c r="W39" s="2030"/>
      <c r="X39" s="296">
        <f>+V39*W38</f>
        <v>0.16</v>
      </c>
      <c r="Y39" s="1557"/>
      <c r="Z39" s="1579"/>
      <c r="AA39" s="1580"/>
      <c r="AB39" s="1557"/>
      <c r="AC39" s="1579"/>
      <c r="AD39" s="1580"/>
      <c r="AE39" s="1557"/>
      <c r="AF39" s="1579"/>
      <c r="AG39" s="1580"/>
      <c r="AH39" s="1557"/>
      <c r="AI39" s="1579"/>
      <c r="AJ39" s="1923"/>
    </row>
    <row r="40" spans="1:36" ht="24" customHeight="1">
      <c r="A40" s="1539"/>
      <c r="B40" s="2065">
        <v>3</v>
      </c>
      <c r="C40" s="2066" t="s">
        <v>950</v>
      </c>
      <c r="D40" s="1577"/>
      <c r="E40" s="1577"/>
      <c r="F40" s="1577"/>
      <c r="G40" s="1578"/>
      <c r="H40" s="1926" t="s">
        <v>79</v>
      </c>
      <c r="I40" s="527" t="s">
        <v>47</v>
      </c>
      <c r="J40" s="539">
        <v>0.05</v>
      </c>
      <c r="K40" s="539">
        <v>0.09</v>
      </c>
      <c r="L40" s="539">
        <v>0.09</v>
      </c>
      <c r="M40" s="539">
        <v>0.09</v>
      </c>
      <c r="N40" s="539">
        <v>0.09</v>
      </c>
      <c r="O40" s="539">
        <v>0.09</v>
      </c>
      <c r="P40" s="539">
        <v>0.09</v>
      </c>
      <c r="Q40" s="539">
        <v>0.09</v>
      </c>
      <c r="R40" s="539">
        <v>0.09</v>
      </c>
      <c r="S40" s="539">
        <v>0.09</v>
      </c>
      <c r="T40" s="539">
        <v>0.09</v>
      </c>
      <c r="U40" s="539">
        <v>0.05</v>
      </c>
      <c r="V40" s="529">
        <f t="shared" si="11"/>
        <v>0.99999999999999989</v>
      </c>
      <c r="W40" s="2029">
        <v>0.2</v>
      </c>
      <c r="X40" s="288">
        <f>V40*W40</f>
        <v>0.19999999999999998</v>
      </c>
      <c r="Y40" s="2024" t="s">
        <v>951</v>
      </c>
      <c r="Z40" s="1577"/>
      <c r="AA40" s="1578"/>
      <c r="AB40" s="2067" t="s">
        <v>952</v>
      </c>
      <c r="AC40" s="1577"/>
      <c r="AD40" s="1578"/>
      <c r="AE40" s="2067" t="s">
        <v>953</v>
      </c>
      <c r="AF40" s="1577"/>
      <c r="AG40" s="1578"/>
      <c r="AH40" s="1922"/>
      <c r="AI40" s="1577"/>
      <c r="AJ40" s="1747"/>
    </row>
    <row r="41" spans="1:36" ht="24" customHeight="1">
      <c r="A41" s="1539"/>
      <c r="B41" s="1970"/>
      <c r="C41" s="1557"/>
      <c r="D41" s="1579"/>
      <c r="E41" s="1579"/>
      <c r="F41" s="1579"/>
      <c r="G41" s="1580"/>
      <c r="H41" s="1930"/>
      <c r="I41" s="531" t="s">
        <v>48</v>
      </c>
      <c r="J41" s="532">
        <v>0.05</v>
      </c>
      <c r="K41" s="525">
        <v>0.12</v>
      </c>
      <c r="L41" s="525">
        <v>0.06</v>
      </c>
      <c r="M41" s="525">
        <v>0.09</v>
      </c>
      <c r="N41" s="525">
        <v>0.09</v>
      </c>
      <c r="O41" s="525">
        <v>0.09</v>
      </c>
      <c r="P41" s="533">
        <v>0.09</v>
      </c>
      <c r="Q41" s="533">
        <v>0.09</v>
      </c>
      <c r="R41" s="533">
        <v>0.09</v>
      </c>
      <c r="S41" s="525"/>
      <c r="T41" s="525"/>
      <c r="U41" s="525"/>
      <c r="V41" s="534">
        <f t="shared" si="11"/>
        <v>0.7699999999999998</v>
      </c>
      <c r="W41" s="2030"/>
      <c r="X41" s="296">
        <f>+V41*W40</f>
        <v>0.15399999999999997</v>
      </c>
      <c r="Y41" s="1557"/>
      <c r="Z41" s="1579"/>
      <c r="AA41" s="1580"/>
      <c r="AB41" s="1557"/>
      <c r="AC41" s="1579"/>
      <c r="AD41" s="1580"/>
      <c r="AE41" s="1557"/>
      <c r="AF41" s="1579"/>
      <c r="AG41" s="1580"/>
      <c r="AH41" s="1557"/>
      <c r="AI41" s="1579"/>
      <c r="AJ41" s="1923"/>
    </row>
    <row r="42" spans="1:36" ht="24" customHeight="1">
      <c r="A42" s="1539"/>
      <c r="B42" s="2065">
        <v>4</v>
      </c>
      <c r="C42" s="2066" t="s">
        <v>954</v>
      </c>
      <c r="D42" s="1577"/>
      <c r="E42" s="1577"/>
      <c r="F42" s="1577"/>
      <c r="G42" s="1578"/>
      <c r="H42" s="1926" t="s">
        <v>79</v>
      </c>
      <c r="I42" s="527" t="s">
        <v>47</v>
      </c>
      <c r="J42" s="539">
        <v>0</v>
      </c>
      <c r="K42" s="539">
        <v>0.05</v>
      </c>
      <c r="L42" s="539">
        <v>0.1</v>
      </c>
      <c r="M42" s="539">
        <v>0.1</v>
      </c>
      <c r="N42" s="539">
        <v>0.1</v>
      </c>
      <c r="O42" s="539">
        <v>0.1</v>
      </c>
      <c r="P42" s="539">
        <v>0.11</v>
      </c>
      <c r="Q42" s="539">
        <v>0.11</v>
      </c>
      <c r="R42" s="539">
        <v>0.11</v>
      </c>
      <c r="S42" s="539">
        <v>0.11</v>
      </c>
      <c r="T42" s="539">
        <v>0.11</v>
      </c>
      <c r="U42" s="539"/>
      <c r="V42" s="529">
        <f t="shared" si="11"/>
        <v>0.99999999999999989</v>
      </c>
      <c r="W42" s="2029">
        <v>0.2</v>
      </c>
      <c r="X42" s="288">
        <f>V42*W42</f>
        <v>0.19999999999999998</v>
      </c>
      <c r="Y42" s="2024" t="s">
        <v>955</v>
      </c>
      <c r="Z42" s="1577"/>
      <c r="AA42" s="1578"/>
      <c r="AB42" s="2067" t="s">
        <v>956</v>
      </c>
      <c r="AC42" s="1577"/>
      <c r="AD42" s="1578"/>
      <c r="AE42" s="2067" t="s">
        <v>957</v>
      </c>
      <c r="AF42" s="1577"/>
      <c r="AG42" s="1578"/>
      <c r="AH42" s="1922"/>
      <c r="AI42" s="1577"/>
      <c r="AJ42" s="1747"/>
    </row>
    <row r="43" spans="1:36" ht="24" customHeight="1">
      <c r="A43" s="1539"/>
      <c r="B43" s="1970"/>
      <c r="C43" s="1557"/>
      <c r="D43" s="1579"/>
      <c r="E43" s="1579"/>
      <c r="F43" s="1579"/>
      <c r="G43" s="1580"/>
      <c r="H43" s="1930"/>
      <c r="I43" s="531" t="s">
        <v>48</v>
      </c>
      <c r="J43" s="532">
        <v>0</v>
      </c>
      <c r="K43" s="525">
        <v>0.05</v>
      </c>
      <c r="L43" s="525">
        <v>0.1</v>
      </c>
      <c r="M43" s="525">
        <v>0.1</v>
      </c>
      <c r="N43" s="525">
        <v>0.1</v>
      </c>
      <c r="O43" s="525">
        <v>0.1</v>
      </c>
      <c r="P43" s="533">
        <v>0.11</v>
      </c>
      <c r="Q43" s="533">
        <v>0.11</v>
      </c>
      <c r="R43" s="533">
        <v>0.11</v>
      </c>
      <c r="S43" s="525"/>
      <c r="T43" s="525"/>
      <c r="U43" s="525"/>
      <c r="V43" s="534">
        <f t="shared" si="11"/>
        <v>0.77999999999999992</v>
      </c>
      <c r="W43" s="2030"/>
      <c r="X43" s="296">
        <f>+V43*W42</f>
        <v>0.156</v>
      </c>
      <c r="Y43" s="1557"/>
      <c r="Z43" s="1579"/>
      <c r="AA43" s="1580"/>
      <c r="AB43" s="1557"/>
      <c r="AC43" s="1579"/>
      <c r="AD43" s="1580"/>
      <c r="AE43" s="1557"/>
      <c r="AF43" s="1579"/>
      <c r="AG43" s="1580"/>
      <c r="AH43" s="1557"/>
      <c r="AI43" s="1579"/>
      <c r="AJ43" s="1923"/>
    </row>
    <row r="44" spans="1:36" ht="24" customHeight="1">
      <c r="A44" s="1539"/>
      <c r="B44" s="2065">
        <v>5</v>
      </c>
      <c r="C44" s="2066" t="s">
        <v>960</v>
      </c>
      <c r="D44" s="1577"/>
      <c r="E44" s="1577"/>
      <c r="F44" s="1577"/>
      <c r="G44" s="1578"/>
      <c r="H44" s="1926" t="s">
        <v>79</v>
      </c>
      <c r="I44" s="527" t="s">
        <v>47</v>
      </c>
      <c r="J44" s="643">
        <v>0</v>
      </c>
      <c r="K44" s="643">
        <v>0.05</v>
      </c>
      <c r="L44" s="539">
        <v>0.1</v>
      </c>
      <c r="M44" s="539">
        <v>0.1</v>
      </c>
      <c r="N44" s="539">
        <v>0.1</v>
      </c>
      <c r="O44" s="539">
        <v>0.1</v>
      </c>
      <c r="P44" s="539">
        <v>0.1</v>
      </c>
      <c r="Q44" s="539">
        <v>0.1</v>
      </c>
      <c r="R44" s="539">
        <v>0.1</v>
      </c>
      <c r="S44" s="539">
        <v>0.1</v>
      </c>
      <c r="T44" s="539">
        <v>0.1</v>
      </c>
      <c r="U44" s="539">
        <v>0.05</v>
      </c>
      <c r="V44" s="529">
        <f t="shared" si="11"/>
        <v>0.99999999999999989</v>
      </c>
      <c r="W44" s="2029">
        <v>0.1</v>
      </c>
      <c r="X44" s="288">
        <f>V44*W44</f>
        <v>9.9999999999999992E-2</v>
      </c>
      <c r="Y44" s="2024" t="s">
        <v>961</v>
      </c>
      <c r="Z44" s="1577"/>
      <c r="AA44" s="1578"/>
      <c r="AB44" s="2067" t="s">
        <v>961</v>
      </c>
      <c r="AC44" s="1577"/>
      <c r="AD44" s="1578"/>
      <c r="AE44" s="2067" t="s">
        <v>961</v>
      </c>
      <c r="AF44" s="1577"/>
      <c r="AG44" s="1578"/>
      <c r="AH44" s="1922"/>
      <c r="AI44" s="1577"/>
      <c r="AJ44" s="1747"/>
    </row>
    <row r="45" spans="1:36" ht="24" customHeight="1">
      <c r="A45" s="1539"/>
      <c r="B45" s="1970"/>
      <c r="C45" s="1557"/>
      <c r="D45" s="1579"/>
      <c r="E45" s="1579"/>
      <c r="F45" s="1579"/>
      <c r="G45" s="1580"/>
      <c r="H45" s="1930"/>
      <c r="I45" s="531" t="s">
        <v>48</v>
      </c>
      <c r="J45" s="532">
        <v>0</v>
      </c>
      <c r="K45" s="525">
        <v>0.05</v>
      </c>
      <c r="L45" s="525">
        <v>0.1</v>
      </c>
      <c r="M45" s="525">
        <v>0.1</v>
      </c>
      <c r="N45" s="525">
        <v>0.1</v>
      </c>
      <c r="O45" s="525">
        <v>0.1</v>
      </c>
      <c r="P45" s="533">
        <v>0.1</v>
      </c>
      <c r="Q45" s="533">
        <v>0.1</v>
      </c>
      <c r="R45" s="533">
        <v>0.1</v>
      </c>
      <c r="S45" s="525"/>
      <c r="T45" s="525"/>
      <c r="U45" s="525"/>
      <c r="V45" s="534">
        <f t="shared" si="11"/>
        <v>0.74999999999999989</v>
      </c>
      <c r="W45" s="2030"/>
      <c r="X45" s="296">
        <f>+V45*W44</f>
        <v>7.4999999999999997E-2</v>
      </c>
      <c r="Y45" s="1557"/>
      <c r="Z45" s="1579"/>
      <c r="AA45" s="1580"/>
      <c r="AB45" s="1557"/>
      <c r="AC45" s="1579"/>
      <c r="AD45" s="1580"/>
      <c r="AE45" s="1557"/>
      <c r="AF45" s="1579"/>
      <c r="AG45" s="1580"/>
      <c r="AH45" s="1557"/>
      <c r="AI45" s="1579"/>
      <c r="AJ45" s="1923"/>
    </row>
    <row r="46" spans="1:36" ht="12.75" customHeight="1">
      <c r="A46" s="1539"/>
      <c r="B46" s="1944" t="s">
        <v>85</v>
      </c>
      <c r="C46" s="1577"/>
      <c r="D46" s="1577"/>
      <c r="E46" s="1577"/>
      <c r="F46" s="1577"/>
      <c r="G46" s="1578"/>
      <c r="H46" s="2033" t="s">
        <v>79</v>
      </c>
      <c r="I46" s="541" t="s">
        <v>47</v>
      </c>
      <c r="J46" s="542">
        <f t="shared" ref="J46:V46" si="12">+J36*$W36+J38*$W38+J40*$W40+J42*$W42+J44*$W44</f>
        <v>1.0000000000000002E-2</v>
      </c>
      <c r="K46" s="542">
        <f t="shared" si="12"/>
        <v>5.7999999999999996E-2</v>
      </c>
      <c r="L46" s="542">
        <f t="shared" si="12"/>
        <v>0.10300000000000001</v>
      </c>
      <c r="M46" s="542">
        <f t="shared" si="12"/>
        <v>0.10300000000000001</v>
      </c>
      <c r="N46" s="542">
        <f t="shared" si="12"/>
        <v>0.10300000000000001</v>
      </c>
      <c r="O46" s="542">
        <f t="shared" si="12"/>
        <v>0.10300000000000001</v>
      </c>
      <c r="P46" s="542">
        <f t="shared" si="12"/>
        <v>0.10500000000000001</v>
      </c>
      <c r="Q46" s="542">
        <f t="shared" si="12"/>
        <v>0.1</v>
      </c>
      <c r="R46" s="542">
        <f t="shared" si="12"/>
        <v>0.1</v>
      </c>
      <c r="S46" s="542">
        <f t="shared" si="12"/>
        <v>0.1</v>
      </c>
      <c r="T46" s="542">
        <f t="shared" si="12"/>
        <v>0.1</v>
      </c>
      <c r="U46" s="542">
        <f t="shared" si="12"/>
        <v>1.5000000000000003E-2</v>
      </c>
      <c r="V46" s="542">
        <f t="shared" si="12"/>
        <v>0.99999999999999978</v>
      </c>
      <c r="W46" s="2039">
        <f>SUM(W36:W45)</f>
        <v>0.99999999999999989</v>
      </c>
      <c r="X46" s="288">
        <f>V46*W46</f>
        <v>0.99999999999999967</v>
      </c>
      <c r="Y46" s="1924"/>
      <c r="Z46" s="1577"/>
      <c r="AA46" s="1578"/>
      <c r="AB46" s="1924"/>
      <c r="AC46" s="1577"/>
      <c r="AD46" s="1578"/>
      <c r="AE46" s="1924"/>
      <c r="AF46" s="1577"/>
      <c r="AG46" s="1578"/>
      <c r="AH46" s="1924"/>
      <c r="AI46" s="1577"/>
      <c r="AJ46" s="1747"/>
    </row>
    <row r="47" spans="1:36" ht="12.75" customHeight="1">
      <c r="A47" s="1682"/>
      <c r="B47" s="1557"/>
      <c r="C47" s="1579"/>
      <c r="D47" s="1579"/>
      <c r="E47" s="1579"/>
      <c r="F47" s="1579"/>
      <c r="G47" s="1580"/>
      <c r="H47" s="2063"/>
      <c r="I47" s="644" t="s">
        <v>48</v>
      </c>
      <c r="J47" s="645">
        <f t="shared" ref="J47:V47" si="13">+J37*$W36+J39*$W38+J41*$W40+J43*$W42+J45*$W44</f>
        <v>1.0000000000000002E-2</v>
      </c>
      <c r="K47" s="645">
        <f t="shared" si="13"/>
        <v>6.4000000000000001E-2</v>
      </c>
      <c r="L47" s="645">
        <f t="shared" si="13"/>
        <v>9.7000000000000003E-2</v>
      </c>
      <c r="M47" s="645">
        <f t="shared" si="13"/>
        <v>0.10300000000000001</v>
      </c>
      <c r="N47" s="645">
        <f t="shared" si="13"/>
        <v>0.10300000000000001</v>
      </c>
      <c r="O47" s="645">
        <f t="shared" si="13"/>
        <v>0.10300000000000001</v>
      </c>
      <c r="P47" s="645">
        <f t="shared" si="13"/>
        <v>0.10500000000000001</v>
      </c>
      <c r="Q47" s="645">
        <f t="shared" si="13"/>
        <v>0.1</v>
      </c>
      <c r="R47" s="645">
        <f t="shared" si="13"/>
        <v>0.1</v>
      </c>
      <c r="S47" s="645">
        <f t="shared" si="13"/>
        <v>0</v>
      </c>
      <c r="T47" s="645">
        <f t="shared" si="13"/>
        <v>0</v>
      </c>
      <c r="U47" s="645">
        <f t="shared" si="13"/>
        <v>0</v>
      </c>
      <c r="V47" s="645">
        <f t="shared" si="13"/>
        <v>0.78499999999999992</v>
      </c>
      <c r="W47" s="2030"/>
      <c r="X47" s="646">
        <f>+V47*W46</f>
        <v>0.78499999999999981</v>
      </c>
      <c r="Y47" s="1557"/>
      <c r="Z47" s="1579"/>
      <c r="AA47" s="1580"/>
      <c r="AB47" s="1557"/>
      <c r="AC47" s="1579"/>
      <c r="AD47" s="1580"/>
      <c r="AE47" s="1557"/>
      <c r="AF47" s="1579"/>
      <c r="AG47" s="1580"/>
      <c r="AH47" s="1557"/>
      <c r="AI47" s="1579"/>
      <c r="AJ47" s="1923"/>
    </row>
    <row r="48" spans="1:36" ht="12.75" customHeight="1">
      <c r="A48" s="1967" t="s">
        <v>106</v>
      </c>
      <c r="B48" s="1555"/>
      <c r="C48" s="255" t="s">
        <v>107</v>
      </c>
      <c r="D48" s="255" t="s">
        <v>108</v>
      </c>
      <c r="E48" s="255" t="s">
        <v>28</v>
      </c>
      <c r="F48" s="255" t="s">
        <v>109</v>
      </c>
      <c r="G48" s="256" t="s">
        <v>110</v>
      </c>
      <c r="H48" s="1935" t="s">
        <v>111</v>
      </c>
      <c r="I48" s="1937"/>
      <c r="J48" s="261" t="s">
        <v>63</v>
      </c>
      <c r="K48" s="261" t="s">
        <v>64</v>
      </c>
      <c r="L48" s="261" t="s">
        <v>65</v>
      </c>
      <c r="M48" s="261" t="s">
        <v>66</v>
      </c>
      <c r="N48" s="261" t="s">
        <v>67</v>
      </c>
      <c r="O48" s="261" t="s">
        <v>68</v>
      </c>
      <c r="P48" s="261" t="s">
        <v>69</v>
      </c>
      <c r="Q48" s="261" t="s">
        <v>70</v>
      </c>
      <c r="R48" s="261" t="s">
        <v>71</v>
      </c>
      <c r="S48" s="261" t="s">
        <v>72</v>
      </c>
      <c r="T48" s="261" t="s">
        <v>73</v>
      </c>
      <c r="U48" s="261" t="s">
        <v>74</v>
      </c>
      <c r="V48" s="261" t="s">
        <v>75</v>
      </c>
      <c r="W48" s="261" t="s">
        <v>76</v>
      </c>
      <c r="X48" s="261" t="s">
        <v>77</v>
      </c>
      <c r="Y48" s="1935" t="s">
        <v>112</v>
      </c>
      <c r="Z48" s="1936"/>
      <c r="AA48" s="1937"/>
      <c r="AB48" s="1935" t="s">
        <v>116</v>
      </c>
      <c r="AC48" s="1936"/>
      <c r="AD48" s="1937"/>
      <c r="AE48" s="1935" t="s">
        <v>120</v>
      </c>
      <c r="AF48" s="1936"/>
      <c r="AG48" s="1937"/>
      <c r="AH48" s="1935" t="s">
        <v>740</v>
      </c>
      <c r="AI48" s="1936"/>
      <c r="AJ48" s="1954"/>
    </row>
    <row r="49" spans="1:36" ht="23.25" customHeight="1">
      <c r="A49" s="1733"/>
      <c r="B49" s="1548"/>
      <c r="C49" s="2049" t="s">
        <v>895</v>
      </c>
      <c r="D49" s="2049" t="s">
        <v>963</v>
      </c>
      <c r="E49" s="2076">
        <v>84000</v>
      </c>
      <c r="F49" s="2049" t="s">
        <v>964</v>
      </c>
      <c r="G49" s="1932" t="s">
        <v>254</v>
      </c>
      <c r="H49" s="1951" t="s">
        <v>47</v>
      </c>
      <c r="I49" s="1583"/>
      <c r="J49" s="637">
        <v>235.3176</v>
      </c>
      <c r="K49" s="637">
        <v>2915.4384</v>
      </c>
      <c r="L49" s="637">
        <v>8776.9920000000002</v>
      </c>
      <c r="M49" s="637">
        <v>9197.7480000000014</v>
      </c>
      <c r="N49" s="637">
        <v>8357.7479999999996</v>
      </c>
      <c r="O49" s="637">
        <v>6679.7639999999992</v>
      </c>
      <c r="P49" s="637">
        <v>7310.0663999999997</v>
      </c>
      <c r="Q49" s="637">
        <v>8023.0583999999999</v>
      </c>
      <c r="R49" s="637">
        <v>9071.7983999999997</v>
      </c>
      <c r="S49" s="637">
        <v>8062.5887999999995</v>
      </c>
      <c r="T49" s="637">
        <v>7810.7399999999989</v>
      </c>
      <c r="U49" s="637">
        <v>7558.74</v>
      </c>
      <c r="V49" s="269">
        <f t="shared" ref="V49:V50" si="14">SUM(J49:U49)</f>
        <v>84000.000000000015</v>
      </c>
      <c r="W49" s="1964">
        <v>0.2</v>
      </c>
      <c r="X49" s="270">
        <f>+(V49/V49)*W49</f>
        <v>0.2</v>
      </c>
      <c r="Y49" s="1956" t="s">
        <v>965</v>
      </c>
      <c r="Z49" s="1577"/>
      <c r="AA49" s="1578"/>
      <c r="AB49" s="1956" t="s">
        <v>966</v>
      </c>
      <c r="AC49" s="1577"/>
      <c r="AD49" s="1578"/>
      <c r="AE49" s="1956" t="s">
        <v>967</v>
      </c>
      <c r="AF49" s="1577"/>
      <c r="AG49" s="1578"/>
      <c r="AH49" s="1956"/>
      <c r="AI49" s="1577"/>
      <c r="AJ49" s="1578"/>
    </row>
    <row r="50" spans="1:36" ht="23.25" customHeight="1">
      <c r="A50" s="1968"/>
      <c r="B50" s="1580"/>
      <c r="C50" s="2030"/>
      <c r="D50" s="2030"/>
      <c r="E50" s="2068"/>
      <c r="F50" s="2030"/>
      <c r="G50" s="1558"/>
      <c r="H50" s="1942" t="s">
        <v>78</v>
      </c>
      <c r="I50" s="1580"/>
      <c r="J50" s="638">
        <v>398</v>
      </c>
      <c r="K50" s="638">
        <v>4610</v>
      </c>
      <c r="L50" s="638">
        <v>2645</v>
      </c>
      <c r="M50" s="638">
        <v>3077</v>
      </c>
      <c r="N50" s="638">
        <v>8230</v>
      </c>
      <c r="O50" s="638">
        <v>7515</v>
      </c>
      <c r="P50" s="639">
        <v>8189</v>
      </c>
      <c r="Q50" s="639">
        <v>5160</v>
      </c>
      <c r="R50" s="639">
        <v>5722</v>
      </c>
      <c r="S50" s="638"/>
      <c r="T50" s="638"/>
      <c r="U50" s="638"/>
      <c r="V50" s="280">
        <f t="shared" si="14"/>
        <v>45546</v>
      </c>
      <c r="W50" s="1532"/>
      <c r="X50" s="270">
        <f>+V50/V49*W49</f>
        <v>0.10844285714285713</v>
      </c>
      <c r="Y50" s="1557"/>
      <c r="Z50" s="1579"/>
      <c r="AA50" s="1580"/>
      <c r="AB50" s="1557"/>
      <c r="AC50" s="1579"/>
      <c r="AD50" s="1580"/>
      <c r="AE50" s="1557"/>
      <c r="AF50" s="1579"/>
      <c r="AG50" s="1580"/>
      <c r="AH50" s="1557"/>
      <c r="AI50" s="1579"/>
      <c r="AJ50" s="1580"/>
    </row>
    <row r="51" spans="1:36" ht="19.5" customHeight="1">
      <c r="A51" s="1948" t="s">
        <v>968</v>
      </c>
      <c r="B51" s="1952" t="s">
        <v>34</v>
      </c>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751"/>
    </row>
    <row r="52" spans="1:36" ht="21.75" customHeight="1">
      <c r="A52" s="1539"/>
      <c r="B52" s="2065">
        <v>1</v>
      </c>
      <c r="C52" s="1928" t="s">
        <v>969</v>
      </c>
      <c r="D52" s="1577"/>
      <c r="E52" s="1577"/>
      <c r="F52" s="1577"/>
      <c r="G52" s="1578"/>
      <c r="H52" s="1926" t="s">
        <v>79</v>
      </c>
      <c r="I52" s="527" t="s">
        <v>47</v>
      </c>
      <c r="J52" s="361">
        <v>5.0000000000000001E-3</v>
      </c>
      <c r="K52" s="361">
        <v>0.04</v>
      </c>
      <c r="L52" s="361">
        <v>0.104</v>
      </c>
      <c r="M52" s="361">
        <v>0.114</v>
      </c>
      <c r="N52" s="361">
        <v>9.4E-2</v>
      </c>
      <c r="O52" s="361">
        <v>9.4E-2</v>
      </c>
      <c r="P52" s="658">
        <v>0.109</v>
      </c>
      <c r="Q52" s="658">
        <v>0.106</v>
      </c>
      <c r="R52" s="658">
        <v>0.106</v>
      </c>
      <c r="S52" s="361">
        <v>8.2000000000000003E-2</v>
      </c>
      <c r="T52" s="361">
        <v>7.5999999999999998E-2</v>
      </c>
      <c r="U52" s="361">
        <v>7.0000000000000007E-2</v>
      </c>
      <c r="V52" s="529">
        <f t="shared" ref="V52:V69" si="15">SUM(J52:U52)</f>
        <v>0.99999999999999978</v>
      </c>
      <c r="W52" s="2029">
        <v>0.42080000000000001</v>
      </c>
      <c r="X52" s="288">
        <f>V52*W52</f>
        <v>0.4207999999999999</v>
      </c>
      <c r="Y52" s="2045" t="s">
        <v>970</v>
      </c>
      <c r="Z52" s="1577"/>
      <c r="AA52" s="1578"/>
      <c r="AB52" s="2072" t="s">
        <v>971</v>
      </c>
      <c r="AC52" s="1577"/>
      <c r="AD52" s="1578"/>
      <c r="AE52" s="2072" t="s">
        <v>972</v>
      </c>
      <c r="AF52" s="1577"/>
      <c r="AG52" s="1578"/>
      <c r="AH52" s="1922"/>
      <c r="AI52" s="1577"/>
      <c r="AJ52" s="1747"/>
    </row>
    <row r="53" spans="1:36" ht="21.75" customHeight="1">
      <c r="A53" s="1539"/>
      <c r="B53" s="1970"/>
      <c r="C53" s="1557"/>
      <c r="D53" s="1579"/>
      <c r="E53" s="1579"/>
      <c r="F53" s="1579"/>
      <c r="G53" s="1580"/>
      <c r="H53" s="1930"/>
      <c r="I53" s="531" t="s">
        <v>48</v>
      </c>
      <c r="J53" s="532">
        <v>1.0699999999999999E-2</v>
      </c>
      <c r="K53" s="525">
        <v>0.1017</v>
      </c>
      <c r="L53" s="525">
        <v>5.7599999999999998E-2</v>
      </c>
      <c r="M53" s="525">
        <v>5.4300000000000001E-2</v>
      </c>
      <c r="N53" s="525">
        <v>9.3799999999999994E-2</v>
      </c>
      <c r="O53" s="525">
        <v>0.1027</v>
      </c>
      <c r="P53" s="659">
        <v>3.0300000000000001E-2</v>
      </c>
      <c r="Q53" s="659">
        <v>0.115</v>
      </c>
      <c r="R53" s="659">
        <v>3.0300000000000001E-2</v>
      </c>
      <c r="S53" s="525"/>
      <c r="T53" s="525"/>
      <c r="U53" s="525"/>
      <c r="V53" s="534">
        <f t="shared" si="15"/>
        <v>0.59640000000000004</v>
      </c>
      <c r="W53" s="2030"/>
      <c r="X53" s="296">
        <f>+V53*W52</f>
        <v>0.25096512000000004</v>
      </c>
      <c r="Y53" s="1557"/>
      <c r="Z53" s="1579"/>
      <c r="AA53" s="1580"/>
      <c r="AB53" s="1557"/>
      <c r="AC53" s="1579"/>
      <c r="AD53" s="1580"/>
      <c r="AE53" s="1557"/>
      <c r="AF53" s="1579"/>
      <c r="AG53" s="1580"/>
      <c r="AH53" s="1557"/>
      <c r="AI53" s="1579"/>
      <c r="AJ53" s="1923"/>
    </row>
    <row r="54" spans="1:36" ht="21.75" customHeight="1">
      <c r="A54" s="1539"/>
      <c r="B54" s="2065">
        <v>2</v>
      </c>
      <c r="C54" s="1928" t="s">
        <v>973</v>
      </c>
      <c r="D54" s="1577"/>
      <c r="E54" s="1577"/>
      <c r="F54" s="1577"/>
      <c r="G54" s="1578"/>
      <c r="H54" s="1926" t="s">
        <v>79</v>
      </c>
      <c r="I54" s="527" t="s">
        <v>47</v>
      </c>
      <c r="J54" s="361">
        <v>2.5000000000000001E-3</v>
      </c>
      <c r="K54" s="361">
        <v>4.2500000000000003E-2</v>
      </c>
      <c r="L54" s="361">
        <v>0.104</v>
      </c>
      <c r="M54" s="361">
        <v>0.114</v>
      </c>
      <c r="N54" s="361">
        <v>9.4E-2</v>
      </c>
      <c r="O54" s="361">
        <v>9.4E-2</v>
      </c>
      <c r="P54" s="658">
        <v>0.109</v>
      </c>
      <c r="Q54" s="658">
        <v>0.106</v>
      </c>
      <c r="R54" s="658">
        <v>0.106</v>
      </c>
      <c r="S54" s="361">
        <v>8.2000000000000003E-2</v>
      </c>
      <c r="T54" s="361">
        <v>7.5999999999999998E-2</v>
      </c>
      <c r="U54" s="361">
        <v>7.0000000000000007E-2</v>
      </c>
      <c r="V54" s="529">
        <f t="shared" si="15"/>
        <v>0.99999999999999978</v>
      </c>
      <c r="W54" s="2029">
        <v>4.8000000000000001E-2</v>
      </c>
      <c r="X54" s="288">
        <f>V54*W54</f>
        <v>4.7999999999999987E-2</v>
      </c>
      <c r="Y54" s="2045" t="s">
        <v>974</v>
      </c>
      <c r="Z54" s="1577"/>
      <c r="AA54" s="1578"/>
      <c r="AB54" s="2072" t="s">
        <v>975</v>
      </c>
      <c r="AC54" s="1577"/>
      <c r="AD54" s="1578"/>
      <c r="AE54" s="2072" t="s">
        <v>976</v>
      </c>
      <c r="AF54" s="1577"/>
      <c r="AG54" s="1578"/>
      <c r="AH54" s="1922"/>
      <c r="AI54" s="1577"/>
      <c r="AJ54" s="1747"/>
    </row>
    <row r="55" spans="1:36" ht="21.75" customHeight="1">
      <c r="A55" s="1539"/>
      <c r="B55" s="1970"/>
      <c r="C55" s="1557"/>
      <c r="D55" s="1579"/>
      <c r="E55" s="1579"/>
      <c r="F55" s="1579"/>
      <c r="G55" s="1580"/>
      <c r="H55" s="1930"/>
      <c r="I55" s="531" t="s">
        <v>48</v>
      </c>
      <c r="J55" s="532">
        <v>0</v>
      </c>
      <c r="K55" s="525">
        <v>6.3E-2</v>
      </c>
      <c r="L55" s="525">
        <v>1.2500000000000001E-2</v>
      </c>
      <c r="M55" s="525">
        <v>2.8500000000000001E-2</v>
      </c>
      <c r="N55" s="525">
        <v>0.152</v>
      </c>
      <c r="O55" s="525">
        <v>2.8400000000000002E-2</v>
      </c>
      <c r="P55" s="659">
        <v>2.1999999999999999E-2</v>
      </c>
      <c r="Q55" s="659">
        <v>0.04</v>
      </c>
      <c r="R55" s="659">
        <v>9.4999999999999998E-3</v>
      </c>
      <c r="S55" s="525"/>
      <c r="T55" s="525"/>
      <c r="U55" s="525"/>
      <c r="V55" s="534">
        <f t="shared" si="15"/>
        <v>0.35589999999999999</v>
      </c>
      <c r="W55" s="2030"/>
      <c r="X55" s="296">
        <f>+V55*W54</f>
        <v>1.70832E-2</v>
      </c>
      <c r="Y55" s="1557"/>
      <c r="Z55" s="1579"/>
      <c r="AA55" s="1580"/>
      <c r="AB55" s="1557"/>
      <c r="AC55" s="1579"/>
      <c r="AD55" s="1580"/>
      <c r="AE55" s="1557"/>
      <c r="AF55" s="1579"/>
      <c r="AG55" s="1580"/>
      <c r="AH55" s="1557"/>
      <c r="AI55" s="1579"/>
      <c r="AJ55" s="1923"/>
    </row>
    <row r="56" spans="1:36" ht="21.75" customHeight="1">
      <c r="A56" s="1539"/>
      <c r="B56" s="2065">
        <v>3</v>
      </c>
      <c r="C56" s="1928" t="s">
        <v>977</v>
      </c>
      <c r="D56" s="1577"/>
      <c r="E56" s="1577"/>
      <c r="F56" s="1577"/>
      <c r="G56" s="1578"/>
      <c r="H56" s="1926" t="s">
        <v>79</v>
      </c>
      <c r="I56" s="527" t="s">
        <v>47</v>
      </c>
      <c r="J56" s="361">
        <v>2.5000000000000001E-3</v>
      </c>
      <c r="K56" s="361">
        <v>4.2500000000000003E-2</v>
      </c>
      <c r="L56" s="361">
        <v>0.104</v>
      </c>
      <c r="M56" s="361">
        <v>0.114</v>
      </c>
      <c r="N56" s="361">
        <v>9.4E-2</v>
      </c>
      <c r="O56" s="361">
        <v>9.4E-2</v>
      </c>
      <c r="P56" s="658">
        <v>0.109</v>
      </c>
      <c r="Q56" s="658">
        <v>0.106</v>
      </c>
      <c r="R56" s="658">
        <v>0.106</v>
      </c>
      <c r="S56" s="361">
        <v>8.2000000000000003E-2</v>
      </c>
      <c r="T56" s="361">
        <v>7.5999999999999998E-2</v>
      </c>
      <c r="U56" s="361">
        <v>7.0000000000000007E-2</v>
      </c>
      <c r="V56" s="529">
        <f t="shared" si="15"/>
        <v>0.99999999999999978</v>
      </c>
      <c r="W56" s="2029">
        <v>1.7999999999999999E-2</v>
      </c>
      <c r="X56" s="288">
        <f>V56*W56</f>
        <v>1.7999999999999995E-2</v>
      </c>
      <c r="Y56" s="2045" t="s">
        <v>978</v>
      </c>
      <c r="Z56" s="1577"/>
      <c r="AA56" s="1578"/>
      <c r="AB56" s="2072" t="s">
        <v>979</v>
      </c>
      <c r="AC56" s="1577"/>
      <c r="AD56" s="1578"/>
      <c r="AE56" s="2072" t="s">
        <v>980</v>
      </c>
      <c r="AF56" s="1577"/>
      <c r="AG56" s="1578"/>
      <c r="AH56" s="1922"/>
      <c r="AI56" s="1577"/>
      <c r="AJ56" s="1747"/>
    </row>
    <row r="57" spans="1:36" ht="21.75" customHeight="1">
      <c r="A57" s="1539"/>
      <c r="B57" s="1970"/>
      <c r="C57" s="1557"/>
      <c r="D57" s="1579"/>
      <c r="E57" s="1579"/>
      <c r="F57" s="1579"/>
      <c r="G57" s="1580"/>
      <c r="H57" s="1930"/>
      <c r="I57" s="531" t="s">
        <v>48</v>
      </c>
      <c r="J57" s="532">
        <v>1.1900000000000001E-2</v>
      </c>
      <c r="K57" s="525">
        <v>6.1100000000000002E-2</v>
      </c>
      <c r="L57" s="525">
        <v>4.2000000000000003E-2</v>
      </c>
      <c r="M57" s="525">
        <v>9.7799999999999998E-2</v>
      </c>
      <c r="N57" s="525">
        <v>0.08</v>
      </c>
      <c r="O57" s="525">
        <v>0.04</v>
      </c>
      <c r="P57" s="659">
        <v>6.9800000000000001E-2</v>
      </c>
      <c r="Q57" s="659">
        <v>0.12670000000000001</v>
      </c>
      <c r="R57" s="659">
        <v>4.7300000000000002E-2</v>
      </c>
      <c r="S57" s="525"/>
      <c r="T57" s="525"/>
      <c r="U57" s="525"/>
      <c r="V57" s="534">
        <f t="shared" si="15"/>
        <v>0.5766</v>
      </c>
      <c r="W57" s="2030"/>
      <c r="X57" s="296">
        <f>+V57*W56</f>
        <v>1.0378799999999999E-2</v>
      </c>
      <c r="Y57" s="1557"/>
      <c r="Z57" s="1579"/>
      <c r="AA57" s="1580"/>
      <c r="AB57" s="1557"/>
      <c r="AC57" s="1579"/>
      <c r="AD57" s="1580"/>
      <c r="AE57" s="1557"/>
      <c r="AF57" s="1579"/>
      <c r="AG57" s="1580"/>
      <c r="AH57" s="1557"/>
      <c r="AI57" s="1579"/>
      <c r="AJ57" s="1923"/>
    </row>
    <row r="58" spans="1:36" ht="21.75" customHeight="1">
      <c r="A58" s="1539"/>
      <c r="B58" s="2065">
        <v>4</v>
      </c>
      <c r="C58" s="1928" t="s">
        <v>981</v>
      </c>
      <c r="D58" s="1577"/>
      <c r="E58" s="1577"/>
      <c r="F58" s="1577"/>
      <c r="G58" s="1578"/>
      <c r="H58" s="1926" t="s">
        <v>79</v>
      </c>
      <c r="I58" s="527" t="s">
        <v>47</v>
      </c>
      <c r="J58" s="361">
        <v>2.5000000000000001E-3</v>
      </c>
      <c r="K58" s="361">
        <v>4.2500000000000003E-2</v>
      </c>
      <c r="L58" s="361">
        <v>0.104</v>
      </c>
      <c r="M58" s="361">
        <v>0.114</v>
      </c>
      <c r="N58" s="361">
        <v>9.4E-2</v>
      </c>
      <c r="O58" s="361">
        <v>9.4E-2</v>
      </c>
      <c r="P58" s="658">
        <v>0.109</v>
      </c>
      <c r="Q58" s="658">
        <v>0.106</v>
      </c>
      <c r="R58" s="658">
        <v>0.106</v>
      </c>
      <c r="S58" s="361">
        <v>8.2000000000000003E-2</v>
      </c>
      <c r="T58" s="361">
        <v>7.5999999999999998E-2</v>
      </c>
      <c r="U58" s="361">
        <v>7.0000000000000007E-2</v>
      </c>
      <c r="V58" s="529">
        <f t="shared" si="15"/>
        <v>0.99999999999999978</v>
      </c>
      <c r="W58" s="2029">
        <v>1.32E-2</v>
      </c>
      <c r="X58" s="288">
        <f>V58*W58</f>
        <v>1.3199999999999996E-2</v>
      </c>
      <c r="Y58" s="2045" t="s">
        <v>982</v>
      </c>
      <c r="Z58" s="1577"/>
      <c r="AA58" s="1578"/>
      <c r="AB58" s="2072" t="s">
        <v>983</v>
      </c>
      <c r="AC58" s="1577"/>
      <c r="AD58" s="1578"/>
      <c r="AE58" s="2072" t="s">
        <v>984</v>
      </c>
      <c r="AF58" s="1577"/>
      <c r="AG58" s="1578"/>
      <c r="AH58" s="1922"/>
      <c r="AI58" s="1577"/>
      <c r="AJ58" s="1747"/>
    </row>
    <row r="59" spans="1:36" ht="21.75" customHeight="1">
      <c r="A59" s="1539"/>
      <c r="B59" s="1970"/>
      <c r="C59" s="1557"/>
      <c r="D59" s="1579"/>
      <c r="E59" s="1579"/>
      <c r="F59" s="1579"/>
      <c r="G59" s="1580"/>
      <c r="H59" s="1930"/>
      <c r="I59" s="531" t="s">
        <v>48</v>
      </c>
      <c r="J59" s="532">
        <v>0</v>
      </c>
      <c r="K59" s="525">
        <v>6.7799999999999999E-2</v>
      </c>
      <c r="L59" s="525">
        <v>0.316</v>
      </c>
      <c r="M59" s="525">
        <v>0.18790000000000001</v>
      </c>
      <c r="N59" s="525">
        <v>0.32490000000000002</v>
      </c>
      <c r="O59" s="525">
        <v>0.17799999999999999</v>
      </c>
      <c r="P59" s="659">
        <v>0.1004</v>
      </c>
      <c r="Q59" s="659">
        <v>8.7300000000000003E-2</v>
      </c>
      <c r="R59" s="659">
        <v>5.4699999999999999E-2</v>
      </c>
      <c r="S59" s="525"/>
      <c r="T59" s="525"/>
      <c r="U59" s="525"/>
      <c r="V59" s="534">
        <f t="shared" si="15"/>
        <v>1.3169999999999999</v>
      </c>
      <c r="W59" s="2030"/>
      <c r="X59" s="296">
        <f>+V59*W58</f>
        <v>1.7384399999999998E-2</v>
      </c>
      <c r="Y59" s="1557"/>
      <c r="Z59" s="1579"/>
      <c r="AA59" s="1580"/>
      <c r="AB59" s="1557"/>
      <c r="AC59" s="1579"/>
      <c r="AD59" s="1580"/>
      <c r="AE59" s="1557"/>
      <c r="AF59" s="1579"/>
      <c r="AG59" s="1580"/>
      <c r="AH59" s="1557"/>
      <c r="AI59" s="1579"/>
      <c r="AJ59" s="1923"/>
    </row>
    <row r="60" spans="1:36" ht="21.75" customHeight="1">
      <c r="A60" s="1539"/>
      <c r="B60" s="2065">
        <v>5</v>
      </c>
      <c r="C60" s="1928" t="s">
        <v>985</v>
      </c>
      <c r="D60" s="1577"/>
      <c r="E60" s="1577"/>
      <c r="F60" s="1577"/>
      <c r="G60" s="1578"/>
      <c r="H60" s="1926" t="s">
        <v>79</v>
      </c>
      <c r="I60" s="527" t="s">
        <v>47</v>
      </c>
      <c r="J60" s="361">
        <v>1E-3</v>
      </c>
      <c r="K60" s="361">
        <v>2.9000000000000001E-2</v>
      </c>
      <c r="L60" s="361">
        <v>0.105</v>
      </c>
      <c r="M60" s="361">
        <v>0.105</v>
      </c>
      <c r="N60" s="361">
        <v>0.105</v>
      </c>
      <c r="O60" s="361">
        <v>6.5000000000000002E-2</v>
      </c>
      <c r="P60" s="658">
        <v>6.5000000000000002E-2</v>
      </c>
      <c r="Q60" s="658">
        <v>8.5000000000000006E-2</v>
      </c>
      <c r="R60" s="658">
        <v>0.11</v>
      </c>
      <c r="S60" s="361">
        <v>0.11</v>
      </c>
      <c r="T60" s="361">
        <v>0.11</v>
      </c>
      <c r="U60" s="361">
        <v>0.11</v>
      </c>
      <c r="V60" s="529">
        <f t="shared" si="15"/>
        <v>0.99999999999999989</v>
      </c>
      <c r="W60" s="2029">
        <v>0.3695</v>
      </c>
      <c r="X60" s="288">
        <f>V60*W60</f>
        <v>0.36949999999999994</v>
      </c>
      <c r="Y60" s="2045" t="s">
        <v>986</v>
      </c>
      <c r="Z60" s="1577"/>
      <c r="AA60" s="1578"/>
      <c r="AB60" s="2072" t="s">
        <v>987</v>
      </c>
      <c r="AC60" s="1577"/>
      <c r="AD60" s="1578"/>
      <c r="AE60" s="2072" t="s">
        <v>988</v>
      </c>
      <c r="AF60" s="1577"/>
      <c r="AG60" s="1578"/>
      <c r="AH60" s="1922"/>
      <c r="AI60" s="1577"/>
      <c r="AJ60" s="1747"/>
    </row>
    <row r="61" spans="1:36" ht="21.75" customHeight="1">
      <c r="A61" s="1539"/>
      <c r="B61" s="1970"/>
      <c r="C61" s="1557"/>
      <c r="D61" s="1579"/>
      <c r="E61" s="1579"/>
      <c r="F61" s="1579"/>
      <c r="G61" s="1580"/>
      <c r="H61" s="1930"/>
      <c r="I61" s="531" t="s">
        <v>48</v>
      </c>
      <c r="J61" s="532">
        <v>0</v>
      </c>
      <c r="K61" s="525">
        <v>1.6E-2</v>
      </c>
      <c r="L61" s="525">
        <v>8.0000000000000004E-4</v>
      </c>
      <c r="M61" s="525">
        <v>1.66E-2</v>
      </c>
      <c r="N61" s="525">
        <v>9.5699999999999993E-2</v>
      </c>
      <c r="O61" s="525">
        <v>6.1699999999999998E-2</v>
      </c>
      <c r="P61" s="659">
        <v>0.14369999999999999</v>
      </c>
      <c r="Q61" s="659">
        <v>9.5999999999999992E-3</v>
      </c>
      <c r="R61" s="659">
        <v>0.1144</v>
      </c>
      <c r="S61" s="525"/>
      <c r="T61" s="525"/>
      <c r="U61" s="525"/>
      <c r="V61" s="534">
        <f t="shared" si="15"/>
        <v>0.45850000000000002</v>
      </c>
      <c r="W61" s="2030"/>
      <c r="X61" s="296">
        <f>+V61*W60</f>
        <v>0.16941575</v>
      </c>
      <c r="Y61" s="1557"/>
      <c r="Z61" s="1579"/>
      <c r="AA61" s="1580"/>
      <c r="AB61" s="1557"/>
      <c r="AC61" s="1579"/>
      <c r="AD61" s="1580"/>
      <c r="AE61" s="1557"/>
      <c r="AF61" s="1579"/>
      <c r="AG61" s="1580"/>
      <c r="AH61" s="1557"/>
      <c r="AI61" s="1579"/>
      <c r="AJ61" s="1923"/>
    </row>
    <row r="62" spans="1:36" ht="21.75" customHeight="1">
      <c r="A62" s="1539"/>
      <c r="B62" s="2065">
        <v>6</v>
      </c>
      <c r="C62" s="1928" t="s">
        <v>989</v>
      </c>
      <c r="D62" s="1577"/>
      <c r="E62" s="1577"/>
      <c r="F62" s="1577"/>
      <c r="G62" s="1578"/>
      <c r="H62" s="1926" t="s">
        <v>79</v>
      </c>
      <c r="I62" s="527" t="s">
        <v>47</v>
      </c>
      <c r="J62" s="361">
        <v>1E-3</v>
      </c>
      <c r="K62" s="361">
        <v>2.9000000000000001E-2</v>
      </c>
      <c r="L62" s="361">
        <v>0.105</v>
      </c>
      <c r="M62" s="361">
        <v>0.105</v>
      </c>
      <c r="N62" s="361">
        <v>0.105</v>
      </c>
      <c r="O62" s="361">
        <v>6.5000000000000002E-2</v>
      </c>
      <c r="P62" s="658">
        <v>6.5000000000000002E-2</v>
      </c>
      <c r="Q62" s="658">
        <v>8.5000000000000006E-2</v>
      </c>
      <c r="R62" s="658">
        <v>0.11</v>
      </c>
      <c r="S62" s="361">
        <v>0.11</v>
      </c>
      <c r="T62" s="361">
        <v>0.11</v>
      </c>
      <c r="U62" s="361">
        <v>0.11</v>
      </c>
      <c r="V62" s="529">
        <f t="shared" si="15"/>
        <v>0.99999999999999989</v>
      </c>
      <c r="W62" s="2029">
        <v>9.4500000000000001E-2</v>
      </c>
      <c r="X62" s="288">
        <f>V62*W62</f>
        <v>9.4499999999999987E-2</v>
      </c>
      <c r="Y62" s="2045" t="s">
        <v>990</v>
      </c>
      <c r="Z62" s="1577"/>
      <c r="AA62" s="1578"/>
      <c r="AB62" s="2072" t="s">
        <v>991</v>
      </c>
      <c r="AC62" s="1577"/>
      <c r="AD62" s="1578"/>
      <c r="AE62" s="2072" t="s">
        <v>992</v>
      </c>
      <c r="AF62" s="1577"/>
      <c r="AG62" s="1578"/>
      <c r="AH62" s="1922"/>
      <c r="AI62" s="1577"/>
      <c r="AJ62" s="1747"/>
    </row>
    <row r="63" spans="1:36" ht="21.75" customHeight="1">
      <c r="A63" s="1539"/>
      <c r="B63" s="1970"/>
      <c r="C63" s="1557"/>
      <c r="D63" s="1579"/>
      <c r="E63" s="1579"/>
      <c r="F63" s="1579"/>
      <c r="G63" s="1580"/>
      <c r="H63" s="1930"/>
      <c r="I63" s="531" t="s">
        <v>48</v>
      </c>
      <c r="J63" s="532">
        <v>0</v>
      </c>
      <c r="K63" s="525">
        <v>8.9999999999999993E-3</v>
      </c>
      <c r="L63" s="525">
        <v>8.9999999999999993E-3</v>
      </c>
      <c r="M63" s="525">
        <v>1.78E-2</v>
      </c>
      <c r="N63" s="525">
        <v>5.91E-2</v>
      </c>
      <c r="O63" s="525">
        <v>0.13339999999999999</v>
      </c>
      <c r="P63" s="659">
        <v>0.16930000000000001</v>
      </c>
      <c r="Q63" s="659">
        <v>1.7399999999999999E-2</v>
      </c>
      <c r="R63" s="659">
        <v>2.9999999999999997E-4</v>
      </c>
      <c r="S63" s="525"/>
      <c r="T63" s="525"/>
      <c r="U63" s="525"/>
      <c r="V63" s="534">
        <f t="shared" si="15"/>
        <v>0.41530000000000006</v>
      </c>
      <c r="W63" s="2030"/>
      <c r="X63" s="296">
        <f>+V63*W62</f>
        <v>3.9245850000000006E-2</v>
      </c>
      <c r="Y63" s="1557"/>
      <c r="Z63" s="1579"/>
      <c r="AA63" s="1580"/>
      <c r="AB63" s="1557"/>
      <c r="AC63" s="1579"/>
      <c r="AD63" s="1580"/>
      <c r="AE63" s="1557"/>
      <c r="AF63" s="1579"/>
      <c r="AG63" s="1580"/>
      <c r="AH63" s="1557"/>
      <c r="AI63" s="1579"/>
      <c r="AJ63" s="1923"/>
    </row>
    <row r="64" spans="1:36" ht="21.75" customHeight="1">
      <c r="A64" s="1539"/>
      <c r="B64" s="2065">
        <v>7</v>
      </c>
      <c r="C64" s="1928" t="s">
        <v>993</v>
      </c>
      <c r="D64" s="1577"/>
      <c r="E64" s="1577"/>
      <c r="F64" s="1577"/>
      <c r="G64" s="1578"/>
      <c r="H64" s="1926" t="s">
        <v>79</v>
      </c>
      <c r="I64" s="527" t="s">
        <v>47</v>
      </c>
      <c r="J64" s="361">
        <v>1E-3</v>
      </c>
      <c r="K64" s="361">
        <v>2.9000000000000001E-2</v>
      </c>
      <c r="L64" s="361">
        <v>0.105</v>
      </c>
      <c r="M64" s="361">
        <v>0.105</v>
      </c>
      <c r="N64" s="361">
        <v>0.105</v>
      </c>
      <c r="O64" s="361">
        <v>6.5000000000000002E-2</v>
      </c>
      <c r="P64" s="658">
        <v>6.5000000000000002E-2</v>
      </c>
      <c r="Q64" s="658">
        <v>8.5000000000000006E-2</v>
      </c>
      <c r="R64" s="658">
        <v>0.11</v>
      </c>
      <c r="S64" s="361">
        <v>0.11</v>
      </c>
      <c r="T64" s="361">
        <v>0.11</v>
      </c>
      <c r="U64" s="361">
        <v>0.11</v>
      </c>
      <c r="V64" s="529">
        <f t="shared" si="15"/>
        <v>0.99999999999999989</v>
      </c>
      <c r="W64" s="2029">
        <v>3.5400000000000001E-2</v>
      </c>
      <c r="X64" s="288">
        <f>V64*W64</f>
        <v>3.5399999999999994E-2</v>
      </c>
      <c r="Y64" s="2045" t="s">
        <v>994</v>
      </c>
      <c r="Z64" s="1577"/>
      <c r="AA64" s="1578"/>
      <c r="AB64" s="2072" t="s">
        <v>995</v>
      </c>
      <c r="AC64" s="1577"/>
      <c r="AD64" s="1578"/>
      <c r="AE64" s="2072" t="s">
        <v>996</v>
      </c>
      <c r="AF64" s="1577"/>
      <c r="AG64" s="1578"/>
      <c r="AH64" s="1922"/>
      <c r="AI64" s="1577"/>
      <c r="AJ64" s="1747"/>
    </row>
    <row r="65" spans="1:36" ht="21.75" customHeight="1">
      <c r="A65" s="1539"/>
      <c r="B65" s="1970"/>
      <c r="C65" s="1557"/>
      <c r="D65" s="1579"/>
      <c r="E65" s="1579"/>
      <c r="F65" s="1579"/>
      <c r="G65" s="1580"/>
      <c r="H65" s="1930"/>
      <c r="I65" s="531" t="s">
        <v>48</v>
      </c>
      <c r="J65" s="532">
        <v>0</v>
      </c>
      <c r="K65" s="525">
        <v>2.7000000000000001E-3</v>
      </c>
      <c r="L65" s="525">
        <v>5.3E-3</v>
      </c>
      <c r="M65" s="525">
        <v>0.02</v>
      </c>
      <c r="N65" s="525">
        <v>0.1177</v>
      </c>
      <c r="O65" s="525">
        <v>0.1613</v>
      </c>
      <c r="P65" s="659">
        <v>0.33229999999999998</v>
      </c>
      <c r="Q65" s="659">
        <v>4.2700000000000002E-2</v>
      </c>
      <c r="R65" s="659">
        <v>0.29430000000000001</v>
      </c>
      <c r="S65" s="525"/>
      <c r="T65" s="525"/>
      <c r="U65" s="525"/>
      <c r="V65" s="534">
        <f t="shared" si="15"/>
        <v>0.97629999999999995</v>
      </c>
      <c r="W65" s="2030"/>
      <c r="X65" s="296">
        <f>+V65*W64</f>
        <v>3.4561019999999998E-2</v>
      </c>
      <c r="Y65" s="1557"/>
      <c r="Z65" s="1579"/>
      <c r="AA65" s="1580"/>
      <c r="AB65" s="1557"/>
      <c r="AC65" s="1579"/>
      <c r="AD65" s="1580"/>
      <c r="AE65" s="1557"/>
      <c r="AF65" s="1579"/>
      <c r="AG65" s="1580"/>
      <c r="AH65" s="1557"/>
      <c r="AI65" s="1579"/>
      <c r="AJ65" s="1923"/>
    </row>
    <row r="66" spans="1:36" ht="21.75" customHeight="1">
      <c r="A66" s="1539"/>
      <c r="B66" s="2065">
        <v>8</v>
      </c>
      <c r="C66" s="1928" t="s">
        <v>997</v>
      </c>
      <c r="D66" s="1577"/>
      <c r="E66" s="1577"/>
      <c r="F66" s="1577"/>
      <c r="G66" s="1578"/>
      <c r="H66" s="1926" t="s">
        <v>79</v>
      </c>
      <c r="I66" s="527" t="s">
        <v>47</v>
      </c>
      <c r="J66" s="361">
        <v>0</v>
      </c>
      <c r="K66" s="361">
        <v>4.4999999999999998E-2</v>
      </c>
      <c r="L66" s="361">
        <v>8.5000000000000006E-2</v>
      </c>
      <c r="M66" s="361">
        <v>0.1</v>
      </c>
      <c r="N66" s="361">
        <v>0.1</v>
      </c>
      <c r="O66" s="361">
        <v>0.1</v>
      </c>
      <c r="P66" s="658">
        <v>0.106</v>
      </c>
      <c r="Q66" s="658">
        <v>0.106</v>
      </c>
      <c r="R66" s="658">
        <v>0.106</v>
      </c>
      <c r="S66" s="361">
        <v>8.2000000000000003E-2</v>
      </c>
      <c r="T66" s="361">
        <v>8.5000000000000006E-2</v>
      </c>
      <c r="U66" s="361">
        <v>8.5000000000000006E-2</v>
      </c>
      <c r="V66" s="529">
        <f t="shared" si="15"/>
        <v>0.99999999999999989</v>
      </c>
      <c r="W66" s="2029">
        <v>5.9999999999999995E-4</v>
      </c>
      <c r="X66" s="288">
        <f>V66*W66</f>
        <v>5.9999999999999984E-4</v>
      </c>
      <c r="Y66" s="2045" t="s">
        <v>998</v>
      </c>
      <c r="Z66" s="1577"/>
      <c r="AA66" s="1578"/>
      <c r="AB66" s="2072" t="s">
        <v>999</v>
      </c>
      <c r="AC66" s="1577"/>
      <c r="AD66" s="1578"/>
      <c r="AE66" s="2072" t="s">
        <v>1000</v>
      </c>
      <c r="AF66" s="1577"/>
      <c r="AG66" s="1578"/>
      <c r="AH66" s="1922"/>
      <c r="AI66" s="1577"/>
      <c r="AJ66" s="1747"/>
    </row>
    <row r="67" spans="1:36" ht="21.75" customHeight="1">
      <c r="A67" s="1539"/>
      <c r="B67" s="1970"/>
      <c r="C67" s="1557"/>
      <c r="D67" s="1579"/>
      <c r="E67" s="1579"/>
      <c r="F67" s="1579"/>
      <c r="G67" s="1580"/>
      <c r="H67" s="1930"/>
      <c r="I67" s="531" t="s">
        <v>48</v>
      </c>
      <c r="J67" s="532">
        <v>0</v>
      </c>
      <c r="K67" s="525">
        <v>8.1000000000000003E-2</v>
      </c>
      <c r="L67" s="525">
        <v>0.16109999999999999</v>
      </c>
      <c r="M67" s="525">
        <v>0</v>
      </c>
      <c r="N67" s="525">
        <v>0.23039999999999999</v>
      </c>
      <c r="O67" s="525">
        <v>0.27389999999999998</v>
      </c>
      <c r="P67" s="659">
        <v>0</v>
      </c>
      <c r="Q67" s="659">
        <v>0.19980000000000001</v>
      </c>
      <c r="R67" s="659">
        <v>0.23849999999999999</v>
      </c>
      <c r="S67" s="525"/>
      <c r="T67" s="525"/>
      <c r="U67" s="525"/>
      <c r="V67" s="534">
        <f t="shared" si="15"/>
        <v>1.1846999999999999</v>
      </c>
      <c r="W67" s="2030"/>
      <c r="X67" s="296">
        <f>+V67*W66</f>
        <v>7.1081999999999981E-4</v>
      </c>
      <c r="Y67" s="1557"/>
      <c r="Z67" s="1579"/>
      <c r="AA67" s="1580"/>
      <c r="AB67" s="1557"/>
      <c r="AC67" s="1579"/>
      <c r="AD67" s="1580"/>
      <c r="AE67" s="1557"/>
      <c r="AF67" s="1579"/>
      <c r="AG67" s="1580"/>
      <c r="AH67" s="1557"/>
      <c r="AI67" s="1579"/>
      <c r="AJ67" s="1923"/>
    </row>
    <row r="68" spans="1:36" ht="12.75" customHeight="1">
      <c r="A68" s="1539"/>
      <c r="B68" s="1944" t="s">
        <v>85</v>
      </c>
      <c r="C68" s="1577"/>
      <c r="D68" s="1577"/>
      <c r="E68" s="1577"/>
      <c r="F68" s="1577"/>
      <c r="G68" s="1578"/>
      <c r="H68" s="2033" t="s">
        <v>79</v>
      </c>
      <c r="I68" s="541" t="s">
        <v>47</v>
      </c>
      <c r="J68" s="542">
        <f>+J52*$W52+J54*$W54+J56*$W56+J58*$W58+J60*$W60+J62*$W62+J66*$W66+J64*W64</f>
        <v>2.8013999999999999E-3</v>
      </c>
      <c r="K68" s="542">
        <f>+K52*$W52+K54*$W54+K56*$W56+K58*$W58+K60*$W60+K62*$W62+K66*$W66+K64*W64</f>
        <v>3.4707599999999998E-2</v>
      </c>
      <c r="L68" s="542">
        <f>+L52*$W52+L54*$W54+L56*$W56+L58*$W58+L60*$W60+L62*$W62+L66*$W66+L64*W64</f>
        <v>0.104488</v>
      </c>
      <c r="M68" s="542">
        <f>+M52*$W52+M54*$W54+M56*$W56+M58*$W58+M60*$W60+M62*$W62+M66*$W66+M64*W64</f>
        <v>0.10949700000000001</v>
      </c>
      <c r="N68" s="542">
        <f>+N52*$W52+N54*$W54+N56*$W56+N58*$W58+N60*$W60+N62*$W62+N66*$W66+N64*W64</f>
        <v>9.9497000000000002E-2</v>
      </c>
      <c r="O68" s="542">
        <f>+O52*$W52+O54*$W54+O56*$W56+O58*$W58+O60*$W60+O62*$W62+O66*$W66+O64*W64</f>
        <v>7.9520999999999994E-2</v>
      </c>
      <c r="P68" s="542">
        <f>+P52*$W52+P54*$W54+P56*$W56+P58*$W58+P60*$W60+P62*$W62+P66*$W66+P64*W64</f>
        <v>8.7024599999999994E-2</v>
      </c>
      <c r="Q68" s="542">
        <f>+Q52*$W52+Q54*$W54+Q56*$W56+Q58*$W58+Q60*$W60+Q62*$W62+Q66*$W66+Q64*W64</f>
        <v>9.5512600000000003E-2</v>
      </c>
      <c r="R68" s="542">
        <f>+R52*$W52+R54*$W54+R56*$W56+R58*$W58+R60*$W60+R62*$W62+R66*$W66+R64*W64</f>
        <v>0.1079976</v>
      </c>
      <c r="S68" s="542">
        <f>+S52*$W52+S54*$W54+S56*$W56+S58*$W58+S60*$W60+S62*$W62+S66*$W66+S64*W64</f>
        <v>9.5983199999999991E-2</v>
      </c>
      <c r="T68" s="542">
        <f>+T52*$W52+T54*$W54+T56*$W56+T58*$W58+T60*$W60+T62*$W62+T66*$W66+T64*W64</f>
        <v>9.2984999999999984E-2</v>
      </c>
      <c r="U68" s="542">
        <f>+U52*$W52+U54*$W54+U56*$W56+U58*$W58+U60*$W60+U62*$W62+U66*$W66+U64*W64</f>
        <v>8.9984999999999996E-2</v>
      </c>
      <c r="V68" s="529">
        <f t="shared" si="15"/>
        <v>1.0000000000000002</v>
      </c>
      <c r="W68" s="2039">
        <f>SUM(W52:W67)</f>
        <v>1</v>
      </c>
      <c r="X68" s="288">
        <f>V68*W68</f>
        <v>1.0000000000000002</v>
      </c>
      <c r="Y68" s="1924"/>
      <c r="Z68" s="1577"/>
      <c r="AA68" s="1578"/>
      <c r="AB68" s="1924"/>
      <c r="AC68" s="1577"/>
      <c r="AD68" s="1578"/>
      <c r="AE68" s="1924"/>
      <c r="AF68" s="1577"/>
      <c r="AG68" s="1578"/>
      <c r="AH68" s="1924"/>
      <c r="AI68" s="1577"/>
      <c r="AJ68" s="1747"/>
    </row>
    <row r="69" spans="1:36" ht="12.75" customHeight="1">
      <c r="A69" s="1682"/>
      <c r="B69" s="1557"/>
      <c r="C69" s="1579"/>
      <c r="D69" s="1579"/>
      <c r="E69" s="1579"/>
      <c r="F69" s="1579"/>
      <c r="G69" s="1580"/>
      <c r="H69" s="2063"/>
      <c r="I69" s="644" t="s">
        <v>48</v>
      </c>
      <c r="J69" s="645">
        <f>+J53*$W52+J55*$W54+J57*$W56+J59*$W58+J61*$W60+J63*$W62+J67*$W66+J65*W64</f>
        <v>4.7167600000000004E-3</v>
      </c>
      <c r="K69" s="645">
        <f>+K53*$W52+K55*$W54+K57*$W56+K59*$W58+K61*$W60+K63*$W62+K67*$W66+K65*W64</f>
        <v>5.4720799999999993E-2</v>
      </c>
      <c r="L69" s="645">
        <f>+L53*$W52+L55*$W54+L57*$W56+L59*$W58+L61*$W60+L63*$W62+L67*$W66+L65*W64</f>
        <v>3.1195659999999997E-2</v>
      </c>
      <c r="M69" s="645">
        <f>+M53*$W52+M55*$W54+M57*$W56+M59*$W58+M61*$W60+M63*$W62+M67*$W66+M65*W64</f>
        <v>3.6981920000000001E-2</v>
      </c>
      <c r="N69" s="645">
        <f>+N53*$W52+N55*$W54+N57*$W56+N59*$W58+N61*$W60+N63*$W62+N67*$W66+N65*W64</f>
        <v>9.7746639999999996E-2</v>
      </c>
      <c r="O69" s="645">
        <f>+O53*$W52+O55*$W54+O57*$W56+O59*$W58+O61*$W60+O63*$W62+O67*$W66+O65*W64</f>
        <v>8.8927770000000003E-2</v>
      </c>
      <c r="P69" s="645">
        <f>+P53*$W52+P55*$W54+P57*$W56+P59*$W58+P61*$W60+P63*$W62+P67*$W66+P65*W64</f>
        <v>9.7247339999999988E-2</v>
      </c>
      <c r="Q69" s="645">
        <f>+Q53*$W52+Q55*$W54+Q57*$W56+Q59*$W58+Q61*$W60+Q63*$W62+Q67*$W66+Q65*W64</f>
        <v>6.0567920000000004E-2</v>
      </c>
      <c r="R69" s="645">
        <f>+R53*$W52+R55*$W54+R57*$W56+R59*$W58+R61*$W60+R63*$W62+R67*$W66+R65*W64</f>
        <v>6.764015000000001E-2</v>
      </c>
      <c r="S69" s="645">
        <f>+S53*$W52+S55*$W54+S57*$W56+S59*$W58+S61*$W60+S63*$W62+S67*$W66+S65*W64</f>
        <v>0</v>
      </c>
      <c r="T69" s="645">
        <f>+T53*$W52+T55*$W54+T57*$W56+T59*$W58+T61*$W60+T63*$W62+T67*$W66+T65*W64</f>
        <v>0</v>
      </c>
      <c r="U69" s="645">
        <f>+U53*$W52+U55*$W54+U57*$W56+U59*$W58+U61*$W60+U63*$W62+U67*$W66+U65*W64</f>
        <v>0</v>
      </c>
      <c r="V69" s="540">
        <f t="shared" si="15"/>
        <v>0.53974495999999994</v>
      </c>
      <c r="W69" s="2030"/>
      <c r="X69" s="646">
        <f>+V69*W68</f>
        <v>0.53974495999999994</v>
      </c>
      <c r="Y69" s="1557"/>
      <c r="Z69" s="1579"/>
      <c r="AA69" s="1580"/>
      <c r="AB69" s="1557"/>
      <c r="AC69" s="1579"/>
      <c r="AD69" s="1580"/>
      <c r="AE69" s="1557"/>
      <c r="AF69" s="1579"/>
      <c r="AG69" s="1580"/>
      <c r="AH69" s="1557"/>
      <c r="AI69" s="1579"/>
      <c r="AJ69" s="1923"/>
    </row>
    <row r="70" spans="1:36" ht="12.75" customHeight="1">
      <c r="A70" s="1967" t="s">
        <v>106</v>
      </c>
      <c r="B70" s="1555"/>
      <c r="C70" s="255" t="s">
        <v>107</v>
      </c>
      <c r="D70" s="255" t="s">
        <v>108</v>
      </c>
      <c r="E70" s="255" t="s">
        <v>28</v>
      </c>
      <c r="F70" s="255" t="s">
        <v>109</v>
      </c>
      <c r="G70" s="256" t="s">
        <v>110</v>
      </c>
      <c r="H70" s="1935" t="s">
        <v>111</v>
      </c>
      <c r="I70" s="1937"/>
      <c r="J70" s="261" t="s">
        <v>63</v>
      </c>
      <c r="K70" s="261" t="s">
        <v>64</v>
      </c>
      <c r="L70" s="261" t="s">
        <v>65</v>
      </c>
      <c r="M70" s="261" t="s">
        <v>66</v>
      </c>
      <c r="N70" s="261" t="s">
        <v>67</v>
      </c>
      <c r="O70" s="261" t="s">
        <v>68</v>
      </c>
      <c r="P70" s="261" t="s">
        <v>69</v>
      </c>
      <c r="Q70" s="261" t="s">
        <v>70</v>
      </c>
      <c r="R70" s="261" t="s">
        <v>71</v>
      </c>
      <c r="S70" s="261" t="s">
        <v>72</v>
      </c>
      <c r="T70" s="261" t="s">
        <v>73</v>
      </c>
      <c r="U70" s="261" t="s">
        <v>74</v>
      </c>
      <c r="V70" s="261" t="s">
        <v>75</v>
      </c>
      <c r="W70" s="261" t="s">
        <v>76</v>
      </c>
      <c r="X70" s="261" t="s">
        <v>77</v>
      </c>
      <c r="Y70" s="1935" t="s">
        <v>112</v>
      </c>
      <c r="Z70" s="1936"/>
      <c r="AA70" s="1937"/>
      <c r="AB70" s="1935" t="s">
        <v>116</v>
      </c>
      <c r="AC70" s="1936"/>
      <c r="AD70" s="1937"/>
      <c r="AE70" s="1935" t="s">
        <v>120</v>
      </c>
      <c r="AF70" s="1936"/>
      <c r="AG70" s="1937"/>
      <c r="AH70" s="1935" t="s">
        <v>740</v>
      </c>
      <c r="AI70" s="1936"/>
      <c r="AJ70" s="1954"/>
    </row>
    <row r="71" spans="1:36" ht="23.25" customHeight="1">
      <c r="A71" s="1733"/>
      <c r="B71" s="1548"/>
      <c r="C71" s="2049" t="s">
        <v>895</v>
      </c>
      <c r="D71" s="2049" t="s">
        <v>252</v>
      </c>
      <c r="E71" s="2052" t="s">
        <v>919</v>
      </c>
      <c r="F71" s="2049" t="s">
        <v>1004</v>
      </c>
      <c r="G71" s="1932" t="s">
        <v>254</v>
      </c>
      <c r="H71" s="1951" t="s">
        <v>47</v>
      </c>
      <c r="I71" s="1583"/>
      <c r="J71" s="361">
        <f t="shared" ref="J71:U71" si="16">+J80</f>
        <v>2.6000000000000002E-2</v>
      </c>
      <c r="K71" s="361">
        <f t="shared" si="16"/>
        <v>5.2000000000000005E-2</v>
      </c>
      <c r="L71" s="361">
        <f t="shared" si="16"/>
        <v>7.0000000000000007E-2</v>
      </c>
      <c r="M71" s="361">
        <f t="shared" si="16"/>
        <v>5.000000000000001E-2</v>
      </c>
      <c r="N71" s="361">
        <f t="shared" si="16"/>
        <v>0.10000000000000002</v>
      </c>
      <c r="O71" s="361">
        <f t="shared" si="16"/>
        <v>0.11200000000000002</v>
      </c>
      <c r="P71" s="361">
        <f t="shared" si="16"/>
        <v>0.11200000000000002</v>
      </c>
      <c r="Q71" s="361">
        <f t="shared" si="16"/>
        <v>0.11200000000000002</v>
      </c>
      <c r="R71" s="361">
        <f t="shared" si="16"/>
        <v>0.11200000000000002</v>
      </c>
      <c r="S71" s="361">
        <f t="shared" si="16"/>
        <v>0.11200000000000002</v>
      </c>
      <c r="T71" s="361">
        <f t="shared" si="16"/>
        <v>9.1999999999999998E-2</v>
      </c>
      <c r="U71" s="361">
        <f t="shared" si="16"/>
        <v>5.000000000000001E-2</v>
      </c>
      <c r="V71" s="461">
        <f t="shared" ref="V71:V72" si="17">SUM(J71:U71)</f>
        <v>1</v>
      </c>
      <c r="W71" s="1964">
        <v>0.15</v>
      </c>
      <c r="X71" s="270">
        <f>+(V71/V71)*W71</f>
        <v>0.15</v>
      </c>
      <c r="Y71" s="1956" t="s">
        <v>898</v>
      </c>
      <c r="Z71" s="1577"/>
      <c r="AA71" s="1578"/>
      <c r="AB71" s="1956" t="s">
        <v>898</v>
      </c>
      <c r="AC71" s="1577"/>
      <c r="AD71" s="1578"/>
      <c r="AE71" s="1956" t="s">
        <v>898</v>
      </c>
      <c r="AF71" s="1577"/>
      <c r="AG71" s="1578"/>
      <c r="AH71" s="1956"/>
      <c r="AI71" s="1577"/>
      <c r="AJ71" s="1578"/>
    </row>
    <row r="72" spans="1:36" ht="23.25" customHeight="1">
      <c r="A72" s="1968"/>
      <c r="B72" s="1580"/>
      <c r="C72" s="2030"/>
      <c r="D72" s="2030"/>
      <c r="E72" s="2068"/>
      <c r="F72" s="2030"/>
      <c r="G72" s="1558"/>
      <c r="H72" s="1942" t="s">
        <v>78</v>
      </c>
      <c r="I72" s="1580"/>
      <c r="J72" s="647">
        <f t="shared" ref="J72:L72" si="18">J81</f>
        <v>2.6000000000000002E-2</v>
      </c>
      <c r="K72" s="647">
        <f t="shared" si="18"/>
        <v>5.6800000000000003E-2</v>
      </c>
      <c r="L72" s="647">
        <f t="shared" si="18"/>
        <v>6.6400000000000015E-2</v>
      </c>
      <c r="M72" s="647">
        <v>6.1199999999999997E-2</v>
      </c>
      <c r="N72" s="647">
        <v>0.1004</v>
      </c>
      <c r="O72" s="647">
        <v>0.1066</v>
      </c>
      <c r="P72" s="648">
        <v>0.11</v>
      </c>
      <c r="Q72" s="647">
        <f t="shared" ref="Q72:U72" si="19">Q81</f>
        <v>0.1192</v>
      </c>
      <c r="R72" s="647">
        <f t="shared" si="19"/>
        <v>0.11840000000000001</v>
      </c>
      <c r="S72" s="647">
        <f t="shared" si="19"/>
        <v>0</v>
      </c>
      <c r="T72" s="647">
        <f t="shared" si="19"/>
        <v>0</v>
      </c>
      <c r="U72" s="647">
        <f t="shared" si="19"/>
        <v>0</v>
      </c>
      <c r="V72" s="466">
        <f t="shared" si="17"/>
        <v>0.7649999999999999</v>
      </c>
      <c r="W72" s="1532"/>
      <c r="X72" s="270">
        <f>+V72/V71*W71</f>
        <v>0.11474999999999998</v>
      </c>
      <c r="Y72" s="1557"/>
      <c r="Z72" s="1579"/>
      <c r="AA72" s="1580"/>
      <c r="AB72" s="1557"/>
      <c r="AC72" s="1579"/>
      <c r="AD72" s="1580"/>
      <c r="AE72" s="1557"/>
      <c r="AF72" s="1579"/>
      <c r="AG72" s="1580"/>
      <c r="AH72" s="1557"/>
      <c r="AI72" s="1579"/>
      <c r="AJ72" s="1580"/>
    </row>
    <row r="73" spans="1:36" ht="21" customHeight="1">
      <c r="A73" s="1948" t="s">
        <v>1005</v>
      </c>
      <c r="B73" s="1952" t="s">
        <v>34</v>
      </c>
      <c r="C73" s="1582"/>
      <c r="D73" s="1582"/>
      <c r="E73" s="1582"/>
      <c r="F73" s="1582"/>
      <c r="G73" s="1582"/>
      <c r="H73" s="1582"/>
      <c r="I73" s="1582"/>
      <c r="J73" s="1582"/>
      <c r="K73" s="1582"/>
      <c r="L73" s="1582"/>
      <c r="M73" s="1582"/>
      <c r="N73" s="1582"/>
      <c r="O73" s="1582"/>
      <c r="P73" s="1582"/>
      <c r="Q73" s="1582"/>
      <c r="R73" s="1582"/>
      <c r="S73" s="1582"/>
      <c r="T73" s="1582"/>
      <c r="U73" s="1582"/>
      <c r="V73" s="1582"/>
      <c r="W73" s="1582"/>
      <c r="X73" s="1582"/>
      <c r="Y73" s="1582"/>
      <c r="Z73" s="1582"/>
      <c r="AA73" s="1582"/>
      <c r="AB73" s="1582"/>
      <c r="AC73" s="1582"/>
      <c r="AD73" s="1582"/>
      <c r="AE73" s="1582"/>
      <c r="AF73" s="1582"/>
      <c r="AG73" s="1582"/>
      <c r="AH73" s="1582"/>
      <c r="AI73" s="1582"/>
      <c r="AJ73" s="1583"/>
    </row>
    <row r="74" spans="1:36" ht="24.75" customHeight="1">
      <c r="A74" s="1539"/>
      <c r="B74" s="2065">
        <v>1</v>
      </c>
      <c r="C74" s="1928" t="s">
        <v>1006</v>
      </c>
      <c r="D74" s="1577"/>
      <c r="E74" s="1577"/>
      <c r="F74" s="1577"/>
      <c r="G74" s="1578"/>
      <c r="H74" s="1926" t="s">
        <v>79</v>
      </c>
      <c r="I74" s="527" t="s">
        <v>47</v>
      </c>
      <c r="J74" s="640">
        <v>0.05</v>
      </c>
      <c r="K74" s="654">
        <v>0.1</v>
      </c>
      <c r="L74" s="654">
        <v>0.1</v>
      </c>
      <c r="M74" s="654">
        <v>0.05</v>
      </c>
      <c r="N74" s="654">
        <v>0.1</v>
      </c>
      <c r="O74" s="654">
        <v>0.1</v>
      </c>
      <c r="P74" s="654">
        <v>0.1</v>
      </c>
      <c r="Q74" s="654">
        <v>0.1</v>
      </c>
      <c r="R74" s="666">
        <v>0.1</v>
      </c>
      <c r="S74" s="654">
        <v>0.1</v>
      </c>
      <c r="T74" s="654">
        <v>0.05</v>
      </c>
      <c r="U74" s="640">
        <v>0.05</v>
      </c>
      <c r="V74" s="529">
        <f t="shared" ref="V74:V79" si="20">SUM(J74:U74)</f>
        <v>1</v>
      </c>
      <c r="W74" s="2029">
        <v>0.4</v>
      </c>
      <c r="X74" s="288">
        <f>V74*W74</f>
        <v>0.4</v>
      </c>
      <c r="Y74" s="2067" t="s">
        <v>1007</v>
      </c>
      <c r="Z74" s="1577"/>
      <c r="AA74" s="1578"/>
      <c r="AB74" s="2067" t="s">
        <v>1008</v>
      </c>
      <c r="AC74" s="1577"/>
      <c r="AD74" s="1578"/>
      <c r="AE74" s="2067" t="s">
        <v>1009</v>
      </c>
      <c r="AF74" s="1577"/>
      <c r="AG74" s="1578"/>
      <c r="AH74" s="1922"/>
      <c r="AI74" s="1577"/>
      <c r="AJ74" s="1747"/>
    </row>
    <row r="75" spans="1:36" ht="36" customHeight="1">
      <c r="A75" s="1539"/>
      <c r="B75" s="1970"/>
      <c r="C75" s="1557"/>
      <c r="D75" s="1579"/>
      <c r="E75" s="1579"/>
      <c r="F75" s="1579"/>
      <c r="G75" s="1580"/>
      <c r="H75" s="1930"/>
      <c r="I75" s="531" t="s">
        <v>48</v>
      </c>
      <c r="J75" s="532">
        <v>0.05</v>
      </c>
      <c r="K75" s="525">
        <v>0.111</v>
      </c>
      <c r="L75" s="525">
        <v>0.105</v>
      </c>
      <c r="M75" s="525">
        <v>0.05</v>
      </c>
      <c r="N75" s="525">
        <v>0.105</v>
      </c>
      <c r="O75" s="525">
        <v>9.9000000000000005E-2</v>
      </c>
      <c r="P75" s="533">
        <v>0.10199999999999999</v>
      </c>
      <c r="Q75" s="533">
        <v>9.9000000000000005E-2</v>
      </c>
      <c r="R75" s="659">
        <v>0.115</v>
      </c>
      <c r="S75" s="525"/>
      <c r="T75" s="525"/>
      <c r="U75" s="525"/>
      <c r="V75" s="534">
        <f t="shared" si="20"/>
        <v>0.83599999999999997</v>
      </c>
      <c r="W75" s="2030"/>
      <c r="X75" s="296">
        <f>+V75*W74</f>
        <v>0.33440000000000003</v>
      </c>
      <c r="Y75" s="1557"/>
      <c r="Z75" s="1579"/>
      <c r="AA75" s="1580"/>
      <c r="AB75" s="1557"/>
      <c r="AC75" s="1579"/>
      <c r="AD75" s="1580"/>
      <c r="AE75" s="1557"/>
      <c r="AF75" s="1579"/>
      <c r="AG75" s="1580"/>
      <c r="AH75" s="1557"/>
      <c r="AI75" s="1579"/>
      <c r="AJ75" s="1923"/>
    </row>
    <row r="76" spans="1:36" ht="20.25" customHeight="1">
      <c r="A76" s="1539"/>
      <c r="B76" s="2065">
        <v>2</v>
      </c>
      <c r="C76" s="1928" t="s">
        <v>1010</v>
      </c>
      <c r="D76" s="1577"/>
      <c r="E76" s="1577"/>
      <c r="F76" s="1577"/>
      <c r="G76" s="1578"/>
      <c r="H76" s="1926" t="s">
        <v>79</v>
      </c>
      <c r="I76" s="527" t="s">
        <v>47</v>
      </c>
      <c r="J76" s="643">
        <v>0.01</v>
      </c>
      <c r="K76" s="539">
        <v>0.02</v>
      </c>
      <c r="L76" s="539">
        <v>0.05</v>
      </c>
      <c r="M76" s="539">
        <v>0.05</v>
      </c>
      <c r="N76" s="539">
        <v>0.1</v>
      </c>
      <c r="O76" s="539">
        <v>0.12</v>
      </c>
      <c r="P76" s="539">
        <v>0.12</v>
      </c>
      <c r="Q76" s="539">
        <v>0.12</v>
      </c>
      <c r="R76" s="658">
        <v>0.12</v>
      </c>
      <c r="S76" s="539">
        <v>0.12</v>
      </c>
      <c r="T76" s="539">
        <v>0.12</v>
      </c>
      <c r="U76" s="643">
        <v>0.05</v>
      </c>
      <c r="V76" s="529">
        <f t="shared" si="20"/>
        <v>1</v>
      </c>
      <c r="W76" s="2029">
        <v>0.4</v>
      </c>
      <c r="X76" s="288">
        <f>V76*W76</f>
        <v>0.4</v>
      </c>
      <c r="Y76" s="2067" t="s">
        <v>1011</v>
      </c>
      <c r="Z76" s="1577"/>
      <c r="AA76" s="1578"/>
      <c r="AB76" s="2067" t="s">
        <v>1012</v>
      </c>
      <c r="AC76" s="1577"/>
      <c r="AD76" s="1578"/>
      <c r="AE76" s="2067" t="s">
        <v>1013</v>
      </c>
      <c r="AF76" s="1577"/>
      <c r="AG76" s="1578"/>
      <c r="AH76" s="1922"/>
      <c r="AI76" s="1577"/>
      <c r="AJ76" s="1747"/>
    </row>
    <row r="77" spans="1:36" ht="20.25" customHeight="1">
      <c r="A77" s="1539"/>
      <c r="B77" s="1970"/>
      <c r="C77" s="1557"/>
      <c r="D77" s="1579"/>
      <c r="E77" s="1579"/>
      <c r="F77" s="1579"/>
      <c r="G77" s="1580"/>
      <c r="H77" s="1930"/>
      <c r="I77" s="531" t="s">
        <v>48</v>
      </c>
      <c r="J77" s="532">
        <v>0.01</v>
      </c>
      <c r="K77" s="525">
        <v>2.1000000000000001E-2</v>
      </c>
      <c r="L77" s="525">
        <v>3.5999999999999997E-2</v>
      </c>
      <c r="M77" s="525">
        <v>7.8E-2</v>
      </c>
      <c r="N77" s="525">
        <v>9.6000000000000002E-2</v>
      </c>
      <c r="O77" s="525">
        <v>0.1075</v>
      </c>
      <c r="P77" s="533">
        <v>0.113</v>
      </c>
      <c r="Q77" s="533">
        <v>0.13900000000000001</v>
      </c>
      <c r="R77" s="659">
        <v>0.121</v>
      </c>
      <c r="S77" s="525"/>
      <c r="T77" s="525"/>
      <c r="U77" s="525"/>
      <c r="V77" s="534">
        <f t="shared" si="20"/>
        <v>0.72150000000000003</v>
      </c>
      <c r="W77" s="2030"/>
      <c r="X77" s="296">
        <f>+V77*W76</f>
        <v>0.28860000000000002</v>
      </c>
      <c r="Y77" s="1557"/>
      <c r="Z77" s="1579"/>
      <c r="AA77" s="1580"/>
      <c r="AB77" s="1557"/>
      <c r="AC77" s="1579"/>
      <c r="AD77" s="1580"/>
      <c r="AE77" s="1557"/>
      <c r="AF77" s="1579"/>
      <c r="AG77" s="1580"/>
      <c r="AH77" s="1557"/>
      <c r="AI77" s="1579"/>
      <c r="AJ77" s="1923"/>
    </row>
    <row r="78" spans="1:36" ht="22.5" customHeight="1">
      <c r="A78" s="1539"/>
      <c r="B78" s="2065">
        <v>3</v>
      </c>
      <c r="C78" s="1928" t="s">
        <v>1014</v>
      </c>
      <c r="D78" s="1577"/>
      <c r="E78" s="1577"/>
      <c r="F78" s="1577"/>
      <c r="G78" s="1578"/>
      <c r="H78" s="1926" t="s">
        <v>79</v>
      </c>
      <c r="I78" s="527" t="s">
        <v>47</v>
      </c>
      <c r="J78" s="643">
        <v>0.01</v>
      </c>
      <c r="K78" s="539">
        <v>0.02</v>
      </c>
      <c r="L78" s="539">
        <v>0.05</v>
      </c>
      <c r="M78" s="539">
        <v>0.05</v>
      </c>
      <c r="N78" s="539">
        <v>0.1</v>
      </c>
      <c r="O78" s="539">
        <v>0.12</v>
      </c>
      <c r="P78" s="539">
        <v>0.12</v>
      </c>
      <c r="Q78" s="539">
        <v>0.12</v>
      </c>
      <c r="R78" s="658">
        <v>0.12</v>
      </c>
      <c r="S78" s="539">
        <v>0.12</v>
      </c>
      <c r="T78" s="539">
        <v>0.12</v>
      </c>
      <c r="U78" s="643">
        <v>0.05</v>
      </c>
      <c r="V78" s="529">
        <f t="shared" si="20"/>
        <v>1</v>
      </c>
      <c r="W78" s="2029">
        <v>0.2</v>
      </c>
      <c r="X78" s="288">
        <f>V78*W78</f>
        <v>0.2</v>
      </c>
      <c r="Y78" s="2067" t="s">
        <v>1015</v>
      </c>
      <c r="Z78" s="1577"/>
      <c r="AA78" s="1578"/>
      <c r="AB78" s="2067" t="s">
        <v>1016</v>
      </c>
      <c r="AC78" s="1577"/>
      <c r="AD78" s="1578"/>
      <c r="AE78" s="2067" t="s">
        <v>1017</v>
      </c>
      <c r="AF78" s="1577"/>
      <c r="AG78" s="1578"/>
      <c r="AH78" s="1922"/>
      <c r="AI78" s="1577"/>
      <c r="AJ78" s="1747"/>
    </row>
    <row r="79" spans="1:36" ht="22.5" customHeight="1">
      <c r="A79" s="1539"/>
      <c r="B79" s="1970"/>
      <c r="C79" s="1557"/>
      <c r="D79" s="1579"/>
      <c r="E79" s="1579"/>
      <c r="F79" s="1579"/>
      <c r="G79" s="1580"/>
      <c r="H79" s="1930"/>
      <c r="I79" s="531" t="s">
        <v>48</v>
      </c>
      <c r="J79" s="532">
        <v>0.01</v>
      </c>
      <c r="K79" s="525">
        <v>0.02</v>
      </c>
      <c r="L79" s="525">
        <v>0.05</v>
      </c>
      <c r="M79" s="525">
        <v>0.05</v>
      </c>
      <c r="N79" s="525">
        <v>0.1</v>
      </c>
      <c r="O79" s="525">
        <v>0.12</v>
      </c>
      <c r="P79" s="533">
        <v>0.12</v>
      </c>
      <c r="Q79" s="533">
        <v>0.12</v>
      </c>
      <c r="R79" s="659">
        <v>0.12</v>
      </c>
      <c r="S79" s="525"/>
      <c r="T79" s="525"/>
      <c r="U79" s="525"/>
      <c r="V79" s="534">
        <f t="shared" si="20"/>
        <v>0.71</v>
      </c>
      <c r="W79" s="2030"/>
      <c r="X79" s="296">
        <f>+V79*W78</f>
        <v>0.14199999999999999</v>
      </c>
      <c r="Y79" s="1557"/>
      <c r="Z79" s="1579"/>
      <c r="AA79" s="1580"/>
      <c r="AB79" s="1557"/>
      <c r="AC79" s="1579"/>
      <c r="AD79" s="1580"/>
      <c r="AE79" s="1557"/>
      <c r="AF79" s="1579"/>
      <c r="AG79" s="1580"/>
      <c r="AH79" s="1557"/>
      <c r="AI79" s="1579"/>
      <c r="AJ79" s="1923"/>
    </row>
    <row r="80" spans="1:36" ht="12.75" customHeight="1">
      <c r="A80" s="1539"/>
      <c r="B80" s="1944" t="s">
        <v>85</v>
      </c>
      <c r="C80" s="1577"/>
      <c r="D80" s="1577"/>
      <c r="E80" s="1577"/>
      <c r="F80" s="1577"/>
      <c r="G80" s="1578"/>
      <c r="H80" s="2033" t="s">
        <v>79</v>
      </c>
      <c r="I80" s="541" t="s">
        <v>47</v>
      </c>
      <c r="J80" s="668">
        <f t="shared" ref="J80:V80" si="21">+J74*$W74+J76*$W76+J78*$W78</f>
        <v>2.6000000000000002E-2</v>
      </c>
      <c r="K80" s="668">
        <f t="shared" si="21"/>
        <v>5.2000000000000005E-2</v>
      </c>
      <c r="L80" s="668">
        <f t="shared" si="21"/>
        <v>7.0000000000000007E-2</v>
      </c>
      <c r="M80" s="668">
        <f t="shared" si="21"/>
        <v>5.000000000000001E-2</v>
      </c>
      <c r="N80" s="668">
        <f t="shared" si="21"/>
        <v>0.10000000000000002</v>
      </c>
      <c r="O80" s="668">
        <f t="shared" si="21"/>
        <v>0.11200000000000002</v>
      </c>
      <c r="P80" s="668">
        <f t="shared" si="21"/>
        <v>0.11200000000000002</v>
      </c>
      <c r="Q80" s="668">
        <f t="shared" si="21"/>
        <v>0.11200000000000002</v>
      </c>
      <c r="R80" s="668">
        <f t="shared" si="21"/>
        <v>0.11200000000000002</v>
      </c>
      <c r="S80" s="668">
        <f t="shared" si="21"/>
        <v>0.11200000000000002</v>
      </c>
      <c r="T80" s="668">
        <f t="shared" si="21"/>
        <v>9.1999999999999998E-2</v>
      </c>
      <c r="U80" s="668">
        <f t="shared" si="21"/>
        <v>5.000000000000001E-2</v>
      </c>
      <c r="V80" s="669">
        <f t="shared" si="21"/>
        <v>1</v>
      </c>
      <c r="W80" s="2039">
        <f>SUM(W74:W79)</f>
        <v>1</v>
      </c>
      <c r="X80" s="288">
        <f>V80*W80</f>
        <v>1</v>
      </c>
      <c r="Y80" s="1924"/>
      <c r="Z80" s="1577"/>
      <c r="AA80" s="1578"/>
      <c r="AB80" s="1924"/>
      <c r="AC80" s="1577"/>
      <c r="AD80" s="1578"/>
      <c r="AE80" s="1924"/>
      <c r="AF80" s="1577"/>
      <c r="AG80" s="1578"/>
      <c r="AH80" s="1924"/>
      <c r="AI80" s="1577"/>
      <c r="AJ80" s="1747"/>
    </row>
    <row r="81" spans="1:36" ht="12.75" customHeight="1">
      <c r="A81" s="1682"/>
      <c r="B81" s="1557"/>
      <c r="C81" s="1579"/>
      <c r="D81" s="1579"/>
      <c r="E81" s="1579"/>
      <c r="F81" s="1579"/>
      <c r="G81" s="1580"/>
      <c r="H81" s="2063"/>
      <c r="I81" s="644" t="s">
        <v>48</v>
      </c>
      <c r="J81" s="645">
        <f t="shared" ref="J81:V81" si="22">+J75*$W74+J77*$W76+J79*$W78</f>
        <v>2.6000000000000002E-2</v>
      </c>
      <c r="K81" s="645">
        <f t="shared" si="22"/>
        <v>5.6800000000000003E-2</v>
      </c>
      <c r="L81" s="645">
        <f t="shared" si="22"/>
        <v>6.6400000000000015E-2</v>
      </c>
      <c r="M81" s="645">
        <f t="shared" si="22"/>
        <v>6.1200000000000011E-2</v>
      </c>
      <c r="N81" s="645">
        <f t="shared" si="22"/>
        <v>0.1004</v>
      </c>
      <c r="O81" s="645">
        <f t="shared" si="22"/>
        <v>0.1066</v>
      </c>
      <c r="P81" s="645">
        <f t="shared" si="22"/>
        <v>0.11000000000000001</v>
      </c>
      <c r="Q81" s="645">
        <f t="shared" si="22"/>
        <v>0.1192</v>
      </c>
      <c r="R81" s="645">
        <f t="shared" si="22"/>
        <v>0.11840000000000001</v>
      </c>
      <c r="S81" s="645">
        <f t="shared" si="22"/>
        <v>0</v>
      </c>
      <c r="T81" s="645">
        <f t="shared" si="22"/>
        <v>0</v>
      </c>
      <c r="U81" s="645">
        <f t="shared" si="22"/>
        <v>0</v>
      </c>
      <c r="V81" s="670">
        <f t="shared" si="22"/>
        <v>0.76500000000000001</v>
      </c>
      <c r="W81" s="2030"/>
      <c r="X81" s="646">
        <f>+V81*W80</f>
        <v>0.76500000000000001</v>
      </c>
      <c r="Y81" s="1557"/>
      <c r="Z81" s="1579"/>
      <c r="AA81" s="1580"/>
      <c r="AB81" s="1557"/>
      <c r="AC81" s="1579"/>
      <c r="AD81" s="1580"/>
      <c r="AE81" s="1557"/>
      <c r="AF81" s="1579"/>
      <c r="AG81" s="1580"/>
      <c r="AH81" s="1557"/>
      <c r="AI81" s="1579"/>
      <c r="AJ81" s="1923"/>
    </row>
    <row r="82" spans="1:36" ht="12.75" customHeight="1">
      <c r="A82" s="671"/>
      <c r="B82" s="671"/>
      <c r="C82" s="671"/>
      <c r="D82" s="671"/>
      <c r="E82" s="671"/>
      <c r="F82" s="671"/>
      <c r="G82" s="671"/>
      <c r="H82" s="671"/>
      <c r="I82" s="671"/>
      <c r="J82" s="671"/>
      <c r="K82" s="671"/>
      <c r="L82" s="671"/>
      <c r="M82" s="671"/>
      <c r="N82" s="671"/>
      <c r="O82" s="671"/>
      <c r="P82" s="671"/>
      <c r="Q82" s="671"/>
      <c r="R82" s="671"/>
      <c r="S82" s="671"/>
      <c r="T82" s="671"/>
      <c r="U82" s="671"/>
      <c r="V82" s="671"/>
      <c r="W82" s="671"/>
      <c r="X82" s="671"/>
      <c r="Y82" s="671"/>
      <c r="Z82" s="671"/>
      <c r="AA82" s="671"/>
      <c r="AB82" s="671"/>
      <c r="AC82" s="671"/>
      <c r="AD82" s="671"/>
      <c r="AE82" s="671"/>
      <c r="AF82" s="671"/>
      <c r="AG82" s="671"/>
      <c r="AH82" s="671"/>
      <c r="AI82" s="671"/>
      <c r="AJ82" s="671"/>
    </row>
    <row r="83" spans="1:36"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row>
    <row r="84" spans="1:36" ht="15.75" customHeight="1"/>
    <row r="85" spans="1:36" ht="15.75" customHeight="1"/>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5">
    <mergeCell ref="W62:W63"/>
    <mergeCell ref="AB64:AD65"/>
    <mergeCell ref="W64:W65"/>
    <mergeCell ref="Y64:AA65"/>
    <mergeCell ref="Y62:AA63"/>
    <mergeCell ref="AE66:AG67"/>
    <mergeCell ref="AH64:AJ65"/>
    <mergeCell ref="AH62:AJ63"/>
    <mergeCell ref="AE62:AG63"/>
    <mergeCell ref="AE64:AG65"/>
    <mergeCell ref="AB62:AD63"/>
    <mergeCell ref="W56:W57"/>
    <mergeCell ref="AB56:AD57"/>
    <mergeCell ref="AB54:AD55"/>
    <mergeCell ref="Y54:AA55"/>
    <mergeCell ref="AB60:AD61"/>
    <mergeCell ref="AB58:AD59"/>
    <mergeCell ref="Y46:AA47"/>
    <mergeCell ref="AB52:AD53"/>
    <mergeCell ref="Y58:AA59"/>
    <mergeCell ref="Y60:AA61"/>
    <mergeCell ref="W60:W61"/>
    <mergeCell ref="W58:W59"/>
    <mergeCell ref="W54:W55"/>
    <mergeCell ref="W52:W53"/>
    <mergeCell ref="C22:G23"/>
    <mergeCell ref="C24:G25"/>
    <mergeCell ref="C52:G53"/>
    <mergeCell ref="C62:G63"/>
    <mergeCell ref="C64:G65"/>
    <mergeCell ref="C66:G67"/>
    <mergeCell ref="C60:G61"/>
    <mergeCell ref="C56:G57"/>
    <mergeCell ref="C58:G59"/>
    <mergeCell ref="C54:G55"/>
    <mergeCell ref="B46:G47"/>
    <mergeCell ref="B52:B53"/>
    <mergeCell ref="C49:C50"/>
    <mergeCell ref="E49:E50"/>
    <mergeCell ref="F49:F50"/>
    <mergeCell ref="G49:G50"/>
    <mergeCell ref="B66:B67"/>
    <mergeCell ref="A70:B72"/>
    <mergeCell ref="A51:A69"/>
    <mergeCell ref="A73:A81"/>
    <mergeCell ref="B76:B77"/>
    <mergeCell ref="B78:B79"/>
    <mergeCell ref="B74:B75"/>
    <mergeCell ref="C33:C34"/>
    <mergeCell ref="B64:B65"/>
    <mergeCell ref="B62:B63"/>
    <mergeCell ref="B60:B61"/>
    <mergeCell ref="B54:B55"/>
    <mergeCell ref="B56:B57"/>
    <mergeCell ref="B58:B59"/>
    <mergeCell ref="C71:C72"/>
    <mergeCell ref="C76:G77"/>
    <mergeCell ref="B80:G81"/>
    <mergeCell ref="C78:G79"/>
    <mergeCell ref="E71:E72"/>
    <mergeCell ref="D71:D72"/>
    <mergeCell ref="C74:G75"/>
    <mergeCell ref="B68:G69"/>
    <mergeCell ref="F71:F72"/>
    <mergeCell ref="G71:G72"/>
    <mergeCell ref="H70:I70"/>
    <mergeCell ref="H71:I71"/>
    <mergeCell ref="H78:H79"/>
    <mergeCell ref="H80:H81"/>
    <mergeCell ref="H72:I72"/>
    <mergeCell ref="H76:H77"/>
    <mergeCell ref="H74:H75"/>
    <mergeCell ref="H24:H25"/>
    <mergeCell ref="H26:H27"/>
    <mergeCell ref="H22:H23"/>
    <mergeCell ref="H30:H31"/>
    <mergeCell ref="H10:H11"/>
    <mergeCell ref="H8:H9"/>
    <mergeCell ref="H12:H13"/>
    <mergeCell ref="H68:H69"/>
    <mergeCell ref="H62:H63"/>
    <mergeCell ref="H66:H67"/>
    <mergeCell ref="H64:H65"/>
    <mergeCell ref="H60:H61"/>
    <mergeCell ref="H54:H55"/>
    <mergeCell ref="H56:H57"/>
    <mergeCell ref="H58:H59"/>
    <mergeCell ref="H52:H53"/>
    <mergeCell ref="H48:I48"/>
    <mergeCell ref="AE52:AG53"/>
    <mergeCell ref="AE28:AG29"/>
    <mergeCell ref="AH28:AJ29"/>
    <mergeCell ref="AB33:AD34"/>
    <mergeCell ref="AB32:AD32"/>
    <mergeCell ref="W30:W31"/>
    <mergeCell ref="W28:W29"/>
    <mergeCell ref="AB28:AD29"/>
    <mergeCell ref="Y28:AA29"/>
    <mergeCell ref="AB30:AD31"/>
    <mergeCell ref="Y30:AA31"/>
    <mergeCell ref="AB44:AD45"/>
    <mergeCell ref="AB46:AD47"/>
    <mergeCell ref="AB38:AD39"/>
    <mergeCell ref="Y42:AA43"/>
    <mergeCell ref="AB42:AD43"/>
    <mergeCell ref="AB40:AD41"/>
    <mergeCell ref="AB36:AD37"/>
    <mergeCell ref="Y48:AA48"/>
    <mergeCell ref="AB49:AD50"/>
    <mergeCell ref="AH36:AJ37"/>
    <mergeCell ref="B35:AJ35"/>
    <mergeCell ref="AH58:AJ59"/>
    <mergeCell ref="AH56:AJ57"/>
    <mergeCell ref="AH60:AJ61"/>
    <mergeCell ref="AE60:AG61"/>
    <mergeCell ref="AE58:AG59"/>
    <mergeCell ref="Y19:AA20"/>
    <mergeCell ref="AB19:AD20"/>
    <mergeCell ref="AE54:AG55"/>
    <mergeCell ref="AH54:AJ55"/>
    <mergeCell ref="Y22:AA23"/>
    <mergeCell ref="Y24:AA25"/>
    <mergeCell ref="AB48:AD48"/>
    <mergeCell ref="Y49:AA50"/>
    <mergeCell ref="AH52:AJ53"/>
    <mergeCell ref="Y52:AA53"/>
    <mergeCell ref="Y56:AA57"/>
    <mergeCell ref="AH30:AJ31"/>
    <mergeCell ref="AH32:AJ32"/>
    <mergeCell ref="AH33:AJ34"/>
    <mergeCell ref="AH24:AJ25"/>
    <mergeCell ref="AH26:AJ27"/>
    <mergeCell ref="AH22:AJ23"/>
    <mergeCell ref="AE56:AG57"/>
    <mergeCell ref="AE49:AG50"/>
    <mergeCell ref="AE22:AG23"/>
    <mergeCell ref="AE26:AG27"/>
    <mergeCell ref="AE24:AG25"/>
    <mergeCell ref="AB18:AD18"/>
    <mergeCell ref="Y18:AA18"/>
    <mergeCell ref="AE8:AG9"/>
    <mergeCell ref="AE10:AG11"/>
    <mergeCell ref="AH10:AJ11"/>
    <mergeCell ref="AH12:AJ13"/>
    <mergeCell ref="AE12:AG13"/>
    <mergeCell ref="AH8:AJ9"/>
    <mergeCell ref="AH14:AJ15"/>
    <mergeCell ref="AE14:AG15"/>
    <mergeCell ref="AB24:AD25"/>
    <mergeCell ref="AB26:AD27"/>
    <mergeCell ref="AH16:AJ17"/>
    <mergeCell ref="AH18:AJ18"/>
    <mergeCell ref="AH19:AJ20"/>
    <mergeCell ref="AB14:AD15"/>
    <mergeCell ref="AE19:AG20"/>
    <mergeCell ref="AE18:AG18"/>
    <mergeCell ref="AH5:AJ6"/>
    <mergeCell ref="AH4:AJ4"/>
    <mergeCell ref="AI2:AJ2"/>
    <mergeCell ref="AI1:AJ1"/>
    <mergeCell ref="AI3:AJ3"/>
    <mergeCell ref="W2:AH3"/>
    <mergeCell ref="AB4:AD4"/>
    <mergeCell ref="W10:W11"/>
    <mergeCell ref="W5:W6"/>
    <mergeCell ref="W8:W9"/>
    <mergeCell ref="AB8:AD9"/>
    <mergeCell ref="AB10:AD11"/>
    <mergeCell ref="AE4:AG4"/>
    <mergeCell ref="Y4:AA4"/>
    <mergeCell ref="D1:AH1"/>
    <mergeCell ref="I2:T3"/>
    <mergeCell ref="D2:H3"/>
    <mergeCell ref="E5:E6"/>
    <mergeCell ref="D5:D6"/>
    <mergeCell ref="Y71:AA72"/>
    <mergeCell ref="AE70:AG70"/>
    <mergeCell ref="W78:W79"/>
    <mergeCell ref="AE80:AG81"/>
    <mergeCell ref="AB80:AD81"/>
    <mergeCell ref="W71:W72"/>
    <mergeCell ref="W66:W67"/>
    <mergeCell ref="W68:W69"/>
    <mergeCell ref="AB66:AD67"/>
    <mergeCell ref="AB68:AD69"/>
    <mergeCell ref="AB70:AD70"/>
    <mergeCell ref="AB71:AD72"/>
    <mergeCell ref="B73:AJ73"/>
    <mergeCell ref="AH71:AJ72"/>
    <mergeCell ref="AH70:AJ70"/>
    <mergeCell ref="Y70:AA70"/>
    <mergeCell ref="AE71:AG72"/>
    <mergeCell ref="AH66:AJ67"/>
    <mergeCell ref="AE68:AG69"/>
    <mergeCell ref="AH68:AJ69"/>
    <mergeCell ref="Y66:AA67"/>
    <mergeCell ref="Y68:AA69"/>
    <mergeCell ref="Y76:AA77"/>
    <mergeCell ref="Y74:AA75"/>
    <mergeCell ref="AH76:AJ77"/>
    <mergeCell ref="AE76:AG77"/>
    <mergeCell ref="AH74:AJ75"/>
    <mergeCell ref="AE74:AG75"/>
    <mergeCell ref="AB76:AD77"/>
    <mergeCell ref="AB74:AD75"/>
    <mergeCell ref="W80:W81"/>
    <mergeCell ref="W76:W77"/>
    <mergeCell ref="AH80:AJ81"/>
    <mergeCell ref="AH78:AJ79"/>
    <mergeCell ref="W74:W75"/>
    <mergeCell ref="AE78:AG79"/>
    <mergeCell ref="AB78:AD79"/>
    <mergeCell ref="Y78:AA79"/>
    <mergeCell ref="Y80:AA81"/>
    <mergeCell ref="AH38:AJ39"/>
    <mergeCell ref="AH40:AJ41"/>
    <mergeCell ref="A21:A31"/>
    <mergeCell ref="A32:B34"/>
    <mergeCell ref="C10:G11"/>
    <mergeCell ref="C8:G9"/>
    <mergeCell ref="B7:AJ7"/>
    <mergeCell ref="AB22:AD23"/>
    <mergeCell ref="B21:AJ21"/>
    <mergeCell ref="B24:B25"/>
    <mergeCell ref="B36:B37"/>
    <mergeCell ref="C38:G39"/>
    <mergeCell ref="H32:I32"/>
    <mergeCell ref="H38:H39"/>
    <mergeCell ref="B38:B39"/>
    <mergeCell ref="B40:B41"/>
    <mergeCell ref="B22:B23"/>
    <mergeCell ref="A7:A17"/>
    <mergeCell ref="B14:B15"/>
    <mergeCell ref="B12:B13"/>
    <mergeCell ref="A35:A47"/>
    <mergeCell ref="A18:B20"/>
    <mergeCell ref="W38:W39"/>
    <mergeCell ref="W40:W41"/>
    <mergeCell ref="Y38:AA39"/>
    <mergeCell ref="Y40:AA41"/>
    <mergeCell ref="C40:G41"/>
    <mergeCell ref="H40:H41"/>
    <mergeCell ref="AE30:AG31"/>
    <mergeCell ref="AE32:AG32"/>
    <mergeCell ref="AE33:AG34"/>
    <mergeCell ref="AE38:AG39"/>
    <mergeCell ref="AE40:AG41"/>
    <mergeCell ref="E33:E34"/>
    <mergeCell ref="F33:F34"/>
    <mergeCell ref="G33:G34"/>
    <mergeCell ref="D33:D34"/>
    <mergeCell ref="AE36:AG37"/>
    <mergeCell ref="Y36:AA37"/>
    <mergeCell ref="W36:W37"/>
    <mergeCell ref="C36:G37"/>
    <mergeCell ref="H36:H37"/>
    <mergeCell ref="H33:I33"/>
    <mergeCell ref="H34:I34"/>
    <mergeCell ref="Y32:AA32"/>
    <mergeCell ref="Y33:AA34"/>
    <mergeCell ref="W33:W34"/>
    <mergeCell ref="B51:AJ51"/>
    <mergeCell ref="AH46:AJ47"/>
    <mergeCell ref="H46:H47"/>
    <mergeCell ref="H49:I49"/>
    <mergeCell ref="D49:D50"/>
    <mergeCell ref="H44:H45"/>
    <mergeCell ref="A48:B50"/>
    <mergeCell ref="AE48:AG48"/>
    <mergeCell ref="AE46:AG47"/>
    <mergeCell ref="AH44:AJ45"/>
    <mergeCell ref="AH42:AJ43"/>
    <mergeCell ref="AH49:AJ50"/>
    <mergeCell ref="AH48:AJ48"/>
    <mergeCell ref="W44:W45"/>
    <mergeCell ref="W49:W50"/>
    <mergeCell ref="W46:W47"/>
    <mergeCell ref="B42:B43"/>
    <mergeCell ref="B44:B45"/>
    <mergeCell ref="H50:I50"/>
    <mergeCell ref="C42:G43"/>
    <mergeCell ref="AE42:AG43"/>
    <mergeCell ref="H42:H43"/>
    <mergeCell ref="W42:W43"/>
    <mergeCell ref="AE44:AG45"/>
    <mergeCell ref="Y44:AA45"/>
    <mergeCell ref="C44:G45"/>
    <mergeCell ref="A1:C3"/>
    <mergeCell ref="C5:C6"/>
    <mergeCell ref="H6:I6"/>
    <mergeCell ref="B26:B27"/>
    <mergeCell ref="C26:G27"/>
    <mergeCell ref="B30:G31"/>
    <mergeCell ref="C28:G29"/>
    <mergeCell ref="Y26:AA27"/>
    <mergeCell ref="W26:W27"/>
    <mergeCell ref="W24:W25"/>
    <mergeCell ref="B28:B29"/>
    <mergeCell ref="H28:H29"/>
    <mergeCell ref="Y14:AA15"/>
    <mergeCell ref="W19:W20"/>
    <mergeCell ref="W16:W17"/>
    <mergeCell ref="W14:W15"/>
    <mergeCell ref="W22:W23"/>
    <mergeCell ref="F19:F20"/>
    <mergeCell ref="E19:E20"/>
    <mergeCell ref="H20:I20"/>
    <mergeCell ref="H19:I19"/>
    <mergeCell ref="G19:G20"/>
    <mergeCell ref="H18:I18"/>
    <mergeCell ref="B8:B9"/>
    <mergeCell ref="D19:D20"/>
    <mergeCell ref="C19:C20"/>
    <mergeCell ref="C12:G13"/>
    <mergeCell ref="Y16:AA17"/>
    <mergeCell ref="AE16:AG17"/>
    <mergeCell ref="AB16:AD17"/>
    <mergeCell ref="H14:H15"/>
    <mergeCell ref="H16:H17"/>
    <mergeCell ref="B16:G17"/>
    <mergeCell ref="C14:G15"/>
    <mergeCell ref="W12:W13"/>
    <mergeCell ref="AB12:AD13"/>
    <mergeCell ref="Y12:AA13"/>
    <mergeCell ref="H4:I4"/>
    <mergeCell ref="H5:I5"/>
    <mergeCell ref="A4:B6"/>
    <mergeCell ref="Y5:AA6"/>
    <mergeCell ref="AB5:AD6"/>
    <mergeCell ref="AE5:AG6"/>
    <mergeCell ref="F5:F6"/>
    <mergeCell ref="G5:G6"/>
    <mergeCell ref="B10:B11"/>
    <mergeCell ref="Y8:AA9"/>
    <mergeCell ref="Y10:AA11"/>
  </mergeCells>
  <pageMargins left="0.70866141732283472" right="0.70866141732283472" top="0.74803149606299213" bottom="0.74803149606299213"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AS1000"/>
  <sheetViews>
    <sheetView workbookViewId="0">
      <selection activeCell="B4" sqref="B4"/>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140625" customWidth="1"/>
    <col min="6" max="6" width="20.42578125" customWidth="1"/>
    <col min="7" max="7" width="12.5703125" customWidth="1"/>
    <col min="8" max="8" width="8.85546875" customWidth="1"/>
    <col min="9" max="9" width="4.140625" customWidth="1"/>
    <col min="10" max="10" width="8.85546875" customWidth="1"/>
    <col min="11" max="11" width="8.140625" customWidth="1"/>
    <col min="12" max="21" width="8.85546875" customWidth="1"/>
    <col min="22" max="22" width="15.140625" customWidth="1"/>
    <col min="23" max="23" width="9.42578125" customWidth="1"/>
    <col min="24" max="24" width="14.42578125" customWidth="1"/>
    <col min="25" max="27" width="29.28515625" customWidth="1"/>
    <col min="28" max="28" width="28.7109375" customWidth="1"/>
    <col min="29" max="29" width="35.7109375" customWidth="1"/>
    <col min="30" max="30" width="11.42578125" customWidth="1"/>
    <col min="31" max="31" width="24.5703125" customWidth="1"/>
    <col min="32" max="32" width="21.7109375" customWidth="1"/>
    <col min="33" max="33" width="22.85546875" customWidth="1"/>
    <col min="34" max="45" width="11.42578125" customWidth="1"/>
  </cols>
  <sheetData>
    <row r="1" spans="1:45" ht="27" customHeight="1">
      <c r="A1" s="1971"/>
      <c r="B1" s="1554"/>
      <c r="C1" s="1555"/>
      <c r="D1" s="1978" t="s">
        <v>104</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6"/>
      <c r="AI1" s="2092" t="s">
        <v>17</v>
      </c>
      <c r="AJ1" s="1749"/>
      <c r="AK1" s="247"/>
      <c r="AL1" s="247"/>
      <c r="AM1" s="247"/>
      <c r="AN1" s="247"/>
      <c r="AO1" s="247"/>
      <c r="AP1" s="247"/>
      <c r="AQ1" s="247"/>
      <c r="AR1" s="247"/>
      <c r="AS1" s="247"/>
    </row>
    <row r="2" spans="1:45">
      <c r="A2" s="1733"/>
      <c r="B2" s="1547"/>
      <c r="C2" s="1548"/>
      <c r="D2" s="1980" t="s">
        <v>23</v>
      </c>
      <c r="E2" s="1577"/>
      <c r="F2" s="1577"/>
      <c r="G2" s="1577"/>
      <c r="H2" s="1578"/>
      <c r="I2" s="1980" t="s">
        <v>1018</v>
      </c>
      <c r="J2" s="1577"/>
      <c r="K2" s="1577"/>
      <c r="L2" s="1577"/>
      <c r="M2" s="1577"/>
      <c r="N2" s="1577"/>
      <c r="O2" s="1577"/>
      <c r="P2" s="1577"/>
      <c r="Q2" s="1577"/>
      <c r="R2" s="1577"/>
      <c r="S2" s="1577"/>
      <c r="T2" s="1577"/>
      <c r="U2" s="248" t="s">
        <v>47</v>
      </c>
      <c r="V2" s="249">
        <f t="shared" ref="V2:V3" si="0">+X5+X25+X45+X65+X85+X105+X125+X145</f>
        <v>1</v>
      </c>
      <c r="W2" s="1982"/>
      <c r="X2" s="1577"/>
      <c r="Y2" s="1577"/>
      <c r="Z2" s="1577"/>
      <c r="AA2" s="1577"/>
      <c r="AB2" s="1577"/>
      <c r="AC2" s="1577"/>
      <c r="AD2" s="1577"/>
      <c r="AE2" s="1577"/>
      <c r="AF2" s="1577"/>
      <c r="AG2" s="1577"/>
      <c r="AH2" s="1578"/>
      <c r="AI2" s="2093" t="s">
        <v>787</v>
      </c>
      <c r="AJ2" s="1751"/>
      <c r="AK2" s="247"/>
      <c r="AL2" s="247"/>
      <c r="AM2" s="247"/>
      <c r="AN2" s="247"/>
      <c r="AO2" s="247"/>
      <c r="AP2" s="247"/>
      <c r="AQ2" s="247"/>
      <c r="AR2" s="247"/>
      <c r="AS2" s="247"/>
    </row>
    <row r="3" spans="1:45" ht="15.75" customHeight="1">
      <c r="A3" s="1549"/>
      <c r="B3" s="1550"/>
      <c r="C3" s="1551"/>
      <c r="D3" s="1537"/>
      <c r="E3" s="1550"/>
      <c r="F3" s="1550"/>
      <c r="G3" s="1550"/>
      <c r="H3" s="1551"/>
      <c r="I3" s="1537"/>
      <c r="J3" s="1550"/>
      <c r="K3" s="1550"/>
      <c r="L3" s="1550"/>
      <c r="M3" s="1550"/>
      <c r="N3" s="1550"/>
      <c r="O3" s="1550"/>
      <c r="P3" s="1550"/>
      <c r="Q3" s="1550"/>
      <c r="R3" s="1550"/>
      <c r="S3" s="1550"/>
      <c r="T3" s="1550"/>
      <c r="U3" s="252" t="s">
        <v>48</v>
      </c>
      <c r="V3" s="253">
        <f t="shared" si="0"/>
        <v>0.52473545338104044</v>
      </c>
      <c r="W3" s="1537"/>
      <c r="X3" s="1550"/>
      <c r="Y3" s="1550"/>
      <c r="Z3" s="1550"/>
      <c r="AA3" s="1550"/>
      <c r="AB3" s="1550"/>
      <c r="AC3" s="1550"/>
      <c r="AD3" s="1550"/>
      <c r="AE3" s="1550"/>
      <c r="AF3" s="1550"/>
      <c r="AG3" s="1550"/>
      <c r="AH3" s="1551"/>
      <c r="AI3" s="2091">
        <v>43120</v>
      </c>
      <c r="AJ3" s="1977"/>
      <c r="AK3" s="247"/>
      <c r="AL3" s="247"/>
      <c r="AM3" s="247"/>
      <c r="AN3" s="247"/>
      <c r="AO3" s="247"/>
      <c r="AP3" s="247"/>
      <c r="AQ3" s="247"/>
      <c r="AR3" s="247"/>
      <c r="AS3" s="247"/>
    </row>
    <row r="4" spans="1:45" ht="24.75" customHeight="1">
      <c r="A4" s="1967" t="s">
        <v>106</v>
      </c>
      <c r="B4" s="1555"/>
      <c r="C4" s="255" t="s">
        <v>107</v>
      </c>
      <c r="D4" s="255" t="s">
        <v>108</v>
      </c>
      <c r="E4" s="255" t="s">
        <v>28</v>
      </c>
      <c r="F4" s="255" t="s">
        <v>109</v>
      </c>
      <c r="G4" s="321" t="s">
        <v>110</v>
      </c>
      <c r="H4" s="1959" t="s">
        <v>111</v>
      </c>
      <c r="I4" s="2094"/>
      <c r="J4" s="255" t="s">
        <v>63</v>
      </c>
      <c r="K4" s="255" t="s">
        <v>64</v>
      </c>
      <c r="L4" s="255" t="s">
        <v>65</v>
      </c>
      <c r="M4" s="255" t="s">
        <v>66</v>
      </c>
      <c r="N4" s="255" t="s">
        <v>67</v>
      </c>
      <c r="O4" s="255" t="s">
        <v>68</v>
      </c>
      <c r="P4" s="255" t="s">
        <v>69</v>
      </c>
      <c r="Q4" s="255" t="s">
        <v>70</v>
      </c>
      <c r="R4" s="255" t="s">
        <v>71</v>
      </c>
      <c r="S4" s="255" t="s">
        <v>72</v>
      </c>
      <c r="T4" s="255" t="s">
        <v>73</v>
      </c>
      <c r="U4" s="255" t="s">
        <v>74</v>
      </c>
      <c r="V4" s="255" t="s">
        <v>75</v>
      </c>
      <c r="W4" s="255" t="s">
        <v>76</v>
      </c>
      <c r="X4" s="255" t="s">
        <v>77</v>
      </c>
      <c r="Y4" s="1959" t="s">
        <v>112</v>
      </c>
      <c r="Z4" s="1754"/>
      <c r="AA4" s="2094"/>
      <c r="AB4" s="1959" t="s">
        <v>116</v>
      </c>
      <c r="AC4" s="1754"/>
      <c r="AD4" s="2094"/>
      <c r="AE4" s="1959" t="s">
        <v>120</v>
      </c>
      <c r="AF4" s="1754"/>
      <c r="AG4" s="2094"/>
      <c r="AH4" s="1959" t="s">
        <v>740</v>
      </c>
      <c r="AI4" s="1754"/>
      <c r="AJ4" s="2094"/>
      <c r="AK4" s="264"/>
      <c r="AL4" s="264"/>
      <c r="AM4" s="264"/>
      <c r="AN4" s="264"/>
      <c r="AO4" s="264"/>
      <c r="AP4" s="264"/>
      <c r="AQ4" s="264"/>
      <c r="AR4" s="264"/>
      <c r="AS4" s="264"/>
    </row>
    <row r="5" spans="1:45" ht="36" customHeight="1">
      <c r="A5" s="1733"/>
      <c r="B5" s="1548"/>
      <c r="C5" s="1932" t="s">
        <v>1019</v>
      </c>
      <c r="D5" s="1932" t="s">
        <v>252</v>
      </c>
      <c r="E5" s="1932" t="s">
        <v>919</v>
      </c>
      <c r="F5" s="1932" t="s">
        <v>1020</v>
      </c>
      <c r="G5" s="1932" t="s">
        <v>254</v>
      </c>
      <c r="H5" s="2081" t="s">
        <v>47</v>
      </c>
      <c r="I5" s="2095"/>
      <c r="J5" s="523"/>
      <c r="K5" s="523"/>
      <c r="L5" s="523"/>
      <c r="M5" s="523"/>
      <c r="N5" s="523">
        <v>0.25</v>
      </c>
      <c r="O5" s="523">
        <v>0.25</v>
      </c>
      <c r="P5" s="523">
        <v>0.5</v>
      </c>
      <c r="Q5" s="672"/>
      <c r="R5" s="672"/>
      <c r="S5" s="523"/>
      <c r="T5" s="523"/>
      <c r="U5" s="673"/>
      <c r="V5" s="524">
        <f t="shared" ref="V5:V6" si="1">SUM(J5:U5)</f>
        <v>1</v>
      </c>
      <c r="W5" s="1964">
        <v>0.11</v>
      </c>
      <c r="X5" s="524">
        <f>+(V5/V5)*W5</f>
        <v>0.11</v>
      </c>
      <c r="Y5" s="1922"/>
      <c r="Z5" s="1577"/>
      <c r="AA5" s="1578"/>
      <c r="AB5" s="2021" t="s">
        <v>1021</v>
      </c>
      <c r="AC5" s="1577"/>
      <c r="AD5" s="1578"/>
      <c r="AE5" s="1922"/>
      <c r="AF5" s="1577"/>
      <c r="AG5" s="1578"/>
      <c r="AH5" s="1922"/>
      <c r="AI5" s="1577"/>
      <c r="AJ5" s="1747"/>
      <c r="AK5" s="264"/>
      <c r="AL5" s="264"/>
      <c r="AM5" s="264"/>
      <c r="AN5" s="264"/>
      <c r="AO5" s="264"/>
      <c r="AP5" s="264"/>
      <c r="AQ5" s="264"/>
      <c r="AR5" s="264"/>
      <c r="AS5" s="264"/>
    </row>
    <row r="6" spans="1:45" ht="36" customHeight="1">
      <c r="A6" s="1968"/>
      <c r="B6" s="1580"/>
      <c r="C6" s="1558"/>
      <c r="D6" s="1558"/>
      <c r="E6" s="1558"/>
      <c r="F6" s="1558"/>
      <c r="G6" s="1558"/>
      <c r="H6" s="2080" t="s">
        <v>78</v>
      </c>
      <c r="I6" s="2090"/>
      <c r="J6" s="525"/>
      <c r="K6" s="525"/>
      <c r="L6" s="525"/>
      <c r="M6" s="525"/>
      <c r="N6" s="674">
        <v>0.25</v>
      </c>
      <c r="O6" s="674">
        <v>0.25</v>
      </c>
      <c r="P6" s="533">
        <v>0</v>
      </c>
      <c r="Q6" s="533">
        <v>0</v>
      </c>
      <c r="R6" s="533">
        <v>0</v>
      </c>
      <c r="S6" s="525"/>
      <c r="T6" s="525"/>
      <c r="U6" s="675"/>
      <c r="V6" s="526">
        <f t="shared" si="1"/>
        <v>0.5</v>
      </c>
      <c r="W6" s="1558"/>
      <c r="X6" s="524">
        <f>+V6/V5*W5</f>
        <v>5.5E-2</v>
      </c>
      <c r="Y6" s="1557"/>
      <c r="Z6" s="1579"/>
      <c r="AA6" s="1580"/>
      <c r="AB6" s="1557"/>
      <c r="AC6" s="1579"/>
      <c r="AD6" s="1580"/>
      <c r="AE6" s="1557"/>
      <c r="AF6" s="1579"/>
      <c r="AG6" s="1580"/>
      <c r="AH6" s="1557"/>
      <c r="AI6" s="1579"/>
      <c r="AJ6" s="1923"/>
      <c r="AK6" s="264"/>
      <c r="AL6" s="264"/>
      <c r="AM6" s="264"/>
      <c r="AN6" s="264"/>
      <c r="AO6" s="264"/>
      <c r="AP6" s="264"/>
      <c r="AQ6" s="264"/>
      <c r="AR6" s="264"/>
      <c r="AS6" s="264"/>
    </row>
    <row r="7" spans="1:45" ht="15.75" customHeight="1">
      <c r="A7" s="1966" t="s">
        <v>1022</v>
      </c>
      <c r="B7" s="2089" t="s">
        <v>34</v>
      </c>
      <c r="C7" s="1936"/>
      <c r="D7" s="1936"/>
      <c r="E7" s="1936"/>
      <c r="F7" s="1936"/>
      <c r="G7" s="1936"/>
      <c r="H7" s="1936"/>
      <c r="I7" s="1936"/>
      <c r="J7" s="1936"/>
      <c r="K7" s="1936"/>
      <c r="L7" s="1936"/>
      <c r="M7" s="1936"/>
      <c r="N7" s="1936"/>
      <c r="O7" s="1936"/>
      <c r="P7" s="1936"/>
      <c r="Q7" s="1936"/>
      <c r="R7" s="1936"/>
      <c r="S7" s="1936"/>
      <c r="T7" s="1936"/>
      <c r="U7" s="1936"/>
      <c r="V7" s="1936"/>
      <c r="W7" s="1936"/>
      <c r="X7" s="1936"/>
      <c r="Y7" s="1936"/>
      <c r="Z7" s="1936"/>
      <c r="AA7" s="1936"/>
      <c r="AB7" s="1936"/>
      <c r="AC7" s="1936"/>
      <c r="AD7" s="1936"/>
      <c r="AE7" s="1936"/>
      <c r="AF7" s="1936"/>
      <c r="AG7" s="1936"/>
      <c r="AH7" s="1936"/>
      <c r="AI7" s="1936"/>
      <c r="AJ7" s="1954"/>
      <c r="AK7" s="264"/>
      <c r="AL7" s="264"/>
      <c r="AM7" s="264"/>
      <c r="AN7" s="264"/>
      <c r="AO7" s="264"/>
      <c r="AP7" s="264"/>
      <c r="AQ7" s="264"/>
      <c r="AR7" s="264"/>
      <c r="AS7" s="264"/>
    </row>
    <row r="8" spans="1:45" ht="45.75" customHeight="1">
      <c r="A8" s="1539"/>
      <c r="B8" s="1934">
        <v>1</v>
      </c>
      <c r="C8" s="1928" t="s">
        <v>1025</v>
      </c>
      <c r="D8" s="1577"/>
      <c r="E8" s="1577"/>
      <c r="F8" s="1577"/>
      <c r="G8" s="1578"/>
      <c r="H8" s="1969" t="s">
        <v>79</v>
      </c>
      <c r="I8" s="527" t="s">
        <v>47</v>
      </c>
      <c r="J8" s="528"/>
      <c r="K8" s="523">
        <v>0.2</v>
      </c>
      <c r="L8" s="523">
        <v>0.8</v>
      </c>
      <c r="M8" s="523"/>
      <c r="N8" s="523"/>
      <c r="O8" s="523"/>
      <c r="P8" s="523"/>
      <c r="Q8" s="523"/>
      <c r="R8" s="523"/>
      <c r="S8" s="523"/>
      <c r="T8" s="523"/>
      <c r="U8" s="523"/>
      <c r="V8" s="529">
        <f t="shared" ref="V8:V23" si="2">SUM(J8:U8)</f>
        <v>1</v>
      </c>
      <c r="W8" s="2029">
        <v>0.2</v>
      </c>
      <c r="X8" s="288">
        <f>V8*W8</f>
        <v>0.2</v>
      </c>
      <c r="Y8" s="2024" t="s">
        <v>1026</v>
      </c>
      <c r="Z8" s="1577"/>
      <c r="AA8" s="1578"/>
      <c r="AB8" s="2024"/>
      <c r="AC8" s="1577"/>
      <c r="AD8" s="1578"/>
      <c r="AE8" s="2024" t="s">
        <v>1027</v>
      </c>
      <c r="AF8" s="1577"/>
      <c r="AG8" s="1578"/>
      <c r="AH8" s="1922"/>
      <c r="AI8" s="1577"/>
      <c r="AJ8" s="1747"/>
      <c r="AK8" s="264"/>
      <c r="AL8" s="264"/>
      <c r="AM8" s="264"/>
      <c r="AN8" s="264"/>
      <c r="AO8" s="264"/>
      <c r="AP8" s="264"/>
      <c r="AQ8" s="264"/>
      <c r="AR8" s="264"/>
      <c r="AS8" s="264"/>
    </row>
    <row r="9" spans="1:45" ht="45.75" customHeight="1">
      <c r="A9" s="1539"/>
      <c r="B9" s="1558"/>
      <c r="C9" s="1557"/>
      <c r="D9" s="1579"/>
      <c r="E9" s="1579"/>
      <c r="F9" s="1579"/>
      <c r="G9" s="1580"/>
      <c r="H9" s="1970"/>
      <c r="I9" s="531" t="s">
        <v>48</v>
      </c>
      <c r="J9" s="532"/>
      <c r="K9" s="533">
        <v>0.2</v>
      </c>
      <c r="L9" s="533">
        <v>0.8</v>
      </c>
      <c r="M9" s="533"/>
      <c r="N9" s="525"/>
      <c r="O9" s="525"/>
      <c r="P9" s="525"/>
      <c r="Q9" s="525"/>
      <c r="R9" s="525"/>
      <c r="S9" s="525"/>
      <c r="T9" s="525"/>
      <c r="U9" s="525"/>
      <c r="V9" s="534">
        <f t="shared" si="2"/>
        <v>1</v>
      </c>
      <c r="W9" s="2030"/>
      <c r="X9" s="296">
        <f>+V9*W8</f>
        <v>0.2</v>
      </c>
      <c r="Y9" s="1557"/>
      <c r="Z9" s="1579"/>
      <c r="AA9" s="1580"/>
      <c r="AB9" s="1557"/>
      <c r="AC9" s="1579"/>
      <c r="AD9" s="1580"/>
      <c r="AE9" s="1536"/>
      <c r="AF9" s="1547"/>
      <c r="AG9" s="1548"/>
      <c r="AH9" s="1557"/>
      <c r="AI9" s="1579"/>
      <c r="AJ9" s="1923"/>
      <c r="AK9" s="264"/>
      <c r="AL9" s="264"/>
      <c r="AM9" s="264"/>
      <c r="AN9" s="264"/>
      <c r="AO9" s="264"/>
      <c r="AP9" s="264"/>
      <c r="AQ9" s="264"/>
      <c r="AR9" s="264"/>
      <c r="AS9" s="264"/>
    </row>
    <row r="10" spans="1:45" ht="24" customHeight="1">
      <c r="A10" s="1539"/>
      <c r="B10" s="1934">
        <v>2</v>
      </c>
      <c r="C10" s="1928" t="s">
        <v>1029</v>
      </c>
      <c r="D10" s="1577"/>
      <c r="E10" s="1577"/>
      <c r="F10" s="1577"/>
      <c r="G10" s="1578"/>
      <c r="H10" s="1969" t="s">
        <v>79</v>
      </c>
      <c r="I10" s="527" t="s">
        <v>47</v>
      </c>
      <c r="J10" s="528"/>
      <c r="K10" s="672">
        <v>0.1</v>
      </c>
      <c r="L10" s="672">
        <v>0.1</v>
      </c>
      <c r="M10" s="672">
        <v>0.2</v>
      </c>
      <c r="N10" s="672">
        <v>0.2</v>
      </c>
      <c r="O10" s="672">
        <v>0.2</v>
      </c>
      <c r="P10" s="672">
        <v>0.02</v>
      </c>
      <c r="Q10" s="672">
        <v>0.05</v>
      </c>
      <c r="R10" s="672">
        <v>0.05</v>
      </c>
      <c r="S10" s="672">
        <v>0.04</v>
      </c>
      <c r="T10" s="672">
        <v>0.04</v>
      </c>
      <c r="U10" s="523"/>
      <c r="V10" s="529">
        <f t="shared" si="2"/>
        <v>1.0000000000000002</v>
      </c>
      <c r="W10" s="2029">
        <v>0.2</v>
      </c>
      <c r="X10" s="288">
        <f>V10*W10</f>
        <v>0.20000000000000007</v>
      </c>
      <c r="Y10" s="2024" t="s">
        <v>1030</v>
      </c>
      <c r="Z10" s="1577"/>
      <c r="AA10" s="1578"/>
      <c r="AB10" s="2024" t="s">
        <v>1031</v>
      </c>
      <c r="AC10" s="1577"/>
      <c r="AD10" s="1578"/>
      <c r="AE10" s="1536"/>
      <c r="AF10" s="1547"/>
      <c r="AG10" s="1548"/>
      <c r="AH10" s="1922"/>
      <c r="AI10" s="1577"/>
      <c r="AJ10" s="1747"/>
      <c r="AK10" s="264"/>
      <c r="AL10" s="264"/>
      <c r="AM10" s="264"/>
      <c r="AN10" s="264"/>
      <c r="AO10" s="264"/>
      <c r="AP10" s="264"/>
      <c r="AQ10" s="264"/>
      <c r="AR10" s="264"/>
      <c r="AS10" s="264"/>
    </row>
    <row r="11" spans="1:45" ht="24" customHeight="1">
      <c r="A11" s="1539"/>
      <c r="B11" s="1558"/>
      <c r="C11" s="1557"/>
      <c r="D11" s="1579"/>
      <c r="E11" s="1579"/>
      <c r="F11" s="1579"/>
      <c r="G11" s="1580"/>
      <c r="H11" s="1970"/>
      <c r="I11" s="531" t="s">
        <v>48</v>
      </c>
      <c r="J11" s="532"/>
      <c r="K11" s="533">
        <v>0.1</v>
      </c>
      <c r="L11" s="533">
        <v>0.1</v>
      </c>
      <c r="M11" s="533">
        <v>0.2</v>
      </c>
      <c r="N11" s="533">
        <v>0.2</v>
      </c>
      <c r="O11" s="533">
        <v>0.2</v>
      </c>
      <c r="P11" s="533">
        <v>0.05</v>
      </c>
      <c r="Q11" s="533">
        <v>0.05</v>
      </c>
      <c r="R11" s="533">
        <v>0.05</v>
      </c>
      <c r="S11" s="525"/>
      <c r="T11" s="525"/>
      <c r="U11" s="525"/>
      <c r="V11" s="534">
        <f t="shared" si="2"/>
        <v>0.95000000000000018</v>
      </c>
      <c r="W11" s="2030"/>
      <c r="X11" s="296">
        <f>+V11*W10</f>
        <v>0.19000000000000006</v>
      </c>
      <c r="Y11" s="1557"/>
      <c r="Z11" s="1579"/>
      <c r="AA11" s="1580"/>
      <c r="AB11" s="1557"/>
      <c r="AC11" s="1579"/>
      <c r="AD11" s="1580"/>
      <c r="AE11" s="1536"/>
      <c r="AF11" s="1547"/>
      <c r="AG11" s="1548"/>
      <c r="AH11" s="1557"/>
      <c r="AI11" s="1579"/>
      <c r="AJ11" s="1923"/>
      <c r="AK11" s="264"/>
      <c r="AL11" s="264"/>
      <c r="AM11" s="264"/>
      <c r="AN11" s="264"/>
      <c r="AO11" s="264"/>
      <c r="AP11" s="264"/>
      <c r="AQ11" s="264"/>
      <c r="AR11" s="264"/>
      <c r="AS11" s="264"/>
    </row>
    <row r="12" spans="1:45" ht="24" customHeight="1">
      <c r="A12" s="1539"/>
      <c r="B12" s="1934">
        <v>3</v>
      </c>
      <c r="C12" s="1928" t="s">
        <v>1032</v>
      </c>
      <c r="D12" s="1577"/>
      <c r="E12" s="1577"/>
      <c r="F12" s="1577"/>
      <c r="G12" s="1578"/>
      <c r="H12" s="1969" t="s">
        <v>79</v>
      </c>
      <c r="I12" s="527" t="s">
        <v>47</v>
      </c>
      <c r="J12" s="528"/>
      <c r="K12" s="672">
        <v>0.05</v>
      </c>
      <c r="L12" s="672">
        <v>0.05</v>
      </c>
      <c r="M12" s="672">
        <v>0.15</v>
      </c>
      <c r="N12" s="672">
        <v>0.15</v>
      </c>
      <c r="O12" s="672">
        <v>0.2</v>
      </c>
      <c r="P12" s="672">
        <v>0.2</v>
      </c>
      <c r="Q12" s="672">
        <v>0.05</v>
      </c>
      <c r="R12" s="672">
        <v>0.05</v>
      </c>
      <c r="S12" s="672">
        <v>0.03</v>
      </c>
      <c r="T12" s="672">
        <v>0.03</v>
      </c>
      <c r="U12" s="672">
        <v>0.04</v>
      </c>
      <c r="V12" s="529">
        <f t="shared" si="2"/>
        <v>1.0000000000000002</v>
      </c>
      <c r="W12" s="2029">
        <v>0.2</v>
      </c>
      <c r="X12" s="288">
        <f>V12*W12</f>
        <v>0.20000000000000007</v>
      </c>
      <c r="Y12" s="2024" t="s">
        <v>1033</v>
      </c>
      <c r="Z12" s="1577"/>
      <c r="AA12" s="1578"/>
      <c r="AB12" s="2024" t="s">
        <v>1034</v>
      </c>
      <c r="AC12" s="1577"/>
      <c r="AD12" s="1578"/>
      <c r="AE12" s="1536"/>
      <c r="AF12" s="1547"/>
      <c r="AG12" s="1548"/>
      <c r="AH12" s="1922"/>
      <c r="AI12" s="1577"/>
      <c r="AJ12" s="1747"/>
      <c r="AK12" s="264"/>
      <c r="AL12" s="264"/>
      <c r="AM12" s="264"/>
      <c r="AN12" s="264"/>
      <c r="AO12" s="264"/>
      <c r="AP12" s="264"/>
      <c r="AQ12" s="264"/>
      <c r="AR12" s="264"/>
      <c r="AS12" s="264"/>
    </row>
    <row r="13" spans="1:45" ht="24" customHeight="1">
      <c r="A13" s="1539"/>
      <c r="B13" s="1558"/>
      <c r="C13" s="1557"/>
      <c r="D13" s="1579"/>
      <c r="E13" s="1579"/>
      <c r="F13" s="1579"/>
      <c r="G13" s="1580"/>
      <c r="H13" s="1970"/>
      <c r="I13" s="531" t="s">
        <v>48</v>
      </c>
      <c r="J13" s="532"/>
      <c r="K13" s="533">
        <v>0.05</v>
      </c>
      <c r="L13" s="533">
        <v>0.05</v>
      </c>
      <c r="M13" s="533">
        <v>0.15</v>
      </c>
      <c r="N13" s="533">
        <v>0.15</v>
      </c>
      <c r="O13" s="533">
        <v>0.2</v>
      </c>
      <c r="P13" s="533">
        <v>0.2</v>
      </c>
      <c r="Q13" s="533">
        <v>0.05</v>
      </c>
      <c r="R13" s="533">
        <v>0.05</v>
      </c>
      <c r="S13" s="525"/>
      <c r="T13" s="525"/>
      <c r="U13" s="525"/>
      <c r="V13" s="534">
        <f t="shared" si="2"/>
        <v>0.90000000000000013</v>
      </c>
      <c r="W13" s="2030"/>
      <c r="X13" s="296">
        <f>+V13*W12</f>
        <v>0.18000000000000005</v>
      </c>
      <c r="Y13" s="1557"/>
      <c r="Z13" s="1579"/>
      <c r="AA13" s="1580"/>
      <c r="AB13" s="1557"/>
      <c r="AC13" s="1579"/>
      <c r="AD13" s="1580"/>
      <c r="AE13" s="1536"/>
      <c r="AF13" s="1547"/>
      <c r="AG13" s="1548"/>
      <c r="AH13" s="1557"/>
      <c r="AI13" s="1579"/>
      <c r="AJ13" s="1923"/>
      <c r="AK13" s="264"/>
      <c r="AL13" s="264"/>
      <c r="AM13" s="264"/>
      <c r="AN13" s="264"/>
      <c r="AO13" s="264"/>
      <c r="AP13" s="264"/>
      <c r="AQ13" s="264"/>
      <c r="AR13" s="264"/>
      <c r="AS13" s="264"/>
    </row>
    <row r="14" spans="1:45" ht="24" customHeight="1">
      <c r="A14" s="1539"/>
      <c r="B14" s="1934">
        <v>4</v>
      </c>
      <c r="C14" s="1928" t="s">
        <v>1035</v>
      </c>
      <c r="D14" s="1577"/>
      <c r="E14" s="1577"/>
      <c r="F14" s="1577"/>
      <c r="G14" s="1578"/>
      <c r="H14" s="1969" t="s">
        <v>79</v>
      </c>
      <c r="I14" s="527" t="s">
        <v>47</v>
      </c>
      <c r="J14" s="528"/>
      <c r="K14" s="672">
        <v>0.02</v>
      </c>
      <c r="L14" s="672">
        <v>0.02</v>
      </c>
      <c r="M14" s="672">
        <v>0.1</v>
      </c>
      <c r="N14" s="672">
        <v>0.1</v>
      </c>
      <c r="O14" s="672">
        <v>0.15</v>
      </c>
      <c r="P14" s="672">
        <v>0.15</v>
      </c>
      <c r="Q14" s="672">
        <v>0.15</v>
      </c>
      <c r="R14" s="672">
        <v>0.15</v>
      </c>
      <c r="S14" s="672">
        <v>0.1</v>
      </c>
      <c r="T14" s="672">
        <v>0.03</v>
      </c>
      <c r="U14" s="672">
        <v>0.03</v>
      </c>
      <c r="V14" s="529">
        <f t="shared" si="2"/>
        <v>1</v>
      </c>
      <c r="W14" s="2029">
        <v>0.2</v>
      </c>
      <c r="X14" s="288">
        <f>V14*W14</f>
        <v>0.2</v>
      </c>
      <c r="Y14" s="2024" t="s">
        <v>1036</v>
      </c>
      <c r="Z14" s="1577"/>
      <c r="AA14" s="1578"/>
      <c r="AB14" s="2024" t="s">
        <v>1021</v>
      </c>
      <c r="AC14" s="1577"/>
      <c r="AD14" s="1578"/>
      <c r="AE14" s="1536"/>
      <c r="AF14" s="1547"/>
      <c r="AG14" s="1548"/>
      <c r="AH14" s="1922"/>
      <c r="AI14" s="1577"/>
      <c r="AJ14" s="1747"/>
      <c r="AK14" s="264"/>
      <c r="AL14" s="264"/>
      <c r="AM14" s="264"/>
      <c r="AN14" s="264"/>
      <c r="AO14" s="264"/>
      <c r="AP14" s="264"/>
      <c r="AQ14" s="264"/>
      <c r="AR14" s="264"/>
      <c r="AS14" s="264"/>
    </row>
    <row r="15" spans="1:45" ht="24" customHeight="1">
      <c r="A15" s="1539"/>
      <c r="B15" s="1558"/>
      <c r="C15" s="1557"/>
      <c r="D15" s="1579"/>
      <c r="E15" s="1579"/>
      <c r="F15" s="1579"/>
      <c r="G15" s="1580"/>
      <c r="H15" s="1970"/>
      <c r="I15" s="531" t="s">
        <v>48</v>
      </c>
      <c r="J15" s="532"/>
      <c r="K15" s="533">
        <v>0.02</v>
      </c>
      <c r="L15" s="533">
        <v>0.02</v>
      </c>
      <c r="M15" s="533">
        <v>0.1</v>
      </c>
      <c r="N15" s="533">
        <v>0.1</v>
      </c>
      <c r="O15" s="533">
        <v>0.15</v>
      </c>
      <c r="P15" s="533">
        <v>0.15</v>
      </c>
      <c r="Q15" s="533">
        <v>0.15</v>
      </c>
      <c r="R15" s="533">
        <v>0.15</v>
      </c>
      <c r="S15" s="525"/>
      <c r="T15" s="525"/>
      <c r="U15" s="525"/>
      <c r="V15" s="534">
        <f t="shared" si="2"/>
        <v>0.84000000000000008</v>
      </c>
      <c r="W15" s="2030"/>
      <c r="X15" s="296">
        <f>+V15*W14</f>
        <v>0.16800000000000004</v>
      </c>
      <c r="Y15" s="1557"/>
      <c r="Z15" s="1579"/>
      <c r="AA15" s="1580"/>
      <c r="AB15" s="1557"/>
      <c r="AC15" s="1579"/>
      <c r="AD15" s="1580"/>
      <c r="AE15" s="1536"/>
      <c r="AF15" s="1547"/>
      <c r="AG15" s="1548"/>
      <c r="AH15" s="1557"/>
      <c r="AI15" s="1579"/>
      <c r="AJ15" s="1923"/>
      <c r="AK15" s="264"/>
      <c r="AL15" s="264"/>
      <c r="AM15" s="264"/>
      <c r="AN15" s="264"/>
      <c r="AO15" s="264"/>
      <c r="AP15" s="264"/>
      <c r="AQ15" s="264"/>
      <c r="AR15" s="264"/>
      <c r="AS15" s="264"/>
    </row>
    <row r="16" spans="1:45" ht="24" customHeight="1">
      <c r="A16" s="1539"/>
      <c r="B16" s="1934">
        <v>5</v>
      </c>
      <c r="C16" s="1928" t="s">
        <v>1037</v>
      </c>
      <c r="D16" s="1577"/>
      <c r="E16" s="1577"/>
      <c r="F16" s="1577"/>
      <c r="G16" s="1578"/>
      <c r="H16" s="1969" t="s">
        <v>79</v>
      </c>
      <c r="I16" s="527" t="s">
        <v>47</v>
      </c>
      <c r="J16" s="528"/>
      <c r="K16" s="523">
        <v>0.39</v>
      </c>
      <c r="L16" s="523">
        <v>0.04</v>
      </c>
      <c r="M16" s="523">
        <v>0.08</v>
      </c>
      <c r="N16" s="523">
        <v>0.02</v>
      </c>
      <c r="O16" s="523">
        <v>0.06</v>
      </c>
      <c r="P16" s="523">
        <v>0.08</v>
      </c>
      <c r="Q16" s="523">
        <v>7.0000000000000007E-2</v>
      </c>
      <c r="R16" s="523">
        <v>0.06</v>
      </c>
      <c r="S16" s="523">
        <v>0.06</v>
      </c>
      <c r="T16" s="523">
        <v>0.09</v>
      </c>
      <c r="U16" s="523">
        <v>0.05</v>
      </c>
      <c r="V16" s="529">
        <f t="shared" si="2"/>
        <v>1</v>
      </c>
      <c r="W16" s="2029">
        <v>0.2</v>
      </c>
      <c r="X16" s="288">
        <f>V16*W16</f>
        <v>0.2</v>
      </c>
      <c r="Y16" s="2024" t="s">
        <v>1038</v>
      </c>
      <c r="Z16" s="1577"/>
      <c r="AA16" s="1578"/>
      <c r="AB16" s="2024" t="s">
        <v>1039</v>
      </c>
      <c r="AC16" s="1577"/>
      <c r="AD16" s="1578"/>
      <c r="AE16" s="1536"/>
      <c r="AF16" s="1547"/>
      <c r="AG16" s="1548"/>
      <c r="AH16" s="1922"/>
      <c r="AI16" s="1577"/>
      <c r="AJ16" s="1747"/>
      <c r="AK16" s="264"/>
      <c r="AL16" s="264"/>
      <c r="AM16" s="264"/>
      <c r="AN16" s="264"/>
      <c r="AO16" s="264"/>
      <c r="AP16" s="264"/>
      <c r="AQ16" s="264"/>
      <c r="AR16" s="264"/>
      <c r="AS16" s="264"/>
    </row>
    <row r="17" spans="1:45" ht="24" customHeight="1">
      <c r="A17" s="1539"/>
      <c r="B17" s="1558"/>
      <c r="C17" s="1557"/>
      <c r="D17" s="1579"/>
      <c r="E17" s="1579"/>
      <c r="F17" s="1579"/>
      <c r="G17" s="1580"/>
      <c r="H17" s="1970"/>
      <c r="I17" s="531" t="s">
        <v>48</v>
      </c>
      <c r="J17" s="532"/>
      <c r="K17" s="533">
        <v>0.39</v>
      </c>
      <c r="L17" s="533">
        <v>0.04</v>
      </c>
      <c r="M17" s="533">
        <v>0.05</v>
      </c>
      <c r="N17" s="533">
        <v>0.02</v>
      </c>
      <c r="O17" s="533">
        <v>0.06</v>
      </c>
      <c r="P17" s="533">
        <v>7.0000000000000007E-2</v>
      </c>
      <c r="Q17" s="533">
        <v>0.06</v>
      </c>
      <c r="R17" s="533">
        <v>0.03</v>
      </c>
      <c r="S17" s="525"/>
      <c r="T17" s="525"/>
      <c r="U17" s="525"/>
      <c r="V17" s="534">
        <f t="shared" si="2"/>
        <v>0.7200000000000002</v>
      </c>
      <c r="W17" s="2030"/>
      <c r="X17" s="296">
        <f>+V17*W16</f>
        <v>0.14400000000000004</v>
      </c>
      <c r="Y17" s="1557"/>
      <c r="Z17" s="1579"/>
      <c r="AA17" s="1580"/>
      <c r="AB17" s="1557"/>
      <c r="AC17" s="1579"/>
      <c r="AD17" s="1580"/>
      <c r="AE17" s="1557"/>
      <c r="AF17" s="1579"/>
      <c r="AG17" s="1580"/>
      <c r="AH17" s="1557"/>
      <c r="AI17" s="1579"/>
      <c r="AJ17" s="1923"/>
      <c r="AK17" s="264"/>
      <c r="AL17" s="264"/>
      <c r="AM17" s="264"/>
      <c r="AN17" s="264"/>
      <c r="AO17" s="264"/>
      <c r="AP17" s="264"/>
      <c r="AQ17" s="264"/>
      <c r="AR17" s="264"/>
      <c r="AS17" s="264"/>
    </row>
    <row r="18" spans="1:45" hidden="1">
      <c r="A18" s="1539"/>
      <c r="B18" s="1934">
        <v>6</v>
      </c>
      <c r="C18" s="1928"/>
      <c r="D18" s="1577"/>
      <c r="E18" s="1577"/>
      <c r="F18" s="1577"/>
      <c r="G18" s="1578"/>
      <c r="H18" s="1969" t="s">
        <v>79</v>
      </c>
      <c r="I18" s="527" t="s">
        <v>47</v>
      </c>
      <c r="J18" s="528"/>
      <c r="K18" s="523"/>
      <c r="L18" s="523"/>
      <c r="M18" s="523"/>
      <c r="N18" s="523"/>
      <c r="O18" s="523"/>
      <c r="P18" s="523"/>
      <c r="Q18" s="523"/>
      <c r="R18" s="523"/>
      <c r="S18" s="523"/>
      <c r="T18" s="523"/>
      <c r="U18" s="523"/>
      <c r="V18" s="529">
        <f t="shared" si="2"/>
        <v>0</v>
      </c>
      <c r="W18" s="523"/>
      <c r="X18" s="288">
        <f>V18*W18</f>
        <v>0</v>
      </c>
      <c r="Y18" s="303"/>
      <c r="Z18" s="303"/>
      <c r="AA18" s="303"/>
      <c r="AB18" s="303"/>
      <c r="AC18" s="303"/>
      <c r="AD18" s="303"/>
      <c r="AE18" s="303"/>
      <c r="AF18" s="303"/>
      <c r="AG18" s="303"/>
      <c r="AH18" s="303"/>
      <c r="AI18" s="303"/>
      <c r="AJ18" s="677"/>
      <c r="AK18" s="264"/>
      <c r="AL18" s="264"/>
      <c r="AM18" s="264"/>
      <c r="AN18" s="264"/>
      <c r="AO18" s="264"/>
      <c r="AP18" s="264"/>
      <c r="AQ18" s="264"/>
      <c r="AR18" s="264"/>
      <c r="AS18" s="264"/>
    </row>
    <row r="19" spans="1:45" hidden="1">
      <c r="A19" s="1539"/>
      <c r="B19" s="1558"/>
      <c r="C19" s="1557"/>
      <c r="D19" s="1579"/>
      <c r="E19" s="1579"/>
      <c r="F19" s="1579"/>
      <c r="G19" s="1580"/>
      <c r="H19" s="1970"/>
      <c r="I19" s="531" t="s">
        <v>48</v>
      </c>
      <c r="J19" s="537"/>
      <c r="K19" s="539"/>
      <c r="L19" s="539"/>
      <c r="M19" s="539"/>
      <c r="N19" s="539"/>
      <c r="O19" s="539"/>
      <c r="P19" s="539"/>
      <c r="Q19" s="539"/>
      <c r="R19" s="539"/>
      <c r="S19" s="539"/>
      <c r="T19" s="539"/>
      <c r="U19" s="539"/>
      <c r="V19" s="540">
        <f t="shared" si="2"/>
        <v>0</v>
      </c>
      <c r="W19" s="539"/>
      <c r="X19" s="296">
        <f>+V19*W18</f>
        <v>0</v>
      </c>
      <c r="Y19" s="303"/>
      <c r="Z19" s="303"/>
      <c r="AA19" s="303"/>
      <c r="AB19" s="303"/>
      <c r="AC19" s="303"/>
      <c r="AD19" s="303"/>
      <c r="AE19" s="303"/>
      <c r="AF19" s="303"/>
      <c r="AG19" s="303"/>
      <c r="AH19" s="303"/>
      <c r="AI19" s="303"/>
      <c r="AJ19" s="677"/>
      <c r="AK19" s="264"/>
      <c r="AL19" s="264"/>
      <c r="AM19" s="264"/>
      <c r="AN19" s="264"/>
      <c r="AO19" s="264"/>
      <c r="AP19" s="264"/>
      <c r="AQ19" s="264"/>
      <c r="AR19" s="264"/>
      <c r="AS19" s="264"/>
    </row>
    <row r="20" spans="1:45" hidden="1">
      <c r="A20" s="1539"/>
      <c r="B20" s="1934">
        <v>7</v>
      </c>
      <c r="C20" s="1928"/>
      <c r="D20" s="1577"/>
      <c r="E20" s="1577"/>
      <c r="F20" s="1577"/>
      <c r="G20" s="1578"/>
      <c r="H20" s="1969" t="s">
        <v>79</v>
      </c>
      <c r="I20" s="527" t="s">
        <v>47</v>
      </c>
      <c r="J20" s="528"/>
      <c r="K20" s="523"/>
      <c r="L20" s="523"/>
      <c r="M20" s="523"/>
      <c r="N20" s="523"/>
      <c r="O20" s="523"/>
      <c r="P20" s="523"/>
      <c r="Q20" s="523"/>
      <c r="R20" s="523"/>
      <c r="S20" s="523"/>
      <c r="T20" s="523"/>
      <c r="U20" s="523"/>
      <c r="V20" s="529">
        <f t="shared" si="2"/>
        <v>0</v>
      </c>
      <c r="W20" s="523"/>
      <c r="X20" s="288">
        <f>V20*W20</f>
        <v>0</v>
      </c>
      <c r="Y20" s="303"/>
      <c r="Z20" s="303"/>
      <c r="AA20" s="303"/>
      <c r="AB20" s="303"/>
      <c r="AC20" s="303"/>
      <c r="AD20" s="303"/>
      <c r="AE20" s="303"/>
      <c r="AF20" s="303"/>
      <c r="AG20" s="303"/>
      <c r="AH20" s="303"/>
      <c r="AI20" s="303"/>
      <c r="AJ20" s="677"/>
      <c r="AK20" s="264"/>
      <c r="AL20" s="264"/>
      <c r="AM20" s="264"/>
      <c r="AN20" s="264"/>
      <c r="AO20" s="264"/>
      <c r="AP20" s="264"/>
      <c r="AQ20" s="264"/>
      <c r="AR20" s="264"/>
      <c r="AS20" s="264"/>
    </row>
    <row r="21" spans="1:45" ht="15.75" hidden="1" customHeight="1">
      <c r="A21" s="1539"/>
      <c r="B21" s="1558"/>
      <c r="C21" s="1557"/>
      <c r="D21" s="1579"/>
      <c r="E21" s="1579"/>
      <c r="F21" s="1579"/>
      <c r="G21" s="1580"/>
      <c r="H21" s="1970"/>
      <c r="I21" s="531" t="s">
        <v>48</v>
      </c>
      <c r="J21" s="537"/>
      <c r="K21" s="539"/>
      <c r="L21" s="539"/>
      <c r="M21" s="539"/>
      <c r="N21" s="539"/>
      <c r="O21" s="539"/>
      <c r="P21" s="539"/>
      <c r="Q21" s="539"/>
      <c r="R21" s="539"/>
      <c r="S21" s="539"/>
      <c r="T21" s="539"/>
      <c r="U21" s="539"/>
      <c r="V21" s="540">
        <f t="shared" si="2"/>
        <v>0</v>
      </c>
      <c r="W21" s="539"/>
      <c r="X21" s="296">
        <f>+V21*W20</f>
        <v>0</v>
      </c>
      <c r="Y21" s="303"/>
      <c r="Z21" s="303"/>
      <c r="AA21" s="303"/>
      <c r="AB21" s="303"/>
      <c r="AC21" s="303"/>
      <c r="AD21" s="303"/>
      <c r="AE21" s="303"/>
      <c r="AF21" s="303"/>
      <c r="AG21" s="303"/>
      <c r="AH21" s="303"/>
      <c r="AI21" s="303"/>
      <c r="AJ21" s="677"/>
      <c r="AK21" s="264"/>
      <c r="AL21" s="264"/>
      <c r="AM21" s="264"/>
      <c r="AN21" s="264"/>
      <c r="AO21" s="264"/>
      <c r="AP21" s="264"/>
      <c r="AQ21" s="264"/>
      <c r="AR21" s="264"/>
      <c r="AS21" s="264"/>
    </row>
    <row r="22" spans="1:45" ht="15.75" customHeight="1">
      <c r="A22" s="1539"/>
      <c r="B22" s="1944" t="s">
        <v>85</v>
      </c>
      <c r="C22" s="1577"/>
      <c r="D22" s="1577"/>
      <c r="E22" s="1577"/>
      <c r="F22" s="1577"/>
      <c r="G22" s="1578"/>
      <c r="H22" s="678" t="s">
        <v>79</v>
      </c>
      <c r="I22" s="541" t="s">
        <v>47</v>
      </c>
      <c r="J22" s="542">
        <f t="shared" ref="J22:U22" si="3">+J8*$W8+J10*$W10+J12*$W12+J14*$W14+J16*$W16+J18*$W18+J20*$W20</f>
        <v>0</v>
      </c>
      <c r="K22" s="542">
        <f t="shared" si="3"/>
        <v>0.15200000000000002</v>
      </c>
      <c r="L22" s="542">
        <f t="shared" si="3"/>
        <v>0.20200000000000007</v>
      </c>
      <c r="M22" s="542">
        <f t="shared" si="3"/>
        <v>0.10600000000000001</v>
      </c>
      <c r="N22" s="542">
        <f t="shared" si="3"/>
        <v>9.4000000000000014E-2</v>
      </c>
      <c r="O22" s="542">
        <f t="shared" si="3"/>
        <v>0.12200000000000001</v>
      </c>
      <c r="P22" s="542">
        <f t="shared" si="3"/>
        <v>9.0000000000000011E-2</v>
      </c>
      <c r="Q22" s="542">
        <f t="shared" si="3"/>
        <v>6.4000000000000001E-2</v>
      </c>
      <c r="R22" s="542">
        <f t="shared" si="3"/>
        <v>6.2E-2</v>
      </c>
      <c r="S22" s="542">
        <f t="shared" si="3"/>
        <v>4.5999999999999999E-2</v>
      </c>
      <c r="T22" s="542">
        <f t="shared" si="3"/>
        <v>3.7999999999999999E-2</v>
      </c>
      <c r="U22" s="542">
        <f t="shared" si="3"/>
        <v>2.4E-2</v>
      </c>
      <c r="V22" s="529">
        <f t="shared" si="2"/>
        <v>1.0000000000000002</v>
      </c>
      <c r="W22" s="542">
        <f>SUM(W8:W21)</f>
        <v>1</v>
      </c>
      <c r="X22" s="288">
        <f>V22*W22</f>
        <v>1.0000000000000002</v>
      </c>
      <c r="Y22" s="1924"/>
      <c r="Z22" s="1577"/>
      <c r="AA22" s="1578"/>
      <c r="AB22" s="1924"/>
      <c r="AC22" s="1577"/>
      <c r="AD22" s="1578"/>
      <c r="AE22" s="1924"/>
      <c r="AF22" s="1577"/>
      <c r="AG22" s="1578"/>
      <c r="AH22" s="1924"/>
      <c r="AI22" s="1577"/>
      <c r="AJ22" s="1747"/>
      <c r="AK22" s="264"/>
      <c r="AL22" s="264"/>
      <c r="AM22" s="264"/>
      <c r="AN22" s="264"/>
      <c r="AO22" s="264"/>
      <c r="AP22" s="264"/>
      <c r="AQ22" s="264"/>
      <c r="AR22" s="264"/>
      <c r="AS22" s="264"/>
    </row>
    <row r="23" spans="1:45" ht="15.75" customHeight="1">
      <c r="A23" s="1540"/>
      <c r="B23" s="1537"/>
      <c r="C23" s="1550"/>
      <c r="D23" s="1550"/>
      <c r="E23" s="1550"/>
      <c r="F23" s="1550"/>
      <c r="G23" s="1551"/>
      <c r="H23" s="679"/>
      <c r="I23" s="556" t="s">
        <v>48</v>
      </c>
      <c r="J23" s="557">
        <f t="shared" ref="J23:U23" si="4">+J9*$W8+J11*$W10+J13*$W12+J15*$W14+J17*$W16+J19*$W18+J21*$W20</f>
        <v>0</v>
      </c>
      <c r="K23" s="557">
        <f t="shared" si="4"/>
        <v>0.15200000000000002</v>
      </c>
      <c r="L23" s="557">
        <f t="shared" si="4"/>
        <v>0.20200000000000007</v>
      </c>
      <c r="M23" s="557">
        <f t="shared" si="4"/>
        <v>0.1</v>
      </c>
      <c r="N23" s="557">
        <f t="shared" si="4"/>
        <v>9.4000000000000014E-2</v>
      </c>
      <c r="O23" s="557">
        <f t="shared" si="4"/>
        <v>0.12200000000000001</v>
      </c>
      <c r="P23" s="557">
        <f t="shared" si="4"/>
        <v>9.4000000000000014E-2</v>
      </c>
      <c r="Q23" s="557">
        <f t="shared" si="4"/>
        <v>6.2E-2</v>
      </c>
      <c r="R23" s="557">
        <f t="shared" si="4"/>
        <v>5.6000000000000001E-2</v>
      </c>
      <c r="S23" s="557">
        <f t="shared" si="4"/>
        <v>0</v>
      </c>
      <c r="T23" s="557">
        <f t="shared" si="4"/>
        <v>0</v>
      </c>
      <c r="U23" s="557">
        <f t="shared" si="4"/>
        <v>0</v>
      </c>
      <c r="V23" s="559">
        <f t="shared" si="2"/>
        <v>0.88200000000000012</v>
      </c>
      <c r="W23" s="557"/>
      <c r="X23" s="560">
        <f>+V23*W22</f>
        <v>0.88200000000000012</v>
      </c>
      <c r="Y23" s="1537"/>
      <c r="Z23" s="1550"/>
      <c r="AA23" s="1551"/>
      <c r="AB23" s="1537"/>
      <c r="AC23" s="1550"/>
      <c r="AD23" s="1551"/>
      <c r="AE23" s="1537"/>
      <c r="AF23" s="1550"/>
      <c r="AG23" s="1551"/>
      <c r="AH23" s="1537"/>
      <c r="AI23" s="1550"/>
      <c r="AJ23" s="1721"/>
      <c r="AK23" s="264"/>
      <c r="AL23" s="264"/>
      <c r="AM23" s="264"/>
      <c r="AN23" s="264"/>
      <c r="AO23" s="264"/>
      <c r="AP23" s="264"/>
      <c r="AQ23" s="264"/>
      <c r="AR23" s="264"/>
      <c r="AS23" s="264"/>
    </row>
    <row r="24" spans="1:45" ht="24.75" customHeight="1">
      <c r="A24" s="1967" t="s">
        <v>106</v>
      </c>
      <c r="B24" s="1555"/>
      <c r="C24" s="255" t="s">
        <v>107</v>
      </c>
      <c r="D24" s="255" t="s">
        <v>108</v>
      </c>
      <c r="E24" s="255" t="s">
        <v>28</v>
      </c>
      <c r="F24" s="255" t="s">
        <v>109</v>
      </c>
      <c r="G24" s="321" t="s">
        <v>110</v>
      </c>
      <c r="H24" s="1959" t="s">
        <v>111</v>
      </c>
      <c r="I24" s="1756"/>
      <c r="J24" s="255" t="s">
        <v>63</v>
      </c>
      <c r="K24" s="255" t="s">
        <v>64</v>
      </c>
      <c r="L24" s="255" t="s">
        <v>65</v>
      </c>
      <c r="M24" s="255" t="s">
        <v>66</v>
      </c>
      <c r="N24" s="255" t="s">
        <v>67</v>
      </c>
      <c r="O24" s="255" t="s">
        <v>68</v>
      </c>
      <c r="P24" s="255" t="s">
        <v>69</v>
      </c>
      <c r="Q24" s="255" t="s">
        <v>70</v>
      </c>
      <c r="R24" s="255" t="s">
        <v>71</v>
      </c>
      <c r="S24" s="255" t="s">
        <v>72</v>
      </c>
      <c r="T24" s="255" t="s">
        <v>73</v>
      </c>
      <c r="U24" s="255" t="s">
        <v>74</v>
      </c>
      <c r="V24" s="255" t="s">
        <v>75</v>
      </c>
      <c r="W24" s="255" t="s">
        <v>76</v>
      </c>
      <c r="X24" s="255" t="s">
        <v>77</v>
      </c>
      <c r="Y24" s="1959" t="s">
        <v>112</v>
      </c>
      <c r="Z24" s="1754"/>
      <c r="AA24" s="1756"/>
      <c r="AB24" s="1959" t="s">
        <v>116</v>
      </c>
      <c r="AC24" s="1754"/>
      <c r="AD24" s="1756"/>
      <c r="AE24" s="1959" t="s">
        <v>120</v>
      </c>
      <c r="AF24" s="1754"/>
      <c r="AG24" s="1756"/>
      <c r="AH24" s="1959" t="s">
        <v>740</v>
      </c>
      <c r="AI24" s="1754"/>
      <c r="AJ24" s="1749"/>
      <c r="AK24" s="264"/>
      <c r="AL24" s="264"/>
      <c r="AM24" s="264"/>
      <c r="AN24" s="264"/>
      <c r="AO24" s="264"/>
      <c r="AP24" s="264"/>
      <c r="AQ24" s="264"/>
      <c r="AR24" s="264"/>
      <c r="AS24" s="264"/>
    </row>
    <row r="25" spans="1:45" ht="35.25" customHeight="1">
      <c r="A25" s="1733"/>
      <c r="B25" s="1548"/>
      <c r="C25" s="2049" t="s">
        <v>1040</v>
      </c>
      <c r="D25" s="2049" t="s">
        <v>252</v>
      </c>
      <c r="E25" s="2054" t="s">
        <v>919</v>
      </c>
      <c r="F25" s="1941" t="s">
        <v>1041</v>
      </c>
      <c r="G25" s="1932" t="s">
        <v>254</v>
      </c>
      <c r="H25" s="2081" t="s">
        <v>47</v>
      </c>
      <c r="I25" s="2028"/>
      <c r="J25" s="528" t="s">
        <v>1042</v>
      </c>
      <c r="K25" s="523"/>
      <c r="L25" s="523"/>
      <c r="M25" s="523">
        <v>0.15</v>
      </c>
      <c r="N25" s="523">
        <v>0.15</v>
      </c>
      <c r="O25" s="523">
        <v>0.15</v>
      </c>
      <c r="P25" s="523">
        <v>0.15</v>
      </c>
      <c r="Q25" s="523">
        <v>0.15</v>
      </c>
      <c r="R25" s="523">
        <v>0.15</v>
      </c>
      <c r="S25" s="523">
        <v>0.1</v>
      </c>
      <c r="T25" s="523"/>
      <c r="U25" s="523"/>
      <c r="V25" s="524">
        <f t="shared" ref="V25:V26" si="5">SUM(J25:U25)</f>
        <v>1</v>
      </c>
      <c r="W25" s="1964">
        <v>0.11</v>
      </c>
      <c r="X25" s="524">
        <f>+(V25/V25)*W25</f>
        <v>0.11</v>
      </c>
      <c r="Y25" s="1956"/>
      <c r="Z25" s="1577"/>
      <c r="AA25" s="1578"/>
      <c r="AB25" s="2024" t="s">
        <v>1043</v>
      </c>
      <c r="AC25" s="1577"/>
      <c r="AD25" s="1578"/>
      <c r="AE25" s="2024" t="s">
        <v>1044</v>
      </c>
      <c r="AF25" s="1577"/>
      <c r="AG25" s="1578"/>
      <c r="AH25" s="1956"/>
      <c r="AI25" s="1577"/>
      <c r="AJ25" s="1747"/>
      <c r="AK25" s="264"/>
      <c r="AL25" s="264"/>
      <c r="AM25" s="264"/>
      <c r="AN25" s="264"/>
      <c r="AO25" s="264"/>
      <c r="AP25" s="264"/>
      <c r="AQ25" s="264"/>
      <c r="AR25" s="264"/>
      <c r="AS25" s="264"/>
    </row>
    <row r="26" spans="1:45" ht="35.25" customHeight="1">
      <c r="A26" s="1968"/>
      <c r="B26" s="1580"/>
      <c r="C26" s="2030"/>
      <c r="D26" s="2030"/>
      <c r="E26" s="2084"/>
      <c r="F26" s="1558"/>
      <c r="G26" s="1558"/>
      <c r="H26" s="2080" t="s">
        <v>78</v>
      </c>
      <c r="I26" s="2026"/>
      <c r="J26" s="532"/>
      <c r="K26" s="525"/>
      <c r="L26" s="525"/>
      <c r="M26" s="533">
        <v>0.15</v>
      </c>
      <c r="N26" s="533">
        <v>0.15</v>
      </c>
      <c r="O26" s="533">
        <v>0.15</v>
      </c>
      <c r="P26" s="533">
        <v>0.15</v>
      </c>
      <c r="Q26" s="533">
        <v>0.15</v>
      </c>
      <c r="R26" s="533">
        <v>0.15</v>
      </c>
      <c r="S26" s="525"/>
      <c r="T26" s="525"/>
      <c r="U26" s="525"/>
      <c r="V26" s="526">
        <f t="shared" si="5"/>
        <v>0.9</v>
      </c>
      <c r="W26" s="1558"/>
      <c r="X26" s="524">
        <f>+V26/V25*W25</f>
        <v>9.9000000000000005E-2</v>
      </c>
      <c r="Y26" s="1557"/>
      <c r="Z26" s="1579"/>
      <c r="AA26" s="1580"/>
      <c r="AB26" s="1557"/>
      <c r="AC26" s="1579"/>
      <c r="AD26" s="1580"/>
      <c r="AE26" s="1557"/>
      <c r="AF26" s="1579"/>
      <c r="AG26" s="1580"/>
      <c r="AH26" s="1557"/>
      <c r="AI26" s="1579"/>
      <c r="AJ26" s="1923"/>
      <c r="AK26" s="264"/>
      <c r="AL26" s="264"/>
      <c r="AM26" s="264"/>
      <c r="AN26" s="264"/>
      <c r="AO26" s="264"/>
      <c r="AP26" s="264"/>
      <c r="AQ26" s="264"/>
      <c r="AR26" s="264"/>
      <c r="AS26" s="264"/>
    </row>
    <row r="27" spans="1:45" ht="12.75" customHeight="1">
      <c r="A27" s="1966" t="s">
        <v>1045</v>
      </c>
      <c r="B27" s="2085" t="s">
        <v>34</v>
      </c>
      <c r="C27" s="2086"/>
      <c r="D27" s="2086"/>
      <c r="E27" s="2086"/>
      <c r="F27" s="2086"/>
      <c r="G27" s="2086"/>
      <c r="H27" s="2086"/>
      <c r="I27" s="2086"/>
      <c r="J27" s="2086"/>
      <c r="K27" s="2086"/>
      <c r="L27" s="2086"/>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7"/>
      <c r="AK27" s="264"/>
      <c r="AL27" s="264"/>
      <c r="AM27" s="264"/>
      <c r="AN27" s="264"/>
      <c r="AO27" s="264"/>
      <c r="AP27" s="264"/>
      <c r="AQ27" s="264"/>
      <c r="AR27" s="264"/>
      <c r="AS27" s="264"/>
    </row>
    <row r="28" spans="1:45" ht="24.75" customHeight="1">
      <c r="A28" s="1539"/>
      <c r="B28" s="1922">
        <v>1</v>
      </c>
      <c r="C28" s="2088" t="s">
        <v>1046</v>
      </c>
      <c r="D28" s="1577"/>
      <c r="E28" s="1577"/>
      <c r="F28" s="1577"/>
      <c r="G28" s="1578"/>
      <c r="H28" s="1926" t="s">
        <v>79</v>
      </c>
      <c r="I28" s="527" t="s">
        <v>47</v>
      </c>
      <c r="J28" s="528">
        <v>8.3333333333333343E-2</v>
      </c>
      <c r="K28" s="523">
        <v>8.3333333333333343E-2</v>
      </c>
      <c r="L28" s="523">
        <v>8.3333333333333343E-2</v>
      </c>
      <c r="M28" s="523">
        <v>8.3333333333333343E-2</v>
      </c>
      <c r="N28" s="523">
        <v>8.3333333333333343E-2</v>
      </c>
      <c r="O28" s="523">
        <v>8.3333333333333343E-2</v>
      </c>
      <c r="P28" s="523">
        <v>8.3333333333333343E-2</v>
      </c>
      <c r="Q28" s="523">
        <v>8.3333333333333343E-2</v>
      </c>
      <c r="R28" s="523">
        <v>8.3333333333333343E-2</v>
      </c>
      <c r="S28" s="523">
        <v>8.3333333333333343E-2</v>
      </c>
      <c r="T28" s="523">
        <v>8.3333333333333343E-2</v>
      </c>
      <c r="U28" s="523">
        <v>8.3333333333333343E-2</v>
      </c>
      <c r="V28" s="529">
        <f t="shared" ref="V28:V43" si="6">SUM(J28:U28)</f>
        <v>1.0000000000000002</v>
      </c>
      <c r="W28" s="2029">
        <v>0.2</v>
      </c>
      <c r="X28" s="288">
        <f>V28*W28</f>
        <v>0.20000000000000007</v>
      </c>
      <c r="Y28" s="1922" t="s">
        <v>1047</v>
      </c>
      <c r="Z28" s="1577"/>
      <c r="AA28" s="1578"/>
      <c r="AB28" s="1922" t="s">
        <v>1048</v>
      </c>
      <c r="AC28" s="1577"/>
      <c r="AD28" s="1578"/>
      <c r="AE28" s="2024" t="s">
        <v>1049</v>
      </c>
      <c r="AF28" s="1577"/>
      <c r="AG28" s="1578"/>
      <c r="AH28" s="1922"/>
      <c r="AI28" s="1577"/>
      <c r="AJ28" s="1747"/>
      <c r="AK28" s="264"/>
      <c r="AL28" s="264"/>
      <c r="AM28" s="264"/>
      <c r="AN28" s="264"/>
      <c r="AO28" s="264"/>
      <c r="AP28" s="264"/>
      <c r="AQ28" s="264"/>
      <c r="AR28" s="264"/>
      <c r="AS28" s="264"/>
    </row>
    <row r="29" spans="1:45" ht="24.75" customHeight="1">
      <c r="A29" s="1539"/>
      <c r="B29" s="1557"/>
      <c r="C29" s="2068"/>
      <c r="D29" s="1579"/>
      <c r="E29" s="1579"/>
      <c r="F29" s="1579"/>
      <c r="G29" s="1580"/>
      <c r="H29" s="1930"/>
      <c r="I29" s="531" t="s">
        <v>48</v>
      </c>
      <c r="J29" s="536">
        <v>8.3299999999999999E-2</v>
      </c>
      <c r="K29" s="533">
        <v>8.3299999999999999E-2</v>
      </c>
      <c r="L29" s="533">
        <v>8.3299999999999999E-2</v>
      </c>
      <c r="M29" s="533">
        <v>8.3299999999999999E-2</v>
      </c>
      <c r="N29" s="533">
        <v>8.3299999999999999E-2</v>
      </c>
      <c r="O29" s="533">
        <v>8.3299999999999999E-2</v>
      </c>
      <c r="P29" s="533">
        <v>8.3299999999999999E-2</v>
      </c>
      <c r="Q29" s="533">
        <v>8.3299999999999999E-2</v>
      </c>
      <c r="R29" s="533">
        <v>8.3299999999999999E-2</v>
      </c>
      <c r="S29" s="525"/>
      <c r="T29" s="525"/>
      <c r="U29" s="525"/>
      <c r="V29" s="534">
        <f t="shared" si="6"/>
        <v>0.74970000000000003</v>
      </c>
      <c r="W29" s="2030"/>
      <c r="X29" s="296">
        <f>+V29*W28</f>
        <v>0.14994000000000002</v>
      </c>
      <c r="Y29" s="1557"/>
      <c r="Z29" s="1579"/>
      <c r="AA29" s="1580"/>
      <c r="AB29" s="1557"/>
      <c r="AC29" s="1579"/>
      <c r="AD29" s="1580"/>
      <c r="AE29" s="1557"/>
      <c r="AF29" s="1579"/>
      <c r="AG29" s="1580"/>
      <c r="AH29" s="1557"/>
      <c r="AI29" s="1579"/>
      <c r="AJ29" s="1923"/>
      <c r="AK29" s="264"/>
      <c r="AL29" s="264"/>
      <c r="AM29" s="264"/>
      <c r="AN29" s="264"/>
      <c r="AO29" s="264"/>
      <c r="AP29" s="264"/>
      <c r="AQ29" s="264"/>
      <c r="AR29" s="264"/>
      <c r="AS29" s="264"/>
    </row>
    <row r="30" spans="1:45" ht="24.75" customHeight="1">
      <c r="A30" s="1539"/>
      <c r="B30" s="1922">
        <v>2</v>
      </c>
      <c r="C30" s="2088" t="s">
        <v>1046</v>
      </c>
      <c r="D30" s="1577"/>
      <c r="E30" s="1577"/>
      <c r="F30" s="1577"/>
      <c r="G30" s="1578"/>
      <c r="H30" s="1926" t="s">
        <v>79</v>
      </c>
      <c r="I30" s="527" t="s">
        <v>47</v>
      </c>
      <c r="J30" s="528">
        <v>8.3333333333333343E-2</v>
      </c>
      <c r="K30" s="523">
        <v>8.3333333333333343E-2</v>
      </c>
      <c r="L30" s="523">
        <v>8.3333333333333343E-2</v>
      </c>
      <c r="M30" s="523">
        <v>8.3333333333333343E-2</v>
      </c>
      <c r="N30" s="523">
        <v>8.3333333333333343E-2</v>
      </c>
      <c r="O30" s="523">
        <v>8.3333333333333343E-2</v>
      </c>
      <c r="P30" s="523">
        <v>8.3333333333333343E-2</v>
      </c>
      <c r="Q30" s="523">
        <v>8.3333333333333343E-2</v>
      </c>
      <c r="R30" s="523">
        <v>8.3333333333333343E-2</v>
      </c>
      <c r="S30" s="523">
        <v>8.3333333333333343E-2</v>
      </c>
      <c r="T30" s="523">
        <v>8.3333333333333343E-2</v>
      </c>
      <c r="U30" s="523">
        <v>8.3333333333333343E-2</v>
      </c>
      <c r="V30" s="529">
        <f t="shared" si="6"/>
        <v>1.0000000000000002</v>
      </c>
      <c r="W30" s="2029">
        <v>0.2</v>
      </c>
      <c r="X30" s="288">
        <f>V30*W30</f>
        <v>0.20000000000000007</v>
      </c>
      <c r="Y30" s="1922" t="s">
        <v>1050</v>
      </c>
      <c r="Z30" s="1577"/>
      <c r="AA30" s="1578"/>
      <c r="AB30" s="1922" t="s">
        <v>1050</v>
      </c>
      <c r="AC30" s="1577"/>
      <c r="AD30" s="1578"/>
      <c r="AE30" s="1922" t="s">
        <v>1050</v>
      </c>
      <c r="AF30" s="1577"/>
      <c r="AG30" s="1578"/>
      <c r="AH30" s="1922"/>
      <c r="AI30" s="1577"/>
      <c r="AJ30" s="1747"/>
      <c r="AK30" s="264"/>
      <c r="AL30" s="264"/>
      <c r="AM30" s="264"/>
      <c r="AN30" s="264"/>
      <c r="AO30" s="264"/>
      <c r="AP30" s="264"/>
      <c r="AQ30" s="264"/>
      <c r="AR30" s="264"/>
      <c r="AS30" s="264"/>
    </row>
    <row r="31" spans="1:45" ht="24.75" customHeight="1">
      <c r="A31" s="1539"/>
      <c r="B31" s="1557"/>
      <c r="C31" s="2068"/>
      <c r="D31" s="1579"/>
      <c r="E31" s="1579"/>
      <c r="F31" s="1579"/>
      <c r="G31" s="1580"/>
      <c r="H31" s="1930"/>
      <c r="I31" s="531" t="s">
        <v>48</v>
      </c>
      <c r="J31" s="536">
        <v>8.3299999999999999E-2</v>
      </c>
      <c r="K31" s="533">
        <v>8.3299999999999999E-2</v>
      </c>
      <c r="L31" s="533">
        <v>8.3299999999999999E-2</v>
      </c>
      <c r="M31" s="533">
        <v>8.3299999999999999E-2</v>
      </c>
      <c r="N31" s="533">
        <v>8.3299999999999999E-2</v>
      </c>
      <c r="O31" s="533">
        <v>8.3299999999999999E-2</v>
      </c>
      <c r="P31" s="533">
        <v>8.3299999999999999E-2</v>
      </c>
      <c r="Q31" s="533">
        <v>8.3299999999999999E-2</v>
      </c>
      <c r="R31" s="533">
        <v>8.3299999999999999E-2</v>
      </c>
      <c r="S31" s="525"/>
      <c r="T31" s="525"/>
      <c r="U31" s="525"/>
      <c r="V31" s="534">
        <f t="shared" si="6"/>
        <v>0.74970000000000003</v>
      </c>
      <c r="W31" s="2030"/>
      <c r="X31" s="296">
        <f>+V31*W30</f>
        <v>0.14994000000000002</v>
      </c>
      <c r="Y31" s="1557"/>
      <c r="Z31" s="1579"/>
      <c r="AA31" s="1580"/>
      <c r="AB31" s="1557"/>
      <c r="AC31" s="1579"/>
      <c r="AD31" s="1580"/>
      <c r="AE31" s="1557"/>
      <c r="AF31" s="1579"/>
      <c r="AG31" s="1580"/>
      <c r="AH31" s="1557"/>
      <c r="AI31" s="1579"/>
      <c r="AJ31" s="1923"/>
      <c r="AK31" s="264"/>
      <c r="AL31" s="264"/>
      <c r="AM31" s="264"/>
      <c r="AN31" s="264"/>
      <c r="AO31" s="264"/>
      <c r="AP31" s="264"/>
      <c r="AQ31" s="264"/>
      <c r="AR31" s="264"/>
      <c r="AS31" s="264"/>
    </row>
    <row r="32" spans="1:45" ht="24.75" customHeight="1">
      <c r="A32" s="1539"/>
      <c r="B32" s="1922">
        <v>3</v>
      </c>
      <c r="C32" s="2088" t="s">
        <v>1051</v>
      </c>
      <c r="D32" s="1577"/>
      <c r="E32" s="1577"/>
      <c r="F32" s="1577"/>
      <c r="G32" s="1578"/>
      <c r="H32" s="1926" t="s">
        <v>79</v>
      </c>
      <c r="I32" s="527" t="s">
        <v>47</v>
      </c>
      <c r="J32" s="528">
        <v>8.3333333333333343E-2</v>
      </c>
      <c r="K32" s="523">
        <v>8.3333333333333343E-2</v>
      </c>
      <c r="L32" s="523">
        <v>8.3333333333333343E-2</v>
      </c>
      <c r="M32" s="523">
        <v>8.3333333333333343E-2</v>
      </c>
      <c r="N32" s="523">
        <v>8.3333333333333343E-2</v>
      </c>
      <c r="O32" s="523">
        <v>8.3333333333333343E-2</v>
      </c>
      <c r="P32" s="523">
        <v>8.3333333333333343E-2</v>
      </c>
      <c r="Q32" s="523">
        <v>8.3333333333333343E-2</v>
      </c>
      <c r="R32" s="523">
        <v>8.3333333333333343E-2</v>
      </c>
      <c r="S32" s="523">
        <v>8.3333333333333343E-2</v>
      </c>
      <c r="T32" s="523">
        <v>8.3333333333333343E-2</v>
      </c>
      <c r="U32" s="523">
        <v>8.3333333333333343E-2</v>
      </c>
      <c r="V32" s="529">
        <f t="shared" si="6"/>
        <v>1.0000000000000002</v>
      </c>
      <c r="W32" s="2029">
        <v>0.15</v>
      </c>
      <c r="X32" s="288">
        <f>V32*W32</f>
        <v>0.15000000000000002</v>
      </c>
      <c r="Y32" s="1922" t="s">
        <v>1050</v>
      </c>
      <c r="Z32" s="1577"/>
      <c r="AA32" s="1578"/>
      <c r="AB32" s="1922" t="s">
        <v>1050</v>
      </c>
      <c r="AC32" s="1577"/>
      <c r="AD32" s="1578"/>
      <c r="AE32" s="1922" t="s">
        <v>1050</v>
      </c>
      <c r="AF32" s="1577"/>
      <c r="AG32" s="1578"/>
      <c r="AH32" s="1922"/>
      <c r="AI32" s="1577"/>
      <c r="AJ32" s="1747"/>
      <c r="AK32" s="264"/>
      <c r="AL32" s="264"/>
      <c r="AM32" s="264"/>
      <c r="AN32" s="264"/>
      <c r="AO32" s="264"/>
      <c r="AP32" s="264"/>
      <c r="AQ32" s="264"/>
      <c r="AR32" s="264"/>
      <c r="AS32" s="264"/>
    </row>
    <row r="33" spans="1:45" ht="24.75" customHeight="1">
      <c r="A33" s="1539"/>
      <c r="B33" s="1557"/>
      <c r="C33" s="2068"/>
      <c r="D33" s="1579"/>
      <c r="E33" s="1579"/>
      <c r="F33" s="1579"/>
      <c r="G33" s="1580"/>
      <c r="H33" s="1930"/>
      <c r="I33" s="531" t="s">
        <v>48</v>
      </c>
      <c r="J33" s="536">
        <v>8.3299999999999999E-2</v>
      </c>
      <c r="K33" s="533">
        <v>8.3299999999999999E-2</v>
      </c>
      <c r="L33" s="533">
        <v>8.3299999999999999E-2</v>
      </c>
      <c r="M33" s="533">
        <v>8.3299999999999999E-2</v>
      </c>
      <c r="N33" s="533">
        <v>8.3299999999999999E-2</v>
      </c>
      <c r="O33" s="533">
        <v>8.3299999999999999E-2</v>
      </c>
      <c r="P33" s="533">
        <v>8.3299999999999999E-2</v>
      </c>
      <c r="Q33" s="533">
        <v>8.3299999999999999E-2</v>
      </c>
      <c r="R33" s="533">
        <v>8.3299999999999999E-2</v>
      </c>
      <c r="S33" s="525"/>
      <c r="T33" s="525"/>
      <c r="U33" s="525"/>
      <c r="V33" s="534">
        <f t="shared" si="6"/>
        <v>0.74970000000000003</v>
      </c>
      <c r="W33" s="2030"/>
      <c r="X33" s="296">
        <f>+V33*W32</f>
        <v>0.112455</v>
      </c>
      <c r="Y33" s="1557"/>
      <c r="Z33" s="1579"/>
      <c r="AA33" s="1580"/>
      <c r="AB33" s="1557"/>
      <c r="AC33" s="1579"/>
      <c r="AD33" s="1580"/>
      <c r="AE33" s="1557"/>
      <c r="AF33" s="1579"/>
      <c r="AG33" s="1580"/>
      <c r="AH33" s="1557"/>
      <c r="AI33" s="1579"/>
      <c r="AJ33" s="1923"/>
      <c r="AK33" s="264"/>
      <c r="AL33" s="264"/>
      <c r="AM33" s="264"/>
      <c r="AN33" s="264"/>
      <c r="AO33" s="264"/>
      <c r="AP33" s="264"/>
      <c r="AQ33" s="264"/>
      <c r="AR33" s="264"/>
      <c r="AS33" s="264"/>
    </row>
    <row r="34" spans="1:45" ht="24.75" customHeight="1">
      <c r="A34" s="1539"/>
      <c r="B34" s="1922">
        <v>4</v>
      </c>
      <c r="C34" s="2088" t="s">
        <v>1052</v>
      </c>
      <c r="D34" s="1577"/>
      <c r="E34" s="1577"/>
      <c r="F34" s="1577"/>
      <c r="G34" s="1578"/>
      <c r="H34" s="1926" t="s">
        <v>79</v>
      </c>
      <c r="I34" s="527" t="s">
        <v>47</v>
      </c>
      <c r="J34" s="528">
        <v>8.3333333333333343E-2</v>
      </c>
      <c r="K34" s="523">
        <v>8.3333333333333343E-2</v>
      </c>
      <c r="L34" s="523">
        <v>8.3333333333333343E-2</v>
      </c>
      <c r="M34" s="523">
        <v>8.3333333333333343E-2</v>
      </c>
      <c r="N34" s="523">
        <v>8.3333333333333343E-2</v>
      </c>
      <c r="O34" s="523">
        <v>8.3333333333333343E-2</v>
      </c>
      <c r="P34" s="523">
        <v>8.3333333333333343E-2</v>
      </c>
      <c r="Q34" s="523">
        <v>8.3333333333333343E-2</v>
      </c>
      <c r="R34" s="523">
        <v>8.3333333333333343E-2</v>
      </c>
      <c r="S34" s="523">
        <v>8.3333333333333343E-2</v>
      </c>
      <c r="T34" s="523">
        <v>8.3333333333333343E-2</v>
      </c>
      <c r="U34" s="523">
        <v>8.3333333333333343E-2</v>
      </c>
      <c r="V34" s="529">
        <f t="shared" si="6"/>
        <v>1.0000000000000002</v>
      </c>
      <c r="W34" s="2029">
        <v>0.15</v>
      </c>
      <c r="X34" s="288">
        <f>V34*W34</f>
        <v>0.15000000000000002</v>
      </c>
      <c r="Y34" s="1922" t="s">
        <v>1053</v>
      </c>
      <c r="Z34" s="1577"/>
      <c r="AA34" s="1578"/>
      <c r="AB34" s="1922" t="s">
        <v>1054</v>
      </c>
      <c r="AC34" s="1577"/>
      <c r="AD34" s="1578"/>
      <c r="AE34" s="2024" t="s">
        <v>1055</v>
      </c>
      <c r="AF34" s="1577"/>
      <c r="AG34" s="1578"/>
      <c r="AH34" s="1922"/>
      <c r="AI34" s="1577"/>
      <c r="AJ34" s="1747"/>
      <c r="AK34" s="264"/>
      <c r="AL34" s="264"/>
      <c r="AM34" s="264"/>
      <c r="AN34" s="264"/>
      <c r="AO34" s="264"/>
      <c r="AP34" s="264"/>
      <c r="AQ34" s="264"/>
      <c r="AR34" s="264"/>
      <c r="AS34" s="264"/>
    </row>
    <row r="35" spans="1:45" ht="24.75" customHeight="1">
      <c r="A35" s="1539"/>
      <c r="B35" s="1557"/>
      <c r="C35" s="2068"/>
      <c r="D35" s="1579"/>
      <c r="E35" s="1579"/>
      <c r="F35" s="1579"/>
      <c r="G35" s="1580"/>
      <c r="H35" s="1930"/>
      <c r="I35" s="531" t="s">
        <v>48</v>
      </c>
      <c r="J35" s="536">
        <v>8.3299999999999999E-2</v>
      </c>
      <c r="K35" s="533">
        <v>8.3299999999999999E-2</v>
      </c>
      <c r="L35" s="533">
        <v>6.2899999999999998E-2</v>
      </c>
      <c r="M35" s="533">
        <v>6.3299999999999995E-2</v>
      </c>
      <c r="N35" s="533">
        <v>0.10290000000000001</v>
      </c>
      <c r="O35" s="533">
        <v>8.2900000000000001E-2</v>
      </c>
      <c r="P35" s="533">
        <v>7.0900000000000005E-2</v>
      </c>
      <c r="Q35" s="533">
        <v>8.8400000000000006E-2</v>
      </c>
      <c r="R35" s="533">
        <v>0</v>
      </c>
      <c r="S35" s="525"/>
      <c r="T35" s="525"/>
      <c r="U35" s="525"/>
      <c r="V35" s="534">
        <f t="shared" si="6"/>
        <v>0.63789999999999991</v>
      </c>
      <c r="W35" s="2030"/>
      <c r="X35" s="296">
        <f>+V35*W34</f>
        <v>9.5684999999999978E-2</v>
      </c>
      <c r="Y35" s="1557"/>
      <c r="Z35" s="1579"/>
      <c r="AA35" s="1580"/>
      <c r="AB35" s="1557"/>
      <c r="AC35" s="1579"/>
      <c r="AD35" s="1580"/>
      <c r="AE35" s="1557"/>
      <c r="AF35" s="1579"/>
      <c r="AG35" s="1580"/>
      <c r="AH35" s="1557"/>
      <c r="AI35" s="1579"/>
      <c r="AJ35" s="1923"/>
      <c r="AK35" s="264"/>
      <c r="AL35" s="264"/>
      <c r="AM35" s="264"/>
      <c r="AN35" s="264"/>
      <c r="AO35" s="264"/>
      <c r="AP35" s="264"/>
      <c r="AQ35" s="264"/>
      <c r="AR35" s="264"/>
      <c r="AS35" s="264"/>
    </row>
    <row r="36" spans="1:45" ht="24.75" customHeight="1">
      <c r="A36" s="1539"/>
      <c r="B36" s="1922">
        <v>5</v>
      </c>
      <c r="C36" s="2088" t="s">
        <v>1056</v>
      </c>
      <c r="D36" s="1577"/>
      <c r="E36" s="1577"/>
      <c r="F36" s="1577"/>
      <c r="G36" s="1578"/>
      <c r="H36" s="1926" t="s">
        <v>79</v>
      </c>
      <c r="I36" s="527" t="s">
        <v>47</v>
      </c>
      <c r="J36" s="528">
        <v>8.3333333333333343E-2</v>
      </c>
      <c r="K36" s="523">
        <v>8.3333333333333343E-2</v>
      </c>
      <c r="L36" s="523">
        <v>8.3333333333333343E-2</v>
      </c>
      <c r="M36" s="523">
        <v>8.3333333333333343E-2</v>
      </c>
      <c r="N36" s="523">
        <v>8.3333333333333343E-2</v>
      </c>
      <c r="O36" s="523">
        <v>8.3333333333333343E-2</v>
      </c>
      <c r="P36" s="523">
        <v>8.3333333333333343E-2</v>
      </c>
      <c r="Q36" s="523">
        <v>8.3333333333333343E-2</v>
      </c>
      <c r="R36" s="523">
        <v>8.3333333333333343E-2</v>
      </c>
      <c r="S36" s="523">
        <v>8.3333333333333343E-2</v>
      </c>
      <c r="T36" s="523">
        <v>8.3333333333333343E-2</v>
      </c>
      <c r="U36" s="523">
        <v>8.3333333333333343E-2</v>
      </c>
      <c r="V36" s="529">
        <f t="shared" si="6"/>
        <v>1.0000000000000002</v>
      </c>
      <c r="W36" s="2029">
        <v>0.15</v>
      </c>
      <c r="X36" s="288">
        <f>V36*W36</f>
        <v>0.15000000000000002</v>
      </c>
      <c r="Y36" s="1922" t="s">
        <v>1057</v>
      </c>
      <c r="Z36" s="1577"/>
      <c r="AA36" s="1578"/>
      <c r="AB36" s="1922" t="s">
        <v>1057</v>
      </c>
      <c r="AC36" s="1577"/>
      <c r="AD36" s="1578"/>
      <c r="AE36" s="1922" t="s">
        <v>1057</v>
      </c>
      <c r="AF36" s="1577"/>
      <c r="AG36" s="1578"/>
      <c r="AH36" s="1922"/>
      <c r="AI36" s="1577"/>
      <c r="AJ36" s="1747"/>
      <c r="AK36" s="264"/>
      <c r="AL36" s="264"/>
      <c r="AM36" s="264"/>
      <c r="AN36" s="264"/>
      <c r="AO36" s="264"/>
      <c r="AP36" s="264"/>
      <c r="AQ36" s="264"/>
      <c r="AR36" s="264"/>
      <c r="AS36" s="264"/>
    </row>
    <row r="37" spans="1:45" ht="24.75" customHeight="1">
      <c r="A37" s="1539"/>
      <c r="B37" s="1557"/>
      <c r="C37" s="2068"/>
      <c r="D37" s="1579"/>
      <c r="E37" s="1579"/>
      <c r="F37" s="1579"/>
      <c r="G37" s="1580"/>
      <c r="H37" s="1930"/>
      <c r="I37" s="531" t="s">
        <v>48</v>
      </c>
      <c r="J37" s="536">
        <v>8.3299999999999999E-2</v>
      </c>
      <c r="K37" s="533">
        <v>8.3299999999999999E-2</v>
      </c>
      <c r="L37" s="533">
        <v>8.3299999999999999E-2</v>
      </c>
      <c r="M37" s="533">
        <v>8.3299999999999999E-2</v>
      </c>
      <c r="N37" s="533">
        <v>8.3299999999999999E-2</v>
      </c>
      <c r="O37" s="533">
        <v>8.3299999999999999E-2</v>
      </c>
      <c r="P37" s="533">
        <v>8.3299999999999999E-2</v>
      </c>
      <c r="Q37" s="533">
        <v>8.3299999999999999E-2</v>
      </c>
      <c r="R37" s="533">
        <v>8.3299999999999999E-2</v>
      </c>
      <c r="S37" s="525"/>
      <c r="T37" s="525"/>
      <c r="U37" s="525"/>
      <c r="V37" s="534">
        <f t="shared" si="6"/>
        <v>0.74970000000000003</v>
      </c>
      <c r="W37" s="2030"/>
      <c r="X37" s="296">
        <f>+V37*W36</f>
        <v>0.112455</v>
      </c>
      <c r="Y37" s="1557"/>
      <c r="Z37" s="1579"/>
      <c r="AA37" s="1580"/>
      <c r="AB37" s="1557"/>
      <c r="AC37" s="1579"/>
      <c r="AD37" s="1580"/>
      <c r="AE37" s="1557"/>
      <c r="AF37" s="1579"/>
      <c r="AG37" s="1580"/>
      <c r="AH37" s="1557"/>
      <c r="AI37" s="1579"/>
      <c r="AJ37" s="1923"/>
      <c r="AK37" s="264"/>
      <c r="AL37" s="264"/>
      <c r="AM37" s="264"/>
      <c r="AN37" s="264"/>
      <c r="AO37" s="264"/>
      <c r="AP37" s="264"/>
      <c r="AQ37" s="264"/>
      <c r="AR37" s="264"/>
      <c r="AS37" s="264"/>
    </row>
    <row r="38" spans="1:45" ht="24.75" customHeight="1">
      <c r="A38" s="1539"/>
      <c r="B38" s="1922">
        <v>6</v>
      </c>
      <c r="C38" s="2088" t="s">
        <v>1058</v>
      </c>
      <c r="D38" s="1577"/>
      <c r="E38" s="1577"/>
      <c r="F38" s="1577"/>
      <c r="G38" s="1578"/>
      <c r="H38" s="1926" t="s">
        <v>79</v>
      </c>
      <c r="I38" s="527" t="s">
        <v>47</v>
      </c>
      <c r="J38" s="528" t="s">
        <v>1042</v>
      </c>
      <c r="K38" s="523"/>
      <c r="L38" s="523"/>
      <c r="M38" s="523">
        <v>0.15</v>
      </c>
      <c r="N38" s="523">
        <v>0.15</v>
      </c>
      <c r="O38" s="523">
        <v>0.15</v>
      </c>
      <c r="P38" s="523">
        <v>0.15</v>
      </c>
      <c r="Q38" s="523">
        <v>0.15</v>
      </c>
      <c r="R38" s="523">
        <v>0.15</v>
      </c>
      <c r="S38" s="523">
        <v>0.1</v>
      </c>
      <c r="T38" s="523"/>
      <c r="U38" s="523"/>
      <c r="V38" s="529">
        <f t="shared" si="6"/>
        <v>1</v>
      </c>
      <c r="W38" s="2029">
        <v>0.15</v>
      </c>
      <c r="X38" s="288">
        <f>V38*W38</f>
        <v>0.15</v>
      </c>
      <c r="Y38" s="1922"/>
      <c r="Z38" s="1577"/>
      <c r="AA38" s="1578"/>
      <c r="AB38" s="1922" t="s">
        <v>1059</v>
      </c>
      <c r="AC38" s="1577"/>
      <c r="AD38" s="1578"/>
      <c r="AE38" s="2024" t="s">
        <v>1060</v>
      </c>
      <c r="AF38" s="1577"/>
      <c r="AG38" s="1578"/>
      <c r="AH38" s="1922"/>
      <c r="AI38" s="1577"/>
      <c r="AJ38" s="1747"/>
      <c r="AK38" s="264"/>
      <c r="AL38" s="264"/>
      <c r="AM38" s="264"/>
      <c r="AN38" s="264"/>
      <c r="AO38" s="264"/>
      <c r="AP38" s="264"/>
      <c r="AQ38" s="264"/>
      <c r="AR38" s="264"/>
      <c r="AS38" s="264"/>
    </row>
    <row r="39" spans="1:45" ht="24.75" customHeight="1">
      <c r="A39" s="1539"/>
      <c r="B39" s="1557"/>
      <c r="C39" s="2068"/>
      <c r="D39" s="1579"/>
      <c r="E39" s="1579"/>
      <c r="F39" s="1579"/>
      <c r="G39" s="1580"/>
      <c r="H39" s="1930"/>
      <c r="I39" s="531" t="s">
        <v>48</v>
      </c>
      <c r="J39" s="532"/>
      <c r="K39" s="525"/>
      <c r="L39" s="525"/>
      <c r="M39" s="533">
        <v>0.15</v>
      </c>
      <c r="N39" s="533">
        <v>0.15</v>
      </c>
      <c r="O39" s="533">
        <v>0.15</v>
      </c>
      <c r="P39" s="533">
        <v>0.15</v>
      </c>
      <c r="Q39" s="533">
        <v>0.15</v>
      </c>
      <c r="R39" s="533">
        <v>0.15</v>
      </c>
      <c r="S39" s="525"/>
      <c r="T39" s="525"/>
      <c r="U39" s="525"/>
      <c r="V39" s="534">
        <f t="shared" si="6"/>
        <v>0.9</v>
      </c>
      <c r="W39" s="2030"/>
      <c r="X39" s="296">
        <f>+V39*W38</f>
        <v>0.13500000000000001</v>
      </c>
      <c r="Y39" s="1557"/>
      <c r="Z39" s="1579"/>
      <c r="AA39" s="1580"/>
      <c r="AB39" s="1557"/>
      <c r="AC39" s="1579"/>
      <c r="AD39" s="1580"/>
      <c r="AE39" s="1557"/>
      <c r="AF39" s="1579"/>
      <c r="AG39" s="1580"/>
      <c r="AH39" s="1557"/>
      <c r="AI39" s="1579"/>
      <c r="AJ39" s="1923"/>
      <c r="AK39" s="264"/>
      <c r="AL39" s="264"/>
      <c r="AM39" s="264"/>
      <c r="AN39" s="264"/>
      <c r="AO39" s="264"/>
      <c r="AP39" s="264"/>
      <c r="AQ39" s="264"/>
      <c r="AR39" s="264"/>
      <c r="AS39" s="264"/>
    </row>
    <row r="40" spans="1:45" ht="15.75" hidden="1" customHeight="1">
      <c r="A40" s="1539"/>
      <c r="B40" s="1922">
        <v>7</v>
      </c>
      <c r="C40" s="2023"/>
      <c r="D40" s="1577"/>
      <c r="E40" s="1577"/>
      <c r="F40" s="1577"/>
      <c r="G40" s="1578"/>
      <c r="H40" s="1926" t="s">
        <v>79</v>
      </c>
      <c r="I40" s="527" t="s">
        <v>47</v>
      </c>
      <c r="J40" s="528"/>
      <c r="K40" s="523"/>
      <c r="L40" s="523"/>
      <c r="M40" s="523"/>
      <c r="N40" s="523"/>
      <c r="O40" s="523"/>
      <c r="P40" s="523"/>
      <c r="Q40" s="523"/>
      <c r="R40" s="523"/>
      <c r="S40" s="523"/>
      <c r="T40" s="523"/>
      <c r="U40" s="523"/>
      <c r="V40" s="529">
        <f t="shared" si="6"/>
        <v>0</v>
      </c>
      <c r="W40" s="2029"/>
      <c r="X40" s="288">
        <f>V40*W40</f>
        <v>0</v>
      </c>
      <c r="Y40" s="1922"/>
      <c r="Z40" s="1577"/>
      <c r="AA40" s="1578"/>
      <c r="AB40" s="1922"/>
      <c r="AC40" s="1577"/>
      <c r="AD40" s="1578"/>
      <c r="AE40" s="1922"/>
      <c r="AF40" s="1577"/>
      <c r="AG40" s="1578"/>
      <c r="AH40" s="1922"/>
      <c r="AI40" s="1577"/>
      <c r="AJ40" s="1747"/>
      <c r="AK40" s="264"/>
      <c r="AL40" s="264"/>
      <c r="AM40" s="264"/>
      <c r="AN40" s="264"/>
      <c r="AO40" s="264"/>
      <c r="AP40" s="264"/>
      <c r="AQ40" s="264"/>
      <c r="AR40" s="264"/>
      <c r="AS40" s="264"/>
    </row>
    <row r="41" spans="1:45" ht="15.75" hidden="1" customHeight="1">
      <c r="A41" s="1539"/>
      <c r="B41" s="1557"/>
      <c r="C41" s="1557"/>
      <c r="D41" s="1579"/>
      <c r="E41" s="1579"/>
      <c r="F41" s="1579"/>
      <c r="G41" s="1580"/>
      <c r="H41" s="1930"/>
      <c r="I41" s="531" t="s">
        <v>48</v>
      </c>
      <c r="J41" s="537"/>
      <c r="K41" s="539"/>
      <c r="L41" s="539"/>
      <c r="M41" s="539"/>
      <c r="N41" s="539"/>
      <c r="O41" s="539"/>
      <c r="P41" s="539"/>
      <c r="Q41" s="539"/>
      <c r="R41" s="539"/>
      <c r="S41" s="539"/>
      <c r="T41" s="539"/>
      <c r="U41" s="539"/>
      <c r="V41" s="540">
        <f t="shared" si="6"/>
        <v>0</v>
      </c>
      <c r="W41" s="2030"/>
      <c r="X41" s="296">
        <f>+V41*W40</f>
        <v>0</v>
      </c>
      <c r="Y41" s="1557"/>
      <c r="Z41" s="1579"/>
      <c r="AA41" s="1580"/>
      <c r="AB41" s="1557"/>
      <c r="AC41" s="1579"/>
      <c r="AD41" s="1580"/>
      <c r="AE41" s="1557"/>
      <c r="AF41" s="1579"/>
      <c r="AG41" s="1580"/>
      <c r="AH41" s="1557"/>
      <c r="AI41" s="1579"/>
      <c r="AJ41" s="1923"/>
      <c r="AK41" s="264"/>
      <c r="AL41" s="264"/>
      <c r="AM41" s="264"/>
      <c r="AN41" s="264"/>
      <c r="AO41" s="264"/>
      <c r="AP41" s="264"/>
      <c r="AQ41" s="264"/>
      <c r="AR41" s="264"/>
      <c r="AS41" s="264"/>
    </row>
    <row r="42" spans="1:45" ht="15.75" customHeight="1">
      <c r="A42" s="1539"/>
      <c r="B42" s="1944" t="s">
        <v>85</v>
      </c>
      <c r="C42" s="1577"/>
      <c r="D42" s="1577"/>
      <c r="E42" s="1577"/>
      <c r="F42" s="1577"/>
      <c r="G42" s="1578"/>
      <c r="H42" s="2033" t="s">
        <v>79</v>
      </c>
      <c r="I42" s="541" t="s">
        <v>47</v>
      </c>
      <c r="J42" s="542">
        <f>+J28*W28+J30*W30+J32*W32+J34*W34+J36*W36</f>
        <v>7.0833333333333331E-2</v>
      </c>
      <c r="K42" s="542">
        <f t="shared" ref="K42:U42" si="7">+K28*$W28+K30*$W30+K32*$W32+K34*$W34+K36*$W36+K38*$W38+K40*$W40</f>
        <v>7.0833333333333331E-2</v>
      </c>
      <c r="L42" s="542">
        <f t="shared" si="7"/>
        <v>7.0833333333333331E-2</v>
      </c>
      <c r="M42" s="542">
        <f t="shared" si="7"/>
        <v>9.3333333333333324E-2</v>
      </c>
      <c r="N42" s="542">
        <f t="shared" si="7"/>
        <v>9.3333333333333324E-2</v>
      </c>
      <c r="O42" s="542">
        <f t="shared" si="7"/>
        <v>9.3333333333333324E-2</v>
      </c>
      <c r="P42" s="542">
        <f t="shared" si="7"/>
        <v>9.3333333333333324E-2</v>
      </c>
      <c r="Q42" s="542">
        <f t="shared" si="7"/>
        <v>9.3333333333333324E-2</v>
      </c>
      <c r="R42" s="542">
        <f t="shared" si="7"/>
        <v>9.3333333333333324E-2</v>
      </c>
      <c r="S42" s="542">
        <f t="shared" si="7"/>
        <v>8.5833333333333331E-2</v>
      </c>
      <c r="T42" s="542">
        <f t="shared" si="7"/>
        <v>7.0833333333333331E-2</v>
      </c>
      <c r="U42" s="542">
        <f t="shared" si="7"/>
        <v>7.0833333333333331E-2</v>
      </c>
      <c r="V42" s="529">
        <f t="shared" si="6"/>
        <v>0.99999999999999967</v>
      </c>
      <c r="W42" s="2039">
        <f>SUM(W28:W41)</f>
        <v>1</v>
      </c>
      <c r="X42" s="288">
        <f>V42*W42</f>
        <v>0.99999999999999967</v>
      </c>
      <c r="Y42" s="1924"/>
      <c r="Z42" s="1577"/>
      <c r="AA42" s="1578"/>
      <c r="AB42" s="1924"/>
      <c r="AC42" s="1577"/>
      <c r="AD42" s="1578"/>
      <c r="AE42" s="1924"/>
      <c r="AF42" s="1577"/>
      <c r="AG42" s="1578"/>
      <c r="AH42" s="1924"/>
      <c r="AI42" s="1577"/>
      <c r="AJ42" s="1747"/>
      <c r="AK42" s="264"/>
      <c r="AL42" s="264"/>
      <c r="AM42" s="264"/>
      <c r="AN42" s="264"/>
      <c r="AO42" s="264"/>
      <c r="AP42" s="264"/>
      <c r="AQ42" s="264"/>
      <c r="AR42" s="264"/>
      <c r="AS42" s="264"/>
    </row>
    <row r="43" spans="1:45" ht="15.75" customHeight="1">
      <c r="A43" s="1540"/>
      <c r="B43" s="1537"/>
      <c r="C43" s="1550"/>
      <c r="D43" s="1550"/>
      <c r="E43" s="1550"/>
      <c r="F43" s="1550"/>
      <c r="G43" s="1551"/>
      <c r="H43" s="2038"/>
      <c r="I43" s="556" t="s">
        <v>48</v>
      </c>
      <c r="J43" s="557">
        <f t="shared" ref="J43:U43" si="8">+J29*$V28+J31*$V30+J33*$V32+J35*$V34+J37*$V36+J39*$V38+J41*$V40</f>
        <v>0.41650000000000009</v>
      </c>
      <c r="K43" s="557">
        <f t="shared" si="8"/>
        <v>0.41650000000000009</v>
      </c>
      <c r="L43" s="557">
        <f t="shared" si="8"/>
        <v>0.39610000000000012</v>
      </c>
      <c r="M43" s="557">
        <f t="shared" si="8"/>
        <v>0.5465000000000001</v>
      </c>
      <c r="N43" s="557">
        <f t="shared" si="8"/>
        <v>0.58610000000000007</v>
      </c>
      <c r="O43" s="557">
        <f t="shared" si="8"/>
        <v>0.56610000000000005</v>
      </c>
      <c r="P43" s="557">
        <f t="shared" si="8"/>
        <v>0.55410000000000015</v>
      </c>
      <c r="Q43" s="557">
        <f t="shared" si="8"/>
        <v>0.57160000000000011</v>
      </c>
      <c r="R43" s="557">
        <f t="shared" si="8"/>
        <v>0.48320000000000007</v>
      </c>
      <c r="S43" s="557">
        <f t="shared" si="8"/>
        <v>0</v>
      </c>
      <c r="T43" s="557">
        <f t="shared" si="8"/>
        <v>0</v>
      </c>
      <c r="U43" s="557">
        <f t="shared" si="8"/>
        <v>0</v>
      </c>
      <c r="V43" s="559">
        <f t="shared" si="6"/>
        <v>4.5367000000000006</v>
      </c>
      <c r="W43" s="2040"/>
      <c r="X43" s="560">
        <f>+V43*W42</f>
        <v>4.5367000000000006</v>
      </c>
      <c r="Y43" s="1537"/>
      <c r="Z43" s="1550"/>
      <c r="AA43" s="1551"/>
      <c r="AB43" s="1537"/>
      <c r="AC43" s="1550"/>
      <c r="AD43" s="1551"/>
      <c r="AE43" s="1537"/>
      <c r="AF43" s="1550"/>
      <c r="AG43" s="1551"/>
      <c r="AH43" s="1537"/>
      <c r="AI43" s="1550"/>
      <c r="AJ43" s="1721"/>
      <c r="AK43" s="264"/>
      <c r="AL43" s="264"/>
      <c r="AM43" s="264"/>
      <c r="AN43" s="264"/>
      <c r="AO43" s="264"/>
      <c r="AP43" s="264"/>
      <c r="AQ43" s="264"/>
      <c r="AR43" s="264"/>
      <c r="AS43" s="264"/>
    </row>
    <row r="44" spans="1:45" ht="12.75" customHeight="1">
      <c r="A44" s="1967" t="s">
        <v>106</v>
      </c>
      <c r="B44" s="1555"/>
      <c r="C44" s="255" t="s">
        <v>107</v>
      </c>
      <c r="D44" s="255" t="s">
        <v>108</v>
      </c>
      <c r="E44" s="255" t="s">
        <v>28</v>
      </c>
      <c r="F44" s="255" t="s">
        <v>109</v>
      </c>
      <c r="G44" s="321" t="s">
        <v>110</v>
      </c>
      <c r="H44" s="1959" t="s">
        <v>111</v>
      </c>
      <c r="I44" s="1756"/>
      <c r="J44" s="255" t="s">
        <v>63</v>
      </c>
      <c r="K44" s="255" t="s">
        <v>64</v>
      </c>
      <c r="L44" s="255" t="s">
        <v>65</v>
      </c>
      <c r="M44" s="255" t="s">
        <v>66</v>
      </c>
      <c r="N44" s="255" t="s">
        <v>67</v>
      </c>
      <c r="O44" s="255" t="s">
        <v>68</v>
      </c>
      <c r="P44" s="255" t="s">
        <v>69</v>
      </c>
      <c r="Q44" s="255" t="s">
        <v>70</v>
      </c>
      <c r="R44" s="255" t="s">
        <v>71</v>
      </c>
      <c r="S44" s="255" t="s">
        <v>72</v>
      </c>
      <c r="T44" s="255" t="s">
        <v>73</v>
      </c>
      <c r="U44" s="255" t="s">
        <v>74</v>
      </c>
      <c r="V44" s="255" t="s">
        <v>75</v>
      </c>
      <c r="W44" s="255" t="s">
        <v>76</v>
      </c>
      <c r="X44" s="255" t="s">
        <v>77</v>
      </c>
      <c r="Y44" s="1959" t="s">
        <v>112</v>
      </c>
      <c r="Z44" s="1754"/>
      <c r="AA44" s="1756"/>
      <c r="AB44" s="1959" t="s">
        <v>116</v>
      </c>
      <c r="AC44" s="1754"/>
      <c r="AD44" s="1756"/>
      <c r="AE44" s="1959" t="s">
        <v>120</v>
      </c>
      <c r="AF44" s="1754"/>
      <c r="AG44" s="1756"/>
      <c r="AH44" s="1959" t="s">
        <v>740</v>
      </c>
      <c r="AI44" s="1754"/>
      <c r="AJ44" s="1749"/>
      <c r="AK44" s="264"/>
      <c r="AL44" s="264"/>
      <c r="AM44" s="264"/>
      <c r="AN44" s="264"/>
      <c r="AO44" s="264"/>
      <c r="AP44" s="264"/>
      <c r="AQ44" s="264"/>
      <c r="AR44" s="264"/>
      <c r="AS44" s="264"/>
    </row>
    <row r="45" spans="1:45" ht="35.25" customHeight="1">
      <c r="A45" s="1733"/>
      <c r="B45" s="1548"/>
      <c r="C45" s="2049" t="s">
        <v>1040</v>
      </c>
      <c r="D45" s="2049" t="s">
        <v>1067</v>
      </c>
      <c r="E45" s="2083">
        <v>6800</v>
      </c>
      <c r="F45" s="1941" t="s">
        <v>1068</v>
      </c>
      <c r="G45" s="1932" t="s">
        <v>254</v>
      </c>
      <c r="H45" s="2081" t="s">
        <v>47</v>
      </c>
      <c r="I45" s="2028"/>
      <c r="J45" s="693">
        <f t="shared" ref="J45:U45" si="9">$E$45*J62</f>
        <v>42.5</v>
      </c>
      <c r="K45" s="693">
        <f t="shared" si="9"/>
        <v>108.8</v>
      </c>
      <c r="L45" s="693">
        <f t="shared" si="9"/>
        <v>146.19999999999999</v>
      </c>
      <c r="M45" s="693">
        <f t="shared" si="9"/>
        <v>187</v>
      </c>
      <c r="N45" s="693">
        <f t="shared" si="9"/>
        <v>244.79999999999998</v>
      </c>
      <c r="O45" s="693">
        <f t="shared" si="9"/>
        <v>258.39999999999998</v>
      </c>
      <c r="P45" s="693">
        <f t="shared" si="9"/>
        <v>326.40000000000003</v>
      </c>
      <c r="Q45" s="693">
        <f t="shared" si="9"/>
        <v>387.6</v>
      </c>
      <c r="R45" s="693">
        <f t="shared" si="9"/>
        <v>397.8</v>
      </c>
      <c r="S45" s="693">
        <f t="shared" si="9"/>
        <v>1873.4</v>
      </c>
      <c r="T45" s="693">
        <f t="shared" si="9"/>
        <v>2451.06</v>
      </c>
      <c r="U45" s="693">
        <f t="shared" si="9"/>
        <v>376.04</v>
      </c>
      <c r="V45" s="695">
        <f t="shared" ref="V45:V46" si="10">SUM(J45:U45)</f>
        <v>6800</v>
      </c>
      <c r="W45" s="1964">
        <v>0.11</v>
      </c>
      <c r="X45" s="524">
        <f>+(V45/V45)*W45</f>
        <v>0.11</v>
      </c>
      <c r="Y45" s="2024" t="s">
        <v>1069</v>
      </c>
      <c r="Z45" s="1577"/>
      <c r="AA45" s="1578"/>
      <c r="AB45" s="2024" t="s">
        <v>1070</v>
      </c>
      <c r="AC45" s="1577"/>
      <c r="AD45" s="1578"/>
      <c r="AE45" s="2024" t="s">
        <v>1071</v>
      </c>
      <c r="AF45" s="1577"/>
      <c r="AG45" s="1578"/>
      <c r="AH45" s="1956"/>
      <c r="AI45" s="1577"/>
      <c r="AJ45" s="1747"/>
      <c r="AK45" s="264"/>
      <c r="AL45" s="264"/>
      <c r="AM45" s="264"/>
      <c r="AN45" s="264"/>
      <c r="AO45" s="264"/>
      <c r="AP45" s="264"/>
      <c r="AQ45" s="264"/>
      <c r="AR45" s="264"/>
      <c r="AS45" s="264"/>
    </row>
    <row r="46" spans="1:45" ht="35.25" customHeight="1">
      <c r="A46" s="1968"/>
      <c r="B46" s="1580"/>
      <c r="C46" s="2030"/>
      <c r="D46" s="2030"/>
      <c r="E46" s="2084"/>
      <c r="F46" s="1558"/>
      <c r="G46" s="1558"/>
      <c r="H46" s="2080" t="s">
        <v>78</v>
      </c>
      <c r="I46" s="2026"/>
      <c r="J46" s="696">
        <v>341</v>
      </c>
      <c r="K46" s="696">
        <v>22</v>
      </c>
      <c r="L46" s="696">
        <v>28</v>
      </c>
      <c r="M46" s="696">
        <v>135</v>
      </c>
      <c r="N46" s="696">
        <v>109</v>
      </c>
      <c r="O46" s="696">
        <v>107</v>
      </c>
      <c r="P46" s="696">
        <v>102</v>
      </c>
      <c r="Q46" s="696">
        <v>622</v>
      </c>
      <c r="R46" s="696">
        <v>271</v>
      </c>
      <c r="S46" s="698"/>
      <c r="T46" s="698"/>
      <c r="U46" s="699"/>
      <c r="V46" s="700">
        <f t="shared" si="10"/>
        <v>1737</v>
      </c>
      <c r="W46" s="1558"/>
      <c r="X46" s="524">
        <f>+V46/V45*W45</f>
        <v>2.8098529411764706E-2</v>
      </c>
      <c r="Y46" s="1557"/>
      <c r="Z46" s="1579"/>
      <c r="AA46" s="1580"/>
      <c r="AB46" s="1557"/>
      <c r="AC46" s="1579"/>
      <c r="AD46" s="1580"/>
      <c r="AE46" s="1557"/>
      <c r="AF46" s="1579"/>
      <c r="AG46" s="1580"/>
      <c r="AH46" s="1557"/>
      <c r="AI46" s="1579"/>
      <c r="AJ46" s="1923"/>
      <c r="AK46" s="264"/>
      <c r="AL46" s="264"/>
      <c r="AM46" s="264"/>
      <c r="AN46" s="264"/>
      <c r="AO46" s="264"/>
      <c r="AP46" s="264"/>
      <c r="AQ46" s="264"/>
      <c r="AR46" s="264"/>
      <c r="AS46" s="264"/>
    </row>
    <row r="47" spans="1:45" ht="12.75" customHeight="1">
      <c r="A47" s="1966" t="s">
        <v>1072</v>
      </c>
      <c r="B47" s="2085" t="s">
        <v>34</v>
      </c>
      <c r="C47" s="2086"/>
      <c r="D47" s="2086"/>
      <c r="E47" s="2086"/>
      <c r="F47" s="2086"/>
      <c r="G47" s="2086"/>
      <c r="H47" s="2086"/>
      <c r="I47" s="2086"/>
      <c r="J47" s="2086"/>
      <c r="K47" s="2086"/>
      <c r="L47" s="2086"/>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7"/>
      <c r="AK47" s="264"/>
      <c r="AL47" s="264"/>
      <c r="AM47" s="264"/>
      <c r="AN47" s="264"/>
      <c r="AO47" s="264"/>
      <c r="AP47" s="264"/>
      <c r="AQ47" s="264"/>
      <c r="AR47" s="264"/>
      <c r="AS47" s="264"/>
    </row>
    <row r="48" spans="1:45" ht="26.25" customHeight="1">
      <c r="A48" s="1539"/>
      <c r="B48" s="1922">
        <v>1</v>
      </c>
      <c r="C48" s="1928" t="s">
        <v>1073</v>
      </c>
      <c r="D48" s="1577"/>
      <c r="E48" s="1577"/>
      <c r="F48" s="1577"/>
      <c r="G48" s="1578"/>
      <c r="H48" s="1926" t="s">
        <v>79</v>
      </c>
      <c r="I48" s="527" t="s">
        <v>47</v>
      </c>
      <c r="J48" s="528">
        <v>1.2500000000000001E-2</v>
      </c>
      <c r="K48" s="523">
        <v>3.2000000000000001E-2</v>
      </c>
      <c r="L48" s="523">
        <v>4.2999999999999997E-2</v>
      </c>
      <c r="M48" s="523">
        <v>5.5E-2</v>
      </c>
      <c r="N48" s="523">
        <v>7.1999999999999995E-2</v>
      </c>
      <c r="O48" s="523">
        <v>7.5999999999999998E-2</v>
      </c>
      <c r="P48" s="523">
        <v>9.6000000000000002E-2</v>
      </c>
      <c r="Q48" s="523">
        <v>0.114</v>
      </c>
      <c r="R48" s="523">
        <v>0.11700000000000001</v>
      </c>
      <c r="S48" s="523">
        <v>0.151</v>
      </c>
      <c r="T48" s="523">
        <v>0.12089999999999999</v>
      </c>
      <c r="U48" s="523">
        <v>0.1106</v>
      </c>
      <c r="V48" s="529">
        <f t="shared" ref="V48:V63" si="11">SUM(J48:U48)</f>
        <v>1</v>
      </c>
      <c r="W48" s="2029">
        <v>0.5</v>
      </c>
      <c r="X48" s="288">
        <f>V48*W48</f>
        <v>0.5</v>
      </c>
      <c r="Y48" s="1922" t="s">
        <v>1074</v>
      </c>
      <c r="Z48" s="1577"/>
      <c r="AA48" s="1578"/>
      <c r="AB48" s="1922" t="s">
        <v>1075</v>
      </c>
      <c r="AC48" s="1577"/>
      <c r="AD48" s="1578"/>
      <c r="AE48" s="1922" t="s">
        <v>1077</v>
      </c>
      <c r="AF48" s="1577"/>
      <c r="AG48" s="1578"/>
      <c r="AH48" s="1922"/>
      <c r="AI48" s="1577"/>
      <c r="AJ48" s="1747"/>
      <c r="AK48" s="264"/>
      <c r="AL48" s="264"/>
      <c r="AM48" s="264"/>
      <c r="AN48" s="264"/>
      <c r="AO48" s="264"/>
      <c r="AP48" s="264"/>
      <c r="AQ48" s="264"/>
      <c r="AR48" s="264"/>
      <c r="AS48" s="264"/>
    </row>
    <row r="49" spans="1:45" ht="26.25" customHeight="1">
      <c r="A49" s="1539"/>
      <c r="B49" s="1557"/>
      <c r="C49" s="1557"/>
      <c r="D49" s="1579"/>
      <c r="E49" s="1579"/>
      <c r="F49" s="1579"/>
      <c r="G49" s="1580"/>
      <c r="H49" s="1930"/>
      <c r="I49" s="531" t="s">
        <v>48</v>
      </c>
      <c r="J49" s="536">
        <v>0.17949999999999999</v>
      </c>
      <c r="K49" s="533">
        <v>1.1599999999999999E-2</v>
      </c>
      <c r="L49" s="533">
        <v>1.47E-2</v>
      </c>
      <c r="M49" s="533">
        <v>7.1099999999999997E-2</v>
      </c>
      <c r="N49" s="533">
        <v>5.74E-2</v>
      </c>
      <c r="O49" s="533">
        <v>5.6300000000000003E-2</v>
      </c>
      <c r="P49" s="533">
        <v>5.3699999999999998E-2</v>
      </c>
      <c r="Q49" s="533">
        <v>0.32740000000000002</v>
      </c>
      <c r="R49" s="533">
        <v>0.1426</v>
      </c>
      <c r="S49" s="525"/>
      <c r="T49" s="525"/>
      <c r="U49" s="525"/>
      <c r="V49" s="534">
        <f t="shared" si="11"/>
        <v>0.91430000000000011</v>
      </c>
      <c r="W49" s="2030"/>
      <c r="X49" s="296">
        <f>+V49*W48</f>
        <v>0.45715000000000006</v>
      </c>
      <c r="Y49" s="1557"/>
      <c r="Z49" s="1579"/>
      <c r="AA49" s="1580"/>
      <c r="AB49" s="1557"/>
      <c r="AC49" s="1579"/>
      <c r="AD49" s="1580"/>
      <c r="AE49" s="1557"/>
      <c r="AF49" s="1579"/>
      <c r="AG49" s="1580"/>
      <c r="AH49" s="1557"/>
      <c r="AI49" s="1579"/>
      <c r="AJ49" s="1923"/>
      <c r="AK49" s="264"/>
      <c r="AL49" s="264"/>
      <c r="AM49" s="264"/>
      <c r="AN49" s="264"/>
      <c r="AO49" s="264"/>
      <c r="AP49" s="264"/>
      <c r="AQ49" s="264"/>
      <c r="AR49" s="264"/>
      <c r="AS49" s="264"/>
    </row>
    <row r="50" spans="1:45" ht="26.25" customHeight="1">
      <c r="A50" s="1539"/>
      <c r="B50" s="1922">
        <v>2</v>
      </c>
      <c r="C50" s="1928" t="s">
        <v>1079</v>
      </c>
      <c r="D50" s="1577"/>
      <c r="E50" s="1577"/>
      <c r="F50" s="1577"/>
      <c r="G50" s="1578"/>
      <c r="H50" s="1926" t="s">
        <v>79</v>
      </c>
      <c r="I50" s="527" t="s">
        <v>47</v>
      </c>
      <c r="J50" s="528"/>
      <c r="K50" s="523"/>
      <c r="L50" s="523"/>
      <c r="M50" s="523"/>
      <c r="N50" s="523"/>
      <c r="O50" s="523"/>
      <c r="P50" s="523"/>
      <c r="Q50" s="523"/>
      <c r="R50" s="523"/>
      <c r="S50" s="523">
        <v>0.4</v>
      </c>
      <c r="T50" s="523">
        <v>0.6</v>
      </c>
      <c r="U50" s="523"/>
      <c r="V50" s="529">
        <f t="shared" si="11"/>
        <v>1</v>
      </c>
      <c r="W50" s="2029">
        <v>0.5</v>
      </c>
      <c r="X50" s="288">
        <f>V50*W50</f>
        <v>0.5</v>
      </c>
      <c r="Y50" s="1922" t="s">
        <v>1080</v>
      </c>
      <c r="Z50" s="1577"/>
      <c r="AA50" s="1578"/>
      <c r="AB50" s="1922" t="s">
        <v>1081</v>
      </c>
      <c r="AC50" s="1577"/>
      <c r="AD50" s="1578"/>
      <c r="AE50" s="1922" t="s">
        <v>1082</v>
      </c>
      <c r="AF50" s="1577"/>
      <c r="AG50" s="1578"/>
      <c r="AH50" s="1922"/>
      <c r="AI50" s="1577"/>
      <c r="AJ50" s="1747"/>
      <c r="AK50" s="264"/>
      <c r="AL50" s="264"/>
      <c r="AM50" s="264"/>
      <c r="AN50" s="264"/>
      <c r="AO50" s="264"/>
      <c r="AP50" s="264"/>
      <c r="AQ50" s="264"/>
      <c r="AR50" s="264"/>
      <c r="AS50" s="264"/>
    </row>
    <row r="51" spans="1:45" ht="26.25" customHeight="1">
      <c r="A51" s="1539"/>
      <c r="B51" s="1557"/>
      <c r="C51" s="1557"/>
      <c r="D51" s="1579"/>
      <c r="E51" s="1579"/>
      <c r="F51" s="1579"/>
      <c r="G51" s="1580"/>
      <c r="H51" s="1930"/>
      <c r="I51" s="531" t="s">
        <v>48</v>
      </c>
      <c r="J51" s="532"/>
      <c r="K51" s="525"/>
      <c r="L51" s="525"/>
      <c r="M51" s="525"/>
      <c r="N51" s="525"/>
      <c r="O51" s="525"/>
      <c r="P51" s="525"/>
      <c r="Q51" s="525"/>
      <c r="R51" s="525"/>
      <c r="S51" s="525"/>
      <c r="T51" s="525"/>
      <c r="U51" s="525"/>
      <c r="V51" s="534">
        <f t="shared" si="11"/>
        <v>0</v>
      </c>
      <c r="W51" s="2030"/>
      <c r="X51" s="296">
        <f>+V51*W50</f>
        <v>0</v>
      </c>
      <c r="Y51" s="1557"/>
      <c r="Z51" s="1579"/>
      <c r="AA51" s="1580"/>
      <c r="AB51" s="1557"/>
      <c r="AC51" s="1579"/>
      <c r="AD51" s="1580"/>
      <c r="AE51" s="1557"/>
      <c r="AF51" s="1579"/>
      <c r="AG51" s="1580"/>
      <c r="AH51" s="1557"/>
      <c r="AI51" s="1579"/>
      <c r="AJ51" s="1923"/>
      <c r="AK51" s="264"/>
      <c r="AL51" s="264"/>
      <c r="AM51" s="264"/>
      <c r="AN51" s="264"/>
      <c r="AO51" s="264"/>
      <c r="AP51" s="264"/>
      <c r="AQ51" s="264"/>
      <c r="AR51" s="264"/>
      <c r="AS51" s="264"/>
    </row>
    <row r="52" spans="1:45" ht="15.75" hidden="1" customHeight="1">
      <c r="A52" s="1539"/>
      <c r="B52" s="1922">
        <v>3</v>
      </c>
      <c r="C52" s="2023"/>
      <c r="D52" s="1577"/>
      <c r="E52" s="1577"/>
      <c r="F52" s="1577"/>
      <c r="G52" s="1578"/>
      <c r="H52" s="1926" t="s">
        <v>79</v>
      </c>
      <c r="I52" s="527" t="s">
        <v>47</v>
      </c>
      <c r="J52" s="528"/>
      <c r="K52" s="523"/>
      <c r="L52" s="523"/>
      <c r="M52" s="523"/>
      <c r="N52" s="523"/>
      <c r="O52" s="523"/>
      <c r="P52" s="523"/>
      <c r="Q52" s="523"/>
      <c r="R52" s="523"/>
      <c r="S52" s="523"/>
      <c r="T52" s="523"/>
      <c r="U52" s="523"/>
      <c r="V52" s="529">
        <f t="shared" si="11"/>
        <v>0</v>
      </c>
      <c r="W52" s="2029"/>
      <c r="X52" s="288">
        <f>V52*W52</f>
        <v>0</v>
      </c>
      <c r="Y52" s="1922"/>
      <c r="Z52" s="1577"/>
      <c r="AA52" s="1578"/>
      <c r="AB52" s="1922"/>
      <c r="AC52" s="1577"/>
      <c r="AD52" s="1578"/>
      <c r="AE52" s="1922"/>
      <c r="AF52" s="1577"/>
      <c r="AG52" s="1578"/>
      <c r="AH52" s="1922"/>
      <c r="AI52" s="1577"/>
      <c r="AJ52" s="1747"/>
      <c r="AK52" s="264"/>
      <c r="AL52" s="264"/>
      <c r="AM52" s="264"/>
      <c r="AN52" s="264"/>
      <c r="AO52" s="264"/>
      <c r="AP52" s="264"/>
      <c r="AQ52" s="264"/>
      <c r="AR52" s="264"/>
      <c r="AS52" s="264"/>
    </row>
    <row r="53" spans="1:45" ht="15.75" hidden="1" customHeight="1">
      <c r="A53" s="1539"/>
      <c r="B53" s="1557"/>
      <c r="C53" s="1557"/>
      <c r="D53" s="1579"/>
      <c r="E53" s="1579"/>
      <c r="F53" s="1579"/>
      <c r="G53" s="1580"/>
      <c r="H53" s="1930"/>
      <c r="I53" s="531" t="s">
        <v>48</v>
      </c>
      <c r="J53" s="537"/>
      <c r="K53" s="539"/>
      <c r="L53" s="539"/>
      <c r="M53" s="539"/>
      <c r="N53" s="539"/>
      <c r="O53" s="539"/>
      <c r="P53" s="539"/>
      <c r="Q53" s="539"/>
      <c r="R53" s="539"/>
      <c r="S53" s="539"/>
      <c r="T53" s="539"/>
      <c r="U53" s="539"/>
      <c r="V53" s="540">
        <f t="shared" si="11"/>
        <v>0</v>
      </c>
      <c r="W53" s="2030"/>
      <c r="X53" s="296">
        <f>+V53*W52</f>
        <v>0</v>
      </c>
      <c r="Y53" s="1557"/>
      <c r="Z53" s="1579"/>
      <c r="AA53" s="1580"/>
      <c r="AB53" s="1557"/>
      <c r="AC53" s="1579"/>
      <c r="AD53" s="1580"/>
      <c r="AE53" s="1557"/>
      <c r="AF53" s="1579"/>
      <c r="AG53" s="1580"/>
      <c r="AH53" s="1557"/>
      <c r="AI53" s="1579"/>
      <c r="AJ53" s="1923"/>
      <c r="AK53" s="264"/>
      <c r="AL53" s="264"/>
      <c r="AM53" s="264"/>
      <c r="AN53" s="264"/>
      <c r="AO53" s="264"/>
      <c r="AP53" s="264"/>
      <c r="AQ53" s="264"/>
      <c r="AR53" s="264"/>
      <c r="AS53" s="264"/>
    </row>
    <row r="54" spans="1:45" ht="15.75" hidden="1" customHeight="1">
      <c r="A54" s="1539"/>
      <c r="B54" s="1922">
        <v>4</v>
      </c>
      <c r="C54" s="2023"/>
      <c r="D54" s="1577"/>
      <c r="E54" s="1577"/>
      <c r="F54" s="1577"/>
      <c r="G54" s="1578"/>
      <c r="H54" s="1926" t="s">
        <v>79</v>
      </c>
      <c r="I54" s="527" t="s">
        <v>47</v>
      </c>
      <c r="J54" s="528"/>
      <c r="K54" s="523"/>
      <c r="L54" s="523"/>
      <c r="M54" s="523"/>
      <c r="N54" s="523"/>
      <c r="O54" s="523"/>
      <c r="P54" s="523"/>
      <c r="Q54" s="523"/>
      <c r="R54" s="523"/>
      <c r="S54" s="523"/>
      <c r="T54" s="523"/>
      <c r="U54" s="523"/>
      <c r="V54" s="529">
        <f t="shared" si="11"/>
        <v>0</v>
      </c>
      <c r="W54" s="2029"/>
      <c r="X54" s="288">
        <f>V54*W54</f>
        <v>0</v>
      </c>
      <c r="Y54" s="1922"/>
      <c r="Z54" s="1577"/>
      <c r="AA54" s="1578"/>
      <c r="AB54" s="1922"/>
      <c r="AC54" s="1577"/>
      <c r="AD54" s="1578"/>
      <c r="AE54" s="1922"/>
      <c r="AF54" s="1577"/>
      <c r="AG54" s="1578"/>
      <c r="AH54" s="1922"/>
      <c r="AI54" s="1577"/>
      <c r="AJ54" s="1747"/>
      <c r="AK54" s="264"/>
      <c r="AL54" s="264"/>
      <c r="AM54" s="264"/>
      <c r="AN54" s="264"/>
      <c r="AO54" s="264"/>
      <c r="AP54" s="264"/>
      <c r="AQ54" s="264"/>
      <c r="AR54" s="264"/>
      <c r="AS54" s="264"/>
    </row>
    <row r="55" spans="1:45" ht="15.75" hidden="1" customHeight="1">
      <c r="A55" s="1539"/>
      <c r="B55" s="1557"/>
      <c r="C55" s="1557"/>
      <c r="D55" s="1579"/>
      <c r="E55" s="1579"/>
      <c r="F55" s="1579"/>
      <c r="G55" s="1580"/>
      <c r="H55" s="1930"/>
      <c r="I55" s="531" t="s">
        <v>48</v>
      </c>
      <c r="J55" s="537"/>
      <c r="K55" s="539"/>
      <c r="L55" s="539"/>
      <c r="M55" s="539"/>
      <c r="N55" s="539"/>
      <c r="O55" s="539"/>
      <c r="P55" s="539"/>
      <c r="Q55" s="539"/>
      <c r="R55" s="539"/>
      <c r="S55" s="539"/>
      <c r="T55" s="539"/>
      <c r="U55" s="539"/>
      <c r="V55" s="540">
        <f t="shared" si="11"/>
        <v>0</v>
      </c>
      <c r="W55" s="2030"/>
      <c r="X55" s="296">
        <f>+V55*W54</f>
        <v>0</v>
      </c>
      <c r="Y55" s="1557"/>
      <c r="Z55" s="1579"/>
      <c r="AA55" s="1580"/>
      <c r="AB55" s="1557"/>
      <c r="AC55" s="1579"/>
      <c r="AD55" s="1580"/>
      <c r="AE55" s="1557"/>
      <c r="AF55" s="1579"/>
      <c r="AG55" s="1580"/>
      <c r="AH55" s="1557"/>
      <c r="AI55" s="1579"/>
      <c r="AJ55" s="1923"/>
      <c r="AK55" s="264"/>
      <c r="AL55" s="264"/>
      <c r="AM55" s="264"/>
      <c r="AN55" s="264"/>
      <c r="AO55" s="264"/>
      <c r="AP55" s="264"/>
      <c r="AQ55" s="264"/>
      <c r="AR55" s="264"/>
      <c r="AS55" s="264"/>
    </row>
    <row r="56" spans="1:45" ht="15.75" hidden="1" customHeight="1">
      <c r="A56" s="1539"/>
      <c r="B56" s="1922">
        <v>5</v>
      </c>
      <c r="C56" s="2023"/>
      <c r="D56" s="1577"/>
      <c r="E56" s="1577"/>
      <c r="F56" s="1577"/>
      <c r="G56" s="1578"/>
      <c r="H56" s="1926" t="s">
        <v>79</v>
      </c>
      <c r="I56" s="527" t="s">
        <v>47</v>
      </c>
      <c r="J56" s="528"/>
      <c r="K56" s="523"/>
      <c r="L56" s="523"/>
      <c r="M56" s="523"/>
      <c r="N56" s="523"/>
      <c r="O56" s="523"/>
      <c r="P56" s="523"/>
      <c r="Q56" s="523"/>
      <c r="R56" s="523"/>
      <c r="S56" s="523"/>
      <c r="T56" s="523"/>
      <c r="U56" s="523"/>
      <c r="V56" s="529">
        <f t="shared" si="11"/>
        <v>0</v>
      </c>
      <c r="W56" s="2029"/>
      <c r="X56" s="288">
        <f>V56*W56</f>
        <v>0</v>
      </c>
      <c r="Y56" s="1922"/>
      <c r="Z56" s="1577"/>
      <c r="AA56" s="1578"/>
      <c r="AB56" s="1922"/>
      <c r="AC56" s="1577"/>
      <c r="AD56" s="1578"/>
      <c r="AE56" s="1922"/>
      <c r="AF56" s="1577"/>
      <c r="AG56" s="1578"/>
      <c r="AH56" s="1922"/>
      <c r="AI56" s="1577"/>
      <c r="AJ56" s="1747"/>
      <c r="AK56" s="264"/>
      <c r="AL56" s="264"/>
      <c r="AM56" s="264"/>
      <c r="AN56" s="264"/>
      <c r="AO56" s="264"/>
      <c r="AP56" s="264"/>
      <c r="AQ56" s="264"/>
      <c r="AR56" s="264"/>
      <c r="AS56" s="264"/>
    </row>
    <row r="57" spans="1:45" ht="15.75" hidden="1" customHeight="1">
      <c r="A57" s="1539"/>
      <c r="B57" s="1557"/>
      <c r="C57" s="1557"/>
      <c r="D57" s="1579"/>
      <c r="E57" s="1579"/>
      <c r="F57" s="1579"/>
      <c r="G57" s="1580"/>
      <c r="H57" s="1930"/>
      <c r="I57" s="531" t="s">
        <v>48</v>
      </c>
      <c r="J57" s="537"/>
      <c r="K57" s="539"/>
      <c r="L57" s="539"/>
      <c r="M57" s="539"/>
      <c r="N57" s="539"/>
      <c r="O57" s="539"/>
      <c r="P57" s="539"/>
      <c r="Q57" s="539"/>
      <c r="R57" s="539"/>
      <c r="S57" s="539"/>
      <c r="T57" s="539"/>
      <c r="U57" s="539"/>
      <c r="V57" s="540">
        <f t="shared" si="11"/>
        <v>0</v>
      </c>
      <c r="W57" s="2030"/>
      <c r="X57" s="296">
        <f>+V57*W56</f>
        <v>0</v>
      </c>
      <c r="Y57" s="1557"/>
      <c r="Z57" s="1579"/>
      <c r="AA57" s="1580"/>
      <c r="AB57" s="1557"/>
      <c r="AC57" s="1579"/>
      <c r="AD57" s="1580"/>
      <c r="AE57" s="1557"/>
      <c r="AF57" s="1579"/>
      <c r="AG57" s="1580"/>
      <c r="AH57" s="1557"/>
      <c r="AI57" s="1579"/>
      <c r="AJ57" s="1923"/>
      <c r="AK57" s="264"/>
      <c r="AL57" s="264"/>
      <c r="AM57" s="264"/>
      <c r="AN57" s="264"/>
      <c r="AO57" s="264"/>
      <c r="AP57" s="264"/>
      <c r="AQ57" s="264"/>
      <c r="AR57" s="264"/>
      <c r="AS57" s="264"/>
    </row>
    <row r="58" spans="1:45" ht="15.75" hidden="1" customHeight="1">
      <c r="A58" s="1539"/>
      <c r="B58" s="1922">
        <v>6</v>
      </c>
      <c r="C58" s="2023"/>
      <c r="D58" s="1577"/>
      <c r="E58" s="1577"/>
      <c r="F58" s="1577"/>
      <c r="G58" s="1578"/>
      <c r="H58" s="1926" t="s">
        <v>79</v>
      </c>
      <c r="I58" s="527" t="s">
        <v>47</v>
      </c>
      <c r="J58" s="528"/>
      <c r="K58" s="523"/>
      <c r="L58" s="523"/>
      <c r="M58" s="523"/>
      <c r="N58" s="523"/>
      <c r="O58" s="523"/>
      <c r="P58" s="523"/>
      <c r="Q58" s="523"/>
      <c r="R58" s="523"/>
      <c r="S58" s="523"/>
      <c r="T58" s="523"/>
      <c r="U58" s="523"/>
      <c r="V58" s="529">
        <f t="shared" si="11"/>
        <v>0</v>
      </c>
      <c r="W58" s="2029"/>
      <c r="X58" s="288">
        <f>V58*W58</f>
        <v>0</v>
      </c>
      <c r="Y58" s="1922"/>
      <c r="Z58" s="1577"/>
      <c r="AA58" s="1578"/>
      <c r="AB58" s="1922"/>
      <c r="AC58" s="1577"/>
      <c r="AD58" s="1578"/>
      <c r="AE58" s="1922"/>
      <c r="AF58" s="1577"/>
      <c r="AG58" s="1578"/>
      <c r="AH58" s="1922"/>
      <c r="AI58" s="1577"/>
      <c r="AJ58" s="1747"/>
      <c r="AK58" s="264"/>
      <c r="AL58" s="264"/>
      <c r="AM58" s="264"/>
      <c r="AN58" s="264"/>
      <c r="AO58" s="264"/>
      <c r="AP58" s="264"/>
      <c r="AQ58" s="264"/>
      <c r="AR58" s="264"/>
      <c r="AS58" s="264"/>
    </row>
    <row r="59" spans="1:45" ht="15.75" hidden="1" customHeight="1">
      <c r="A59" s="1539"/>
      <c r="B59" s="1557"/>
      <c r="C59" s="1557"/>
      <c r="D59" s="1579"/>
      <c r="E59" s="1579"/>
      <c r="F59" s="1579"/>
      <c r="G59" s="1580"/>
      <c r="H59" s="1930"/>
      <c r="I59" s="531" t="s">
        <v>48</v>
      </c>
      <c r="J59" s="537"/>
      <c r="K59" s="539"/>
      <c r="L59" s="539"/>
      <c r="M59" s="539"/>
      <c r="N59" s="539"/>
      <c r="O59" s="539"/>
      <c r="P59" s="539"/>
      <c r="Q59" s="539"/>
      <c r="R59" s="539"/>
      <c r="S59" s="539"/>
      <c r="T59" s="539"/>
      <c r="U59" s="539"/>
      <c r="V59" s="540">
        <f t="shared" si="11"/>
        <v>0</v>
      </c>
      <c r="W59" s="2030"/>
      <c r="X59" s="296">
        <f>+V59*W58</f>
        <v>0</v>
      </c>
      <c r="Y59" s="1557"/>
      <c r="Z59" s="1579"/>
      <c r="AA59" s="1580"/>
      <c r="AB59" s="1557"/>
      <c r="AC59" s="1579"/>
      <c r="AD59" s="1580"/>
      <c r="AE59" s="1557"/>
      <c r="AF59" s="1579"/>
      <c r="AG59" s="1580"/>
      <c r="AH59" s="1557"/>
      <c r="AI59" s="1579"/>
      <c r="AJ59" s="1923"/>
      <c r="AK59" s="264"/>
      <c r="AL59" s="264"/>
      <c r="AM59" s="264"/>
      <c r="AN59" s="264"/>
      <c r="AO59" s="264"/>
      <c r="AP59" s="264"/>
      <c r="AQ59" s="264"/>
      <c r="AR59" s="264"/>
      <c r="AS59" s="264"/>
    </row>
    <row r="60" spans="1:45" ht="15.75" hidden="1" customHeight="1">
      <c r="A60" s="1539"/>
      <c r="B60" s="1922">
        <v>7</v>
      </c>
      <c r="C60" s="2023"/>
      <c r="D60" s="1577"/>
      <c r="E60" s="1577"/>
      <c r="F60" s="1577"/>
      <c r="G60" s="1578"/>
      <c r="H60" s="1926" t="s">
        <v>79</v>
      </c>
      <c r="I60" s="527" t="s">
        <v>47</v>
      </c>
      <c r="J60" s="528"/>
      <c r="K60" s="523"/>
      <c r="L60" s="523"/>
      <c r="M60" s="523"/>
      <c r="N60" s="523"/>
      <c r="O60" s="523"/>
      <c r="P60" s="523"/>
      <c r="Q60" s="523"/>
      <c r="R60" s="523"/>
      <c r="S60" s="523"/>
      <c r="T60" s="523"/>
      <c r="U60" s="523"/>
      <c r="V60" s="529">
        <f t="shared" si="11"/>
        <v>0</v>
      </c>
      <c r="W60" s="2029"/>
      <c r="X60" s="288">
        <f>V60*W60</f>
        <v>0</v>
      </c>
      <c r="Y60" s="1922"/>
      <c r="Z60" s="1577"/>
      <c r="AA60" s="1578"/>
      <c r="AB60" s="1922"/>
      <c r="AC60" s="1577"/>
      <c r="AD60" s="1578"/>
      <c r="AE60" s="1922"/>
      <c r="AF60" s="1577"/>
      <c r="AG60" s="1578"/>
      <c r="AH60" s="1922"/>
      <c r="AI60" s="1577"/>
      <c r="AJ60" s="1747"/>
      <c r="AK60" s="264"/>
      <c r="AL60" s="264"/>
      <c r="AM60" s="264"/>
      <c r="AN60" s="264"/>
      <c r="AO60" s="264"/>
      <c r="AP60" s="264"/>
      <c r="AQ60" s="264"/>
      <c r="AR60" s="264"/>
      <c r="AS60" s="264"/>
    </row>
    <row r="61" spans="1:45" ht="15.75" hidden="1" customHeight="1">
      <c r="A61" s="1539"/>
      <c r="B61" s="1557"/>
      <c r="C61" s="1557"/>
      <c r="D61" s="1579"/>
      <c r="E61" s="1579"/>
      <c r="F61" s="1579"/>
      <c r="G61" s="1580"/>
      <c r="H61" s="1930"/>
      <c r="I61" s="531" t="s">
        <v>48</v>
      </c>
      <c r="J61" s="537"/>
      <c r="K61" s="539"/>
      <c r="L61" s="539"/>
      <c r="M61" s="539"/>
      <c r="N61" s="539"/>
      <c r="O61" s="539"/>
      <c r="P61" s="539"/>
      <c r="Q61" s="539"/>
      <c r="R61" s="539"/>
      <c r="S61" s="539"/>
      <c r="T61" s="539"/>
      <c r="U61" s="539"/>
      <c r="V61" s="540">
        <f t="shared" si="11"/>
        <v>0</v>
      </c>
      <c r="W61" s="2030"/>
      <c r="X61" s="296">
        <f>+V61*W60</f>
        <v>0</v>
      </c>
      <c r="Y61" s="1557"/>
      <c r="Z61" s="1579"/>
      <c r="AA61" s="1580"/>
      <c r="AB61" s="1557"/>
      <c r="AC61" s="1579"/>
      <c r="AD61" s="1580"/>
      <c r="AE61" s="1557"/>
      <c r="AF61" s="1579"/>
      <c r="AG61" s="1580"/>
      <c r="AH61" s="1557"/>
      <c r="AI61" s="1579"/>
      <c r="AJ61" s="1923"/>
      <c r="AK61" s="264"/>
      <c r="AL61" s="264"/>
      <c r="AM61" s="264"/>
      <c r="AN61" s="264"/>
      <c r="AO61" s="264"/>
      <c r="AP61" s="264"/>
      <c r="AQ61" s="264"/>
      <c r="AR61" s="264"/>
      <c r="AS61" s="264"/>
    </row>
    <row r="62" spans="1:45" ht="15.75" customHeight="1">
      <c r="A62" s="1539"/>
      <c r="B62" s="1944" t="s">
        <v>85</v>
      </c>
      <c r="C62" s="1577"/>
      <c r="D62" s="1577"/>
      <c r="E62" s="1577"/>
      <c r="F62" s="1577"/>
      <c r="G62" s="1578"/>
      <c r="H62" s="2033" t="s">
        <v>79</v>
      </c>
      <c r="I62" s="541" t="s">
        <v>47</v>
      </c>
      <c r="J62" s="542">
        <f>+J48*W48+J50*W50+J52*W52+J54*W54+J56*W56</f>
        <v>6.2500000000000003E-3</v>
      </c>
      <c r="K62" s="542">
        <f t="shared" ref="K62:U62" si="12">+K48*$W48+K50*$W50+K52*$W52+K54*$W54+K56*$W56+K58*$W58+K60*$W60</f>
        <v>1.6E-2</v>
      </c>
      <c r="L62" s="542">
        <f t="shared" si="12"/>
        <v>2.1499999999999998E-2</v>
      </c>
      <c r="M62" s="542">
        <f t="shared" si="12"/>
        <v>2.75E-2</v>
      </c>
      <c r="N62" s="542">
        <f t="shared" si="12"/>
        <v>3.5999999999999997E-2</v>
      </c>
      <c r="O62" s="542">
        <f t="shared" si="12"/>
        <v>3.7999999999999999E-2</v>
      </c>
      <c r="P62" s="542">
        <f t="shared" si="12"/>
        <v>4.8000000000000001E-2</v>
      </c>
      <c r="Q62" s="542">
        <f t="shared" si="12"/>
        <v>5.7000000000000002E-2</v>
      </c>
      <c r="R62" s="542">
        <f t="shared" si="12"/>
        <v>5.8500000000000003E-2</v>
      </c>
      <c r="S62" s="542">
        <f t="shared" si="12"/>
        <v>0.27550000000000002</v>
      </c>
      <c r="T62" s="542">
        <f t="shared" si="12"/>
        <v>0.36044999999999999</v>
      </c>
      <c r="U62" s="542">
        <f t="shared" si="12"/>
        <v>5.5300000000000002E-2</v>
      </c>
      <c r="V62" s="529">
        <f t="shared" si="11"/>
        <v>0.99999999999999989</v>
      </c>
      <c r="W62" s="2039">
        <f>SUM(W48:W61)</f>
        <v>1</v>
      </c>
      <c r="X62" s="288">
        <f>V62*W62</f>
        <v>0.99999999999999989</v>
      </c>
      <c r="Y62" s="1924"/>
      <c r="Z62" s="1577"/>
      <c r="AA62" s="1578"/>
      <c r="AB62" s="1924"/>
      <c r="AC62" s="1577"/>
      <c r="AD62" s="1578"/>
      <c r="AE62" s="1924"/>
      <c r="AF62" s="1577"/>
      <c r="AG62" s="1578"/>
      <c r="AH62" s="1924"/>
      <c r="AI62" s="1577"/>
      <c r="AJ62" s="1747"/>
      <c r="AK62" s="264"/>
      <c r="AL62" s="264"/>
      <c r="AM62" s="264"/>
      <c r="AN62" s="264"/>
      <c r="AO62" s="264"/>
      <c r="AP62" s="264"/>
      <c r="AQ62" s="264"/>
      <c r="AR62" s="264"/>
      <c r="AS62" s="264"/>
    </row>
    <row r="63" spans="1:45" ht="15.75" customHeight="1">
      <c r="A63" s="1540"/>
      <c r="B63" s="1537"/>
      <c r="C63" s="1550"/>
      <c r="D63" s="1550"/>
      <c r="E63" s="1550"/>
      <c r="F63" s="1550"/>
      <c r="G63" s="1551"/>
      <c r="H63" s="2038"/>
      <c r="I63" s="556" t="s">
        <v>48</v>
      </c>
      <c r="J63" s="557">
        <f t="shared" ref="J63:U63" si="13">+J49*$V48+J51*$V50+J53*$V52+J55*$V54+J57*$V56+J59*$V58+J61*$V60</f>
        <v>0.17949999999999999</v>
      </c>
      <c r="K63" s="557">
        <f t="shared" si="13"/>
        <v>1.1599999999999999E-2</v>
      </c>
      <c r="L63" s="557">
        <f t="shared" si="13"/>
        <v>1.47E-2</v>
      </c>
      <c r="M63" s="557">
        <f t="shared" si="13"/>
        <v>7.1099999999999997E-2</v>
      </c>
      <c r="N63" s="557">
        <f t="shared" si="13"/>
        <v>5.74E-2</v>
      </c>
      <c r="O63" s="557">
        <f t="shared" si="13"/>
        <v>5.6300000000000003E-2</v>
      </c>
      <c r="P63" s="557">
        <f t="shared" si="13"/>
        <v>5.3699999999999998E-2</v>
      </c>
      <c r="Q63" s="557">
        <f t="shared" si="13"/>
        <v>0.32740000000000002</v>
      </c>
      <c r="R63" s="557">
        <f t="shared" si="13"/>
        <v>0.1426</v>
      </c>
      <c r="S63" s="557">
        <f t="shared" si="13"/>
        <v>0</v>
      </c>
      <c r="T63" s="557">
        <f t="shared" si="13"/>
        <v>0</v>
      </c>
      <c r="U63" s="557">
        <f t="shared" si="13"/>
        <v>0</v>
      </c>
      <c r="V63" s="559">
        <f t="shared" si="11"/>
        <v>0.91430000000000011</v>
      </c>
      <c r="W63" s="2040"/>
      <c r="X63" s="560">
        <f>+V63*W62</f>
        <v>0.91430000000000011</v>
      </c>
      <c r="Y63" s="1537"/>
      <c r="Z63" s="1550"/>
      <c r="AA63" s="1551"/>
      <c r="AB63" s="1537"/>
      <c r="AC63" s="1550"/>
      <c r="AD63" s="1551"/>
      <c r="AE63" s="1537"/>
      <c r="AF63" s="1550"/>
      <c r="AG63" s="1551"/>
      <c r="AH63" s="1537"/>
      <c r="AI63" s="1550"/>
      <c r="AJ63" s="1721"/>
      <c r="AK63" s="264"/>
      <c r="AL63" s="264"/>
      <c r="AM63" s="264"/>
      <c r="AN63" s="264"/>
      <c r="AO63" s="264"/>
      <c r="AP63" s="264"/>
      <c r="AQ63" s="264"/>
      <c r="AR63" s="264"/>
      <c r="AS63" s="264"/>
    </row>
    <row r="64" spans="1:45" ht="12.75" customHeight="1">
      <c r="A64" s="1967" t="s">
        <v>106</v>
      </c>
      <c r="B64" s="1555"/>
      <c r="C64" s="255" t="s">
        <v>107</v>
      </c>
      <c r="D64" s="255" t="s">
        <v>108</v>
      </c>
      <c r="E64" s="255" t="s">
        <v>28</v>
      </c>
      <c r="F64" s="255" t="s">
        <v>109</v>
      </c>
      <c r="G64" s="321" t="s">
        <v>110</v>
      </c>
      <c r="H64" s="1959" t="s">
        <v>111</v>
      </c>
      <c r="I64" s="1756"/>
      <c r="J64" s="255" t="s">
        <v>63</v>
      </c>
      <c r="K64" s="255" t="s">
        <v>64</v>
      </c>
      <c r="L64" s="255" t="s">
        <v>65</v>
      </c>
      <c r="M64" s="255" t="s">
        <v>66</v>
      </c>
      <c r="N64" s="255" t="s">
        <v>67</v>
      </c>
      <c r="O64" s="255" t="s">
        <v>68</v>
      </c>
      <c r="P64" s="255" t="s">
        <v>69</v>
      </c>
      <c r="Q64" s="255" t="s">
        <v>70</v>
      </c>
      <c r="R64" s="255" t="s">
        <v>71</v>
      </c>
      <c r="S64" s="255" t="s">
        <v>72</v>
      </c>
      <c r="T64" s="255" t="s">
        <v>73</v>
      </c>
      <c r="U64" s="255" t="s">
        <v>74</v>
      </c>
      <c r="V64" s="255" t="s">
        <v>75</v>
      </c>
      <c r="W64" s="255" t="s">
        <v>76</v>
      </c>
      <c r="X64" s="255" t="s">
        <v>77</v>
      </c>
      <c r="Y64" s="1959" t="s">
        <v>112</v>
      </c>
      <c r="Z64" s="1754"/>
      <c r="AA64" s="1756"/>
      <c r="AB64" s="1959" t="s">
        <v>116</v>
      </c>
      <c r="AC64" s="1754"/>
      <c r="AD64" s="1756"/>
      <c r="AE64" s="1959" t="s">
        <v>120</v>
      </c>
      <c r="AF64" s="1754"/>
      <c r="AG64" s="1756"/>
      <c r="AH64" s="1959" t="s">
        <v>740</v>
      </c>
      <c r="AI64" s="1754"/>
      <c r="AJ64" s="1749"/>
      <c r="AK64" s="264"/>
      <c r="AL64" s="264"/>
      <c r="AM64" s="264"/>
      <c r="AN64" s="264"/>
      <c r="AO64" s="264"/>
      <c r="AP64" s="264"/>
      <c r="AQ64" s="264"/>
      <c r="AR64" s="264"/>
      <c r="AS64" s="264"/>
    </row>
    <row r="65" spans="1:45" ht="51" customHeight="1">
      <c r="A65" s="1733"/>
      <c r="B65" s="1548"/>
      <c r="C65" s="2049" t="s">
        <v>1040</v>
      </c>
      <c r="D65" s="2049" t="s">
        <v>1086</v>
      </c>
      <c r="E65" s="2083">
        <v>292221</v>
      </c>
      <c r="F65" s="1941" t="s">
        <v>1087</v>
      </c>
      <c r="G65" s="1932" t="s">
        <v>254</v>
      </c>
      <c r="H65" s="2081" t="s">
        <v>47</v>
      </c>
      <c r="I65" s="2028"/>
      <c r="J65" s="693"/>
      <c r="K65" s="693"/>
      <c r="L65" s="693"/>
      <c r="M65" s="693"/>
      <c r="N65" s="693"/>
      <c r="O65" s="693"/>
      <c r="P65" s="693"/>
      <c r="Q65" s="693"/>
      <c r="R65" s="693"/>
      <c r="S65" s="693"/>
      <c r="T65" s="693"/>
      <c r="U65" s="710">
        <v>292221</v>
      </c>
      <c r="V65" s="695">
        <f t="shared" ref="V65:V66" si="14">SUM(J65:U65)</f>
        <v>292221</v>
      </c>
      <c r="W65" s="1964">
        <v>0.2</v>
      </c>
      <c r="X65" s="524">
        <f>+(V65/V65)*W65</f>
        <v>0.2</v>
      </c>
      <c r="Y65" s="1956"/>
      <c r="Z65" s="1577"/>
      <c r="AA65" s="1578"/>
      <c r="AB65" s="2024" t="s">
        <v>1088</v>
      </c>
      <c r="AC65" s="1577"/>
      <c r="AD65" s="1578"/>
      <c r="AE65" s="2024" t="s">
        <v>1088</v>
      </c>
      <c r="AF65" s="1577"/>
      <c r="AG65" s="1578"/>
      <c r="AH65" s="1956"/>
      <c r="AI65" s="1577"/>
      <c r="AJ65" s="1747"/>
      <c r="AK65" s="264"/>
      <c r="AL65" s="264"/>
      <c r="AM65" s="264"/>
      <c r="AN65" s="264"/>
      <c r="AO65" s="264"/>
      <c r="AP65" s="264"/>
      <c r="AQ65" s="264"/>
      <c r="AR65" s="264"/>
      <c r="AS65" s="264"/>
    </row>
    <row r="66" spans="1:45" ht="51" customHeight="1">
      <c r="A66" s="1968"/>
      <c r="B66" s="1580"/>
      <c r="C66" s="2030"/>
      <c r="D66" s="2030"/>
      <c r="E66" s="2084"/>
      <c r="F66" s="1558"/>
      <c r="G66" s="1558"/>
      <c r="H66" s="2080" t="s">
        <v>78</v>
      </c>
      <c r="I66" s="2026"/>
      <c r="J66" s="698"/>
      <c r="K66" s="698"/>
      <c r="L66" s="698"/>
      <c r="M66" s="698"/>
      <c r="N66" s="698"/>
      <c r="O66" s="698"/>
      <c r="P66" s="698"/>
      <c r="Q66" s="698"/>
      <c r="R66" s="698"/>
      <c r="S66" s="698"/>
      <c r="T66" s="698"/>
      <c r="U66" s="699"/>
      <c r="V66" s="700">
        <f t="shared" si="14"/>
        <v>0</v>
      </c>
      <c r="W66" s="1558"/>
      <c r="X66" s="524">
        <f>+V66/V65*W65</f>
        <v>0</v>
      </c>
      <c r="Y66" s="1557"/>
      <c r="Z66" s="1579"/>
      <c r="AA66" s="1580"/>
      <c r="AB66" s="1557"/>
      <c r="AC66" s="1579"/>
      <c r="AD66" s="1580"/>
      <c r="AE66" s="1557"/>
      <c r="AF66" s="1579"/>
      <c r="AG66" s="1580"/>
      <c r="AH66" s="1557"/>
      <c r="AI66" s="1579"/>
      <c r="AJ66" s="1923"/>
      <c r="AK66" s="264"/>
      <c r="AL66" s="264"/>
      <c r="AM66" s="264"/>
      <c r="AN66" s="264"/>
      <c r="AO66" s="264"/>
      <c r="AP66" s="264"/>
      <c r="AQ66" s="264"/>
      <c r="AR66" s="264"/>
      <c r="AS66" s="264"/>
    </row>
    <row r="67" spans="1:45" ht="12.75" customHeight="1">
      <c r="A67" s="1966" t="s">
        <v>1091</v>
      </c>
      <c r="B67" s="2085" t="s">
        <v>34</v>
      </c>
      <c r="C67" s="2086"/>
      <c r="D67" s="2086"/>
      <c r="E67" s="2086"/>
      <c r="F67" s="2086"/>
      <c r="G67" s="2086"/>
      <c r="H67" s="2086"/>
      <c r="I67" s="2086"/>
      <c r="J67" s="2086"/>
      <c r="K67" s="2086"/>
      <c r="L67" s="2086"/>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7"/>
      <c r="AK67" s="264"/>
      <c r="AL67" s="264"/>
      <c r="AM67" s="264"/>
      <c r="AN67" s="264"/>
      <c r="AO67" s="264"/>
      <c r="AP67" s="264"/>
      <c r="AQ67" s="264"/>
      <c r="AR67" s="264"/>
      <c r="AS67" s="264"/>
    </row>
    <row r="68" spans="1:45" ht="26.25" customHeight="1">
      <c r="A68" s="1539"/>
      <c r="B68" s="1922">
        <v>1</v>
      </c>
      <c r="C68" s="1928" t="s">
        <v>1092</v>
      </c>
      <c r="D68" s="1577"/>
      <c r="E68" s="1577"/>
      <c r="F68" s="1577"/>
      <c r="G68" s="1578"/>
      <c r="H68" s="1926" t="s">
        <v>79</v>
      </c>
      <c r="I68" s="527" t="s">
        <v>47</v>
      </c>
      <c r="J68" s="528">
        <v>0.2</v>
      </c>
      <c r="K68" s="523">
        <v>0.2</v>
      </c>
      <c r="L68" s="523">
        <v>0.2</v>
      </c>
      <c r="M68" s="523"/>
      <c r="N68" s="523"/>
      <c r="O68" s="523"/>
      <c r="P68" s="523">
        <v>0.2</v>
      </c>
      <c r="Q68" s="523">
        <v>0.2</v>
      </c>
      <c r="R68" s="523"/>
      <c r="S68" s="523"/>
      <c r="T68" s="523"/>
      <c r="U68" s="523"/>
      <c r="V68" s="529">
        <f t="shared" ref="V68:V82" si="15">SUM(J68:U68)</f>
        <v>1</v>
      </c>
      <c r="W68" s="2029">
        <v>7.0000000000000007E-2</v>
      </c>
      <c r="X68" s="288">
        <f>V68*W68</f>
        <v>7.0000000000000007E-2</v>
      </c>
      <c r="Y68" s="1922" t="s">
        <v>1093</v>
      </c>
      <c r="Z68" s="1577"/>
      <c r="AA68" s="1578"/>
      <c r="AB68" s="2024" t="s">
        <v>1094</v>
      </c>
      <c r="AC68" s="1577"/>
      <c r="AD68" s="1578"/>
      <c r="AE68" s="2024" t="s">
        <v>1095</v>
      </c>
      <c r="AF68" s="1577"/>
      <c r="AG68" s="1578"/>
      <c r="AH68" s="1922"/>
      <c r="AI68" s="1577"/>
      <c r="AJ68" s="1747"/>
      <c r="AK68" s="264"/>
      <c r="AL68" s="264"/>
      <c r="AM68" s="264"/>
      <c r="AN68" s="264"/>
      <c r="AO68" s="264"/>
      <c r="AP68" s="264"/>
      <c r="AQ68" s="264"/>
      <c r="AR68" s="264"/>
      <c r="AS68" s="264"/>
    </row>
    <row r="69" spans="1:45" ht="26.25" customHeight="1">
      <c r="A69" s="1539"/>
      <c r="B69" s="1557"/>
      <c r="C69" s="1557"/>
      <c r="D69" s="1579"/>
      <c r="E69" s="1579"/>
      <c r="F69" s="1579"/>
      <c r="G69" s="1580"/>
      <c r="H69" s="1930"/>
      <c r="I69" s="531" t="s">
        <v>48</v>
      </c>
      <c r="J69" s="536">
        <v>0.2</v>
      </c>
      <c r="K69" s="533">
        <v>0.2</v>
      </c>
      <c r="L69" s="533">
        <v>0.2</v>
      </c>
      <c r="M69" s="533">
        <v>0.1</v>
      </c>
      <c r="N69" s="533">
        <v>0.2</v>
      </c>
      <c r="O69" s="533">
        <v>0.02</v>
      </c>
      <c r="P69" s="533">
        <v>0</v>
      </c>
      <c r="Q69" s="533">
        <v>0</v>
      </c>
      <c r="R69" s="533">
        <v>0.08</v>
      </c>
      <c r="S69" s="525"/>
      <c r="T69" s="525"/>
      <c r="U69" s="525"/>
      <c r="V69" s="534">
        <f t="shared" si="15"/>
        <v>1.0000000000000002</v>
      </c>
      <c r="W69" s="2030"/>
      <c r="X69" s="296">
        <f>+V69*W68</f>
        <v>7.0000000000000021E-2</v>
      </c>
      <c r="Y69" s="1557"/>
      <c r="Z69" s="1579"/>
      <c r="AA69" s="1580"/>
      <c r="AB69" s="1557"/>
      <c r="AC69" s="1579"/>
      <c r="AD69" s="1580"/>
      <c r="AE69" s="1557"/>
      <c r="AF69" s="1579"/>
      <c r="AG69" s="1580"/>
      <c r="AH69" s="1557"/>
      <c r="AI69" s="1579"/>
      <c r="AJ69" s="1923"/>
      <c r="AK69" s="264"/>
      <c r="AL69" s="264"/>
      <c r="AM69" s="264"/>
      <c r="AN69" s="264"/>
      <c r="AO69" s="264"/>
      <c r="AP69" s="264"/>
      <c r="AQ69" s="264"/>
      <c r="AR69" s="264"/>
      <c r="AS69" s="264"/>
    </row>
    <row r="70" spans="1:45" ht="26.25" customHeight="1">
      <c r="A70" s="1539"/>
      <c r="B70" s="1922">
        <v>2</v>
      </c>
      <c r="C70" s="1928" t="s">
        <v>1096</v>
      </c>
      <c r="D70" s="1577"/>
      <c r="E70" s="1577"/>
      <c r="F70" s="1577"/>
      <c r="G70" s="1578"/>
      <c r="H70" s="1926" t="s">
        <v>79</v>
      </c>
      <c r="I70" s="527" t="s">
        <v>47</v>
      </c>
      <c r="J70" s="528"/>
      <c r="K70" s="523">
        <v>0.05</v>
      </c>
      <c r="L70" s="523">
        <v>0.1</v>
      </c>
      <c r="M70" s="523">
        <v>0.1</v>
      </c>
      <c r="N70" s="523">
        <v>0.1</v>
      </c>
      <c r="O70" s="523">
        <v>0.1</v>
      </c>
      <c r="P70" s="523">
        <v>0.1</v>
      </c>
      <c r="Q70" s="523">
        <v>0.1</v>
      </c>
      <c r="R70" s="523">
        <v>0.1</v>
      </c>
      <c r="S70" s="523">
        <v>0.1</v>
      </c>
      <c r="T70" s="523">
        <v>0.1</v>
      </c>
      <c r="U70" s="523">
        <v>0.05</v>
      </c>
      <c r="V70" s="529">
        <f t="shared" si="15"/>
        <v>0.99999999999999989</v>
      </c>
      <c r="W70" s="2029">
        <v>0.3</v>
      </c>
      <c r="X70" s="288">
        <f>V70*W70</f>
        <v>0.29999999999999993</v>
      </c>
      <c r="Y70" s="1922" t="s">
        <v>1097</v>
      </c>
      <c r="Z70" s="1577"/>
      <c r="AA70" s="1578"/>
      <c r="AB70" s="2024" t="s">
        <v>1098</v>
      </c>
      <c r="AC70" s="1577"/>
      <c r="AD70" s="1578"/>
      <c r="AE70" s="2024" t="s">
        <v>1099</v>
      </c>
      <c r="AF70" s="1577"/>
      <c r="AG70" s="1578"/>
      <c r="AH70" s="1922"/>
      <c r="AI70" s="1577"/>
      <c r="AJ70" s="1747"/>
      <c r="AK70" s="264"/>
      <c r="AL70" s="264"/>
      <c r="AM70" s="264"/>
      <c r="AN70" s="264"/>
      <c r="AO70" s="264"/>
      <c r="AP70" s="264"/>
      <c r="AQ70" s="264"/>
      <c r="AR70" s="264"/>
      <c r="AS70" s="264"/>
    </row>
    <row r="71" spans="1:45" ht="26.25" customHeight="1">
      <c r="A71" s="1539"/>
      <c r="B71" s="1557"/>
      <c r="C71" s="1557"/>
      <c r="D71" s="1579"/>
      <c r="E71" s="1579"/>
      <c r="F71" s="1579"/>
      <c r="G71" s="1580"/>
      <c r="H71" s="1930"/>
      <c r="I71" s="531" t="s">
        <v>48</v>
      </c>
      <c r="J71" s="532">
        <f>+J111</f>
        <v>0</v>
      </c>
      <c r="K71" s="533">
        <v>0.05</v>
      </c>
      <c r="L71" s="533">
        <v>0.1</v>
      </c>
      <c r="M71" s="533">
        <v>9.2399999999999996E-2</v>
      </c>
      <c r="N71" s="533">
        <v>0.13769999999999999</v>
      </c>
      <c r="O71" s="533">
        <v>0.1308</v>
      </c>
      <c r="P71" s="533">
        <v>0</v>
      </c>
      <c r="Q71" s="533">
        <v>0</v>
      </c>
      <c r="R71" s="533">
        <v>1.1999999999999999E-3</v>
      </c>
      <c r="S71" s="525"/>
      <c r="T71" s="525"/>
      <c r="U71" s="525"/>
      <c r="V71" s="534">
        <f t="shared" si="15"/>
        <v>0.5121</v>
      </c>
      <c r="W71" s="2030"/>
      <c r="X71" s="296">
        <f>+V71*W70</f>
        <v>0.15362999999999999</v>
      </c>
      <c r="Y71" s="1557"/>
      <c r="Z71" s="1579"/>
      <c r="AA71" s="1580"/>
      <c r="AB71" s="1557"/>
      <c r="AC71" s="1579"/>
      <c r="AD71" s="1580"/>
      <c r="AE71" s="1557"/>
      <c r="AF71" s="1579"/>
      <c r="AG71" s="1580"/>
      <c r="AH71" s="1557"/>
      <c r="AI71" s="1579"/>
      <c r="AJ71" s="1923"/>
      <c r="AK71" s="264"/>
      <c r="AL71" s="264"/>
      <c r="AM71" s="264"/>
      <c r="AN71" s="264"/>
      <c r="AO71" s="264"/>
      <c r="AP71" s="264"/>
      <c r="AQ71" s="264"/>
      <c r="AR71" s="264"/>
      <c r="AS71" s="264"/>
    </row>
    <row r="72" spans="1:45" ht="26.25" customHeight="1">
      <c r="A72" s="1539"/>
      <c r="B72" s="1922">
        <v>3</v>
      </c>
      <c r="C72" s="1928" t="s">
        <v>1100</v>
      </c>
      <c r="D72" s="1577"/>
      <c r="E72" s="1577"/>
      <c r="F72" s="1577"/>
      <c r="G72" s="1578"/>
      <c r="H72" s="1926" t="s">
        <v>79</v>
      </c>
      <c r="I72" s="527" t="s">
        <v>47</v>
      </c>
      <c r="J72" s="528">
        <f t="shared" ref="J72:J73" si="16">+J133</f>
        <v>0</v>
      </c>
      <c r="K72" s="523"/>
      <c r="L72" s="523"/>
      <c r="M72" s="523">
        <v>0.1</v>
      </c>
      <c r="N72" s="523">
        <v>0.1</v>
      </c>
      <c r="O72" s="523">
        <v>0.1</v>
      </c>
      <c r="P72" s="523">
        <v>0.1</v>
      </c>
      <c r="Q72" s="523">
        <v>0.1</v>
      </c>
      <c r="R72" s="523">
        <v>0.15</v>
      </c>
      <c r="S72" s="523">
        <v>0.15</v>
      </c>
      <c r="T72" s="523">
        <v>0.1</v>
      </c>
      <c r="U72" s="523">
        <v>0.1</v>
      </c>
      <c r="V72" s="529">
        <f t="shared" si="15"/>
        <v>1</v>
      </c>
      <c r="W72" s="2029">
        <v>0.12</v>
      </c>
      <c r="X72" s="288">
        <f>V72*W72</f>
        <v>0.12</v>
      </c>
      <c r="Y72" s="1922"/>
      <c r="Z72" s="1577"/>
      <c r="AA72" s="1578"/>
      <c r="AB72" s="2024" t="s">
        <v>1101</v>
      </c>
      <c r="AC72" s="1577"/>
      <c r="AD72" s="1578"/>
      <c r="AE72" s="2024" t="s">
        <v>1102</v>
      </c>
      <c r="AF72" s="1577"/>
      <c r="AG72" s="1578"/>
      <c r="AH72" s="1922"/>
      <c r="AI72" s="1577"/>
      <c r="AJ72" s="1747"/>
      <c r="AK72" s="264"/>
      <c r="AL72" s="264"/>
      <c r="AM72" s="264"/>
      <c r="AN72" s="264"/>
      <c r="AO72" s="264"/>
      <c r="AP72" s="264"/>
      <c r="AQ72" s="264"/>
      <c r="AR72" s="264"/>
      <c r="AS72" s="264"/>
    </row>
    <row r="73" spans="1:45" ht="26.25" customHeight="1">
      <c r="A73" s="1539"/>
      <c r="B73" s="1557"/>
      <c r="C73" s="1557"/>
      <c r="D73" s="1579"/>
      <c r="E73" s="1579"/>
      <c r="F73" s="1579"/>
      <c r="G73" s="1580"/>
      <c r="H73" s="1930"/>
      <c r="I73" s="531" t="s">
        <v>48</v>
      </c>
      <c r="J73" s="532">
        <f t="shared" si="16"/>
        <v>0</v>
      </c>
      <c r="K73" s="525"/>
      <c r="L73" s="525"/>
      <c r="M73" s="533">
        <v>0.12939999999999999</v>
      </c>
      <c r="N73" s="533">
        <v>0.16339999999999999</v>
      </c>
      <c r="O73" s="533">
        <v>0.128</v>
      </c>
      <c r="P73" s="533">
        <v>7.6E-3</v>
      </c>
      <c r="Q73" s="533">
        <v>5.0000000000000001E-4</v>
      </c>
      <c r="R73" s="533">
        <v>2.9899999999999999E-2</v>
      </c>
      <c r="S73" s="525"/>
      <c r="T73" s="525"/>
      <c r="U73" s="525"/>
      <c r="V73" s="534">
        <f t="shared" si="15"/>
        <v>0.45879999999999993</v>
      </c>
      <c r="W73" s="2030"/>
      <c r="X73" s="296">
        <f>+V73*W72</f>
        <v>5.5055999999999987E-2</v>
      </c>
      <c r="Y73" s="1557"/>
      <c r="Z73" s="1579"/>
      <c r="AA73" s="1580"/>
      <c r="AB73" s="1557"/>
      <c r="AC73" s="1579"/>
      <c r="AD73" s="1580"/>
      <c r="AE73" s="1557"/>
      <c r="AF73" s="1579"/>
      <c r="AG73" s="1580"/>
      <c r="AH73" s="1557"/>
      <c r="AI73" s="1579"/>
      <c r="AJ73" s="1923"/>
      <c r="AK73" s="264"/>
      <c r="AL73" s="264"/>
      <c r="AM73" s="264"/>
      <c r="AN73" s="264"/>
      <c r="AO73" s="264"/>
      <c r="AP73" s="264"/>
      <c r="AQ73" s="264"/>
      <c r="AR73" s="264"/>
      <c r="AS73" s="264"/>
    </row>
    <row r="74" spans="1:45" ht="26.25" customHeight="1">
      <c r="A74" s="1539"/>
      <c r="B74" s="1922">
        <v>4</v>
      </c>
      <c r="C74" s="1928" t="s">
        <v>1103</v>
      </c>
      <c r="D74" s="1577"/>
      <c r="E74" s="1577"/>
      <c r="F74" s="1577"/>
      <c r="G74" s="1578"/>
      <c r="H74" s="1926" t="s">
        <v>79</v>
      </c>
      <c r="I74" s="527" t="s">
        <v>47</v>
      </c>
      <c r="J74" s="528"/>
      <c r="K74" s="523"/>
      <c r="L74" s="523"/>
      <c r="M74" s="523">
        <v>0.1</v>
      </c>
      <c r="N74" s="523">
        <v>0.1</v>
      </c>
      <c r="O74" s="523">
        <v>0.1</v>
      </c>
      <c r="P74" s="523">
        <v>0.1</v>
      </c>
      <c r="Q74" s="523">
        <v>0.1</v>
      </c>
      <c r="R74" s="523">
        <v>0.15</v>
      </c>
      <c r="S74" s="523">
        <v>0.15</v>
      </c>
      <c r="T74" s="523">
        <v>0.1</v>
      </c>
      <c r="U74" s="523">
        <v>0.1</v>
      </c>
      <c r="V74" s="529">
        <f t="shared" si="15"/>
        <v>1</v>
      </c>
      <c r="W74" s="2029">
        <v>0.12</v>
      </c>
      <c r="X74" s="288">
        <f>V74*W74</f>
        <v>0.12</v>
      </c>
      <c r="Y74" s="1922"/>
      <c r="Z74" s="1577"/>
      <c r="AA74" s="1578"/>
      <c r="AB74" s="2024" t="s">
        <v>1104</v>
      </c>
      <c r="AC74" s="1577"/>
      <c r="AD74" s="1578"/>
      <c r="AE74" s="2024" t="s">
        <v>1105</v>
      </c>
      <c r="AF74" s="1577"/>
      <c r="AG74" s="1578"/>
      <c r="AH74" s="1922"/>
      <c r="AI74" s="1577"/>
      <c r="AJ74" s="1747"/>
      <c r="AK74" s="264"/>
      <c r="AL74" s="264"/>
      <c r="AM74" s="264"/>
      <c r="AN74" s="264"/>
      <c r="AO74" s="264"/>
      <c r="AP74" s="264"/>
      <c r="AQ74" s="264"/>
      <c r="AR74" s="264"/>
      <c r="AS74" s="264"/>
    </row>
    <row r="75" spans="1:45" ht="26.25" customHeight="1">
      <c r="A75" s="1539"/>
      <c r="B75" s="1557"/>
      <c r="C75" s="1557"/>
      <c r="D75" s="1579"/>
      <c r="E75" s="1579"/>
      <c r="F75" s="1579"/>
      <c r="G75" s="1580"/>
      <c r="H75" s="1930"/>
      <c r="I75" s="531" t="s">
        <v>48</v>
      </c>
      <c r="J75" s="532">
        <f>+J153</f>
        <v>0</v>
      </c>
      <c r="K75" s="525"/>
      <c r="L75" s="525"/>
      <c r="M75" s="533">
        <v>0.129</v>
      </c>
      <c r="N75" s="533">
        <v>0.1414</v>
      </c>
      <c r="O75" s="533">
        <v>0.14410000000000001</v>
      </c>
      <c r="P75" s="533">
        <v>0</v>
      </c>
      <c r="Q75" s="533">
        <v>1E-4</v>
      </c>
      <c r="R75" s="533">
        <v>5.0000000000000001E-3</v>
      </c>
      <c r="S75" s="525"/>
      <c r="T75" s="525"/>
      <c r="U75" s="525"/>
      <c r="V75" s="534">
        <f t="shared" si="15"/>
        <v>0.41959999999999997</v>
      </c>
      <c r="W75" s="2030"/>
      <c r="X75" s="296">
        <f>+V75*W74</f>
        <v>5.0351999999999994E-2</v>
      </c>
      <c r="Y75" s="1557"/>
      <c r="Z75" s="1579"/>
      <c r="AA75" s="1580"/>
      <c r="AB75" s="1557"/>
      <c r="AC75" s="1579"/>
      <c r="AD75" s="1580"/>
      <c r="AE75" s="1557"/>
      <c r="AF75" s="1579"/>
      <c r="AG75" s="1580"/>
      <c r="AH75" s="1557"/>
      <c r="AI75" s="1579"/>
      <c r="AJ75" s="1923"/>
      <c r="AK75" s="264"/>
      <c r="AL75" s="264"/>
      <c r="AM75" s="264"/>
      <c r="AN75" s="264"/>
      <c r="AO75" s="264"/>
      <c r="AP75" s="264"/>
      <c r="AQ75" s="264"/>
      <c r="AR75" s="264"/>
      <c r="AS75" s="264"/>
    </row>
    <row r="76" spans="1:45" ht="26.25" customHeight="1">
      <c r="A76" s="1539"/>
      <c r="B76" s="1922">
        <v>5</v>
      </c>
      <c r="C76" s="1928" t="s">
        <v>1106</v>
      </c>
      <c r="D76" s="1577"/>
      <c r="E76" s="1577"/>
      <c r="F76" s="1577"/>
      <c r="G76" s="1578"/>
      <c r="H76" s="1926" t="s">
        <v>79</v>
      </c>
      <c r="I76" s="527" t="s">
        <v>47</v>
      </c>
      <c r="J76" s="528">
        <f t="shared" ref="J76:J77" si="17">+J173</f>
        <v>0</v>
      </c>
      <c r="K76" s="523">
        <v>0.05</v>
      </c>
      <c r="L76" s="523">
        <v>0.1</v>
      </c>
      <c r="M76" s="523">
        <v>0.1</v>
      </c>
      <c r="N76" s="523">
        <v>0.1</v>
      </c>
      <c r="O76" s="523">
        <v>0.1</v>
      </c>
      <c r="P76" s="523">
        <v>0.1</v>
      </c>
      <c r="Q76" s="523">
        <v>0.1</v>
      </c>
      <c r="R76" s="523">
        <v>0.1</v>
      </c>
      <c r="S76" s="523">
        <v>0.1</v>
      </c>
      <c r="T76" s="523">
        <v>0.1</v>
      </c>
      <c r="U76" s="523">
        <v>0.05</v>
      </c>
      <c r="V76" s="529">
        <f t="shared" si="15"/>
        <v>0.99999999999999989</v>
      </c>
      <c r="W76" s="2029">
        <v>0.2</v>
      </c>
      <c r="X76" s="288">
        <f>V76*W76</f>
        <v>0.19999999999999998</v>
      </c>
      <c r="Y76" s="1922" t="s">
        <v>1107</v>
      </c>
      <c r="Z76" s="1577"/>
      <c r="AA76" s="1578"/>
      <c r="AB76" s="2024" t="s">
        <v>1108</v>
      </c>
      <c r="AC76" s="1577"/>
      <c r="AD76" s="1578"/>
      <c r="AE76" s="2024" t="s">
        <v>1109</v>
      </c>
      <c r="AF76" s="1577"/>
      <c r="AG76" s="1578"/>
      <c r="AH76" s="1922"/>
      <c r="AI76" s="1577"/>
      <c r="AJ76" s="1747"/>
      <c r="AK76" s="264"/>
      <c r="AL76" s="264"/>
      <c r="AM76" s="264"/>
      <c r="AN76" s="264"/>
      <c r="AO76" s="264"/>
      <c r="AP76" s="264"/>
      <c r="AQ76" s="264"/>
      <c r="AR76" s="264"/>
      <c r="AS76" s="264"/>
    </row>
    <row r="77" spans="1:45" ht="26.25" customHeight="1">
      <c r="A77" s="1539"/>
      <c r="B77" s="1557"/>
      <c r="C77" s="1557"/>
      <c r="D77" s="1579"/>
      <c r="E77" s="1579"/>
      <c r="F77" s="1579"/>
      <c r="G77" s="1580"/>
      <c r="H77" s="1930"/>
      <c r="I77" s="531" t="s">
        <v>48</v>
      </c>
      <c r="J77" s="532">
        <f t="shared" si="17"/>
        <v>0</v>
      </c>
      <c r="K77" s="533">
        <v>0.05</v>
      </c>
      <c r="L77" s="533">
        <v>0.1</v>
      </c>
      <c r="M77" s="533">
        <v>1.2500000000000001E-2</v>
      </c>
      <c r="N77" s="533">
        <v>0.12</v>
      </c>
      <c r="O77" s="533">
        <v>9.4999999999999998E-3</v>
      </c>
      <c r="P77" s="533">
        <v>0.29249999999999998</v>
      </c>
      <c r="Q77" s="533">
        <v>6.3E-2</v>
      </c>
      <c r="R77" s="533">
        <v>3.7499999999999999E-2</v>
      </c>
      <c r="S77" s="525"/>
      <c r="T77" s="525"/>
      <c r="U77" s="525"/>
      <c r="V77" s="534">
        <f t="shared" si="15"/>
        <v>0.68499999999999994</v>
      </c>
      <c r="W77" s="2030"/>
      <c r="X77" s="296">
        <f>+V77*W76</f>
        <v>0.13699999999999998</v>
      </c>
      <c r="Y77" s="1557"/>
      <c r="Z77" s="1579"/>
      <c r="AA77" s="1580"/>
      <c r="AB77" s="1557"/>
      <c r="AC77" s="1579"/>
      <c r="AD77" s="1580"/>
      <c r="AE77" s="1557"/>
      <c r="AF77" s="1579"/>
      <c r="AG77" s="1580"/>
      <c r="AH77" s="1557"/>
      <c r="AI77" s="1579"/>
      <c r="AJ77" s="1923"/>
      <c r="AK77" s="264"/>
      <c r="AL77" s="264"/>
      <c r="AM77" s="264"/>
      <c r="AN77" s="264"/>
      <c r="AO77" s="264"/>
      <c r="AP77" s="264"/>
      <c r="AQ77" s="264"/>
      <c r="AR77" s="264"/>
      <c r="AS77" s="264"/>
    </row>
    <row r="78" spans="1:45" ht="26.25" customHeight="1">
      <c r="A78" s="1539"/>
      <c r="B78" s="1922">
        <v>6</v>
      </c>
      <c r="C78" s="1928" t="s">
        <v>1110</v>
      </c>
      <c r="D78" s="1577"/>
      <c r="E78" s="1577"/>
      <c r="F78" s="1577"/>
      <c r="G78" s="1578"/>
      <c r="H78" s="1926" t="s">
        <v>79</v>
      </c>
      <c r="I78" s="527" t="s">
        <v>47</v>
      </c>
      <c r="J78" s="528">
        <f t="shared" ref="J78:J79" si="18">+J194</f>
        <v>0</v>
      </c>
      <c r="K78" s="523"/>
      <c r="L78" s="523">
        <v>0.1</v>
      </c>
      <c r="M78" s="523">
        <v>0.1</v>
      </c>
      <c r="N78" s="523">
        <v>0.1</v>
      </c>
      <c r="O78" s="523">
        <v>0.1</v>
      </c>
      <c r="P78" s="523">
        <v>0.1</v>
      </c>
      <c r="Q78" s="523">
        <v>0.1</v>
      </c>
      <c r="R78" s="523">
        <v>0.1</v>
      </c>
      <c r="S78" s="523">
        <v>0.1</v>
      </c>
      <c r="T78" s="523">
        <v>0.1</v>
      </c>
      <c r="U78" s="523">
        <v>0.1</v>
      </c>
      <c r="V78" s="529">
        <f t="shared" si="15"/>
        <v>0.99999999999999989</v>
      </c>
      <c r="W78" s="2029">
        <v>0.12</v>
      </c>
      <c r="X78" s="288">
        <f>V78*W78</f>
        <v>0.11999999999999998</v>
      </c>
      <c r="Y78" s="1922"/>
      <c r="Z78" s="1577"/>
      <c r="AA78" s="1578"/>
      <c r="AB78" s="2024" t="s">
        <v>1111</v>
      </c>
      <c r="AC78" s="1577"/>
      <c r="AD78" s="1578"/>
      <c r="AE78" s="2024" t="s">
        <v>1112</v>
      </c>
      <c r="AF78" s="1577"/>
      <c r="AG78" s="1578"/>
      <c r="AH78" s="1922"/>
      <c r="AI78" s="1577"/>
      <c r="AJ78" s="1747"/>
      <c r="AK78" s="264"/>
      <c r="AL78" s="264"/>
      <c r="AM78" s="264"/>
      <c r="AN78" s="264"/>
      <c r="AO78" s="264"/>
      <c r="AP78" s="264"/>
      <c r="AQ78" s="264"/>
      <c r="AR78" s="264"/>
      <c r="AS78" s="264"/>
    </row>
    <row r="79" spans="1:45" ht="26.25" customHeight="1">
      <c r="A79" s="1539"/>
      <c r="B79" s="1557"/>
      <c r="C79" s="1557"/>
      <c r="D79" s="1579"/>
      <c r="E79" s="1579"/>
      <c r="F79" s="1579"/>
      <c r="G79" s="1580"/>
      <c r="H79" s="1930"/>
      <c r="I79" s="531" t="s">
        <v>48</v>
      </c>
      <c r="J79" s="532">
        <f t="shared" si="18"/>
        <v>0</v>
      </c>
      <c r="K79" s="525"/>
      <c r="L79" s="525"/>
      <c r="M79" s="533">
        <v>7.6399999999999996E-2</v>
      </c>
      <c r="N79" s="533">
        <v>0.1646</v>
      </c>
      <c r="O79" s="533">
        <v>8.1199999999999994E-2</v>
      </c>
      <c r="P79" s="533">
        <v>0.1245</v>
      </c>
      <c r="Q79" s="533">
        <v>5.1999999999999998E-2</v>
      </c>
      <c r="R79" s="533">
        <v>1.21E-2</v>
      </c>
      <c r="S79" s="525"/>
      <c r="T79" s="525"/>
      <c r="U79" s="525"/>
      <c r="V79" s="534">
        <f t="shared" si="15"/>
        <v>0.51079999999999992</v>
      </c>
      <c r="W79" s="2030"/>
      <c r="X79" s="296">
        <f>+V79*W78</f>
        <v>6.1295999999999989E-2</v>
      </c>
      <c r="Y79" s="1557"/>
      <c r="Z79" s="1579"/>
      <c r="AA79" s="1580"/>
      <c r="AB79" s="1557"/>
      <c r="AC79" s="1579"/>
      <c r="AD79" s="1580"/>
      <c r="AE79" s="1557"/>
      <c r="AF79" s="1579"/>
      <c r="AG79" s="1580"/>
      <c r="AH79" s="1557"/>
      <c r="AI79" s="1579"/>
      <c r="AJ79" s="1923"/>
      <c r="AK79" s="264"/>
      <c r="AL79" s="264"/>
      <c r="AM79" s="264"/>
      <c r="AN79" s="264"/>
      <c r="AO79" s="264"/>
      <c r="AP79" s="264"/>
      <c r="AQ79" s="264"/>
      <c r="AR79" s="264"/>
      <c r="AS79" s="264"/>
    </row>
    <row r="80" spans="1:45" ht="26.25" customHeight="1">
      <c r="A80" s="1539"/>
      <c r="B80" s="1922">
        <v>7</v>
      </c>
      <c r="C80" s="1928" t="s">
        <v>1115</v>
      </c>
      <c r="D80" s="1577"/>
      <c r="E80" s="1577"/>
      <c r="F80" s="1577"/>
      <c r="G80" s="1578"/>
      <c r="H80" s="1926" t="s">
        <v>79</v>
      </c>
      <c r="I80" s="527" t="s">
        <v>47</v>
      </c>
      <c r="J80" s="528">
        <f t="shared" ref="J80:J81" si="19">+J215</f>
        <v>0</v>
      </c>
      <c r="K80" s="523"/>
      <c r="L80" s="523"/>
      <c r="M80" s="523"/>
      <c r="N80" s="523"/>
      <c r="O80" s="523"/>
      <c r="P80" s="523"/>
      <c r="Q80" s="523"/>
      <c r="R80" s="523"/>
      <c r="S80" s="523"/>
      <c r="T80" s="523"/>
      <c r="U80" s="523">
        <v>1</v>
      </c>
      <c r="V80" s="529">
        <f t="shared" si="15"/>
        <v>1</v>
      </c>
      <c r="W80" s="2029">
        <v>7.0000000000000007E-2</v>
      </c>
      <c r="X80" s="288">
        <f>V80*W80</f>
        <v>7.0000000000000007E-2</v>
      </c>
      <c r="Y80" s="1922"/>
      <c r="Z80" s="1577"/>
      <c r="AA80" s="1578"/>
      <c r="AB80" s="1922"/>
      <c r="AC80" s="1577"/>
      <c r="AD80" s="1578"/>
      <c r="AE80" s="1922"/>
      <c r="AF80" s="1577"/>
      <c r="AG80" s="1578"/>
      <c r="AH80" s="1922"/>
      <c r="AI80" s="1577"/>
      <c r="AJ80" s="1747"/>
      <c r="AK80" s="264"/>
      <c r="AL80" s="264"/>
      <c r="AM80" s="264"/>
      <c r="AN80" s="264"/>
      <c r="AO80" s="264"/>
      <c r="AP80" s="264"/>
      <c r="AQ80" s="264"/>
      <c r="AR80" s="264"/>
      <c r="AS80" s="264"/>
    </row>
    <row r="81" spans="1:45" ht="26.25" customHeight="1">
      <c r="A81" s="1539"/>
      <c r="B81" s="1557"/>
      <c r="C81" s="1557"/>
      <c r="D81" s="1579"/>
      <c r="E81" s="1579"/>
      <c r="F81" s="1579"/>
      <c r="G81" s="1580"/>
      <c r="H81" s="1930"/>
      <c r="I81" s="531" t="s">
        <v>48</v>
      </c>
      <c r="J81" s="532">
        <f t="shared" si="19"/>
        <v>0</v>
      </c>
      <c r="K81" s="525"/>
      <c r="L81" s="525"/>
      <c r="M81" s="525"/>
      <c r="N81" s="525"/>
      <c r="O81" s="525"/>
      <c r="P81" s="525"/>
      <c r="Q81" s="525"/>
      <c r="R81" s="525"/>
      <c r="S81" s="525"/>
      <c r="T81" s="525"/>
      <c r="U81" s="525"/>
      <c r="V81" s="534">
        <f t="shared" si="15"/>
        <v>0</v>
      </c>
      <c r="W81" s="2030"/>
      <c r="X81" s="296">
        <f>+V81*W80</f>
        <v>0</v>
      </c>
      <c r="Y81" s="1557"/>
      <c r="Z81" s="1579"/>
      <c r="AA81" s="1580"/>
      <c r="AB81" s="1557"/>
      <c r="AC81" s="1579"/>
      <c r="AD81" s="1580"/>
      <c r="AE81" s="1557"/>
      <c r="AF81" s="1579"/>
      <c r="AG81" s="1580"/>
      <c r="AH81" s="1557"/>
      <c r="AI81" s="1579"/>
      <c r="AJ81" s="1923"/>
      <c r="AK81" s="264"/>
      <c r="AL81" s="264"/>
      <c r="AM81" s="264"/>
      <c r="AN81" s="264"/>
      <c r="AO81" s="264"/>
      <c r="AP81" s="264"/>
      <c r="AQ81" s="264"/>
      <c r="AR81" s="264"/>
      <c r="AS81" s="264"/>
    </row>
    <row r="82" spans="1:45" ht="15.75" customHeight="1">
      <c r="A82" s="1539"/>
      <c r="B82" s="1944" t="s">
        <v>85</v>
      </c>
      <c r="C82" s="1577"/>
      <c r="D82" s="1577"/>
      <c r="E82" s="1577"/>
      <c r="F82" s="1577"/>
      <c r="G82" s="1578"/>
      <c r="H82" s="2033" t="s">
        <v>79</v>
      </c>
      <c r="I82" s="541" t="s">
        <v>47</v>
      </c>
      <c r="J82" s="542">
        <f>+J68*W68+J70*W70+J72*W72+J74*W74+J76*W76</f>
        <v>1.4000000000000002E-2</v>
      </c>
      <c r="K82" s="542">
        <f t="shared" ref="K82:U82" si="20">+K68*$W68+K70*$W70+K72*$W72+K74*$W74+K76*$W76+K78*$W78+K80*$W80</f>
        <v>3.9000000000000007E-2</v>
      </c>
      <c r="L82" s="542">
        <f t="shared" si="20"/>
        <v>7.5999999999999998E-2</v>
      </c>
      <c r="M82" s="542">
        <f t="shared" si="20"/>
        <v>8.5999999999999993E-2</v>
      </c>
      <c r="N82" s="542">
        <f t="shared" si="20"/>
        <v>8.5999999999999993E-2</v>
      </c>
      <c r="O82" s="542">
        <f t="shared" si="20"/>
        <v>8.5999999999999993E-2</v>
      </c>
      <c r="P82" s="542">
        <f t="shared" si="20"/>
        <v>9.9999999999999992E-2</v>
      </c>
      <c r="Q82" s="542">
        <f t="shared" si="20"/>
        <v>9.9999999999999992E-2</v>
      </c>
      <c r="R82" s="542">
        <f t="shared" si="20"/>
        <v>9.8000000000000004E-2</v>
      </c>
      <c r="S82" s="542">
        <f t="shared" si="20"/>
        <v>9.8000000000000004E-2</v>
      </c>
      <c r="T82" s="542">
        <f t="shared" si="20"/>
        <v>8.5999999999999993E-2</v>
      </c>
      <c r="U82" s="542">
        <f t="shared" si="20"/>
        <v>0.13100000000000001</v>
      </c>
      <c r="V82" s="529">
        <f t="shared" si="15"/>
        <v>0.99999999999999989</v>
      </c>
      <c r="W82" s="2039">
        <f>SUM(W68:W81)</f>
        <v>1</v>
      </c>
      <c r="X82" s="288">
        <f>V82*W82</f>
        <v>0.99999999999999989</v>
      </c>
      <c r="Y82" s="1924"/>
      <c r="Z82" s="1577"/>
      <c r="AA82" s="1578"/>
      <c r="AB82" s="1924"/>
      <c r="AC82" s="1577"/>
      <c r="AD82" s="1578"/>
      <c r="AE82" s="1924"/>
      <c r="AF82" s="1577"/>
      <c r="AG82" s="1578"/>
      <c r="AH82" s="1924"/>
      <c r="AI82" s="1577"/>
      <c r="AJ82" s="1747"/>
      <c r="AK82" s="264"/>
      <c r="AL82" s="264"/>
      <c r="AM82" s="264"/>
      <c r="AN82" s="264"/>
      <c r="AO82" s="264"/>
      <c r="AP82" s="264"/>
      <c r="AQ82" s="264"/>
      <c r="AR82" s="264"/>
      <c r="AS82" s="264"/>
    </row>
    <row r="83" spans="1:45" ht="15.75" customHeight="1">
      <c r="A83" s="1540"/>
      <c r="B83" s="1537"/>
      <c r="C83" s="1550"/>
      <c r="D83" s="1550"/>
      <c r="E83" s="1550"/>
      <c r="F83" s="1550"/>
      <c r="G83" s="1551"/>
      <c r="H83" s="2038"/>
      <c r="I83" s="556" t="s">
        <v>48</v>
      </c>
      <c r="J83" s="557">
        <f t="shared" ref="J83:U83" si="21">+J69*$V68+J71*$V70+J73*$V72+J75*$V74+J77*$V76+J79*$V78+J81*$V80</f>
        <v>0.2</v>
      </c>
      <c r="K83" s="557">
        <f t="shared" si="21"/>
        <v>0.3</v>
      </c>
      <c r="L83" s="557">
        <f t="shared" si="21"/>
        <v>0.39999999999999997</v>
      </c>
      <c r="M83" s="557">
        <f t="shared" si="21"/>
        <v>0.53969999999999996</v>
      </c>
      <c r="N83" s="557">
        <f t="shared" si="21"/>
        <v>0.92709999999999992</v>
      </c>
      <c r="O83" s="557">
        <f t="shared" si="21"/>
        <v>0.51359999999999995</v>
      </c>
      <c r="P83" s="557">
        <f t="shared" si="21"/>
        <v>0.42459999999999992</v>
      </c>
      <c r="Q83" s="557">
        <f t="shared" si="21"/>
        <v>0.11559999999999998</v>
      </c>
      <c r="R83" s="557">
        <f t="shared" si="21"/>
        <v>0.16569999999999999</v>
      </c>
      <c r="S83" s="557">
        <f t="shared" si="21"/>
        <v>0</v>
      </c>
      <c r="T83" s="557">
        <f t="shared" si="21"/>
        <v>0</v>
      </c>
      <c r="U83" s="557">
        <f t="shared" si="21"/>
        <v>0</v>
      </c>
      <c r="V83" s="559">
        <f>(V69*W68)+(V71*W70)+(V73*W72)+(V75*W74)+(V77*W76)+(V79*W78)+(V81*W80)</f>
        <v>0.52733399999999997</v>
      </c>
      <c r="W83" s="2040"/>
      <c r="X83" s="560">
        <f>+V83*W82</f>
        <v>0.52733399999999997</v>
      </c>
      <c r="Y83" s="1537"/>
      <c r="Z83" s="1550"/>
      <c r="AA83" s="1551"/>
      <c r="AB83" s="1537"/>
      <c r="AC83" s="1550"/>
      <c r="AD83" s="1551"/>
      <c r="AE83" s="1537"/>
      <c r="AF83" s="1550"/>
      <c r="AG83" s="1551"/>
      <c r="AH83" s="1537"/>
      <c r="AI83" s="1550"/>
      <c r="AJ83" s="1721"/>
      <c r="AK83" s="264"/>
      <c r="AL83" s="264"/>
      <c r="AM83" s="264"/>
      <c r="AN83" s="264"/>
      <c r="AO83" s="264"/>
      <c r="AP83" s="264"/>
      <c r="AQ83" s="264"/>
      <c r="AR83" s="264"/>
      <c r="AS83" s="264"/>
    </row>
    <row r="84" spans="1:45" ht="12.75" customHeight="1">
      <c r="A84" s="1967" t="s">
        <v>106</v>
      </c>
      <c r="B84" s="1555"/>
      <c r="C84" s="255" t="s">
        <v>107</v>
      </c>
      <c r="D84" s="255" t="s">
        <v>108</v>
      </c>
      <c r="E84" s="255" t="s">
        <v>28</v>
      </c>
      <c r="F84" s="255" t="s">
        <v>109</v>
      </c>
      <c r="G84" s="321" t="s">
        <v>110</v>
      </c>
      <c r="H84" s="1959" t="s">
        <v>111</v>
      </c>
      <c r="I84" s="1756"/>
      <c r="J84" s="255" t="s">
        <v>63</v>
      </c>
      <c r="K84" s="255" t="s">
        <v>64</v>
      </c>
      <c r="L84" s="255" t="s">
        <v>65</v>
      </c>
      <c r="M84" s="255" t="s">
        <v>66</v>
      </c>
      <c r="N84" s="255" t="s">
        <v>67</v>
      </c>
      <c r="O84" s="255" t="s">
        <v>68</v>
      </c>
      <c r="P84" s="255" t="s">
        <v>69</v>
      </c>
      <c r="Q84" s="255" t="s">
        <v>70</v>
      </c>
      <c r="R84" s="255" t="s">
        <v>71</v>
      </c>
      <c r="S84" s="255" t="s">
        <v>72</v>
      </c>
      <c r="T84" s="255" t="s">
        <v>73</v>
      </c>
      <c r="U84" s="255" t="s">
        <v>74</v>
      </c>
      <c r="V84" s="255" t="s">
        <v>75</v>
      </c>
      <c r="W84" s="255" t="s">
        <v>76</v>
      </c>
      <c r="X84" s="255" t="s">
        <v>77</v>
      </c>
      <c r="Y84" s="1959" t="s">
        <v>112</v>
      </c>
      <c r="Z84" s="1754"/>
      <c r="AA84" s="1756"/>
      <c r="AB84" s="1959" t="s">
        <v>116</v>
      </c>
      <c r="AC84" s="1754"/>
      <c r="AD84" s="1756"/>
      <c r="AE84" s="1959" t="s">
        <v>120</v>
      </c>
      <c r="AF84" s="1754"/>
      <c r="AG84" s="1756"/>
      <c r="AH84" s="1959" t="s">
        <v>740</v>
      </c>
      <c r="AI84" s="1754"/>
      <c r="AJ84" s="1749"/>
      <c r="AK84" s="264"/>
      <c r="AL84" s="264"/>
      <c r="AM84" s="264"/>
      <c r="AN84" s="264"/>
      <c r="AO84" s="264"/>
      <c r="AP84" s="264"/>
      <c r="AQ84" s="264"/>
      <c r="AR84" s="264"/>
      <c r="AS84" s="264"/>
    </row>
    <row r="85" spans="1:45" ht="40.5" customHeight="1">
      <c r="A85" s="1733"/>
      <c r="B85" s="1548"/>
      <c r="C85" s="2049" t="s">
        <v>1040</v>
      </c>
      <c r="D85" s="2049" t="s">
        <v>1117</v>
      </c>
      <c r="E85" s="2082">
        <v>924350</v>
      </c>
      <c r="F85" s="1941" t="s">
        <v>1118</v>
      </c>
      <c r="G85" s="1932" t="s">
        <v>254</v>
      </c>
      <c r="H85" s="2081" t="s">
        <v>47</v>
      </c>
      <c r="I85" s="2028"/>
      <c r="J85" s="714">
        <v>23108.75</v>
      </c>
      <c r="K85" s="714">
        <v>46217.5</v>
      </c>
      <c r="L85" s="714">
        <v>92435</v>
      </c>
      <c r="M85" s="714">
        <v>92435</v>
      </c>
      <c r="N85" s="714">
        <v>92435</v>
      </c>
      <c r="O85" s="714">
        <v>92435</v>
      </c>
      <c r="P85" s="714">
        <v>92435</v>
      </c>
      <c r="Q85" s="714">
        <v>92435</v>
      </c>
      <c r="R85" s="714">
        <v>92435</v>
      </c>
      <c r="S85" s="714">
        <v>92435</v>
      </c>
      <c r="T85" s="714">
        <v>69326.250000000015</v>
      </c>
      <c r="U85" s="714">
        <v>46217.5</v>
      </c>
      <c r="V85" s="695">
        <f t="shared" ref="V85:V86" si="22">SUM(J85:U85)</f>
        <v>924350</v>
      </c>
      <c r="W85" s="1964">
        <v>0.2</v>
      </c>
      <c r="X85" s="524">
        <f>+(V85/V85)*W85</f>
        <v>0.2</v>
      </c>
      <c r="Y85" s="2024" t="s">
        <v>1121</v>
      </c>
      <c r="Z85" s="1577"/>
      <c r="AA85" s="1578"/>
      <c r="AB85" s="2024" t="s">
        <v>1122</v>
      </c>
      <c r="AC85" s="1577"/>
      <c r="AD85" s="1578"/>
      <c r="AE85" s="2024" t="s">
        <v>1123</v>
      </c>
      <c r="AF85" s="1577"/>
      <c r="AG85" s="1578"/>
      <c r="AH85" s="1956"/>
      <c r="AI85" s="1577"/>
      <c r="AJ85" s="1747"/>
      <c r="AK85" s="264"/>
      <c r="AL85" s="264"/>
      <c r="AM85" s="264"/>
      <c r="AN85" s="264"/>
      <c r="AO85" s="264"/>
      <c r="AP85" s="264"/>
      <c r="AQ85" s="264"/>
      <c r="AR85" s="264"/>
      <c r="AS85" s="264"/>
    </row>
    <row r="86" spans="1:45" ht="40.5" customHeight="1">
      <c r="A86" s="1968"/>
      <c r="B86" s="1580"/>
      <c r="C86" s="2030"/>
      <c r="D86" s="2030"/>
      <c r="E86" s="2030"/>
      <c r="F86" s="1558"/>
      <c r="G86" s="1558"/>
      <c r="H86" s="2080" t="s">
        <v>78</v>
      </c>
      <c r="I86" s="2026"/>
      <c r="J86" s="717">
        <v>20226</v>
      </c>
      <c r="K86" s="717">
        <v>74406</v>
      </c>
      <c r="L86" s="717">
        <v>84992</v>
      </c>
      <c r="M86" s="717">
        <v>116124</v>
      </c>
      <c r="N86" s="717">
        <v>126777</v>
      </c>
      <c r="O86" s="717">
        <v>79215</v>
      </c>
      <c r="P86" s="717">
        <v>75492</v>
      </c>
      <c r="Q86" s="717">
        <v>38328</v>
      </c>
      <c r="R86" s="717">
        <v>48864</v>
      </c>
      <c r="S86" s="718"/>
      <c r="T86" s="718"/>
      <c r="U86" s="718"/>
      <c r="V86" s="700">
        <f t="shared" si="22"/>
        <v>664424</v>
      </c>
      <c r="W86" s="1558"/>
      <c r="X86" s="524">
        <f>+V86/V85*W85</f>
        <v>0.14376026396927571</v>
      </c>
      <c r="Y86" s="1557"/>
      <c r="Z86" s="1579"/>
      <c r="AA86" s="1580"/>
      <c r="AB86" s="1557"/>
      <c r="AC86" s="1579"/>
      <c r="AD86" s="1580"/>
      <c r="AE86" s="1557"/>
      <c r="AF86" s="1579"/>
      <c r="AG86" s="1580"/>
      <c r="AH86" s="1557"/>
      <c r="AI86" s="1579"/>
      <c r="AJ86" s="1923"/>
      <c r="AK86" s="264"/>
      <c r="AL86" s="264"/>
      <c r="AM86" s="264"/>
      <c r="AN86" s="264"/>
      <c r="AO86" s="264"/>
      <c r="AP86" s="264"/>
      <c r="AQ86" s="264"/>
      <c r="AR86" s="264"/>
      <c r="AS86" s="264"/>
    </row>
    <row r="87" spans="1:45" ht="12.75" customHeight="1">
      <c r="A87" s="1966" t="s">
        <v>1127</v>
      </c>
      <c r="B87" s="2085" t="s">
        <v>34</v>
      </c>
      <c r="C87" s="2086"/>
      <c r="D87" s="2086"/>
      <c r="E87" s="2086"/>
      <c r="F87" s="2086"/>
      <c r="G87" s="2086"/>
      <c r="H87" s="2086"/>
      <c r="I87" s="2086"/>
      <c r="J87" s="2086"/>
      <c r="K87" s="2086"/>
      <c r="L87" s="2086"/>
      <c r="M87" s="2086"/>
      <c r="N87" s="2086"/>
      <c r="O87" s="2086"/>
      <c r="P87" s="2086"/>
      <c r="Q87" s="2086"/>
      <c r="R87" s="2086"/>
      <c r="S87" s="2086"/>
      <c r="T87" s="2086"/>
      <c r="U87" s="2086"/>
      <c r="V87" s="2086"/>
      <c r="W87" s="2086"/>
      <c r="X87" s="2086"/>
      <c r="Y87" s="2086"/>
      <c r="Z87" s="2086"/>
      <c r="AA87" s="2086"/>
      <c r="AB87" s="2086"/>
      <c r="AC87" s="2086"/>
      <c r="AD87" s="2086"/>
      <c r="AE87" s="2086"/>
      <c r="AF87" s="2086"/>
      <c r="AG87" s="2086"/>
      <c r="AH87" s="2086"/>
      <c r="AI87" s="2086"/>
      <c r="AJ87" s="2087"/>
      <c r="AK87" s="264"/>
      <c r="AL87" s="264"/>
      <c r="AM87" s="264"/>
      <c r="AN87" s="264"/>
      <c r="AO87" s="264"/>
      <c r="AP87" s="264"/>
      <c r="AQ87" s="264"/>
      <c r="AR87" s="264"/>
      <c r="AS87" s="264"/>
    </row>
    <row r="88" spans="1:45" ht="24.75" customHeight="1">
      <c r="A88" s="1539"/>
      <c r="B88" s="1922">
        <v>1</v>
      </c>
      <c r="C88" s="1928" t="s">
        <v>1129</v>
      </c>
      <c r="D88" s="1577"/>
      <c r="E88" s="1577"/>
      <c r="F88" s="1577"/>
      <c r="G88" s="1578"/>
      <c r="H88" s="1926" t="s">
        <v>79</v>
      </c>
      <c r="I88" s="527" t="s">
        <v>47</v>
      </c>
      <c r="J88" s="528">
        <v>0.6</v>
      </c>
      <c r="K88" s="523">
        <v>0.4</v>
      </c>
      <c r="L88" s="523"/>
      <c r="M88" s="523"/>
      <c r="N88" s="523"/>
      <c r="O88" s="523"/>
      <c r="P88" s="523"/>
      <c r="Q88" s="523"/>
      <c r="R88" s="523"/>
      <c r="S88" s="523"/>
      <c r="T88" s="523"/>
      <c r="U88" s="523"/>
      <c r="V88" s="529">
        <f t="shared" ref="V88:V103" si="23">SUM(J88:U88)</f>
        <v>1</v>
      </c>
      <c r="W88" s="2029">
        <v>0.03</v>
      </c>
      <c r="X88" s="288">
        <f>V88*W88</f>
        <v>0.03</v>
      </c>
      <c r="Y88" s="2024" t="s">
        <v>1130</v>
      </c>
      <c r="Z88" s="1577"/>
      <c r="AA88" s="1578"/>
      <c r="AB88" s="2024"/>
      <c r="AC88" s="1577"/>
      <c r="AD88" s="1578"/>
      <c r="AE88" s="1922"/>
      <c r="AF88" s="1577"/>
      <c r="AG88" s="1578"/>
      <c r="AH88" s="1922"/>
      <c r="AI88" s="1577"/>
      <c r="AJ88" s="1747"/>
      <c r="AK88" s="264"/>
      <c r="AL88" s="264"/>
      <c r="AM88" s="264"/>
      <c r="AN88" s="264"/>
      <c r="AO88" s="264"/>
      <c r="AP88" s="264"/>
      <c r="AQ88" s="264"/>
      <c r="AR88" s="264"/>
      <c r="AS88" s="264"/>
    </row>
    <row r="89" spans="1:45" ht="24.75" customHeight="1">
      <c r="A89" s="1539"/>
      <c r="B89" s="1557"/>
      <c r="C89" s="1557"/>
      <c r="D89" s="1579"/>
      <c r="E89" s="1579"/>
      <c r="F89" s="1579"/>
      <c r="G89" s="1580"/>
      <c r="H89" s="1930"/>
      <c r="I89" s="531" t="s">
        <v>48</v>
      </c>
      <c r="J89" s="536">
        <v>0.6</v>
      </c>
      <c r="K89" s="533">
        <v>0.4</v>
      </c>
      <c r="L89" s="525"/>
      <c r="M89" s="525"/>
      <c r="N89" s="525"/>
      <c r="O89" s="525"/>
      <c r="P89" s="525"/>
      <c r="Q89" s="525"/>
      <c r="R89" s="525"/>
      <c r="S89" s="525"/>
      <c r="T89" s="525"/>
      <c r="U89" s="525"/>
      <c r="V89" s="534">
        <f t="shared" si="23"/>
        <v>1</v>
      </c>
      <c r="W89" s="2030"/>
      <c r="X89" s="296">
        <f>+V89*W88</f>
        <v>0.03</v>
      </c>
      <c r="Y89" s="1557"/>
      <c r="Z89" s="1579"/>
      <c r="AA89" s="1580"/>
      <c r="AB89" s="1557"/>
      <c r="AC89" s="1579"/>
      <c r="AD89" s="1580"/>
      <c r="AE89" s="1557"/>
      <c r="AF89" s="1579"/>
      <c r="AG89" s="1580"/>
      <c r="AH89" s="1557"/>
      <c r="AI89" s="1579"/>
      <c r="AJ89" s="1923"/>
      <c r="AK89" s="264"/>
      <c r="AL89" s="264"/>
      <c r="AM89" s="264"/>
      <c r="AN89" s="264"/>
      <c r="AO89" s="264"/>
      <c r="AP89" s="264"/>
      <c r="AQ89" s="264"/>
      <c r="AR89" s="264"/>
      <c r="AS89" s="264"/>
    </row>
    <row r="90" spans="1:45" ht="24.75" customHeight="1">
      <c r="A90" s="1539"/>
      <c r="B90" s="1922">
        <v>2</v>
      </c>
      <c r="C90" s="1928" t="s">
        <v>1132</v>
      </c>
      <c r="D90" s="1577"/>
      <c r="E90" s="1577"/>
      <c r="F90" s="1577"/>
      <c r="G90" s="1578"/>
      <c r="H90" s="1926" t="s">
        <v>79</v>
      </c>
      <c r="I90" s="527" t="s">
        <v>47</v>
      </c>
      <c r="J90" s="528">
        <v>0.05</v>
      </c>
      <c r="K90" s="523">
        <v>0.05</v>
      </c>
      <c r="L90" s="523">
        <v>0.1</v>
      </c>
      <c r="M90" s="523">
        <v>0.1</v>
      </c>
      <c r="N90" s="523">
        <v>0.1</v>
      </c>
      <c r="O90" s="523">
        <v>0.1</v>
      </c>
      <c r="P90" s="523">
        <v>0.1</v>
      </c>
      <c r="Q90" s="523">
        <v>0.1</v>
      </c>
      <c r="R90" s="523">
        <v>0.1</v>
      </c>
      <c r="S90" s="523">
        <v>0.1</v>
      </c>
      <c r="T90" s="523">
        <v>0.05</v>
      </c>
      <c r="U90" s="523">
        <v>0.05</v>
      </c>
      <c r="V90" s="529">
        <f t="shared" si="23"/>
        <v>1</v>
      </c>
      <c r="W90" s="2029">
        <v>0.1</v>
      </c>
      <c r="X90" s="288">
        <f>V90*W90</f>
        <v>0.1</v>
      </c>
      <c r="Y90" s="2024" t="s">
        <v>1133</v>
      </c>
      <c r="Z90" s="1577"/>
      <c r="AA90" s="1578"/>
      <c r="AB90" s="2024" t="s">
        <v>1134</v>
      </c>
      <c r="AC90" s="1577"/>
      <c r="AD90" s="1578"/>
      <c r="AE90" s="2024" t="s">
        <v>1135</v>
      </c>
      <c r="AF90" s="1577"/>
      <c r="AG90" s="1578"/>
      <c r="AH90" s="1922"/>
      <c r="AI90" s="1577"/>
      <c r="AJ90" s="1747"/>
      <c r="AK90" s="264"/>
      <c r="AL90" s="264"/>
      <c r="AM90" s="264"/>
      <c r="AN90" s="264"/>
      <c r="AO90" s="264"/>
      <c r="AP90" s="264"/>
      <c r="AQ90" s="264"/>
      <c r="AR90" s="264"/>
      <c r="AS90" s="264"/>
    </row>
    <row r="91" spans="1:45" ht="24.75" customHeight="1">
      <c r="A91" s="1539"/>
      <c r="B91" s="1557"/>
      <c r="C91" s="1557"/>
      <c r="D91" s="1579"/>
      <c r="E91" s="1579"/>
      <c r="F91" s="1579"/>
      <c r="G91" s="1580"/>
      <c r="H91" s="1930"/>
      <c r="I91" s="531" t="s">
        <v>48</v>
      </c>
      <c r="J91" s="536">
        <v>3.3000000000000002E-2</v>
      </c>
      <c r="K91" s="533">
        <v>4.1000000000000002E-2</v>
      </c>
      <c r="L91" s="533">
        <v>3.7199999999999997E-2</v>
      </c>
      <c r="M91" s="533">
        <v>2.5600000000000001E-2</v>
      </c>
      <c r="N91" s="533">
        <v>2.4299999999999999E-2</v>
      </c>
      <c r="O91" s="533">
        <v>1.3299999999999999E-2</v>
      </c>
      <c r="P91" s="533">
        <v>1.3299999999999999E-2</v>
      </c>
      <c r="Q91" s="533">
        <v>1.01E-2</v>
      </c>
      <c r="R91" s="533">
        <v>1.29E-2</v>
      </c>
      <c r="S91" s="525"/>
      <c r="T91" s="525"/>
      <c r="U91" s="525"/>
      <c r="V91" s="534">
        <f t="shared" si="23"/>
        <v>0.2107</v>
      </c>
      <c r="W91" s="2030"/>
      <c r="X91" s="296">
        <f>+V91*W90</f>
        <v>2.1070000000000002E-2</v>
      </c>
      <c r="Y91" s="1557"/>
      <c r="Z91" s="1579"/>
      <c r="AA91" s="1580"/>
      <c r="AB91" s="1557"/>
      <c r="AC91" s="1579"/>
      <c r="AD91" s="1580"/>
      <c r="AE91" s="1557"/>
      <c r="AF91" s="1579"/>
      <c r="AG91" s="1580"/>
      <c r="AH91" s="1557"/>
      <c r="AI91" s="1579"/>
      <c r="AJ91" s="1923"/>
      <c r="AK91" s="264"/>
      <c r="AL91" s="264"/>
      <c r="AM91" s="264"/>
      <c r="AN91" s="264"/>
      <c r="AO91" s="264"/>
      <c r="AP91" s="264"/>
      <c r="AQ91" s="264"/>
      <c r="AR91" s="264"/>
      <c r="AS91" s="264"/>
    </row>
    <row r="92" spans="1:45" ht="24.75" customHeight="1">
      <c r="A92" s="1539"/>
      <c r="B92" s="1922">
        <v>3</v>
      </c>
      <c r="C92" s="1928" t="s">
        <v>1139</v>
      </c>
      <c r="D92" s="1577"/>
      <c r="E92" s="1577"/>
      <c r="F92" s="1577"/>
      <c r="G92" s="1578"/>
      <c r="H92" s="1926" t="s">
        <v>79</v>
      </c>
      <c r="I92" s="527" t="s">
        <v>47</v>
      </c>
      <c r="J92" s="528">
        <v>0.05</v>
      </c>
      <c r="K92" s="523">
        <v>0.05</v>
      </c>
      <c r="L92" s="523">
        <v>0.1</v>
      </c>
      <c r="M92" s="523">
        <v>0.1</v>
      </c>
      <c r="N92" s="523">
        <v>0.1</v>
      </c>
      <c r="O92" s="523">
        <v>0.1</v>
      </c>
      <c r="P92" s="523">
        <v>0.1</v>
      </c>
      <c r="Q92" s="523">
        <v>0.1</v>
      </c>
      <c r="R92" s="523">
        <v>0.1</v>
      </c>
      <c r="S92" s="523">
        <v>0.1</v>
      </c>
      <c r="T92" s="523">
        <v>0.05</v>
      </c>
      <c r="U92" s="523">
        <v>0.05</v>
      </c>
      <c r="V92" s="529">
        <f t="shared" si="23"/>
        <v>1</v>
      </c>
      <c r="W92" s="2029">
        <v>0.2</v>
      </c>
      <c r="X92" s="288">
        <f>V92*W92</f>
        <v>0.2</v>
      </c>
      <c r="Y92" s="2024" t="s">
        <v>1140</v>
      </c>
      <c r="Z92" s="1577"/>
      <c r="AA92" s="1578"/>
      <c r="AB92" s="2024" t="s">
        <v>1141</v>
      </c>
      <c r="AC92" s="1577"/>
      <c r="AD92" s="1578"/>
      <c r="AE92" s="2024" t="s">
        <v>1142</v>
      </c>
      <c r="AF92" s="1577"/>
      <c r="AG92" s="1578"/>
      <c r="AH92" s="1922"/>
      <c r="AI92" s="1577"/>
      <c r="AJ92" s="1747"/>
      <c r="AK92" s="264"/>
      <c r="AL92" s="264"/>
      <c r="AM92" s="264"/>
      <c r="AN92" s="264"/>
      <c r="AO92" s="264"/>
      <c r="AP92" s="264"/>
      <c r="AQ92" s="264"/>
      <c r="AR92" s="264"/>
      <c r="AS92" s="264"/>
    </row>
    <row r="93" spans="1:45" ht="24.75" customHeight="1">
      <c r="A93" s="1539"/>
      <c r="B93" s="1557"/>
      <c r="C93" s="1557"/>
      <c r="D93" s="1579"/>
      <c r="E93" s="1579"/>
      <c r="F93" s="1579"/>
      <c r="G93" s="1580"/>
      <c r="H93" s="1930"/>
      <c r="I93" s="531" t="s">
        <v>48</v>
      </c>
      <c r="J93" s="536">
        <v>1.7600000000000001E-2</v>
      </c>
      <c r="K93" s="533">
        <v>0.1149</v>
      </c>
      <c r="L93" s="533">
        <v>0.13039999999999999</v>
      </c>
      <c r="M93" s="533">
        <v>0.17849999999999999</v>
      </c>
      <c r="N93" s="533">
        <v>0.32479999999999998</v>
      </c>
      <c r="O93" s="533">
        <v>0.13370000000000001</v>
      </c>
      <c r="P93" s="533">
        <v>0.13519999999999999</v>
      </c>
      <c r="Q93" s="533">
        <v>0.1009</v>
      </c>
      <c r="R93" s="533">
        <v>0.10979999999999999</v>
      </c>
      <c r="S93" s="525"/>
      <c r="T93" s="525"/>
      <c r="U93" s="525"/>
      <c r="V93" s="534">
        <f t="shared" si="23"/>
        <v>1.2457999999999998</v>
      </c>
      <c r="W93" s="2030"/>
      <c r="X93" s="296">
        <f>+V93*W92</f>
        <v>0.24915999999999996</v>
      </c>
      <c r="Y93" s="1557"/>
      <c r="Z93" s="1579"/>
      <c r="AA93" s="1580"/>
      <c r="AB93" s="1557"/>
      <c r="AC93" s="1579"/>
      <c r="AD93" s="1580"/>
      <c r="AE93" s="1557"/>
      <c r="AF93" s="1579"/>
      <c r="AG93" s="1580"/>
      <c r="AH93" s="1557"/>
      <c r="AI93" s="1579"/>
      <c r="AJ93" s="1923"/>
      <c r="AK93" s="264"/>
      <c r="AL93" s="264"/>
      <c r="AM93" s="264"/>
      <c r="AN93" s="264"/>
      <c r="AO93" s="264"/>
      <c r="AP93" s="264"/>
      <c r="AQ93" s="264"/>
      <c r="AR93" s="264"/>
      <c r="AS93" s="264"/>
    </row>
    <row r="94" spans="1:45" ht="24.75" customHeight="1">
      <c r="A94" s="1539"/>
      <c r="B94" s="1922">
        <v>4</v>
      </c>
      <c r="C94" s="1928" t="s">
        <v>1145</v>
      </c>
      <c r="D94" s="1577"/>
      <c r="E94" s="1577"/>
      <c r="F94" s="1577"/>
      <c r="G94" s="1578"/>
      <c r="H94" s="1926" t="s">
        <v>79</v>
      </c>
      <c r="I94" s="527" t="s">
        <v>47</v>
      </c>
      <c r="J94" s="528">
        <v>0</v>
      </c>
      <c r="K94" s="523">
        <v>0.05</v>
      </c>
      <c r="L94" s="523">
        <v>0.1</v>
      </c>
      <c r="M94" s="523">
        <v>0.1</v>
      </c>
      <c r="N94" s="523">
        <v>0.1</v>
      </c>
      <c r="O94" s="523">
        <v>0.1</v>
      </c>
      <c r="P94" s="523">
        <v>0.1</v>
      </c>
      <c r="Q94" s="523">
        <v>0.1</v>
      </c>
      <c r="R94" s="523">
        <v>0.1</v>
      </c>
      <c r="S94" s="523">
        <v>0.1</v>
      </c>
      <c r="T94" s="523">
        <v>0.1</v>
      </c>
      <c r="U94" s="523">
        <v>0.05</v>
      </c>
      <c r="V94" s="529">
        <f t="shared" si="23"/>
        <v>0.99999999999999989</v>
      </c>
      <c r="W94" s="2029">
        <v>0.1</v>
      </c>
      <c r="X94" s="288">
        <f>V94*W94</f>
        <v>9.9999999999999992E-2</v>
      </c>
      <c r="Y94" s="2024" t="s">
        <v>1146</v>
      </c>
      <c r="Z94" s="1577"/>
      <c r="AA94" s="1578"/>
      <c r="AB94" s="2024" t="s">
        <v>1147</v>
      </c>
      <c r="AC94" s="1577"/>
      <c r="AD94" s="1578"/>
      <c r="AE94" s="2024" t="s">
        <v>1148</v>
      </c>
      <c r="AF94" s="1577"/>
      <c r="AG94" s="1578"/>
      <c r="AH94" s="1922"/>
      <c r="AI94" s="1577"/>
      <c r="AJ94" s="1747"/>
      <c r="AK94" s="264"/>
      <c r="AL94" s="264"/>
      <c r="AM94" s="264"/>
      <c r="AN94" s="264"/>
      <c r="AO94" s="264"/>
      <c r="AP94" s="264"/>
      <c r="AQ94" s="264"/>
      <c r="AR94" s="264"/>
      <c r="AS94" s="264"/>
    </row>
    <row r="95" spans="1:45" ht="24.75" customHeight="1">
      <c r="A95" s="1539"/>
      <c r="B95" s="1557"/>
      <c r="C95" s="1557"/>
      <c r="D95" s="1579"/>
      <c r="E95" s="1579"/>
      <c r="F95" s="1579"/>
      <c r="G95" s="1580"/>
      <c r="H95" s="1930"/>
      <c r="I95" s="531" t="s">
        <v>48</v>
      </c>
      <c r="J95" s="536">
        <v>8.4400000000000003E-2</v>
      </c>
      <c r="K95" s="533">
        <v>7.5499999999999998E-2</v>
      </c>
      <c r="L95" s="533">
        <v>5.62E-2</v>
      </c>
      <c r="M95" s="533">
        <v>7.0300000000000001E-2</v>
      </c>
      <c r="N95" s="533">
        <v>2.3099999999999999E-2</v>
      </c>
      <c r="O95" s="533">
        <v>2.9000000000000001E-2</v>
      </c>
      <c r="P95" s="533">
        <v>1.44E-2</v>
      </c>
      <c r="Q95" s="533">
        <v>8.2000000000000007E-3</v>
      </c>
      <c r="R95" s="533">
        <v>1.0800000000000001E-2</v>
      </c>
      <c r="S95" s="525"/>
      <c r="T95" s="525"/>
      <c r="U95" s="525"/>
      <c r="V95" s="534">
        <f t="shared" si="23"/>
        <v>0.37190000000000001</v>
      </c>
      <c r="W95" s="2030"/>
      <c r="X95" s="296">
        <f>+V95*W94</f>
        <v>3.7190000000000001E-2</v>
      </c>
      <c r="Y95" s="1557"/>
      <c r="Z95" s="1579"/>
      <c r="AA95" s="1580"/>
      <c r="AB95" s="1557"/>
      <c r="AC95" s="1579"/>
      <c r="AD95" s="1580"/>
      <c r="AE95" s="1557"/>
      <c r="AF95" s="1579"/>
      <c r="AG95" s="1580"/>
      <c r="AH95" s="1557"/>
      <c r="AI95" s="1579"/>
      <c r="AJ95" s="1923"/>
      <c r="AK95" s="264"/>
      <c r="AL95" s="264"/>
      <c r="AM95" s="264"/>
      <c r="AN95" s="264"/>
      <c r="AO95" s="264"/>
      <c r="AP95" s="264"/>
      <c r="AQ95" s="264"/>
      <c r="AR95" s="264"/>
      <c r="AS95" s="264"/>
    </row>
    <row r="96" spans="1:45" ht="24.75" customHeight="1">
      <c r="A96" s="1539"/>
      <c r="B96" s="1922">
        <v>5</v>
      </c>
      <c r="C96" s="1928" t="s">
        <v>1150</v>
      </c>
      <c r="D96" s="1577"/>
      <c r="E96" s="1577"/>
      <c r="F96" s="1577"/>
      <c r="G96" s="1578"/>
      <c r="H96" s="1926" t="s">
        <v>79</v>
      </c>
      <c r="I96" s="527" t="s">
        <v>47</v>
      </c>
      <c r="J96" s="528"/>
      <c r="K96" s="523">
        <v>0.05</v>
      </c>
      <c r="L96" s="523">
        <v>0.1</v>
      </c>
      <c r="M96" s="523">
        <v>0.1</v>
      </c>
      <c r="N96" s="523">
        <v>0.1</v>
      </c>
      <c r="O96" s="523">
        <v>0.1</v>
      </c>
      <c r="P96" s="523">
        <v>0.1</v>
      </c>
      <c r="Q96" s="523">
        <v>0.1</v>
      </c>
      <c r="R96" s="523">
        <v>0.1</v>
      </c>
      <c r="S96" s="523">
        <v>0.1</v>
      </c>
      <c r="T96" s="523">
        <v>0.1</v>
      </c>
      <c r="U96" s="523">
        <v>0.05</v>
      </c>
      <c r="V96" s="529">
        <f t="shared" si="23"/>
        <v>0.99999999999999989</v>
      </c>
      <c r="W96" s="2029">
        <v>0.3</v>
      </c>
      <c r="X96" s="288">
        <f>V96*W96</f>
        <v>0.29999999999999993</v>
      </c>
      <c r="Y96" s="2024" t="s">
        <v>1152</v>
      </c>
      <c r="Z96" s="1577"/>
      <c r="AA96" s="1578"/>
      <c r="AB96" s="2024" t="s">
        <v>1153</v>
      </c>
      <c r="AC96" s="1577"/>
      <c r="AD96" s="1578"/>
      <c r="AE96" s="2024" t="s">
        <v>1154</v>
      </c>
      <c r="AF96" s="1577"/>
      <c r="AG96" s="1578"/>
      <c r="AH96" s="1922"/>
      <c r="AI96" s="1577"/>
      <c r="AJ96" s="1747"/>
      <c r="AK96" s="264"/>
      <c r="AL96" s="264"/>
      <c r="AM96" s="264"/>
      <c r="AN96" s="264"/>
      <c r="AO96" s="264"/>
      <c r="AP96" s="264"/>
      <c r="AQ96" s="264"/>
      <c r="AR96" s="264"/>
      <c r="AS96" s="264"/>
    </row>
    <row r="97" spans="1:45" ht="24.75" customHeight="1">
      <c r="A97" s="1539"/>
      <c r="B97" s="1557"/>
      <c r="C97" s="1557"/>
      <c r="D97" s="1579"/>
      <c r="E97" s="1579"/>
      <c r="F97" s="1579"/>
      <c r="G97" s="1580"/>
      <c r="H97" s="1930"/>
      <c r="I97" s="531" t="s">
        <v>48</v>
      </c>
      <c r="J97" s="536">
        <v>1.72E-2</v>
      </c>
      <c r="K97" s="533">
        <v>7.9399999999999998E-2</v>
      </c>
      <c r="L97" s="533">
        <v>9.3700000000000006E-2</v>
      </c>
      <c r="M97" s="533">
        <v>0.13150000000000001</v>
      </c>
      <c r="N97" s="533">
        <v>0.1235</v>
      </c>
      <c r="O97" s="533">
        <v>8.9099999999999999E-2</v>
      </c>
      <c r="P97" s="533">
        <v>8.4199999999999997E-2</v>
      </c>
      <c r="Q97" s="533">
        <v>3.6400000000000002E-2</v>
      </c>
      <c r="R97" s="533">
        <v>4.99E-2</v>
      </c>
      <c r="S97" s="525"/>
      <c r="T97" s="525"/>
      <c r="U97" s="525"/>
      <c r="V97" s="534">
        <f t="shared" si="23"/>
        <v>0.70490000000000008</v>
      </c>
      <c r="W97" s="2030"/>
      <c r="X97" s="296">
        <f>+V97*W96</f>
        <v>0.21147000000000002</v>
      </c>
      <c r="Y97" s="1557"/>
      <c r="Z97" s="1579"/>
      <c r="AA97" s="1580"/>
      <c r="AB97" s="1557"/>
      <c r="AC97" s="1579"/>
      <c r="AD97" s="1580"/>
      <c r="AE97" s="1557"/>
      <c r="AF97" s="1579"/>
      <c r="AG97" s="1580"/>
      <c r="AH97" s="1557"/>
      <c r="AI97" s="1579"/>
      <c r="AJ97" s="1923"/>
      <c r="AK97" s="264"/>
      <c r="AL97" s="264"/>
      <c r="AM97" s="264"/>
      <c r="AN97" s="264"/>
      <c r="AO97" s="264"/>
      <c r="AP97" s="264"/>
      <c r="AQ97" s="264"/>
      <c r="AR97" s="264"/>
      <c r="AS97" s="264"/>
    </row>
    <row r="98" spans="1:45" ht="24.75" customHeight="1">
      <c r="A98" s="1539"/>
      <c r="B98" s="1922">
        <v>6</v>
      </c>
      <c r="C98" s="1928" t="s">
        <v>1156</v>
      </c>
      <c r="D98" s="1577"/>
      <c r="E98" s="1577"/>
      <c r="F98" s="1577"/>
      <c r="G98" s="1578"/>
      <c r="H98" s="1926" t="s">
        <v>79</v>
      </c>
      <c r="I98" s="527" t="s">
        <v>47</v>
      </c>
      <c r="J98" s="528">
        <v>0</v>
      </c>
      <c r="K98" s="523">
        <v>0.1</v>
      </c>
      <c r="L98" s="523">
        <v>0.1</v>
      </c>
      <c r="M98" s="523">
        <v>0.1</v>
      </c>
      <c r="N98" s="523">
        <v>0.1</v>
      </c>
      <c r="O98" s="523">
        <v>0.1</v>
      </c>
      <c r="P98" s="523">
        <v>0.1</v>
      </c>
      <c r="Q98" s="523">
        <v>0.1</v>
      </c>
      <c r="R98" s="523">
        <v>0.1</v>
      </c>
      <c r="S98" s="523">
        <v>0.1</v>
      </c>
      <c r="T98" s="523">
        <v>0.1</v>
      </c>
      <c r="U98" s="523"/>
      <c r="V98" s="529">
        <f t="shared" si="23"/>
        <v>0.99999999999999989</v>
      </c>
      <c r="W98" s="2029">
        <v>0.12</v>
      </c>
      <c r="X98" s="288">
        <f>V98*W98</f>
        <v>0.11999999999999998</v>
      </c>
      <c r="Y98" s="2024" t="s">
        <v>1159</v>
      </c>
      <c r="Z98" s="1577"/>
      <c r="AA98" s="1578"/>
      <c r="AB98" s="2024" t="s">
        <v>1160</v>
      </c>
      <c r="AC98" s="1577"/>
      <c r="AD98" s="1578"/>
      <c r="AE98" s="2024" t="s">
        <v>1161</v>
      </c>
      <c r="AF98" s="1577"/>
      <c r="AG98" s="1578"/>
      <c r="AH98" s="1922"/>
      <c r="AI98" s="1577"/>
      <c r="AJ98" s="1747"/>
      <c r="AK98" s="264"/>
      <c r="AL98" s="264"/>
      <c r="AM98" s="264"/>
      <c r="AN98" s="264"/>
      <c r="AO98" s="264"/>
      <c r="AP98" s="264"/>
      <c r="AQ98" s="264"/>
      <c r="AR98" s="264"/>
      <c r="AS98" s="264"/>
    </row>
    <row r="99" spans="1:45" ht="24.75" customHeight="1">
      <c r="A99" s="1539"/>
      <c r="B99" s="1557"/>
      <c r="C99" s="1557"/>
      <c r="D99" s="1579"/>
      <c r="E99" s="1579"/>
      <c r="F99" s="1579"/>
      <c r="G99" s="1580"/>
      <c r="H99" s="1930"/>
      <c r="I99" s="531" t="s">
        <v>48</v>
      </c>
      <c r="J99" s="532"/>
      <c r="K99" s="533">
        <v>0.1</v>
      </c>
      <c r="L99" s="533">
        <v>0.1</v>
      </c>
      <c r="M99" s="533">
        <v>0.1</v>
      </c>
      <c r="N99" s="533">
        <v>0.1</v>
      </c>
      <c r="O99" s="533">
        <v>0.1</v>
      </c>
      <c r="P99" s="533">
        <v>0.1</v>
      </c>
      <c r="Q99" s="533">
        <v>0.1</v>
      </c>
      <c r="R99" s="533">
        <v>0.1</v>
      </c>
      <c r="S99" s="525"/>
      <c r="T99" s="525"/>
      <c r="U99" s="525"/>
      <c r="V99" s="534">
        <f t="shared" si="23"/>
        <v>0.79999999999999993</v>
      </c>
      <c r="W99" s="2030"/>
      <c r="X99" s="296">
        <f>+V99*W98</f>
        <v>9.5999999999999988E-2</v>
      </c>
      <c r="Y99" s="1557"/>
      <c r="Z99" s="1579"/>
      <c r="AA99" s="1580"/>
      <c r="AB99" s="1557"/>
      <c r="AC99" s="1579"/>
      <c r="AD99" s="1580"/>
      <c r="AE99" s="1557"/>
      <c r="AF99" s="1579"/>
      <c r="AG99" s="1580"/>
      <c r="AH99" s="1557"/>
      <c r="AI99" s="1579"/>
      <c r="AJ99" s="1923"/>
      <c r="AK99" s="264"/>
      <c r="AL99" s="264"/>
      <c r="AM99" s="264"/>
      <c r="AN99" s="264"/>
      <c r="AO99" s="264"/>
      <c r="AP99" s="264"/>
      <c r="AQ99" s="264"/>
      <c r="AR99" s="264"/>
      <c r="AS99" s="264"/>
    </row>
    <row r="100" spans="1:45" ht="24.75" customHeight="1">
      <c r="A100" s="1539"/>
      <c r="B100" s="1922">
        <v>7</v>
      </c>
      <c r="C100" s="1928" t="s">
        <v>1163</v>
      </c>
      <c r="D100" s="1577"/>
      <c r="E100" s="1577"/>
      <c r="F100" s="1577"/>
      <c r="G100" s="1578"/>
      <c r="H100" s="1926" t="s">
        <v>79</v>
      </c>
      <c r="I100" s="527" t="s">
        <v>47</v>
      </c>
      <c r="J100" s="528">
        <v>0</v>
      </c>
      <c r="K100" s="523">
        <v>0.05</v>
      </c>
      <c r="L100" s="523">
        <v>0.1</v>
      </c>
      <c r="M100" s="523">
        <v>0.1</v>
      </c>
      <c r="N100" s="523">
        <v>0.1</v>
      </c>
      <c r="O100" s="523">
        <v>0.1</v>
      </c>
      <c r="P100" s="523">
        <v>0.1</v>
      </c>
      <c r="Q100" s="523">
        <v>0.1</v>
      </c>
      <c r="R100" s="523">
        <v>0.1</v>
      </c>
      <c r="S100" s="523">
        <v>0.1</v>
      </c>
      <c r="T100" s="523">
        <v>0.1</v>
      </c>
      <c r="U100" s="523">
        <v>0.05</v>
      </c>
      <c r="V100" s="529">
        <f t="shared" si="23"/>
        <v>0.99999999999999989</v>
      </c>
      <c r="W100" s="2029">
        <v>0.15</v>
      </c>
      <c r="X100" s="288">
        <f>V100*W100</f>
        <v>0.14999999999999997</v>
      </c>
      <c r="Y100" s="2024" t="s">
        <v>1164</v>
      </c>
      <c r="Z100" s="1577"/>
      <c r="AA100" s="1578"/>
      <c r="AB100" s="2024" t="s">
        <v>1165</v>
      </c>
      <c r="AC100" s="1577"/>
      <c r="AD100" s="1578"/>
      <c r="AE100" s="2024" t="s">
        <v>1166</v>
      </c>
      <c r="AF100" s="1577"/>
      <c r="AG100" s="1578"/>
      <c r="AH100" s="1922"/>
      <c r="AI100" s="1577"/>
      <c r="AJ100" s="1747"/>
      <c r="AK100" s="264"/>
      <c r="AL100" s="264"/>
      <c r="AM100" s="264"/>
      <c r="AN100" s="264"/>
      <c r="AO100" s="264"/>
      <c r="AP100" s="264"/>
      <c r="AQ100" s="264"/>
      <c r="AR100" s="264"/>
      <c r="AS100" s="264"/>
    </row>
    <row r="101" spans="1:45" ht="24.75" customHeight="1">
      <c r="A101" s="1539"/>
      <c r="B101" s="1557"/>
      <c r="C101" s="1557"/>
      <c r="D101" s="1579"/>
      <c r="E101" s="1579"/>
      <c r="F101" s="1579"/>
      <c r="G101" s="1580"/>
      <c r="H101" s="1930"/>
      <c r="I101" s="531" t="s">
        <v>48</v>
      </c>
      <c r="J101" s="532"/>
      <c r="K101" s="525"/>
      <c r="L101" s="533">
        <v>0.1</v>
      </c>
      <c r="M101" s="533">
        <v>0.1</v>
      </c>
      <c r="N101" s="533">
        <v>0.1</v>
      </c>
      <c r="O101" s="533">
        <v>0.15</v>
      </c>
      <c r="P101" s="533">
        <v>0.1</v>
      </c>
      <c r="Q101" s="533">
        <v>0.1</v>
      </c>
      <c r="R101" s="533">
        <v>0.15</v>
      </c>
      <c r="S101" s="525"/>
      <c r="T101" s="525"/>
      <c r="U101" s="525"/>
      <c r="V101" s="534">
        <f t="shared" si="23"/>
        <v>0.8</v>
      </c>
      <c r="W101" s="2030"/>
      <c r="X101" s="296">
        <f>+V101*W100</f>
        <v>0.12</v>
      </c>
      <c r="Y101" s="1557"/>
      <c r="Z101" s="1579"/>
      <c r="AA101" s="1580"/>
      <c r="AB101" s="1557"/>
      <c r="AC101" s="1579"/>
      <c r="AD101" s="1580"/>
      <c r="AE101" s="1557"/>
      <c r="AF101" s="1579"/>
      <c r="AG101" s="1580"/>
      <c r="AH101" s="1557"/>
      <c r="AI101" s="1579"/>
      <c r="AJ101" s="1923"/>
      <c r="AK101" s="264"/>
      <c r="AL101" s="264"/>
      <c r="AM101" s="264"/>
      <c r="AN101" s="264"/>
      <c r="AO101" s="264"/>
      <c r="AP101" s="264"/>
      <c r="AQ101" s="264"/>
      <c r="AR101" s="264"/>
      <c r="AS101" s="264"/>
    </row>
    <row r="102" spans="1:45" ht="12.75" customHeight="1">
      <c r="A102" s="1539"/>
      <c r="B102" s="1944" t="s">
        <v>85</v>
      </c>
      <c r="C102" s="1577"/>
      <c r="D102" s="1577"/>
      <c r="E102" s="1577"/>
      <c r="F102" s="1577"/>
      <c r="G102" s="1578"/>
      <c r="H102" s="2033" t="s">
        <v>79</v>
      </c>
      <c r="I102" s="541" t="s">
        <v>47</v>
      </c>
      <c r="J102" s="542">
        <f>+J88*W88+J90*W90+J92*W92+J94*W94+J96*W96</f>
        <v>3.3000000000000002E-2</v>
      </c>
      <c r="K102" s="542">
        <f t="shared" ref="K102:U102" si="24">+K88*$W88+K90*$W90+K92*$W92+K94*$W94+K96*$W96+K98*$W98+K100*$W100</f>
        <v>6.6500000000000004E-2</v>
      </c>
      <c r="L102" s="542">
        <f t="shared" si="24"/>
        <v>9.7000000000000003E-2</v>
      </c>
      <c r="M102" s="542">
        <f t="shared" si="24"/>
        <v>9.7000000000000003E-2</v>
      </c>
      <c r="N102" s="542">
        <f t="shared" si="24"/>
        <v>9.7000000000000003E-2</v>
      </c>
      <c r="O102" s="542">
        <f t="shared" si="24"/>
        <v>9.7000000000000003E-2</v>
      </c>
      <c r="P102" s="542">
        <f t="shared" si="24"/>
        <v>9.7000000000000003E-2</v>
      </c>
      <c r="Q102" s="542">
        <f t="shared" si="24"/>
        <v>9.7000000000000003E-2</v>
      </c>
      <c r="R102" s="542">
        <f t="shared" si="24"/>
        <v>9.7000000000000003E-2</v>
      </c>
      <c r="S102" s="542">
        <f t="shared" si="24"/>
        <v>9.7000000000000003E-2</v>
      </c>
      <c r="T102" s="542">
        <f t="shared" si="24"/>
        <v>8.2000000000000003E-2</v>
      </c>
      <c r="U102" s="542">
        <f t="shared" si="24"/>
        <v>4.2500000000000003E-2</v>
      </c>
      <c r="V102" s="529">
        <f t="shared" si="23"/>
        <v>0.99999999999999978</v>
      </c>
      <c r="W102" s="2039">
        <f>SUM(W88:W101)</f>
        <v>1</v>
      </c>
      <c r="X102" s="288">
        <f>V102*W102</f>
        <v>0.99999999999999978</v>
      </c>
      <c r="Y102" s="1924"/>
      <c r="Z102" s="1577"/>
      <c r="AA102" s="1578"/>
      <c r="AB102" s="1924"/>
      <c r="AC102" s="1577"/>
      <c r="AD102" s="1578"/>
      <c r="AE102" s="1924"/>
      <c r="AF102" s="1577"/>
      <c r="AG102" s="1578"/>
      <c r="AH102" s="1924"/>
      <c r="AI102" s="1577"/>
      <c r="AJ102" s="1747"/>
      <c r="AK102" s="264"/>
      <c r="AL102" s="264"/>
      <c r="AM102" s="264"/>
      <c r="AN102" s="264"/>
      <c r="AO102" s="264"/>
      <c r="AP102" s="264"/>
      <c r="AQ102" s="264"/>
      <c r="AR102" s="264"/>
      <c r="AS102" s="264"/>
    </row>
    <row r="103" spans="1:45" ht="12.75" customHeight="1">
      <c r="A103" s="1540"/>
      <c r="B103" s="1537"/>
      <c r="C103" s="1550"/>
      <c r="D103" s="1550"/>
      <c r="E103" s="1550"/>
      <c r="F103" s="1550"/>
      <c r="G103" s="1551"/>
      <c r="H103" s="2038"/>
      <c r="I103" s="556" t="s">
        <v>48</v>
      </c>
      <c r="J103" s="557">
        <f t="shared" ref="J103:U103" si="25">+J89*$V88+J91*$V90+J93*$V92+J95*$V94+J97*$V96+J99*$V98+J101*$V100</f>
        <v>0.75219999999999998</v>
      </c>
      <c r="K103" s="557">
        <f t="shared" si="25"/>
        <v>0.81080000000000008</v>
      </c>
      <c r="L103" s="557">
        <f t="shared" si="25"/>
        <v>0.51749999999999996</v>
      </c>
      <c r="M103" s="557">
        <f t="shared" si="25"/>
        <v>0.60589999999999988</v>
      </c>
      <c r="N103" s="557">
        <f t="shared" si="25"/>
        <v>0.69569999999999999</v>
      </c>
      <c r="O103" s="557">
        <f t="shared" si="25"/>
        <v>0.51509999999999989</v>
      </c>
      <c r="P103" s="557">
        <f t="shared" si="25"/>
        <v>0.44709999999999994</v>
      </c>
      <c r="Q103" s="557">
        <f t="shared" si="25"/>
        <v>0.35559999999999997</v>
      </c>
      <c r="R103" s="557">
        <f t="shared" si="25"/>
        <v>0.43339999999999995</v>
      </c>
      <c r="S103" s="557">
        <f t="shared" si="25"/>
        <v>0</v>
      </c>
      <c r="T103" s="557">
        <f t="shared" si="25"/>
        <v>0</v>
      </c>
      <c r="U103" s="557">
        <f t="shared" si="25"/>
        <v>0</v>
      </c>
      <c r="V103" s="559">
        <f t="shared" si="23"/>
        <v>5.1332999999999993</v>
      </c>
      <c r="W103" s="2040"/>
      <c r="X103" s="560">
        <f>+V103*W102</f>
        <v>5.1332999999999993</v>
      </c>
      <c r="Y103" s="1537"/>
      <c r="Z103" s="1550"/>
      <c r="AA103" s="1551"/>
      <c r="AB103" s="1537"/>
      <c r="AC103" s="1550"/>
      <c r="AD103" s="1551"/>
      <c r="AE103" s="1537"/>
      <c r="AF103" s="1550"/>
      <c r="AG103" s="1551"/>
      <c r="AH103" s="1537"/>
      <c r="AI103" s="1550"/>
      <c r="AJ103" s="1721"/>
      <c r="AK103" s="264"/>
      <c r="AL103" s="264"/>
      <c r="AM103" s="264"/>
      <c r="AN103" s="264"/>
      <c r="AO103" s="264"/>
      <c r="AP103" s="264"/>
      <c r="AQ103" s="264"/>
      <c r="AR103" s="264"/>
      <c r="AS103" s="264"/>
    </row>
    <row r="104" spans="1:45" ht="12.75" customHeight="1">
      <c r="A104" s="1967" t="s">
        <v>106</v>
      </c>
      <c r="B104" s="1555"/>
      <c r="C104" s="255" t="s">
        <v>107</v>
      </c>
      <c r="D104" s="255" t="s">
        <v>108</v>
      </c>
      <c r="E104" s="255" t="s">
        <v>28</v>
      </c>
      <c r="F104" s="255" t="s">
        <v>109</v>
      </c>
      <c r="G104" s="321" t="s">
        <v>110</v>
      </c>
      <c r="H104" s="1959" t="s">
        <v>111</v>
      </c>
      <c r="I104" s="1756"/>
      <c r="J104" s="255" t="s">
        <v>63</v>
      </c>
      <c r="K104" s="255" t="s">
        <v>64</v>
      </c>
      <c r="L104" s="255" t="s">
        <v>65</v>
      </c>
      <c r="M104" s="255" t="s">
        <v>66</v>
      </c>
      <c r="N104" s="255" t="s">
        <v>67</v>
      </c>
      <c r="O104" s="255" t="s">
        <v>68</v>
      </c>
      <c r="P104" s="255" t="s">
        <v>69</v>
      </c>
      <c r="Q104" s="255" t="s">
        <v>70</v>
      </c>
      <c r="R104" s="255" t="s">
        <v>71</v>
      </c>
      <c r="S104" s="255" t="s">
        <v>72</v>
      </c>
      <c r="T104" s="255" t="s">
        <v>73</v>
      </c>
      <c r="U104" s="255" t="s">
        <v>74</v>
      </c>
      <c r="V104" s="255" t="s">
        <v>75</v>
      </c>
      <c r="W104" s="255" t="s">
        <v>76</v>
      </c>
      <c r="X104" s="255" t="s">
        <v>77</v>
      </c>
      <c r="Y104" s="1959" t="s">
        <v>112</v>
      </c>
      <c r="Z104" s="1754"/>
      <c r="AA104" s="1756"/>
      <c r="AB104" s="1959" t="s">
        <v>116</v>
      </c>
      <c r="AC104" s="1754"/>
      <c r="AD104" s="1756"/>
      <c r="AE104" s="1959" t="s">
        <v>120</v>
      </c>
      <c r="AF104" s="1754"/>
      <c r="AG104" s="1756"/>
      <c r="AH104" s="1959" t="s">
        <v>740</v>
      </c>
      <c r="AI104" s="1754"/>
      <c r="AJ104" s="1749"/>
      <c r="AK104" s="264"/>
      <c r="AL104" s="264"/>
      <c r="AM104" s="264"/>
      <c r="AN104" s="264"/>
      <c r="AO104" s="264"/>
      <c r="AP104" s="264"/>
      <c r="AQ104" s="264"/>
      <c r="AR104" s="264"/>
      <c r="AS104" s="264"/>
    </row>
    <row r="105" spans="1:45" ht="27" customHeight="1">
      <c r="A105" s="1733"/>
      <c r="B105" s="1548"/>
      <c r="C105" s="2049" t="s">
        <v>1040</v>
      </c>
      <c r="D105" s="2049" t="s">
        <v>252</v>
      </c>
      <c r="E105" s="2054" t="s">
        <v>919</v>
      </c>
      <c r="F105" s="1941" t="s">
        <v>1173</v>
      </c>
      <c r="G105" s="1932" t="s">
        <v>254</v>
      </c>
      <c r="H105" s="2081" t="s">
        <v>47</v>
      </c>
      <c r="I105" s="2028"/>
      <c r="J105" s="728"/>
      <c r="K105" s="729"/>
      <c r="L105" s="729">
        <v>0.1</v>
      </c>
      <c r="M105" s="729"/>
      <c r="N105" s="729"/>
      <c r="O105" s="729">
        <v>0.35</v>
      </c>
      <c r="P105" s="729"/>
      <c r="Q105" s="729"/>
      <c r="R105" s="729">
        <v>0.35</v>
      </c>
      <c r="S105" s="729"/>
      <c r="T105" s="729"/>
      <c r="U105" s="729">
        <v>0.2</v>
      </c>
      <c r="V105" s="730">
        <f t="shared" ref="V105:V106" si="26">SUM(J105:U105)</f>
        <v>1</v>
      </c>
      <c r="W105" s="1964">
        <v>0.11</v>
      </c>
      <c r="X105" s="524">
        <f>+(V105/V105)*W105</f>
        <v>0.11</v>
      </c>
      <c r="Y105" s="2024" t="s">
        <v>1174</v>
      </c>
      <c r="Z105" s="1577"/>
      <c r="AA105" s="1578"/>
      <c r="AB105" s="2024" t="s">
        <v>1175</v>
      </c>
      <c r="AC105" s="1577"/>
      <c r="AD105" s="1578"/>
      <c r="AE105" s="2024" t="s">
        <v>1177</v>
      </c>
      <c r="AF105" s="1577"/>
      <c r="AG105" s="1578"/>
      <c r="AH105" s="1956"/>
      <c r="AI105" s="1577"/>
      <c r="AJ105" s="1747"/>
      <c r="AK105" s="264"/>
      <c r="AL105" s="264"/>
      <c r="AM105" s="264"/>
      <c r="AN105" s="264"/>
      <c r="AO105" s="264"/>
      <c r="AP105" s="264"/>
      <c r="AQ105" s="264"/>
      <c r="AR105" s="264"/>
      <c r="AS105" s="264"/>
    </row>
    <row r="106" spans="1:45" ht="27" customHeight="1">
      <c r="A106" s="1968"/>
      <c r="B106" s="1580"/>
      <c r="C106" s="2030"/>
      <c r="D106" s="2030"/>
      <c r="E106" s="2084"/>
      <c r="F106" s="1558"/>
      <c r="G106" s="1558"/>
      <c r="H106" s="2080" t="s">
        <v>78</v>
      </c>
      <c r="I106" s="2026"/>
      <c r="J106" s="532"/>
      <c r="K106" s="525"/>
      <c r="L106" s="533">
        <v>0.1</v>
      </c>
      <c r="M106" s="525"/>
      <c r="N106" s="525"/>
      <c r="O106" s="533">
        <v>0.35</v>
      </c>
      <c r="P106" s="525"/>
      <c r="Q106" s="525"/>
      <c r="R106" s="533">
        <v>0.35</v>
      </c>
      <c r="S106" s="525"/>
      <c r="T106" s="525"/>
      <c r="U106" s="525"/>
      <c r="V106" s="526">
        <f t="shared" si="26"/>
        <v>0.79999999999999993</v>
      </c>
      <c r="W106" s="1558"/>
      <c r="X106" s="524">
        <f>+V106/V105*W105</f>
        <v>8.7999999999999995E-2</v>
      </c>
      <c r="Y106" s="1557"/>
      <c r="Z106" s="1579"/>
      <c r="AA106" s="1580"/>
      <c r="AB106" s="1557"/>
      <c r="AC106" s="1579"/>
      <c r="AD106" s="1580"/>
      <c r="AE106" s="1557"/>
      <c r="AF106" s="1579"/>
      <c r="AG106" s="1580"/>
      <c r="AH106" s="1557"/>
      <c r="AI106" s="1579"/>
      <c r="AJ106" s="1923"/>
      <c r="AK106" s="264"/>
      <c r="AL106" s="264"/>
      <c r="AM106" s="264"/>
      <c r="AN106" s="264"/>
      <c r="AO106" s="264"/>
      <c r="AP106" s="264"/>
      <c r="AQ106" s="264"/>
      <c r="AR106" s="264"/>
      <c r="AS106" s="264"/>
    </row>
    <row r="107" spans="1:45" ht="12.75" customHeight="1">
      <c r="A107" s="1966" t="s">
        <v>1178</v>
      </c>
      <c r="B107" s="2085" t="s">
        <v>34</v>
      </c>
      <c r="C107" s="2086"/>
      <c r="D107" s="2086"/>
      <c r="E107" s="2086"/>
      <c r="F107" s="2086"/>
      <c r="G107" s="2086"/>
      <c r="H107" s="2086"/>
      <c r="I107" s="2086"/>
      <c r="J107" s="2086"/>
      <c r="K107" s="2086"/>
      <c r="L107" s="2086"/>
      <c r="M107" s="2086"/>
      <c r="N107" s="2086"/>
      <c r="O107" s="2086"/>
      <c r="P107" s="2086"/>
      <c r="Q107" s="2086"/>
      <c r="R107" s="2086"/>
      <c r="S107" s="2086"/>
      <c r="T107" s="2086"/>
      <c r="U107" s="2086"/>
      <c r="V107" s="2086"/>
      <c r="W107" s="2086"/>
      <c r="X107" s="2086"/>
      <c r="Y107" s="2086"/>
      <c r="Z107" s="2086"/>
      <c r="AA107" s="2086"/>
      <c r="AB107" s="2086"/>
      <c r="AC107" s="2086"/>
      <c r="AD107" s="2086"/>
      <c r="AE107" s="2086"/>
      <c r="AF107" s="2086"/>
      <c r="AG107" s="2086"/>
      <c r="AH107" s="2086"/>
      <c r="AI107" s="2086"/>
      <c r="AJ107" s="2087"/>
      <c r="AK107" s="264"/>
      <c r="AL107" s="264"/>
      <c r="AM107" s="264"/>
      <c r="AN107" s="264"/>
      <c r="AO107" s="264"/>
      <c r="AP107" s="264"/>
      <c r="AQ107" s="264"/>
      <c r="AR107" s="264"/>
      <c r="AS107" s="264"/>
    </row>
    <row r="108" spans="1:45" ht="21.75" customHeight="1">
      <c r="A108" s="1539"/>
      <c r="B108" s="1922">
        <v>1</v>
      </c>
      <c r="C108" s="1928" t="s">
        <v>1181</v>
      </c>
      <c r="D108" s="1577"/>
      <c r="E108" s="1577"/>
      <c r="F108" s="1577"/>
      <c r="G108" s="1578"/>
      <c r="H108" s="1926" t="s">
        <v>79</v>
      </c>
      <c r="I108" s="527" t="s">
        <v>47</v>
      </c>
      <c r="J108" s="528"/>
      <c r="K108" s="523"/>
      <c r="L108" s="523">
        <v>0.1</v>
      </c>
      <c r="M108" s="523"/>
      <c r="N108" s="523"/>
      <c r="O108" s="523">
        <v>0.35</v>
      </c>
      <c r="P108" s="523"/>
      <c r="Q108" s="523"/>
      <c r="R108" s="523">
        <v>0.35</v>
      </c>
      <c r="S108" s="523"/>
      <c r="T108" s="523"/>
      <c r="U108" s="523">
        <v>0.2</v>
      </c>
      <c r="V108" s="529">
        <f t="shared" ref="V108:V123" si="27">SUM(J108:U108)</f>
        <v>1</v>
      </c>
      <c r="W108" s="2029">
        <v>0.2</v>
      </c>
      <c r="X108" s="288">
        <f>V108*W108</f>
        <v>0.2</v>
      </c>
      <c r="Y108" s="2024" t="s">
        <v>1182</v>
      </c>
      <c r="Z108" s="1577"/>
      <c r="AA108" s="1578"/>
      <c r="AB108" s="2024" t="s">
        <v>1175</v>
      </c>
      <c r="AC108" s="1577"/>
      <c r="AD108" s="1578"/>
      <c r="AE108" s="2024" t="s">
        <v>1177</v>
      </c>
      <c r="AF108" s="1577"/>
      <c r="AG108" s="1578"/>
      <c r="AH108" s="1922"/>
      <c r="AI108" s="1577"/>
      <c r="AJ108" s="1747"/>
      <c r="AK108" s="264"/>
      <c r="AL108" s="264"/>
      <c r="AM108" s="264"/>
      <c r="AN108" s="264"/>
      <c r="AO108" s="264"/>
      <c r="AP108" s="264"/>
      <c r="AQ108" s="264"/>
      <c r="AR108" s="264"/>
      <c r="AS108" s="264"/>
    </row>
    <row r="109" spans="1:45" ht="21.75" customHeight="1">
      <c r="A109" s="1539"/>
      <c r="B109" s="1557"/>
      <c r="C109" s="1557"/>
      <c r="D109" s="1579"/>
      <c r="E109" s="1579"/>
      <c r="F109" s="1579"/>
      <c r="G109" s="1580"/>
      <c r="H109" s="1930"/>
      <c r="I109" s="531" t="s">
        <v>48</v>
      </c>
      <c r="J109" s="532"/>
      <c r="K109" s="525"/>
      <c r="L109" s="533">
        <v>0.1</v>
      </c>
      <c r="M109" s="525"/>
      <c r="N109" s="525"/>
      <c r="O109" s="533">
        <v>0.35</v>
      </c>
      <c r="P109" s="525"/>
      <c r="Q109" s="525"/>
      <c r="R109" s="533">
        <v>0.35</v>
      </c>
      <c r="S109" s="525"/>
      <c r="T109" s="525"/>
      <c r="U109" s="525"/>
      <c r="V109" s="534">
        <f t="shared" si="27"/>
        <v>0.79999999999999993</v>
      </c>
      <c r="W109" s="2030"/>
      <c r="X109" s="296">
        <f>+V109*W108</f>
        <v>0.16</v>
      </c>
      <c r="Y109" s="1557"/>
      <c r="Z109" s="1579"/>
      <c r="AA109" s="1580"/>
      <c r="AB109" s="1557"/>
      <c r="AC109" s="1579"/>
      <c r="AD109" s="1580"/>
      <c r="AE109" s="1557"/>
      <c r="AF109" s="1579"/>
      <c r="AG109" s="1580"/>
      <c r="AH109" s="1557"/>
      <c r="AI109" s="1579"/>
      <c r="AJ109" s="1923"/>
      <c r="AK109" s="264"/>
      <c r="AL109" s="264"/>
      <c r="AM109" s="264"/>
      <c r="AN109" s="264"/>
      <c r="AO109" s="264"/>
      <c r="AP109" s="264"/>
      <c r="AQ109" s="264"/>
      <c r="AR109" s="264"/>
      <c r="AS109" s="264"/>
    </row>
    <row r="110" spans="1:45" ht="40.5" customHeight="1">
      <c r="A110" s="1539"/>
      <c r="B110" s="1922">
        <v>2</v>
      </c>
      <c r="C110" s="1928" t="s">
        <v>1184</v>
      </c>
      <c r="D110" s="1577"/>
      <c r="E110" s="1577"/>
      <c r="F110" s="1577"/>
      <c r="G110" s="1578"/>
      <c r="H110" s="1926" t="s">
        <v>79</v>
      </c>
      <c r="I110" s="527" t="s">
        <v>47</v>
      </c>
      <c r="J110" s="528"/>
      <c r="K110" s="523"/>
      <c r="L110" s="523">
        <v>0.1</v>
      </c>
      <c r="M110" s="523">
        <v>0.1</v>
      </c>
      <c r="N110" s="523">
        <v>0.1</v>
      </c>
      <c r="O110" s="523">
        <v>0.1</v>
      </c>
      <c r="P110" s="523">
        <v>0.1</v>
      </c>
      <c r="Q110" s="523">
        <v>0.1</v>
      </c>
      <c r="R110" s="523">
        <v>0.1</v>
      </c>
      <c r="S110" s="523">
        <v>0.1</v>
      </c>
      <c r="T110" s="523">
        <v>0.1</v>
      </c>
      <c r="U110" s="523">
        <v>0.1</v>
      </c>
      <c r="V110" s="529">
        <f t="shared" si="27"/>
        <v>0.99999999999999989</v>
      </c>
      <c r="W110" s="2029">
        <v>0.2</v>
      </c>
      <c r="X110" s="288">
        <f>V110*W110</f>
        <v>0.19999999999999998</v>
      </c>
      <c r="Y110" s="2024" t="s">
        <v>1185</v>
      </c>
      <c r="Z110" s="1577"/>
      <c r="AA110" s="1578"/>
      <c r="AB110" s="2024" t="s">
        <v>1186</v>
      </c>
      <c r="AC110" s="1577"/>
      <c r="AD110" s="1578"/>
      <c r="AE110" s="2024" t="s">
        <v>1187</v>
      </c>
      <c r="AF110" s="1577"/>
      <c r="AG110" s="1578"/>
      <c r="AH110" s="1922"/>
      <c r="AI110" s="1577"/>
      <c r="AJ110" s="1747"/>
      <c r="AK110" s="264"/>
      <c r="AL110" s="264"/>
      <c r="AM110" s="264"/>
      <c r="AN110" s="264"/>
      <c r="AO110" s="264"/>
      <c r="AP110" s="264"/>
      <c r="AQ110" s="264"/>
      <c r="AR110" s="264"/>
      <c r="AS110" s="264"/>
    </row>
    <row r="111" spans="1:45" ht="21.75" customHeight="1">
      <c r="A111" s="1539"/>
      <c r="B111" s="1557"/>
      <c r="C111" s="1557"/>
      <c r="D111" s="1579"/>
      <c r="E111" s="1579"/>
      <c r="F111" s="1579"/>
      <c r="G111" s="1580"/>
      <c r="H111" s="1930"/>
      <c r="I111" s="531" t="s">
        <v>48</v>
      </c>
      <c r="J111" s="532"/>
      <c r="K111" s="525"/>
      <c r="L111" s="533">
        <v>0.1</v>
      </c>
      <c r="M111" s="533">
        <v>0.1</v>
      </c>
      <c r="N111" s="533">
        <v>0.1</v>
      </c>
      <c r="O111" s="533">
        <v>0.1</v>
      </c>
      <c r="P111" s="533">
        <v>0.1</v>
      </c>
      <c r="Q111" s="533">
        <v>0.1</v>
      </c>
      <c r="R111" s="533">
        <v>0.1</v>
      </c>
      <c r="S111" s="525"/>
      <c r="T111" s="525"/>
      <c r="U111" s="525"/>
      <c r="V111" s="534">
        <f t="shared" si="27"/>
        <v>0.7</v>
      </c>
      <c r="W111" s="2030"/>
      <c r="X111" s="296">
        <f>+V111*W110</f>
        <v>0.13999999999999999</v>
      </c>
      <c r="Y111" s="1557"/>
      <c r="Z111" s="1579"/>
      <c r="AA111" s="1580"/>
      <c r="AB111" s="1557"/>
      <c r="AC111" s="1579"/>
      <c r="AD111" s="1580"/>
      <c r="AE111" s="1557"/>
      <c r="AF111" s="1579"/>
      <c r="AG111" s="1580"/>
      <c r="AH111" s="1557"/>
      <c r="AI111" s="1579"/>
      <c r="AJ111" s="1923"/>
      <c r="AK111" s="264"/>
      <c r="AL111" s="264"/>
      <c r="AM111" s="264"/>
      <c r="AN111" s="264"/>
      <c r="AO111" s="264"/>
      <c r="AP111" s="264"/>
      <c r="AQ111" s="264"/>
      <c r="AR111" s="264"/>
      <c r="AS111" s="264"/>
    </row>
    <row r="112" spans="1:45" ht="21.75" customHeight="1">
      <c r="A112" s="1539"/>
      <c r="B112" s="1922">
        <v>3</v>
      </c>
      <c r="C112" s="1928" t="s">
        <v>1188</v>
      </c>
      <c r="D112" s="1577"/>
      <c r="E112" s="1577"/>
      <c r="F112" s="1577"/>
      <c r="G112" s="1578"/>
      <c r="H112" s="1926" t="s">
        <v>79</v>
      </c>
      <c r="I112" s="527" t="s">
        <v>47</v>
      </c>
      <c r="J112" s="528">
        <v>8.3333333333333343E-2</v>
      </c>
      <c r="K112" s="523">
        <v>8.3333333333333343E-2</v>
      </c>
      <c r="L112" s="523">
        <v>8.3333333333333343E-2</v>
      </c>
      <c r="M112" s="523">
        <v>8.3333333333333343E-2</v>
      </c>
      <c r="N112" s="523">
        <v>8.3333333333333343E-2</v>
      </c>
      <c r="O112" s="523">
        <v>8.3333333333333343E-2</v>
      </c>
      <c r="P112" s="523">
        <v>8.3333333333333343E-2</v>
      </c>
      <c r="Q112" s="523">
        <v>8.3333333333333343E-2</v>
      </c>
      <c r="R112" s="523">
        <v>8.3333333333333343E-2</v>
      </c>
      <c r="S112" s="523">
        <v>8.3333333333333343E-2</v>
      </c>
      <c r="T112" s="523">
        <v>8.3333333333333343E-2</v>
      </c>
      <c r="U112" s="523">
        <v>8.3333333333333343E-2</v>
      </c>
      <c r="V112" s="529">
        <f t="shared" si="27"/>
        <v>1.0000000000000002</v>
      </c>
      <c r="W112" s="2029">
        <v>0.2</v>
      </c>
      <c r="X112" s="288">
        <f>V112*W112</f>
        <v>0.20000000000000007</v>
      </c>
      <c r="Y112" s="2024" t="s">
        <v>1189</v>
      </c>
      <c r="Z112" s="1577"/>
      <c r="AA112" s="1578"/>
      <c r="AB112" s="2024" t="s">
        <v>1190</v>
      </c>
      <c r="AC112" s="1577"/>
      <c r="AD112" s="1578"/>
      <c r="AE112" s="1922" t="s">
        <v>1191</v>
      </c>
      <c r="AF112" s="1577"/>
      <c r="AG112" s="1578"/>
      <c r="AH112" s="1922"/>
      <c r="AI112" s="1577"/>
      <c r="AJ112" s="1747"/>
      <c r="AK112" s="264"/>
      <c r="AL112" s="264"/>
      <c r="AM112" s="264"/>
      <c r="AN112" s="264"/>
      <c r="AO112" s="264"/>
      <c r="AP112" s="264"/>
      <c r="AQ112" s="264"/>
      <c r="AR112" s="264"/>
      <c r="AS112" s="264"/>
    </row>
    <row r="113" spans="1:45" ht="21.75" customHeight="1">
      <c r="A113" s="1539"/>
      <c r="B113" s="1557"/>
      <c r="C113" s="1557"/>
      <c r="D113" s="1579"/>
      <c r="E113" s="1579"/>
      <c r="F113" s="1579"/>
      <c r="G113" s="1580"/>
      <c r="H113" s="1930"/>
      <c r="I113" s="531" t="s">
        <v>48</v>
      </c>
      <c r="J113" s="536">
        <v>8.3299999999999999E-2</v>
      </c>
      <c r="K113" s="533">
        <v>8.3299999999999999E-2</v>
      </c>
      <c r="L113" s="533">
        <v>8.3299999999999999E-2</v>
      </c>
      <c r="M113" s="533">
        <v>8.3299999999999999E-2</v>
      </c>
      <c r="N113" s="533">
        <v>8.3299999999999999E-2</v>
      </c>
      <c r="O113" s="533">
        <v>8.3299999999999999E-2</v>
      </c>
      <c r="P113" s="533">
        <v>8.3299999999999999E-2</v>
      </c>
      <c r="Q113" s="533">
        <v>8.3299999999999999E-2</v>
      </c>
      <c r="R113" s="533">
        <v>8.3299999999999999E-2</v>
      </c>
      <c r="S113" s="525"/>
      <c r="T113" s="525"/>
      <c r="U113" s="525"/>
      <c r="V113" s="534">
        <f t="shared" si="27"/>
        <v>0.74970000000000003</v>
      </c>
      <c r="W113" s="2030"/>
      <c r="X113" s="296">
        <f>+V113*W112</f>
        <v>0.14994000000000002</v>
      </c>
      <c r="Y113" s="1557"/>
      <c r="Z113" s="1579"/>
      <c r="AA113" s="1580"/>
      <c r="AB113" s="1557"/>
      <c r="AC113" s="1579"/>
      <c r="AD113" s="1580"/>
      <c r="AE113" s="1557"/>
      <c r="AF113" s="1579"/>
      <c r="AG113" s="1580"/>
      <c r="AH113" s="1557"/>
      <c r="AI113" s="1579"/>
      <c r="AJ113" s="1923"/>
      <c r="AK113" s="264"/>
      <c r="AL113" s="264"/>
      <c r="AM113" s="264"/>
      <c r="AN113" s="264"/>
      <c r="AO113" s="264"/>
      <c r="AP113" s="264"/>
      <c r="AQ113" s="264"/>
      <c r="AR113" s="264"/>
      <c r="AS113" s="264"/>
    </row>
    <row r="114" spans="1:45" ht="21.75" customHeight="1">
      <c r="A114" s="1539"/>
      <c r="B114" s="1922">
        <v>4</v>
      </c>
      <c r="C114" s="1928" t="s">
        <v>1192</v>
      </c>
      <c r="D114" s="1577"/>
      <c r="E114" s="1577"/>
      <c r="F114" s="1577"/>
      <c r="G114" s="1578"/>
      <c r="H114" s="1926" t="s">
        <v>79</v>
      </c>
      <c r="I114" s="527" t="s">
        <v>47</v>
      </c>
      <c r="J114" s="528"/>
      <c r="K114" s="523"/>
      <c r="L114" s="523">
        <v>0.1</v>
      </c>
      <c r="M114" s="523">
        <v>0.1</v>
      </c>
      <c r="N114" s="523">
        <v>0.1</v>
      </c>
      <c r="O114" s="523">
        <v>0.1</v>
      </c>
      <c r="P114" s="523">
        <v>0.1</v>
      </c>
      <c r="Q114" s="523">
        <v>0.1</v>
      </c>
      <c r="R114" s="523">
        <v>0.1</v>
      </c>
      <c r="S114" s="523">
        <v>0.1</v>
      </c>
      <c r="T114" s="523">
        <v>0.1</v>
      </c>
      <c r="U114" s="523">
        <v>0.1</v>
      </c>
      <c r="V114" s="529">
        <f t="shared" si="27"/>
        <v>0.99999999999999989</v>
      </c>
      <c r="W114" s="2029">
        <v>0.2</v>
      </c>
      <c r="X114" s="288">
        <f>V114*W114</f>
        <v>0.19999999999999998</v>
      </c>
      <c r="Y114" s="2024" t="s">
        <v>1193</v>
      </c>
      <c r="Z114" s="1577"/>
      <c r="AA114" s="1578"/>
      <c r="AB114" s="2024" t="s">
        <v>1194</v>
      </c>
      <c r="AC114" s="1577"/>
      <c r="AD114" s="1578"/>
      <c r="AE114" s="2024" t="s">
        <v>1195</v>
      </c>
      <c r="AF114" s="1577"/>
      <c r="AG114" s="1578"/>
      <c r="AH114" s="1922"/>
      <c r="AI114" s="1577"/>
      <c r="AJ114" s="1747"/>
      <c r="AK114" s="264"/>
      <c r="AL114" s="264"/>
      <c r="AM114" s="264"/>
      <c r="AN114" s="264"/>
      <c r="AO114" s="264"/>
      <c r="AP114" s="264"/>
      <c r="AQ114" s="264"/>
      <c r="AR114" s="264"/>
      <c r="AS114" s="264"/>
    </row>
    <row r="115" spans="1:45" ht="21.75" customHeight="1">
      <c r="A115" s="1539"/>
      <c r="B115" s="1557"/>
      <c r="C115" s="1557"/>
      <c r="D115" s="1579"/>
      <c r="E115" s="1579"/>
      <c r="F115" s="1579"/>
      <c r="G115" s="1580"/>
      <c r="H115" s="1930"/>
      <c r="I115" s="531" t="s">
        <v>48</v>
      </c>
      <c r="J115" s="532"/>
      <c r="K115" s="525"/>
      <c r="L115" s="533">
        <v>0.1</v>
      </c>
      <c r="M115" s="533">
        <v>0.1</v>
      </c>
      <c r="N115" s="533">
        <v>0.1</v>
      </c>
      <c r="O115" s="533">
        <v>0.1</v>
      </c>
      <c r="P115" s="533">
        <v>0.1</v>
      </c>
      <c r="Q115" s="533">
        <v>0.1</v>
      </c>
      <c r="R115" s="533">
        <v>0.1</v>
      </c>
      <c r="S115" s="525"/>
      <c r="T115" s="525"/>
      <c r="U115" s="525"/>
      <c r="V115" s="534">
        <f t="shared" si="27"/>
        <v>0.7</v>
      </c>
      <c r="W115" s="2030"/>
      <c r="X115" s="296">
        <f>+V115*W114</f>
        <v>0.13999999999999999</v>
      </c>
      <c r="Y115" s="1557"/>
      <c r="Z115" s="1579"/>
      <c r="AA115" s="1580"/>
      <c r="AB115" s="1557"/>
      <c r="AC115" s="1579"/>
      <c r="AD115" s="1580"/>
      <c r="AE115" s="1557"/>
      <c r="AF115" s="1579"/>
      <c r="AG115" s="1580"/>
      <c r="AH115" s="1557"/>
      <c r="AI115" s="1579"/>
      <c r="AJ115" s="1923"/>
      <c r="AK115" s="264"/>
      <c r="AL115" s="264"/>
      <c r="AM115" s="264"/>
      <c r="AN115" s="264"/>
      <c r="AO115" s="264"/>
      <c r="AP115" s="264"/>
      <c r="AQ115" s="264"/>
      <c r="AR115" s="264"/>
      <c r="AS115" s="264"/>
    </row>
    <row r="116" spans="1:45" ht="39.75" customHeight="1">
      <c r="A116" s="1539"/>
      <c r="B116" s="1922">
        <v>5</v>
      </c>
      <c r="C116" s="1928" t="s">
        <v>1196</v>
      </c>
      <c r="D116" s="1577"/>
      <c r="E116" s="1577"/>
      <c r="F116" s="1577"/>
      <c r="G116" s="1578"/>
      <c r="H116" s="1926" t="s">
        <v>79</v>
      </c>
      <c r="I116" s="527" t="s">
        <v>47</v>
      </c>
      <c r="J116" s="528"/>
      <c r="K116" s="523"/>
      <c r="L116" s="523">
        <v>0.1</v>
      </c>
      <c r="M116" s="523">
        <v>0.1</v>
      </c>
      <c r="N116" s="523">
        <v>0.1</v>
      </c>
      <c r="O116" s="523">
        <v>0.1</v>
      </c>
      <c r="P116" s="523">
        <v>0.1</v>
      </c>
      <c r="Q116" s="523">
        <v>0.1</v>
      </c>
      <c r="R116" s="523">
        <v>0.1</v>
      </c>
      <c r="S116" s="523">
        <v>0.1</v>
      </c>
      <c r="T116" s="523">
        <v>0.1</v>
      </c>
      <c r="U116" s="523">
        <v>0.1</v>
      </c>
      <c r="V116" s="529">
        <f t="shared" si="27"/>
        <v>0.99999999999999989</v>
      </c>
      <c r="W116" s="2029">
        <v>0.2</v>
      </c>
      <c r="X116" s="288">
        <f>V116*W116</f>
        <v>0.19999999999999998</v>
      </c>
      <c r="Y116" s="2024" t="s">
        <v>1197</v>
      </c>
      <c r="Z116" s="1577"/>
      <c r="AA116" s="1578"/>
      <c r="AB116" s="2024" t="s">
        <v>1198</v>
      </c>
      <c r="AC116" s="1577"/>
      <c r="AD116" s="1578"/>
      <c r="AE116" s="2024" t="s">
        <v>1199</v>
      </c>
      <c r="AF116" s="1577"/>
      <c r="AG116" s="1578"/>
      <c r="AH116" s="1922"/>
      <c r="AI116" s="1577"/>
      <c r="AJ116" s="1747"/>
      <c r="AK116" s="264"/>
      <c r="AL116" s="264"/>
      <c r="AM116" s="264"/>
      <c r="AN116" s="264"/>
      <c r="AO116" s="264"/>
      <c r="AP116" s="264"/>
      <c r="AQ116" s="264"/>
      <c r="AR116" s="264"/>
      <c r="AS116" s="264"/>
    </row>
    <row r="117" spans="1:45" ht="37.5" customHeight="1">
      <c r="A117" s="1539"/>
      <c r="B117" s="1557"/>
      <c r="C117" s="1557"/>
      <c r="D117" s="1579"/>
      <c r="E117" s="1579"/>
      <c r="F117" s="1579"/>
      <c r="G117" s="1580"/>
      <c r="H117" s="1930"/>
      <c r="I117" s="531" t="s">
        <v>48</v>
      </c>
      <c r="J117" s="532"/>
      <c r="K117" s="525"/>
      <c r="L117" s="533">
        <v>0.1</v>
      </c>
      <c r="M117" s="533">
        <v>0.1</v>
      </c>
      <c r="N117" s="533">
        <v>0.1</v>
      </c>
      <c r="O117" s="533">
        <v>0.1</v>
      </c>
      <c r="P117" s="533">
        <v>0.1</v>
      </c>
      <c r="Q117" s="533">
        <v>0.1</v>
      </c>
      <c r="R117" s="533">
        <v>0.1</v>
      </c>
      <c r="S117" s="525"/>
      <c r="T117" s="525"/>
      <c r="U117" s="525"/>
      <c r="V117" s="534">
        <f t="shared" si="27"/>
        <v>0.7</v>
      </c>
      <c r="W117" s="2030"/>
      <c r="X117" s="296">
        <f>+V117*W116</f>
        <v>0.13999999999999999</v>
      </c>
      <c r="Y117" s="1557"/>
      <c r="Z117" s="1579"/>
      <c r="AA117" s="1580"/>
      <c r="AB117" s="1557"/>
      <c r="AC117" s="1579"/>
      <c r="AD117" s="1580"/>
      <c r="AE117" s="1557"/>
      <c r="AF117" s="1579"/>
      <c r="AG117" s="1580"/>
      <c r="AH117" s="1557"/>
      <c r="AI117" s="1579"/>
      <c r="AJ117" s="1923"/>
      <c r="AK117" s="264"/>
      <c r="AL117" s="264"/>
      <c r="AM117" s="264"/>
      <c r="AN117" s="264"/>
      <c r="AO117" s="264"/>
      <c r="AP117" s="264"/>
      <c r="AQ117" s="264"/>
      <c r="AR117" s="264"/>
      <c r="AS117" s="264"/>
    </row>
    <row r="118" spans="1:45" ht="12.75" hidden="1" customHeight="1">
      <c r="A118" s="1539"/>
      <c r="B118" s="1922">
        <v>6</v>
      </c>
      <c r="C118" s="2023"/>
      <c r="D118" s="1577"/>
      <c r="E118" s="1577"/>
      <c r="F118" s="1577"/>
      <c r="G118" s="1578"/>
      <c r="H118" s="1926" t="s">
        <v>79</v>
      </c>
      <c r="I118" s="527" t="s">
        <v>47</v>
      </c>
      <c r="J118" s="528"/>
      <c r="K118" s="523"/>
      <c r="L118" s="523"/>
      <c r="M118" s="523"/>
      <c r="N118" s="523"/>
      <c r="O118" s="523"/>
      <c r="P118" s="523"/>
      <c r="Q118" s="523"/>
      <c r="R118" s="523"/>
      <c r="S118" s="523"/>
      <c r="T118" s="523"/>
      <c r="U118" s="523"/>
      <c r="V118" s="529">
        <f t="shared" si="27"/>
        <v>0</v>
      </c>
      <c r="W118" s="2029"/>
      <c r="X118" s="288">
        <f>V118*W118</f>
        <v>0</v>
      </c>
      <c r="Y118" s="1922"/>
      <c r="Z118" s="1577"/>
      <c r="AA118" s="1578"/>
      <c r="AB118" s="1922"/>
      <c r="AC118" s="1577"/>
      <c r="AD118" s="1578"/>
      <c r="AE118" s="1922"/>
      <c r="AF118" s="1577"/>
      <c r="AG118" s="1578"/>
      <c r="AH118" s="1922"/>
      <c r="AI118" s="1577"/>
      <c r="AJ118" s="1747"/>
      <c r="AK118" s="264"/>
      <c r="AL118" s="264"/>
      <c r="AM118" s="264"/>
      <c r="AN118" s="264"/>
      <c r="AO118" s="264"/>
      <c r="AP118" s="264"/>
      <c r="AQ118" s="264"/>
      <c r="AR118" s="264"/>
      <c r="AS118" s="264"/>
    </row>
    <row r="119" spans="1:45" ht="12.75" hidden="1" customHeight="1">
      <c r="A119" s="1539"/>
      <c r="B119" s="1557"/>
      <c r="C119" s="1557"/>
      <c r="D119" s="1579"/>
      <c r="E119" s="1579"/>
      <c r="F119" s="1579"/>
      <c r="G119" s="1580"/>
      <c r="H119" s="1930"/>
      <c r="I119" s="531" t="s">
        <v>48</v>
      </c>
      <c r="J119" s="537"/>
      <c r="K119" s="539"/>
      <c r="L119" s="539"/>
      <c r="M119" s="539"/>
      <c r="N119" s="539"/>
      <c r="O119" s="539"/>
      <c r="P119" s="539"/>
      <c r="Q119" s="539"/>
      <c r="R119" s="539"/>
      <c r="S119" s="539"/>
      <c r="T119" s="539"/>
      <c r="U119" s="539"/>
      <c r="V119" s="540">
        <f t="shared" si="27"/>
        <v>0</v>
      </c>
      <c r="W119" s="2030"/>
      <c r="X119" s="296">
        <f>+V119*W118</f>
        <v>0</v>
      </c>
      <c r="Y119" s="1557"/>
      <c r="Z119" s="1579"/>
      <c r="AA119" s="1580"/>
      <c r="AB119" s="1557"/>
      <c r="AC119" s="1579"/>
      <c r="AD119" s="1580"/>
      <c r="AE119" s="1557"/>
      <c r="AF119" s="1579"/>
      <c r="AG119" s="1580"/>
      <c r="AH119" s="1557"/>
      <c r="AI119" s="1579"/>
      <c r="AJ119" s="1923"/>
      <c r="AK119" s="264"/>
      <c r="AL119" s="264"/>
      <c r="AM119" s="264"/>
      <c r="AN119" s="264"/>
      <c r="AO119" s="264"/>
      <c r="AP119" s="264"/>
      <c r="AQ119" s="264"/>
      <c r="AR119" s="264"/>
      <c r="AS119" s="264"/>
    </row>
    <row r="120" spans="1:45" ht="12.75" hidden="1" customHeight="1">
      <c r="A120" s="1539"/>
      <c r="B120" s="1922">
        <v>7</v>
      </c>
      <c r="C120" s="2023"/>
      <c r="D120" s="1577"/>
      <c r="E120" s="1577"/>
      <c r="F120" s="1577"/>
      <c r="G120" s="1578"/>
      <c r="H120" s="1926" t="s">
        <v>79</v>
      </c>
      <c r="I120" s="527" t="s">
        <v>47</v>
      </c>
      <c r="J120" s="528"/>
      <c r="K120" s="523"/>
      <c r="L120" s="523"/>
      <c r="M120" s="523"/>
      <c r="N120" s="523"/>
      <c r="O120" s="523"/>
      <c r="P120" s="523"/>
      <c r="Q120" s="523"/>
      <c r="R120" s="523"/>
      <c r="S120" s="523"/>
      <c r="T120" s="523"/>
      <c r="U120" s="523"/>
      <c r="V120" s="529">
        <f t="shared" si="27"/>
        <v>0</v>
      </c>
      <c r="W120" s="2029"/>
      <c r="X120" s="288">
        <f>V120*W120</f>
        <v>0</v>
      </c>
      <c r="Y120" s="1922"/>
      <c r="Z120" s="1577"/>
      <c r="AA120" s="1578"/>
      <c r="AB120" s="1922"/>
      <c r="AC120" s="1577"/>
      <c r="AD120" s="1578"/>
      <c r="AE120" s="1922"/>
      <c r="AF120" s="1577"/>
      <c r="AG120" s="1578"/>
      <c r="AH120" s="1922"/>
      <c r="AI120" s="1577"/>
      <c r="AJ120" s="1747"/>
      <c r="AK120" s="264"/>
      <c r="AL120" s="264"/>
      <c r="AM120" s="264"/>
      <c r="AN120" s="264"/>
      <c r="AO120" s="264"/>
      <c r="AP120" s="264"/>
      <c r="AQ120" s="264"/>
      <c r="AR120" s="264"/>
      <c r="AS120" s="264"/>
    </row>
    <row r="121" spans="1:45" ht="12.75" hidden="1" customHeight="1">
      <c r="A121" s="1539"/>
      <c r="B121" s="1557"/>
      <c r="C121" s="1557"/>
      <c r="D121" s="1579"/>
      <c r="E121" s="1579"/>
      <c r="F121" s="1579"/>
      <c r="G121" s="1580"/>
      <c r="H121" s="1930"/>
      <c r="I121" s="531" t="s">
        <v>48</v>
      </c>
      <c r="J121" s="537"/>
      <c r="K121" s="539"/>
      <c r="L121" s="539"/>
      <c r="M121" s="539"/>
      <c r="N121" s="539"/>
      <c r="O121" s="539"/>
      <c r="P121" s="539"/>
      <c r="Q121" s="539"/>
      <c r="R121" s="539"/>
      <c r="S121" s="539"/>
      <c r="T121" s="539"/>
      <c r="U121" s="539"/>
      <c r="V121" s="540">
        <f t="shared" si="27"/>
        <v>0</v>
      </c>
      <c r="W121" s="2030"/>
      <c r="X121" s="296">
        <f>+V121*W120</f>
        <v>0</v>
      </c>
      <c r="Y121" s="1557"/>
      <c r="Z121" s="1579"/>
      <c r="AA121" s="1580"/>
      <c r="AB121" s="1557"/>
      <c r="AC121" s="1579"/>
      <c r="AD121" s="1580"/>
      <c r="AE121" s="1557"/>
      <c r="AF121" s="1579"/>
      <c r="AG121" s="1580"/>
      <c r="AH121" s="1557"/>
      <c r="AI121" s="1579"/>
      <c r="AJ121" s="1923"/>
      <c r="AK121" s="264"/>
      <c r="AL121" s="264"/>
      <c r="AM121" s="264"/>
      <c r="AN121" s="264"/>
      <c r="AO121" s="264"/>
      <c r="AP121" s="264"/>
      <c r="AQ121" s="264"/>
      <c r="AR121" s="264"/>
      <c r="AS121" s="264"/>
    </row>
    <row r="122" spans="1:45" ht="12.75" customHeight="1">
      <c r="A122" s="1539"/>
      <c r="B122" s="1944" t="s">
        <v>85</v>
      </c>
      <c r="C122" s="1577"/>
      <c r="D122" s="1577"/>
      <c r="E122" s="1577"/>
      <c r="F122" s="1577"/>
      <c r="G122" s="1578"/>
      <c r="H122" s="2033" t="s">
        <v>79</v>
      </c>
      <c r="I122" s="541" t="s">
        <v>47</v>
      </c>
      <c r="J122" s="542">
        <f>+J108*W108+J110*W110+J112*W112+J114*W114+J116*W116</f>
        <v>1.666666666666667E-2</v>
      </c>
      <c r="K122" s="542">
        <f t="shared" ref="K122:U122" si="28">+K108*$W108+K110*$W110+K112*$W112+K114*$W114+K116*$W116+K118*$W118+K120*$W120</f>
        <v>1.666666666666667E-2</v>
      </c>
      <c r="L122" s="542">
        <f t="shared" si="28"/>
        <v>9.6666666666666692E-2</v>
      </c>
      <c r="M122" s="542">
        <f t="shared" si="28"/>
        <v>7.6666666666666689E-2</v>
      </c>
      <c r="N122" s="542">
        <f t="shared" si="28"/>
        <v>7.6666666666666689E-2</v>
      </c>
      <c r="O122" s="542">
        <f t="shared" si="28"/>
        <v>0.14666666666666667</v>
      </c>
      <c r="P122" s="542">
        <f t="shared" si="28"/>
        <v>7.6666666666666689E-2</v>
      </c>
      <c r="Q122" s="542">
        <f t="shared" si="28"/>
        <v>7.6666666666666689E-2</v>
      </c>
      <c r="R122" s="542">
        <f t="shared" si="28"/>
        <v>0.14666666666666667</v>
      </c>
      <c r="S122" s="542">
        <f t="shared" si="28"/>
        <v>7.6666666666666689E-2</v>
      </c>
      <c r="T122" s="542">
        <f t="shared" si="28"/>
        <v>7.6666666666666689E-2</v>
      </c>
      <c r="U122" s="542">
        <f t="shared" si="28"/>
        <v>0.1166666666666667</v>
      </c>
      <c r="V122" s="529">
        <f t="shared" si="27"/>
        <v>1.0000000000000002</v>
      </c>
      <c r="W122" s="2039">
        <f>SUM(W108:W121)</f>
        <v>1</v>
      </c>
      <c r="X122" s="288">
        <f>V122*W122</f>
        <v>1.0000000000000002</v>
      </c>
      <c r="Y122" s="1924"/>
      <c r="Z122" s="1577"/>
      <c r="AA122" s="1578"/>
      <c r="AB122" s="1924"/>
      <c r="AC122" s="1577"/>
      <c r="AD122" s="1578"/>
      <c r="AE122" s="1924"/>
      <c r="AF122" s="1577"/>
      <c r="AG122" s="1578"/>
      <c r="AH122" s="1924"/>
      <c r="AI122" s="1577"/>
      <c r="AJ122" s="1747"/>
      <c r="AK122" s="264"/>
      <c r="AL122" s="264"/>
      <c r="AM122" s="264"/>
      <c r="AN122" s="264"/>
      <c r="AO122" s="264"/>
      <c r="AP122" s="264"/>
      <c r="AQ122" s="264"/>
      <c r="AR122" s="264"/>
      <c r="AS122" s="264"/>
    </row>
    <row r="123" spans="1:45" ht="12.75" customHeight="1">
      <c r="A123" s="1540"/>
      <c r="B123" s="1537"/>
      <c r="C123" s="1550"/>
      <c r="D123" s="1550"/>
      <c r="E123" s="1550"/>
      <c r="F123" s="1550"/>
      <c r="G123" s="1551"/>
      <c r="H123" s="2038"/>
      <c r="I123" s="556" t="s">
        <v>48</v>
      </c>
      <c r="J123" s="557">
        <f t="shared" ref="J123:U123" si="29">+J109*$V108+J111*$V110+J113*$V112+J115*$V114+J117*$V116+J119*$V118+J121*$V120</f>
        <v>8.3300000000000013E-2</v>
      </c>
      <c r="K123" s="557">
        <f t="shared" si="29"/>
        <v>8.3300000000000013E-2</v>
      </c>
      <c r="L123" s="557">
        <f t="shared" si="29"/>
        <v>0.48329999999999995</v>
      </c>
      <c r="M123" s="557">
        <f t="shared" si="29"/>
        <v>0.38329999999999997</v>
      </c>
      <c r="N123" s="557">
        <f t="shared" si="29"/>
        <v>0.38329999999999997</v>
      </c>
      <c r="O123" s="557">
        <f t="shared" si="29"/>
        <v>0.73329999999999995</v>
      </c>
      <c r="P123" s="557">
        <f t="shared" si="29"/>
        <v>0.38329999999999997</v>
      </c>
      <c r="Q123" s="557">
        <f t="shared" si="29"/>
        <v>0.38329999999999997</v>
      </c>
      <c r="R123" s="557">
        <f t="shared" si="29"/>
        <v>0.73329999999999995</v>
      </c>
      <c r="S123" s="557">
        <f t="shared" si="29"/>
        <v>0</v>
      </c>
      <c r="T123" s="557">
        <f t="shared" si="29"/>
        <v>0</v>
      </c>
      <c r="U123" s="557">
        <f t="shared" si="29"/>
        <v>0</v>
      </c>
      <c r="V123" s="559">
        <f t="shared" si="27"/>
        <v>3.6497000000000002</v>
      </c>
      <c r="W123" s="2040"/>
      <c r="X123" s="560">
        <f>+V123*W122</f>
        <v>3.6497000000000002</v>
      </c>
      <c r="Y123" s="1537"/>
      <c r="Z123" s="1550"/>
      <c r="AA123" s="1551"/>
      <c r="AB123" s="1537"/>
      <c r="AC123" s="1550"/>
      <c r="AD123" s="1551"/>
      <c r="AE123" s="1537"/>
      <c r="AF123" s="1550"/>
      <c r="AG123" s="1551"/>
      <c r="AH123" s="1537"/>
      <c r="AI123" s="1550"/>
      <c r="AJ123" s="1721"/>
      <c r="AK123" s="264"/>
      <c r="AL123" s="264"/>
      <c r="AM123" s="264"/>
      <c r="AN123" s="264"/>
      <c r="AO123" s="264"/>
      <c r="AP123" s="264"/>
      <c r="AQ123" s="264"/>
      <c r="AR123" s="264"/>
      <c r="AS123" s="264"/>
    </row>
    <row r="124" spans="1:45" ht="12.75" customHeight="1">
      <c r="A124" s="1967" t="s">
        <v>106</v>
      </c>
      <c r="B124" s="1555"/>
      <c r="C124" s="255" t="s">
        <v>107</v>
      </c>
      <c r="D124" s="255" t="s">
        <v>108</v>
      </c>
      <c r="E124" s="255" t="s">
        <v>28</v>
      </c>
      <c r="F124" s="255" t="s">
        <v>109</v>
      </c>
      <c r="G124" s="321" t="s">
        <v>110</v>
      </c>
      <c r="H124" s="1959" t="s">
        <v>111</v>
      </c>
      <c r="I124" s="1756"/>
      <c r="J124" s="255" t="s">
        <v>63</v>
      </c>
      <c r="K124" s="255" t="s">
        <v>64</v>
      </c>
      <c r="L124" s="255" t="s">
        <v>65</v>
      </c>
      <c r="M124" s="255" t="s">
        <v>66</v>
      </c>
      <c r="N124" s="255" t="s">
        <v>67</v>
      </c>
      <c r="O124" s="255" t="s">
        <v>68</v>
      </c>
      <c r="P124" s="255" t="s">
        <v>69</v>
      </c>
      <c r="Q124" s="255" t="s">
        <v>70</v>
      </c>
      <c r="R124" s="255" t="s">
        <v>71</v>
      </c>
      <c r="S124" s="255" t="s">
        <v>72</v>
      </c>
      <c r="T124" s="255" t="s">
        <v>73</v>
      </c>
      <c r="U124" s="255" t="s">
        <v>74</v>
      </c>
      <c r="V124" s="255" t="s">
        <v>75</v>
      </c>
      <c r="W124" s="255" t="s">
        <v>76</v>
      </c>
      <c r="X124" s="255" t="s">
        <v>77</v>
      </c>
      <c r="Y124" s="1959" t="s">
        <v>112</v>
      </c>
      <c r="Z124" s="1754"/>
      <c r="AA124" s="1756"/>
      <c r="AB124" s="1959" t="s">
        <v>116</v>
      </c>
      <c r="AC124" s="1754"/>
      <c r="AD124" s="1756"/>
      <c r="AE124" s="1959" t="s">
        <v>120</v>
      </c>
      <c r="AF124" s="1754"/>
      <c r="AG124" s="1756"/>
      <c r="AH124" s="1959" t="s">
        <v>740</v>
      </c>
      <c r="AI124" s="1754"/>
      <c r="AJ124" s="1749"/>
      <c r="AK124" s="264"/>
      <c r="AL124" s="264"/>
      <c r="AM124" s="264"/>
      <c r="AN124" s="264"/>
      <c r="AO124" s="264"/>
      <c r="AP124" s="264"/>
      <c r="AQ124" s="264"/>
      <c r="AR124" s="264"/>
      <c r="AS124" s="264"/>
    </row>
    <row r="125" spans="1:45" ht="37.5" customHeight="1">
      <c r="A125" s="1733"/>
      <c r="B125" s="1548"/>
      <c r="C125" s="2049" t="s">
        <v>1040</v>
      </c>
      <c r="D125" s="2049" t="s">
        <v>252</v>
      </c>
      <c r="E125" s="2054" t="s">
        <v>919</v>
      </c>
      <c r="F125" s="1941" t="s">
        <v>1205</v>
      </c>
      <c r="G125" s="1932" t="s">
        <v>254</v>
      </c>
      <c r="H125" s="2081" t="s">
        <v>47</v>
      </c>
      <c r="I125" s="2028"/>
      <c r="J125" s="528"/>
      <c r="K125" s="523">
        <v>4.1500000000000002E-2</v>
      </c>
      <c r="L125" s="523">
        <v>8.900000000000001E-2</v>
      </c>
      <c r="M125" s="523">
        <v>8.900000000000001E-2</v>
      </c>
      <c r="N125" s="523">
        <v>8.900000000000001E-2</v>
      </c>
      <c r="O125" s="523">
        <v>0.1</v>
      </c>
      <c r="P125" s="523">
        <v>0.1</v>
      </c>
      <c r="Q125" s="523">
        <v>0.1</v>
      </c>
      <c r="R125" s="523">
        <v>0.1</v>
      </c>
      <c r="S125" s="523">
        <v>0.1</v>
      </c>
      <c r="T125" s="523">
        <v>0.1</v>
      </c>
      <c r="U125" s="523">
        <v>9.1499999999999998E-2</v>
      </c>
      <c r="V125" s="524">
        <f t="shared" ref="V125:V126" si="30">SUM(J125:U125)</f>
        <v>1</v>
      </c>
      <c r="W125" s="1964">
        <v>0.11</v>
      </c>
      <c r="X125" s="524">
        <f>+(V125/V125)*W125</f>
        <v>0.11</v>
      </c>
      <c r="Y125" s="2024" t="s">
        <v>1207</v>
      </c>
      <c r="Z125" s="1577"/>
      <c r="AA125" s="1578"/>
      <c r="AB125" s="2024" t="s">
        <v>1208</v>
      </c>
      <c r="AC125" s="1577"/>
      <c r="AD125" s="1578"/>
      <c r="AE125" s="2024" t="s">
        <v>1209</v>
      </c>
      <c r="AF125" s="1577"/>
      <c r="AG125" s="1578"/>
      <c r="AH125" s="1956"/>
      <c r="AI125" s="1577"/>
      <c r="AJ125" s="1747"/>
      <c r="AK125" s="264"/>
      <c r="AL125" s="264"/>
      <c r="AM125" s="264"/>
      <c r="AN125" s="264"/>
      <c r="AO125" s="264"/>
      <c r="AP125" s="264"/>
      <c r="AQ125" s="264"/>
      <c r="AR125" s="264"/>
      <c r="AS125" s="264"/>
    </row>
    <row r="126" spans="1:45" ht="37.5" customHeight="1">
      <c r="A126" s="1968"/>
      <c r="B126" s="1580"/>
      <c r="C126" s="2030"/>
      <c r="D126" s="2030"/>
      <c r="E126" s="2084"/>
      <c r="F126" s="1558"/>
      <c r="G126" s="1558"/>
      <c r="H126" s="2080" t="s">
        <v>78</v>
      </c>
      <c r="I126" s="2026"/>
      <c r="J126" s="532"/>
      <c r="K126" s="533">
        <v>3.44E-2</v>
      </c>
      <c r="L126" s="533">
        <v>7.5800000000000006E-2</v>
      </c>
      <c r="M126" s="533">
        <v>9.0300000000000005E-2</v>
      </c>
      <c r="N126" s="533">
        <v>8.3699999999999997E-2</v>
      </c>
      <c r="O126" s="533">
        <v>0.1</v>
      </c>
      <c r="P126" s="525">
        <v>9.3180000000000013E-2</v>
      </c>
      <c r="Q126" s="525">
        <v>9.5380000000000006E-2</v>
      </c>
      <c r="R126" s="525">
        <v>9.4346000000000013E-2</v>
      </c>
      <c r="S126" s="525"/>
      <c r="T126" s="525"/>
      <c r="U126" s="525"/>
      <c r="V126" s="526">
        <f t="shared" si="30"/>
        <v>0.66710600000000009</v>
      </c>
      <c r="W126" s="1558"/>
      <c r="X126" s="524">
        <f>+V126/V125*W125</f>
        <v>7.3381660000000015E-2</v>
      </c>
      <c r="Y126" s="1557"/>
      <c r="Z126" s="1579"/>
      <c r="AA126" s="1580"/>
      <c r="AB126" s="1557"/>
      <c r="AC126" s="1579"/>
      <c r="AD126" s="1580"/>
      <c r="AE126" s="1557"/>
      <c r="AF126" s="1579"/>
      <c r="AG126" s="1580"/>
      <c r="AH126" s="1557"/>
      <c r="AI126" s="1579"/>
      <c r="AJ126" s="1923"/>
      <c r="AK126" s="264"/>
      <c r="AL126" s="264"/>
      <c r="AM126" s="264"/>
      <c r="AN126" s="264"/>
      <c r="AO126" s="264"/>
      <c r="AP126" s="264"/>
      <c r="AQ126" s="264"/>
      <c r="AR126" s="264"/>
      <c r="AS126" s="264"/>
    </row>
    <row r="127" spans="1:45" ht="12.75" customHeight="1">
      <c r="A127" s="1966" t="s">
        <v>1211</v>
      </c>
      <c r="B127" s="2085" t="s">
        <v>34</v>
      </c>
      <c r="C127" s="2086"/>
      <c r="D127" s="2086"/>
      <c r="E127" s="2086"/>
      <c r="F127" s="2086"/>
      <c r="G127" s="2086"/>
      <c r="H127" s="2086"/>
      <c r="I127" s="2086"/>
      <c r="J127" s="2086"/>
      <c r="K127" s="2086"/>
      <c r="L127" s="2086"/>
      <c r="M127" s="2086"/>
      <c r="N127" s="2086"/>
      <c r="O127" s="2086"/>
      <c r="P127" s="2086"/>
      <c r="Q127" s="2086"/>
      <c r="R127" s="2086"/>
      <c r="S127" s="2086"/>
      <c r="T127" s="2086"/>
      <c r="U127" s="2086"/>
      <c r="V127" s="2086"/>
      <c r="W127" s="2086"/>
      <c r="X127" s="2086"/>
      <c r="Y127" s="2086"/>
      <c r="Z127" s="2086"/>
      <c r="AA127" s="2086"/>
      <c r="AB127" s="2086"/>
      <c r="AC127" s="2086"/>
      <c r="AD127" s="2086"/>
      <c r="AE127" s="2086"/>
      <c r="AF127" s="2086"/>
      <c r="AG127" s="2086"/>
      <c r="AH127" s="2086"/>
      <c r="AI127" s="2086"/>
      <c r="AJ127" s="2087"/>
      <c r="AK127" s="264"/>
      <c r="AL127" s="264"/>
      <c r="AM127" s="264"/>
      <c r="AN127" s="264"/>
      <c r="AO127" s="264"/>
      <c r="AP127" s="264"/>
      <c r="AQ127" s="264"/>
      <c r="AR127" s="264"/>
      <c r="AS127" s="264"/>
    </row>
    <row r="128" spans="1:45" ht="28.5" customHeight="1">
      <c r="A128" s="1539"/>
      <c r="B128" s="1922">
        <v>1</v>
      </c>
      <c r="C128" s="1928" t="s">
        <v>1214</v>
      </c>
      <c r="D128" s="1577"/>
      <c r="E128" s="1577"/>
      <c r="F128" s="1577"/>
      <c r="G128" s="1578"/>
      <c r="H128" s="1926" t="s">
        <v>79</v>
      </c>
      <c r="I128" s="527" t="s">
        <v>47</v>
      </c>
      <c r="J128" s="528"/>
      <c r="K128" s="523">
        <v>0.05</v>
      </c>
      <c r="L128" s="523">
        <v>0.1</v>
      </c>
      <c r="M128" s="523">
        <v>0.1</v>
      </c>
      <c r="N128" s="523">
        <v>0.1</v>
      </c>
      <c r="O128" s="523">
        <v>0.1</v>
      </c>
      <c r="P128" s="523">
        <v>0.1</v>
      </c>
      <c r="Q128" s="523">
        <v>0.1</v>
      </c>
      <c r="R128" s="523">
        <v>0.1</v>
      </c>
      <c r="S128" s="523">
        <v>0.1</v>
      </c>
      <c r="T128" s="523">
        <v>0.1</v>
      </c>
      <c r="U128" s="523">
        <v>0.05</v>
      </c>
      <c r="V128" s="529">
        <f t="shared" ref="V128:V143" si="31">SUM(J128:U128)</f>
        <v>0.99999999999999989</v>
      </c>
      <c r="W128" s="2029">
        <v>0.22</v>
      </c>
      <c r="X128" s="288">
        <f>V128*W128</f>
        <v>0.21999999999999997</v>
      </c>
      <c r="Y128" s="2024" t="s">
        <v>1215</v>
      </c>
      <c r="Z128" s="1577"/>
      <c r="AA128" s="1578"/>
      <c r="AB128" s="2024" t="s">
        <v>1217</v>
      </c>
      <c r="AC128" s="1577"/>
      <c r="AD128" s="1578"/>
      <c r="AE128" s="2024" t="s">
        <v>1218</v>
      </c>
      <c r="AF128" s="1577"/>
      <c r="AG128" s="1578"/>
      <c r="AH128" s="1922"/>
      <c r="AI128" s="1577"/>
      <c r="AJ128" s="1747"/>
      <c r="AK128" s="264"/>
      <c r="AL128" s="264"/>
      <c r="AM128" s="264"/>
      <c r="AN128" s="264"/>
      <c r="AO128" s="264"/>
      <c r="AP128" s="264"/>
      <c r="AQ128" s="264"/>
      <c r="AR128" s="264"/>
      <c r="AS128" s="264"/>
    </row>
    <row r="129" spans="1:45" ht="28.5" customHeight="1">
      <c r="A129" s="1539"/>
      <c r="B129" s="1557"/>
      <c r="C129" s="1557"/>
      <c r="D129" s="1579"/>
      <c r="E129" s="1579"/>
      <c r="F129" s="1579"/>
      <c r="G129" s="1580"/>
      <c r="H129" s="1930"/>
      <c r="I129" s="531" t="s">
        <v>48</v>
      </c>
      <c r="J129" s="532"/>
      <c r="K129" s="533">
        <v>4.9599999999999998E-2</v>
      </c>
      <c r="L129" s="533">
        <v>0.1</v>
      </c>
      <c r="M129" s="533">
        <v>0.1</v>
      </c>
      <c r="N129" s="533">
        <v>0.1</v>
      </c>
      <c r="O129" s="533">
        <v>0.1</v>
      </c>
      <c r="P129" s="533">
        <v>0.1</v>
      </c>
      <c r="Q129" s="533">
        <v>0.1</v>
      </c>
      <c r="R129" s="533">
        <v>0.1</v>
      </c>
      <c r="S129" s="525"/>
      <c r="T129" s="525"/>
      <c r="U129" s="525"/>
      <c r="V129" s="534">
        <f t="shared" si="31"/>
        <v>0.74959999999999993</v>
      </c>
      <c r="W129" s="2030"/>
      <c r="X129" s="296">
        <f>+V129*W128</f>
        <v>0.16491199999999998</v>
      </c>
      <c r="Y129" s="1557"/>
      <c r="Z129" s="1579"/>
      <c r="AA129" s="1580"/>
      <c r="AB129" s="1557"/>
      <c r="AC129" s="1579"/>
      <c r="AD129" s="1580"/>
      <c r="AE129" s="1557"/>
      <c r="AF129" s="1579"/>
      <c r="AG129" s="1580"/>
      <c r="AH129" s="1557"/>
      <c r="AI129" s="1579"/>
      <c r="AJ129" s="1923"/>
      <c r="AK129" s="264"/>
      <c r="AL129" s="264"/>
      <c r="AM129" s="264"/>
      <c r="AN129" s="264"/>
      <c r="AO129" s="264"/>
      <c r="AP129" s="264"/>
      <c r="AQ129" s="264"/>
      <c r="AR129" s="264"/>
      <c r="AS129" s="264"/>
    </row>
    <row r="130" spans="1:45" ht="28.5" customHeight="1">
      <c r="A130" s="1539"/>
      <c r="B130" s="1922">
        <v>2</v>
      </c>
      <c r="C130" s="1928" t="s">
        <v>1222</v>
      </c>
      <c r="D130" s="1577"/>
      <c r="E130" s="1577"/>
      <c r="F130" s="1577"/>
      <c r="G130" s="1578"/>
      <c r="H130" s="1926" t="s">
        <v>79</v>
      </c>
      <c r="I130" s="527" t="s">
        <v>47</v>
      </c>
      <c r="J130" s="528"/>
      <c r="K130" s="523">
        <v>0.05</v>
      </c>
      <c r="L130" s="523">
        <v>0.1</v>
      </c>
      <c r="M130" s="523">
        <v>0.1</v>
      </c>
      <c r="N130" s="523">
        <v>0.1</v>
      </c>
      <c r="O130" s="523">
        <v>0.1</v>
      </c>
      <c r="P130" s="523">
        <v>0.1</v>
      </c>
      <c r="Q130" s="523">
        <v>0.1</v>
      </c>
      <c r="R130" s="523">
        <v>0.1</v>
      </c>
      <c r="S130" s="523">
        <v>0.1</v>
      </c>
      <c r="T130" s="523">
        <v>0.1</v>
      </c>
      <c r="U130" s="523">
        <v>0.05</v>
      </c>
      <c r="V130" s="529">
        <f t="shared" si="31"/>
        <v>0.99999999999999989</v>
      </c>
      <c r="W130" s="2029">
        <v>0.22</v>
      </c>
      <c r="X130" s="288">
        <f>V130*W130</f>
        <v>0.21999999999999997</v>
      </c>
      <c r="Y130" s="2024" t="s">
        <v>1224</v>
      </c>
      <c r="Z130" s="1577"/>
      <c r="AA130" s="1578"/>
      <c r="AB130" s="2024" t="s">
        <v>1225</v>
      </c>
      <c r="AC130" s="1577"/>
      <c r="AD130" s="1578"/>
      <c r="AE130" s="2024" t="s">
        <v>1226</v>
      </c>
      <c r="AF130" s="1577"/>
      <c r="AG130" s="1578"/>
      <c r="AH130" s="1922"/>
      <c r="AI130" s="1577"/>
      <c r="AJ130" s="1747"/>
      <c r="AK130" s="264"/>
      <c r="AL130" s="264"/>
      <c r="AM130" s="264"/>
      <c r="AN130" s="264"/>
      <c r="AO130" s="264"/>
      <c r="AP130" s="264"/>
      <c r="AQ130" s="264"/>
      <c r="AR130" s="264"/>
      <c r="AS130" s="264"/>
    </row>
    <row r="131" spans="1:45" ht="28.5" customHeight="1">
      <c r="A131" s="1539"/>
      <c r="B131" s="1557"/>
      <c r="C131" s="1557"/>
      <c r="D131" s="1579"/>
      <c r="E131" s="1579"/>
      <c r="F131" s="1579"/>
      <c r="G131" s="1580"/>
      <c r="H131" s="1930"/>
      <c r="I131" s="531" t="s">
        <v>48</v>
      </c>
      <c r="J131" s="532"/>
      <c r="K131" s="533">
        <v>1.7999999999999999E-2</v>
      </c>
      <c r="L131" s="533">
        <v>0.04</v>
      </c>
      <c r="M131" s="533">
        <v>0.106</v>
      </c>
      <c r="N131" s="533">
        <v>7.5999999999999998E-2</v>
      </c>
      <c r="O131" s="533">
        <v>0.1</v>
      </c>
      <c r="P131" s="533">
        <v>6.9000000000000006E-2</v>
      </c>
      <c r="Q131" s="533">
        <v>7.9000000000000001E-2</v>
      </c>
      <c r="R131" s="533">
        <v>7.4300000000000005E-2</v>
      </c>
      <c r="S131" s="525"/>
      <c r="T131" s="525"/>
      <c r="U131" s="525"/>
      <c r="V131" s="534">
        <f t="shared" si="31"/>
        <v>0.56230000000000002</v>
      </c>
      <c r="W131" s="2030"/>
      <c r="X131" s="296">
        <f>+V131*W130</f>
        <v>0.12370600000000001</v>
      </c>
      <c r="Y131" s="1557"/>
      <c r="Z131" s="1579"/>
      <c r="AA131" s="1580"/>
      <c r="AB131" s="1557"/>
      <c r="AC131" s="1579"/>
      <c r="AD131" s="1580"/>
      <c r="AE131" s="1557"/>
      <c r="AF131" s="1579"/>
      <c r="AG131" s="1580"/>
      <c r="AH131" s="1557"/>
      <c r="AI131" s="1579"/>
      <c r="AJ131" s="1923"/>
      <c r="AK131" s="264"/>
      <c r="AL131" s="264"/>
      <c r="AM131" s="264"/>
      <c r="AN131" s="264"/>
      <c r="AO131" s="264"/>
      <c r="AP131" s="264"/>
      <c r="AQ131" s="264"/>
      <c r="AR131" s="264"/>
      <c r="AS131" s="264"/>
    </row>
    <row r="132" spans="1:45" ht="28.5" customHeight="1">
      <c r="A132" s="1539"/>
      <c r="B132" s="1922">
        <v>3</v>
      </c>
      <c r="C132" s="1928" t="s">
        <v>1230</v>
      </c>
      <c r="D132" s="1577"/>
      <c r="E132" s="1577"/>
      <c r="F132" s="1577"/>
      <c r="G132" s="1578"/>
      <c r="H132" s="1926" t="s">
        <v>79</v>
      </c>
      <c r="I132" s="527" t="s">
        <v>47</v>
      </c>
      <c r="J132" s="528"/>
      <c r="K132" s="539">
        <v>0.05</v>
      </c>
      <c r="L132" s="654">
        <v>0.05</v>
      </c>
      <c r="M132" s="654">
        <v>0.05</v>
      </c>
      <c r="N132" s="654">
        <v>0.05</v>
      </c>
      <c r="O132" s="654">
        <v>0.1</v>
      </c>
      <c r="P132" s="654">
        <v>0.1</v>
      </c>
      <c r="Q132" s="654">
        <v>0.1</v>
      </c>
      <c r="R132" s="654">
        <v>0.1</v>
      </c>
      <c r="S132" s="654">
        <v>0.1</v>
      </c>
      <c r="T132" s="654">
        <v>0.1</v>
      </c>
      <c r="U132" s="654">
        <v>0.2</v>
      </c>
      <c r="V132" s="529">
        <f t="shared" si="31"/>
        <v>1</v>
      </c>
      <c r="W132" s="2029">
        <v>0.22</v>
      </c>
      <c r="X132" s="288">
        <f>V132*W132</f>
        <v>0.22</v>
      </c>
      <c r="Y132" s="2024" t="s">
        <v>1232</v>
      </c>
      <c r="Z132" s="1577"/>
      <c r="AA132" s="1578"/>
      <c r="AB132" s="2024" t="s">
        <v>1233</v>
      </c>
      <c r="AC132" s="1577"/>
      <c r="AD132" s="1578"/>
      <c r="AE132" s="2024" t="s">
        <v>1234</v>
      </c>
      <c r="AF132" s="1577"/>
      <c r="AG132" s="1578"/>
      <c r="AH132" s="1922"/>
      <c r="AI132" s="1577"/>
      <c r="AJ132" s="1747"/>
      <c r="AK132" s="264"/>
      <c r="AL132" s="264"/>
      <c r="AM132" s="264"/>
      <c r="AN132" s="264"/>
      <c r="AO132" s="264"/>
      <c r="AP132" s="264"/>
      <c r="AQ132" s="264"/>
      <c r="AR132" s="264"/>
      <c r="AS132" s="264"/>
    </row>
    <row r="133" spans="1:45" ht="28.5" customHeight="1">
      <c r="A133" s="1539"/>
      <c r="B133" s="1557"/>
      <c r="C133" s="1557"/>
      <c r="D133" s="1579"/>
      <c r="E133" s="1579"/>
      <c r="F133" s="1579"/>
      <c r="G133" s="1580"/>
      <c r="H133" s="1930"/>
      <c r="I133" s="531" t="s">
        <v>48</v>
      </c>
      <c r="J133" s="532"/>
      <c r="K133" s="533">
        <v>0.05</v>
      </c>
      <c r="L133" s="533">
        <v>0.05</v>
      </c>
      <c r="M133" s="533">
        <v>0.05</v>
      </c>
      <c r="N133" s="533">
        <v>0.05</v>
      </c>
      <c r="O133" s="533">
        <v>0.1</v>
      </c>
      <c r="P133" s="533">
        <v>0.1</v>
      </c>
      <c r="Q133" s="533">
        <v>0.1</v>
      </c>
      <c r="R133" s="533">
        <v>0.1</v>
      </c>
      <c r="S133" s="525"/>
      <c r="T133" s="525"/>
      <c r="U133" s="525"/>
      <c r="V133" s="534">
        <f t="shared" si="31"/>
        <v>0.6</v>
      </c>
      <c r="W133" s="2030"/>
      <c r="X133" s="296">
        <f>+V133*W132</f>
        <v>0.13200000000000001</v>
      </c>
      <c r="Y133" s="1557"/>
      <c r="Z133" s="1579"/>
      <c r="AA133" s="1580"/>
      <c r="AB133" s="1557"/>
      <c r="AC133" s="1579"/>
      <c r="AD133" s="1580"/>
      <c r="AE133" s="1557"/>
      <c r="AF133" s="1579"/>
      <c r="AG133" s="1580"/>
      <c r="AH133" s="1557"/>
      <c r="AI133" s="1579"/>
      <c r="AJ133" s="1923"/>
      <c r="AK133" s="264"/>
      <c r="AL133" s="264"/>
      <c r="AM133" s="264"/>
      <c r="AN133" s="264"/>
      <c r="AO133" s="264"/>
      <c r="AP133" s="264"/>
      <c r="AQ133" s="264"/>
      <c r="AR133" s="264"/>
      <c r="AS133" s="264"/>
    </row>
    <row r="134" spans="1:45" ht="28.5" customHeight="1">
      <c r="A134" s="1539"/>
      <c r="B134" s="1922">
        <v>4</v>
      </c>
      <c r="C134" s="1928" t="s">
        <v>1237</v>
      </c>
      <c r="D134" s="1577"/>
      <c r="E134" s="1577"/>
      <c r="F134" s="1577"/>
      <c r="G134" s="1578"/>
      <c r="H134" s="1926" t="s">
        <v>79</v>
      </c>
      <c r="I134" s="527" t="s">
        <v>47</v>
      </c>
      <c r="J134" s="528"/>
      <c r="K134" s="523"/>
      <c r="L134" s="539">
        <v>0.1</v>
      </c>
      <c r="M134" s="539">
        <v>0.1</v>
      </c>
      <c r="N134" s="539">
        <v>0.1</v>
      </c>
      <c r="O134" s="539">
        <v>0.1</v>
      </c>
      <c r="P134" s="539">
        <v>0.1</v>
      </c>
      <c r="Q134" s="539">
        <v>0.1</v>
      </c>
      <c r="R134" s="539">
        <v>0.1</v>
      </c>
      <c r="S134" s="539">
        <v>0.1</v>
      </c>
      <c r="T134" s="539">
        <v>0.1</v>
      </c>
      <c r="U134" s="539">
        <v>0.1</v>
      </c>
      <c r="V134" s="529">
        <f t="shared" si="31"/>
        <v>0.99999999999999989</v>
      </c>
      <c r="W134" s="2029">
        <v>0.17</v>
      </c>
      <c r="X134" s="288">
        <f>V134*W134</f>
        <v>0.16999999999999998</v>
      </c>
      <c r="Y134" s="2024" t="s">
        <v>1238</v>
      </c>
      <c r="Z134" s="1577"/>
      <c r="AA134" s="1578"/>
      <c r="AB134" s="2024" t="s">
        <v>1239</v>
      </c>
      <c r="AC134" s="1577"/>
      <c r="AD134" s="1578"/>
      <c r="AE134" s="2024" t="s">
        <v>1240</v>
      </c>
      <c r="AF134" s="1577"/>
      <c r="AG134" s="1578"/>
      <c r="AH134" s="1922"/>
      <c r="AI134" s="1577"/>
      <c r="AJ134" s="1747"/>
      <c r="AK134" s="264"/>
      <c r="AL134" s="264"/>
      <c r="AM134" s="264"/>
      <c r="AN134" s="264"/>
      <c r="AO134" s="264"/>
      <c r="AP134" s="264"/>
      <c r="AQ134" s="264"/>
      <c r="AR134" s="264"/>
      <c r="AS134" s="264"/>
    </row>
    <row r="135" spans="1:45" ht="28.5" customHeight="1">
      <c r="A135" s="1539"/>
      <c r="B135" s="1557"/>
      <c r="C135" s="1557"/>
      <c r="D135" s="1579"/>
      <c r="E135" s="1579"/>
      <c r="F135" s="1579"/>
      <c r="G135" s="1580"/>
      <c r="H135" s="1930"/>
      <c r="I135" s="531" t="s">
        <v>48</v>
      </c>
      <c r="J135" s="532"/>
      <c r="K135" s="525"/>
      <c r="L135" s="533">
        <v>0.1</v>
      </c>
      <c r="M135" s="533">
        <v>0.1</v>
      </c>
      <c r="N135" s="533">
        <v>0.1</v>
      </c>
      <c r="O135" s="533">
        <v>0.1</v>
      </c>
      <c r="P135" s="533">
        <v>0.1</v>
      </c>
      <c r="Q135" s="533">
        <v>0.1</v>
      </c>
      <c r="R135" s="533">
        <v>0.1</v>
      </c>
      <c r="S135" s="525"/>
      <c r="T135" s="525"/>
      <c r="U135" s="525"/>
      <c r="V135" s="534">
        <f t="shared" si="31"/>
        <v>0.7</v>
      </c>
      <c r="W135" s="2030"/>
      <c r="X135" s="296">
        <f>+V135*W134</f>
        <v>0.11899999999999999</v>
      </c>
      <c r="Y135" s="1557"/>
      <c r="Z135" s="1579"/>
      <c r="AA135" s="1580"/>
      <c r="AB135" s="1557"/>
      <c r="AC135" s="1579"/>
      <c r="AD135" s="1580"/>
      <c r="AE135" s="1557"/>
      <c r="AF135" s="1579"/>
      <c r="AG135" s="1580"/>
      <c r="AH135" s="1557"/>
      <c r="AI135" s="1579"/>
      <c r="AJ135" s="1923"/>
      <c r="AK135" s="264"/>
      <c r="AL135" s="264"/>
      <c r="AM135" s="264"/>
      <c r="AN135" s="264"/>
      <c r="AO135" s="264"/>
      <c r="AP135" s="264"/>
      <c r="AQ135" s="264"/>
      <c r="AR135" s="264"/>
      <c r="AS135" s="264"/>
    </row>
    <row r="136" spans="1:45" ht="28.5" customHeight="1">
      <c r="A136" s="1539"/>
      <c r="B136" s="1922">
        <v>5</v>
      </c>
      <c r="C136" s="1928" t="s">
        <v>1241</v>
      </c>
      <c r="D136" s="1577"/>
      <c r="E136" s="1577"/>
      <c r="F136" s="1577"/>
      <c r="G136" s="1578"/>
      <c r="H136" s="1926" t="s">
        <v>79</v>
      </c>
      <c r="I136" s="527" t="s">
        <v>47</v>
      </c>
      <c r="J136" s="528"/>
      <c r="K136" s="539">
        <v>0.05</v>
      </c>
      <c r="L136" s="539">
        <v>0.1</v>
      </c>
      <c r="M136" s="539">
        <v>0.1</v>
      </c>
      <c r="N136" s="539">
        <v>0.1</v>
      </c>
      <c r="O136" s="539">
        <v>0.1</v>
      </c>
      <c r="P136" s="539">
        <v>0.1</v>
      </c>
      <c r="Q136" s="539">
        <v>0.1</v>
      </c>
      <c r="R136" s="539">
        <v>0.1</v>
      </c>
      <c r="S136" s="539">
        <v>0.1</v>
      </c>
      <c r="T136" s="539">
        <v>0.1</v>
      </c>
      <c r="U136" s="539">
        <v>0.05</v>
      </c>
      <c r="V136" s="529">
        <f t="shared" si="31"/>
        <v>0.99999999999999989</v>
      </c>
      <c r="W136" s="2029">
        <v>0.17</v>
      </c>
      <c r="X136" s="288">
        <f>V136*W136</f>
        <v>0.16999999999999998</v>
      </c>
      <c r="Y136" s="2024" t="s">
        <v>1238</v>
      </c>
      <c r="Z136" s="1577"/>
      <c r="AA136" s="1578"/>
      <c r="AB136" s="2024" t="s">
        <v>1239</v>
      </c>
      <c r="AC136" s="1577"/>
      <c r="AD136" s="1578"/>
      <c r="AE136" s="2024" t="s">
        <v>1242</v>
      </c>
      <c r="AF136" s="1577"/>
      <c r="AG136" s="1578"/>
      <c r="AH136" s="1922"/>
      <c r="AI136" s="1577"/>
      <c r="AJ136" s="1747"/>
      <c r="AK136" s="264"/>
      <c r="AL136" s="264"/>
      <c r="AM136" s="264"/>
      <c r="AN136" s="264"/>
      <c r="AO136" s="264"/>
      <c r="AP136" s="264"/>
      <c r="AQ136" s="264"/>
      <c r="AR136" s="264"/>
      <c r="AS136" s="264"/>
    </row>
    <row r="137" spans="1:45" ht="28.5" customHeight="1">
      <c r="A137" s="1539"/>
      <c r="B137" s="1557"/>
      <c r="C137" s="1557"/>
      <c r="D137" s="1579"/>
      <c r="E137" s="1579"/>
      <c r="F137" s="1579"/>
      <c r="G137" s="1580"/>
      <c r="H137" s="1930"/>
      <c r="I137" s="531" t="s">
        <v>48</v>
      </c>
      <c r="J137" s="532"/>
      <c r="K137" s="533">
        <v>0.05</v>
      </c>
      <c r="L137" s="533">
        <v>0.1</v>
      </c>
      <c r="M137" s="533">
        <v>0.1</v>
      </c>
      <c r="N137" s="533">
        <v>0.1</v>
      </c>
      <c r="O137" s="533">
        <v>0.1</v>
      </c>
      <c r="P137" s="533">
        <v>0.1</v>
      </c>
      <c r="Q137" s="533">
        <v>0.1</v>
      </c>
      <c r="R137" s="533">
        <v>0.1</v>
      </c>
      <c r="S137" s="525"/>
      <c r="T137" s="525"/>
      <c r="U137" s="525"/>
      <c r="V137" s="534">
        <f t="shared" si="31"/>
        <v>0.74999999999999989</v>
      </c>
      <c r="W137" s="2030"/>
      <c r="X137" s="296">
        <f>+V137*W136</f>
        <v>0.1275</v>
      </c>
      <c r="Y137" s="1557"/>
      <c r="Z137" s="1579"/>
      <c r="AA137" s="1580"/>
      <c r="AB137" s="1557"/>
      <c r="AC137" s="1579"/>
      <c r="AD137" s="1580"/>
      <c r="AE137" s="1557"/>
      <c r="AF137" s="1579"/>
      <c r="AG137" s="1580"/>
      <c r="AH137" s="1557"/>
      <c r="AI137" s="1579"/>
      <c r="AJ137" s="1923"/>
      <c r="AK137" s="264"/>
      <c r="AL137" s="264"/>
      <c r="AM137" s="264"/>
      <c r="AN137" s="264"/>
      <c r="AO137" s="264"/>
      <c r="AP137" s="264"/>
      <c r="AQ137" s="264"/>
      <c r="AR137" s="264"/>
      <c r="AS137" s="264"/>
    </row>
    <row r="138" spans="1:45" ht="12.75" hidden="1" customHeight="1">
      <c r="A138" s="1539"/>
      <c r="B138" s="1922">
        <v>6</v>
      </c>
      <c r="C138" s="2023"/>
      <c r="D138" s="1577"/>
      <c r="E138" s="1577"/>
      <c r="F138" s="1577"/>
      <c r="G138" s="1578"/>
      <c r="H138" s="1926" t="s">
        <v>79</v>
      </c>
      <c r="I138" s="527" t="s">
        <v>47</v>
      </c>
      <c r="J138" s="528"/>
      <c r="K138" s="523"/>
      <c r="L138" s="523"/>
      <c r="M138" s="523"/>
      <c r="N138" s="523"/>
      <c r="O138" s="523"/>
      <c r="P138" s="523"/>
      <c r="Q138" s="523"/>
      <c r="R138" s="523"/>
      <c r="S138" s="523"/>
      <c r="T138" s="523"/>
      <c r="U138" s="523"/>
      <c r="V138" s="529">
        <f t="shared" si="31"/>
        <v>0</v>
      </c>
      <c r="W138" s="2029"/>
      <c r="X138" s="288">
        <f>V138*W138</f>
        <v>0</v>
      </c>
      <c r="Y138" s="1922"/>
      <c r="Z138" s="1577"/>
      <c r="AA138" s="1578"/>
      <c r="AB138" s="1922"/>
      <c r="AC138" s="1577"/>
      <c r="AD138" s="1578"/>
      <c r="AE138" s="1922"/>
      <c r="AF138" s="1577"/>
      <c r="AG138" s="1578"/>
      <c r="AH138" s="1922"/>
      <c r="AI138" s="1577"/>
      <c r="AJ138" s="1747"/>
      <c r="AK138" s="264"/>
      <c r="AL138" s="264"/>
      <c r="AM138" s="264"/>
      <c r="AN138" s="264"/>
      <c r="AO138" s="264"/>
      <c r="AP138" s="264"/>
      <c r="AQ138" s="264"/>
      <c r="AR138" s="264"/>
      <c r="AS138" s="264"/>
    </row>
    <row r="139" spans="1:45" ht="12.75" hidden="1" customHeight="1">
      <c r="A139" s="1539"/>
      <c r="B139" s="1557"/>
      <c r="C139" s="1557"/>
      <c r="D139" s="1579"/>
      <c r="E139" s="1579"/>
      <c r="F139" s="1579"/>
      <c r="G139" s="1580"/>
      <c r="H139" s="1930"/>
      <c r="I139" s="531" t="s">
        <v>48</v>
      </c>
      <c r="J139" s="537"/>
      <c r="K139" s="539"/>
      <c r="L139" s="539"/>
      <c r="M139" s="539"/>
      <c r="N139" s="539"/>
      <c r="O139" s="539"/>
      <c r="P139" s="539"/>
      <c r="Q139" s="539"/>
      <c r="R139" s="539"/>
      <c r="S139" s="539"/>
      <c r="T139" s="539"/>
      <c r="U139" s="539"/>
      <c r="V139" s="540">
        <f t="shared" si="31"/>
        <v>0</v>
      </c>
      <c r="W139" s="2030"/>
      <c r="X139" s="296">
        <f>+V139*W138</f>
        <v>0</v>
      </c>
      <c r="Y139" s="1557"/>
      <c r="Z139" s="1579"/>
      <c r="AA139" s="1580"/>
      <c r="AB139" s="1557"/>
      <c r="AC139" s="1579"/>
      <c r="AD139" s="1580"/>
      <c r="AE139" s="1557"/>
      <c r="AF139" s="1579"/>
      <c r="AG139" s="1580"/>
      <c r="AH139" s="1557"/>
      <c r="AI139" s="1579"/>
      <c r="AJ139" s="1923"/>
      <c r="AK139" s="264"/>
      <c r="AL139" s="264"/>
      <c r="AM139" s="264"/>
      <c r="AN139" s="264"/>
      <c r="AO139" s="264"/>
      <c r="AP139" s="264"/>
      <c r="AQ139" s="264"/>
      <c r="AR139" s="264"/>
      <c r="AS139" s="264"/>
    </row>
    <row r="140" spans="1:45" ht="12.75" hidden="1" customHeight="1">
      <c r="A140" s="1539"/>
      <c r="B140" s="1922">
        <v>7</v>
      </c>
      <c r="C140" s="2023"/>
      <c r="D140" s="1577"/>
      <c r="E140" s="1577"/>
      <c r="F140" s="1577"/>
      <c r="G140" s="1578"/>
      <c r="H140" s="1926" t="s">
        <v>79</v>
      </c>
      <c r="I140" s="527" t="s">
        <v>47</v>
      </c>
      <c r="J140" s="528"/>
      <c r="K140" s="523"/>
      <c r="L140" s="523"/>
      <c r="M140" s="523"/>
      <c r="N140" s="523"/>
      <c r="O140" s="523"/>
      <c r="P140" s="523"/>
      <c r="Q140" s="523"/>
      <c r="R140" s="523"/>
      <c r="S140" s="523"/>
      <c r="T140" s="523"/>
      <c r="U140" s="523"/>
      <c r="V140" s="529">
        <f t="shared" si="31"/>
        <v>0</v>
      </c>
      <c r="W140" s="2029"/>
      <c r="X140" s="288">
        <f>V140*W140</f>
        <v>0</v>
      </c>
      <c r="Y140" s="1922"/>
      <c r="Z140" s="1577"/>
      <c r="AA140" s="1578"/>
      <c r="AB140" s="1922"/>
      <c r="AC140" s="1577"/>
      <c r="AD140" s="1578"/>
      <c r="AE140" s="1922"/>
      <c r="AF140" s="1577"/>
      <c r="AG140" s="1578"/>
      <c r="AH140" s="1922"/>
      <c r="AI140" s="1577"/>
      <c r="AJ140" s="1747"/>
      <c r="AK140" s="264"/>
      <c r="AL140" s="264"/>
      <c r="AM140" s="264"/>
      <c r="AN140" s="264"/>
      <c r="AO140" s="264"/>
      <c r="AP140" s="264"/>
      <c r="AQ140" s="264"/>
      <c r="AR140" s="264"/>
      <c r="AS140" s="264"/>
    </row>
    <row r="141" spans="1:45" ht="12.75" hidden="1" customHeight="1">
      <c r="A141" s="1539"/>
      <c r="B141" s="1557"/>
      <c r="C141" s="1557"/>
      <c r="D141" s="1579"/>
      <c r="E141" s="1579"/>
      <c r="F141" s="1579"/>
      <c r="G141" s="1580"/>
      <c r="H141" s="1930"/>
      <c r="I141" s="531" t="s">
        <v>48</v>
      </c>
      <c r="J141" s="537"/>
      <c r="K141" s="539"/>
      <c r="L141" s="539"/>
      <c r="M141" s="539"/>
      <c r="N141" s="539"/>
      <c r="O141" s="539"/>
      <c r="P141" s="539"/>
      <c r="Q141" s="539"/>
      <c r="R141" s="539"/>
      <c r="S141" s="539"/>
      <c r="T141" s="539"/>
      <c r="U141" s="539"/>
      <c r="V141" s="540">
        <f t="shared" si="31"/>
        <v>0</v>
      </c>
      <c r="W141" s="2030"/>
      <c r="X141" s="296">
        <f>+V141*W140</f>
        <v>0</v>
      </c>
      <c r="Y141" s="1557"/>
      <c r="Z141" s="1579"/>
      <c r="AA141" s="1580"/>
      <c r="AB141" s="1557"/>
      <c r="AC141" s="1579"/>
      <c r="AD141" s="1580"/>
      <c r="AE141" s="1557"/>
      <c r="AF141" s="1579"/>
      <c r="AG141" s="1580"/>
      <c r="AH141" s="1557"/>
      <c r="AI141" s="1579"/>
      <c r="AJ141" s="1923"/>
      <c r="AK141" s="264"/>
      <c r="AL141" s="264"/>
      <c r="AM141" s="264"/>
      <c r="AN141" s="264"/>
      <c r="AO141" s="264"/>
      <c r="AP141" s="264"/>
      <c r="AQ141" s="264"/>
      <c r="AR141" s="264"/>
      <c r="AS141" s="264"/>
    </row>
    <row r="142" spans="1:45" ht="12.75" customHeight="1">
      <c r="A142" s="1539"/>
      <c r="B142" s="1944" t="s">
        <v>85</v>
      </c>
      <c r="C142" s="1577"/>
      <c r="D142" s="1577"/>
      <c r="E142" s="1577"/>
      <c r="F142" s="1577"/>
      <c r="G142" s="1578"/>
      <c r="H142" s="2033" t="s">
        <v>79</v>
      </c>
      <c r="I142" s="541" t="s">
        <v>47</v>
      </c>
      <c r="J142" s="542">
        <f t="shared" ref="J142:J143" si="32">+J128*W128+J130*W130+J132*W132+J134*W134+J136*W136</f>
        <v>0</v>
      </c>
      <c r="K142" s="542">
        <f t="shared" ref="K142:U142" si="33">+K128*$W128+K130*$W130+K132*$W132+K134*$W134+K136*$W136+K138*$W138+K140*$W140</f>
        <v>4.1500000000000002E-2</v>
      </c>
      <c r="L142" s="542">
        <f t="shared" si="33"/>
        <v>8.900000000000001E-2</v>
      </c>
      <c r="M142" s="542">
        <f t="shared" si="33"/>
        <v>8.900000000000001E-2</v>
      </c>
      <c r="N142" s="542">
        <f t="shared" si="33"/>
        <v>8.900000000000001E-2</v>
      </c>
      <c r="O142" s="542">
        <f t="shared" si="33"/>
        <v>0.1</v>
      </c>
      <c r="P142" s="542">
        <f t="shared" si="33"/>
        <v>0.1</v>
      </c>
      <c r="Q142" s="542">
        <f t="shared" si="33"/>
        <v>0.1</v>
      </c>
      <c r="R142" s="542">
        <f t="shared" si="33"/>
        <v>0.1</v>
      </c>
      <c r="S142" s="542">
        <f t="shared" si="33"/>
        <v>0.1</v>
      </c>
      <c r="T142" s="542">
        <f t="shared" si="33"/>
        <v>0.1</v>
      </c>
      <c r="U142" s="542">
        <f t="shared" si="33"/>
        <v>9.1499999999999998E-2</v>
      </c>
      <c r="V142" s="529">
        <f t="shared" si="31"/>
        <v>1</v>
      </c>
      <c r="W142" s="2039">
        <f>SUM(W128:W141)</f>
        <v>1</v>
      </c>
      <c r="X142" s="288">
        <f>V142*W142</f>
        <v>1</v>
      </c>
      <c r="Y142" s="1924"/>
      <c r="Z142" s="1577"/>
      <c r="AA142" s="1578"/>
      <c r="AB142" s="1924"/>
      <c r="AC142" s="1577"/>
      <c r="AD142" s="1578"/>
      <c r="AE142" s="1924"/>
      <c r="AF142" s="1577"/>
      <c r="AG142" s="1578"/>
      <c r="AH142" s="1924"/>
      <c r="AI142" s="1577"/>
      <c r="AJ142" s="1747"/>
      <c r="AK142" s="264"/>
      <c r="AL142" s="264"/>
      <c r="AM142" s="264"/>
      <c r="AN142" s="264"/>
      <c r="AO142" s="264"/>
      <c r="AP142" s="264"/>
      <c r="AQ142" s="264"/>
      <c r="AR142" s="264"/>
      <c r="AS142" s="264"/>
    </row>
    <row r="143" spans="1:45" ht="12.75" customHeight="1">
      <c r="A143" s="1540"/>
      <c r="B143" s="1537"/>
      <c r="C143" s="1550"/>
      <c r="D143" s="1550"/>
      <c r="E143" s="1550"/>
      <c r="F143" s="1550"/>
      <c r="G143" s="1551"/>
      <c r="H143" s="2038"/>
      <c r="I143" s="556" t="s">
        <v>48</v>
      </c>
      <c r="J143" s="542">
        <f t="shared" si="32"/>
        <v>0</v>
      </c>
      <c r="K143" s="542">
        <f t="shared" ref="K143:U143" si="34">+K129*$W128+K131*$W130+K133*$W132+K135*$W134+K137*$W136+K139*$W138+K141*$W140</f>
        <v>3.4372E-2</v>
      </c>
      <c r="L143" s="542">
        <f t="shared" si="34"/>
        <v>7.5800000000000006E-2</v>
      </c>
      <c r="M143" s="542">
        <f t="shared" si="34"/>
        <v>9.0319999999999998E-2</v>
      </c>
      <c r="N143" s="542">
        <f t="shared" si="34"/>
        <v>8.3720000000000003E-2</v>
      </c>
      <c r="O143" s="542">
        <f t="shared" si="34"/>
        <v>0.1</v>
      </c>
      <c r="P143" s="542">
        <f t="shared" si="34"/>
        <v>9.3180000000000013E-2</v>
      </c>
      <c r="Q143" s="542">
        <f t="shared" si="34"/>
        <v>9.5380000000000006E-2</v>
      </c>
      <c r="R143" s="542">
        <f t="shared" si="34"/>
        <v>9.4346000000000013E-2</v>
      </c>
      <c r="S143" s="542">
        <f t="shared" si="34"/>
        <v>0</v>
      </c>
      <c r="T143" s="542">
        <f t="shared" si="34"/>
        <v>0</v>
      </c>
      <c r="U143" s="542">
        <f t="shared" si="34"/>
        <v>0</v>
      </c>
      <c r="V143" s="559">
        <f t="shared" si="31"/>
        <v>0.6671180000000001</v>
      </c>
      <c r="W143" s="2040"/>
      <c r="X143" s="560">
        <f>+V143*W142</f>
        <v>0.6671180000000001</v>
      </c>
      <c r="Y143" s="1537"/>
      <c r="Z143" s="1550"/>
      <c r="AA143" s="1551"/>
      <c r="AB143" s="1537"/>
      <c r="AC143" s="1550"/>
      <c r="AD143" s="1551"/>
      <c r="AE143" s="1537"/>
      <c r="AF143" s="1550"/>
      <c r="AG143" s="1551"/>
      <c r="AH143" s="1537"/>
      <c r="AI143" s="1550"/>
      <c r="AJ143" s="1721"/>
      <c r="AK143" s="264"/>
      <c r="AL143" s="264"/>
      <c r="AM143" s="264"/>
      <c r="AN143" s="264"/>
      <c r="AO143" s="264"/>
      <c r="AP143" s="264"/>
      <c r="AQ143" s="264"/>
      <c r="AR143" s="264"/>
      <c r="AS143" s="264"/>
    </row>
    <row r="144" spans="1:45" ht="12.75" customHeight="1">
      <c r="A144" s="1967" t="s">
        <v>106</v>
      </c>
      <c r="B144" s="1555"/>
      <c r="C144" s="255" t="s">
        <v>107</v>
      </c>
      <c r="D144" s="255" t="s">
        <v>108</v>
      </c>
      <c r="E144" s="255" t="s">
        <v>28</v>
      </c>
      <c r="F144" s="255" t="s">
        <v>109</v>
      </c>
      <c r="G144" s="740" t="s">
        <v>110</v>
      </c>
      <c r="H144" s="1959" t="s">
        <v>111</v>
      </c>
      <c r="I144" s="1756"/>
      <c r="J144" s="255" t="s">
        <v>63</v>
      </c>
      <c r="K144" s="255" t="s">
        <v>64</v>
      </c>
      <c r="L144" s="255" t="s">
        <v>65</v>
      </c>
      <c r="M144" s="255" t="s">
        <v>66</v>
      </c>
      <c r="N144" s="255" t="s">
        <v>67</v>
      </c>
      <c r="O144" s="255" t="s">
        <v>68</v>
      </c>
      <c r="P144" s="255" t="s">
        <v>69</v>
      </c>
      <c r="Q144" s="255" t="s">
        <v>70</v>
      </c>
      <c r="R144" s="255" t="s">
        <v>71</v>
      </c>
      <c r="S144" s="255" t="s">
        <v>72</v>
      </c>
      <c r="T144" s="255" t="s">
        <v>73</v>
      </c>
      <c r="U144" s="255" t="s">
        <v>74</v>
      </c>
      <c r="V144" s="255" t="s">
        <v>75</v>
      </c>
      <c r="W144" s="255" t="s">
        <v>76</v>
      </c>
      <c r="X144" s="255" t="s">
        <v>77</v>
      </c>
      <c r="Y144" s="1959" t="s">
        <v>112</v>
      </c>
      <c r="Z144" s="1754"/>
      <c r="AA144" s="1756"/>
      <c r="AB144" s="1959" t="s">
        <v>116</v>
      </c>
      <c r="AC144" s="1754"/>
      <c r="AD144" s="1756"/>
      <c r="AE144" s="1959" t="s">
        <v>120</v>
      </c>
      <c r="AF144" s="1754"/>
      <c r="AG144" s="1756"/>
      <c r="AH144" s="1959" t="s">
        <v>740</v>
      </c>
      <c r="AI144" s="1754"/>
      <c r="AJ144" s="1749"/>
      <c r="AK144" s="264"/>
      <c r="AL144" s="264"/>
      <c r="AM144" s="264"/>
      <c r="AN144" s="264"/>
      <c r="AO144" s="264"/>
      <c r="AP144" s="264"/>
      <c r="AQ144" s="264"/>
      <c r="AR144" s="264"/>
      <c r="AS144" s="264"/>
    </row>
    <row r="145" spans="1:45" ht="43.5" customHeight="1">
      <c r="A145" s="1733"/>
      <c r="B145" s="1548"/>
      <c r="C145" s="2049" t="s">
        <v>1040</v>
      </c>
      <c r="D145" s="2049" t="s">
        <v>252</v>
      </c>
      <c r="E145" s="2054" t="s">
        <v>919</v>
      </c>
      <c r="F145" s="1941" t="s">
        <v>1243</v>
      </c>
      <c r="G145" s="1932" t="s">
        <v>254</v>
      </c>
      <c r="H145" s="2081" t="s">
        <v>47</v>
      </c>
      <c r="I145" s="2028"/>
      <c r="J145" s="528">
        <v>8.3333333333333343E-2</v>
      </c>
      <c r="K145" s="523">
        <v>8.3333333333333343E-2</v>
      </c>
      <c r="L145" s="523">
        <v>8.3333333333333343E-2</v>
      </c>
      <c r="M145" s="523">
        <v>8.3333333333333343E-2</v>
      </c>
      <c r="N145" s="523">
        <v>8.3333333333333343E-2</v>
      </c>
      <c r="O145" s="523">
        <v>8.3333333333333343E-2</v>
      </c>
      <c r="P145" s="523">
        <v>8.3333333333333343E-2</v>
      </c>
      <c r="Q145" s="523">
        <v>8.3333333333333343E-2</v>
      </c>
      <c r="R145" s="523">
        <v>8.3333333333333343E-2</v>
      </c>
      <c r="S145" s="523">
        <v>8.3333333333333343E-2</v>
      </c>
      <c r="T145" s="523">
        <v>8.3333333333333343E-2</v>
      </c>
      <c r="U145" s="523">
        <v>8.3333333333333343E-2</v>
      </c>
      <c r="V145" s="524">
        <f t="shared" ref="V145:V146" si="35">SUM(J145:U145)</f>
        <v>1.0000000000000002</v>
      </c>
      <c r="W145" s="1964">
        <v>0.05</v>
      </c>
      <c r="X145" s="524">
        <f>+(V145/V145)*W145</f>
        <v>0.05</v>
      </c>
      <c r="Y145" s="2024" t="s">
        <v>1244</v>
      </c>
      <c r="Z145" s="1577"/>
      <c r="AA145" s="1578"/>
      <c r="AB145" s="2024" t="s">
        <v>1246</v>
      </c>
      <c r="AC145" s="1577"/>
      <c r="AD145" s="1578"/>
      <c r="AE145" s="2024" t="s">
        <v>1247</v>
      </c>
      <c r="AF145" s="1577"/>
      <c r="AG145" s="1578"/>
      <c r="AH145" s="1956"/>
      <c r="AI145" s="1577"/>
      <c r="AJ145" s="1747"/>
      <c r="AK145" s="264"/>
      <c r="AL145" s="264"/>
      <c r="AM145" s="264"/>
      <c r="AN145" s="264"/>
      <c r="AO145" s="264"/>
      <c r="AP145" s="264"/>
      <c r="AQ145" s="264"/>
      <c r="AR145" s="264"/>
      <c r="AS145" s="264"/>
    </row>
    <row r="146" spans="1:45" ht="43.5" customHeight="1">
      <c r="A146" s="1968"/>
      <c r="B146" s="1580"/>
      <c r="C146" s="2030"/>
      <c r="D146" s="2030"/>
      <c r="E146" s="2084"/>
      <c r="F146" s="1558"/>
      <c r="G146" s="1558"/>
      <c r="H146" s="2080" t="s">
        <v>78</v>
      </c>
      <c r="I146" s="2026"/>
      <c r="J146" s="532">
        <v>8.3333333333333343E-2</v>
      </c>
      <c r="K146" s="525">
        <v>8.3333333333333343E-2</v>
      </c>
      <c r="L146" s="525">
        <v>8.3333333333333343E-2</v>
      </c>
      <c r="M146" s="525">
        <v>8.3333333333333343E-2</v>
      </c>
      <c r="N146" s="525">
        <v>8.3333333333333343E-2</v>
      </c>
      <c r="O146" s="525">
        <v>8.3333333333333343E-2</v>
      </c>
      <c r="P146" s="533">
        <v>8.3299999999999999E-2</v>
      </c>
      <c r="Q146" s="533">
        <v>8.3299999999999999E-2</v>
      </c>
      <c r="R146" s="533">
        <v>8.3299999999999999E-2</v>
      </c>
      <c r="S146" s="525"/>
      <c r="T146" s="525"/>
      <c r="U146" s="525"/>
      <c r="V146" s="526">
        <f t="shared" si="35"/>
        <v>0.74990000000000023</v>
      </c>
      <c r="W146" s="1558"/>
      <c r="X146" s="524">
        <f>+V146/V145*W145</f>
        <v>3.7495000000000001E-2</v>
      </c>
      <c r="Y146" s="1557"/>
      <c r="Z146" s="1579"/>
      <c r="AA146" s="1580"/>
      <c r="AB146" s="1557"/>
      <c r="AC146" s="1579"/>
      <c r="AD146" s="1580"/>
      <c r="AE146" s="1557"/>
      <c r="AF146" s="1579"/>
      <c r="AG146" s="1580"/>
      <c r="AH146" s="1557"/>
      <c r="AI146" s="1579"/>
      <c r="AJ146" s="1923"/>
      <c r="AK146" s="264"/>
      <c r="AL146" s="264"/>
      <c r="AM146" s="264"/>
      <c r="AN146" s="264"/>
      <c r="AO146" s="264"/>
      <c r="AP146" s="264"/>
      <c r="AQ146" s="264"/>
      <c r="AR146" s="264"/>
      <c r="AS146" s="264"/>
    </row>
    <row r="147" spans="1:45" ht="12.75" customHeight="1">
      <c r="A147" s="1966" t="s">
        <v>1248</v>
      </c>
      <c r="B147" s="2085" t="s">
        <v>34</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7"/>
      <c r="AK147" s="264"/>
      <c r="AL147" s="264"/>
      <c r="AM147" s="264"/>
      <c r="AN147" s="264"/>
      <c r="AO147" s="264"/>
      <c r="AP147" s="264"/>
      <c r="AQ147" s="264"/>
      <c r="AR147" s="264"/>
      <c r="AS147" s="264"/>
    </row>
    <row r="148" spans="1:45" ht="42.75" customHeight="1">
      <c r="A148" s="1539"/>
      <c r="B148" s="1922">
        <v>1</v>
      </c>
      <c r="C148" s="1928" t="s">
        <v>1252</v>
      </c>
      <c r="D148" s="1577"/>
      <c r="E148" s="1577"/>
      <c r="F148" s="1577"/>
      <c r="G148" s="1578"/>
      <c r="H148" s="1926" t="s">
        <v>79</v>
      </c>
      <c r="I148" s="527" t="s">
        <v>47</v>
      </c>
      <c r="J148" s="528">
        <v>8.3333333333333343E-2</v>
      </c>
      <c r="K148" s="523">
        <v>8.3333333333333343E-2</v>
      </c>
      <c r="L148" s="523">
        <v>8.3333333333333343E-2</v>
      </c>
      <c r="M148" s="523">
        <v>8.3333333333333343E-2</v>
      </c>
      <c r="N148" s="523">
        <v>8.3333333333333343E-2</v>
      </c>
      <c r="O148" s="523">
        <v>8.3333333333333343E-2</v>
      </c>
      <c r="P148" s="523">
        <v>8.3333333333333343E-2</v>
      </c>
      <c r="Q148" s="523">
        <v>8.3333333333333343E-2</v>
      </c>
      <c r="R148" s="523">
        <v>8.3333333333333343E-2</v>
      </c>
      <c r="S148" s="523">
        <v>8.3333333333333343E-2</v>
      </c>
      <c r="T148" s="523">
        <v>8.3333333333333343E-2</v>
      </c>
      <c r="U148" s="523">
        <v>8.3333333333333343E-2</v>
      </c>
      <c r="V148" s="529">
        <f t="shared" ref="V148:V163" si="36">SUM(J148:U148)</f>
        <v>1.0000000000000002</v>
      </c>
      <c r="W148" s="2029">
        <v>1</v>
      </c>
      <c r="X148" s="288">
        <f>V148*W148</f>
        <v>1.0000000000000002</v>
      </c>
      <c r="Y148" s="2024" t="s">
        <v>1253</v>
      </c>
      <c r="Z148" s="1577"/>
      <c r="AA148" s="1578"/>
      <c r="AB148" s="2024" t="s">
        <v>1246</v>
      </c>
      <c r="AC148" s="1577"/>
      <c r="AD148" s="1578"/>
      <c r="AE148" s="2024" t="s">
        <v>1247</v>
      </c>
      <c r="AF148" s="1577"/>
      <c r="AG148" s="1578"/>
      <c r="AH148" s="1922"/>
      <c r="AI148" s="1577"/>
      <c r="AJ148" s="1747"/>
      <c r="AK148" s="264"/>
      <c r="AL148" s="264"/>
      <c r="AM148" s="264"/>
      <c r="AN148" s="264"/>
      <c r="AO148" s="264"/>
      <c r="AP148" s="264"/>
      <c r="AQ148" s="264"/>
      <c r="AR148" s="264"/>
      <c r="AS148" s="264"/>
    </row>
    <row r="149" spans="1:45" ht="42.75" customHeight="1">
      <c r="A149" s="1539"/>
      <c r="B149" s="1557"/>
      <c r="C149" s="1557"/>
      <c r="D149" s="1579"/>
      <c r="E149" s="1579"/>
      <c r="F149" s="1579"/>
      <c r="G149" s="1580"/>
      <c r="H149" s="1930"/>
      <c r="I149" s="531" t="s">
        <v>48</v>
      </c>
      <c r="J149" s="536">
        <v>8.3299999999999999E-2</v>
      </c>
      <c r="K149" s="536">
        <v>8.3299999999999999E-2</v>
      </c>
      <c r="L149" s="536">
        <v>8.3299999999999999E-2</v>
      </c>
      <c r="M149" s="536">
        <v>8.3299999999999999E-2</v>
      </c>
      <c r="N149" s="536">
        <v>8.3299999999999999E-2</v>
      </c>
      <c r="O149" s="536">
        <v>8.3299999999999999E-2</v>
      </c>
      <c r="P149" s="536">
        <v>8.3299999999999999E-2</v>
      </c>
      <c r="Q149" s="536">
        <v>8.3299999999999999E-2</v>
      </c>
      <c r="R149" s="533">
        <v>8.3299999999999999E-2</v>
      </c>
      <c r="S149" s="525"/>
      <c r="T149" s="525"/>
      <c r="U149" s="525"/>
      <c r="V149" s="534">
        <f t="shared" si="36"/>
        <v>0.74970000000000003</v>
      </c>
      <c r="W149" s="2030"/>
      <c r="X149" s="296">
        <f>+V149*W148</f>
        <v>0.74970000000000003</v>
      </c>
      <c r="Y149" s="1557"/>
      <c r="Z149" s="1579"/>
      <c r="AA149" s="1580"/>
      <c r="AB149" s="1557"/>
      <c r="AC149" s="1579"/>
      <c r="AD149" s="1580"/>
      <c r="AE149" s="1557"/>
      <c r="AF149" s="1579"/>
      <c r="AG149" s="1580"/>
      <c r="AH149" s="1557"/>
      <c r="AI149" s="1579"/>
      <c r="AJ149" s="1923"/>
      <c r="AK149" s="264"/>
      <c r="AL149" s="264"/>
      <c r="AM149" s="264"/>
      <c r="AN149" s="264"/>
      <c r="AO149" s="264"/>
      <c r="AP149" s="264"/>
      <c r="AQ149" s="264"/>
      <c r="AR149" s="264"/>
      <c r="AS149" s="264"/>
    </row>
    <row r="150" spans="1:45" ht="12.75" hidden="1" customHeight="1">
      <c r="A150" s="1539"/>
      <c r="B150" s="1922">
        <v>2</v>
      </c>
      <c r="C150" s="2023"/>
      <c r="D150" s="1577"/>
      <c r="E150" s="1577"/>
      <c r="F150" s="1577"/>
      <c r="G150" s="1578"/>
      <c r="H150" s="1926" t="s">
        <v>79</v>
      </c>
      <c r="I150" s="527" t="s">
        <v>47</v>
      </c>
      <c r="J150" s="528"/>
      <c r="K150" s="523"/>
      <c r="L150" s="523"/>
      <c r="M150" s="523"/>
      <c r="N150" s="523"/>
      <c r="O150" s="523"/>
      <c r="P150" s="523"/>
      <c r="Q150" s="523"/>
      <c r="R150" s="523"/>
      <c r="S150" s="523"/>
      <c r="T150" s="523"/>
      <c r="U150" s="523"/>
      <c r="V150" s="529">
        <f t="shared" si="36"/>
        <v>0</v>
      </c>
      <c r="W150" s="2029"/>
      <c r="X150" s="288">
        <f>V150*W150</f>
        <v>0</v>
      </c>
      <c r="Y150" s="1922"/>
      <c r="Z150" s="1577"/>
      <c r="AA150" s="1578"/>
      <c r="AB150" s="1922"/>
      <c r="AC150" s="1577"/>
      <c r="AD150" s="1578"/>
      <c r="AE150" s="1922"/>
      <c r="AF150" s="1577"/>
      <c r="AG150" s="1578"/>
      <c r="AH150" s="1922"/>
      <c r="AI150" s="1577"/>
      <c r="AJ150" s="1747"/>
      <c r="AK150" s="264"/>
      <c r="AL150" s="264"/>
      <c r="AM150" s="264"/>
      <c r="AN150" s="264"/>
      <c r="AO150" s="264"/>
      <c r="AP150" s="264"/>
      <c r="AQ150" s="264"/>
      <c r="AR150" s="264"/>
      <c r="AS150" s="264"/>
    </row>
    <row r="151" spans="1:45" ht="12.75" hidden="1" customHeight="1">
      <c r="A151" s="1539"/>
      <c r="B151" s="1557"/>
      <c r="C151" s="1557"/>
      <c r="D151" s="1579"/>
      <c r="E151" s="1579"/>
      <c r="F151" s="1579"/>
      <c r="G151" s="1580"/>
      <c r="H151" s="1930"/>
      <c r="I151" s="531" t="s">
        <v>48</v>
      </c>
      <c r="J151" s="537"/>
      <c r="K151" s="539"/>
      <c r="L151" s="539"/>
      <c r="M151" s="539"/>
      <c r="N151" s="539"/>
      <c r="O151" s="539"/>
      <c r="P151" s="539"/>
      <c r="Q151" s="539"/>
      <c r="R151" s="539"/>
      <c r="S151" s="539"/>
      <c r="T151" s="539"/>
      <c r="U151" s="539"/>
      <c r="V151" s="540">
        <f t="shared" si="36"/>
        <v>0</v>
      </c>
      <c r="W151" s="2030"/>
      <c r="X151" s="296">
        <f>+V151*W150</f>
        <v>0</v>
      </c>
      <c r="Y151" s="1557"/>
      <c r="Z151" s="1579"/>
      <c r="AA151" s="1580"/>
      <c r="AB151" s="1557"/>
      <c r="AC151" s="1579"/>
      <c r="AD151" s="1580"/>
      <c r="AE151" s="1557"/>
      <c r="AF151" s="1579"/>
      <c r="AG151" s="1580"/>
      <c r="AH151" s="1557"/>
      <c r="AI151" s="1579"/>
      <c r="AJ151" s="1923"/>
      <c r="AK151" s="264"/>
      <c r="AL151" s="264"/>
      <c r="AM151" s="264"/>
      <c r="AN151" s="264"/>
      <c r="AO151" s="264"/>
      <c r="AP151" s="264"/>
      <c r="AQ151" s="264"/>
      <c r="AR151" s="264"/>
      <c r="AS151" s="264"/>
    </row>
    <row r="152" spans="1:45" ht="12.75" hidden="1" customHeight="1">
      <c r="A152" s="1539"/>
      <c r="B152" s="1922">
        <v>3</v>
      </c>
      <c r="C152" s="2023"/>
      <c r="D152" s="1577"/>
      <c r="E152" s="1577"/>
      <c r="F152" s="1577"/>
      <c r="G152" s="1578"/>
      <c r="H152" s="1926" t="s">
        <v>79</v>
      </c>
      <c r="I152" s="527" t="s">
        <v>47</v>
      </c>
      <c r="J152" s="528"/>
      <c r="K152" s="523"/>
      <c r="L152" s="523"/>
      <c r="M152" s="523"/>
      <c r="N152" s="523"/>
      <c r="O152" s="523"/>
      <c r="P152" s="523"/>
      <c r="Q152" s="523"/>
      <c r="R152" s="523"/>
      <c r="S152" s="523"/>
      <c r="T152" s="523"/>
      <c r="U152" s="523"/>
      <c r="V152" s="529">
        <f t="shared" si="36"/>
        <v>0</v>
      </c>
      <c r="W152" s="2029"/>
      <c r="X152" s="288">
        <f>V152*W152</f>
        <v>0</v>
      </c>
      <c r="Y152" s="1922"/>
      <c r="Z152" s="1577"/>
      <c r="AA152" s="1578"/>
      <c r="AB152" s="1922"/>
      <c r="AC152" s="1577"/>
      <c r="AD152" s="1578"/>
      <c r="AE152" s="1922"/>
      <c r="AF152" s="1577"/>
      <c r="AG152" s="1578"/>
      <c r="AH152" s="1922"/>
      <c r="AI152" s="1577"/>
      <c r="AJ152" s="1747"/>
      <c r="AK152" s="264"/>
      <c r="AL152" s="264"/>
      <c r="AM152" s="264"/>
      <c r="AN152" s="264"/>
      <c r="AO152" s="264"/>
      <c r="AP152" s="264"/>
      <c r="AQ152" s="264"/>
      <c r="AR152" s="264"/>
      <c r="AS152" s="264"/>
    </row>
    <row r="153" spans="1:45" ht="12.75" hidden="1" customHeight="1">
      <c r="A153" s="1539"/>
      <c r="B153" s="1557"/>
      <c r="C153" s="1557"/>
      <c r="D153" s="1579"/>
      <c r="E153" s="1579"/>
      <c r="F153" s="1579"/>
      <c r="G153" s="1580"/>
      <c r="H153" s="1930"/>
      <c r="I153" s="531" t="s">
        <v>48</v>
      </c>
      <c r="J153" s="537"/>
      <c r="K153" s="539"/>
      <c r="L153" s="539"/>
      <c r="M153" s="539"/>
      <c r="N153" s="539"/>
      <c r="O153" s="539"/>
      <c r="P153" s="539"/>
      <c r="Q153" s="539"/>
      <c r="R153" s="539"/>
      <c r="S153" s="539"/>
      <c r="T153" s="539"/>
      <c r="U153" s="539"/>
      <c r="V153" s="540">
        <f t="shared" si="36"/>
        <v>0</v>
      </c>
      <c r="W153" s="2030"/>
      <c r="X153" s="296">
        <f>+V153*W152</f>
        <v>0</v>
      </c>
      <c r="Y153" s="1557"/>
      <c r="Z153" s="1579"/>
      <c r="AA153" s="1580"/>
      <c r="AB153" s="1557"/>
      <c r="AC153" s="1579"/>
      <c r="AD153" s="1580"/>
      <c r="AE153" s="1557"/>
      <c r="AF153" s="1579"/>
      <c r="AG153" s="1580"/>
      <c r="AH153" s="1557"/>
      <c r="AI153" s="1579"/>
      <c r="AJ153" s="1923"/>
      <c r="AK153" s="264"/>
      <c r="AL153" s="264"/>
      <c r="AM153" s="264"/>
      <c r="AN153" s="264"/>
      <c r="AO153" s="264"/>
      <c r="AP153" s="264"/>
      <c r="AQ153" s="264"/>
      <c r="AR153" s="264"/>
      <c r="AS153" s="264"/>
    </row>
    <row r="154" spans="1:45" ht="12.75" hidden="1" customHeight="1">
      <c r="A154" s="1539"/>
      <c r="B154" s="1922">
        <v>4</v>
      </c>
      <c r="C154" s="2023"/>
      <c r="D154" s="1577"/>
      <c r="E154" s="1577"/>
      <c r="F154" s="1577"/>
      <c r="G154" s="1578"/>
      <c r="H154" s="1926" t="s">
        <v>79</v>
      </c>
      <c r="I154" s="527" t="s">
        <v>47</v>
      </c>
      <c r="J154" s="528"/>
      <c r="K154" s="523"/>
      <c r="L154" s="523"/>
      <c r="M154" s="523"/>
      <c r="N154" s="523"/>
      <c r="O154" s="523"/>
      <c r="P154" s="523"/>
      <c r="Q154" s="523"/>
      <c r="R154" s="523"/>
      <c r="S154" s="523"/>
      <c r="T154" s="523"/>
      <c r="U154" s="523"/>
      <c r="V154" s="529">
        <f t="shared" si="36"/>
        <v>0</v>
      </c>
      <c r="W154" s="2029"/>
      <c r="X154" s="288">
        <f>V154*W154</f>
        <v>0</v>
      </c>
      <c r="Y154" s="1922"/>
      <c r="Z154" s="1577"/>
      <c r="AA154" s="1578"/>
      <c r="AB154" s="1922"/>
      <c r="AC154" s="1577"/>
      <c r="AD154" s="1578"/>
      <c r="AE154" s="1922"/>
      <c r="AF154" s="1577"/>
      <c r="AG154" s="1578"/>
      <c r="AH154" s="1922"/>
      <c r="AI154" s="1577"/>
      <c r="AJ154" s="1747"/>
      <c r="AK154" s="264"/>
      <c r="AL154" s="264"/>
      <c r="AM154" s="264"/>
      <c r="AN154" s="264"/>
      <c r="AO154" s="264"/>
      <c r="AP154" s="264"/>
      <c r="AQ154" s="264"/>
      <c r="AR154" s="264"/>
      <c r="AS154" s="264"/>
    </row>
    <row r="155" spans="1:45" ht="12.75" hidden="1" customHeight="1">
      <c r="A155" s="1539"/>
      <c r="B155" s="1557"/>
      <c r="C155" s="1557"/>
      <c r="D155" s="1579"/>
      <c r="E155" s="1579"/>
      <c r="F155" s="1579"/>
      <c r="G155" s="1580"/>
      <c r="H155" s="1930"/>
      <c r="I155" s="531" t="s">
        <v>48</v>
      </c>
      <c r="J155" s="537"/>
      <c r="K155" s="539"/>
      <c r="L155" s="539"/>
      <c r="M155" s="539"/>
      <c r="N155" s="539"/>
      <c r="O155" s="539"/>
      <c r="P155" s="539"/>
      <c r="Q155" s="539"/>
      <c r="R155" s="539"/>
      <c r="S155" s="539"/>
      <c r="T155" s="539"/>
      <c r="U155" s="539"/>
      <c r="V155" s="540">
        <f t="shared" si="36"/>
        <v>0</v>
      </c>
      <c r="W155" s="2030"/>
      <c r="X155" s="296">
        <f>+V155*W154</f>
        <v>0</v>
      </c>
      <c r="Y155" s="1557"/>
      <c r="Z155" s="1579"/>
      <c r="AA155" s="1580"/>
      <c r="AB155" s="1557"/>
      <c r="AC155" s="1579"/>
      <c r="AD155" s="1580"/>
      <c r="AE155" s="1557"/>
      <c r="AF155" s="1579"/>
      <c r="AG155" s="1580"/>
      <c r="AH155" s="1557"/>
      <c r="AI155" s="1579"/>
      <c r="AJ155" s="1923"/>
      <c r="AK155" s="264"/>
      <c r="AL155" s="264"/>
      <c r="AM155" s="264"/>
      <c r="AN155" s="264"/>
      <c r="AO155" s="264"/>
      <c r="AP155" s="264"/>
      <c r="AQ155" s="264"/>
      <c r="AR155" s="264"/>
      <c r="AS155" s="264"/>
    </row>
    <row r="156" spans="1:45" ht="12.75" hidden="1" customHeight="1">
      <c r="A156" s="1539"/>
      <c r="B156" s="1922">
        <v>5</v>
      </c>
      <c r="C156" s="2023"/>
      <c r="D156" s="1577"/>
      <c r="E156" s="1577"/>
      <c r="F156" s="1577"/>
      <c r="G156" s="1578"/>
      <c r="H156" s="1926" t="s">
        <v>79</v>
      </c>
      <c r="I156" s="527" t="s">
        <v>47</v>
      </c>
      <c r="J156" s="528"/>
      <c r="K156" s="523"/>
      <c r="L156" s="523"/>
      <c r="M156" s="523"/>
      <c r="N156" s="523"/>
      <c r="O156" s="523"/>
      <c r="P156" s="523"/>
      <c r="Q156" s="523"/>
      <c r="R156" s="523"/>
      <c r="S156" s="523"/>
      <c r="T156" s="523"/>
      <c r="U156" s="523"/>
      <c r="V156" s="529">
        <f t="shared" si="36"/>
        <v>0</v>
      </c>
      <c r="W156" s="2029"/>
      <c r="X156" s="288">
        <f>V156*W156</f>
        <v>0</v>
      </c>
      <c r="Y156" s="1922"/>
      <c r="Z156" s="1577"/>
      <c r="AA156" s="1578"/>
      <c r="AB156" s="1922"/>
      <c r="AC156" s="1577"/>
      <c r="AD156" s="1578"/>
      <c r="AE156" s="1922"/>
      <c r="AF156" s="1577"/>
      <c r="AG156" s="1578"/>
      <c r="AH156" s="1922"/>
      <c r="AI156" s="1577"/>
      <c r="AJ156" s="1747"/>
      <c r="AK156" s="264"/>
      <c r="AL156" s="264"/>
      <c r="AM156" s="264"/>
      <c r="AN156" s="264"/>
      <c r="AO156" s="264"/>
      <c r="AP156" s="264"/>
      <c r="AQ156" s="264"/>
      <c r="AR156" s="264"/>
      <c r="AS156" s="264"/>
    </row>
    <row r="157" spans="1:45" ht="12.75" hidden="1" customHeight="1">
      <c r="A157" s="1539"/>
      <c r="B157" s="1557"/>
      <c r="C157" s="1557"/>
      <c r="D157" s="1579"/>
      <c r="E157" s="1579"/>
      <c r="F157" s="1579"/>
      <c r="G157" s="1580"/>
      <c r="H157" s="1930"/>
      <c r="I157" s="531" t="s">
        <v>48</v>
      </c>
      <c r="J157" s="537"/>
      <c r="K157" s="539"/>
      <c r="L157" s="539"/>
      <c r="M157" s="539"/>
      <c r="N157" s="539"/>
      <c r="O157" s="539"/>
      <c r="P157" s="539"/>
      <c r="Q157" s="539"/>
      <c r="R157" s="539"/>
      <c r="S157" s="539"/>
      <c r="T157" s="539"/>
      <c r="U157" s="539"/>
      <c r="V157" s="540">
        <f t="shared" si="36"/>
        <v>0</v>
      </c>
      <c r="W157" s="2030"/>
      <c r="X157" s="296">
        <f>+V157*W156</f>
        <v>0</v>
      </c>
      <c r="Y157" s="1557"/>
      <c r="Z157" s="1579"/>
      <c r="AA157" s="1580"/>
      <c r="AB157" s="1557"/>
      <c r="AC157" s="1579"/>
      <c r="AD157" s="1580"/>
      <c r="AE157" s="1557"/>
      <c r="AF157" s="1579"/>
      <c r="AG157" s="1580"/>
      <c r="AH157" s="1557"/>
      <c r="AI157" s="1579"/>
      <c r="AJ157" s="1923"/>
      <c r="AK157" s="264"/>
      <c r="AL157" s="264"/>
      <c r="AM157" s="264"/>
      <c r="AN157" s="264"/>
      <c r="AO157" s="264"/>
      <c r="AP157" s="264"/>
      <c r="AQ157" s="264"/>
      <c r="AR157" s="264"/>
      <c r="AS157" s="264"/>
    </row>
    <row r="158" spans="1:45" ht="12.75" hidden="1" customHeight="1">
      <c r="A158" s="1539"/>
      <c r="B158" s="1922">
        <v>6</v>
      </c>
      <c r="C158" s="2023"/>
      <c r="D158" s="1577"/>
      <c r="E158" s="1577"/>
      <c r="F158" s="1577"/>
      <c r="G158" s="1578"/>
      <c r="H158" s="1926" t="s">
        <v>79</v>
      </c>
      <c r="I158" s="527" t="s">
        <v>47</v>
      </c>
      <c r="J158" s="528"/>
      <c r="K158" s="523"/>
      <c r="L158" s="523"/>
      <c r="M158" s="523"/>
      <c r="N158" s="523"/>
      <c r="O158" s="523"/>
      <c r="P158" s="523"/>
      <c r="Q158" s="523"/>
      <c r="R158" s="523"/>
      <c r="S158" s="523"/>
      <c r="T158" s="523"/>
      <c r="U158" s="523"/>
      <c r="V158" s="529">
        <f t="shared" si="36"/>
        <v>0</v>
      </c>
      <c r="W158" s="2029"/>
      <c r="X158" s="288">
        <f>V158*W158</f>
        <v>0</v>
      </c>
      <c r="Y158" s="1922"/>
      <c r="Z158" s="1577"/>
      <c r="AA158" s="1578"/>
      <c r="AB158" s="1922"/>
      <c r="AC158" s="1577"/>
      <c r="AD158" s="1578"/>
      <c r="AE158" s="1922"/>
      <c r="AF158" s="1577"/>
      <c r="AG158" s="1578"/>
      <c r="AH158" s="1922"/>
      <c r="AI158" s="1577"/>
      <c r="AJ158" s="1747"/>
      <c r="AK158" s="264"/>
      <c r="AL158" s="264"/>
      <c r="AM158" s="264"/>
      <c r="AN158" s="264"/>
      <c r="AO158" s="264"/>
      <c r="AP158" s="264"/>
      <c r="AQ158" s="264"/>
      <c r="AR158" s="264"/>
      <c r="AS158" s="264"/>
    </row>
    <row r="159" spans="1:45" ht="12.75" hidden="1" customHeight="1">
      <c r="A159" s="1539"/>
      <c r="B159" s="1557"/>
      <c r="C159" s="1557"/>
      <c r="D159" s="1579"/>
      <c r="E159" s="1579"/>
      <c r="F159" s="1579"/>
      <c r="G159" s="1580"/>
      <c r="H159" s="1930"/>
      <c r="I159" s="531" t="s">
        <v>48</v>
      </c>
      <c r="J159" s="537"/>
      <c r="K159" s="539"/>
      <c r="L159" s="539"/>
      <c r="M159" s="539"/>
      <c r="N159" s="539"/>
      <c r="O159" s="539"/>
      <c r="P159" s="539"/>
      <c r="Q159" s="539"/>
      <c r="R159" s="539"/>
      <c r="S159" s="539"/>
      <c r="T159" s="539"/>
      <c r="U159" s="539"/>
      <c r="V159" s="540">
        <f t="shared" si="36"/>
        <v>0</v>
      </c>
      <c r="W159" s="2030"/>
      <c r="X159" s="296">
        <f>+V159*W158</f>
        <v>0</v>
      </c>
      <c r="Y159" s="1557"/>
      <c r="Z159" s="1579"/>
      <c r="AA159" s="1580"/>
      <c r="AB159" s="1557"/>
      <c r="AC159" s="1579"/>
      <c r="AD159" s="1580"/>
      <c r="AE159" s="1557"/>
      <c r="AF159" s="1579"/>
      <c r="AG159" s="1580"/>
      <c r="AH159" s="1557"/>
      <c r="AI159" s="1579"/>
      <c r="AJ159" s="1923"/>
      <c r="AK159" s="264"/>
      <c r="AL159" s="264"/>
      <c r="AM159" s="264"/>
      <c r="AN159" s="264"/>
      <c r="AO159" s="264"/>
      <c r="AP159" s="264"/>
      <c r="AQ159" s="264"/>
      <c r="AR159" s="264"/>
      <c r="AS159" s="264"/>
    </row>
    <row r="160" spans="1:45" ht="12.75" hidden="1" customHeight="1">
      <c r="A160" s="1539"/>
      <c r="B160" s="1922">
        <v>7</v>
      </c>
      <c r="C160" s="2023"/>
      <c r="D160" s="1577"/>
      <c r="E160" s="1577"/>
      <c r="F160" s="1577"/>
      <c r="G160" s="1578"/>
      <c r="H160" s="1926" t="s">
        <v>79</v>
      </c>
      <c r="I160" s="527" t="s">
        <v>47</v>
      </c>
      <c r="J160" s="528"/>
      <c r="K160" s="523"/>
      <c r="L160" s="523"/>
      <c r="M160" s="523"/>
      <c r="N160" s="523"/>
      <c r="O160" s="523"/>
      <c r="P160" s="523"/>
      <c r="Q160" s="523"/>
      <c r="R160" s="523"/>
      <c r="S160" s="523"/>
      <c r="T160" s="523"/>
      <c r="U160" s="523"/>
      <c r="V160" s="529">
        <f t="shared" si="36"/>
        <v>0</v>
      </c>
      <c r="W160" s="2029"/>
      <c r="X160" s="288">
        <f>V160*W160</f>
        <v>0</v>
      </c>
      <c r="Y160" s="1922"/>
      <c r="Z160" s="1577"/>
      <c r="AA160" s="1578"/>
      <c r="AB160" s="1922"/>
      <c r="AC160" s="1577"/>
      <c r="AD160" s="1578"/>
      <c r="AE160" s="1922"/>
      <c r="AF160" s="1577"/>
      <c r="AG160" s="1578"/>
      <c r="AH160" s="1922"/>
      <c r="AI160" s="1577"/>
      <c r="AJ160" s="1747"/>
      <c r="AK160" s="264"/>
      <c r="AL160" s="264"/>
      <c r="AM160" s="264"/>
      <c r="AN160" s="264"/>
      <c r="AO160" s="264"/>
      <c r="AP160" s="264"/>
      <c r="AQ160" s="264"/>
      <c r="AR160" s="264"/>
      <c r="AS160" s="264"/>
    </row>
    <row r="161" spans="1:45" ht="12.75" hidden="1" customHeight="1">
      <c r="A161" s="1539"/>
      <c r="B161" s="1557"/>
      <c r="C161" s="1557"/>
      <c r="D161" s="1579"/>
      <c r="E161" s="1579"/>
      <c r="F161" s="1579"/>
      <c r="G161" s="1580"/>
      <c r="H161" s="1930"/>
      <c r="I161" s="531" t="s">
        <v>48</v>
      </c>
      <c r="J161" s="537"/>
      <c r="K161" s="539"/>
      <c r="L161" s="539"/>
      <c r="M161" s="539"/>
      <c r="N161" s="539"/>
      <c r="O161" s="539"/>
      <c r="P161" s="539"/>
      <c r="Q161" s="539"/>
      <c r="R161" s="539"/>
      <c r="S161" s="539"/>
      <c r="T161" s="539"/>
      <c r="U161" s="539"/>
      <c r="V161" s="540">
        <f t="shared" si="36"/>
        <v>0</v>
      </c>
      <c r="W161" s="2030"/>
      <c r="X161" s="296">
        <f>+V161*W160</f>
        <v>0</v>
      </c>
      <c r="Y161" s="1557"/>
      <c r="Z161" s="1579"/>
      <c r="AA161" s="1580"/>
      <c r="AB161" s="1557"/>
      <c r="AC161" s="1579"/>
      <c r="AD161" s="1580"/>
      <c r="AE161" s="1557"/>
      <c r="AF161" s="1579"/>
      <c r="AG161" s="1580"/>
      <c r="AH161" s="1557"/>
      <c r="AI161" s="1579"/>
      <c r="AJ161" s="1923"/>
      <c r="AK161" s="264"/>
      <c r="AL161" s="264"/>
      <c r="AM161" s="264"/>
      <c r="AN161" s="264"/>
      <c r="AO161" s="264"/>
      <c r="AP161" s="264"/>
      <c r="AQ161" s="264"/>
      <c r="AR161" s="264"/>
      <c r="AS161" s="264"/>
    </row>
    <row r="162" spans="1:45" ht="12.75" customHeight="1">
      <c r="A162" s="1539"/>
      <c r="B162" s="1944" t="s">
        <v>85</v>
      </c>
      <c r="C162" s="1577"/>
      <c r="D162" s="1577"/>
      <c r="E162" s="1577"/>
      <c r="F162" s="1577"/>
      <c r="G162" s="1578"/>
      <c r="H162" s="2033" t="s">
        <v>79</v>
      </c>
      <c r="I162" s="541" t="s">
        <v>47</v>
      </c>
      <c r="J162" s="542">
        <f>+J148*W148+J150*W150+J152*W152+J154*W154+J156*W156</f>
        <v>8.3333333333333343E-2</v>
      </c>
      <c r="K162" s="542">
        <f t="shared" ref="K162:U162" si="37">+K148*$W148+K150*$W150+K152*$W152+K154*$W154+K156*$W156+K158*$W158+K160*$W160</f>
        <v>8.3333333333333343E-2</v>
      </c>
      <c r="L162" s="542">
        <f t="shared" si="37"/>
        <v>8.3333333333333343E-2</v>
      </c>
      <c r="M162" s="542">
        <f t="shared" si="37"/>
        <v>8.3333333333333343E-2</v>
      </c>
      <c r="N162" s="542">
        <f t="shared" si="37"/>
        <v>8.3333333333333343E-2</v>
      </c>
      <c r="O162" s="542">
        <f t="shared" si="37"/>
        <v>8.3333333333333343E-2</v>
      </c>
      <c r="P162" s="542">
        <f t="shared" si="37"/>
        <v>8.3333333333333343E-2</v>
      </c>
      <c r="Q162" s="542">
        <f t="shared" si="37"/>
        <v>8.3333333333333343E-2</v>
      </c>
      <c r="R162" s="542">
        <f t="shared" si="37"/>
        <v>8.3333333333333343E-2</v>
      </c>
      <c r="S162" s="542">
        <f t="shared" si="37"/>
        <v>8.3333333333333343E-2</v>
      </c>
      <c r="T162" s="542">
        <f t="shared" si="37"/>
        <v>8.3333333333333343E-2</v>
      </c>
      <c r="U162" s="542">
        <f t="shared" si="37"/>
        <v>8.3333333333333343E-2</v>
      </c>
      <c r="V162" s="529">
        <f t="shared" si="36"/>
        <v>1.0000000000000002</v>
      </c>
      <c r="W162" s="2039">
        <f>SUM(W148:W161)</f>
        <v>1</v>
      </c>
      <c r="X162" s="288">
        <f>V162*W162</f>
        <v>1.0000000000000002</v>
      </c>
      <c r="Y162" s="1924"/>
      <c r="Z162" s="1577"/>
      <c r="AA162" s="1578"/>
      <c r="AB162" s="1924"/>
      <c r="AC162" s="1577"/>
      <c r="AD162" s="1578"/>
      <c r="AE162" s="1924"/>
      <c r="AF162" s="1577"/>
      <c r="AG162" s="1578"/>
      <c r="AH162" s="1924"/>
      <c r="AI162" s="1577"/>
      <c r="AJ162" s="1747"/>
      <c r="AK162" s="264"/>
      <c r="AL162" s="264"/>
      <c r="AM162" s="264"/>
      <c r="AN162" s="264"/>
      <c r="AO162" s="264"/>
      <c r="AP162" s="264"/>
      <c r="AQ162" s="264"/>
      <c r="AR162" s="264"/>
      <c r="AS162" s="264"/>
    </row>
    <row r="163" spans="1:45" ht="12.75" customHeight="1">
      <c r="A163" s="1540"/>
      <c r="B163" s="1537"/>
      <c r="C163" s="1550"/>
      <c r="D163" s="1550"/>
      <c r="E163" s="1550"/>
      <c r="F163" s="1550"/>
      <c r="G163" s="1551"/>
      <c r="H163" s="2038"/>
      <c r="I163" s="556" t="s">
        <v>48</v>
      </c>
      <c r="J163" s="557">
        <f t="shared" ref="J163:U163" si="38">+J149*$V148+J151*$V150+J153*$V152+J155*$V154+J157*$V156+J159*$V158+J161*$V160</f>
        <v>8.3300000000000013E-2</v>
      </c>
      <c r="K163" s="557">
        <f t="shared" si="38"/>
        <v>8.3300000000000013E-2</v>
      </c>
      <c r="L163" s="557">
        <f t="shared" si="38"/>
        <v>8.3300000000000013E-2</v>
      </c>
      <c r="M163" s="557">
        <f t="shared" si="38"/>
        <v>8.3300000000000013E-2</v>
      </c>
      <c r="N163" s="557">
        <f t="shared" si="38"/>
        <v>8.3300000000000013E-2</v>
      </c>
      <c r="O163" s="557">
        <f t="shared" si="38"/>
        <v>8.3300000000000013E-2</v>
      </c>
      <c r="P163" s="557">
        <f t="shared" si="38"/>
        <v>8.3300000000000013E-2</v>
      </c>
      <c r="Q163" s="557">
        <f t="shared" si="38"/>
        <v>8.3300000000000013E-2</v>
      </c>
      <c r="R163" s="557">
        <f t="shared" si="38"/>
        <v>8.3300000000000013E-2</v>
      </c>
      <c r="S163" s="557">
        <f t="shared" si="38"/>
        <v>0</v>
      </c>
      <c r="T163" s="557">
        <f t="shared" si="38"/>
        <v>0</v>
      </c>
      <c r="U163" s="557">
        <f t="shared" si="38"/>
        <v>0</v>
      </c>
      <c r="V163" s="559">
        <f t="shared" si="36"/>
        <v>0.74970000000000026</v>
      </c>
      <c r="W163" s="2040"/>
      <c r="X163" s="560">
        <f>+V163*W162</f>
        <v>0.74970000000000026</v>
      </c>
      <c r="Y163" s="1537"/>
      <c r="Z163" s="1550"/>
      <c r="AA163" s="1551"/>
      <c r="AB163" s="1537"/>
      <c r="AC163" s="1550"/>
      <c r="AD163" s="1551"/>
      <c r="AE163" s="1537"/>
      <c r="AF163" s="1550"/>
      <c r="AG163" s="1551"/>
      <c r="AH163" s="1537"/>
      <c r="AI163" s="1550"/>
      <c r="AJ163" s="1721"/>
      <c r="AK163" s="264"/>
      <c r="AL163" s="264"/>
      <c r="AM163" s="264"/>
      <c r="AN163" s="264"/>
      <c r="AO163" s="264"/>
      <c r="AP163" s="264"/>
      <c r="AQ163" s="264"/>
      <c r="AR163" s="264"/>
      <c r="AS163" s="264"/>
    </row>
    <row r="164" spans="1:45" ht="12.75" customHeight="1">
      <c r="A164" s="264"/>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row>
    <row r="165" spans="1:4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row>
    <row r="166" spans="1:45" ht="15.75" customHeight="1"/>
    <row r="167" spans="1:45" ht="15.75" customHeight="1"/>
    <row r="168" spans="1:45" ht="15.75" customHeight="1"/>
    <row r="169" spans="1:45" ht="15.75" customHeight="1"/>
    <row r="170" spans="1:45" ht="15.75" customHeight="1"/>
    <row r="171" spans="1:45" ht="15.75" customHeight="1"/>
    <row r="172" spans="1:45" ht="15.75" customHeight="1"/>
    <row r="173" spans="1:45" ht="15.75" customHeight="1"/>
    <row r="174" spans="1:45" ht="15.75" customHeight="1"/>
    <row r="175" spans="1:45" ht="15.75" customHeight="1"/>
    <row r="176" spans="1:4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6">
    <mergeCell ref="AB30:AD31"/>
    <mergeCell ref="B14:B15"/>
    <mergeCell ref="B38:B39"/>
    <mergeCell ref="D25:D26"/>
    <mergeCell ref="Y25:AA26"/>
    <mergeCell ref="Y34:AA35"/>
    <mergeCell ref="W38:W39"/>
    <mergeCell ref="B36:B37"/>
    <mergeCell ref="H36:H37"/>
    <mergeCell ref="C30:G31"/>
    <mergeCell ref="H16:H17"/>
    <mergeCell ref="C18:G19"/>
    <mergeCell ref="C14:G15"/>
    <mergeCell ref="H18:H19"/>
    <mergeCell ref="B20:B21"/>
    <mergeCell ref="B22:G23"/>
    <mergeCell ref="H20:H21"/>
    <mergeCell ref="AB110:AD111"/>
    <mergeCell ref="AE110:AG111"/>
    <mergeCell ref="AB105:AD106"/>
    <mergeCell ref="AB104:AD104"/>
    <mergeCell ref="B107:AJ107"/>
    <mergeCell ref="AH116:AJ117"/>
    <mergeCell ref="Y108:AA109"/>
    <mergeCell ref="AE80:AG81"/>
    <mergeCell ref="AE78:AG79"/>
    <mergeCell ref="C108:G109"/>
    <mergeCell ref="W112:W113"/>
    <mergeCell ref="H4:I4"/>
    <mergeCell ref="W2:AH3"/>
    <mergeCell ref="D1:AH1"/>
    <mergeCell ref="I2:T3"/>
    <mergeCell ref="Y4:AA4"/>
    <mergeCell ref="D2:H3"/>
    <mergeCell ref="B12:B13"/>
    <mergeCell ref="B10:B11"/>
    <mergeCell ref="A4:B6"/>
    <mergeCell ref="B8:B9"/>
    <mergeCell ref="A1:C3"/>
    <mergeCell ref="E5:E6"/>
    <mergeCell ref="F5:F6"/>
    <mergeCell ref="C8:G9"/>
    <mergeCell ref="H10:H11"/>
    <mergeCell ref="H5:I5"/>
    <mergeCell ref="C10:G11"/>
    <mergeCell ref="AH48:AJ49"/>
    <mergeCell ref="AH50:AJ51"/>
    <mergeCell ref="AH45:AJ46"/>
    <mergeCell ref="AH54:AJ55"/>
    <mergeCell ref="AH52:AJ53"/>
    <mergeCell ref="AE24:AG24"/>
    <mergeCell ref="AB24:AD24"/>
    <mergeCell ref="AE22:AG23"/>
    <mergeCell ref="AB22:AD23"/>
    <mergeCell ref="AB34:AD35"/>
    <mergeCell ref="AE34:AG35"/>
    <mergeCell ref="AH42:AJ43"/>
    <mergeCell ref="AH40:AJ41"/>
    <mergeCell ref="AH38:AJ39"/>
    <mergeCell ref="AB40:AD41"/>
    <mergeCell ref="AE40:AG41"/>
    <mergeCell ref="AH44:AJ44"/>
    <mergeCell ref="AE30:AG31"/>
    <mergeCell ref="AH30:AJ31"/>
    <mergeCell ref="AH32:AJ33"/>
    <mergeCell ref="AE25:AG26"/>
    <mergeCell ref="AH24:AJ24"/>
    <mergeCell ref="AB28:AD29"/>
    <mergeCell ref="AB25:AD26"/>
    <mergeCell ref="AI3:AJ3"/>
    <mergeCell ref="AI1:AJ1"/>
    <mergeCell ref="AI2:AJ2"/>
    <mergeCell ref="AE5:AG6"/>
    <mergeCell ref="AE4:AG4"/>
    <mergeCell ref="AB5:AD6"/>
    <mergeCell ref="AB4:AD4"/>
    <mergeCell ref="AH36:AJ37"/>
    <mergeCell ref="AH34:AJ35"/>
    <mergeCell ref="AH28:AJ29"/>
    <mergeCell ref="AH4:AJ4"/>
    <mergeCell ref="AH5:AJ6"/>
    <mergeCell ref="AH16:AJ17"/>
    <mergeCell ref="AH25:AJ26"/>
    <mergeCell ref="AH22:AJ23"/>
    <mergeCell ref="AB14:AD15"/>
    <mergeCell ref="AB16:AD17"/>
    <mergeCell ref="AH8:AJ9"/>
    <mergeCell ref="AH14:AJ15"/>
    <mergeCell ref="AH10:AJ11"/>
    <mergeCell ref="AH12:AJ13"/>
    <mergeCell ref="AE8:AG17"/>
    <mergeCell ref="AB10:AD11"/>
    <mergeCell ref="AB12:AD13"/>
    <mergeCell ref="Y42:AA43"/>
    <mergeCell ref="Y40:AA41"/>
    <mergeCell ref="Y38:AA39"/>
    <mergeCell ref="Y36:AA37"/>
    <mergeCell ref="AE45:AG46"/>
    <mergeCell ref="AB45:AD46"/>
    <mergeCell ref="Y48:AA49"/>
    <mergeCell ref="Y52:AA53"/>
    <mergeCell ref="Y54:AA55"/>
    <mergeCell ref="Y50:AA51"/>
    <mergeCell ref="AB50:AD51"/>
    <mergeCell ref="AE54:AG55"/>
    <mergeCell ref="AE48:AG49"/>
    <mergeCell ref="AE52:AG53"/>
    <mergeCell ref="AE50:AG51"/>
    <mergeCell ref="AB48:AD49"/>
    <mergeCell ref="AB38:AD39"/>
    <mergeCell ref="AE38:AG39"/>
    <mergeCell ref="AB36:AD37"/>
    <mergeCell ref="AE36:AG37"/>
    <mergeCell ref="AE42:AG43"/>
    <mergeCell ref="AE44:AG44"/>
    <mergeCell ref="AB42:AD43"/>
    <mergeCell ref="AB44:AD44"/>
    <mergeCell ref="A27:A43"/>
    <mergeCell ref="A24:B26"/>
    <mergeCell ref="A7:A23"/>
    <mergeCell ref="B18:B19"/>
    <mergeCell ref="B16:B17"/>
    <mergeCell ref="G25:G26"/>
    <mergeCell ref="E25:E26"/>
    <mergeCell ref="F25:F26"/>
    <mergeCell ref="B27:AJ27"/>
    <mergeCell ref="AB32:AD33"/>
    <mergeCell ref="Y32:AA33"/>
    <mergeCell ref="W16:W17"/>
    <mergeCell ref="Y16:AA17"/>
    <mergeCell ref="W14:W15"/>
    <mergeCell ref="Y14:AA15"/>
    <mergeCell ref="B32:B33"/>
    <mergeCell ref="C32:G33"/>
    <mergeCell ref="B42:G43"/>
    <mergeCell ref="W42:W43"/>
    <mergeCell ref="H42:H43"/>
    <mergeCell ref="H14:H15"/>
    <mergeCell ref="C20:G21"/>
    <mergeCell ref="C16:G17"/>
    <mergeCell ref="AE32:AG33"/>
    <mergeCell ref="AE28:AG29"/>
    <mergeCell ref="Y8:AA9"/>
    <mergeCell ref="Y5:AA6"/>
    <mergeCell ref="W5:W6"/>
    <mergeCell ref="W8:W9"/>
    <mergeCell ref="H12:H13"/>
    <mergeCell ref="C12:G13"/>
    <mergeCell ref="B7:AJ7"/>
    <mergeCell ref="W12:W13"/>
    <mergeCell ref="W10:W11"/>
    <mergeCell ref="Y10:AA11"/>
    <mergeCell ref="Y12:AA13"/>
    <mergeCell ref="AB8:AD9"/>
    <mergeCell ref="C5:C6"/>
    <mergeCell ref="D5:D6"/>
    <mergeCell ref="C28:G29"/>
    <mergeCell ref="C25:C26"/>
    <mergeCell ref="H25:I25"/>
    <mergeCell ref="H24:I24"/>
    <mergeCell ref="H26:I26"/>
    <mergeCell ref="H28:H29"/>
    <mergeCell ref="G5:G6"/>
    <mergeCell ref="H6:I6"/>
    <mergeCell ref="H8:H9"/>
    <mergeCell ref="B40:B41"/>
    <mergeCell ref="C40:G41"/>
    <mergeCell ref="H40:H41"/>
    <mergeCell ref="C38:G39"/>
    <mergeCell ref="C36:G37"/>
    <mergeCell ref="Y22:AA23"/>
    <mergeCell ref="Y24:AA24"/>
    <mergeCell ref="Y28:AA29"/>
    <mergeCell ref="Y30:AA31"/>
    <mergeCell ref="W25:W26"/>
    <mergeCell ref="W28:W29"/>
    <mergeCell ref="W40:W41"/>
    <mergeCell ref="W34:W35"/>
    <mergeCell ref="W36:W37"/>
    <mergeCell ref="W30:W31"/>
    <mergeCell ref="W32:W33"/>
    <mergeCell ref="B30:B31"/>
    <mergeCell ref="B34:B35"/>
    <mergeCell ref="B28:B29"/>
    <mergeCell ref="H30:H31"/>
    <mergeCell ref="H32:H33"/>
    <mergeCell ref="H38:H39"/>
    <mergeCell ref="C34:G35"/>
    <mergeCell ref="H34:H35"/>
    <mergeCell ref="AH145:AJ146"/>
    <mergeCell ref="AH144:AJ144"/>
    <mergeCell ref="B158:B159"/>
    <mergeCell ref="A147:A163"/>
    <mergeCell ref="B150:B151"/>
    <mergeCell ref="B152:B153"/>
    <mergeCell ref="B154:B155"/>
    <mergeCell ref="B156:B157"/>
    <mergeCell ref="B160:B161"/>
    <mergeCell ref="A144:B146"/>
    <mergeCell ref="H162:H163"/>
    <mergeCell ref="H160:H161"/>
    <mergeCell ref="H152:H153"/>
    <mergeCell ref="H158:H159"/>
    <mergeCell ref="H146:I146"/>
    <mergeCell ref="AB150:AD151"/>
    <mergeCell ref="AH150:AJ151"/>
    <mergeCell ref="H156:H157"/>
    <mergeCell ref="H154:H155"/>
    <mergeCell ref="G145:G146"/>
    <mergeCell ref="F145:F146"/>
    <mergeCell ref="C154:G155"/>
    <mergeCell ref="C156:G157"/>
    <mergeCell ref="C148:G149"/>
    <mergeCell ref="B162:G163"/>
    <mergeCell ref="C145:C146"/>
    <mergeCell ref="C152:G153"/>
    <mergeCell ref="C160:G161"/>
    <mergeCell ref="AH152:AJ153"/>
    <mergeCell ref="AE152:AG153"/>
    <mergeCell ref="AH154:AJ155"/>
    <mergeCell ref="AH156:AJ157"/>
    <mergeCell ref="AB162:AD163"/>
    <mergeCell ref="AB160:AD161"/>
    <mergeCell ref="AH162:AJ163"/>
    <mergeCell ref="AH160:AJ161"/>
    <mergeCell ref="AH158:AJ159"/>
    <mergeCell ref="AB154:AD155"/>
    <mergeCell ref="AB156:AD157"/>
    <mergeCell ref="AB148:AD149"/>
    <mergeCell ref="B147:AJ147"/>
    <mergeCell ref="AH148:AJ149"/>
    <mergeCell ref="B148:B149"/>
    <mergeCell ref="H148:H149"/>
    <mergeCell ref="W158:W159"/>
    <mergeCell ref="W145:W146"/>
    <mergeCell ref="H145:I145"/>
    <mergeCell ref="AB145:AD146"/>
    <mergeCell ref="A127:A143"/>
    <mergeCell ref="B128:B129"/>
    <mergeCell ref="H136:H137"/>
    <mergeCell ref="C158:G159"/>
    <mergeCell ref="AB158:AD159"/>
    <mergeCell ref="AE156:AG157"/>
    <mergeCell ref="AE154:AG155"/>
    <mergeCell ref="AE136:AG137"/>
    <mergeCell ref="AE142:AG143"/>
    <mergeCell ref="AE140:AG141"/>
    <mergeCell ref="AE138:AG139"/>
    <mergeCell ref="AE144:AG144"/>
    <mergeCell ref="AE145:AG146"/>
    <mergeCell ref="AE134:AG135"/>
    <mergeCell ref="AE150:AG151"/>
    <mergeCell ref="AE148:AG149"/>
    <mergeCell ref="H144:I144"/>
    <mergeCell ref="Y144:AA144"/>
    <mergeCell ref="AB144:AD144"/>
    <mergeCell ref="C150:G151"/>
    <mergeCell ref="H150:H151"/>
    <mergeCell ref="B132:B133"/>
    <mergeCell ref="B130:B131"/>
    <mergeCell ref="AB142:AD143"/>
    <mergeCell ref="AH128:AJ129"/>
    <mergeCell ref="AH130:AJ131"/>
    <mergeCell ref="AH132:AJ133"/>
    <mergeCell ref="AE128:AG129"/>
    <mergeCell ref="C128:G129"/>
    <mergeCell ref="C130:G131"/>
    <mergeCell ref="H128:H129"/>
    <mergeCell ref="H130:H131"/>
    <mergeCell ref="H140:H141"/>
    <mergeCell ref="H138:H139"/>
    <mergeCell ref="C140:G141"/>
    <mergeCell ref="C134:G135"/>
    <mergeCell ref="C132:G133"/>
    <mergeCell ref="H134:H135"/>
    <mergeCell ref="H132:H133"/>
    <mergeCell ref="Y130:AA131"/>
    <mergeCell ref="Y132:AA133"/>
    <mergeCell ref="Y138:AA139"/>
    <mergeCell ref="Y136:AA137"/>
    <mergeCell ref="AB138:AD139"/>
    <mergeCell ref="AB140:AD141"/>
    <mergeCell ref="Y140:AA141"/>
    <mergeCell ref="Y134:AA135"/>
    <mergeCell ref="A124:B126"/>
    <mergeCell ref="AH122:AJ123"/>
    <mergeCell ref="AH124:AJ124"/>
    <mergeCell ref="AH125:AJ126"/>
    <mergeCell ref="AE122:AG123"/>
    <mergeCell ref="AE125:AG126"/>
    <mergeCell ref="AE124:AG124"/>
    <mergeCell ref="Y125:AA126"/>
    <mergeCell ref="W125:W126"/>
    <mergeCell ref="B122:G123"/>
    <mergeCell ref="H122:H123"/>
    <mergeCell ref="H124:I124"/>
    <mergeCell ref="F125:F126"/>
    <mergeCell ref="AB122:AD123"/>
    <mergeCell ref="Y122:AA123"/>
    <mergeCell ref="Y124:AA124"/>
    <mergeCell ref="A107:A123"/>
    <mergeCell ref="C116:G117"/>
    <mergeCell ref="B120:B121"/>
    <mergeCell ref="B118:B119"/>
    <mergeCell ref="B112:B113"/>
    <mergeCell ref="B114:B115"/>
    <mergeCell ref="Y110:AA111"/>
    <mergeCell ref="AB116:AD117"/>
    <mergeCell ref="AB134:AD135"/>
    <mergeCell ref="AB132:AD133"/>
    <mergeCell ref="W134:W135"/>
    <mergeCell ref="W132:W133"/>
    <mergeCell ref="AB130:AD131"/>
    <mergeCell ref="H142:H143"/>
    <mergeCell ref="B142:G143"/>
    <mergeCell ref="C136:G137"/>
    <mergeCell ref="C138:G139"/>
    <mergeCell ref="B134:B135"/>
    <mergeCell ref="B136:B137"/>
    <mergeCell ref="B138:B139"/>
    <mergeCell ref="B140:B141"/>
    <mergeCell ref="AH134:AJ135"/>
    <mergeCell ref="Y118:AA119"/>
    <mergeCell ref="Y152:AA153"/>
    <mergeCell ref="Y150:AA151"/>
    <mergeCell ref="Y145:AA146"/>
    <mergeCell ref="W136:W137"/>
    <mergeCell ref="AB136:AD137"/>
    <mergeCell ref="W160:W161"/>
    <mergeCell ref="W162:W163"/>
    <mergeCell ref="W140:W141"/>
    <mergeCell ref="W142:W143"/>
    <mergeCell ref="Y158:AA159"/>
    <mergeCell ref="Y156:AA157"/>
    <mergeCell ref="Y160:AA161"/>
    <mergeCell ref="Y162:AA163"/>
    <mergeCell ref="Y148:AA149"/>
    <mergeCell ref="Y154:AA155"/>
    <mergeCell ref="W152:W153"/>
    <mergeCell ref="W154:W155"/>
    <mergeCell ref="W156:W157"/>
    <mergeCell ref="W150:W151"/>
    <mergeCell ref="W148:W149"/>
    <mergeCell ref="Y142:AA143"/>
    <mergeCell ref="W130:W131"/>
    <mergeCell ref="Y78:AA79"/>
    <mergeCell ref="AE94:AG95"/>
    <mergeCell ref="AH118:AJ119"/>
    <mergeCell ref="AH120:AJ121"/>
    <mergeCell ref="AE116:AG117"/>
    <mergeCell ref="AE118:AG119"/>
    <mergeCell ref="AE100:AG101"/>
    <mergeCell ref="AB100:AD101"/>
    <mergeCell ref="AE162:AG163"/>
    <mergeCell ref="AE158:AG159"/>
    <mergeCell ref="AE160:AG161"/>
    <mergeCell ref="AB152:AD153"/>
    <mergeCell ref="AB125:AD126"/>
    <mergeCell ref="AB124:AD124"/>
    <mergeCell ref="B127:AJ127"/>
    <mergeCell ref="W128:W129"/>
    <mergeCell ref="Y128:AA129"/>
    <mergeCell ref="AE130:AG131"/>
    <mergeCell ref="AE132:AG133"/>
    <mergeCell ref="AH136:AJ137"/>
    <mergeCell ref="AH140:AJ141"/>
    <mergeCell ref="AH142:AJ143"/>
    <mergeCell ref="AH138:AJ139"/>
    <mergeCell ref="AB128:AD129"/>
    <mergeCell ref="AB52:AD53"/>
    <mergeCell ref="Y44:AA44"/>
    <mergeCell ref="AE56:AG57"/>
    <mergeCell ref="AB56:AD57"/>
    <mergeCell ref="AB70:AD71"/>
    <mergeCell ref="AH84:AJ84"/>
    <mergeCell ref="AH56:AJ57"/>
    <mergeCell ref="Y120:AA121"/>
    <mergeCell ref="Y76:AA77"/>
    <mergeCell ref="AB120:AD121"/>
    <mergeCell ref="AE104:AG104"/>
    <mergeCell ref="AE120:AG121"/>
    <mergeCell ref="AB108:AD109"/>
    <mergeCell ref="AB118:AD119"/>
    <mergeCell ref="AB112:AD113"/>
    <mergeCell ref="AB102:AD103"/>
    <mergeCell ref="AE102:AG103"/>
    <mergeCell ref="AB98:AD99"/>
    <mergeCell ref="AB96:AD97"/>
    <mergeCell ref="AB76:AD77"/>
    <mergeCell ref="AB84:AD84"/>
    <mergeCell ref="AE84:AG84"/>
    <mergeCell ref="Y116:AA117"/>
    <mergeCell ref="Y100:AA101"/>
    <mergeCell ref="AH102:AJ103"/>
    <mergeCell ref="AH105:AJ106"/>
    <mergeCell ref="AH104:AJ104"/>
    <mergeCell ref="Y96:AA97"/>
    <mergeCell ref="Y98:AA99"/>
    <mergeCell ref="AH110:AJ111"/>
    <mergeCell ref="AH98:AJ99"/>
    <mergeCell ref="AB114:AD115"/>
    <mergeCell ref="AH96:AJ97"/>
    <mergeCell ref="AH100:AJ101"/>
    <mergeCell ref="Y105:AA106"/>
    <mergeCell ref="AH108:AJ109"/>
    <mergeCell ref="AH114:AJ115"/>
    <mergeCell ref="Y102:AA103"/>
    <mergeCell ref="Y114:AA115"/>
    <mergeCell ref="Y112:AA113"/>
    <mergeCell ref="Y104:AA104"/>
    <mergeCell ref="AE96:AG97"/>
    <mergeCell ref="AE98:AG99"/>
    <mergeCell ref="AE114:AG115"/>
    <mergeCell ref="AH112:AJ113"/>
    <mergeCell ref="AE112:AG113"/>
    <mergeCell ref="AE108:AG109"/>
    <mergeCell ref="AE105:AG106"/>
    <mergeCell ref="W45:W46"/>
    <mergeCell ref="C60:G61"/>
    <mergeCell ref="B62:G63"/>
    <mergeCell ref="H65:I65"/>
    <mergeCell ref="H66:I66"/>
    <mergeCell ref="H64:I64"/>
    <mergeCell ref="H45:I45"/>
    <mergeCell ref="H46:I46"/>
    <mergeCell ref="W58:W59"/>
    <mergeCell ref="W56:W57"/>
    <mergeCell ref="W65:W66"/>
    <mergeCell ref="W60:W61"/>
    <mergeCell ref="W62:W63"/>
    <mergeCell ref="A44:B46"/>
    <mergeCell ref="C45:C46"/>
    <mergeCell ref="C56:G57"/>
    <mergeCell ref="B56:B57"/>
    <mergeCell ref="C52:G53"/>
    <mergeCell ref="C54:G55"/>
    <mergeCell ref="C58:G59"/>
    <mergeCell ref="H44:I44"/>
    <mergeCell ref="B47:AJ47"/>
    <mergeCell ref="Y45:AA46"/>
    <mergeCell ref="AB54:AD55"/>
    <mergeCell ref="A87:A103"/>
    <mergeCell ref="W74:W75"/>
    <mergeCell ref="W82:W83"/>
    <mergeCell ref="W76:W77"/>
    <mergeCell ref="W80:W81"/>
    <mergeCell ref="W78:W79"/>
    <mergeCell ref="W92:W93"/>
    <mergeCell ref="W94:W95"/>
    <mergeCell ref="W85:W86"/>
    <mergeCell ref="W88:W89"/>
    <mergeCell ref="W96:W97"/>
    <mergeCell ref="W98:W99"/>
    <mergeCell ref="B96:B97"/>
    <mergeCell ref="B94:B95"/>
    <mergeCell ref="B88:B89"/>
    <mergeCell ref="B87:AJ87"/>
    <mergeCell ref="G65:G66"/>
    <mergeCell ref="E65:E66"/>
    <mergeCell ref="F65:F66"/>
    <mergeCell ref="H68:H69"/>
    <mergeCell ref="H80:H81"/>
    <mergeCell ref="H70:H71"/>
    <mergeCell ref="C72:G73"/>
    <mergeCell ref="F105:F106"/>
    <mergeCell ref="E105:E106"/>
    <mergeCell ref="B67:AJ67"/>
    <mergeCell ref="B72:B73"/>
    <mergeCell ref="W90:W91"/>
    <mergeCell ref="H120:H121"/>
    <mergeCell ref="D145:D146"/>
    <mergeCell ref="E145:E146"/>
    <mergeCell ref="H125:I125"/>
    <mergeCell ref="G125:G126"/>
    <mergeCell ref="H126:I126"/>
    <mergeCell ref="D125:D126"/>
    <mergeCell ref="H116:H117"/>
    <mergeCell ref="C120:G121"/>
    <mergeCell ref="C125:C126"/>
    <mergeCell ref="E125:E126"/>
    <mergeCell ref="W68:W69"/>
    <mergeCell ref="W70:W71"/>
    <mergeCell ref="W72:W73"/>
    <mergeCell ref="H54:H55"/>
    <mergeCell ref="H48:H49"/>
    <mergeCell ref="H52:H53"/>
    <mergeCell ref="H50:H51"/>
    <mergeCell ref="H76:H77"/>
    <mergeCell ref="H78:H79"/>
    <mergeCell ref="H74:H75"/>
    <mergeCell ref="H72:H73"/>
    <mergeCell ref="H62:H63"/>
    <mergeCell ref="H60:H61"/>
    <mergeCell ref="H56:H57"/>
    <mergeCell ref="H58:H59"/>
    <mergeCell ref="W54:W55"/>
    <mergeCell ref="W48:W49"/>
    <mergeCell ref="W52:W53"/>
    <mergeCell ref="W50:W51"/>
    <mergeCell ref="A47:A63"/>
    <mergeCell ref="A64:B66"/>
    <mergeCell ref="A67:A83"/>
    <mergeCell ref="B60:B61"/>
    <mergeCell ref="E45:E46"/>
    <mergeCell ref="D45:D46"/>
    <mergeCell ref="B54:B55"/>
    <mergeCell ref="B52:B53"/>
    <mergeCell ref="C78:G79"/>
    <mergeCell ref="C80:G81"/>
    <mergeCell ref="B78:B79"/>
    <mergeCell ref="B80:B81"/>
    <mergeCell ref="D65:D66"/>
    <mergeCell ref="C65:C66"/>
    <mergeCell ref="B70:B71"/>
    <mergeCell ref="B68:B69"/>
    <mergeCell ref="C74:G75"/>
    <mergeCell ref="B74:B75"/>
    <mergeCell ref="C76:G77"/>
    <mergeCell ref="B76:B77"/>
    <mergeCell ref="F45:F46"/>
    <mergeCell ref="G45:G46"/>
    <mergeCell ref="C70:G71"/>
    <mergeCell ref="C68:G69"/>
    <mergeCell ref="B58:B59"/>
    <mergeCell ref="B50:B51"/>
    <mergeCell ref="C50:G51"/>
    <mergeCell ref="B48:B49"/>
    <mergeCell ref="C48:G49"/>
    <mergeCell ref="H90:H91"/>
    <mergeCell ref="H94:H95"/>
    <mergeCell ref="H92:H93"/>
    <mergeCell ref="C88:G89"/>
    <mergeCell ref="H88:H89"/>
    <mergeCell ref="B82:G83"/>
    <mergeCell ref="H82:H83"/>
    <mergeCell ref="C90:G91"/>
    <mergeCell ref="A84:B86"/>
    <mergeCell ref="H84:I84"/>
    <mergeCell ref="D85:D86"/>
    <mergeCell ref="G85:G86"/>
    <mergeCell ref="H85:I85"/>
    <mergeCell ref="H86:I86"/>
    <mergeCell ref="B92:B93"/>
    <mergeCell ref="B90:B91"/>
    <mergeCell ref="C85:C86"/>
    <mergeCell ref="F85:F86"/>
    <mergeCell ref="E85:E86"/>
    <mergeCell ref="W110:W111"/>
    <mergeCell ref="W138:W139"/>
    <mergeCell ref="W100:W101"/>
    <mergeCell ref="W102:W103"/>
    <mergeCell ref="W108:W109"/>
    <mergeCell ref="W105:W106"/>
    <mergeCell ref="W118:W119"/>
    <mergeCell ref="W114:W115"/>
    <mergeCell ref="C92:G93"/>
    <mergeCell ref="C94:G95"/>
    <mergeCell ref="C96:G97"/>
    <mergeCell ref="W120:W121"/>
    <mergeCell ref="W122:W123"/>
    <mergeCell ref="W116:W117"/>
    <mergeCell ref="H96:H97"/>
    <mergeCell ref="H105:I105"/>
    <mergeCell ref="H100:H101"/>
    <mergeCell ref="H102:H103"/>
    <mergeCell ref="A104:B106"/>
    <mergeCell ref="B108:B109"/>
    <mergeCell ref="B100:B101"/>
    <mergeCell ref="B98:B99"/>
    <mergeCell ref="B116:B117"/>
    <mergeCell ref="C118:G119"/>
    <mergeCell ref="H104:I104"/>
    <mergeCell ref="B102:G103"/>
    <mergeCell ref="G105:G106"/>
    <mergeCell ref="D105:D106"/>
    <mergeCell ref="C105:C106"/>
    <mergeCell ref="H106:I106"/>
    <mergeCell ref="H98:H99"/>
    <mergeCell ref="C98:G99"/>
    <mergeCell ref="C100:G101"/>
    <mergeCell ref="C110:G111"/>
    <mergeCell ref="B110:B111"/>
    <mergeCell ref="H108:H109"/>
    <mergeCell ref="H110:H111"/>
    <mergeCell ref="C112:G113"/>
    <mergeCell ref="C114:G115"/>
    <mergeCell ref="H114:H115"/>
    <mergeCell ref="H112:H113"/>
    <mergeCell ref="H118:H119"/>
    <mergeCell ref="Y56:AA57"/>
    <mergeCell ref="AE62:AG63"/>
    <mergeCell ref="AE60:AG61"/>
    <mergeCell ref="AH62:AJ63"/>
    <mergeCell ref="AE65:AG66"/>
    <mergeCell ref="AH65:AJ66"/>
    <mergeCell ref="Y64:AA64"/>
    <mergeCell ref="Y62:AA63"/>
    <mergeCell ref="Y60:AA61"/>
    <mergeCell ref="Y65:AA66"/>
    <mergeCell ref="AB62:AD63"/>
    <mergeCell ref="AH58:AJ59"/>
    <mergeCell ref="AE58:AG59"/>
    <mergeCell ref="AB58:AD59"/>
    <mergeCell ref="Y58:AA59"/>
    <mergeCell ref="AH68:AJ69"/>
    <mergeCell ref="AH70:AJ71"/>
    <mergeCell ref="Y74:AA75"/>
    <mergeCell ref="Y72:AA73"/>
    <mergeCell ref="Y68:AA69"/>
    <mergeCell ref="Y70:AA71"/>
    <mergeCell ref="AE74:AG75"/>
    <mergeCell ref="AE68:AG69"/>
    <mergeCell ref="AE70:AG71"/>
    <mergeCell ref="AE64:AG64"/>
    <mergeCell ref="AH64:AJ64"/>
    <mergeCell ref="AH60:AJ61"/>
    <mergeCell ref="AB60:AD61"/>
    <mergeCell ref="AB68:AD69"/>
    <mergeCell ref="AB65:AD66"/>
    <mergeCell ref="AB64:AD64"/>
    <mergeCell ref="AH92:AJ93"/>
    <mergeCell ref="AH90:AJ91"/>
    <mergeCell ref="AE90:AG91"/>
    <mergeCell ref="AH94:AJ95"/>
    <mergeCell ref="AE92:AG93"/>
    <mergeCell ref="AB92:AD93"/>
    <mergeCell ref="AH76:AJ77"/>
    <mergeCell ref="AH74:AJ75"/>
    <mergeCell ref="AE72:AG73"/>
    <mergeCell ref="AH72:AJ73"/>
    <mergeCell ref="Y88:AA89"/>
    <mergeCell ref="Y90:AA91"/>
    <mergeCell ref="Y94:AA95"/>
    <mergeCell ref="Y92:AA93"/>
    <mergeCell ref="Y80:AA81"/>
    <mergeCell ref="Y84:AA84"/>
    <mergeCell ref="Y85:AA86"/>
    <mergeCell ref="Y82:AA83"/>
    <mergeCell ref="AB94:AD95"/>
    <mergeCell ref="AB90:AD91"/>
    <mergeCell ref="AH78:AJ79"/>
    <mergeCell ref="AH80:AJ81"/>
    <mergeCell ref="AB82:AD83"/>
    <mergeCell ref="AE76:AG77"/>
    <mergeCell ref="AB72:AD73"/>
    <mergeCell ref="AB74:AD75"/>
    <mergeCell ref="AE88:AG89"/>
    <mergeCell ref="AH88:AJ89"/>
    <mergeCell ref="AB88:AD89"/>
    <mergeCell ref="AE82:AG83"/>
    <mergeCell ref="AH82:AJ83"/>
    <mergeCell ref="AB80:AD81"/>
    <mergeCell ref="AB78:AD79"/>
    <mergeCell ref="AB85:AD86"/>
    <mergeCell ref="AH85:AJ86"/>
    <mergeCell ref="AE85:AG86"/>
  </mergeCells>
  <pageMargins left="0.19081632653061226" right="0" top="0" bottom="0" header="0" footer="0"/>
  <pageSetup scale="54"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PAA 2018</vt:lpstr>
      <vt:lpstr>Resumen x Produ</vt:lpstr>
      <vt:lpstr>RESUMEN GRAL</vt:lpstr>
      <vt:lpstr>Cartog</vt:lpstr>
      <vt:lpstr>Geogr</vt:lpstr>
      <vt:lpstr>C Interno</vt:lpstr>
      <vt:lpstr>T Humano</vt:lpstr>
      <vt:lpstr>Agrologia</vt:lpstr>
      <vt:lpstr>Catastro</vt:lpstr>
      <vt:lpstr>Ciaf</vt:lpstr>
      <vt:lpstr>Juridica</vt:lpstr>
      <vt:lpstr>Geods</vt:lpstr>
      <vt:lpstr>Informatica</vt:lpstr>
      <vt:lpstr>OAP</vt:lpstr>
      <vt:lpstr>Serv Ciud</vt:lpstr>
      <vt:lpstr>Comunica</vt:lpstr>
      <vt:lpstr>C Discip</vt:lpstr>
      <vt:lpstr>Mejora Cont</vt:lpstr>
      <vt:lpstr>Difu</vt:lpstr>
      <vt:lpstr>financ</vt:lpstr>
      <vt:lpstr>Adquis</vt:lpstr>
      <vt:lpstr>S Admi</vt:lpstr>
      <vt:lpstr>G Docu</vt:lpstr>
      <vt:lpstr>PLAN SNARIV</vt:lpstr>
      <vt:lpstr>PPTO 2018</vt:lpstr>
      <vt:lpstr>Componente anticorrupcion y SC</vt:lpstr>
      <vt:lpstr>SNARIV</vt:lpstr>
      <vt:lpstr>CATASTRO</vt:lpstr>
      <vt:lpstr>PAA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Adriana L. Perico Sierra</cp:lastModifiedBy>
  <dcterms:created xsi:type="dcterms:W3CDTF">2018-11-01T16:37:12Z</dcterms:created>
  <dcterms:modified xsi:type="dcterms:W3CDTF">2018-11-13T16:22:31Z</dcterms:modified>
</cp:coreProperties>
</file>